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projects\evaluation_charts\src\"/>
    </mc:Choice>
  </mc:AlternateContent>
  <xr:revisionPtr revIDLastSave="0" documentId="13_ncr:1_{B74905D5-70F6-44A1-8803-847EBC25E7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valiação Períodos" sheetId="2" r:id="rId1"/>
    <sheet name="Oralidade" sheetId="8" r:id="rId2"/>
    <sheet name="Leitura" sheetId="4" r:id="rId3"/>
    <sheet name="Ed. Literária" sheetId="5" r:id="rId4"/>
    <sheet name="Gramática" sheetId="6" r:id="rId5"/>
    <sheet name="Escrita" sheetId="7" r:id="rId6"/>
  </sheets>
  <externalReferences>
    <externalReference r:id="rId7"/>
  </externalReferences>
  <definedNames>
    <definedName name="_xlnm.Print_Area" localSheetId="0">'Avaliação Períodos'!$A$4:$AJ$48</definedName>
    <definedName name="_xlnm.Print_Area" localSheetId="5">Escrita!$A$4:$N$40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" i="2" l="1"/>
  <c r="AC43" i="2"/>
  <c r="X43" i="2"/>
  <c r="R43" i="2"/>
  <c r="R44" i="2"/>
  <c r="R48" i="2"/>
  <c r="R47" i="2"/>
  <c r="R46" i="2"/>
  <c r="R45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9" i="2"/>
  <c r="D9" i="2"/>
  <c r="G9" i="2"/>
  <c r="J9" i="2"/>
  <c r="M9" i="2"/>
  <c r="P9" i="2"/>
  <c r="T9" i="2"/>
  <c r="C9" i="2"/>
  <c r="F9" i="2"/>
  <c r="I9" i="2"/>
  <c r="L9" i="2"/>
  <c r="O9" i="2"/>
  <c r="R9" i="2"/>
  <c r="X9" i="2"/>
  <c r="AB9" i="2"/>
  <c r="AC9" i="2"/>
  <c r="AE9" i="2"/>
  <c r="D10" i="2"/>
  <c r="G10" i="2"/>
  <c r="J10" i="2"/>
  <c r="M10" i="2"/>
  <c r="P10" i="2"/>
  <c r="T10" i="2"/>
  <c r="C10" i="2"/>
  <c r="F10" i="2"/>
  <c r="I10" i="2"/>
  <c r="L10" i="2"/>
  <c r="O10" i="2"/>
  <c r="R10" i="2"/>
  <c r="X10" i="2"/>
  <c r="AB10" i="2"/>
  <c r="AC10" i="2"/>
  <c r="AE10" i="2"/>
  <c r="D11" i="2"/>
  <c r="G11" i="2"/>
  <c r="J11" i="2"/>
  <c r="M11" i="2"/>
  <c r="P11" i="2"/>
  <c r="T11" i="2"/>
  <c r="C11" i="2"/>
  <c r="F11" i="2"/>
  <c r="I11" i="2"/>
  <c r="L11" i="2"/>
  <c r="O11" i="2"/>
  <c r="R11" i="2"/>
  <c r="X11" i="2"/>
  <c r="AB11" i="2"/>
  <c r="AC11" i="2"/>
  <c r="AE11" i="2"/>
  <c r="D12" i="2"/>
  <c r="G12" i="2"/>
  <c r="J12" i="2"/>
  <c r="M12" i="2"/>
  <c r="P12" i="2"/>
  <c r="T12" i="2"/>
  <c r="C12" i="2"/>
  <c r="F12" i="2"/>
  <c r="I12" i="2"/>
  <c r="L12" i="2"/>
  <c r="O12" i="2"/>
  <c r="R12" i="2"/>
  <c r="X12" i="2"/>
  <c r="AB12" i="2"/>
  <c r="AC12" i="2"/>
  <c r="AE12" i="2"/>
  <c r="D13" i="2"/>
  <c r="G13" i="2"/>
  <c r="J13" i="2"/>
  <c r="M13" i="2"/>
  <c r="P13" i="2"/>
  <c r="T13" i="2"/>
  <c r="C13" i="2"/>
  <c r="F13" i="2"/>
  <c r="I13" i="2"/>
  <c r="L13" i="2"/>
  <c r="O13" i="2"/>
  <c r="R13" i="2"/>
  <c r="X13" i="2"/>
  <c r="AB13" i="2"/>
  <c r="AC13" i="2"/>
  <c r="AE13" i="2"/>
  <c r="D14" i="2"/>
  <c r="G14" i="2"/>
  <c r="J14" i="2"/>
  <c r="M14" i="2"/>
  <c r="P14" i="2"/>
  <c r="T14" i="2"/>
  <c r="C14" i="2"/>
  <c r="F14" i="2"/>
  <c r="I14" i="2"/>
  <c r="L14" i="2"/>
  <c r="O14" i="2"/>
  <c r="R14" i="2"/>
  <c r="X14" i="2"/>
  <c r="AB14" i="2"/>
  <c r="AC14" i="2"/>
  <c r="AE14" i="2"/>
  <c r="D15" i="2"/>
  <c r="G15" i="2"/>
  <c r="J15" i="2"/>
  <c r="M15" i="2"/>
  <c r="P15" i="2"/>
  <c r="T15" i="2"/>
  <c r="C15" i="2"/>
  <c r="F15" i="2"/>
  <c r="I15" i="2"/>
  <c r="L15" i="2"/>
  <c r="O15" i="2"/>
  <c r="R15" i="2"/>
  <c r="X15" i="2"/>
  <c r="AB15" i="2"/>
  <c r="AC15" i="2"/>
  <c r="AE15" i="2"/>
  <c r="D16" i="2"/>
  <c r="G16" i="2"/>
  <c r="J16" i="2"/>
  <c r="M16" i="2"/>
  <c r="P16" i="2"/>
  <c r="T16" i="2"/>
  <c r="C16" i="2"/>
  <c r="F16" i="2"/>
  <c r="I16" i="2"/>
  <c r="L16" i="2"/>
  <c r="O16" i="2"/>
  <c r="R16" i="2"/>
  <c r="X16" i="2"/>
  <c r="AB16" i="2"/>
  <c r="AC16" i="2"/>
  <c r="AE16" i="2"/>
  <c r="D17" i="2"/>
  <c r="G17" i="2"/>
  <c r="J17" i="2"/>
  <c r="M17" i="2"/>
  <c r="P17" i="2"/>
  <c r="T17" i="2"/>
  <c r="C17" i="2"/>
  <c r="F17" i="2"/>
  <c r="I17" i="2"/>
  <c r="L17" i="2"/>
  <c r="O17" i="2"/>
  <c r="R17" i="2"/>
  <c r="X17" i="2"/>
  <c r="AB17" i="2"/>
  <c r="AC17" i="2"/>
  <c r="AE17" i="2"/>
  <c r="D18" i="2"/>
  <c r="G18" i="2"/>
  <c r="J18" i="2"/>
  <c r="M18" i="2"/>
  <c r="P18" i="2"/>
  <c r="T18" i="2"/>
  <c r="C18" i="2"/>
  <c r="F18" i="2"/>
  <c r="I18" i="2"/>
  <c r="L18" i="2"/>
  <c r="O18" i="2"/>
  <c r="R18" i="2"/>
  <c r="X18" i="2"/>
  <c r="AB18" i="2"/>
  <c r="AC18" i="2"/>
  <c r="AE18" i="2"/>
  <c r="D19" i="2"/>
  <c r="G19" i="2"/>
  <c r="J19" i="2"/>
  <c r="M19" i="2"/>
  <c r="P19" i="2"/>
  <c r="T19" i="2"/>
  <c r="C19" i="2"/>
  <c r="F19" i="2"/>
  <c r="I19" i="2"/>
  <c r="L19" i="2"/>
  <c r="O19" i="2"/>
  <c r="R19" i="2"/>
  <c r="X19" i="2"/>
  <c r="AB19" i="2"/>
  <c r="AC19" i="2"/>
  <c r="AE19" i="2"/>
  <c r="D20" i="2"/>
  <c r="G20" i="2"/>
  <c r="J20" i="2"/>
  <c r="M20" i="2"/>
  <c r="P20" i="2"/>
  <c r="T20" i="2"/>
  <c r="C20" i="2"/>
  <c r="F20" i="2"/>
  <c r="I20" i="2"/>
  <c r="L20" i="2"/>
  <c r="O20" i="2"/>
  <c r="R20" i="2"/>
  <c r="X20" i="2"/>
  <c r="AB20" i="2"/>
  <c r="AC20" i="2"/>
  <c r="AE20" i="2"/>
  <c r="D21" i="2"/>
  <c r="G21" i="2"/>
  <c r="J21" i="2"/>
  <c r="M21" i="2"/>
  <c r="P21" i="2"/>
  <c r="T21" i="2"/>
  <c r="C21" i="2"/>
  <c r="F21" i="2"/>
  <c r="I21" i="2"/>
  <c r="L21" i="2"/>
  <c r="O21" i="2"/>
  <c r="R21" i="2"/>
  <c r="X21" i="2"/>
  <c r="AB21" i="2"/>
  <c r="AC21" i="2"/>
  <c r="AE21" i="2"/>
  <c r="D22" i="2"/>
  <c r="G22" i="2"/>
  <c r="J22" i="2"/>
  <c r="M22" i="2"/>
  <c r="P22" i="2"/>
  <c r="T22" i="2"/>
  <c r="C22" i="2"/>
  <c r="F22" i="2"/>
  <c r="I22" i="2"/>
  <c r="L22" i="2"/>
  <c r="O22" i="2"/>
  <c r="R22" i="2"/>
  <c r="X22" i="2"/>
  <c r="AB22" i="2"/>
  <c r="AC22" i="2"/>
  <c r="AE22" i="2"/>
  <c r="D23" i="2"/>
  <c r="G23" i="2"/>
  <c r="J23" i="2"/>
  <c r="M23" i="2"/>
  <c r="P23" i="2"/>
  <c r="T23" i="2"/>
  <c r="C23" i="2"/>
  <c r="F23" i="2"/>
  <c r="I23" i="2"/>
  <c r="L23" i="2"/>
  <c r="O23" i="2"/>
  <c r="R23" i="2"/>
  <c r="X23" i="2"/>
  <c r="AB23" i="2"/>
  <c r="AC23" i="2"/>
  <c r="AE23" i="2"/>
  <c r="D24" i="2"/>
  <c r="G24" i="2"/>
  <c r="J24" i="2"/>
  <c r="M24" i="2"/>
  <c r="P24" i="2"/>
  <c r="T24" i="2"/>
  <c r="C24" i="2"/>
  <c r="F24" i="2"/>
  <c r="I24" i="2"/>
  <c r="L24" i="2"/>
  <c r="O24" i="2"/>
  <c r="R24" i="2"/>
  <c r="X24" i="2"/>
  <c r="AB24" i="2"/>
  <c r="AC24" i="2"/>
  <c r="AE24" i="2"/>
  <c r="D25" i="2"/>
  <c r="G25" i="2"/>
  <c r="J25" i="2"/>
  <c r="M25" i="2"/>
  <c r="P25" i="2"/>
  <c r="T25" i="2"/>
  <c r="C25" i="2"/>
  <c r="F25" i="2"/>
  <c r="I25" i="2"/>
  <c r="L25" i="2"/>
  <c r="O25" i="2"/>
  <c r="R25" i="2"/>
  <c r="X25" i="2"/>
  <c r="AB25" i="2"/>
  <c r="AC25" i="2"/>
  <c r="AE25" i="2"/>
  <c r="D26" i="2"/>
  <c r="G26" i="2"/>
  <c r="J26" i="2"/>
  <c r="M26" i="2"/>
  <c r="P26" i="2"/>
  <c r="T26" i="2"/>
  <c r="C26" i="2"/>
  <c r="F26" i="2"/>
  <c r="I26" i="2"/>
  <c r="L26" i="2"/>
  <c r="O26" i="2"/>
  <c r="R26" i="2"/>
  <c r="X26" i="2"/>
  <c r="AB26" i="2"/>
  <c r="AC26" i="2"/>
  <c r="AE26" i="2"/>
  <c r="D27" i="2"/>
  <c r="G27" i="2"/>
  <c r="J27" i="2"/>
  <c r="M27" i="2"/>
  <c r="P27" i="2"/>
  <c r="T27" i="2"/>
  <c r="C27" i="2"/>
  <c r="F27" i="2"/>
  <c r="I27" i="2"/>
  <c r="L27" i="2"/>
  <c r="O27" i="2"/>
  <c r="R27" i="2"/>
  <c r="X27" i="2"/>
  <c r="AB27" i="2"/>
  <c r="AC27" i="2"/>
  <c r="AE27" i="2"/>
  <c r="D28" i="2"/>
  <c r="G28" i="2"/>
  <c r="J28" i="2"/>
  <c r="M28" i="2"/>
  <c r="P28" i="2"/>
  <c r="T28" i="2"/>
  <c r="C28" i="2"/>
  <c r="F28" i="2"/>
  <c r="I28" i="2"/>
  <c r="L28" i="2"/>
  <c r="O28" i="2"/>
  <c r="R28" i="2"/>
  <c r="X28" i="2"/>
  <c r="AB28" i="2"/>
  <c r="AC28" i="2"/>
  <c r="AE28" i="2"/>
  <c r="D29" i="2"/>
  <c r="G29" i="2"/>
  <c r="J29" i="2"/>
  <c r="M29" i="2"/>
  <c r="P29" i="2"/>
  <c r="T29" i="2"/>
  <c r="C29" i="2"/>
  <c r="F29" i="2"/>
  <c r="I29" i="2"/>
  <c r="L29" i="2"/>
  <c r="O29" i="2"/>
  <c r="R29" i="2"/>
  <c r="X29" i="2"/>
  <c r="AB29" i="2"/>
  <c r="AC29" i="2"/>
  <c r="AE29" i="2"/>
  <c r="D30" i="2"/>
  <c r="G30" i="2"/>
  <c r="J30" i="2"/>
  <c r="M30" i="2"/>
  <c r="P30" i="2"/>
  <c r="T30" i="2"/>
  <c r="C30" i="2"/>
  <c r="F30" i="2"/>
  <c r="I30" i="2"/>
  <c r="L30" i="2"/>
  <c r="O30" i="2"/>
  <c r="R30" i="2"/>
  <c r="X30" i="2"/>
  <c r="AB30" i="2"/>
  <c r="AC30" i="2"/>
  <c r="AE30" i="2"/>
  <c r="D31" i="2"/>
  <c r="G31" i="2"/>
  <c r="J31" i="2"/>
  <c r="M31" i="2"/>
  <c r="P31" i="2"/>
  <c r="T31" i="2"/>
  <c r="C31" i="2"/>
  <c r="F31" i="2"/>
  <c r="I31" i="2"/>
  <c r="L31" i="2"/>
  <c r="O31" i="2"/>
  <c r="R31" i="2"/>
  <c r="X31" i="2"/>
  <c r="AB31" i="2"/>
  <c r="AC31" i="2"/>
  <c r="AE31" i="2"/>
  <c r="D32" i="2"/>
  <c r="G32" i="2"/>
  <c r="J32" i="2"/>
  <c r="M32" i="2"/>
  <c r="P32" i="2"/>
  <c r="T32" i="2"/>
  <c r="C32" i="2"/>
  <c r="F32" i="2"/>
  <c r="I32" i="2"/>
  <c r="L32" i="2"/>
  <c r="O32" i="2"/>
  <c r="R32" i="2"/>
  <c r="X32" i="2"/>
  <c r="AB32" i="2"/>
  <c r="AC32" i="2"/>
  <c r="AE32" i="2"/>
  <c r="D33" i="2"/>
  <c r="G33" i="2"/>
  <c r="J33" i="2"/>
  <c r="M33" i="2"/>
  <c r="P33" i="2"/>
  <c r="T33" i="2"/>
  <c r="C33" i="2"/>
  <c r="F33" i="2"/>
  <c r="I33" i="2"/>
  <c r="L33" i="2"/>
  <c r="O33" i="2"/>
  <c r="R33" i="2"/>
  <c r="X33" i="2"/>
  <c r="AB33" i="2"/>
  <c r="AC33" i="2"/>
  <c r="AE33" i="2"/>
  <c r="D34" i="2"/>
  <c r="G34" i="2"/>
  <c r="J34" i="2"/>
  <c r="M34" i="2"/>
  <c r="P34" i="2"/>
  <c r="T34" i="2"/>
  <c r="C34" i="2"/>
  <c r="F34" i="2"/>
  <c r="I34" i="2"/>
  <c r="L34" i="2"/>
  <c r="O34" i="2"/>
  <c r="R34" i="2"/>
  <c r="X34" i="2"/>
  <c r="AB34" i="2"/>
  <c r="AC34" i="2"/>
  <c r="AE34" i="2"/>
  <c r="D35" i="2"/>
  <c r="G35" i="2"/>
  <c r="J35" i="2"/>
  <c r="M35" i="2"/>
  <c r="P35" i="2"/>
  <c r="T35" i="2"/>
  <c r="AB35" i="2"/>
  <c r="AC35" i="2"/>
  <c r="AE35" i="2"/>
  <c r="D36" i="2"/>
  <c r="G36" i="2"/>
  <c r="J36" i="2"/>
  <c r="M36" i="2"/>
  <c r="P36" i="2"/>
  <c r="T36" i="2"/>
  <c r="AB36" i="2"/>
  <c r="AC36" i="2"/>
  <c r="AE36" i="2"/>
  <c r="D37" i="2"/>
  <c r="G37" i="2"/>
  <c r="J37" i="2"/>
  <c r="M37" i="2"/>
  <c r="P37" i="2"/>
  <c r="T37" i="2"/>
  <c r="AB37" i="2"/>
  <c r="AC37" i="2"/>
  <c r="AE37" i="2"/>
  <c r="D38" i="2"/>
  <c r="G38" i="2"/>
  <c r="J38" i="2"/>
  <c r="M38" i="2"/>
  <c r="P38" i="2"/>
  <c r="T38" i="2"/>
  <c r="AB38" i="2"/>
  <c r="AC38" i="2"/>
  <c r="AE38" i="2"/>
  <c r="Y10" i="2"/>
  <c r="AA10" i="2"/>
  <c r="Y11" i="2"/>
  <c r="AA11" i="2"/>
  <c r="Y12" i="2"/>
  <c r="AA12" i="2"/>
  <c r="Y13" i="2"/>
  <c r="AA13" i="2"/>
  <c r="Y14" i="2"/>
  <c r="AA14" i="2"/>
  <c r="Y15" i="2"/>
  <c r="AA15" i="2"/>
  <c r="Y16" i="2"/>
  <c r="AA16" i="2"/>
  <c r="Y17" i="2"/>
  <c r="AA17" i="2"/>
  <c r="Y18" i="2"/>
  <c r="AA18" i="2"/>
  <c r="Y19" i="2"/>
  <c r="AA19" i="2"/>
  <c r="Y20" i="2"/>
  <c r="AA20" i="2"/>
  <c r="Y21" i="2"/>
  <c r="AA21" i="2"/>
  <c r="Y22" i="2"/>
  <c r="AA22" i="2"/>
  <c r="Y23" i="2"/>
  <c r="AA23" i="2"/>
  <c r="Y24" i="2"/>
  <c r="AA24" i="2"/>
  <c r="Y25" i="2"/>
  <c r="AA25" i="2"/>
  <c r="Y26" i="2"/>
  <c r="AA26" i="2"/>
  <c r="Y27" i="2"/>
  <c r="AA27" i="2"/>
  <c r="Y28" i="2"/>
  <c r="AA28" i="2"/>
  <c r="Y29" i="2"/>
  <c r="AA29" i="2"/>
  <c r="Y30" i="2"/>
  <c r="AA30" i="2"/>
  <c r="Y31" i="2"/>
  <c r="AA31" i="2"/>
  <c r="Y32" i="2"/>
  <c r="AA32" i="2"/>
  <c r="Y33" i="2"/>
  <c r="AA33" i="2"/>
  <c r="Y34" i="2"/>
  <c r="AA34" i="2"/>
  <c r="Y9" i="2"/>
  <c r="E9" i="2"/>
  <c r="H9" i="2"/>
  <c r="K9" i="2"/>
  <c r="N9" i="2"/>
  <c r="Q9" i="2"/>
  <c r="V9" i="2"/>
  <c r="AF9" i="2"/>
  <c r="E10" i="2"/>
  <c r="H10" i="2"/>
  <c r="K10" i="2"/>
  <c r="N10" i="2"/>
  <c r="Q10" i="2"/>
  <c r="V10" i="2"/>
  <c r="AF10" i="2"/>
  <c r="AG10" i="2"/>
  <c r="E11" i="2"/>
  <c r="H11" i="2"/>
  <c r="K11" i="2"/>
  <c r="N11" i="2"/>
  <c r="Q11" i="2"/>
  <c r="V11" i="2"/>
  <c r="AF11" i="2"/>
  <c r="AG11" i="2"/>
  <c r="E12" i="2"/>
  <c r="H12" i="2"/>
  <c r="K12" i="2"/>
  <c r="N12" i="2"/>
  <c r="Q12" i="2"/>
  <c r="V12" i="2"/>
  <c r="AF12" i="2"/>
  <c r="AG12" i="2"/>
  <c r="E13" i="2"/>
  <c r="H13" i="2"/>
  <c r="K13" i="2"/>
  <c r="N13" i="2"/>
  <c r="Q13" i="2"/>
  <c r="V13" i="2"/>
  <c r="AF13" i="2"/>
  <c r="AG13" i="2"/>
  <c r="E14" i="2"/>
  <c r="H14" i="2"/>
  <c r="K14" i="2"/>
  <c r="N14" i="2"/>
  <c r="Q14" i="2"/>
  <c r="V14" i="2"/>
  <c r="AF14" i="2"/>
  <c r="AG14" i="2"/>
  <c r="E15" i="2"/>
  <c r="H15" i="2"/>
  <c r="K15" i="2"/>
  <c r="N15" i="2"/>
  <c r="Q15" i="2"/>
  <c r="V15" i="2"/>
  <c r="AF15" i="2"/>
  <c r="AG15" i="2"/>
  <c r="E16" i="2"/>
  <c r="H16" i="2"/>
  <c r="K16" i="2"/>
  <c r="N16" i="2"/>
  <c r="Q16" i="2"/>
  <c r="V16" i="2"/>
  <c r="AF16" i="2"/>
  <c r="AG16" i="2"/>
  <c r="E17" i="2"/>
  <c r="H17" i="2"/>
  <c r="K17" i="2"/>
  <c r="N17" i="2"/>
  <c r="Q17" i="2"/>
  <c r="V17" i="2"/>
  <c r="AF17" i="2"/>
  <c r="AG17" i="2"/>
  <c r="E18" i="2"/>
  <c r="H18" i="2"/>
  <c r="K18" i="2"/>
  <c r="N18" i="2"/>
  <c r="Q18" i="2"/>
  <c r="V18" i="2"/>
  <c r="AF18" i="2"/>
  <c r="AG18" i="2"/>
  <c r="E19" i="2"/>
  <c r="H19" i="2"/>
  <c r="K19" i="2"/>
  <c r="N19" i="2"/>
  <c r="Q19" i="2"/>
  <c r="V19" i="2"/>
  <c r="AF19" i="2"/>
  <c r="AG19" i="2"/>
  <c r="E20" i="2"/>
  <c r="H20" i="2"/>
  <c r="K20" i="2"/>
  <c r="N20" i="2"/>
  <c r="Q20" i="2"/>
  <c r="V20" i="2"/>
  <c r="AF20" i="2"/>
  <c r="AG20" i="2"/>
  <c r="E21" i="2"/>
  <c r="H21" i="2"/>
  <c r="K21" i="2"/>
  <c r="N21" i="2"/>
  <c r="Q21" i="2"/>
  <c r="V21" i="2"/>
  <c r="AF21" i="2"/>
  <c r="AG21" i="2"/>
  <c r="E22" i="2"/>
  <c r="H22" i="2"/>
  <c r="K22" i="2"/>
  <c r="N22" i="2"/>
  <c r="Q22" i="2"/>
  <c r="V22" i="2"/>
  <c r="AF22" i="2"/>
  <c r="AG22" i="2"/>
  <c r="E23" i="2"/>
  <c r="H23" i="2"/>
  <c r="K23" i="2"/>
  <c r="N23" i="2"/>
  <c r="Q23" i="2"/>
  <c r="V23" i="2"/>
  <c r="AF23" i="2"/>
  <c r="AG23" i="2"/>
  <c r="E24" i="2"/>
  <c r="H24" i="2"/>
  <c r="K24" i="2"/>
  <c r="N24" i="2"/>
  <c r="Q24" i="2"/>
  <c r="V24" i="2"/>
  <c r="AF24" i="2"/>
  <c r="AG24" i="2"/>
  <c r="E25" i="2"/>
  <c r="H25" i="2"/>
  <c r="K25" i="2"/>
  <c r="N25" i="2"/>
  <c r="Q25" i="2"/>
  <c r="V25" i="2"/>
  <c r="AF25" i="2"/>
  <c r="AG25" i="2"/>
  <c r="E26" i="2"/>
  <c r="H26" i="2"/>
  <c r="K26" i="2"/>
  <c r="N26" i="2"/>
  <c r="Q26" i="2"/>
  <c r="V26" i="2"/>
  <c r="AF26" i="2"/>
  <c r="AG26" i="2"/>
  <c r="E27" i="2"/>
  <c r="H27" i="2"/>
  <c r="K27" i="2"/>
  <c r="N27" i="2"/>
  <c r="Q27" i="2"/>
  <c r="V27" i="2"/>
  <c r="AF27" i="2"/>
  <c r="AG27" i="2"/>
  <c r="E28" i="2"/>
  <c r="H28" i="2"/>
  <c r="K28" i="2"/>
  <c r="N28" i="2"/>
  <c r="Q28" i="2"/>
  <c r="V28" i="2"/>
  <c r="AF28" i="2"/>
  <c r="AG28" i="2"/>
  <c r="E29" i="2"/>
  <c r="H29" i="2"/>
  <c r="K29" i="2"/>
  <c r="N29" i="2"/>
  <c r="Q29" i="2"/>
  <c r="V29" i="2"/>
  <c r="AF29" i="2"/>
  <c r="AG29" i="2"/>
  <c r="E30" i="2"/>
  <c r="H30" i="2"/>
  <c r="K30" i="2"/>
  <c r="N30" i="2"/>
  <c r="Q30" i="2"/>
  <c r="V30" i="2"/>
  <c r="AF30" i="2"/>
  <c r="AG30" i="2"/>
  <c r="E31" i="2"/>
  <c r="H31" i="2"/>
  <c r="K31" i="2"/>
  <c r="N31" i="2"/>
  <c r="Q31" i="2"/>
  <c r="V31" i="2"/>
  <c r="AF31" i="2"/>
  <c r="AG31" i="2"/>
  <c r="E32" i="2"/>
  <c r="H32" i="2"/>
  <c r="K32" i="2"/>
  <c r="N32" i="2"/>
  <c r="Q32" i="2"/>
  <c r="V32" i="2"/>
  <c r="AF32" i="2"/>
  <c r="AG32" i="2"/>
  <c r="E33" i="2"/>
  <c r="H33" i="2"/>
  <c r="K33" i="2"/>
  <c r="N33" i="2"/>
  <c r="Q33" i="2"/>
  <c r="V33" i="2"/>
  <c r="AF33" i="2"/>
  <c r="AG33" i="2"/>
  <c r="E34" i="2"/>
  <c r="H34" i="2"/>
  <c r="K34" i="2"/>
  <c r="N34" i="2"/>
  <c r="Q34" i="2"/>
  <c r="V34" i="2"/>
  <c r="AF34" i="2"/>
  <c r="AG34" i="2"/>
  <c r="E35" i="2"/>
  <c r="H35" i="2"/>
  <c r="K35" i="2"/>
  <c r="N35" i="2"/>
  <c r="Q35" i="2"/>
  <c r="V35" i="2"/>
  <c r="AF35" i="2"/>
  <c r="AG35" i="2"/>
  <c r="E36" i="2"/>
  <c r="H36" i="2"/>
  <c r="K36" i="2"/>
  <c r="N36" i="2"/>
  <c r="Q36" i="2"/>
  <c r="V36" i="2"/>
  <c r="AF36" i="2"/>
  <c r="AG36" i="2"/>
  <c r="E37" i="2"/>
  <c r="H37" i="2"/>
  <c r="K37" i="2"/>
  <c r="N37" i="2"/>
  <c r="Q37" i="2"/>
  <c r="V37" i="2"/>
  <c r="AF37" i="2"/>
  <c r="AG37" i="2"/>
  <c r="E38" i="2"/>
  <c r="H38" i="2"/>
  <c r="K38" i="2"/>
  <c r="N38" i="2"/>
  <c r="Q38" i="2"/>
  <c r="V38" i="2"/>
  <c r="AF38" i="2"/>
  <c r="AG38" i="2"/>
  <c r="AG9" i="2"/>
  <c r="C35" i="2"/>
  <c r="F35" i="2"/>
  <c r="I35" i="2"/>
  <c r="L35" i="2"/>
  <c r="O35" i="2"/>
  <c r="R35" i="2"/>
  <c r="X35" i="2"/>
  <c r="C36" i="2"/>
  <c r="F36" i="2"/>
  <c r="I36" i="2"/>
  <c r="L36" i="2"/>
  <c r="O36" i="2"/>
  <c r="R36" i="2"/>
  <c r="X36" i="2"/>
  <c r="C37" i="2"/>
  <c r="F37" i="2"/>
  <c r="I37" i="2"/>
  <c r="L37" i="2"/>
  <c r="O37" i="2"/>
  <c r="R37" i="2"/>
  <c r="X37" i="2"/>
  <c r="C38" i="2"/>
  <c r="F38" i="2"/>
  <c r="I38" i="2"/>
  <c r="L38" i="2"/>
  <c r="O38" i="2"/>
  <c r="R38" i="2"/>
  <c r="X38" i="2"/>
  <c r="N47" i="8"/>
  <c r="A12" i="6"/>
  <c r="A52" i="6"/>
  <c r="A13" i="6"/>
  <c r="A53" i="6"/>
  <c r="A14" i="6"/>
  <c r="A54" i="6"/>
  <c r="A15" i="6"/>
  <c r="A55" i="6"/>
  <c r="A16" i="6"/>
  <c r="A56" i="6"/>
  <c r="A17" i="6"/>
  <c r="A57" i="6"/>
  <c r="A18" i="6"/>
  <c r="A58" i="6"/>
  <c r="A19" i="6"/>
  <c r="A59" i="6"/>
  <c r="A20" i="6"/>
  <c r="A60" i="6"/>
  <c r="A21" i="6"/>
  <c r="A61" i="6"/>
  <c r="A22" i="6"/>
  <c r="A62" i="6"/>
  <c r="A23" i="6"/>
  <c r="A63" i="6"/>
  <c r="A24" i="6"/>
  <c r="A64" i="6"/>
  <c r="A25" i="6"/>
  <c r="A65" i="6"/>
  <c r="A26" i="6"/>
  <c r="A66" i="6"/>
  <c r="A27" i="6"/>
  <c r="A67" i="6"/>
  <c r="A28" i="6"/>
  <c r="A68" i="6"/>
  <c r="A29" i="6"/>
  <c r="A69" i="6"/>
  <c r="A30" i="6"/>
  <c r="A70" i="6"/>
  <c r="A31" i="6"/>
  <c r="A71" i="6"/>
  <c r="A32" i="6"/>
  <c r="A72" i="6"/>
  <c r="A33" i="6"/>
  <c r="A73" i="6"/>
  <c r="A34" i="6"/>
  <c r="A74" i="6"/>
  <c r="A35" i="6"/>
  <c r="A75" i="6"/>
  <c r="A36" i="6"/>
  <c r="A76" i="6"/>
  <c r="A37" i="6"/>
  <c r="A77" i="6"/>
  <c r="B9" i="6"/>
  <c r="B49" i="6"/>
  <c r="B10" i="6"/>
  <c r="B50" i="6"/>
  <c r="B11" i="6"/>
  <c r="B51" i="6"/>
  <c r="B12" i="6"/>
  <c r="B52" i="6"/>
  <c r="B13" i="6"/>
  <c r="B53" i="6"/>
  <c r="B14" i="6"/>
  <c r="B54" i="6"/>
  <c r="B15" i="6"/>
  <c r="B55" i="6"/>
  <c r="B16" i="6"/>
  <c r="B56" i="6"/>
  <c r="B17" i="6"/>
  <c r="B57" i="6"/>
  <c r="B18" i="6"/>
  <c r="B58" i="6"/>
  <c r="B19" i="6"/>
  <c r="B59" i="6"/>
  <c r="B20" i="6"/>
  <c r="B60" i="6"/>
  <c r="B21" i="6"/>
  <c r="B61" i="6"/>
  <c r="B22" i="6"/>
  <c r="B62" i="6"/>
  <c r="B23" i="6"/>
  <c r="B63" i="6"/>
  <c r="B24" i="6"/>
  <c r="B64" i="6"/>
  <c r="B25" i="6"/>
  <c r="B65" i="6"/>
  <c r="B26" i="6"/>
  <c r="B66" i="6"/>
  <c r="B27" i="6"/>
  <c r="B67" i="6"/>
  <c r="B28" i="6"/>
  <c r="B68" i="6"/>
  <c r="B29" i="6"/>
  <c r="B69" i="6"/>
  <c r="B30" i="6"/>
  <c r="B70" i="6"/>
  <c r="B31" i="6"/>
  <c r="B71" i="6"/>
  <c r="B32" i="6"/>
  <c r="B72" i="6"/>
  <c r="B33" i="6"/>
  <c r="B73" i="6"/>
  <c r="B34" i="6"/>
  <c r="B74" i="6"/>
  <c r="B35" i="6"/>
  <c r="B75" i="6"/>
  <c r="B36" i="6"/>
  <c r="B76" i="6"/>
  <c r="B37" i="6"/>
  <c r="B77" i="6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8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AN9" i="8"/>
  <c r="AB48" i="8"/>
  <c r="AD9" i="4"/>
  <c r="AZ9" i="5"/>
  <c r="AE9" i="6"/>
  <c r="AE49" i="6"/>
  <c r="AI49" i="6"/>
  <c r="AN10" i="8"/>
  <c r="AB49" i="8"/>
  <c r="AD10" i="4"/>
  <c r="AZ10" i="5"/>
  <c r="AE10" i="6"/>
  <c r="AE50" i="6"/>
  <c r="AI50" i="6"/>
  <c r="AN11" i="8"/>
  <c r="AB50" i="8"/>
  <c r="AD11" i="4"/>
  <c r="AZ11" i="5"/>
  <c r="AE11" i="6"/>
  <c r="AE51" i="6"/>
  <c r="AI51" i="6"/>
  <c r="AN12" i="8"/>
  <c r="AB51" i="8"/>
  <c r="AD12" i="4"/>
  <c r="AZ12" i="5"/>
  <c r="AE12" i="6"/>
  <c r="AE52" i="6"/>
  <c r="AI52" i="6"/>
  <c r="AN13" i="8"/>
  <c r="AB52" i="8"/>
  <c r="AD13" i="4"/>
  <c r="AZ13" i="5"/>
  <c r="AE13" i="6"/>
  <c r="AE53" i="6"/>
  <c r="AI53" i="6"/>
  <c r="AN14" i="8"/>
  <c r="AB53" i="8"/>
  <c r="AD14" i="4"/>
  <c r="AZ14" i="5"/>
  <c r="AE14" i="6"/>
  <c r="AE54" i="6"/>
  <c r="AI54" i="6"/>
  <c r="AN15" i="8"/>
  <c r="AB54" i="8"/>
  <c r="AD15" i="4"/>
  <c r="AZ15" i="5"/>
  <c r="AE15" i="6"/>
  <c r="AE55" i="6"/>
  <c r="AI55" i="6"/>
  <c r="AN16" i="8"/>
  <c r="AB55" i="8"/>
  <c r="AD16" i="4"/>
  <c r="AZ16" i="5"/>
  <c r="AE16" i="6"/>
  <c r="AE56" i="6"/>
  <c r="AI56" i="6"/>
  <c r="AN17" i="8"/>
  <c r="AB56" i="8"/>
  <c r="AD17" i="4"/>
  <c r="AZ17" i="5"/>
  <c r="AE17" i="6"/>
  <c r="AE57" i="6"/>
  <c r="AI57" i="6"/>
  <c r="AN18" i="8"/>
  <c r="AB57" i="8"/>
  <c r="AD18" i="4"/>
  <c r="AZ18" i="5"/>
  <c r="AE18" i="6"/>
  <c r="AE58" i="6"/>
  <c r="AI58" i="6"/>
  <c r="AN19" i="8"/>
  <c r="AB58" i="8"/>
  <c r="AD19" i="4"/>
  <c r="AZ19" i="5"/>
  <c r="AE19" i="6"/>
  <c r="AE59" i="6"/>
  <c r="AI59" i="6"/>
  <c r="AN20" i="8"/>
  <c r="AB59" i="8"/>
  <c r="AD20" i="4"/>
  <c r="AZ20" i="5"/>
  <c r="AE20" i="6"/>
  <c r="AE60" i="6"/>
  <c r="AI60" i="6"/>
  <c r="AN21" i="8"/>
  <c r="AB60" i="8"/>
  <c r="AD21" i="4"/>
  <c r="AZ21" i="5"/>
  <c r="AE21" i="6"/>
  <c r="AE61" i="6"/>
  <c r="AI61" i="6"/>
  <c r="AN22" i="8"/>
  <c r="AB61" i="8"/>
  <c r="AD22" i="4"/>
  <c r="AZ22" i="5"/>
  <c r="AE22" i="6"/>
  <c r="AE62" i="6"/>
  <c r="AI62" i="6"/>
  <c r="AN23" i="8"/>
  <c r="AB62" i="8"/>
  <c r="AD23" i="4"/>
  <c r="AZ23" i="5"/>
  <c r="AE23" i="6"/>
  <c r="AE63" i="6"/>
  <c r="AI63" i="6"/>
  <c r="AN24" i="8"/>
  <c r="AB63" i="8"/>
  <c r="AD24" i="4"/>
  <c r="AZ24" i="5"/>
  <c r="AE24" i="6"/>
  <c r="AE64" i="6"/>
  <c r="AI64" i="6"/>
  <c r="AN25" i="8"/>
  <c r="AB64" i="8"/>
  <c r="AD25" i="4"/>
  <c r="AZ25" i="5"/>
  <c r="AE25" i="6"/>
  <c r="AE65" i="6"/>
  <c r="AI65" i="6"/>
  <c r="AN26" i="8"/>
  <c r="AB65" i="8"/>
  <c r="AD26" i="4"/>
  <c r="AZ26" i="5"/>
  <c r="AE26" i="6"/>
  <c r="AE66" i="6"/>
  <c r="AI66" i="6"/>
  <c r="AN27" i="8"/>
  <c r="AB66" i="8"/>
  <c r="AD27" i="4"/>
  <c r="AZ27" i="5"/>
  <c r="AE27" i="6"/>
  <c r="AE67" i="6"/>
  <c r="AI67" i="6"/>
  <c r="AN28" i="8"/>
  <c r="AB67" i="8"/>
  <c r="AD28" i="4"/>
  <c r="AZ28" i="5"/>
  <c r="AE28" i="6"/>
  <c r="AE68" i="6"/>
  <c r="AI68" i="6"/>
  <c r="AN29" i="8"/>
  <c r="AB68" i="8"/>
  <c r="AD29" i="4"/>
  <c r="AZ29" i="5"/>
  <c r="AE29" i="6"/>
  <c r="AE69" i="6"/>
  <c r="AI69" i="6"/>
  <c r="AN30" i="8"/>
  <c r="AB69" i="8"/>
  <c r="AD30" i="4"/>
  <c r="AZ30" i="5"/>
  <c r="AE30" i="6"/>
  <c r="AE70" i="6"/>
  <c r="AI70" i="6"/>
  <c r="AN31" i="8"/>
  <c r="AB70" i="8"/>
  <c r="AD31" i="4"/>
  <c r="AZ31" i="5"/>
  <c r="AE31" i="6"/>
  <c r="AE71" i="6"/>
  <c r="AI71" i="6"/>
  <c r="AN32" i="8"/>
  <c r="AB71" i="8"/>
  <c r="AD32" i="4"/>
  <c r="AZ32" i="5"/>
  <c r="AE32" i="6"/>
  <c r="AE72" i="6"/>
  <c r="AI72" i="6"/>
  <c r="AN33" i="8"/>
  <c r="AB72" i="8"/>
  <c r="AD33" i="4"/>
  <c r="AZ33" i="5"/>
  <c r="AE33" i="6"/>
  <c r="AE73" i="6"/>
  <c r="AI73" i="6"/>
  <c r="AN34" i="8"/>
  <c r="AB73" i="8"/>
  <c r="AD34" i="4"/>
  <c r="AZ34" i="5"/>
  <c r="AE34" i="6"/>
  <c r="AE74" i="6"/>
  <c r="AI74" i="6"/>
  <c r="AN35" i="8"/>
  <c r="AB74" i="8"/>
  <c r="AD35" i="4"/>
  <c r="AZ35" i="5"/>
  <c r="AE35" i="6"/>
  <c r="AE75" i="6"/>
  <c r="AI75" i="6"/>
  <c r="AN36" i="8"/>
  <c r="AB75" i="8"/>
  <c r="AD36" i="4"/>
  <c r="AZ36" i="5"/>
  <c r="AE36" i="6"/>
  <c r="AE76" i="6"/>
  <c r="AI76" i="6"/>
  <c r="AN37" i="8"/>
  <c r="AB76" i="8"/>
  <c r="AD37" i="4"/>
  <c r="AZ37" i="5"/>
  <c r="AE37" i="6"/>
  <c r="AE77" i="6"/>
  <c r="AI77" i="6"/>
  <c r="AN8" i="8"/>
  <c r="AB47" i="8"/>
  <c r="AD8" i="4"/>
  <c r="AZ8" i="5"/>
  <c r="AE8" i="6"/>
  <c r="AE48" i="6"/>
  <c r="AI48" i="6"/>
  <c r="AC9" i="8"/>
  <c r="U48" i="8"/>
  <c r="V9" i="4"/>
  <c r="AK9" i="5"/>
  <c r="W9" i="6"/>
  <c r="W49" i="6"/>
  <c r="AH49" i="6"/>
  <c r="R9" i="8"/>
  <c r="N48" i="8"/>
  <c r="N9" i="4"/>
  <c r="V9" i="5"/>
  <c r="O9" i="6"/>
  <c r="O49" i="6"/>
  <c r="AG49" i="6"/>
  <c r="AC10" i="8"/>
  <c r="U49" i="8"/>
  <c r="V10" i="4"/>
  <c r="AK10" i="5"/>
  <c r="W10" i="6"/>
  <c r="W50" i="6"/>
  <c r="AH50" i="6"/>
  <c r="R10" i="8"/>
  <c r="N49" i="8"/>
  <c r="N10" i="4"/>
  <c r="V10" i="5"/>
  <c r="O10" i="6"/>
  <c r="O50" i="6"/>
  <c r="AG50" i="6"/>
  <c r="AC11" i="8"/>
  <c r="U50" i="8"/>
  <c r="V11" i="4"/>
  <c r="AK11" i="5"/>
  <c r="W11" i="6"/>
  <c r="W51" i="6"/>
  <c r="AH51" i="6"/>
  <c r="R11" i="8"/>
  <c r="N50" i="8"/>
  <c r="N11" i="4"/>
  <c r="V11" i="5"/>
  <c r="O11" i="6"/>
  <c r="O51" i="6"/>
  <c r="AG51" i="6"/>
  <c r="AC12" i="8"/>
  <c r="U51" i="8"/>
  <c r="V12" i="4"/>
  <c r="AK12" i="5"/>
  <c r="W12" i="6"/>
  <c r="W52" i="6"/>
  <c r="AH52" i="6"/>
  <c r="R12" i="8"/>
  <c r="N51" i="8"/>
  <c r="N12" i="4"/>
  <c r="V12" i="5"/>
  <c r="O12" i="6"/>
  <c r="O52" i="6"/>
  <c r="AG52" i="6"/>
  <c r="AC13" i="8"/>
  <c r="U52" i="8"/>
  <c r="V13" i="4"/>
  <c r="AK13" i="5"/>
  <c r="W13" i="6"/>
  <c r="W53" i="6"/>
  <c r="AH53" i="6"/>
  <c r="R13" i="8"/>
  <c r="N52" i="8"/>
  <c r="N13" i="4"/>
  <c r="V13" i="5"/>
  <c r="O13" i="6"/>
  <c r="O53" i="6"/>
  <c r="AG53" i="6"/>
  <c r="AC14" i="8"/>
  <c r="U53" i="8"/>
  <c r="V14" i="4"/>
  <c r="AK14" i="5"/>
  <c r="W14" i="6"/>
  <c r="W54" i="6"/>
  <c r="AH54" i="6"/>
  <c r="R14" i="8"/>
  <c r="N53" i="8"/>
  <c r="N14" i="4"/>
  <c r="V14" i="5"/>
  <c r="O14" i="6"/>
  <c r="O54" i="6"/>
  <c r="AG54" i="6"/>
  <c r="AC15" i="8"/>
  <c r="U54" i="8"/>
  <c r="V15" i="4"/>
  <c r="AK15" i="5"/>
  <c r="W15" i="6"/>
  <c r="W55" i="6"/>
  <c r="AH55" i="6"/>
  <c r="R15" i="8"/>
  <c r="N54" i="8"/>
  <c r="N15" i="4"/>
  <c r="V15" i="5"/>
  <c r="O15" i="6"/>
  <c r="O55" i="6"/>
  <c r="AG55" i="6"/>
  <c r="AC16" i="8"/>
  <c r="U55" i="8"/>
  <c r="V16" i="4"/>
  <c r="AK16" i="5"/>
  <c r="W16" i="6"/>
  <c r="W56" i="6"/>
  <c r="AH56" i="6"/>
  <c r="R16" i="8"/>
  <c r="N55" i="8"/>
  <c r="N16" i="4"/>
  <c r="V16" i="5"/>
  <c r="O16" i="6"/>
  <c r="O56" i="6"/>
  <c r="AG56" i="6"/>
  <c r="AC17" i="8"/>
  <c r="U56" i="8"/>
  <c r="V17" i="4"/>
  <c r="AK17" i="5"/>
  <c r="W17" i="6"/>
  <c r="W57" i="6"/>
  <c r="AH57" i="6"/>
  <c r="R17" i="8"/>
  <c r="N56" i="8"/>
  <c r="N17" i="4"/>
  <c r="V17" i="5"/>
  <c r="O17" i="6"/>
  <c r="O57" i="6"/>
  <c r="AG57" i="6"/>
  <c r="AC18" i="8"/>
  <c r="U57" i="8"/>
  <c r="V18" i="4"/>
  <c r="AK18" i="5"/>
  <c r="W18" i="6"/>
  <c r="W58" i="6"/>
  <c r="AH58" i="6"/>
  <c r="R18" i="8"/>
  <c r="N57" i="8"/>
  <c r="N18" i="4"/>
  <c r="V18" i="5"/>
  <c r="O18" i="6"/>
  <c r="O58" i="6"/>
  <c r="AG58" i="6"/>
  <c r="AC19" i="8"/>
  <c r="U58" i="8"/>
  <c r="V19" i="4"/>
  <c r="AK19" i="5"/>
  <c r="W19" i="6"/>
  <c r="W59" i="6"/>
  <c r="AH59" i="6"/>
  <c r="R19" i="8"/>
  <c r="N58" i="8"/>
  <c r="N19" i="4"/>
  <c r="V19" i="5"/>
  <c r="O19" i="6"/>
  <c r="O59" i="6"/>
  <c r="AG59" i="6"/>
  <c r="AC20" i="8"/>
  <c r="U59" i="8"/>
  <c r="V20" i="4"/>
  <c r="AK20" i="5"/>
  <c r="W20" i="6"/>
  <c r="W60" i="6"/>
  <c r="AH60" i="6"/>
  <c r="R20" i="8"/>
  <c r="N59" i="8"/>
  <c r="N20" i="4"/>
  <c r="V20" i="5"/>
  <c r="O20" i="6"/>
  <c r="O60" i="6"/>
  <c r="AG60" i="6"/>
  <c r="AC21" i="8"/>
  <c r="U60" i="8"/>
  <c r="V21" i="4"/>
  <c r="AK21" i="5"/>
  <c r="W21" i="6"/>
  <c r="W61" i="6"/>
  <c r="AH61" i="6"/>
  <c r="R21" i="8"/>
  <c r="N60" i="8"/>
  <c r="N21" i="4"/>
  <c r="V21" i="5"/>
  <c r="O21" i="6"/>
  <c r="O61" i="6"/>
  <c r="AG61" i="6"/>
  <c r="AC22" i="8"/>
  <c r="U61" i="8"/>
  <c r="V22" i="4"/>
  <c r="AK22" i="5"/>
  <c r="W22" i="6"/>
  <c r="W62" i="6"/>
  <c r="AH62" i="6"/>
  <c r="R22" i="8"/>
  <c r="N61" i="8"/>
  <c r="N22" i="4"/>
  <c r="V22" i="5"/>
  <c r="O22" i="6"/>
  <c r="O62" i="6"/>
  <c r="AG62" i="6"/>
  <c r="AC23" i="8"/>
  <c r="U62" i="8"/>
  <c r="V23" i="4"/>
  <c r="AK23" i="5"/>
  <c r="W23" i="6"/>
  <c r="W63" i="6"/>
  <c r="AH63" i="6"/>
  <c r="R23" i="8"/>
  <c r="N62" i="8"/>
  <c r="N23" i="4"/>
  <c r="V23" i="5"/>
  <c r="O23" i="6"/>
  <c r="O63" i="6"/>
  <c r="AG63" i="6"/>
  <c r="AC24" i="8"/>
  <c r="U63" i="8"/>
  <c r="V24" i="4"/>
  <c r="AK24" i="5"/>
  <c r="W24" i="6"/>
  <c r="W64" i="6"/>
  <c r="AH64" i="6"/>
  <c r="R24" i="8"/>
  <c r="N63" i="8"/>
  <c r="N24" i="4"/>
  <c r="V24" i="5"/>
  <c r="O24" i="6"/>
  <c r="O64" i="6"/>
  <c r="AG64" i="6"/>
  <c r="AC25" i="8"/>
  <c r="U64" i="8"/>
  <c r="V25" i="4"/>
  <c r="AK25" i="5"/>
  <c r="W25" i="6"/>
  <c r="W65" i="6"/>
  <c r="AH65" i="6"/>
  <c r="R25" i="8"/>
  <c r="N64" i="8"/>
  <c r="N25" i="4"/>
  <c r="V25" i="5"/>
  <c r="O25" i="6"/>
  <c r="O65" i="6"/>
  <c r="AG65" i="6"/>
  <c r="AC26" i="8"/>
  <c r="U65" i="8"/>
  <c r="V26" i="4"/>
  <c r="AK26" i="5"/>
  <c r="W26" i="6"/>
  <c r="W66" i="6"/>
  <c r="AH66" i="6"/>
  <c r="R26" i="8"/>
  <c r="N65" i="8"/>
  <c r="N26" i="4"/>
  <c r="V26" i="5"/>
  <c r="O26" i="6"/>
  <c r="O66" i="6"/>
  <c r="AG66" i="6"/>
  <c r="AC27" i="8"/>
  <c r="U66" i="8"/>
  <c r="V27" i="4"/>
  <c r="AK27" i="5"/>
  <c r="W27" i="6"/>
  <c r="W67" i="6"/>
  <c r="AH67" i="6"/>
  <c r="R27" i="8"/>
  <c r="N66" i="8"/>
  <c r="N27" i="4"/>
  <c r="V27" i="5"/>
  <c r="O27" i="6"/>
  <c r="O67" i="6"/>
  <c r="AG67" i="6"/>
  <c r="AC28" i="8"/>
  <c r="U67" i="8"/>
  <c r="V28" i="4"/>
  <c r="AK28" i="5"/>
  <c r="W28" i="6"/>
  <c r="W68" i="6"/>
  <c r="AH68" i="6"/>
  <c r="R28" i="8"/>
  <c r="N67" i="8"/>
  <c r="N28" i="4"/>
  <c r="V28" i="5"/>
  <c r="O28" i="6"/>
  <c r="O68" i="6"/>
  <c r="AG68" i="6"/>
  <c r="AC29" i="8"/>
  <c r="U68" i="8"/>
  <c r="V29" i="4"/>
  <c r="AK29" i="5"/>
  <c r="W29" i="6"/>
  <c r="W69" i="6"/>
  <c r="AH69" i="6"/>
  <c r="R29" i="8"/>
  <c r="N68" i="8"/>
  <c r="N29" i="4"/>
  <c r="V29" i="5"/>
  <c r="O29" i="6"/>
  <c r="O69" i="6"/>
  <c r="AG69" i="6"/>
  <c r="AC30" i="8"/>
  <c r="U69" i="8"/>
  <c r="V30" i="4"/>
  <c r="AK30" i="5"/>
  <c r="W30" i="6"/>
  <c r="W70" i="6"/>
  <c r="AH70" i="6"/>
  <c r="R30" i="8"/>
  <c r="N69" i="8"/>
  <c r="N30" i="4"/>
  <c r="V30" i="5"/>
  <c r="O30" i="6"/>
  <c r="O70" i="6"/>
  <c r="AG70" i="6"/>
  <c r="AC31" i="8"/>
  <c r="U70" i="8"/>
  <c r="V31" i="4"/>
  <c r="AK31" i="5"/>
  <c r="W31" i="6"/>
  <c r="W71" i="6"/>
  <c r="AH71" i="6"/>
  <c r="R31" i="8"/>
  <c r="N70" i="8"/>
  <c r="N31" i="4"/>
  <c r="V31" i="5"/>
  <c r="O31" i="6"/>
  <c r="O71" i="6"/>
  <c r="AG71" i="6"/>
  <c r="AC32" i="8"/>
  <c r="U71" i="8"/>
  <c r="V32" i="4"/>
  <c r="AK32" i="5"/>
  <c r="W32" i="6"/>
  <c r="W72" i="6"/>
  <c r="AH72" i="6"/>
  <c r="R32" i="8"/>
  <c r="N71" i="8"/>
  <c r="N32" i="4"/>
  <c r="V32" i="5"/>
  <c r="O32" i="6"/>
  <c r="O72" i="6"/>
  <c r="AG72" i="6"/>
  <c r="AC33" i="8"/>
  <c r="U72" i="8"/>
  <c r="V33" i="4"/>
  <c r="AK33" i="5"/>
  <c r="W33" i="6"/>
  <c r="W73" i="6"/>
  <c r="AH73" i="6"/>
  <c r="R33" i="8"/>
  <c r="N72" i="8"/>
  <c r="N33" i="4"/>
  <c r="V33" i="5"/>
  <c r="O33" i="6"/>
  <c r="O73" i="6"/>
  <c r="AG73" i="6"/>
  <c r="AC34" i="8"/>
  <c r="U73" i="8"/>
  <c r="V34" i="4"/>
  <c r="AK34" i="5"/>
  <c r="W34" i="6"/>
  <c r="W74" i="6"/>
  <c r="AH74" i="6"/>
  <c r="AC35" i="8"/>
  <c r="U74" i="8"/>
  <c r="V35" i="4"/>
  <c r="AK35" i="5"/>
  <c r="W35" i="6"/>
  <c r="W75" i="6"/>
  <c r="AH75" i="6"/>
  <c r="AC36" i="8"/>
  <c r="U75" i="8"/>
  <c r="V36" i="4"/>
  <c r="AK36" i="5"/>
  <c r="W36" i="6"/>
  <c r="W76" i="6"/>
  <c r="AH76" i="6"/>
  <c r="AC37" i="8"/>
  <c r="U76" i="8"/>
  <c r="V37" i="4"/>
  <c r="AK37" i="5"/>
  <c r="W37" i="6"/>
  <c r="W77" i="6"/>
  <c r="AH77" i="6"/>
  <c r="AC8" i="8"/>
  <c r="U47" i="8"/>
  <c r="V8" i="4"/>
  <c r="AK8" i="5"/>
  <c r="W8" i="6"/>
  <c r="W48" i="6"/>
  <c r="AH48" i="6"/>
  <c r="R8" i="8"/>
  <c r="N8" i="4"/>
  <c r="V8" i="5"/>
  <c r="O8" i="6"/>
  <c r="O48" i="6"/>
  <c r="AG48" i="6"/>
  <c r="N73" i="8"/>
  <c r="R34" i="8"/>
  <c r="N34" i="4"/>
  <c r="V34" i="5"/>
  <c r="O34" i="6"/>
  <c r="O74" i="6"/>
  <c r="AG74" i="6"/>
  <c r="Y35" i="2"/>
  <c r="R35" i="8"/>
  <c r="N74" i="8"/>
  <c r="N35" i="4"/>
  <c r="V35" i="5"/>
  <c r="O35" i="6"/>
  <c r="O75" i="6"/>
  <c r="AG75" i="6"/>
  <c r="Y36" i="2"/>
  <c r="R36" i="8"/>
  <c r="N75" i="8"/>
  <c r="N36" i="4"/>
  <c r="V36" i="5"/>
  <c r="O36" i="6"/>
  <c r="O76" i="6"/>
  <c r="AG76" i="6"/>
  <c r="Y37" i="2"/>
  <c r="R37" i="8"/>
  <c r="N76" i="8"/>
  <c r="N37" i="4"/>
  <c r="V37" i="5"/>
  <c r="O37" i="6"/>
  <c r="O77" i="6"/>
  <c r="AG77" i="6"/>
  <c r="Y38" i="2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8" i="4"/>
  <c r="B8" i="4"/>
  <c r="AB7" i="7"/>
  <c r="U7" i="7"/>
  <c r="N7" i="7"/>
  <c r="AE47" i="6"/>
  <c r="W47" i="6"/>
  <c r="O47" i="6"/>
  <c r="AE7" i="6"/>
  <c r="W7" i="6"/>
  <c r="O7" i="6"/>
  <c r="AZ7" i="5"/>
  <c r="AK7" i="5"/>
  <c r="V7" i="5"/>
  <c r="R7" i="8"/>
  <c r="AD7" i="4"/>
  <c r="V7" i="4"/>
  <c r="N7" i="4"/>
  <c r="AB46" i="8"/>
  <c r="U46" i="8"/>
  <c r="N46" i="8"/>
  <c r="AN7" i="8"/>
  <c r="AC7" i="8"/>
  <c r="AE38" i="4"/>
  <c r="A9" i="6"/>
  <c r="A10" i="6"/>
  <c r="A11" i="6"/>
  <c r="A8" i="6"/>
  <c r="B8" i="6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B34" i="8"/>
  <c r="B35" i="8"/>
  <c r="B36" i="8"/>
  <c r="B37" i="8"/>
  <c r="A48" i="6"/>
  <c r="B48" i="6"/>
  <c r="A49" i="6"/>
  <c r="A50" i="6"/>
  <c r="A51" i="6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47" i="8"/>
  <c r="B8" i="8"/>
  <c r="A8" i="8"/>
  <c r="AE39" i="4"/>
  <c r="AE40" i="4"/>
  <c r="W38" i="4"/>
  <c r="W39" i="4"/>
  <c r="W40" i="4"/>
  <c r="O38" i="4"/>
  <c r="O39" i="4"/>
  <c r="O40" i="4"/>
  <c r="Q51" i="7"/>
  <c r="AZ40" i="5"/>
  <c r="N77" i="8"/>
  <c r="AB78" i="8"/>
  <c r="AB79" i="8"/>
  <c r="AN40" i="8"/>
  <c r="U78" i="8"/>
  <c r="U77" i="8"/>
  <c r="AB77" i="8"/>
  <c r="N78" i="8"/>
  <c r="N79" i="8"/>
  <c r="U79" i="8"/>
  <c r="R38" i="8"/>
  <c r="AN39" i="8"/>
  <c r="AC39" i="8"/>
  <c r="AC40" i="8"/>
  <c r="AN38" i="8"/>
  <c r="R39" i="8"/>
  <c r="R40" i="8"/>
  <c r="AC38" i="8"/>
  <c r="AB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X1" i="7"/>
  <c r="Z1" i="6"/>
  <c r="AZ38" i="5"/>
  <c r="B8" i="5"/>
  <c r="A8" i="5"/>
  <c r="AV1" i="5"/>
  <c r="Z1" i="4"/>
  <c r="V39" i="4"/>
  <c r="V40" i="4"/>
  <c r="AK39" i="5"/>
  <c r="AK40" i="5"/>
  <c r="AD40" i="4"/>
  <c r="O83" i="6"/>
  <c r="O84" i="6"/>
  <c r="N39" i="4"/>
  <c r="N40" i="4"/>
  <c r="N39" i="7"/>
  <c r="N40" i="7"/>
  <c r="AE78" i="6"/>
  <c r="N38" i="7"/>
  <c r="AB39" i="7"/>
  <c r="AB40" i="7"/>
  <c r="U39" i="7"/>
  <c r="U40" i="7"/>
  <c r="U38" i="7"/>
  <c r="O79" i="6"/>
  <c r="O80" i="6"/>
  <c r="W39" i="6"/>
  <c r="W40" i="6"/>
  <c r="W79" i="6"/>
  <c r="W80" i="6"/>
  <c r="AE82" i="6"/>
  <c r="O38" i="6"/>
  <c r="W82" i="6"/>
  <c r="AE83" i="6"/>
  <c r="AE84" i="6"/>
  <c r="AE79" i="6"/>
  <c r="AE80" i="6"/>
  <c r="W38" i="6"/>
  <c r="O39" i="6"/>
  <c r="O40" i="6"/>
  <c r="W78" i="6"/>
  <c r="W83" i="6"/>
  <c r="X83" i="6"/>
  <c r="O78" i="6"/>
  <c r="AK38" i="5"/>
  <c r="V39" i="5"/>
  <c r="V40" i="5"/>
  <c r="V38" i="5"/>
  <c r="V38" i="4"/>
  <c r="AE39" i="6"/>
  <c r="AE40" i="6"/>
  <c r="AE38" i="6"/>
  <c r="AZ39" i="5"/>
  <c r="N38" i="4"/>
  <c r="AD39" i="4"/>
  <c r="AD38" i="4"/>
  <c r="O82" i="6"/>
  <c r="W84" i="6"/>
</calcChain>
</file>

<file path=xl/sharedStrings.xml><?xml version="1.0" encoding="utf-8"?>
<sst xmlns="http://schemas.openxmlformats.org/spreadsheetml/2006/main" count="340" uniqueCount="130">
  <si>
    <t xml:space="preserve">AVALIAÇÃO GLOBAL </t>
  </si>
  <si>
    <t>Turma:</t>
  </si>
  <si>
    <t>ORALIDADE</t>
  </si>
  <si>
    <t>LEITURA</t>
  </si>
  <si>
    <t>ED. LITERÁRIA</t>
  </si>
  <si>
    <t>GRAMÁTICA</t>
  </si>
  <si>
    <t>ESCRITA</t>
  </si>
  <si>
    <t>FINAL</t>
  </si>
  <si>
    <t>1º P autoav</t>
  </si>
  <si>
    <t>3º P autoav</t>
  </si>
  <si>
    <t>Nº</t>
  </si>
  <si>
    <t>NOME</t>
  </si>
  <si>
    <t>1ºP</t>
  </si>
  <si>
    <t>2ºP</t>
  </si>
  <si>
    <t>3ºP</t>
  </si>
  <si>
    <t>1º P</t>
  </si>
  <si>
    <t>2º P</t>
  </si>
  <si>
    <t>3º P</t>
  </si>
  <si>
    <t>1.º P</t>
  </si>
  <si>
    <t>2.º P</t>
  </si>
  <si>
    <t>3.º P</t>
  </si>
  <si>
    <t>dadas</t>
  </si>
  <si>
    <t>previstas</t>
  </si>
  <si>
    <t>sucesso</t>
  </si>
  <si>
    <t>nível 2</t>
  </si>
  <si>
    <t>nível 3</t>
  </si>
  <si>
    <t>nível 4</t>
  </si>
  <si>
    <t>nível 5</t>
  </si>
  <si>
    <t>PORTUGUÊS</t>
  </si>
  <si>
    <t>Ano: 7.º</t>
  </si>
  <si>
    <t>A</t>
  </si>
  <si>
    <t>Leitura Texto</t>
  </si>
  <si>
    <t>L. Voz Alta</t>
  </si>
  <si>
    <t>GRELHA DE CORREÇÃO</t>
  </si>
  <si>
    <t>SUBTOTAL</t>
  </si>
  <si>
    <t>EDUCAÇÃO LITERÁRIA</t>
  </si>
  <si>
    <t>TOTAL</t>
  </si>
  <si>
    <t>Questão</t>
  </si>
  <si>
    <t>1.</t>
  </si>
  <si>
    <t>5.</t>
  </si>
  <si>
    <t>5.1</t>
  </si>
  <si>
    <t>GRUPO IV- ESCRITA: PARÂMETROS</t>
  </si>
  <si>
    <t>CL</t>
  </si>
  <si>
    <t>A.</t>
  </si>
  <si>
    <t>Género / Formato textual</t>
  </si>
  <si>
    <t>B.</t>
  </si>
  <si>
    <t>Tema e Pertinência da informação</t>
  </si>
  <si>
    <t>C.</t>
  </si>
  <si>
    <t>Organização e coesão textuais</t>
  </si>
  <si>
    <t>D.</t>
  </si>
  <si>
    <t>Morfologia, Sintaxe e Pontuação</t>
  </si>
  <si>
    <t>E.</t>
  </si>
  <si>
    <t>Ortografia</t>
  </si>
  <si>
    <t>4 a 8</t>
  </si>
  <si>
    <t>Factores de desvalororização no domínio da organização e correção da expressão escrita</t>
  </si>
  <si>
    <t>N.º OC</t>
  </si>
  <si>
    <t>DESV</t>
  </si>
  <si>
    <t>erro de ortografia (incluindo erro de acentuação, erro de translineação e uso indevido de letra minúscula ou de letra maiúscula inicial)</t>
  </si>
  <si>
    <t>erro de morfologia</t>
  </si>
  <si>
    <t>3 ou +</t>
  </si>
  <si>
    <t>erro inequívoco de pontuação, incumprimento de regra de citação ou de referência a título de obra</t>
  </si>
  <si>
    <t>B</t>
  </si>
  <si>
    <t>erro de sintaxe</t>
  </si>
  <si>
    <t>2 ou 3</t>
  </si>
  <si>
    <t>impropriedade lexical</t>
  </si>
  <si>
    <t>4 ou +</t>
  </si>
  <si>
    <t>Média dos testes</t>
  </si>
  <si>
    <t>N.º de negativas</t>
  </si>
  <si>
    <t>% de negativas</t>
  </si>
  <si>
    <t xml:space="preserve"> </t>
  </si>
  <si>
    <t>1º Período</t>
  </si>
  <si>
    <r>
      <t xml:space="preserve"> </t>
    </r>
    <r>
      <rPr>
        <sz val="14"/>
        <color theme="1"/>
        <rFont val="Arial"/>
        <family val="2"/>
      </rPr>
      <t>LEITURA</t>
    </r>
  </si>
  <si>
    <t>2º Período</t>
  </si>
  <si>
    <t>3º Período</t>
  </si>
  <si>
    <t xml:space="preserve">                   Cotação
Nome
</t>
  </si>
  <si>
    <r>
      <rPr>
        <b/>
        <sz val="11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>EDUCAÇÃO LITERÁRIA</t>
    </r>
  </si>
  <si>
    <t xml:space="preserve"> GRAMÁTICA 2</t>
  </si>
  <si>
    <t>Média dos testes 1º Período</t>
  </si>
  <si>
    <t>N.º de negativas 1º Período</t>
  </si>
  <si>
    <t>% de negativas 1º Período</t>
  </si>
  <si>
    <t>2.</t>
  </si>
  <si>
    <t>3.</t>
  </si>
  <si>
    <t>4.</t>
  </si>
  <si>
    <r>
      <t xml:space="preserve"> </t>
    </r>
    <r>
      <rPr>
        <sz val="14"/>
        <color theme="1"/>
        <rFont val="Arial"/>
        <family val="2"/>
      </rPr>
      <t>ESCRITA</t>
    </r>
  </si>
  <si>
    <t xml:space="preserve"> GRAMÁTICA 1</t>
  </si>
  <si>
    <t>SUBTOTAL L. Voz Alta</t>
  </si>
  <si>
    <t>SUBTOTAL L. Texto</t>
  </si>
  <si>
    <t>EXPRESSÃO ORAL</t>
  </si>
  <si>
    <t>7.º B</t>
  </si>
  <si>
    <t>7.º C</t>
  </si>
  <si>
    <t>Lara</t>
  </si>
  <si>
    <t>Martim</t>
  </si>
  <si>
    <t>nível 1</t>
  </si>
  <si>
    <t>Desc.</t>
  </si>
  <si>
    <t>Afonso</t>
  </si>
  <si>
    <t>C</t>
  </si>
  <si>
    <t>Afonso Cravo</t>
  </si>
  <si>
    <t>Ândria</t>
  </si>
  <si>
    <t>Bernardo Gomes</t>
  </si>
  <si>
    <t xml:space="preserve"> Bernardo Gaspar</t>
  </si>
  <si>
    <t>David</t>
  </si>
  <si>
    <t>Fábio</t>
  </si>
  <si>
    <t>Francisco</t>
  </si>
  <si>
    <t>Gonçalo</t>
  </si>
  <si>
    <t>Gustavo</t>
  </si>
  <si>
    <t>João</t>
  </si>
  <si>
    <t>João Miguel</t>
  </si>
  <si>
    <t>Luna</t>
  </si>
  <si>
    <t>Mariana</t>
  </si>
  <si>
    <t>Matilde</t>
  </si>
  <si>
    <t>Rúben</t>
  </si>
  <si>
    <t>Samanta</t>
  </si>
  <si>
    <t>Samuel</t>
  </si>
  <si>
    <t xml:space="preserve">Sara Gomes </t>
  </si>
  <si>
    <t xml:space="preserve"> Sara Ferreira Gonç</t>
  </si>
  <si>
    <t>Simão Mendes</t>
  </si>
  <si>
    <t>Simão Pedosa</t>
  </si>
  <si>
    <t>Sofia</t>
  </si>
  <si>
    <t>Tomás</t>
  </si>
  <si>
    <t>D</t>
  </si>
  <si>
    <t>E</t>
  </si>
  <si>
    <t>2.1</t>
  </si>
  <si>
    <t>2.2</t>
  </si>
  <si>
    <t>2.3</t>
  </si>
  <si>
    <t>C. ORAL + EXP.ORAL</t>
  </si>
  <si>
    <t>COMPREENSÃO ORAL + EXPRESSÃO ORAL</t>
  </si>
  <si>
    <t>2º P autoav</t>
  </si>
  <si>
    <t>AV ajuste</t>
  </si>
  <si>
    <r>
      <rPr>
        <b/>
        <u/>
        <sz val="12"/>
        <color theme="7" tint="-0.249977111117893"/>
        <rFont val="Trebuchet MS"/>
        <family val="2"/>
      </rPr>
      <t>NOTA:</t>
    </r>
    <r>
      <rPr>
        <sz val="12"/>
        <color theme="7" tint="-0.249977111117893"/>
        <rFont val="Trebuchet MS"/>
        <family val="2"/>
      </rPr>
      <t xml:space="preserve">  Campos devem ser preenchidos nas folhas respetivas!</t>
    </r>
  </si>
  <si>
    <t>Ano Letivo 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</si>
</sst>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0.0&quot;%&quot;"/>
  </numFmts>
  <fonts count="6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name val="Arial Narrow"/>
      <family val="2"/>
    </font>
    <font>
      <sz val="10"/>
      <name val="Trebuchet MS"/>
      <family val="2"/>
    </font>
    <font>
      <sz val="10"/>
      <color theme="7" tint="-0.249977111117893"/>
      <name val="Trebuchet MS"/>
      <family val="2"/>
    </font>
    <font>
      <sz val="8"/>
      <name val="Arial Narrow"/>
      <family val="2"/>
    </font>
    <font>
      <sz val="14"/>
      <name val="Trebuchet MS"/>
      <family val="2"/>
    </font>
    <font>
      <sz val="10"/>
      <color theme="1"/>
      <name val="Arial"/>
      <family val="2"/>
    </font>
    <font>
      <sz val="10"/>
      <color indexed="60"/>
      <name val="Arial"/>
      <family val="2"/>
    </font>
    <font>
      <sz val="10"/>
      <color rgb="FF0070C0"/>
      <name val="Arial"/>
      <family val="2"/>
    </font>
    <font>
      <b/>
      <sz val="12"/>
      <name val="Trebuchet MS"/>
      <family val="2"/>
    </font>
    <font>
      <sz val="18"/>
      <name val="Trebuchet MS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name val="Arial"/>
      <family val="2"/>
    </font>
    <font>
      <b/>
      <sz val="18"/>
      <name val="Arial"/>
      <family val="2"/>
    </font>
    <font>
      <sz val="10"/>
      <name val="Comic Sans MS"/>
      <family val="4"/>
    </font>
    <font>
      <sz val="18"/>
      <name val="Arial"/>
      <family val="2"/>
    </font>
    <font>
      <sz val="10"/>
      <name val="Microsoft Sans Serif"/>
      <family val="2"/>
    </font>
    <font>
      <sz val="10"/>
      <name val="Tahoma"/>
      <family val="2"/>
    </font>
    <font>
      <sz val="16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b/>
      <u/>
      <sz val="8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sz val="14"/>
      <color theme="7" tint="-0.249977111117893"/>
      <name val="Trebuchet MS"/>
      <family val="2"/>
    </font>
    <font>
      <b/>
      <sz val="7"/>
      <color theme="1"/>
      <name val="Arial"/>
      <family val="2"/>
    </font>
    <font>
      <sz val="16"/>
      <color theme="7" tint="-0.249977111117893"/>
      <name val="Trebuchet MS"/>
      <family val="2"/>
    </font>
    <font>
      <sz val="18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rgb="FF4472C4"/>
      <name val="Arial"/>
      <family val="2"/>
    </font>
    <font>
      <sz val="8"/>
      <color rgb="FF333399"/>
      <name val="Arial"/>
      <family val="2"/>
    </font>
    <font>
      <sz val="8"/>
      <name val="Trebuchet MS"/>
      <family val="2"/>
    </font>
    <font>
      <sz val="8"/>
      <color theme="7" tint="-0.249977111117893"/>
      <name val="Trebuchet MS"/>
      <family val="2"/>
    </font>
    <font>
      <b/>
      <sz val="11"/>
      <color theme="6" tint="-0.499984740745262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2"/>
      <color theme="7" tint="-0.249977111117893"/>
      <name val="Trebuchet MS"/>
      <family val="2"/>
    </font>
    <font>
      <sz val="12"/>
      <color theme="7" tint="-0.249977111117893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2"/>
        <bgColor indexed="2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7"/>
      </patternFill>
    </fill>
  </fills>
  <borders count="1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/>
      <diagonal/>
    </border>
    <border>
      <left/>
      <right style="hair">
        <color theme="0"/>
      </right>
      <top/>
      <bottom/>
      <diagonal/>
    </border>
    <border>
      <left/>
      <right style="hair">
        <color theme="0"/>
      </right>
      <top/>
      <bottom style="hair">
        <color theme="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598">
    <xf numFmtId="0" fontId="0" fillId="0" borderId="0" xfId="0"/>
    <xf numFmtId="0" fontId="19" fillId="0" borderId="0" xfId="0" applyFont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20" fillId="0" borderId="0" xfId="0" applyFont="1" applyProtection="1">
      <protection locked="0"/>
    </xf>
    <xf numFmtId="164" fontId="19" fillId="0" borderId="0" xfId="0" applyNumberFormat="1" applyFont="1" applyAlignment="1" applyProtection="1">
      <alignment vertical="center"/>
      <protection locked="0"/>
    </xf>
    <xf numFmtId="0" fontId="21" fillId="0" borderId="0" xfId="0" applyFont="1" applyProtection="1">
      <protection locked="0"/>
    </xf>
    <xf numFmtId="0" fontId="22" fillId="3" borderId="0" xfId="0" applyFont="1" applyFill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164" fontId="23" fillId="0" borderId="0" xfId="0" applyNumberFormat="1" applyFont="1" applyAlignment="1" applyProtection="1">
      <alignment horizontal="left" vertical="center"/>
      <protection locked="0"/>
    </xf>
    <xf numFmtId="0" fontId="24" fillId="3" borderId="0" xfId="0" applyFont="1" applyFill="1" applyProtection="1">
      <protection locked="0"/>
    </xf>
    <xf numFmtId="164" fontId="2" fillId="0" borderId="0" xfId="0" applyNumberFormat="1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4" borderId="42" xfId="0" applyFont="1" applyFill="1" applyBorder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left" vertical="top"/>
      <protection locked="0"/>
    </xf>
    <xf numFmtId="0" fontId="1" fillId="4" borderId="44" xfId="0" applyFont="1" applyFill="1" applyBorder="1" applyAlignment="1" applyProtection="1">
      <alignment horizontal="left" vertical="top"/>
      <protection locked="0"/>
    </xf>
    <xf numFmtId="1" fontId="32" fillId="0" borderId="0" xfId="0" applyNumberFormat="1" applyFont="1" applyAlignment="1" applyProtection="1">
      <alignment horizontal="center" vertical="center"/>
      <protection locked="0"/>
    </xf>
    <xf numFmtId="0" fontId="1" fillId="6" borderId="0" xfId="0" applyFont="1" applyFill="1" applyProtection="1">
      <protection locked="0"/>
    </xf>
    <xf numFmtId="1" fontId="32" fillId="6" borderId="0" xfId="0" applyNumberFormat="1" applyFont="1" applyFill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horizontal="center" vertical="center"/>
      <protection hidden="1"/>
    </xf>
    <xf numFmtId="1" fontId="27" fillId="8" borderId="75" xfId="0" applyNumberFormat="1" applyFont="1" applyFill="1" applyBorder="1" applyAlignment="1" applyProtection="1">
      <alignment horizontal="center" vertical="center"/>
      <protection locked="0"/>
    </xf>
    <xf numFmtId="1" fontId="27" fillId="8" borderId="76" xfId="0" applyNumberFormat="1" applyFont="1" applyFill="1" applyBorder="1" applyAlignment="1" applyProtection="1">
      <alignment horizontal="center" vertical="center"/>
      <protection locked="0"/>
    </xf>
    <xf numFmtId="1" fontId="15" fillId="9" borderId="77" xfId="0" applyNumberFormat="1" applyFont="1" applyFill="1" applyBorder="1" applyAlignment="1" applyProtection="1">
      <alignment horizontal="center" vertical="center"/>
      <protection hidden="1"/>
    </xf>
    <xf numFmtId="1" fontId="27" fillId="8" borderId="59" xfId="0" applyNumberFormat="1" applyFont="1" applyFill="1" applyBorder="1" applyAlignment="1" applyProtection="1">
      <alignment horizontal="center" vertical="center"/>
      <protection locked="0"/>
    </xf>
    <xf numFmtId="1" fontId="27" fillId="8" borderId="61" xfId="0" applyNumberFormat="1" applyFont="1" applyFill="1" applyBorder="1" applyAlignment="1" applyProtection="1">
      <alignment horizontal="center" vertical="center"/>
      <protection locked="0"/>
    </xf>
    <xf numFmtId="1" fontId="27" fillId="8" borderId="62" xfId="0" applyNumberFormat="1" applyFont="1" applyFill="1" applyBorder="1" applyAlignment="1" applyProtection="1">
      <alignment horizontal="center" vertical="center"/>
      <protection locked="0"/>
    </xf>
    <xf numFmtId="2" fontId="27" fillId="10" borderId="0" xfId="0" applyNumberFormat="1" applyFont="1" applyFill="1" applyAlignment="1" applyProtection="1">
      <alignment horizontal="center" vertical="center" wrapText="1"/>
      <protection locked="0"/>
    </xf>
    <xf numFmtId="1" fontId="27" fillId="10" borderId="0" xfId="0" applyNumberFormat="1" applyFont="1" applyFill="1" applyAlignment="1" applyProtection="1">
      <alignment horizontal="left" vertical="center"/>
      <protection locked="0"/>
    </xf>
    <xf numFmtId="0" fontId="27" fillId="10" borderId="0" xfId="0" applyFont="1" applyFill="1" applyAlignment="1" applyProtection="1">
      <alignment horizontal="center" vertical="center"/>
      <protection locked="0"/>
    </xf>
    <xf numFmtId="1" fontId="27" fillId="5" borderId="78" xfId="0" applyNumberFormat="1" applyFont="1" applyFill="1" applyBorder="1" applyAlignment="1" applyProtection="1">
      <alignment horizontal="center" vertical="center"/>
      <protection locked="0"/>
    </xf>
    <xf numFmtId="1" fontId="27" fillId="5" borderId="79" xfId="0" applyNumberFormat="1" applyFont="1" applyFill="1" applyBorder="1" applyAlignment="1" applyProtection="1">
      <alignment horizontal="center" vertical="center"/>
      <protection locked="0"/>
    </xf>
    <xf numFmtId="1" fontId="27" fillId="5" borderId="80" xfId="0" applyNumberFormat="1" applyFont="1" applyFill="1" applyBorder="1" applyAlignment="1" applyProtection="1">
      <alignment horizontal="center" vertical="center"/>
      <protection locked="0"/>
    </xf>
    <xf numFmtId="1" fontId="27" fillId="5" borderId="55" xfId="0" applyNumberFormat="1" applyFont="1" applyFill="1" applyBorder="1" applyAlignment="1" applyProtection="1">
      <alignment horizontal="center" vertical="center"/>
      <protection locked="0"/>
    </xf>
    <xf numFmtId="1" fontId="27" fillId="8" borderId="65" xfId="0" applyNumberFormat="1" applyFont="1" applyFill="1" applyBorder="1" applyAlignment="1" applyProtection="1">
      <alignment horizontal="center" vertical="center"/>
      <protection locked="0"/>
    </xf>
    <xf numFmtId="1" fontId="27" fillId="10" borderId="66" xfId="0" applyNumberFormat="1" applyFont="1" applyFill="1" applyBorder="1" applyAlignment="1" applyProtection="1">
      <alignment horizontal="center" vertical="center"/>
      <protection locked="0"/>
    </xf>
    <xf numFmtId="1" fontId="27" fillId="8" borderId="66" xfId="0" applyNumberFormat="1" applyFont="1" applyFill="1" applyBorder="1" applyAlignment="1" applyProtection="1">
      <alignment horizontal="center" vertical="center"/>
      <protection locked="0"/>
    </xf>
    <xf numFmtId="1" fontId="27" fillId="10" borderId="56" xfId="0" applyNumberFormat="1" applyFont="1" applyFill="1" applyBorder="1" applyAlignment="1" applyProtection="1">
      <alignment horizontal="center" vertical="center"/>
      <protection locked="0"/>
    </xf>
    <xf numFmtId="1" fontId="27" fillId="10" borderId="57" xfId="0" applyNumberFormat="1" applyFont="1" applyFill="1" applyBorder="1" applyAlignment="1" applyProtection="1">
      <alignment horizontal="center" vertical="center"/>
      <protection locked="0"/>
    </xf>
    <xf numFmtId="1" fontId="27" fillId="5" borderId="65" xfId="0" applyNumberFormat="1" applyFont="1" applyFill="1" applyBorder="1" applyAlignment="1" applyProtection="1">
      <alignment horizontal="center" vertical="center"/>
      <protection locked="0"/>
    </xf>
    <xf numFmtId="1" fontId="27" fillId="5" borderId="66" xfId="0" applyNumberFormat="1" applyFont="1" applyFill="1" applyBorder="1" applyAlignment="1" applyProtection="1">
      <alignment horizontal="center" vertical="center"/>
      <protection locked="0"/>
    </xf>
    <xf numFmtId="1" fontId="27" fillId="5" borderId="57" xfId="0" applyNumberFormat="1" applyFont="1" applyFill="1" applyBorder="1" applyAlignment="1" applyProtection="1">
      <alignment horizontal="center" vertical="center"/>
      <protection locked="0"/>
    </xf>
    <xf numFmtId="1" fontId="27" fillId="5" borderId="56" xfId="0" applyNumberFormat="1" applyFont="1" applyFill="1" applyBorder="1" applyAlignment="1" applyProtection="1">
      <alignment horizontal="center" vertical="center"/>
      <protection locked="0"/>
    </xf>
    <xf numFmtId="16" fontId="27" fillId="10" borderId="0" xfId="0" applyNumberFormat="1" applyFont="1" applyFill="1" applyAlignment="1" applyProtection="1">
      <alignment horizontal="center" vertical="center"/>
      <protection locked="0"/>
    </xf>
    <xf numFmtId="1" fontId="27" fillId="0" borderId="66" xfId="0" applyNumberFormat="1" applyFont="1" applyBorder="1" applyAlignment="1" applyProtection="1">
      <alignment horizontal="center" vertical="center"/>
      <protection locked="0"/>
    </xf>
    <xf numFmtId="0" fontId="27" fillId="10" borderId="0" xfId="0" applyFont="1" applyFill="1" applyProtection="1">
      <protection locked="0"/>
    </xf>
    <xf numFmtId="0" fontId="1" fillId="6" borderId="0" xfId="0" applyFont="1" applyFill="1" applyAlignment="1" applyProtection="1">
      <alignment vertical="center"/>
      <protection locked="0"/>
    </xf>
    <xf numFmtId="1" fontId="27" fillId="10" borderId="65" xfId="0" applyNumberFormat="1" applyFont="1" applyFill="1" applyBorder="1" applyAlignment="1" applyProtection="1">
      <alignment horizontal="center" vertical="center"/>
      <protection locked="0"/>
    </xf>
    <xf numFmtId="0" fontId="27" fillId="11" borderId="0" xfId="0" applyFont="1" applyFill="1" applyAlignment="1" applyProtection="1">
      <alignment vertical="center" wrapText="1"/>
      <protection locked="0"/>
    </xf>
    <xf numFmtId="0" fontId="27" fillId="11" borderId="82" xfId="0" applyFont="1" applyFill="1" applyBorder="1" applyAlignment="1" applyProtection="1">
      <alignment vertical="center" wrapText="1"/>
      <protection locked="0"/>
    </xf>
    <xf numFmtId="0" fontId="27" fillId="0" borderId="0" xfId="0" applyFont="1" applyAlignment="1" applyProtection="1">
      <alignment wrapText="1"/>
      <protection locked="0"/>
    </xf>
    <xf numFmtId="0" fontId="27" fillId="11" borderId="81" xfId="0" applyFont="1" applyFill="1" applyBorder="1" applyAlignment="1" applyProtection="1">
      <alignment wrapText="1"/>
      <protection locked="0"/>
    </xf>
    <xf numFmtId="0" fontId="27" fillId="11" borderId="81" xfId="0" applyFont="1" applyFill="1" applyBorder="1" applyProtection="1">
      <protection locked="0"/>
    </xf>
    <xf numFmtId="0" fontId="27" fillId="0" borderId="0" xfId="0" applyFont="1" applyProtection="1">
      <protection locked="0"/>
    </xf>
    <xf numFmtId="1" fontId="27" fillId="3" borderId="65" xfId="0" applyNumberFormat="1" applyFont="1" applyFill="1" applyBorder="1" applyAlignment="1" applyProtection="1">
      <alignment horizontal="center" vertical="center"/>
      <protection locked="0"/>
    </xf>
    <xf numFmtId="1" fontId="27" fillId="3" borderId="66" xfId="0" applyNumberFormat="1" applyFont="1" applyFill="1" applyBorder="1" applyAlignment="1" applyProtection="1">
      <alignment horizontal="center" vertical="center"/>
      <protection locked="0"/>
    </xf>
    <xf numFmtId="1" fontId="27" fillId="3" borderId="57" xfId="0" applyNumberFormat="1" applyFont="1" applyFill="1" applyBorder="1" applyAlignment="1" applyProtection="1">
      <alignment horizontal="center" vertical="center"/>
      <protection locked="0"/>
    </xf>
    <xf numFmtId="1" fontId="27" fillId="3" borderId="56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1" fillId="3" borderId="60" xfId="0" applyFont="1" applyFill="1" applyBorder="1" applyAlignment="1" applyProtection="1">
      <alignment horizontal="center" vertical="center"/>
      <protection hidden="1"/>
    </xf>
    <xf numFmtId="0" fontId="25" fillId="4" borderId="41" xfId="0" applyFont="1" applyFill="1" applyBorder="1" applyAlignment="1" applyProtection="1">
      <alignment vertical="top"/>
      <protection locked="0"/>
    </xf>
    <xf numFmtId="0" fontId="1" fillId="7" borderId="87" xfId="0" applyFont="1" applyFill="1" applyBorder="1" applyAlignment="1" applyProtection="1">
      <alignment horizontal="center" vertical="center"/>
      <protection hidden="1"/>
    </xf>
    <xf numFmtId="1" fontId="27" fillId="10" borderId="78" xfId="0" applyNumberFormat="1" applyFont="1" applyFill="1" applyBorder="1" applyAlignment="1" applyProtection="1">
      <alignment horizontal="center" vertical="center"/>
      <protection locked="0"/>
    </xf>
    <xf numFmtId="1" fontId="27" fillId="10" borderId="79" xfId="0" applyNumberFormat="1" applyFont="1" applyFill="1" applyBorder="1" applyAlignment="1" applyProtection="1">
      <alignment horizontal="center" vertical="center"/>
      <protection locked="0"/>
    </xf>
    <xf numFmtId="1" fontId="27" fillId="10" borderId="55" xfId="0" applyNumberFormat="1" applyFont="1" applyFill="1" applyBorder="1" applyAlignment="1" applyProtection="1">
      <alignment horizontal="center" vertical="center"/>
      <protection locked="0"/>
    </xf>
    <xf numFmtId="0" fontId="1" fillId="3" borderId="71" xfId="0" applyFont="1" applyFill="1" applyBorder="1" applyAlignment="1" applyProtection="1">
      <alignment horizontal="center" vertical="center"/>
      <protection hidden="1"/>
    </xf>
    <xf numFmtId="1" fontId="27" fillId="5" borderId="71" xfId="0" applyNumberFormat="1" applyFont="1" applyFill="1" applyBorder="1" applyAlignment="1" applyProtection="1">
      <alignment horizontal="center" vertical="center"/>
      <protection locked="0"/>
    </xf>
    <xf numFmtId="1" fontId="27" fillId="5" borderId="88" xfId="0" applyNumberFormat="1" applyFont="1" applyFill="1" applyBorder="1" applyAlignment="1" applyProtection="1">
      <alignment horizontal="center" vertical="center"/>
      <protection locked="0"/>
    </xf>
    <xf numFmtId="1" fontId="27" fillId="5" borderId="9" xfId="0" applyNumberFormat="1" applyFont="1" applyFill="1" applyBorder="1" applyAlignment="1" applyProtection="1">
      <alignment horizontal="center" vertical="center"/>
      <protection locked="0"/>
    </xf>
    <xf numFmtId="1" fontId="27" fillId="5" borderId="89" xfId="0" applyNumberFormat="1" applyFont="1" applyFill="1" applyBorder="1" applyAlignment="1" applyProtection="1">
      <alignment horizontal="center" vertical="center"/>
      <protection locked="0"/>
    </xf>
    <xf numFmtId="1" fontId="27" fillId="5" borderId="72" xfId="0" applyNumberFormat="1" applyFont="1" applyFill="1" applyBorder="1" applyAlignment="1" applyProtection="1">
      <alignment horizontal="center" vertical="center"/>
      <protection locked="0"/>
    </xf>
    <xf numFmtId="1" fontId="15" fillId="9" borderId="6" xfId="0" applyNumberFormat="1" applyFont="1" applyFill="1" applyBorder="1" applyAlignment="1" applyProtection="1">
      <alignment horizontal="center" vertical="center"/>
      <protection hidden="1"/>
    </xf>
    <xf numFmtId="0" fontId="25" fillId="4" borderId="15" xfId="0" applyFont="1" applyFill="1" applyBorder="1" applyAlignment="1" applyProtection="1">
      <alignment vertical="top"/>
      <protection locked="0"/>
    </xf>
    <xf numFmtId="0" fontId="15" fillId="6" borderId="7" xfId="0" applyFont="1" applyFill="1" applyBorder="1" applyAlignment="1" applyProtection="1">
      <alignment horizontal="center"/>
      <protection locked="0"/>
    </xf>
    <xf numFmtId="1" fontId="27" fillId="8" borderId="56" xfId="0" applyNumberFormat="1" applyFont="1" applyFill="1" applyBorder="1" applyAlignment="1" applyProtection="1">
      <alignment horizontal="center" vertical="center"/>
      <protection locked="0"/>
    </xf>
    <xf numFmtId="1" fontId="30" fillId="5" borderId="71" xfId="0" applyNumberFormat="1" applyFont="1" applyFill="1" applyBorder="1" applyAlignment="1" applyProtection="1">
      <alignment horizontal="center" vertical="center"/>
      <protection locked="0"/>
    </xf>
    <xf numFmtId="1" fontId="30" fillId="5" borderId="88" xfId="0" applyNumberFormat="1" applyFont="1" applyFill="1" applyBorder="1" applyAlignment="1" applyProtection="1">
      <alignment horizontal="center" vertical="center"/>
      <protection locked="0"/>
    </xf>
    <xf numFmtId="1" fontId="30" fillId="5" borderId="89" xfId="0" applyNumberFormat="1" applyFont="1" applyFill="1" applyBorder="1" applyAlignment="1" applyProtection="1">
      <alignment horizontal="center" vertical="center"/>
      <protection locked="0"/>
    </xf>
    <xf numFmtId="1" fontId="30" fillId="4" borderId="92" xfId="0" applyNumberFormat="1" applyFont="1" applyFill="1" applyBorder="1" applyAlignment="1" applyProtection="1">
      <alignment horizontal="center" vertical="center"/>
      <protection locked="0"/>
    </xf>
    <xf numFmtId="1" fontId="30" fillId="5" borderId="72" xfId="0" applyNumberFormat="1" applyFont="1" applyFill="1" applyBorder="1" applyAlignment="1" applyProtection="1">
      <alignment horizontal="center" vertical="center"/>
      <protection locked="0"/>
    </xf>
    <xf numFmtId="1" fontId="30" fillId="3" borderId="86" xfId="0" applyNumberFormat="1" applyFont="1" applyFill="1" applyBorder="1" applyAlignment="1" applyProtection="1">
      <alignment horizontal="center" vertical="center"/>
      <protection locked="0"/>
    </xf>
    <xf numFmtId="1" fontId="30" fillId="5" borderId="52" xfId="0" applyNumberFormat="1" applyFont="1" applyFill="1" applyBorder="1" applyAlignment="1" applyProtection="1">
      <alignment horizontal="center" vertical="center"/>
      <protection locked="0"/>
    </xf>
    <xf numFmtId="1" fontId="30" fillId="5" borderId="53" xfId="0" applyNumberFormat="1" applyFont="1" applyFill="1" applyBorder="1" applyAlignment="1" applyProtection="1">
      <alignment horizontal="center" vertical="center"/>
      <protection locked="0"/>
    </xf>
    <xf numFmtId="1" fontId="27" fillId="8" borderId="60" xfId="0" applyNumberFormat="1" applyFont="1" applyFill="1" applyBorder="1" applyAlignment="1" applyProtection="1">
      <alignment horizontal="center" vertical="center"/>
      <protection locked="0"/>
    </xf>
    <xf numFmtId="1" fontId="15" fillId="9" borderId="74" xfId="0" applyNumberFormat="1" applyFont="1" applyFill="1" applyBorder="1" applyAlignment="1" applyProtection="1">
      <alignment horizontal="center" vertical="center"/>
      <protection hidden="1"/>
    </xf>
    <xf numFmtId="1" fontId="27" fillId="5" borderId="95" xfId="0" applyNumberFormat="1" applyFont="1" applyFill="1" applyBorder="1" applyAlignment="1" applyProtection="1">
      <alignment horizontal="center" vertical="center"/>
      <protection locked="0"/>
    </xf>
    <xf numFmtId="1" fontId="27" fillId="8" borderId="9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  <protection locked="0"/>
    </xf>
    <xf numFmtId="1" fontId="30" fillId="4" borderId="6" xfId="0" applyNumberFormat="1" applyFont="1" applyFill="1" applyBorder="1" applyAlignment="1" applyProtection="1">
      <alignment horizontal="center" vertical="center"/>
      <protection locked="0"/>
    </xf>
    <xf numFmtId="0" fontId="25" fillId="4" borderId="38" xfId="0" applyFont="1" applyFill="1" applyBorder="1" applyAlignment="1" applyProtection="1">
      <alignment vertical="top"/>
      <protection locked="0"/>
    </xf>
    <xf numFmtId="1" fontId="27" fillId="10" borderId="95" xfId="0" applyNumberFormat="1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left" vertical="top"/>
      <protection locked="0"/>
    </xf>
    <xf numFmtId="0" fontId="15" fillId="6" borderId="71" xfId="0" applyFont="1" applyFill="1" applyBorder="1" applyAlignment="1" applyProtection="1">
      <alignment horizontal="center" vertical="center"/>
      <protection locked="0"/>
    </xf>
    <xf numFmtId="0" fontId="27" fillId="3" borderId="7" xfId="0" applyFont="1" applyFill="1" applyBorder="1" applyAlignment="1" applyProtection="1">
      <alignment horizontal="center" vertical="center" shrinkToFit="1"/>
      <protection locked="0"/>
    </xf>
    <xf numFmtId="0" fontId="27" fillId="3" borderId="9" xfId="0" applyFont="1" applyFill="1" applyBorder="1" applyAlignment="1" applyProtection="1">
      <alignment horizontal="center" vertical="center" shrinkToFit="1"/>
      <protection locked="0"/>
    </xf>
    <xf numFmtId="1" fontId="15" fillId="9" borderId="63" xfId="0" applyNumberFormat="1" applyFont="1" applyFill="1" applyBorder="1" applyAlignment="1" applyProtection="1">
      <alignment horizontal="center" vertical="center"/>
      <protection hidden="1"/>
    </xf>
    <xf numFmtId="1" fontId="33" fillId="0" borderId="0" xfId="0" applyNumberFormat="1" applyFont="1" applyBorder="1" applyAlignment="1" applyProtection="1">
      <alignment horizontal="center" vertical="center"/>
      <protection locked="0"/>
    </xf>
    <xf numFmtId="164" fontId="32" fillId="0" borderId="0" xfId="0" applyNumberFormat="1" applyFont="1" applyBorder="1" applyAlignment="1" applyProtection="1">
      <alignment horizontal="center" vertical="center"/>
      <protection locked="0"/>
    </xf>
    <xf numFmtId="165" fontId="33" fillId="0" borderId="0" xfId="0" applyNumberFormat="1" applyFont="1" applyBorder="1" applyAlignment="1" applyProtection="1">
      <alignment horizontal="center" vertical="center"/>
      <protection locked="0"/>
    </xf>
    <xf numFmtId="1" fontId="30" fillId="5" borderId="41" xfId="0" applyNumberFormat="1" applyFont="1" applyFill="1" applyBorder="1" applyAlignment="1" applyProtection="1">
      <alignment horizontal="center" vertical="center"/>
      <protection locked="0"/>
    </xf>
    <xf numFmtId="1" fontId="30" fillId="5" borderId="15" xfId="0" applyNumberFormat="1" applyFont="1" applyFill="1" applyBorder="1" applyAlignment="1" applyProtection="1">
      <alignment horizontal="center" vertical="center"/>
      <protection locked="0"/>
    </xf>
    <xf numFmtId="1" fontId="30" fillId="5" borderId="38" xfId="0" applyNumberFormat="1" applyFont="1" applyFill="1" applyBorder="1" applyAlignment="1" applyProtection="1">
      <alignment horizontal="center" vertical="center"/>
      <protection locked="0"/>
    </xf>
    <xf numFmtId="0" fontId="28" fillId="6" borderId="5" xfId="0" applyFont="1" applyFill="1" applyBorder="1" applyAlignment="1" applyProtection="1">
      <alignment horizontal="center" vertical="center"/>
      <protection locked="0"/>
    </xf>
    <xf numFmtId="0" fontId="28" fillId="6" borderId="91" xfId="0" applyFont="1" applyFill="1" applyBorder="1" applyAlignment="1" applyProtection="1">
      <alignment horizontal="center" vertical="center"/>
      <protection locked="0"/>
    </xf>
    <xf numFmtId="0" fontId="28" fillId="6" borderId="9" xfId="0" applyFont="1" applyFill="1" applyBorder="1" applyAlignment="1" applyProtection="1">
      <alignment horizontal="center"/>
      <protection locked="0"/>
    </xf>
    <xf numFmtId="0" fontId="28" fillId="6" borderId="14" xfId="0" applyFont="1" applyFill="1" applyBorder="1" applyAlignment="1" applyProtection="1">
      <alignment horizontal="center"/>
      <protection locked="0"/>
    </xf>
    <xf numFmtId="1" fontId="39" fillId="6" borderId="9" xfId="0" applyNumberFormat="1" applyFont="1" applyFill="1" applyBorder="1" applyProtection="1">
      <protection locked="0"/>
    </xf>
    <xf numFmtId="1" fontId="40" fillId="0" borderId="0" xfId="0" applyNumberFormat="1" applyFont="1" applyBorder="1" applyAlignment="1" applyProtection="1">
      <alignment horizontal="center" vertical="center"/>
      <protection locked="0"/>
    </xf>
    <xf numFmtId="0" fontId="22" fillId="3" borderId="24" xfId="0" applyFont="1" applyFill="1" applyBorder="1" applyAlignment="1" applyProtection="1">
      <alignment vertical="center"/>
      <protection locked="0"/>
    </xf>
    <xf numFmtId="0" fontId="22" fillId="3" borderId="0" xfId="0" applyFont="1" applyFill="1" applyBorder="1" applyAlignment="1" applyProtection="1">
      <alignment vertical="center"/>
      <protection locked="0"/>
    </xf>
    <xf numFmtId="0" fontId="22" fillId="3" borderId="79" xfId="0" applyFont="1" applyFill="1" applyBorder="1" applyAlignment="1" applyProtection="1">
      <alignment vertical="center"/>
      <protection locked="0"/>
    </xf>
    <xf numFmtId="0" fontId="19" fillId="0" borderId="79" xfId="0" applyFont="1" applyBorder="1" applyAlignment="1" applyProtection="1">
      <alignment vertical="center"/>
      <protection locked="0"/>
    </xf>
    <xf numFmtId="1" fontId="30" fillId="5" borderId="54" xfId="0" applyNumberFormat="1" applyFont="1" applyFill="1" applyBorder="1" applyAlignment="1" applyProtection="1">
      <alignment horizontal="center" vertical="center"/>
      <protection locked="0"/>
    </xf>
    <xf numFmtId="0" fontId="28" fillId="6" borderId="7" xfId="0" applyFont="1" applyFill="1" applyBorder="1" applyAlignment="1" applyProtection="1">
      <alignment horizontal="center" vertical="center"/>
      <protection locked="0"/>
    </xf>
    <xf numFmtId="0" fontId="28" fillId="6" borderId="9" xfId="0" applyFont="1" applyFill="1" applyBorder="1" applyAlignment="1" applyProtection="1">
      <alignment horizontal="center" vertical="center"/>
      <protection locked="0"/>
    </xf>
    <xf numFmtId="1" fontId="39" fillId="6" borderId="9" xfId="0" applyNumberFormat="1" applyFont="1" applyFill="1" applyBorder="1" applyAlignment="1" applyProtection="1">
      <alignment horizontal="center" vertical="center"/>
      <protection locked="0"/>
    </xf>
    <xf numFmtId="0" fontId="28" fillId="6" borderId="6" xfId="0" applyFont="1" applyFill="1" applyBorder="1" applyAlignment="1" applyProtection="1">
      <alignment horizontal="center" vertical="center"/>
      <protection locked="0"/>
    </xf>
    <xf numFmtId="1" fontId="15" fillId="9" borderId="115" xfId="0" applyNumberFormat="1" applyFont="1" applyFill="1" applyBorder="1" applyAlignment="1" applyProtection="1">
      <alignment horizontal="center" vertical="center"/>
      <protection hidden="1"/>
    </xf>
    <xf numFmtId="1" fontId="15" fillId="9" borderId="105" xfId="0" applyNumberFormat="1" applyFont="1" applyFill="1" applyBorder="1" applyAlignment="1" applyProtection="1">
      <alignment horizontal="center" vertical="center"/>
      <protection hidden="1"/>
    </xf>
    <xf numFmtId="1" fontId="42" fillId="5" borderId="52" xfId="0" applyNumberFormat="1" applyFont="1" applyFill="1" applyBorder="1" applyAlignment="1" applyProtection="1">
      <alignment horizontal="center" vertical="center"/>
      <protection locked="0"/>
    </xf>
    <xf numFmtId="1" fontId="42" fillId="5" borderId="53" xfId="0" applyNumberFormat="1" applyFont="1" applyFill="1" applyBorder="1" applyAlignment="1" applyProtection="1">
      <alignment horizontal="center" vertical="center"/>
      <protection locked="0"/>
    </xf>
    <xf numFmtId="165" fontId="15" fillId="0" borderId="6" xfId="0" applyNumberFormat="1" applyFont="1" applyBorder="1" applyAlignment="1" applyProtection="1">
      <alignment horizontal="center" vertical="center"/>
    </xf>
    <xf numFmtId="1" fontId="15" fillId="9" borderId="42" xfId="0" applyNumberFormat="1" applyFont="1" applyFill="1" applyBorder="1" applyAlignment="1" applyProtection="1">
      <alignment horizontal="center" vertical="center"/>
      <protection hidden="1"/>
    </xf>
    <xf numFmtId="1" fontId="30" fillId="5" borderId="118" xfId="0" applyNumberFormat="1" applyFont="1" applyFill="1" applyBorder="1" applyAlignment="1" applyProtection="1">
      <alignment horizontal="center" vertical="center"/>
      <protection locked="0"/>
    </xf>
    <xf numFmtId="1" fontId="30" fillId="5" borderId="91" xfId="0" applyNumberFormat="1" applyFont="1" applyFill="1" applyBorder="1" applyAlignment="1" applyProtection="1">
      <alignment horizontal="center" vertical="center"/>
      <protection locked="0"/>
    </xf>
    <xf numFmtId="1" fontId="30" fillId="5" borderId="119" xfId="0" applyNumberFormat="1" applyFont="1" applyFill="1" applyBorder="1" applyAlignment="1" applyProtection="1">
      <alignment horizontal="center" vertical="center"/>
      <protection locked="0"/>
    </xf>
    <xf numFmtId="1" fontId="45" fillId="4" borderId="94" xfId="0" applyNumberFormat="1" applyFont="1" applyFill="1" applyBorder="1" applyAlignment="1" applyProtection="1">
      <alignment horizontal="center" vertical="center" wrapText="1"/>
      <protection locked="0"/>
    </xf>
    <xf numFmtId="1" fontId="30" fillId="5" borderId="122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vertical="center"/>
      <protection locked="0"/>
    </xf>
    <xf numFmtId="0" fontId="28" fillId="6" borderId="44" xfId="0" applyFont="1" applyFill="1" applyBorder="1" applyAlignment="1" applyProtection="1">
      <alignment horizontal="center" vertical="center"/>
      <protection locked="0"/>
    </xf>
    <xf numFmtId="0" fontId="28" fillId="6" borderId="118" xfId="0" applyFont="1" applyFill="1" applyBorder="1" applyAlignment="1" applyProtection="1">
      <alignment horizontal="center" vertical="center"/>
      <protection locked="0"/>
    </xf>
    <xf numFmtId="0" fontId="28" fillId="6" borderId="24" xfId="0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11" borderId="82" xfId="0" applyFont="1" applyFill="1" applyBorder="1" applyAlignment="1" applyProtection="1">
      <alignment horizontal="center" vertical="center"/>
      <protection locked="0"/>
    </xf>
    <xf numFmtId="0" fontId="27" fillId="11" borderId="81" xfId="0" applyFont="1" applyFill="1" applyBorder="1" applyAlignment="1" applyProtection="1">
      <alignment horizontal="center" vertical="center"/>
      <protection locked="0"/>
    </xf>
    <xf numFmtId="0" fontId="27" fillId="11" borderId="81" xfId="0" applyFont="1" applyFill="1" applyBorder="1" applyAlignment="1" applyProtection="1">
      <alignment vertical="center" wrapText="1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15" fillId="10" borderId="103" xfId="0" applyNumberFormat="1" applyFont="1" applyFill="1" applyBorder="1" applyAlignment="1" applyProtection="1">
      <alignment horizontal="center" vertical="center" wrapText="1"/>
    </xf>
    <xf numFmtId="1" fontId="15" fillId="0" borderId="100" xfId="0" applyNumberFormat="1" applyFont="1" applyFill="1" applyBorder="1" applyAlignment="1" applyProtection="1">
      <alignment horizontal="center" vertical="center" wrapText="1"/>
    </xf>
    <xf numFmtId="1" fontId="15" fillId="10" borderId="100" xfId="0" applyNumberFormat="1" applyFont="1" applyFill="1" applyBorder="1" applyAlignment="1" applyProtection="1">
      <alignment horizontal="center" vertical="center" wrapText="1"/>
    </xf>
    <xf numFmtId="1" fontId="15" fillId="0" borderId="5" xfId="0" applyNumberFormat="1" applyFont="1" applyBorder="1" applyAlignment="1" applyProtection="1">
      <alignment horizontal="center" vertical="center"/>
    </xf>
    <xf numFmtId="164" fontId="15" fillId="0" borderId="6" xfId="0" applyNumberFormat="1" applyFont="1" applyBorder="1" applyAlignment="1" applyProtection="1">
      <alignment horizontal="center" vertical="center"/>
    </xf>
    <xf numFmtId="1" fontId="28" fillId="6" borderId="7" xfId="0" applyNumberFormat="1" applyFont="1" applyFill="1" applyBorder="1" applyAlignment="1" applyProtection="1">
      <alignment horizontal="center" vertical="center"/>
      <protection locked="0" hidden="1"/>
    </xf>
    <xf numFmtId="1" fontId="28" fillId="6" borderId="9" xfId="0" applyNumberFormat="1" applyFont="1" applyFill="1" applyBorder="1" applyAlignment="1" applyProtection="1">
      <alignment horizontal="center" vertical="center"/>
      <protection locked="0" hidden="1"/>
    </xf>
    <xf numFmtId="164" fontId="19" fillId="0" borderId="0" xfId="0" applyNumberFormat="1" applyFont="1" applyAlignment="1" applyProtection="1">
      <alignment vertical="center"/>
      <protection locked="0" hidden="1"/>
    </xf>
    <xf numFmtId="1" fontId="39" fillId="6" borderId="38" xfId="0" applyNumberFormat="1" applyFont="1" applyFill="1" applyBorder="1" applyAlignment="1" applyProtection="1">
      <alignment horizontal="center" vertical="center"/>
      <protection locked="0" hidden="1"/>
    </xf>
    <xf numFmtId="1" fontId="0" fillId="0" borderId="0" xfId="0" applyNumberFormat="1" applyProtection="1">
      <protection locked="0"/>
    </xf>
    <xf numFmtId="1" fontId="28" fillId="6" borderId="94" xfId="0" applyNumberFormat="1" applyFont="1" applyFill="1" applyBorder="1" applyAlignment="1" applyProtection="1">
      <alignment horizontal="center" vertical="center"/>
      <protection locked="0" hidden="1"/>
    </xf>
    <xf numFmtId="1" fontId="31" fillId="4" borderId="70" xfId="0" applyNumberFormat="1" applyFont="1" applyFill="1" applyBorder="1" applyAlignment="1" applyProtection="1">
      <alignment horizontal="center" vertical="center"/>
      <protection locked="0" hidden="1"/>
    </xf>
    <xf numFmtId="1" fontId="39" fillId="6" borderId="14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/>
      <protection locked="0"/>
    </xf>
    <xf numFmtId="0" fontId="47" fillId="0" borderId="0" xfId="0" applyFont="1" applyProtection="1">
      <protection locked="0"/>
    </xf>
    <xf numFmtId="1" fontId="37" fillId="4" borderId="114" xfId="0" applyNumberFormat="1" applyFont="1" applyFill="1" applyBorder="1" applyAlignment="1" applyProtection="1">
      <alignment horizontal="center" vertical="center"/>
      <protection locked="0" hidden="1"/>
    </xf>
    <xf numFmtId="1" fontId="28" fillId="6" borderId="10" xfId="0" applyNumberFormat="1" applyFont="1" applyFill="1" applyBorder="1" applyAlignment="1" applyProtection="1">
      <alignment horizontal="center" vertical="center"/>
      <protection locked="0" hidden="1"/>
    </xf>
    <xf numFmtId="1" fontId="15" fillId="9" borderId="117" xfId="0" applyNumberFormat="1" applyFont="1" applyFill="1" applyBorder="1" applyAlignment="1" applyProtection="1">
      <alignment horizontal="center" vertical="center"/>
      <protection locked="0" hidden="1"/>
    </xf>
    <xf numFmtId="1" fontId="15" fillId="9" borderId="6" xfId="0" applyNumberFormat="1" applyFont="1" applyFill="1" applyBorder="1" applyAlignment="1" applyProtection="1">
      <alignment horizontal="center" vertical="center"/>
      <protection locked="0" hidden="1"/>
    </xf>
    <xf numFmtId="1" fontId="15" fillId="9" borderId="77" xfId="0" applyNumberFormat="1" applyFont="1" applyFill="1" applyBorder="1" applyAlignment="1" applyProtection="1">
      <alignment horizontal="center" vertical="center"/>
      <protection locked="0" hidden="1"/>
    </xf>
    <xf numFmtId="1" fontId="28" fillId="6" borderId="14" xfId="0" applyNumberFormat="1" applyFont="1" applyFill="1" applyBorder="1" applyAlignment="1" applyProtection="1">
      <alignment horizontal="center" vertical="center"/>
      <protection hidden="1"/>
    </xf>
    <xf numFmtId="0" fontId="28" fillId="6" borderId="6" xfId="0" applyFont="1" applyFill="1" applyBorder="1" applyAlignment="1" applyProtection="1">
      <alignment horizontal="center" vertical="center"/>
    </xf>
    <xf numFmtId="1" fontId="28" fillId="6" borderId="6" xfId="0" applyNumberFormat="1" applyFont="1" applyFill="1" applyBorder="1" applyAlignment="1" applyProtection="1">
      <alignment horizontal="center" vertical="center"/>
      <protection hidden="1"/>
    </xf>
    <xf numFmtId="0" fontId="28" fillId="6" borderId="14" xfId="0" applyFont="1" applyFill="1" applyBorder="1" applyAlignment="1" applyProtection="1">
      <alignment horizontal="center" vertical="center"/>
    </xf>
    <xf numFmtId="1" fontId="1" fillId="8" borderId="76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65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66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8" borderId="60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8" borderId="66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68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69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79" xfId="0" applyNumberFormat="1" applyFont="1" applyFill="1" applyBorder="1" applyAlignment="1" applyProtection="1">
      <alignment horizontal="left" vertical="center" shrinkToFit="1"/>
      <protection locked="0" hidden="1"/>
    </xf>
    <xf numFmtId="2" fontId="4" fillId="0" borderId="0" xfId="0" applyNumberFormat="1" applyFont="1" applyBorder="1" applyProtection="1">
      <protection locked="0"/>
    </xf>
    <xf numFmtId="2" fontId="44" fillId="0" borderId="0" xfId="0" applyNumberFormat="1" applyFont="1" applyFill="1" applyBorder="1" applyAlignment="1" applyProtection="1">
      <alignment wrapText="1"/>
      <protection locked="0"/>
    </xf>
    <xf numFmtId="2" fontId="5" fillId="0" borderId="0" xfId="0" applyNumberFormat="1" applyFont="1" applyFill="1" applyBorder="1" applyAlignment="1" applyProtection="1">
      <alignment wrapText="1"/>
      <protection locked="0"/>
    </xf>
    <xf numFmtId="2" fontId="0" fillId="0" borderId="0" xfId="0" applyNumberFormat="1" applyProtection="1">
      <protection locked="0"/>
    </xf>
    <xf numFmtId="2" fontId="5" fillId="0" borderId="0" xfId="0" applyNumberFormat="1" applyFont="1" applyFill="1" applyBorder="1" applyProtection="1">
      <protection locked="0"/>
    </xf>
    <xf numFmtId="2" fontId="6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2" fontId="4" fillId="0" borderId="0" xfId="0" applyNumberFormat="1" applyFont="1" applyFill="1" applyBorder="1" applyProtection="1">
      <protection locked="0"/>
    </xf>
    <xf numFmtId="2" fontId="12" fillId="0" borderId="0" xfId="0" applyNumberFormat="1" applyFont="1" applyFill="1" applyBorder="1" applyProtection="1">
      <protection locked="0"/>
    </xf>
    <xf numFmtId="2" fontId="7" fillId="0" borderId="0" xfId="0" applyNumberFormat="1" applyFont="1" applyFill="1" applyBorder="1" applyProtection="1">
      <protection locked="0"/>
    </xf>
    <xf numFmtId="2" fontId="7" fillId="0" borderId="0" xfId="0" applyNumberFormat="1" applyFont="1" applyFill="1" applyBorder="1" applyAlignment="1" applyProtection="1">
      <alignment horizontal="left"/>
      <protection locked="0"/>
    </xf>
    <xf numFmtId="2" fontId="7" fillId="0" borderId="0" xfId="0" applyNumberFormat="1" applyFont="1" applyBorder="1" applyProtection="1">
      <protection locked="0"/>
    </xf>
    <xf numFmtId="2" fontId="7" fillId="0" borderId="0" xfId="0" applyNumberFormat="1" applyFont="1" applyBorder="1" applyAlignment="1" applyProtection="1">
      <alignment horizontal="left"/>
      <protection locked="0"/>
    </xf>
    <xf numFmtId="2" fontId="7" fillId="0" borderId="0" xfId="0" applyNumberFormat="1" applyFont="1" applyBorder="1" applyAlignment="1" applyProtection="1">
      <alignment horizontal="center"/>
      <protection locked="0"/>
    </xf>
    <xf numFmtId="2" fontId="11" fillId="0" borderId="0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2" fontId="8" fillId="0" borderId="0" xfId="0" applyNumberFormat="1" applyFont="1" applyProtection="1">
      <protection locked="0"/>
    </xf>
    <xf numFmtId="2" fontId="9" fillId="2" borderId="12" xfId="0" applyNumberFormat="1" applyFont="1" applyFill="1" applyBorder="1" applyAlignment="1" applyProtection="1">
      <alignment vertical="top" wrapText="1"/>
      <protection locked="0"/>
    </xf>
    <xf numFmtId="2" fontId="9" fillId="2" borderId="0" xfId="0" applyNumberFormat="1" applyFont="1" applyFill="1" applyBorder="1" applyAlignment="1" applyProtection="1">
      <alignment vertical="top" wrapText="1"/>
      <protection locked="0"/>
    </xf>
    <xf numFmtId="2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0" xfId="0" applyNumberFormat="1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8" fillId="10" borderId="96" xfId="0" applyNumberFormat="1" applyFont="1" applyFill="1" applyBorder="1" applyAlignment="1" applyProtection="1">
      <alignment horizontal="center"/>
      <protection locked="0"/>
    </xf>
    <xf numFmtId="1" fontId="8" fillId="0" borderId="11" xfId="0" applyNumberFormat="1" applyFont="1" applyBorder="1" applyAlignment="1" applyProtection="1">
      <alignment horizontal="center"/>
      <protection locked="0"/>
    </xf>
    <xf numFmtId="1" fontId="8" fillId="10" borderId="11" xfId="0" applyNumberFormat="1" applyFont="1" applyFill="1" applyBorder="1" applyAlignment="1" applyProtection="1">
      <alignment horizontal="center"/>
      <protection locked="0"/>
    </xf>
    <xf numFmtId="2" fontId="49" fillId="0" borderId="0" xfId="0" applyNumberFormat="1" applyFont="1" applyProtection="1">
      <protection locked="0"/>
    </xf>
    <xf numFmtId="0" fontId="35" fillId="3" borderId="15" xfId="0" applyFont="1" applyFill="1" applyBorder="1" applyAlignment="1" applyProtection="1">
      <alignment vertical="center" shrinkToFit="1"/>
      <protection locked="0"/>
    </xf>
    <xf numFmtId="0" fontId="35" fillId="3" borderId="41" xfId="0" applyFont="1" applyFill="1" applyBorder="1" applyAlignment="1" applyProtection="1">
      <alignment vertical="center" shrinkToFit="1"/>
      <protection locked="0"/>
    </xf>
    <xf numFmtId="0" fontId="35" fillId="3" borderId="38" xfId="0" applyFont="1" applyFill="1" applyBorder="1" applyAlignment="1" applyProtection="1">
      <alignment vertical="center" shrinkToFit="1"/>
      <protection locked="0"/>
    </xf>
    <xf numFmtId="0" fontId="35" fillId="3" borderId="44" xfId="0" applyFont="1" applyFill="1" applyBorder="1" applyAlignment="1" applyProtection="1">
      <alignment vertical="center" shrinkToFit="1"/>
      <protection locked="0"/>
    </xf>
    <xf numFmtId="0" fontId="35" fillId="3" borderId="24" xfId="0" applyFont="1" applyFill="1" applyBorder="1" applyAlignment="1" applyProtection="1">
      <alignment vertical="center" shrinkToFit="1"/>
      <protection locked="0"/>
    </xf>
    <xf numFmtId="0" fontId="35" fillId="3" borderId="67" xfId="0" applyFont="1" applyFill="1" applyBorder="1" applyAlignment="1" applyProtection="1">
      <alignment vertical="center" shrinkToFit="1"/>
      <protection locked="0"/>
    </xf>
    <xf numFmtId="1" fontId="50" fillId="3" borderId="86" xfId="0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 applyProtection="1">
      <protection locked="0"/>
    </xf>
    <xf numFmtId="1" fontId="8" fillId="10" borderId="142" xfId="0" applyNumberFormat="1" applyFont="1" applyFill="1" applyBorder="1" applyAlignment="1" applyProtection="1">
      <alignment horizontal="center"/>
      <protection locked="0"/>
    </xf>
    <xf numFmtId="1" fontId="15" fillId="10" borderId="147" xfId="0" applyNumberFormat="1" applyFont="1" applyFill="1" applyBorder="1" applyAlignment="1" applyProtection="1">
      <alignment horizontal="center" vertical="center" wrapText="1"/>
    </xf>
    <xf numFmtId="1" fontId="8" fillId="10" borderId="127" xfId="0" applyNumberFormat="1" applyFont="1" applyFill="1" applyBorder="1" applyAlignment="1" applyProtection="1">
      <alignment horizontal="center"/>
      <protection locked="0"/>
    </xf>
    <xf numFmtId="1" fontId="15" fillId="10" borderId="154" xfId="0" applyNumberFormat="1" applyFont="1" applyFill="1" applyBorder="1" applyAlignment="1" applyProtection="1">
      <alignment horizontal="center" vertical="center" wrapText="1"/>
    </xf>
    <xf numFmtId="1" fontId="8" fillId="0" borderId="6" xfId="0" applyNumberFormat="1" applyFont="1" applyBorder="1" applyAlignment="1" applyProtection="1">
      <alignment horizontal="center"/>
      <protection locked="0"/>
    </xf>
    <xf numFmtId="1" fontId="15" fillId="0" borderId="159" xfId="0" applyNumberFormat="1" applyFont="1" applyFill="1" applyBorder="1" applyAlignment="1" applyProtection="1">
      <alignment horizontal="center" vertical="center" wrapText="1"/>
    </xf>
    <xf numFmtId="0" fontId="35" fillId="7" borderId="60" xfId="0" applyFont="1" applyFill="1" applyBorder="1" applyAlignment="1" applyProtection="1">
      <alignment horizontal="center" vertical="center"/>
      <protection hidden="1"/>
    </xf>
    <xf numFmtId="0" fontId="35" fillId="3" borderId="60" xfId="0" applyFont="1" applyFill="1" applyBorder="1" applyAlignment="1" applyProtection="1">
      <alignment horizontal="center" vertical="center"/>
      <protection hidden="1"/>
    </xf>
    <xf numFmtId="0" fontId="35" fillId="7" borderId="87" xfId="0" applyFont="1" applyFill="1" applyBorder="1" applyAlignment="1" applyProtection="1">
      <alignment horizontal="center" vertical="center"/>
      <protection hidden="1"/>
    </xf>
    <xf numFmtId="0" fontId="35" fillId="3" borderId="71" xfId="0" applyFont="1" applyFill="1" applyBorder="1" applyAlignment="1" applyProtection="1">
      <alignment horizontal="center" vertical="center"/>
      <protection hidden="1"/>
    </xf>
    <xf numFmtId="1" fontId="1" fillId="8" borderId="61" xfId="0" applyNumberFormat="1" applyFont="1" applyFill="1" applyBorder="1" applyAlignment="1" applyProtection="1">
      <alignment horizontal="center" vertical="center"/>
      <protection locked="0"/>
    </xf>
    <xf numFmtId="1" fontId="1" fillId="8" borderId="62" xfId="0" applyNumberFormat="1" applyFont="1" applyFill="1" applyBorder="1" applyAlignment="1" applyProtection="1">
      <alignment horizontal="center" vertical="center"/>
      <protection locked="0"/>
    </xf>
    <xf numFmtId="1" fontId="1" fillId="8" borderId="73" xfId="0" applyNumberFormat="1" applyFont="1" applyFill="1" applyBorder="1" applyAlignment="1" applyProtection="1">
      <alignment horizontal="center" vertical="center"/>
      <protection locked="0"/>
    </xf>
    <xf numFmtId="1" fontId="1" fillId="5" borderId="78" xfId="0" applyNumberFormat="1" applyFont="1" applyFill="1" applyBorder="1" applyAlignment="1" applyProtection="1">
      <alignment horizontal="center" vertical="center"/>
      <protection locked="0"/>
    </xf>
    <xf numFmtId="1" fontId="1" fillId="5" borderId="79" xfId="0" applyNumberFormat="1" applyFont="1" applyFill="1" applyBorder="1" applyAlignment="1" applyProtection="1">
      <alignment horizontal="center" vertical="center"/>
      <protection locked="0"/>
    </xf>
    <xf numFmtId="1" fontId="1" fillId="5" borderId="80" xfId="0" applyNumberFormat="1" applyFont="1" applyFill="1" applyBorder="1" applyAlignment="1" applyProtection="1">
      <alignment horizontal="center" vertical="center"/>
      <protection locked="0"/>
    </xf>
    <xf numFmtId="1" fontId="1" fillId="5" borderId="95" xfId="0" applyNumberFormat="1" applyFont="1" applyFill="1" applyBorder="1" applyAlignment="1" applyProtection="1">
      <alignment horizontal="center" vertical="center"/>
      <protection locked="0"/>
    </xf>
    <xf numFmtId="1" fontId="1" fillId="8" borderId="65" xfId="0" applyNumberFormat="1" applyFont="1" applyFill="1" applyBorder="1" applyAlignment="1" applyProtection="1">
      <alignment horizontal="center" vertical="center"/>
      <protection locked="0"/>
    </xf>
    <xf numFmtId="1" fontId="1" fillId="10" borderId="66" xfId="0" applyNumberFormat="1" applyFont="1" applyFill="1" applyBorder="1" applyAlignment="1" applyProtection="1">
      <alignment horizontal="center" vertical="center"/>
      <protection locked="0"/>
    </xf>
    <xf numFmtId="1" fontId="1" fillId="10" borderId="57" xfId="0" applyNumberFormat="1" applyFont="1" applyFill="1" applyBorder="1" applyAlignment="1" applyProtection="1">
      <alignment horizontal="center" vertical="center"/>
      <protection locked="0"/>
    </xf>
    <xf numFmtId="1" fontId="1" fillId="5" borderId="65" xfId="0" applyNumberFormat="1" applyFont="1" applyFill="1" applyBorder="1" applyAlignment="1" applyProtection="1">
      <alignment horizontal="center" vertical="center"/>
      <protection locked="0"/>
    </xf>
    <xf numFmtId="1" fontId="1" fillId="5" borderId="66" xfId="0" applyNumberFormat="1" applyFont="1" applyFill="1" applyBorder="1" applyAlignment="1" applyProtection="1">
      <alignment horizontal="center" vertical="center"/>
      <protection locked="0"/>
    </xf>
    <xf numFmtId="1" fontId="1" fillId="5" borderId="57" xfId="0" applyNumberFormat="1" applyFont="1" applyFill="1" applyBorder="1" applyAlignment="1" applyProtection="1">
      <alignment horizontal="center" vertical="center"/>
      <protection locked="0"/>
    </xf>
    <xf numFmtId="1" fontId="1" fillId="0" borderId="66" xfId="0" applyNumberFormat="1" applyFont="1" applyBorder="1" applyAlignment="1" applyProtection="1">
      <alignment horizontal="center" vertical="center"/>
      <protection locked="0"/>
    </xf>
    <xf numFmtId="1" fontId="1" fillId="10" borderId="65" xfId="0" applyNumberFormat="1" applyFont="1" applyFill="1" applyBorder="1" applyAlignment="1" applyProtection="1">
      <alignment horizontal="center" vertical="center"/>
      <protection locked="0"/>
    </xf>
    <xf numFmtId="1" fontId="1" fillId="3" borderId="65" xfId="0" applyNumberFormat="1" applyFont="1" applyFill="1" applyBorder="1" applyAlignment="1" applyProtection="1">
      <alignment horizontal="center" vertical="center"/>
      <protection locked="0"/>
    </xf>
    <xf numFmtId="1" fontId="1" fillId="3" borderId="66" xfId="0" applyNumberFormat="1" applyFont="1" applyFill="1" applyBorder="1" applyAlignment="1" applyProtection="1">
      <alignment horizontal="center" vertical="center"/>
      <protection locked="0"/>
    </xf>
    <xf numFmtId="1" fontId="1" fillId="3" borderId="57" xfId="0" applyNumberFormat="1" applyFont="1" applyFill="1" applyBorder="1" applyAlignment="1" applyProtection="1">
      <alignment horizontal="center" vertical="center"/>
      <protection locked="0"/>
    </xf>
    <xf numFmtId="1" fontId="1" fillId="10" borderId="78" xfId="0" applyNumberFormat="1" applyFont="1" applyFill="1" applyBorder="1" applyAlignment="1" applyProtection="1">
      <alignment horizontal="center" vertical="center"/>
      <protection locked="0"/>
    </xf>
    <xf numFmtId="1" fontId="1" fillId="10" borderId="79" xfId="0" applyNumberFormat="1" applyFont="1" applyFill="1" applyBorder="1" applyAlignment="1" applyProtection="1">
      <alignment horizontal="center" vertical="center"/>
      <protection locked="0"/>
    </xf>
    <xf numFmtId="1" fontId="1" fillId="8" borderId="95" xfId="0" applyNumberFormat="1" applyFont="1" applyFill="1" applyBorder="1" applyAlignment="1" applyProtection="1">
      <alignment horizontal="center" vertical="center"/>
      <protection locked="0"/>
    </xf>
    <xf numFmtId="1" fontId="1" fillId="8" borderId="75" xfId="0" applyNumberFormat="1" applyFont="1" applyFill="1" applyBorder="1" applyAlignment="1" applyProtection="1">
      <alignment horizontal="center" vertical="center"/>
      <protection locked="0"/>
    </xf>
    <xf numFmtId="1" fontId="1" fillId="8" borderId="76" xfId="0" applyNumberFormat="1" applyFont="1" applyFill="1" applyBorder="1" applyAlignment="1" applyProtection="1">
      <alignment horizontal="center" vertical="center"/>
      <protection locked="0"/>
    </xf>
    <xf numFmtId="1" fontId="1" fillId="8" borderId="59" xfId="0" applyNumberFormat="1" applyFont="1" applyFill="1" applyBorder="1" applyAlignment="1" applyProtection="1">
      <alignment horizontal="center" vertical="center"/>
      <protection locked="0"/>
    </xf>
    <xf numFmtId="1" fontId="1" fillId="5" borderId="55" xfId="0" applyNumberFormat="1" applyFont="1" applyFill="1" applyBorder="1" applyAlignment="1" applyProtection="1">
      <alignment horizontal="center" vertical="center"/>
      <protection locked="0"/>
    </xf>
    <xf numFmtId="1" fontId="1" fillId="8" borderId="56" xfId="0" applyNumberFormat="1" applyFont="1" applyFill="1" applyBorder="1" applyAlignment="1" applyProtection="1">
      <alignment horizontal="center" vertical="center"/>
      <protection locked="0"/>
    </xf>
    <xf numFmtId="1" fontId="1" fillId="5" borderId="56" xfId="0" applyNumberFormat="1" applyFont="1" applyFill="1" applyBorder="1" applyAlignment="1" applyProtection="1">
      <alignment horizontal="center" vertical="center"/>
      <protection locked="0"/>
    </xf>
    <xf numFmtId="1" fontId="1" fillId="10" borderId="56" xfId="0" applyNumberFormat="1" applyFont="1" applyFill="1" applyBorder="1" applyAlignment="1" applyProtection="1">
      <alignment horizontal="center" vertical="center"/>
      <protection locked="0"/>
    </xf>
    <xf numFmtId="1" fontId="1" fillId="3" borderId="56" xfId="0" applyNumberFormat="1" applyFont="1" applyFill="1" applyBorder="1" applyAlignment="1" applyProtection="1">
      <alignment horizontal="center" vertical="center"/>
      <protection locked="0"/>
    </xf>
    <xf numFmtId="1" fontId="1" fillId="10" borderId="55" xfId="0" applyNumberFormat="1" applyFont="1" applyFill="1" applyBorder="1" applyAlignment="1" applyProtection="1">
      <alignment horizontal="center" vertical="center"/>
      <protection locked="0"/>
    </xf>
    <xf numFmtId="1" fontId="1" fillId="5" borderId="89" xfId="0" applyNumberFormat="1" applyFont="1" applyFill="1" applyBorder="1" applyAlignment="1" applyProtection="1">
      <alignment horizontal="center" vertical="center"/>
      <protection locked="0"/>
    </xf>
    <xf numFmtId="1" fontId="1" fillId="5" borderId="88" xfId="0" applyNumberFormat="1" applyFont="1" applyFill="1" applyBorder="1" applyAlignment="1" applyProtection="1">
      <alignment horizontal="center" vertical="center"/>
      <protection locked="0"/>
    </xf>
    <xf numFmtId="1" fontId="2" fillId="0" borderId="5" xfId="0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horizontal="center" vertical="center"/>
    </xf>
    <xf numFmtId="1" fontId="1" fillId="10" borderId="95" xfId="0" applyNumberFormat="1" applyFont="1" applyFill="1" applyBorder="1" applyAlignment="1" applyProtection="1">
      <alignment horizontal="center" vertical="center"/>
      <protection locked="0"/>
    </xf>
    <xf numFmtId="1" fontId="1" fillId="5" borderId="71" xfId="0" applyNumberFormat="1" applyFont="1" applyFill="1" applyBorder="1" applyAlignment="1" applyProtection="1">
      <alignment horizontal="center" vertical="center"/>
      <protection locked="0"/>
    </xf>
    <xf numFmtId="1" fontId="1" fillId="5" borderId="72" xfId="0" applyNumberFormat="1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shrinkToFit="1"/>
      <protection locked="0"/>
    </xf>
    <xf numFmtId="0" fontId="1" fillId="3" borderId="9" xfId="0" applyFont="1" applyFill="1" applyBorder="1" applyAlignment="1" applyProtection="1">
      <alignment horizontal="center" vertical="center" shrinkToFit="1"/>
      <protection locked="0"/>
    </xf>
    <xf numFmtId="1" fontId="1" fillId="5" borderId="9" xfId="0" applyNumberFormat="1" applyFont="1" applyFill="1" applyBorder="1" applyAlignment="1" applyProtection="1">
      <alignment horizontal="center" vertical="center"/>
      <protection locked="0"/>
    </xf>
    <xf numFmtId="1" fontId="1" fillId="5" borderId="14" xfId="0" applyNumberFormat="1" applyFont="1" applyFill="1" applyBorder="1" applyAlignment="1" applyProtection="1">
      <alignment horizontal="center" vertical="center"/>
      <protection locked="0"/>
    </xf>
    <xf numFmtId="1" fontId="1" fillId="8" borderId="161" xfId="0" applyNumberFormat="1" applyFont="1" applyFill="1" applyBorder="1" applyAlignment="1" applyProtection="1">
      <alignment horizontal="center" vertical="center"/>
      <protection locked="0"/>
    </xf>
    <xf numFmtId="1" fontId="1" fillId="5" borderId="93" xfId="0" applyNumberFormat="1" applyFont="1" applyFill="1" applyBorder="1" applyAlignment="1" applyProtection="1">
      <alignment horizontal="center" vertical="center"/>
      <protection locked="0"/>
    </xf>
    <xf numFmtId="1" fontId="1" fillId="8" borderId="66" xfId="0" applyNumberFormat="1" applyFont="1" applyFill="1" applyBorder="1" applyAlignment="1" applyProtection="1">
      <alignment horizontal="center" vertical="center"/>
      <protection locked="0"/>
    </xf>
    <xf numFmtId="1" fontId="1" fillId="10" borderId="93" xfId="0" applyNumberFormat="1" applyFont="1" applyFill="1" applyBorder="1" applyAlignment="1" applyProtection="1">
      <alignment horizontal="center" vertical="center"/>
      <protection locked="0"/>
    </xf>
    <xf numFmtId="1" fontId="1" fillId="3" borderId="93" xfId="0" applyNumberFormat="1" applyFont="1" applyFill="1" applyBorder="1" applyAlignment="1" applyProtection="1">
      <alignment horizontal="center" vertical="center"/>
      <protection locked="0"/>
    </xf>
    <xf numFmtId="1" fontId="1" fillId="8" borderId="93" xfId="0" applyNumberFormat="1" applyFont="1" applyFill="1" applyBorder="1" applyAlignment="1" applyProtection="1">
      <alignment horizontal="center" vertical="center"/>
      <protection locked="0"/>
    </xf>
    <xf numFmtId="1" fontId="1" fillId="5" borderId="69" xfId="0" applyNumberFormat="1" applyFont="1" applyFill="1" applyBorder="1" applyAlignment="1" applyProtection="1">
      <alignment horizontal="center" vertical="center"/>
      <protection locked="0"/>
    </xf>
    <xf numFmtId="1" fontId="1" fillId="5" borderId="113" xfId="0" applyNumberFormat="1" applyFont="1" applyFill="1" applyBorder="1" applyAlignment="1" applyProtection="1">
      <alignment horizontal="center" vertical="center"/>
      <protection locked="0"/>
    </xf>
    <xf numFmtId="1" fontId="1" fillId="5" borderId="68" xfId="0" applyNumberFormat="1" applyFont="1" applyFill="1" applyBorder="1" applyAlignment="1" applyProtection="1">
      <alignment horizontal="center" vertical="center"/>
      <protection locked="0"/>
    </xf>
    <xf numFmtId="1" fontId="1" fillId="8" borderId="60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12" borderId="65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12" borderId="66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8" borderId="66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12" borderId="68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12" borderId="69" xfId="0" applyNumberFormat="1" applyFont="1" applyFill="1" applyBorder="1" applyAlignment="1" applyProtection="1">
      <alignment horizontal="center" vertical="center" shrinkToFit="1"/>
      <protection locked="0" hidden="1"/>
    </xf>
    <xf numFmtId="1" fontId="42" fillId="5" borderId="87" xfId="0" applyNumberFormat="1" applyFont="1" applyFill="1" applyBorder="1" applyAlignment="1" applyProtection="1">
      <alignment horizontal="center" vertical="center"/>
      <protection locked="0"/>
    </xf>
    <xf numFmtId="1" fontId="42" fillId="5" borderId="120" xfId="0" applyNumberFormat="1" applyFont="1" applyFill="1" applyBorder="1" applyAlignment="1" applyProtection="1">
      <alignment horizontal="center" vertical="center"/>
      <protection locked="0"/>
    </xf>
    <xf numFmtId="1" fontId="42" fillId="3" borderId="121" xfId="0" applyNumberFormat="1" applyFont="1" applyFill="1" applyBorder="1" applyAlignment="1" applyProtection="1">
      <alignment horizontal="center" vertical="center"/>
      <protection locked="0"/>
    </xf>
    <xf numFmtId="1" fontId="2" fillId="0" borderId="6" xfId="0" applyNumberFormat="1" applyFont="1" applyBorder="1" applyAlignment="1" applyProtection="1">
      <alignment horizontal="center" vertical="center"/>
    </xf>
    <xf numFmtId="1" fontId="1" fillId="8" borderId="76" xfId="0" applyNumberFormat="1" applyFont="1" applyFill="1" applyBorder="1" applyAlignment="1" applyProtection="1">
      <alignment horizontal="center" vertical="center" shrinkToFit="1"/>
      <protection locked="0" hidden="1"/>
    </xf>
    <xf numFmtId="1" fontId="48" fillId="12" borderId="66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8" borderId="75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8" borderId="60" xfId="0" applyNumberFormat="1" applyFont="1" applyFill="1" applyBorder="1" applyAlignment="1" applyProtection="1">
      <alignment horizontal="center" vertical="center"/>
      <protection locked="0"/>
    </xf>
    <xf numFmtId="1" fontId="1" fillId="8" borderId="61" xfId="0" applyNumberFormat="1" applyFont="1" applyFill="1" applyBorder="1" applyAlignment="1" applyProtection="1">
      <alignment horizontal="center" vertical="center" shrinkToFit="1"/>
      <protection locked="0" hidden="1"/>
    </xf>
    <xf numFmtId="1" fontId="14" fillId="10" borderId="96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1" xfId="0" applyNumberFormat="1" applyFont="1" applyBorder="1" applyAlignment="1" applyProtection="1">
      <alignment horizontal="center" vertical="center"/>
      <protection locked="0"/>
    </xf>
    <xf numFmtId="1" fontId="14" fillId="10" borderId="11" xfId="0" applyNumberFormat="1" applyFont="1" applyFill="1" applyBorder="1" applyAlignment="1" applyProtection="1">
      <alignment horizontal="center" vertical="center"/>
      <protection locked="0"/>
    </xf>
    <xf numFmtId="0" fontId="51" fillId="10" borderId="98" xfId="0" applyFont="1" applyFill="1" applyBorder="1" applyAlignment="1" applyProtection="1">
      <alignment horizontal="left" wrapText="1"/>
      <protection locked="0"/>
    </xf>
    <xf numFmtId="0" fontId="51" fillId="0" borderId="51" xfId="0" applyFont="1" applyBorder="1" applyAlignment="1" applyProtection="1">
      <alignment horizontal="left" wrapText="1"/>
      <protection locked="0"/>
    </xf>
    <xf numFmtId="0" fontId="51" fillId="10" borderId="51" xfId="0" applyFont="1" applyFill="1" applyBorder="1" applyAlignment="1" applyProtection="1">
      <alignment horizontal="left" wrapText="1"/>
      <protection locked="0"/>
    </xf>
    <xf numFmtId="2" fontId="51" fillId="10" borderId="143" xfId="0" applyNumberFormat="1" applyFont="1" applyFill="1" applyBorder="1" applyAlignment="1" applyProtection="1">
      <alignment horizontal="left" wrapText="1"/>
      <protection locked="0"/>
    </xf>
    <xf numFmtId="2" fontId="51" fillId="0" borderId="51" xfId="0" applyNumberFormat="1" applyFont="1" applyBorder="1" applyAlignment="1" applyProtection="1">
      <alignment horizontal="left" wrapText="1"/>
      <protection locked="0"/>
    </xf>
    <xf numFmtId="2" fontId="51" fillId="10" borderId="150" xfId="0" applyNumberFormat="1" applyFont="1" applyFill="1" applyBorder="1" applyAlignment="1" applyProtection="1">
      <alignment horizontal="left" wrapText="1"/>
      <protection locked="0"/>
    </xf>
    <xf numFmtId="2" fontId="52" fillId="0" borderId="0" xfId="0" applyNumberFormat="1" applyFont="1" applyProtection="1">
      <protection locked="0"/>
    </xf>
    <xf numFmtId="2" fontId="16" fillId="3" borderId="129" xfId="0" applyNumberFormat="1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2" fontId="54" fillId="2" borderId="23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34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55" fillId="10" borderId="96" xfId="0" applyNumberFormat="1" applyFont="1" applyFill="1" applyBorder="1" applyAlignment="1" applyProtection="1">
      <alignment horizontal="center" vertical="center" wrapText="1"/>
    </xf>
    <xf numFmtId="1" fontId="55" fillId="10" borderId="97" xfId="0" applyNumberFormat="1" applyFont="1" applyFill="1" applyBorder="1" applyAlignment="1" applyProtection="1">
      <alignment horizontal="center" vertical="center" wrapText="1"/>
    </xf>
    <xf numFmtId="1" fontId="55" fillId="0" borderId="11" xfId="0" applyNumberFormat="1" applyFont="1" applyBorder="1" applyAlignment="1" applyProtection="1">
      <alignment horizontal="center" vertical="center"/>
    </xf>
    <xf numFmtId="1" fontId="55" fillId="0" borderId="6" xfId="0" applyNumberFormat="1" applyFont="1" applyBorder="1" applyAlignment="1" applyProtection="1">
      <alignment horizontal="center" vertical="center"/>
    </xf>
    <xf numFmtId="1" fontId="55" fillId="10" borderId="11" xfId="0" applyNumberFormat="1" applyFont="1" applyFill="1" applyBorder="1" applyAlignment="1" applyProtection="1">
      <alignment horizontal="center" vertical="center"/>
    </xf>
    <xf numFmtId="1" fontId="55" fillId="10" borderId="6" xfId="0" applyNumberFormat="1" applyFont="1" applyFill="1" applyBorder="1" applyAlignment="1" applyProtection="1">
      <alignment horizontal="center" vertical="center"/>
    </xf>
    <xf numFmtId="1" fontId="55" fillId="10" borderId="142" xfId="0" applyNumberFormat="1" applyFont="1" applyFill="1" applyBorder="1" applyAlignment="1" applyProtection="1">
      <alignment horizontal="center" vertical="center"/>
    </xf>
    <xf numFmtId="1" fontId="55" fillId="10" borderId="8" xfId="0" applyNumberFormat="1" applyFont="1" applyFill="1" applyBorder="1" applyAlignment="1" applyProtection="1">
      <alignment horizontal="center" vertical="center"/>
    </xf>
    <xf numFmtId="1" fontId="55" fillId="10" borderId="127" xfId="0" applyNumberFormat="1" applyFont="1" applyFill="1" applyBorder="1" applyAlignment="1" applyProtection="1">
      <alignment horizontal="center" vertical="center"/>
    </xf>
    <xf numFmtId="1" fontId="55" fillId="10" borderId="5" xfId="0" applyNumberFormat="1" applyFont="1" applyFill="1" applyBorder="1" applyAlignment="1" applyProtection="1">
      <alignment horizontal="center" vertical="center"/>
    </xf>
    <xf numFmtId="2" fontId="55" fillId="2" borderId="36" xfId="0" applyNumberFormat="1" applyFont="1" applyFill="1" applyBorder="1" applyAlignment="1" applyProtection="1">
      <alignment horizontal="center" vertical="center" wrapText="1"/>
      <protection locked="0"/>
    </xf>
    <xf numFmtId="1" fontId="55" fillId="10" borderId="98" xfId="0" applyNumberFormat="1" applyFont="1" applyFill="1" applyBorder="1" applyAlignment="1" applyProtection="1">
      <alignment horizontal="center" vertical="center" wrapText="1"/>
    </xf>
    <xf numFmtId="1" fontId="55" fillId="0" borderId="51" xfId="0" applyNumberFormat="1" applyFont="1" applyFill="1" applyBorder="1" applyAlignment="1" applyProtection="1">
      <alignment horizontal="center" vertical="center"/>
    </xf>
    <xf numFmtId="1" fontId="55" fillId="10" borderId="51" xfId="0" applyNumberFormat="1" applyFont="1" applyFill="1" applyBorder="1" applyAlignment="1" applyProtection="1">
      <alignment horizontal="center" vertical="center"/>
    </xf>
    <xf numFmtId="1" fontId="55" fillId="10" borderId="143" xfId="0" applyNumberFormat="1" applyFont="1" applyFill="1" applyBorder="1" applyAlignment="1" applyProtection="1">
      <alignment horizontal="center" vertical="center"/>
    </xf>
    <xf numFmtId="1" fontId="55" fillId="10" borderId="150" xfId="0" applyNumberFormat="1" applyFont="1" applyFill="1" applyBorder="1" applyAlignment="1" applyProtection="1">
      <alignment horizontal="center" vertical="center"/>
    </xf>
    <xf numFmtId="2" fontId="55" fillId="2" borderId="45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46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47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50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23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40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32" xfId="0" applyNumberFormat="1" applyFont="1" applyFill="1" applyBorder="1" applyAlignment="1" applyProtection="1">
      <alignment horizontal="center" vertical="center" wrapText="1"/>
      <protection locked="0"/>
    </xf>
    <xf numFmtId="1" fontId="55" fillId="0" borderId="11" xfId="0" applyNumberFormat="1" applyFont="1" applyBorder="1" applyAlignment="1" applyProtection="1">
      <alignment horizontal="center" vertical="center" wrapText="1"/>
    </xf>
    <xf numFmtId="1" fontId="55" fillId="10" borderId="11" xfId="0" applyNumberFormat="1" applyFont="1" applyFill="1" applyBorder="1" applyAlignment="1" applyProtection="1">
      <alignment horizontal="center" vertical="center" wrapText="1"/>
    </xf>
    <xf numFmtId="1" fontId="55" fillId="10" borderId="142" xfId="0" applyNumberFormat="1" applyFont="1" applyFill="1" applyBorder="1" applyAlignment="1" applyProtection="1">
      <alignment horizontal="center" vertical="center" wrapText="1"/>
    </xf>
    <xf numFmtId="1" fontId="55" fillId="10" borderId="127" xfId="0" applyNumberFormat="1" applyFont="1" applyFill="1" applyBorder="1" applyAlignment="1" applyProtection="1">
      <alignment horizontal="center" vertical="center" wrapText="1"/>
    </xf>
    <xf numFmtId="2" fontId="54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54" fillId="2" borderId="14" xfId="0" applyNumberFormat="1" applyFont="1" applyFill="1" applyBorder="1" applyAlignment="1" applyProtection="1">
      <alignment horizontal="center" vertical="center" wrapText="1"/>
      <protection locked="0"/>
    </xf>
    <xf numFmtId="2" fontId="54" fillId="2" borderId="30" xfId="0" applyNumberFormat="1" applyFont="1" applyFill="1" applyBorder="1" applyAlignment="1" applyProtection="1">
      <alignment horizontal="center" vertical="center" wrapText="1"/>
      <protection locked="0"/>
    </xf>
    <xf numFmtId="2" fontId="58" fillId="0" borderId="0" xfId="0" applyNumberFormat="1" applyFont="1" applyBorder="1" applyProtection="1">
      <protection locked="0"/>
    </xf>
    <xf numFmtId="2" fontId="59" fillId="0" borderId="0" xfId="0" applyNumberFormat="1" applyFont="1" applyFill="1" applyBorder="1" applyProtection="1">
      <protection locked="0"/>
    </xf>
    <xf numFmtId="2" fontId="58" fillId="0" borderId="0" xfId="0" applyNumberFormat="1" applyFont="1" applyFill="1" applyBorder="1" applyAlignment="1" applyProtection="1">
      <alignment horizontal="left"/>
      <protection locked="0"/>
    </xf>
    <xf numFmtId="2" fontId="17" fillId="0" borderId="0" xfId="0" applyNumberFormat="1" applyFont="1" applyProtection="1">
      <protection locked="0"/>
    </xf>
    <xf numFmtId="2" fontId="17" fillId="0" borderId="133" xfId="0" applyNumberFormat="1" applyFont="1" applyBorder="1" applyAlignment="1" applyProtection="1">
      <alignment horizontal="center"/>
      <protection locked="0"/>
    </xf>
    <xf numFmtId="1" fontId="15" fillId="0" borderId="99" xfId="0" applyNumberFormat="1" applyFont="1" applyFill="1" applyBorder="1" applyAlignment="1" applyProtection="1">
      <alignment horizontal="center" vertical="center" wrapText="1"/>
    </xf>
    <xf numFmtId="1" fontId="15" fillId="10" borderId="99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Border="1" applyAlignment="1" applyProtection="1">
      <alignment horizontal="center"/>
      <protection locked="0"/>
    </xf>
    <xf numFmtId="0" fontId="17" fillId="0" borderId="126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135" xfId="0" applyFont="1" applyBorder="1" applyAlignment="1">
      <alignment horizontal="center"/>
    </xf>
    <xf numFmtId="0" fontId="17" fillId="0" borderId="13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3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133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2" fontId="17" fillId="0" borderId="135" xfId="0" applyNumberFormat="1" applyFont="1" applyBorder="1" applyAlignment="1" applyProtection="1">
      <alignment horizontal="center"/>
      <protection locked="0"/>
    </xf>
    <xf numFmtId="2" fontId="17" fillId="0" borderId="134" xfId="0" applyNumberFormat="1" applyFont="1" applyBorder="1" applyAlignment="1" applyProtection="1">
      <alignment horizontal="center"/>
      <protection locked="0"/>
    </xf>
    <xf numFmtId="2" fontId="17" fillId="0" borderId="140" xfId="0" applyNumberFormat="1" applyFont="1" applyBorder="1" applyAlignment="1" applyProtection="1">
      <alignment horizontal="center"/>
      <protection locked="0"/>
    </xf>
    <xf numFmtId="2" fontId="17" fillId="0" borderId="141" xfId="0" applyNumberFormat="1" applyFont="1" applyBorder="1" applyAlignment="1" applyProtection="1">
      <alignment horizontal="center"/>
      <protection locked="0"/>
    </xf>
    <xf numFmtId="2" fontId="16" fillId="3" borderId="128" xfId="0" applyNumberFormat="1" applyFont="1" applyFill="1" applyBorder="1" applyAlignment="1" applyProtection="1">
      <alignment horizontal="center"/>
      <protection locked="0"/>
    </xf>
    <xf numFmtId="2" fontId="16" fillId="3" borderId="129" xfId="0" applyNumberFormat="1" applyFont="1" applyFill="1" applyBorder="1" applyAlignment="1" applyProtection="1">
      <alignment horizontal="center"/>
      <protection locked="0"/>
    </xf>
    <xf numFmtId="2" fontId="16" fillId="3" borderId="130" xfId="0" applyNumberFormat="1" applyFont="1" applyFill="1" applyBorder="1" applyAlignment="1" applyProtection="1">
      <alignment horizontal="center"/>
      <protection locked="0"/>
    </xf>
    <xf numFmtId="2" fontId="16" fillId="3" borderId="138" xfId="0" applyNumberFormat="1" applyFont="1" applyFill="1" applyBorder="1" applyAlignment="1" applyProtection="1">
      <alignment horizontal="center"/>
      <protection locked="0"/>
    </xf>
    <xf numFmtId="2" fontId="16" fillId="3" borderId="139" xfId="0" applyNumberFormat="1" applyFont="1" applyFill="1" applyBorder="1" applyAlignment="1" applyProtection="1">
      <alignment horizontal="center"/>
      <protection locked="0"/>
    </xf>
    <xf numFmtId="2" fontId="17" fillId="0" borderId="138" xfId="0" applyNumberFormat="1" applyFont="1" applyBorder="1" applyAlignment="1" applyProtection="1">
      <alignment horizontal="center"/>
      <protection locked="0"/>
    </xf>
    <xf numFmtId="2" fontId="17" fillId="0" borderId="139" xfId="0" applyNumberFormat="1" applyFont="1" applyBorder="1" applyAlignment="1" applyProtection="1">
      <alignment horizontal="center"/>
      <protection locked="0"/>
    </xf>
    <xf numFmtId="2" fontId="16" fillId="3" borderId="136" xfId="0" applyNumberFormat="1" applyFont="1" applyFill="1" applyBorder="1" applyAlignment="1" applyProtection="1">
      <alignment horizontal="center"/>
      <protection locked="0"/>
    </xf>
    <xf numFmtId="2" fontId="16" fillId="3" borderId="137" xfId="0" applyNumberFormat="1" applyFont="1" applyFill="1" applyBorder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2" fontId="9" fillId="2" borderId="1" xfId="0" applyNumberFormat="1" applyFont="1" applyFill="1" applyBorder="1" applyAlignment="1" applyProtection="1">
      <alignment vertical="top" wrapText="1"/>
      <protection locked="0"/>
    </xf>
    <xf numFmtId="2" fontId="9" fillId="2" borderId="2" xfId="0" applyNumberFormat="1" applyFont="1" applyFill="1" applyBorder="1" applyAlignment="1" applyProtection="1">
      <alignment vertical="top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54" fillId="0" borderId="20" xfId="0" applyNumberFormat="1" applyFont="1" applyFill="1" applyBorder="1" applyAlignment="1" applyProtection="1">
      <alignment horizontal="center" vertical="center" wrapText="1"/>
      <protection locked="0"/>
    </xf>
    <xf numFmtId="2" fontId="54" fillId="0" borderId="27" xfId="0" applyNumberFormat="1" applyFont="1" applyFill="1" applyBorder="1" applyAlignment="1" applyProtection="1">
      <alignment horizontal="center" vertical="center" wrapText="1"/>
      <protection locked="0"/>
    </xf>
    <xf numFmtId="2" fontId="56" fillId="4" borderId="19" xfId="0" applyNumberFormat="1" applyFont="1" applyFill="1" applyBorder="1" applyAlignment="1" applyProtection="1">
      <alignment horizontal="center" vertical="center" wrapText="1"/>
      <protection locked="0"/>
    </xf>
    <xf numFmtId="2" fontId="56" fillId="4" borderId="20" xfId="0" applyNumberFormat="1" applyFont="1" applyFill="1" applyBorder="1" applyAlignment="1" applyProtection="1">
      <alignment horizontal="center" vertical="center" wrapText="1"/>
      <protection locked="0"/>
    </xf>
    <xf numFmtId="2" fontId="56" fillId="4" borderId="26" xfId="0" applyNumberFormat="1" applyFont="1" applyFill="1" applyBorder="1" applyAlignment="1" applyProtection="1">
      <alignment horizontal="center" vertical="center" wrapText="1"/>
      <protection locked="0"/>
    </xf>
    <xf numFmtId="2" fontId="56" fillId="4" borderId="27" xfId="0" applyNumberFormat="1" applyFont="1" applyFill="1" applyBorder="1" applyAlignment="1" applyProtection="1">
      <alignment horizontal="center" vertical="center" wrapText="1"/>
      <protection locked="0"/>
    </xf>
    <xf numFmtId="2" fontId="56" fillId="4" borderId="25" xfId="0" applyNumberFormat="1" applyFont="1" applyFill="1" applyBorder="1" applyAlignment="1" applyProtection="1">
      <alignment horizontal="center" vertical="center" wrapText="1"/>
      <protection locked="0"/>
    </xf>
    <xf numFmtId="2" fontId="56" fillId="4" borderId="2" xfId="0" applyNumberFormat="1" applyFont="1" applyFill="1" applyBorder="1" applyAlignment="1" applyProtection="1">
      <alignment horizontal="center" vertical="center" wrapText="1"/>
      <protection locked="0"/>
    </xf>
    <xf numFmtId="2" fontId="56" fillId="4" borderId="0" xfId="0" applyNumberFormat="1" applyFont="1" applyFill="1" applyBorder="1" applyAlignment="1" applyProtection="1">
      <alignment horizontal="center" vertical="center" wrapText="1"/>
      <protection locked="0"/>
    </xf>
    <xf numFmtId="2" fontId="54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22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21" xfId="0" applyNumberFormat="1" applyFont="1" applyFill="1" applyBorder="1" applyAlignment="1" applyProtection="1">
      <alignment horizontal="center" vertical="center" wrapText="1"/>
      <protection locked="0"/>
    </xf>
    <xf numFmtId="2" fontId="57" fillId="2" borderId="33" xfId="0" applyNumberFormat="1" applyFont="1" applyFill="1" applyBorder="1" applyAlignment="1" applyProtection="1">
      <alignment horizontal="center" vertical="center" wrapText="1"/>
      <protection locked="0"/>
    </xf>
    <xf numFmtId="2" fontId="57" fillId="2" borderId="18" xfId="0" applyNumberFormat="1" applyFont="1" applyFill="1" applyBorder="1" applyAlignment="1" applyProtection="1">
      <alignment horizontal="center" vertical="center" wrapText="1"/>
      <protection locked="0"/>
    </xf>
    <xf numFmtId="2" fontId="53" fillId="2" borderId="29" xfId="0" applyNumberFormat="1" applyFont="1" applyFill="1" applyBorder="1" applyAlignment="1" applyProtection="1">
      <alignment horizontal="center" vertical="center" wrapText="1"/>
      <protection locked="0"/>
    </xf>
    <xf numFmtId="2" fontId="53" fillId="2" borderId="9" xfId="0" applyNumberFormat="1" applyFont="1" applyFill="1" applyBorder="1" applyAlignment="1" applyProtection="1">
      <alignment horizontal="center" vertical="center" wrapText="1"/>
      <protection locked="0"/>
    </xf>
    <xf numFmtId="2" fontId="53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46" fillId="0" borderId="0" xfId="0" applyNumberFormat="1" applyFont="1" applyFill="1" applyBorder="1" applyAlignment="1" applyProtection="1">
      <alignment horizontal="center" wrapText="1"/>
      <protection locked="0"/>
    </xf>
    <xf numFmtId="1" fontId="55" fillId="10" borderId="102" xfId="0" applyNumberFormat="1" applyFont="1" applyFill="1" applyBorder="1" applyAlignment="1" applyProtection="1">
      <alignment horizontal="center" vertical="center" wrapText="1"/>
    </xf>
    <xf numFmtId="1" fontId="55" fillId="10" borderId="101" xfId="0" applyNumberFormat="1" applyFont="1" applyFill="1" applyBorder="1" applyAlignment="1" applyProtection="1">
      <alignment horizontal="center" vertical="center" wrapText="1"/>
    </xf>
    <xf numFmtId="1" fontId="55" fillId="0" borderId="116" xfId="0" applyNumberFormat="1" applyFont="1" applyBorder="1" applyAlignment="1" applyProtection="1">
      <alignment horizontal="center" vertical="center" wrapText="1"/>
    </xf>
    <xf numFmtId="1" fontId="55" fillId="0" borderId="39" xfId="0" applyNumberFormat="1" applyFont="1" applyBorder="1" applyAlignment="1" applyProtection="1">
      <alignment horizontal="center" vertical="center" wrapText="1"/>
    </xf>
    <xf numFmtId="1" fontId="55" fillId="10" borderId="116" xfId="0" applyNumberFormat="1" applyFont="1" applyFill="1" applyBorder="1" applyAlignment="1" applyProtection="1">
      <alignment horizontal="center" vertical="center" wrapText="1"/>
    </xf>
    <xf numFmtId="1" fontId="55" fillId="10" borderId="39" xfId="0" applyNumberFormat="1" applyFont="1" applyFill="1" applyBorder="1" applyAlignment="1" applyProtection="1">
      <alignment horizontal="center" vertical="center" wrapText="1"/>
    </xf>
    <xf numFmtId="2" fontId="55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23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32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55" fillId="10" borderId="37" xfId="0" applyNumberFormat="1" applyFont="1" applyFill="1" applyBorder="1" applyAlignment="1" applyProtection="1">
      <alignment horizontal="center" vertical="center" wrapText="1"/>
    </xf>
    <xf numFmtId="1" fontId="55" fillId="0" borderId="37" xfId="0" applyNumberFormat="1" applyFont="1" applyBorder="1" applyAlignment="1" applyProtection="1">
      <alignment horizontal="center" vertical="center" wrapText="1"/>
    </xf>
    <xf numFmtId="1" fontId="55" fillId="10" borderId="108" xfId="0" applyNumberFormat="1" applyFont="1" applyFill="1" applyBorder="1" applyAlignment="1" applyProtection="1">
      <alignment horizontal="center" vertical="center" wrapText="1"/>
    </xf>
    <xf numFmtId="1" fontId="55" fillId="0" borderId="108" xfId="0" applyNumberFormat="1" applyFont="1" applyBorder="1" applyAlignment="1" applyProtection="1">
      <alignment horizontal="center" vertical="center" wrapText="1"/>
    </xf>
    <xf numFmtId="1" fontId="55" fillId="10" borderId="103" xfId="0" applyNumberFormat="1" applyFont="1" applyFill="1" applyBorder="1" applyAlignment="1" applyProtection="1">
      <alignment horizontal="center" vertical="center" wrapText="1"/>
    </xf>
    <xf numFmtId="0" fontId="17" fillId="0" borderId="13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" fontId="55" fillId="10" borderId="144" xfId="0" applyNumberFormat="1" applyFont="1" applyFill="1" applyBorder="1" applyAlignment="1" applyProtection="1">
      <alignment horizontal="center" vertical="center" wrapText="1"/>
    </xf>
    <xf numFmtId="1" fontId="55" fillId="10" borderId="23" xfId="0" applyNumberFormat="1" applyFont="1" applyFill="1" applyBorder="1" applyAlignment="1" applyProtection="1">
      <alignment horizontal="center" vertical="center" wrapText="1"/>
    </xf>
    <xf numFmtId="1" fontId="55" fillId="10" borderId="145" xfId="0" applyNumberFormat="1" applyFont="1" applyFill="1" applyBorder="1" applyAlignment="1" applyProtection="1">
      <alignment horizontal="center" vertical="center" wrapText="1"/>
    </xf>
    <xf numFmtId="1" fontId="55" fillId="10" borderId="146" xfId="0" applyNumberFormat="1" applyFont="1" applyFill="1" applyBorder="1" applyAlignment="1" applyProtection="1">
      <alignment horizontal="center" vertical="center" wrapText="1"/>
    </xf>
    <xf numFmtId="1" fontId="55" fillId="0" borderId="29" xfId="0" applyNumberFormat="1" applyFont="1" applyBorder="1" applyAlignment="1" applyProtection="1">
      <alignment horizontal="center" vertical="center" wrapText="1"/>
    </xf>
    <xf numFmtId="1" fontId="55" fillId="0" borderId="157" xfId="0" applyNumberFormat="1" applyFont="1" applyBorder="1" applyAlignment="1" applyProtection="1">
      <alignment horizontal="center" vertical="center" wrapText="1"/>
    </xf>
    <xf numFmtId="1" fontId="55" fillId="0" borderId="158" xfId="0" applyNumberFormat="1" applyFont="1" applyBorder="1" applyAlignment="1" applyProtection="1">
      <alignment horizontal="center" vertical="center" wrapText="1"/>
    </xf>
    <xf numFmtId="1" fontId="55" fillId="0" borderId="30" xfId="0" applyNumberFormat="1" applyFont="1" applyBorder="1" applyAlignment="1" applyProtection="1">
      <alignment horizontal="center" vertical="center" wrapText="1"/>
    </xf>
    <xf numFmtId="1" fontId="55" fillId="10" borderId="151" xfId="0" applyNumberFormat="1" applyFont="1" applyFill="1" applyBorder="1" applyAlignment="1" applyProtection="1">
      <alignment horizontal="center" vertical="center" wrapText="1"/>
    </xf>
    <xf numFmtId="1" fontId="55" fillId="10" borderId="28" xfId="0" applyNumberFormat="1" applyFont="1" applyFill="1" applyBorder="1" applyAlignment="1" applyProtection="1">
      <alignment horizontal="center" vertical="center" wrapText="1"/>
    </xf>
    <xf numFmtId="1" fontId="55" fillId="10" borderId="152" xfId="0" applyNumberFormat="1" applyFont="1" applyFill="1" applyBorder="1" applyAlignment="1" applyProtection="1">
      <alignment horizontal="center" vertical="center" wrapText="1"/>
    </xf>
    <xf numFmtId="1" fontId="55" fillId="10" borderId="153" xfId="0" applyNumberFormat="1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35" fillId="3" borderId="15" xfId="0" applyFont="1" applyFill="1" applyBorder="1" applyAlignment="1" applyProtection="1">
      <alignment horizontal="center" vertical="center" shrinkToFit="1"/>
      <protection locked="0"/>
    </xf>
    <xf numFmtId="0" fontId="35" fillId="3" borderId="41" xfId="0" applyFont="1" applyFill="1" applyBorder="1" applyAlignment="1" applyProtection="1">
      <alignment horizontal="center" vertical="center" shrinkToFit="1"/>
      <protection locked="0"/>
    </xf>
    <xf numFmtId="0" fontId="35" fillId="3" borderId="38" xfId="0" applyFont="1" applyFill="1" applyBorder="1" applyAlignment="1" applyProtection="1">
      <alignment horizontal="center" vertical="center" shrinkToFit="1"/>
      <protection locked="0"/>
    </xf>
    <xf numFmtId="0" fontId="35" fillId="3" borderId="44" xfId="0" applyFont="1" applyFill="1" applyBorder="1" applyAlignment="1" applyProtection="1">
      <alignment horizontal="center" vertical="center" shrinkToFit="1"/>
      <protection locked="0"/>
    </xf>
    <xf numFmtId="0" fontId="35" fillId="3" borderId="24" xfId="0" applyFont="1" applyFill="1" applyBorder="1" applyAlignment="1" applyProtection="1">
      <alignment horizontal="center" vertical="center" shrinkToFit="1"/>
      <protection locked="0"/>
    </xf>
    <xf numFmtId="0" fontId="35" fillId="3" borderId="67" xfId="0" applyFont="1" applyFill="1" applyBorder="1" applyAlignment="1" applyProtection="1">
      <alignment horizontal="center" vertical="center" shrinkToFit="1"/>
      <protection locked="0"/>
    </xf>
    <xf numFmtId="164" fontId="35" fillId="12" borderId="72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9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14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72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9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14" xfId="0" applyNumberFormat="1" applyFont="1" applyFill="1" applyBorder="1" applyAlignment="1" applyProtection="1">
      <alignment horizontal="left" vertical="center" shrinkToFit="1"/>
      <protection hidden="1"/>
    </xf>
    <xf numFmtId="0" fontId="29" fillId="4" borderId="42" xfId="0" applyFont="1" applyFill="1" applyBorder="1" applyAlignment="1" applyProtection="1">
      <alignment horizontal="center" vertical="center"/>
      <protection locked="0"/>
    </xf>
    <xf numFmtId="0" fontId="29" fillId="4" borderId="0" xfId="0" applyFont="1" applyFill="1" applyBorder="1" applyAlignment="1" applyProtection="1">
      <alignment horizontal="center" vertical="center"/>
      <protection locked="0"/>
    </xf>
    <xf numFmtId="0" fontId="29" fillId="4" borderId="43" xfId="0" applyFont="1" applyFill="1" applyBorder="1" applyAlignment="1" applyProtection="1">
      <alignment horizontal="center" vertical="center"/>
      <protection locked="0"/>
    </xf>
    <xf numFmtId="0" fontId="29" fillId="4" borderId="44" xfId="0" applyFont="1" applyFill="1" applyBorder="1" applyAlignment="1" applyProtection="1">
      <alignment horizontal="right" vertical="center"/>
      <protection locked="0"/>
    </xf>
    <xf numFmtId="0" fontId="29" fillId="4" borderId="24" xfId="0" applyFont="1" applyFill="1" applyBorder="1" applyAlignment="1" applyProtection="1">
      <alignment horizontal="right" vertical="center"/>
      <protection locked="0"/>
    </xf>
    <xf numFmtId="0" fontId="29" fillId="4" borderId="67" xfId="0" applyFont="1" applyFill="1" applyBorder="1" applyAlignment="1" applyProtection="1">
      <alignment horizontal="right" vertical="center"/>
      <protection locked="0"/>
    </xf>
    <xf numFmtId="0" fontId="37" fillId="0" borderId="6" xfId="0" applyFont="1" applyBorder="1" applyAlignment="1" applyProtection="1">
      <alignment horizontal="center" vertical="center" shrinkToFit="1"/>
      <protection locked="0"/>
    </xf>
    <xf numFmtId="0" fontId="35" fillId="4" borderId="8" xfId="0" applyFont="1" applyFill="1" applyBorder="1" applyAlignment="1" applyProtection="1">
      <alignment horizontal="center" vertical="center" textRotation="90" shrinkToFit="1"/>
      <protection locked="0"/>
    </xf>
    <xf numFmtId="0" fontId="35" fillId="4" borderId="13" xfId="0" applyFont="1" applyFill="1" applyBorder="1" applyAlignment="1" applyProtection="1">
      <alignment horizontal="center" vertical="center" textRotation="90" shrinkToFit="1"/>
      <protection locked="0"/>
    </xf>
    <xf numFmtId="0" fontId="35" fillId="4" borderId="5" xfId="0" applyFont="1" applyFill="1" applyBorder="1" applyAlignment="1" applyProtection="1">
      <alignment horizontal="center" vertical="center" textRotation="90" shrinkToFit="1"/>
      <protection locked="0"/>
    </xf>
    <xf numFmtId="0" fontId="15" fillId="6" borderId="110" xfId="0" applyFont="1" applyFill="1" applyBorder="1" applyAlignment="1" applyProtection="1">
      <alignment horizontal="left" vertical="top" wrapText="1"/>
      <protection locked="0"/>
    </xf>
    <xf numFmtId="0" fontId="15" fillId="6" borderId="111" xfId="0" applyFont="1" applyFill="1" applyBorder="1" applyAlignment="1" applyProtection="1">
      <alignment horizontal="left" vertical="top" wrapText="1"/>
      <protection locked="0"/>
    </xf>
    <xf numFmtId="0" fontId="15" fillId="6" borderId="112" xfId="0" applyFont="1" applyFill="1" applyBorder="1" applyAlignment="1" applyProtection="1">
      <alignment horizontal="left" vertical="top" wrapText="1"/>
      <protection locked="0"/>
    </xf>
    <xf numFmtId="164" fontId="35" fillId="8" borderId="73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58" xfId="0" applyNumberFormat="1" applyFont="1" applyFill="1" applyBorder="1" applyAlignment="1" applyProtection="1">
      <alignment horizontal="left" vertical="center" shrinkToFit="1"/>
      <protection hidden="1"/>
    </xf>
    <xf numFmtId="0" fontId="15" fillId="6" borderId="109" xfId="0" applyFont="1" applyFill="1" applyBorder="1" applyAlignment="1" applyProtection="1">
      <alignment horizontal="left" vertical="top" wrapText="1"/>
      <protection locked="0"/>
    </xf>
    <xf numFmtId="0" fontId="15" fillId="6" borderId="109" xfId="0" applyFont="1" applyFill="1" applyBorder="1" applyAlignment="1" applyProtection="1">
      <alignment horizontal="left" vertical="top"/>
      <protection locked="0"/>
    </xf>
    <xf numFmtId="0" fontId="37" fillId="0" borderId="7" xfId="0" applyFont="1" applyBorder="1" applyAlignment="1" applyProtection="1">
      <alignment horizontal="center" vertical="center" shrinkToFit="1"/>
      <protection locked="0"/>
    </xf>
    <xf numFmtId="0" fontId="26" fillId="0" borderId="9" xfId="0" applyFont="1" applyBorder="1" applyAlignment="1" applyProtection="1">
      <alignment horizontal="center" vertical="center" shrinkToFit="1"/>
      <protection locked="0"/>
    </xf>
    <xf numFmtId="0" fontId="26" fillId="0" borderId="14" xfId="0" applyFont="1" applyBorder="1" applyAlignment="1" applyProtection="1">
      <alignment horizontal="center" vertical="center" shrinkToFit="1"/>
      <protection locked="0"/>
    </xf>
    <xf numFmtId="0" fontId="29" fillId="4" borderId="0" xfId="0" applyFont="1" applyFill="1" applyAlignment="1" applyProtection="1">
      <alignment horizontal="center" vertical="center"/>
      <protection locked="0"/>
    </xf>
    <xf numFmtId="0" fontId="35" fillId="3" borderId="42" xfId="0" applyFont="1" applyFill="1" applyBorder="1" applyAlignment="1" applyProtection="1">
      <alignment horizontal="center" vertical="center" shrinkToFit="1"/>
      <protection locked="0"/>
    </xf>
    <xf numFmtId="0" fontId="35" fillId="3" borderId="0" xfId="0" applyFont="1" applyFill="1" applyBorder="1" applyAlignment="1" applyProtection="1">
      <alignment horizontal="center" vertical="center" shrinkToFit="1"/>
      <protection locked="0"/>
    </xf>
    <xf numFmtId="0" fontId="25" fillId="4" borderId="15" xfId="0" applyFont="1" applyFill="1" applyBorder="1" applyAlignment="1" applyProtection="1">
      <alignment horizontal="left" vertical="top"/>
      <protection locked="0"/>
    </xf>
    <xf numFmtId="0" fontId="25" fillId="4" borderId="41" xfId="0" applyFont="1" applyFill="1" applyBorder="1" applyAlignment="1" applyProtection="1">
      <alignment horizontal="left" vertical="top"/>
      <protection locked="0"/>
    </xf>
    <xf numFmtId="0" fontId="26" fillId="0" borderId="7" xfId="0" applyFont="1" applyBorder="1" applyAlignment="1" applyProtection="1">
      <alignment horizontal="center" vertical="center" shrinkToFit="1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15" fillId="6" borderId="110" xfId="0" applyFont="1" applyFill="1" applyBorder="1" applyAlignment="1" applyProtection="1">
      <alignment horizontal="left" vertical="top"/>
      <protection locked="0"/>
    </xf>
    <xf numFmtId="164" fontId="35" fillId="8" borderId="62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64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90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73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58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74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123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124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125" xfId="0" applyNumberFormat="1" applyFont="1" applyFill="1" applyBorder="1" applyAlignment="1" applyProtection="1">
      <alignment horizontal="left" vertical="center" shrinkToFit="1"/>
      <protection hidden="1"/>
    </xf>
    <xf numFmtId="0" fontId="27" fillId="11" borderId="83" xfId="0" applyFont="1" applyFill="1" applyBorder="1" applyAlignment="1" applyProtection="1">
      <alignment horizontal="center" vertical="center"/>
      <protection locked="0"/>
    </xf>
    <xf numFmtId="0" fontId="27" fillId="11" borderId="84" xfId="0" applyFont="1" applyFill="1" applyBorder="1" applyAlignment="1" applyProtection="1">
      <alignment horizontal="center" vertical="center"/>
      <protection locked="0"/>
    </xf>
    <xf numFmtId="0" fontId="27" fillId="11" borderId="85" xfId="0" applyFont="1" applyFill="1" applyBorder="1" applyAlignment="1" applyProtection="1">
      <alignment horizontal="center" vertical="center"/>
      <protection locked="0"/>
    </xf>
    <xf numFmtId="0" fontId="27" fillId="11" borderId="82" xfId="0" applyFont="1" applyFill="1" applyBorder="1" applyAlignment="1" applyProtection="1">
      <alignment horizontal="center" vertical="center"/>
      <protection locked="0"/>
    </xf>
    <xf numFmtId="0" fontId="14" fillId="6" borderId="0" xfId="0" applyFont="1" applyFill="1" applyAlignment="1" applyProtection="1">
      <alignment horizontal="center" vertical="center" wrapText="1"/>
      <protection locked="0"/>
    </xf>
    <xf numFmtId="0" fontId="27" fillId="11" borderId="81" xfId="0" applyFont="1" applyFill="1" applyBorder="1" applyAlignment="1" applyProtection="1">
      <alignment horizontal="left" wrapText="1"/>
      <protection locked="0"/>
    </xf>
    <xf numFmtId="0" fontId="27" fillId="11" borderId="81" xfId="0" applyFont="1" applyFill="1" applyBorder="1" applyAlignment="1" applyProtection="1">
      <alignment horizontal="center" vertical="center"/>
      <protection locked="0"/>
    </xf>
    <xf numFmtId="0" fontId="27" fillId="11" borderId="81" xfId="0" applyFont="1" applyFill="1" applyBorder="1" applyAlignment="1" applyProtection="1">
      <alignment vertical="center" wrapText="1"/>
      <protection locked="0"/>
    </xf>
    <xf numFmtId="0" fontId="0" fillId="11" borderId="81" xfId="0" applyFill="1" applyBorder="1" applyAlignment="1" applyProtection="1">
      <alignment vertical="center" wrapText="1"/>
      <protection locked="0"/>
    </xf>
    <xf numFmtId="0" fontId="35" fillId="3" borderId="43" xfId="0" applyFont="1" applyFill="1" applyBorder="1" applyAlignment="1" applyProtection="1">
      <alignment horizontal="center" vertical="center" shrinkToFit="1"/>
      <protection locked="0"/>
    </xf>
    <xf numFmtId="0" fontId="1" fillId="0" borderId="4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29" fillId="4" borderId="24" xfId="0" applyFont="1" applyFill="1" applyBorder="1" applyAlignment="1" applyProtection="1">
      <alignment horizontal="right" vertical="top"/>
      <protection locked="0"/>
    </xf>
    <xf numFmtId="0" fontId="1" fillId="4" borderId="24" xfId="0" applyFont="1" applyFill="1" applyBorder="1" applyAlignment="1" applyProtection="1">
      <alignment horizontal="right" vertical="top"/>
      <protection locked="0"/>
    </xf>
    <xf numFmtId="0" fontId="1" fillId="4" borderId="67" xfId="0" applyFont="1" applyFill="1" applyBorder="1" applyAlignment="1" applyProtection="1">
      <alignment horizontal="right" vertical="top"/>
      <protection locked="0"/>
    </xf>
    <xf numFmtId="0" fontId="25" fillId="4" borderId="38" xfId="0" applyFont="1" applyFill="1" applyBorder="1" applyAlignment="1" applyProtection="1">
      <alignment horizontal="left" vertical="top"/>
      <protection locked="0"/>
    </xf>
    <xf numFmtId="0" fontId="41" fillId="0" borderId="15" xfId="0" applyFont="1" applyBorder="1" applyAlignment="1" applyProtection="1">
      <alignment horizontal="center" vertical="center" shrinkToFit="1"/>
      <protection locked="0"/>
    </xf>
    <xf numFmtId="0" fontId="26" fillId="0" borderId="41" xfId="0" applyFont="1" applyBorder="1" applyAlignment="1" applyProtection="1">
      <alignment horizontal="center" vertical="center" shrinkToFit="1"/>
      <protection locked="0"/>
    </xf>
    <xf numFmtId="164" fontId="1" fillId="12" borderId="72" xfId="0" applyNumberFormat="1" applyFont="1" applyFill="1" applyBorder="1" applyAlignment="1" applyProtection="1">
      <alignment horizontal="left" vertical="center" shrinkToFit="1"/>
      <protection hidden="1"/>
    </xf>
    <xf numFmtId="164" fontId="1" fillId="12" borderId="9" xfId="0" applyNumberFormat="1" applyFont="1" applyFill="1" applyBorder="1" applyAlignment="1" applyProtection="1">
      <alignment horizontal="left" vertical="center" shrinkToFit="1"/>
      <protection hidden="1"/>
    </xf>
    <xf numFmtId="164" fontId="1" fillId="12" borderId="14" xfId="0" applyNumberFormat="1" applyFont="1" applyFill="1" applyBorder="1" applyAlignment="1" applyProtection="1">
      <alignment horizontal="left" vertical="center" shrinkToFit="1"/>
      <protection hidden="1"/>
    </xf>
    <xf numFmtId="164" fontId="1" fillId="8" borderId="72" xfId="0" applyNumberFormat="1" applyFont="1" applyFill="1" applyBorder="1" applyAlignment="1" applyProtection="1">
      <alignment horizontal="left" vertical="center" shrinkToFit="1"/>
      <protection hidden="1"/>
    </xf>
    <xf numFmtId="164" fontId="1" fillId="8" borderId="9" xfId="0" applyNumberFormat="1" applyFont="1" applyFill="1" applyBorder="1" applyAlignment="1" applyProtection="1">
      <alignment horizontal="left" vertical="center" shrinkToFit="1"/>
      <protection hidden="1"/>
    </xf>
    <xf numFmtId="164" fontId="1" fillId="8" borderId="14" xfId="0" applyNumberFormat="1" applyFont="1" applyFill="1" applyBorder="1" applyAlignment="1" applyProtection="1">
      <alignment horizontal="left" vertical="center" shrinkToFit="1"/>
      <protection hidden="1"/>
    </xf>
    <xf numFmtId="0" fontId="29" fillId="4" borderId="1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2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3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48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24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49" xfId="0" applyFont="1" applyFill="1" applyBorder="1" applyAlignment="1" applyProtection="1">
      <alignment horizontal="center" vertical="center" shrinkToFit="1" readingOrder="1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26" fillId="0" borderId="15" xfId="0" applyFont="1" applyBorder="1" applyAlignment="1" applyProtection="1">
      <alignment horizontal="center" vertical="center" shrinkToFit="1"/>
      <protection locked="0"/>
    </xf>
    <xf numFmtId="164" fontId="35" fillId="8" borderId="74" xfId="0" applyNumberFormat="1" applyFont="1" applyFill="1" applyBorder="1" applyAlignment="1" applyProtection="1">
      <alignment horizontal="left" vertical="center" shrinkToFit="1"/>
      <protection hidden="1"/>
    </xf>
    <xf numFmtId="0" fontId="43" fillId="4" borderId="24" xfId="0" applyFont="1" applyFill="1" applyBorder="1" applyAlignment="1" applyProtection="1">
      <alignment horizontal="center" vertical="top"/>
      <protection locked="0"/>
    </xf>
    <xf numFmtId="0" fontId="1" fillId="4" borderId="24" xfId="0" applyFont="1" applyFill="1" applyBorder="1" applyAlignment="1" applyProtection="1">
      <alignment horizontal="center" vertical="top"/>
      <protection locked="0"/>
    </xf>
    <xf numFmtId="0" fontId="1" fillId="4" borderId="67" xfId="0" applyFont="1" applyFill="1" applyBorder="1" applyAlignment="1" applyProtection="1">
      <alignment horizontal="center" vertical="top"/>
      <protection locked="0"/>
    </xf>
    <xf numFmtId="164" fontId="35" fillId="8" borderId="54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41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38" xfId="0" applyNumberFormat="1" applyFont="1" applyFill="1" applyBorder="1" applyAlignment="1" applyProtection="1">
      <alignment horizontal="left" vertical="center" shrinkToFit="1"/>
      <protection hidden="1"/>
    </xf>
    <xf numFmtId="2" fontId="56" fillId="2" borderId="163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164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165" xfId="0" applyNumberFormat="1" applyFont="1" applyFill="1" applyBorder="1" applyAlignment="1" applyProtection="1">
      <alignment horizontal="center" vertical="center" wrapText="1"/>
      <protection locked="0"/>
    </xf>
    <xf numFmtId="1" fontId="15" fillId="10" borderId="33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29" xfId="0" applyNumberFormat="1" applyFont="1" applyBorder="1" applyAlignment="1" applyProtection="1">
      <alignment horizontal="center" vertical="center" wrapText="1"/>
      <protection locked="0"/>
    </xf>
    <xf numFmtId="1" fontId="15" fillId="10" borderId="29" xfId="0" applyNumberFormat="1" applyFont="1" applyFill="1" applyBorder="1" applyAlignment="1" applyProtection="1">
      <alignment horizontal="center" vertical="center" wrapText="1"/>
      <protection locked="0"/>
    </xf>
    <xf numFmtId="1" fontId="28" fillId="0" borderId="29" xfId="0" applyNumberFormat="1" applyFont="1" applyBorder="1" applyAlignment="1" applyProtection="1">
      <alignment horizontal="center" vertical="center" wrapText="1"/>
      <protection locked="0"/>
    </xf>
    <xf numFmtId="1" fontId="60" fillId="0" borderId="29" xfId="0" applyNumberFormat="1" applyFont="1" applyBorder="1" applyAlignment="1" applyProtection="1">
      <alignment horizontal="center" vertical="center" wrapText="1"/>
      <protection locked="0"/>
    </xf>
    <xf numFmtId="1" fontId="28" fillId="10" borderId="29" xfId="0" applyNumberFormat="1" applyFont="1" applyFill="1" applyBorder="1" applyAlignment="1" applyProtection="1">
      <alignment horizontal="center" vertical="center" wrapText="1"/>
      <protection locked="0"/>
    </xf>
    <xf numFmtId="1" fontId="60" fillId="10" borderId="29" xfId="0" applyNumberFormat="1" applyFont="1" applyFill="1" applyBorder="1" applyAlignment="1" applyProtection="1">
      <alignment horizontal="center" vertical="center" wrapText="1"/>
      <protection locked="0"/>
    </xf>
    <xf numFmtId="1" fontId="14" fillId="10" borderId="166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29" xfId="0" applyNumberFormat="1" applyFont="1" applyFill="1" applyBorder="1" applyAlignment="1" applyProtection="1">
      <alignment horizontal="center" vertical="center" wrapText="1"/>
      <protection locked="0"/>
    </xf>
    <xf numFmtId="1" fontId="14" fillId="10" borderId="48" xfId="0" applyNumberFormat="1" applyFont="1" applyFill="1" applyBorder="1" applyAlignment="1" applyProtection="1">
      <alignment horizontal="center" vertical="center" wrapText="1"/>
      <protection locked="0"/>
    </xf>
    <xf numFmtId="1" fontId="15" fillId="10" borderId="107" xfId="0" applyNumberFormat="1" applyFont="1" applyFill="1" applyBorder="1" applyAlignment="1" applyProtection="1">
      <alignment horizontal="center" vertical="center" wrapText="1"/>
    </xf>
    <xf numFmtId="1" fontId="15" fillId="0" borderId="108" xfId="0" applyNumberFormat="1" applyFont="1" applyFill="1" applyBorder="1" applyAlignment="1" applyProtection="1">
      <alignment horizontal="center" vertical="center" wrapText="1"/>
    </xf>
    <xf numFmtId="1" fontId="15" fillId="10" borderId="108" xfId="0" applyNumberFormat="1" applyFont="1" applyFill="1" applyBorder="1" applyAlignment="1" applyProtection="1">
      <alignment horizontal="center" vertical="center" wrapText="1"/>
    </xf>
    <xf numFmtId="1" fontId="15" fillId="10" borderId="146" xfId="0" applyNumberFormat="1" applyFont="1" applyFill="1" applyBorder="1" applyAlignment="1" applyProtection="1">
      <alignment horizontal="center" vertical="center" wrapText="1"/>
    </xf>
    <xf numFmtId="1" fontId="15" fillId="0" borderId="30" xfId="0" applyNumberFormat="1" applyFont="1" applyFill="1" applyBorder="1" applyAlignment="1" applyProtection="1">
      <alignment horizontal="center" vertical="center" wrapText="1"/>
    </xf>
    <xf numFmtId="1" fontId="15" fillId="10" borderId="153" xfId="0" applyNumberFormat="1" applyFont="1" applyFill="1" applyBorder="1" applyAlignment="1" applyProtection="1">
      <alignment horizontal="center" vertical="center" wrapText="1"/>
    </xf>
    <xf numFmtId="1" fontId="15" fillId="3" borderId="103" xfId="0" applyNumberFormat="1" applyFont="1" applyFill="1" applyBorder="1" applyAlignment="1" applyProtection="1">
      <alignment horizontal="center" vertical="center" wrapText="1"/>
    </xf>
    <xf numFmtId="1" fontId="2" fillId="10" borderId="107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08" xfId="0" applyNumberFormat="1" applyFont="1" applyFill="1" applyBorder="1" applyAlignment="1" applyProtection="1">
      <alignment horizontal="center" vertical="center" wrapText="1"/>
      <protection locked="0"/>
    </xf>
    <xf numFmtId="1" fontId="2" fillId="10" borderId="108" xfId="0" applyNumberFormat="1" applyFont="1" applyFill="1" applyBorder="1" applyAlignment="1" applyProtection="1">
      <alignment horizontal="center" vertical="center" wrapText="1"/>
      <protection locked="0"/>
    </xf>
    <xf numFmtId="1" fontId="2" fillId="10" borderId="146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1" fontId="2" fillId="10" borderId="153" xfId="0" applyNumberFormat="1" applyFont="1" applyFill="1" applyBorder="1" applyAlignment="1" applyProtection="1">
      <alignment horizontal="center" vertical="center" wrapText="1"/>
      <protection locked="0"/>
    </xf>
    <xf numFmtId="1" fontId="61" fillId="10" borderId="162" xfId="0" applyNumberFormat="1" applyFont="1" applyFill="1" applyBorder="1" applyAlignment="1" applyProtection="1">
      <alignment horizontal="center" vertical="center" wrapText="1"/>
      <protection locked="0"/>
    </xf>
    <xf numFmtId="1" fontId="61" fillId="0" borderId="10" xfId="0" applyNumberFormat="1" applyFont="1" applyBorder="1" applyAlignment="1" applyProtection="1">
      <alignment horizontal="center" vertical="center" wrapText="1"/>
      <protection locked="0"/>
    </xf>
    <xf numFmtId="1" fontId="61" fillId="10" borderId="10" xfId="0" applyNumberFormat="1" applyFont="1" applyFill="1" applyBorder="1" applyAlignment="1" applyProtection="1">
      <alignment horizontal="center" vertical="center" wrapText="1"/>
      <protection locked="0"/>
    </xf>
    <xf numFmtId="1" fontId="62" fillId="10" borderId="4" xfId="0" applyNumberFormat="1" applyFont="1" applyFill="1" applyBorder="1" applyAlignment="1" applyProtection="1">
      <alignment horizontal="center" vertical="center" wrapText="1"/>
    </xf>
    <xf numFmtId="1" fontId="62" fillId="0" borderId="30" xfId="0" applyNumberFormat="1" applyFont="1" applyFill="1" applyBorder="1" applyAlignment="1" applyProtection="1">
      <alignment horizontal="center" vertical="center" wrapText="1"/>
    </xf>
    <xf numFmtId="1" fontId="62" fillId="0" borderId="4" xfId="0" applyNumberFormat="1" applyFont="1" applyFill="1" applyBorder="1" applyAlignment="1" applyProtection="1">
      <alignment horizontal="center" vertical="center" wrapText="1"/>
    </xf>
    <xf numFmtId="1" fontId="2" fillId="10" borderId="106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04" xfId="0" applyNumberFormat="1" applyFont="1" applyFill="1" applyBorder="1" applyAlignment="1" applyProtection="1">
      <alignment horizontal="center" vertical="center" wrapText="1"/>
      <protection locked="0"/>
    </xf>
    <xf numFmtId="1" fontId="2" fillId="10" borderId="104" xfId="0" applyNumberFormat="1" applyFont="1" applyFill="1" applyBorder="1" applyAlignment="1" applyProtection="1">
      <alignment horizontal="center" vertical="center" wrapText="1"/>
      <protection locked="0"/>
    </xf>
    <xf numFmtId="1" fontId="2" fillId="10" borderId="149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10" borderId="156" xfId="0" applyNumberFormat="1" applyFont="1" applyFill="1" applyBorder="1" applyAlignment="1" applyProtection="1">
      <alignment horizontal="center" vertical="center" wrapText="1"/>
      <protection locked="0"/>
    </xf>
    <xf numFmtId="1" fontId="1" fillId="10" borderId="107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08" xfId="0" applyNumberFormat="1" applyFont="1" applyFill="1" applyBorder="1" applyAlignment="1" applyProtection="1">
      <alignment horizontal="center" vertical="center" wrapText="1"/>
      <protection locked="0"/>
    </xf>
    <xf numFmtId="1" fontId="1" fillId="10" borderId="108" xfId="0" applyNumberFormat="1" applyFont="1" applyFill="1" applyBorder="1" applyAlignment="1" applyProtection="1">
      <alignment horizontal="center" vertical="center" wrapText="1"/>
      <protection locked="0"/>
    </xf>
    <xf numFmtId="1" fontId="1" fillId="10" borderId="14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1" fontId="1" fillId="10" borderId="153" xfId="0" applyNumberFormat="1" applyFont="1" applyFill="1" applyBorder="1" applyAlignment="1" applyProtection="1">
      <alignment horizontal="center" vertical="center" wrapText="1"/>
      <protection locked="0"/>
    </xf>
    <xf numFmtId="1" fontId="15" fillId="10" borderId="6" xfId="0" applyNumberFormat="1" applyFont="1" applyFill="1" applyBorder="1" applyAlignment="1" applyProtection="1">
      <alignment horizontal="center" vertical="center" wrapText="1"/>
    </xf>
    <xf numFmtId="1" fontId="15" fillId="10" borderId="102" xfId="0" applyNumberFormat="1" applyFont="1" applyFill="1" applyBorder="1" applyAlignment="1" applyProtection="1">
      <alignment horizontal="center" vertical="center" wrapText="1"/>
    </xf>
    <xf numFmtId="1" fontId="15" fillId="10" borderId="148" xfId="0" applyNumberFormat="1" applyFont="1" applyFill="1" applyBorder="1" applyAlignment="1" applyProtection="1">
      <alignment horizontal="center" vertical="center" wrapText="1"/>
    </xf>
    <xf numFmtId="1" fontId="15" fillId="0" borderId="160" xfId="0" applyNumberFormat="1" applyFont="1" applyFill="1" applyBorder="1" applyAlignment="1" applyProtection="1">
      <alignment horizontal="center" vertical="center" wrapText="1"/>
    </xf>
    <xf numFmtId="1" fontId="15" fillId="10" borderId="155" xfId="0" applyNumberFormat="1" applyFont="1" applyFill="1" applyBorder="1" applyAlignment="1" applyProtection="1">
      <alignment horizontal="center" vertical="center" wrapText="1"/>
    </xf>
    <xf numFmtId="2" fontId="55" fillId="2" borderId="16" xfId="0" applyNumberFormat="1" applyFont="1" applyFill="1" applyBorder="1" applyAlignment="1" applyProtection="1">
      <alignment horizontal="center" vertical="center" textRotation="90" wrapText="1"/>
      <protection locked="0"/>
    </xf>
    <xf numFmtId="2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96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98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145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4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2" fontId="64" fillId="0" borderId="0" xfId="0" applyNumberFormat="1" applyFont="1" applyFill="1" applyBorder="1" applyAlignment="1" applyProtection="1">
      <alignment horizontal="center" wrapText="1"/>
      <protection locked="0"/>
    </xf>
    <xf numFmtId="2" fontId="55" fillId="2" borderId="17" xfId="0" applyNumberFormat="1" applyFont="1" applyFill="1" applyBorder="1" applyAlignment="1" applyProtection="1">
      <alignment horizontal="center" vertical="center" textRotation="90" wrapText="1"/>
      <protection locked="0"/>
    </xf>
    <xf numFmtId="2" fontId="1" fillId="2" borderId="16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67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168" xfId="0" applyNumberFormat="1" applyFont="1" applyFill="1" applyBorder="1" applyAlignment="1" applyProtection="1">
      <alignment horizontal="center" vertical="center" textRotation="90" wrapText="1"/>
      <protection locked="0"/>
    </xf>
    <xf numFmtId="2" fontId="55" fillId="2" borderId="168" xfId="0" applyNumberFormat="1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2" fontId="4" fillId="0" borderId="0" xfId="0" applyNumberFormat="1" applyFont="1" applyBorder="1" applyAlignment="1" applyProtection="1">
      <protection locked="0"/>
    </xf>
    <xf numFmtId="2" fontId="1" fillId="2" borderId="16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7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42" xfId="0" quotePrefix="1" applyNumberFormat="1" applyFont="1" applyBorder="1" applyAlignment="1" applyProtection="1">
      <alignment horizontal="center"/>
    </xf>
    <xf numFmtId="1" fontId="13" fillId="0" borderId="0" xfId="0" applyNumberFormat="1" applyFont="1" applyBorder="1" applyAlignment="1" applyProtection="1">
      <alignment horizontal="center"/>
    </xf>
    <xf numFmtId="1" fontId="13" fillId="0" borderId="4" xfId="0" applyNumberFormat="1" applyFont="1" applyBorder="1" applyAlignment="1" applyProtection="1">
      <alignment horizontal="center"/>
    </xf>
    <xf numFmtId="1" fontId="13" fillId="0" borderId="42" xfId="0" applyNumberFormat="1" applyFont="1" applyBorder="1" applyAlignment="1" applyProtection="1">
      <alignment horizontal="center"/>
      <protection locked="0"/>
    </xf>
    <xf numFmtId="1" fontId="13" fillId="0" borderId="0" xfId="0" applyNumberFormat="1" applyFont="1" applyBorder="1" applyAlignment="1" applyProtection="1">
      <alignment horizontal="center"/>
      <protection locked="0"/>
    </xf>
    <xf numFmtId="1" fontId="13" fillId="0" borderId="4" xfId="0" applyNumberFormat="1" applyFont="1" applyBorder="1" applyAlignment="1" applyProtection="1">
      <alignment horizontal="center"/>
      <protection locked="0"/>
    </xf>
    <xf numFmtId="1" fontId="13" fillId="0" borderId="42" xfId="0" applyNumberFormat="1" applyFont="1" applyBorder="1" applyAlignment="1" applyProtection="1">
      <alignment horizontal="center"/>
    </xf>
    <xf numFmtId="1" fontId="13" fillId="0" borderId="135" xfId="0" applyNumberFormat="1" applyFont="1" applyBorder="1" applyAlignment="1" applyProtection="1">
      <alignment horizontal="center"/>
    </xf>
    <xf numFmtId="1" fontId="13" fillId="0" borderId="133" xfId="0" applyNumberFormat="1" applyFont="1" applyBorder="1" applyAlignment="1" applyProtection="1">
      <alignment horizontal="center"/>
    </xf>
    <xf numFmtId="1" fontId="13" fillId="0" borderId="134" xfId="0" applyNumberFormat="1" applyFont="1" applyBorder="1" applyAlignment="1" applyProtection="1">
      <alignment horizontal="center"/>
    </xf>
    <xf numFmtId="1" fontId="13" fillId="0" borderId="131" xfId="0" applyNumberFormat="1" applyFont="1" applyBorder="1" applyAlignment="1" applyProtection="1">
      <alignment horizontal="center"/>
      <protection locked="0"/>
    </xf>
    <xf numFmtId="1" fontId="13" fillId="0" borderId="2" xfId="0" applyNumberFormat="1" applyFont="1" applyBorder="1" applyAlignment="1" applyProtection="1">
      <alignment horizontal="center"/>
      <protection locked="0"/>
    </xf>
    <xf numFmtId="1" fontId="13" fillId="0" borderId="3" xfId="0" applyNumberFormat="1" applyFont="1" applyBorder="1" applyAlignment="1" applyProtection="1">
      <alignment horizontal="center"/>
      <protection locked="0"/>
    </xf>
    <xf numFmtId="9" fontId="13" fillId="0" borderId="42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2" applyFont="1"/>
    <xf numFmtId="9" fontId="0" fillId="0" borderId="42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7"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-7A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"/>
      <sheetName val="ENTRADA"/>
      <sheetName val="LISTA DE ALUNOS"/>
      <sheetName val="ALUNOS"/>
      <sheetName val="PARÂMETROS"/>
      <sheetName val="TESTE_DIAGNÓSTICO"/>
      <sheetName val="TESTE1_1P"/>
      <sheetName val="TESTE2_1P"/>
      <sheetName val="TESTE1_2P"/>
      <sheetName val="TESTE2_2P"/>
      <sheetName val="TESTE1_3P"/>
      <sheetName val="TRABALHO AULA 1P"/>
      <sheetName val="TRABALHO AULA 2P"/>
      <sheetName val="TRABALHO AULA 3P"/>
      <sheetName val="COMPREENSAO_E_EXPRESSÃO_ORAL"/>
      <sheetName val="ATITUDES_1P"/>
      <sheetName val="GRELHA_GLOBAL"/>
      <sheetName val="DADOS ESTATÍSTICOS"/>
      <sheetName val="RD_01"/>
      <sheetName val="modelo"/>
      <sheetName val="Folha3"/>
    </sheetNames>
    <sheetDataSet>
      <sheetData sheetId="0"/>
      <sheetData sheetId="1">
        <row r="5">
          <cell r="B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8"/>
  <sheetViews>
    <sheetView tabSelected="1" zoomScale="110" zoomScaleNormal="11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J12" sqref="J12"/>
    </sheetView>
  </sheetViews>
  <sheetFormatPr defaultRowHeight="15" x14ac:dyDescent="0.25"/>
  <cols>
    <col min="1" max="1" width="2.7109375" style="174" customWidth="1"/>
    <col min="2" max="2" width="16.140625" style="174" customWidth="1"/>
    <col min="3" max="3" width="6" style="174" customWidth="1"/>
    <col min="4" max="4" width="3.5703125" style="174" customWidth="1"/>
    <col min="5" max="5" width="4" style="174" customWidth="1"/>
    <col min="6" max="6" width="3.7109375" style="174" customWidth="1"/>
    <col min="7" max="7" width="3.5703125" style="174" customWidth="1"/>
    <col min="8" max="8" width="4.28515625" style="174" customWidth="1"/>
    <col min="9" max="9" width="3.7109375" style="174" customWidth="1"/>
    <col min="10" max="10" width="3.28515625" style="174" customWidth="1"/>
    <col min="11" max="11" width="4.28515625" style="174" customWidth="1"/>
    <col min="12" max="12" width="4" style="174" customWidth="1"/>
    <col min="13" max="13" width="3.7109375" style="174" customWidth="1"/>
    <col min="14" max="14" width="4.28515625" style="174" customWidth="1"/>
    <col min="15" max="16" width="3.85546875" style="174" customWidth="1"/>
    <col min="17" max="17" width="4.28515625" style="174" customWidth="1"/>
    <col min="18" max="18" width="2.7109375" style="174" customWidth="1"/>
    <col min="19" max="19" width="1.7109375" style="174" customWidth="1"/>
    <col min="20" max="20" width="2.85546875" style="174" customWidth="1"/>
    <col min="21" max="21" width="0.85546875" style="174" customWidth="1"/>
    <col min="22" max="23" width="2.42578125" style="174" customWidth="1"/>
    <col min="24" max="24" width="4.28515625" style="174" customWidth="1"/>
    <col min="25" max="25" width="3.7109375" style="174" customWidth="1"/>
    <col min="26" max="26" width="4" style="331" customWidth="1"/>
    <col min="27" max="27" width="3.85546875" style="174" customWidth="1"/>
    <col min="28" max="28" width="4.7109375" style="174" customWidth="1"/>
    <col min="29" max="30" width="3.42578125" style="174" customWidth="1"/>
    <col min="31" max="31" width="3.7109375" style="174" customWidth="1"/>
    <col min="32" max="34" width="4.28515625" style="174" customWidth="1"/>
    <col min="35" max="35" width="3.5703125" style="174" customWidth="1"/>
    <col min="36" max="36" width="7.7109375" style="174" customWidth="1"/>
    <col min="37" max="37" width="5.7109375" style="174" customWidth="1"/>
    <col min="38" max="39" width="7.7109375" style="174" customWidth="1"/>
    <col min="40" max="40" width="6.42578125" style="174" customWidth="1"/>
    <col min="41" max="41" width="7.7109375" style="174" customWidth="1"/>
    <col min="42" max="16384" width="9.140625" style="174"/>
  </cols>
  <sheetData>
    <row r="1" spans="1:41" ht="15.75" customHeight="1" x14ac:dyDescent="0.3">
      <c r="A1" s="361"/>
      <c r="B1" s="361"/>
      <c r="C1" s="171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  <c r="U1" s="173"/>
      <c r="V1" s="173"/>
      <c r="W1" s="173"/>
      <c r="X1" s="173"/>
      <c r="Y1" s="171"/>
      <c r="Z1" s="328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</row>
    <row r="2" spans="1:41" ht="22.5" customHeight="1" x14ac:dyDescent="0.35">
      <c r="A2" s="361"/>
      <c r="B2" s="361"/>
      <c r="C2" s="175"/>
      <c r="D2" s="569" t="s">
        <v>128</v>
      </c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28"/>
      <c r="AA2" s="176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</row>
    <row r="3" spans="1:41" ht="19.5" customHeight="1" x14ac:dyDescent="0.3">
      <c r="A3" s="177"/>
      <c r="B3" s="171"/>
      <c r="C3" s="171"/>
      <c r="D3" s="171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329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</row>
    <row r="4" spans="1:41" ht="23.25" x14ac:dyDescent="0.35">
      <c r="A4" s="179" t="s">
        <v>0</v>
      </c>
      <c r="B4" s="178"/>
      <c r="C4" s="178"/>
      <c r="D4" s="178"/>
      <c r="E4" s="178"/>
      <c r="F4" s="178"/>
      <c r="G4" s="178"/>
      <c r="H4" s="178"/>
      <c r="I4" s="178"/>
      <c r="J4" s="575" t="s">
        <v>129</v>
      </c>
      <c r="K4" s="575"/>
      <c r="L4" s="575"/>
      <c r="M4" s="575"/>
      <c r="N4" s="575"/>
      <c r="O4" s="575"/>
      <c r="P4" s="575"/>
      <c r="Q4" s="180"/>
      <c r="R4" s="180"/>
      <c r="S4" s="180"/>
      <c r="T4" s="180"/>
      <c r="U4" s="180"/>
      <c r="V4" s="180"/>
      <c r="W4" s="180"/>
      <c r="X4" s="180"/>
      <c r="Y4" s="181"/>
      <c r="Z4" s="330"/>
      <c r="AA4" s="180"/>
      <c r="AB4" s="182"/>
      <c r="AC4" s="183" t="s">
        <v>29</v>
      </c>
      <c r="AD4" s="183"/>
      <c r="AE4" s="182"/>
      <c r="AF4" s="184"/>
      <c r="AG4" s="576" t="s">
        <v>1</v>
      </c>
      <c r="AH4" s="576"/>
      <c r="AI4" s="576"/>
      <c r="AJ4" s="185" t="s">
        <v>95</v>
      </c>
      <c r="AK4" s="185"/>
      <c r="AL4" s="182"/>
      <c r="AM4" s="178"/>
      <c r="AN4" s="178"/>
    </row>
    <row r="5" spans="1:41" ht="15.75" thickBot="1" x14ac:dyDescent="0.3">
      <c r="A5" s="186"/>
      <c r="B5" s="186"/>
      <c r="C5" s="362" t="s">
        <v>28</v>
      </c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2"/>
      <c r="AF5" s="362"/>
      <c r="AG5" s="187"/>
      <c r="AH5" s="335"/>
      <c r="AI5" s="186"/>
      <c r="AJ5" s="186"/>
      <c r="AK5" s="186"/>
      <c r="AL5" s="186"/>
      <c r="AM5" s="186"/>
      <c r="AN5" s="186"/>
      <c r="AO5" s="188"/>
    </row>
    <row r="6" spans="1:41" ht="22.5" customHeight="1" x14ac:dyDescent="0.25">
      <c r="A6" s="363"/>
      <c r="B6" s="364"/>
      <c r="C6" s="510" t="s">
        <v>2</v>
      </c>
      <c r="D6" s="511"/>
      <c r="E6" s="512"/>
      <c r="F6" s="380" t="s">
        <v>3</v>
      </c>
      <c r="G6" s="381"/>
      <c r="H6" s="381"/>
      <c r="I6" s="381"/>
      <c r="J6" s="381"/>
      <c r="K6" s="325">
        <v>0.15</v>
      </c>
      <c r="L6" s="366" t="s">
        <v>4</v>
      </c>
      <c r="M6" s="366"/>
      <c r="N6" s="368">
        <v>0.25</v>
      </c>
      <c r="O6" s="370" t="s">
        <v>5</v>
      </c>
      <c r="P6" s="371"/>
      <c r="Q6" s="368">
        <v>0.15</v>
      </c>
      <c r="R6" s="374" t="s">
        <v>6</v>
      </c>
      <c r="S6" s="375"/>
      <c r="T6" s="375"/>
      <c r="U6" s="375"/>
      <c r="V6" s="377">
        <v>0.25</v>
      </c>
      <c r="W6" s="377"/>
      <c r="X6" s="562" t="s">
        <v>7</v>
      </c>
      <c r="Y6" s="563"/>
      <c r="Z6" s="392" t="s">
        <v>8</v>
      </c>
      <c r="AA6" s="559" t="s">
        <v>127</v>
      </c>
      <c r="AB6" s="365" t="s">
        <v>7</v>
      </c>
      <c r="AC6" s="394"/>
      <c r="AD6" s="392" t="s">
        <v>126</v>
      </c>
      <c r="AE6" s="392" t="s">
        <v>127</v>
      </c>
      <c r="AF6" s="365" t="s">
        <v>7</v>
      </c>
      <c r="AG6" s="394"/>
      <c r="AH6" s="392" t="s">
        <v>9</v>
      </c>
      <c r="AI6" s="392" t="s">
        <v>9</v>
      </c>
      <c r="AJ6" s="188"/>
    </row>
    <row r="7" spans="1:41" ht="22.5" customHeight="1" x14ac:dyDescent="0.25">
      <c r="A7" s="189"/>
      <c r="B7" s="190"/>
      <c r="C7" s="378" t="s">
        <v>124</v>
      </c>
      <c r="D7" s="379"/>
      <c r="E7" s="295">
        <v>0.2</v>
      </c>
      <c r="F7" s="382" t="s">
        <v>31</v>
      </c>
      <c r="G7" s="383"/>
      <c r="H7" s="326">
        <v>0.1</v>
      </c>
      <c r="I7" s="384" t="s">
        <v>32</v>
      </c>
      <c r="J7" s="383"/>
      <c r="K7" s="327">
        <v>0.05</v>
      </c>
      <c r="L7" s="367"/>
      <c r="M7" s="367"/>
      <c r="N7" s="369"/>
      <c r="O7" s="372"/>
      <c r="P7" s="373"/>
      <c r="Q7" s="369"/>
      <c r="R7" s="372"/>
      <c r="S7" s="373"/>
      <c r="T7" s="376"/>
      <c r="U7" s="376"/>
      <c r="V7" s="369"/>
      <c r="W7" s="369"/>
      <c r="X7" s="565"/>
      <c r="Y7" s="566"/>
      <c r="Z7" s="393"/>
      <c r="AA7" s="570"/>
      <c r="AB7" s="561"/>
      <c r="AC7" s="560"/>
      <c r="AD7" s="393"/>
      <c r="AE7" s="393"/>
      <c r="AF7" s="561"/>
      <c r="AG7" s="560"/>
      <c r="AH7" s="393"/>
      <c r="AI7" s="393"/>
      <c r="AJ7" s="188"/>
    </row>
    <row r="8" spans="1:41" ht="15.75" customHeight="1" thickBot="1" x14ac:dyDescent="0.3">
      <c r="A8" s="191" t="s">
        <v>10</v>
      </c>
      <c r="B8" s="192" t="s">
        <v>11</v>
      </c>
      <c r="C8" s="296" t="s">
        <v>12</v>
      </c>
      <c r="D8" s="297" t="s">
        <v>13</v>
      </c>
      <c r="E8" s="308" t="s">
        <v>14</v>
      </c>
      <c r="F8" s="314" t="s">
        <v>12</v>
      </c>
      <c r="G8" s="315" t="s">
        <v>13</v>
      </c>
      <c r="H8" s="316" t="s">
        <v>14</v>
      </c>
      <c r="I8" s="317" t="s">
        <v>12</v>
      </c>
      <c r="J8" s="315" t="s">
        <v>13</v>
      </c>
      <c r="K8" s="316" t="s">
        <v>14</v>
      </c>
      <c r="L8" s="318" t="s">
        <v>15</v>
      </c>
      <c r="M8" s="318" t="s">
        <v>16</v>
      </c>
      <c r="N8" s="318" t="s">
        <v>17</v>
      </c>
      <c r="O8" s="319" t="s">
        <v>15</v>
      </c>
      <c r="P8" s="319" t="s">
        <v>16</v>
      </c>
      <c r="Q8" s="320" t="s">
        <v>17</v>
      </c>
      <c r="R8" s="395" t="s">
        <v>15</v>
      </c>
      <c r="S8" s="396"/>
      <c r="T8" s="397" t="s">
        <v>16</v>
      </c>
      <c r="U8" s="396"/>
      <c r="V8" s="396" t="s">
        <v>17</v>
      </c>
      <c r="W8" s="564"/>
      <c r="X8" s="567" t="s">
        <v>18</v>
      </c>
      <c r="Y8" s="568"/>
      <c r="Z8" s="574"/>
      <c r="AA8" s="573"/>
      <c r="AB8" s="571" t="s">
        <v>19</v>
      </c>
      <c r="AC8" s="572"/>
      <c r="AD8" s="574"/>
      <c r="AE8" s="393"/>
      <c r="AF8" s="577" t="s">
        <v>20</v>
      </c>
      <c r="AG8" s="578"/>
      <c r="AH8" s="393"/>
      <c r="AI8" s="393"/>
      <c r="AJ8" s="188"/>
    </row>
    <row r="9" spans="1:41" ht="13.5" customHeight="1" thickBot="1" x14ac:dyDescent="0.3">
      <c r="A9" s="194">
        <v>1</v>
      </c>
      <c r="B9" s="285" t="s">
        <v>94</v>
      </c>
      <c r="C9" s="298">
        <f>IF(Oralidade!R8="","",Oralidade!R8)</f>
        <v>70</v>
      </c>
      <c r="D9" s="299">
        <f>IF(Oralidade!AC8="","",Oralidade!AC8)</f>
        <v>25</v>
      </c>
      <c r="E9" s="309" t="str">
        <f>IF(Oralidade!AN8="","",Oralidade!AN8)</f>
        <v/>
      </c>
      <c r="F9" s="298">
        <f>IF(Leitura!N8="","",Leitura!N8)</f>
        <v>90</v>
      </c>
      <c r="G9" s="299">
        <f>IF(Leitura!V8="","",Leitura!V8)</f>
        <v>20</v>
      </c>
      <c r="H9" s="309" t="str">
        <f>IF(Leitura!AD8="","",Leitura!AD8)</f>
        <v/>
      </c>
      <c r="I9" s="298">
        <f>IF(Leitura!O8="","",Leitura!O8)</f>
        <v>65</v>
      </c>
      <c r="J9" s="299">
        <f>IF(Leitura!W8="","",Leitura!W8)</f>
        <v>0</v>
      </c>
      <c r="K9" s="309" t="str">
        <f>IF(Leitura!AE8="","",Leitura!AE8)</f>
        <v/>
      </c>
      <c r="L9" s="298">
        <f>IF('Ed. Literária'!V8="","",'Ed. Literária'!V8)</f>
        <v>20</v>
      </c>
      <c r="M9" s="298">
        <f>IF('Ed. Literária'!AK8="","",'Ed. Literária'!AK8)</f>
        <v>67</v>
      </c>
      <c r="N9" s="298" t="str">
        <f>IF('Ed. Literária'!AZ8="","",'Ed. Literária'!AZ8)</f>
        <v/>
      </c>
      <c r="O9" s="298">
        <f>IF(Gramática!AG48="","",Gramática!AG48)</f>
        <v>44</v>
      </c>
      <c r="P9" s="298">
        <f>IF(Gramática!AH48="","",Gramática!AH48)</f>
        <v>20</v>
      </c>
      <c r="Q9" s="298" t="str">
        <f>IF(Gramática!AI48="","",Gramática!AI48)</f>
        <v/>
      </c>
      <c r="R9" s="386">
        <f>IF(Escrita!N8="","",Escrita!N8)</f>
        <v>55</v>
      </c>
      <c r="S9" s="387"/>
      <c r="T9" s="387">
        <f>IF(Escrita!U8="","",Escrita!U8)</f>
        <v>50</v>
      </c>
      <c r="U9" s="387"/>
      <c r="V9" s="387" t="str">
        <f>IF(Escrita!AB8="","",Escrita!AB8)</f>
        <v/>
      </c>
      <c r="W9" s="402"/>
      <c r="X9" s="209">
        <f>IF(AREAS((C9,F9,I9,L9,O9,R9))-COUNT(C9,F9,I9,L9,O9,R9)=0,ROUND(SUM($C9*$E$7,$F9*$H$7,$I9*$K$7,$L9*$N$6,$O9*$Q$6,$R9*$V$6),0),"")</f>
        <v>52</v>
      </c>
      <c r="Y9" s="209">
        <f>IF((X9=""),"",IF(X9&gt;89,5,IF(X9&gt;69,4,IF(X9&gt;49,3,IF(X9&gt;19,2,IF(X9&gt;0,1))))))</f>
        <v>3</v>
      </c>
      <c r="Z9" s="536">
        <v>4</v>
      </c>
      <c r="AA9" s="513">
        <f>Y9</f>
        <v>3</v>
      </c>
      <c r="AB9" s="554">
        <f>IF(AREAS((D9,G9,J9,M9,P9,T9))-COUNT(D9,G9,J9,M9,P9,T9)=0,ROUND(AVERAGE(X9,SUM($D9*$E$7,$G9*$H$7,$J9*$K$7,$M9*$N$6,$P9*$Q$6,$T9*$V$6)),0),"")</f>
        <v>46</v>
      </c>
      <c r="AC9" s="523">
        <f>IF((AB9=""),"",IF(AB9&gt;89,5,IF(AB9&gt;69,4,IF(AB9&gt;49,3,IF(AB9&gt;19,2,IF(AB9&gt;0,1))))))</f>
        <v>2</v>
      </c>
      <c r="AD9" s="523"/>
      <c r="AE9" s="542">
        <f>AC9</f>
        <v>2</v>
      </c>
      <c r="AF9" s="555" t="str">
        <f>IF(AREAS((E9,H9,K9,N9,Q9,V9))-COUNT(E9,H9,K9,N9,Q9,V9)=0,ROUND(AVERAGE(X9,AB9,SUM($E9*$E$7,$H9*$H$7,$K9*$K$7,$N9*$N$6,$Q9*$Q$6,$V9*$V$6)),0),"")</f>
        <v/>
      </c>
      <c r="AG9" s="139" t="str">
        <f>IF((AF9=""),"",IF(AF9&gt;89,5,IF(AF9&gt;69,4,IF(AF9&gt;49,3,IF(AF9&gt;19,2,IF(AF9&gt;0,1))))))</f>
        <v/>
      </c>
      <c r="AH9" s="548">
        <v>3</v>
      </c>
      <c r="AI9" s="530" t="str">
        <f>AG9</f>
        <v/>
      </c>
      <c r="AJ9" s="188"/>
    </row>
    <row r="10" spans="1:41" ht="13.5" customHeight="1" thickBot="1" x14ac:dyDescent="0.3">
      <c r="A10" s="195">
        <v>2</v>
      </c>
      <c r="B10" s="286" t="s">
        <v>96</v>
      </c>
      <c r="C10" s="300">
        <f>IF(Oralidade!R9="","",Oralidade!R9)</f>
        <v>90</v>
      </c>
      <c r="D10" s="301">
        <f>IF(Oralidade!AC9="","",Oralidade!AC9)</f>
        <v>70</v>
      </c>
      <c r="E10" s="310" t="str">
        <f>IF(Oralidade!AN9="","",Oralidade!AN9)</f>
        <v/>
      </c>
      <c r="F10" s="321">
        <f>IF(Leitura!N9="","",Leitura!N9)</f>
        <v>50</v>
      </c>
      <c r="G10" s="301">
        <f>IF(Leitura!V9="","",Leitura!V9)</f>
        <v>40</v>
      </c>
      <c r="H10" s="310" t="str">
        <f>IF(Leitura!AD9="","",Leitura!AD9)</f>
        <v/>
      </c>
      <c r="I10" s="321">
        <f>IF(Leitura!O9="","",Leitura!O9)</f>
        <v>60</v>
      </c>
      <c r="J10" s="301">
        <f>IF(Leitura!W9="","",Leitura!W9)</f>
        <v>0</v>
      </c>
      <c r="K10" s="310" t="str">
        <f>IF(Leitura!AE9="","",Leitura!AE9)</f>
        <v/>
      </c>
      <c r="L10" s="321">
        <f>IF('Ed. Literária'!V9="","",'Ed. Literária'!V9)</f>
        <v>44</v>
      </c>
      <c r="M10" s="321">
        <f>IF('Ed. Literária'!AK9="","",'Ed. Literária'!AK9)</f>
        <v>93</v>
      </c>
      <c r="N10" s="321" t="str">
        <f>IF('Ed. Literária'!AZ9="","",'Ed. Literária'!AZ9)</f>
        <v/>
      </c>
      <c r="O10" s="321">
        <f>IF(Gramática!AG49="","",Gramática!AG49)</f>
        <v>68</v>
      </c>
      <c r="P10" s="321">
        <f>IF(Gramática!AH49="","",Gramática!AH49)</f>
        <v>55</v>
      </c>
      <c r="Q10" s="321" t="str">
        <f>IF(Gramática!AI49="","",Gramática!AI49)</f>
        <v/>
      </c>
      <c r="R10" s="388">
        <f>IF(Escrita!N9="","",Escrita!N9)</f>
        <v>50</v>
      </c>
      <c r="S10" s="389"/>
      <c r="T10" s="399">
        <f>IF(Escrita!U9="","",Escrita!U9)</f>
        <v>75</v>
      </c>
      <c r="U10" s="389"/>
      <c r="V10" s="399" t="str">
        <f>IF(Escrita!AB9="","",Escrita!AB9)</f>
        <v/>
      </c>
      <c r="W10" s="401"/>
      <c r="X10" s="529">
        <f>IF(AREAS((C10,F10,I10,L10,O10,R10))-COUNT(C10,F10,I10,L10,O10,R10)=0,ROUND(SUM($C10*$E$7,$F10*$H$7,$I10*$K$7,$L10*$N$6,$O10*$Q$6,$R10*$V$6),0),"")</f>
        <v>60</v>
      </c>
      <c r="Y10" s="140">
        <f t="shared" ref="Y10:Y38" si="0">IF((X10=""),"",IF(X10&gt;89,5,IF(X10&gt;69,4,IF(X10&gt;49,3,IF(X10&gt;19,2,IF(X10&gt;0,1))))))</f>
        <v>3</v>
      </c>
      <c r="Z10" s="537">
        <v>3</v>
      </c>
      <c r="AA10" s="514">
        <f t="shared" ref="AA10:AA34" si="1">Y10</f>
        <v>3</v>
      </c>
      <c r="AB10" s="554">
        <f>IF(AREAS((D10,G10,J10,M10,P10,T10))-COUNT(D10,G10,J10,M10,P10,T10)=0,ROUND(AVERAGE(X10,SUM($D10*$E$7,$G10*$H$7,$J10*$K$7,$M10*$N$6,$P10*$Q$6,$T10*$V$6)),0),"")</f>
        <v>64</v>
      </c>
      <c r="AC10" s="524">
        <f t="shared" ref="AC10:AC38" si="2">IF((AB10=""),"",IF(AB10&gt;89,5,IF(AB10&gt;69,4,IF(AB10&gt;49,3,IF(AB10&gt;19,2,IF(AB10&gt;0,1))))))</f>
        <v>3</v>
      </c>
      <c r="AD10" s="524"/>
      <c r="AE10" s="543">
        <f t="shared" ref="AE10:AE38" si="3">AC10</f>
        <v>3</v>
      </c>
      <c r="AF10" s="333" t="str">
        <f>IF(AREAS((E10,H10,K10,N10,Q10,V10))-COUNT(E10,H10,K10,N10,Q10,V10)=0,ROUND(AVERAGE(X10,AB10,SUM($E10*$E$7,$H10*$H$7,$K10*$K$7,$N10*$N$6,$Q10*$Q$6,$V10*$V$6)),0),"")</f>
        <v/>
      </c>
      <c r="AG10" s="140" t="str">
        <f t="shared" ref="AG10:AG38" si="4">IF((AF10=""),"",IF(AF10&gt;89,5,IF(AF10&gt;69,4,IF(AF10&gt;49,3,IF(AF10&gt;19,2,IF(AF10&gt;0,1))))))</f>
        <v/>
      </c>
      <c r="AH10" s="549">
        <v>3</v>
      </c>
      <c r="AI10" s="531" t="str">
        <f t="shared" ref="AI10:AI38" si="5">AG10</f>
        <v/>
      </c>
      <c r="AJ10" s="188"/>
    </row>
    <row r="11" spans="1:41" ht="13.5" customHeight="1" thickBot="1" x14ac:dyDescent="0.3">
      <c r="A11" s="196">
        <v>3</v>
      </c>
      <c r="B11" s="287" t="s">
        <v>97</v>
      </c>
      <c r="C11" s="302">
        <f>IF(Oralidade!R10="","",Oralidade!R10)</f>
        <v>80</v>
      </c>
      <c r="D11" s="303">
        <f>IF(Oralidade!AC10="","",Oralidade!AC10)</f>
        <v>60</v>
      </c>
      <c r="E11" s="311" t="str">
        <f>IF(Oralidade!AN10="","",Oralidade!AN10)</f>
        <v/>
      </c>
      <c r="F11" s="322">
        <f>IF(Leitura!N10="","",Leitura!N10)</f>
        <v>60</v>
      </c>
      <c r="G11" s="303">
        <f>IF(Leitura!V10="","",Leitura!V10)</f>
        <v>60</v>
      </c>
      <c r="H11" s="311" t="str">
        <f>IF(Leitura!AD10="","",Leitura!AD10)</f>
        <v/>
      </c>
      <c r="I11" s="322">
        <f>IF(Leitura!O10="","",Leitura!O10)</f>
        <v>40</v>
      </c>
      <c r="J11" s="303">
        <f>IF(Leitura!W10="","",Leitura!W10)</f>
        <v>80</v>
      </c>
      <c r="K11" s="311" t="str">
        <f>IF(Leitura!AE10="","",Leitura!AE10)</f>
        <v/>
      </c>
      <c r="L11" s="322">
        <f>IF('Ed. Literária'!V10="","",'Ed. Literária'!V10)</f>
        <v>74</v>
      </c>
      <c r="M11" s="322">
        <f>IF('Ed. Literária'!AK10="","",'Ed. Literária'!AK10)</f>
        <v>67</v>
      </c>
      <c r="N11" s="322" t="str">
        <f>IF('Ed. Literária'!AZ10="","",'Ed. Literária'!AZ10)</f>
        <v/>
      </c>
      <c r="O11" s="322">
        <f>IF(Gramática!AG50="","",Gramática!AG50)</f>
        <v>92</v>
      </c>
      <c r="P11" s="322">
        <f>IF(Gramática!AH50="","",Gramática!AH50)</f>
        <v>55</v>
      </c>
      <c r="Q11" s="322" t="str">
        <f>IF(Gramática!AI50="","",Gramática!AI50)</f>
        <v/>
      </c>
      <c r="R11" s="390">
        <f>IF(Escrita!N10="","",Escrita!N10)</f>
        <v>48</v>
      </c>
      <c r="S11" s="391"/>
      <c r="T11" s="398">
        <f>IF(Escrita!U10="","",Escrita!U10)</f>
        <v>70</v>
      </c>
      <c r="U11" s="391"/>
      <c r="V11" s="398" t="str">
        <f>IF(Escrita!AB10="","",Escrita!AB10)</f>
        <v/>
      </c>
      <c r="W11" s="400"/>
      <c r="X11" s="139">
        <f>IF(AREAS((C11,F11,I11,L11,O11,R11))-COUNT(C11,F11,I11,L11,O11,R11)=0,ROUND(SUM($C11*$E$7,$F11*$H$7,$I11*$K$7,$L11*$N$6,$O11*$Q$6,$R11*$V$6),0),"")</f>
        <v>68</v>
      </c>
      <c r="Y11" s="141">
        <f t="shared" si="0"/>
        <v>3</v>
      </c>
      <c r="Z11" s="538">
        <v>3</v>
      </c>
      <c r="AA11" s="515">
        <f t="shared" si="1"/>
        <v>3</v>
      </c>
      <c r="AB11" s="554">
        <f>IF(AREAS((D11,G11,J11,M11,P11,T11))-COUNT(D11,G11,J11,M11,P11,T11)=0,ROUND(AVERAGE(X11,SUM($D11*$E$7,$G11*$H$7,$J11*$K$7,$M11*$N$6,$P11*$Q$6,$T11*$V$6)),0),"")</f>
        <v>66</v>
      </c>
      <c r="AC11" s="525">
        <f t="shared" si="2"/>
        <v>3</v>
      </c>
      <c r="AD11" s="525"/>
      <c r="AE11" s="544">
        <f t="shared" si="3"/>
        <v>3</v>
      </c>
      <c r="AF11" s="334" t="str">
        <f>IF(AREAS((E11,H11,K11,N11,Q11,V11))-COUNT(E11,H11,K11,N11,Q11,V11)=0,ROUND(AVERAGE(X11,AB11,SUM($E11*$E$7,$H11*$H$7,$K11*$K$7,$N11*$N$6,$Q11*$Q$6,$V11*$V$6)),0),"")</f>
        <v/>
      </c>
      <c r="AG11" s="141" t="str">
        <f t="shared" si="4"/>
        <v/>
      </c>
      <c r="AH11" s="550">
        <v>3</v>
      </c>
      <c r="AI11" s="532" t="str">
        <f t="shared" si="5"/>
        <v/>
      </c>
      <c r="AJ11" s="188"/>
    </row>
    <row r="12" spans="1:41" ht="13.5" customHeight="1" thickBot="1" x14ac:dyDescent="0.3">
      <c r="A12" s="195">
        <v>4</v>
      </c>
      <c r="B12" s="286" t="s">
        <v>98</v>
      </c>
      <c r="C12" s="300">
        <f>IF(Oralidade!R11="","",Oralidade!R11)</f>
        <v>90</v>
      </c>
      <c r="D12" s="301">
        <f>IF(Oralidade!AC11="","",Oralidade!AC11)</f>
        <v>85</v>
      </c>
      <c r="E12" s="310" t="str">
        <f>IF(Oralidade!AN11="","",Oralidade!AN11)</f>
        <v/>
      </c>
      <c r="F12" s="321">
        <f>IF(Leitura!N11="","",Leitura!N11)</f>
        <v>100</v>
      </c>
      <c r="G12" s="301">
        <f>IF(Leitura!V11="","",Leitura!V11)</f>
        <v>60</v>
      </c>
      <c r="H12" s="310" t="str">
        <f>IF(Leitura!AD11="","",Leitura!AD11)</f>
        <v/>
      </c>
      <c r="I12" s="321">
        <f>IF(Leitura!O11="","",Leitura!O11)</f>
        <v>70</v>
      </c>
      <c r="J12" s="301">
        <f>IF(Leitura!W11="","",Leitura!W11)</f>
        <v>80</v>
      </c>
      <c r="K12" s="310" t="str">
        <f>IF(Leitura!AE11="","",Leitura!AE11)</f>
        <v/>
      </c>
      <c r="L12" s="321">
        <f>IF('Ed. Literária'!V11="","",'Ed. Literária'!V11)</f>
        <v>90</v>
      </c>
      <c r="M12" s="321">
        <f>IF('Ed. Literária'!AK11="","",'Ed. Literária'!AK11)</f>
        <v>90</v>
      </c>
      <c r="N12" s="321" t="str">
        <f>IF('Ed. Literária'!AZ11="","",'Ed. Literária'!AZ11)</f>
        <v/>
      </c>
      <c r="O12" s="321">
        <f>IF(Gramática!AG51="","",Gramática!AG51)</f>
        <v>100</v>
      </c>
      <c r="P12" s="321">
        <f>IF(Gramática!AH51="","",Gramática!AH51)</f>
        <v>100</v>
      </c>
      <c r="Q12" s="321" t="str">
        <f>IF(Gramática!AI51="","",Gramática!AI51)</f>
        <v/>
      </c>
      <c r="R12" s="388">
        <f>IF(Escrita!N11="","",Escrita!N11)</f>
        <v>98</v>
      </c>
      <c r="S12" s="389"/>
      <c r="T12" s="399">
        <f>IF(Escrita!U11="","",Escrita!U11)</f>
        <v>95</v>
      </c>
      <c r="U12" s="389"/>
      <c r="V12" s="399" t="str">
        <f>IF(Escrita!AB11="","",Escrita!AB11)</f>
        <v/>
      </c>
      <c r="W12" s="401"/>
      <c r="X12" s="529">
        <f>IF(AREAS((C12,F12,I12,L12,O12,R12))-COUNT(C12,F12,I12,L12,O12,R12)=0,ROUND(SUM($C12*$E$7,$F12*$H$7,$I12*$K$7,$L12*$N$6,$O12*$Q$6,$R12*$V$6),0),"")</f>
        <v>94</v>
      </c>
      <c r="Y12" s="140">
        <f t="shared" si="0"/>
        <v>5</v>
      </c>
      <c r="Z12" s="537">
        <v>5</v>
      </c>
      <c r="AA12" s="514">
        <f t="shared" si="1"/>
        <v>5</v>
      </c>
      <c r="AB12" s="554">
        <f>IF(AREAS((D12,G12,J12,M12,P12,T12))-COUNT(D12,G12,J12,M12,P12,T12)=0,ROUND(AVERAGE(X12,SUM($D12*$E$7,$G12*$H$7,$J12*$K$7,$M12*$N$6,$P12*$Q$6,$T12*$V$6)),0),"")</f>
        <v>91</v>
      </c>
      <c r="AC12" s="524">
        <f t="shared" si="2"/>
        <v>5</v>
      </c>
      <c r="AD12" s="524"/>
      <c r="AE12" s="543">
        <f t="shared" si="3"/>
        <v>5</v>
      </c>
      <c r="AF12" s="333" t="str">
        <f>IF(AREAS((E12,H12,K12,N12,Q12,V12))-COUNT(E12,H12,K12,N12,Q12,V12)=0,ROUND(AVERAGE(X12,AB12,SUM($E12*$E$7,$H12*$H$7,$K12*$K$7,$N12*$N$6,$Q12*$Q$6,$V12*$V$6)),0),"")</f>
        <v/>
      </c>
      <c r="AG12" s="140" t="str">
        <f t="shared" si="4"/>
        <v/>
      </c>
      <c r="AH12" s="549">
        <v>5</v>
      </c>
      <c r="AI12" s="531" t="str">
        <f t="shared" si="5"/>
        <v/>
      </c>
      <c r="AJ12" s="188"/>
    </row>
    <row r="13" spans="1:41" ht="13.5" customHeight="1" thickBot="1" x14ac:dyDescent="0.3">
      <c r="A13" s="196">
        <v>5</v>
      </c>
      <c r="B13" s="287" t="s">
        <v>99</v>
      </c>
      <c r="C13" s="302">
        <f>IF(Oralidade!R12="","",Oralidade!R12)</f>
        <v>90</v>
      </c>
      <c r="D13" s="303">
        <f>IF(Oralidade!AC12="","",Oralidade!AC12)</f>
        <v>80</v>
      </c>
      <c r="E13" s="311" t="str">
        <f>IF(Oralidade!AN12="","",Oralidade!AN12)</f>
        <v/>
      </c>
      <c r="F13" s="322">
        <f>IF(Leitura!N12="","",Leitura!N12)</f>
        <v>50</v>
      </c>
      <c r="G13" s="303">
        <f>IF(Leitura!V12="","",Leitura!V12)</f>
        <v>60</v>
      </c>
      <c r="H13" s="311" t="str">
        <f>IF(Leitura!AD12="","",Leitura!AD12)</f>
        <v/>
      </c>
      <c r="I13" s="322">
        <f>IF(Leitura!O12="","",Leitura!O12)</f>
        <v>60</v>
      </c>
      <c r="J13" s="303">
        <f>IF(Leitura!W12="","",Leitura!W12)</f>
        <v>80</v>
      </c>
      <c r="K13" s="311" t="str">
        <f>IF(Leitura!AE12="","",Leitura!AE12)</f>
        <v/>
      </c>
      <c r="L13" s="322">
        <f>IF('Ed. Literária'!V12="","",'Ed. Literária'!V12)</f>
        <v>59</v>
      </c>
      <c r="M13" s="322">
        <f>IF('Ed. Literária'!AK12="","",'Ed. Literária'!AK12)</f>
        <v>90</v>
      </c>
      <c r="N13" s="322" t="str">
        <f>IF('Ed. Literária'!AZ12="","",'Ed. Literária'!AZ12)</f>
        <v/>
      </c>
      <c r="O13" s="322">
        <f>IF(Gramática!AG52="","",Gramática!AG52)</f>
        <v>68</v>
      </c>
      <c r="P13" s="322">
        <f>IF(Gramática!AH52="","",Gramática!AH52)</f>
        <v>25</v>
      </c>
      <c r="Q13" s="322" t="str">
        <f>IF(Gramática!AI52="","",Gramática!AI52)</f>
        <v/>
      </c>
      <c r="R13" s="390">
        <f>IF(Escrita!N12="","",Escrita!N12)</f>
        <v>65</v>
      </c>
      <c r="S13" s="391"/>
      <c r="T13" s="398">
        <f>IF(Escrita!U12="","",Escrita!U12)</f>
        <v>65</v>
      </c>
      <c r="U13" s="391"/>
      <c r="V13" s="398" t="str">
        <f>IF(Escrita!AB12="","",Escrita!AB12)</f>
        <v/>
      </c>
      <c r="W13" s="400"/>
      <c r="X13" s="139">
        <f>IF(AREAS((C13,F13,I13,L13,O13,R13))-COUNT(C13,F13,I13,L13,O13,R13)=0,ROUND(SUM($C13*$E$7,$F13*$H$7,$I13*$K$7,$L13*$N$6,$O13*$Q$6,$R13*$V$6),0),"")</f>
        <v>67</v>
      </c>
      <c r="Y13" s="141">
        <f t="shared" si="0"/>
        <v>3</v>
      </c>
      <c r="Z13" s="538"/>
      <c r="AA13" s="515">
        <f t="shared" si="1"/>
        <v>3</v>
      </c>
      <c r="AB13" s="554">
        <f>IF(AREAS((D13,G13,J13,M13,P13,T13))-COUNT(D13,G13,J13,M13,P13,T13)=0,ROUND(AVERAGE(X13,SUM($D13*$E$7,$G13*$H$7,$J13*$K$7,$M13*$N$6,$P13*$Q$6,$T13*$V$6)),0),"")</f>
        <v>68</v>
      </c>
      <c r="AC13" s="525">
        <f t="shared" si="2"/>
        <v>3</v>
      </c>
      <c r="AD13" s="525"/>
      <c r="AE13" s="544">
        <f t="shared" si="3"/>
        <v>3</v>
      </c>
      <c r="AF13" s="334" t="str">
        <f>IF(AREAS((E13,H13,K13,N13,Q13,V13))-COUNT(E13,H13,K13,N13,Q13,V13)=0,ROUND(AVERAGE(X13,AB13,SUM($E13*$E$7,$H13*$H$7,$K13*$K$7,$N13*$N$6,$Q13*$Q$6,$V13*$V$6)),0),"")</f>
        <v/>
      </c>
      <c r="AG13" s="141" t="str">
        <f t="shared" si="4"/>
        <v/>
      </c>
      <c r="AH13" s="550">
        <v>3</v>
      </c>
      <c r="AI13" s="532" t="str">
        <f t="shared" si="5"/>
        <v/>
      </c>
      <c r="AJ13" s="188"/>
    </row>
    <row r="14" spans="1:41" ht="13.5" customHeight="1" thickBot="1" x14ac:dyDescent="0.3">
      <c r="A14" s="195">
        <v>6</v>
      </c>
      <c r="B14" s="286" t="s">
        <v>100</v>
      </c>
      <c r="C14" s="300">
        <f>IF(Oralidade!R13="","",Oralidade!R13)</f>
        <v>100</v>
      </c>
      <c r="D14" s="301">
        <f>IF(Oralidade!AC13="","",Oralidade!AC13)</f>
        <v>70</v>
      </c>
      <c r="E14" s="310" t="str">
        <f>IF(Oralidade!AN13="","",Oralidade!AN13)</f>
        <v/>
      </c>
      <c r="F14" s="321">
        <f>IF(Leitura!N13="","",Leitura!N13)</f>
        <v>30</v>
      </c>
      <c r="G14" s="301">
        <f>IF(Leitura!V13="","",Leitura!V13)</f>
        <v>20</v>
      </c>
      <c r="H14" s="310" t="str">
        <f>IF(Leitura!AD13="","",Leitura!AD13)</f>
        <v/>
      </c>
      <c r="I14" s="321">
        <f>IF(Leitura!O13="","",Leitura!O13)</f>
        <v>30</v>
      </c>
      <c r="J14" s="301">
        <f>IF(Leitura!W13="","",Leitura!W13)</f>
        <v>60</v>
      </c>
      <c r="K14" s="310" t="str">
        <f>IF(Leitura!AE13="","",Leitura!AE13)</f>
        <v/>
      </c>
      <c r="L14" s="321">
        <f>IF('Ed. Literária'!V13="","",'Ed. Literária'!V13)</f>
        <v>31</v>
      </c>
      <c r="M14" s="321">
        <f>IF('Ed. Literária'!AK13="","",'Ed. Literária'!AK13)</f>
        <v>48</v>
      </c>
      <c r="N14" s="321" t="str">
        <f>IF('Ed. Literária'!AZ13="","",'Ed. Literária'!AZ13)</f>
        <v/>
      </c>
      <c r="O14" s="321">
        <f>IF(Gramática!AG53="","",Gramática!AG53)</f>
        <v>64</v>
      </c>
      <c r="P14" s="321">
        <f>IF(Gramática!AH53="","",Gramática!AH53)</f>
        <v>30</v>
      </c>
      <c r="Q14" s="321" t="str">
        <f>IF(Gramática!AI53="","",Gramática!AI53)</f>
        <v/>
      </c>
      <c r="R14" s="388">
        <f>IF(Escrita!N13="","",Escrita!N13)</f>
        <v>48</v>
      </c>
      <c r="S14" s="389"/>
      <c r="T14" s="399">
        <f>IF(Escrita!U13="","",Escrita!U13)</f>
        <v>60</v>
      </c>
      <c r="U14" s="389"/>
      <c r="V14" s="399" t="str">
        <f>IF(Escrita!AB13="","",Escrita!AB13)</f>
        <v/>
      </c>
      <c r="W14" s="401"/>
      <c r="X14" s="529">
        <f>IF(AREAS((C14,F14,I14,L14,O14,R14))-COUNT(C14,F14,I14,L14,O14,R14)=0,ROUND(SUM($C14*$E$7,$F14*$H$7,$I14*$K$7,$L14*$N$6,$O14*$Q$6,$R14*$V$6),0),"")</f>
        <v>54</v>
      </c>
      <c r="Y14" s="140">
        <f t="shared" si="0"/>
        <v>3</v>
      </c>
      <c r="Z14" s="537">
        <v>3</v>
      </c>
      <c r="AA14" s="516">
        <f t="shared" si="1"/>
        <v>3</v>
      </c>
      <c r="AB14" s="554">
        <f>IF(AREAS((D14,G14,J14,M14,P14,T14))-COUNT(D14,G14,J14,M14,P14,T14)=0,ROUND(AVERAGE(X14,SUM($D14*$E$7,$G14*$H$7,$J14*$K$7,$M14*$N$6,$P14*$Q$6,$T14*$V$6)),0),"")</f>
        <v>52</v>
      </c>
      <c r="AC14" s="524">
        <f t="shared" si="2"/>
        <v>3</v>
      </c>
      <c r="AD14" s="524"/>
      <c r="AE14" s="543">
        <f t="shared" si="3"/>
        <v>3</v>
      </c>
      <c r="AF14" s="333" t="str">
        <f>IF(AREAS((E14,H14,K14,N14,Q14,V14))-COUNT(E14,H14,K14,N14,Q14,V14)=0,ROUND(AVERAGE(X14,AB14,SUM($E14*$E$7,$H14*$H$7,$K14*$K$7,$N14*$N$6,$Q14*$Q$6,$V14*$V$6)),0),"")</f>
        <v/>
      </c>
      <c r="AG14" s="140" t="str">
        <f t="shared" si="4"/>
        <v/>
      </c>
      <c r="AH14" s="549">
        <v>3</v>
      </c>
      <c r="AI14" s="531" t="str">
        <f t="shared" si="5"/>
        <v/>
      </c>
      <c r="AJ14" s="188"/>
    </row>
    <row r="15" spans="1:41" ht="13.5" customHeight="1" thickBot="1" x14ac:dyDescent="0.3">
      <c r="A15" s="196">
        <v>7</v>
      </c>
      <c r="B15" s="287" t="s">
        <v>101</v>
      </c>
      <c r="C15" s="302">
        <f>IF(Oralidade!R14="","",Oralidade!R14)</f>
        <v>80</v>
      </c>
      <c r="D15" s="303">
        <f>IF(Oralidade!AC14="","",Oralidade!AC14)</f>
        <v>60</v>
      </c>
      <c r="E15" s="311" t="str">
        <f>IF(Oralidade!AN14="","",Oralidade!AN14)</f>
        <v/>
      </c>
      <c r="F15" s="322">
        <f>IF(Leitura!N14="","",Leitura!N14)</f>
        <v>10</v>
      </c>
      <c r="G15" s="303">
        <f>IF(Leitura!V14="","",Leitura!V14)</f>
        <v>20</v>
      </c>
      <c r="H15" s="311" t="str">
        <f>IF(Leitura!AD14="","",Leitura!AD14)</f>
        <v/>
      </c>
      <c r="I15" s="322">
        <f>IF(Leitura!O14="","",Leitura!O14)</f>
        <v>60</v>
      </c>
      <c r="J15" s="303">
        <f>IF(Leitura!W14="","",Leitura!W14)</f>
        <v>60</v>
      </c>
      <c r="K15" s="311" t="str">
        <f>IF(Leitura!AE14="","",Leitura!AE14)</f>
        <v/>
      </c>
      <c r="L15" s="322">
        <f>IF('Ed. Literária'!V14="","",'Ed. Literária'!V14)</f>
        <v>61</v>
      </c>
      <c r="M15" s="322">
        <f>IF('Ed. Literária'!AK14="","",'Ed. Literária'!AK14)</f>
        <v>58</v>
      </c>
      <c r="N15" s="322" t="str">
        <f>IF('Ed. Literária'!AZ14="","",'Ed. Literária'!AZ14)</f>
        <v/>
      </c>
      <c r="O15" s="322">
        <f>IF(Gramática!AG54="","",Gramática!AG54)</f>
        <v>52</v>
      </c>
      <c r="P15" s="322">
        <f>IF(Gramática!AH54="","",Gramática!AH54)</f>
        <v>20</v>
      </c>
      <c r="Q15" s="322" t="str">
        <f>IF(Gramática!AI54="","",Gramática!AI54)</f>
        <v/>
      </c>
      <c r="R15" s="390">
        <f>IF(Escrita!N14="","",Escrita!N14)</f>
        <v>55</v>
      </c>
      <c r="S15" s="391"/>
      <c r="T15" s="398">
        <f>IF(Escrita!U14="","",Escrita!U14)</f>
        <v>60</v>
      </c>
      <c r="U15" s="391"/>
      <c r="V15" s="398" t="str">
        <f>IF(Escrita!AB14="","",Escrita!AB14)</f>
        <v/>
      </c>
      <c r="W15" s="400"/>
      <c r="X15" s="139">
        <f>IF(AREAS((C15,F15,I15,L15,O15,R15))-COUNT(C15,F15,I15,L15,O15,R15)=0,ROUND(SUM($C15*$E$7,$F15*$H$7,$I15*$K$7,$L15*$N$6,$O15*$Q$6,$R15*$V$6),0),"")</f>
        <v>57</v>
      </c>
      <c r="Y15" s="141">
        <f t="shared" si="0"/>
        <v>3</v>
      </c>
      <c r="Z15" s="538">
        <v>3</v>
      </c>
      <c r="AA15" s="515">
        <f t="shared" si="1"/>
        <v>3</v>
      </c>
      <c r="AB15" s="554">
        <f>IF(AREAS((D15,G15,J15,M15,P15,T15))-COUNT(D15,G15,J15,M15,P15,T15)=0,ROUND(AVERAGE(X15,SUM($D15*$E$7,$G15*$H$7,$J15*$K$7,$M15*$N$6,$P15*$Q$6,$T15*$V$6)),0),"")</f>
        <v>53</v>
      </c>
      <c r="AC15" s="525">
        <f t="shared" si="2"/>
        <v>3</v>
      </c>
      <c r="AD15" s="525"/>
      <c r="AE15" s="544">
        <f t="shared" si="3"/>
        <v>3</v>
      </c>
      <c r="AF15" s="334" t="str">
        <f>IF(AREAS((E15,H15,K15,N15,Q15,V15))-COUNT(E15,H15,K15,N15,Q15,V15)=0,ROUND(AVERAGE(X15,AB15,SUM($E15*$E$7,$H15*$H$7,$K15*$K$7,$N15*$N$6,$Q15*$Q$6,$V15*$V$6)),0),"")</f>
        <v/>
      </c>
      <c r="AG15" s="141" t="str">
        <f t="shared" si="4"/>
        <v/>
      </c>
      <c r="AH15" s="550">
        <v>3</v>
      </c>
      <c r="AI15" s="532" t="str">
        <f t="shared" si="5"/>
        <v/>
      </c>
      <c r="AJ15" s="188"/>
    </row>
    <row r="16" spans="1:41" ht="13.5" customHeight="1" thickBot="1" x14ac:dyDescent="0.3">
      <c r="A16" s="195">
        <v>8</v>
      </c>
      <c r="B16" s="286" t="s">
        <v>102</v>
      </c>
      <c r="C16" s="300">
        <f>IF(Oralidade!R15="","",Oralidade!R15)</f>
        <v>70</v>
      </c>
      <c r="D16" s="301">
        <f>IF(Oralidade!AC15="","",Oralidade!AC15)</f>
        <v>85</v>
      </c>
      <c r="E16" s="310" t="str">
        <f>IF(Oralidade!AN15="","",Oralidade!AN15)</f>
        <v/>
      </c>
      <c r="F16" s="321">
        <f>IF(Leitura!N15="","",Leitura!N15)</f>
        <v>40</v>
      </c>
      <c r="G16" s="301">
        <f>IF(Leitura!V15="","",Leitura!V15)</f>
        <v>20</v>
      </c>
      <c r="H16" s="310" t="str">
        <f>IF(Leitura!AD15="","",Leitura!AD15)</f>
        <v/>
      </c>
      <c r="I16" s="321">
        <f>IF(Leitura!O15="","",Leitura!O15)</f>
        <v>60</v>
      </c>
      <c r="J16" s="301">
        <f>IF(Leitura!W15="","",Leitura!W15)</f>
        <v>70</v>
      </c>
      <c r="K16" s="310" t="str">
        <f>IF(Leitura!AE15="","",Leitura!AE15)</f>
        <v/>
      </c>
      <c r="L16" s="321">
        <f>IF('Ed. Literária'!V15="","",'Ed. Literária'!V15)</f>
        <v>54</v>
      </c>
      <c r="M16" s="321">
        <f>IF('Ed. Literária'!AK15="","",'Ed. Literária'!AK15)</f>
        <v>53</v>
      </c>
      <c r="N16" s="321" t="str">
        <f>IF('Ed. Literária'!AZ15="","",'Ed. Literária'!AZ15)</f>
        <v/>
      </c>
      <c r="O16" s="321">
        <f>IF(Gramática!AG55="","",Gramática!AG55)</f>
        <v>52</v>
      </c>
      <c r="P16" s="321">
        <f>IF(Gramática!AH55="","",Gramática!AH55)</f>
        <v>45</v>
      </c>
      <c r="Q16" s="321" t="str">
        <f>IF(Gramática!AI55="","",Gramática!AI55)</f>
        <v/>
      </c>
      <c r="R16" s="388">
        <f>IF(Escrita!N15="","",Escrita!N15)</f>
        <v>58</v>
      </c>
      <c r="S16" s="389"/>
      <c r="T16" s="399">
        <f>IF(Escrita!U15="","",Escrita!U15)</f>
        <v>60</v>
      </c>
      <c r="U16" s="389"/>
      <c r="V16" s="399" t="str">
        <f>IF(Escrita!AB15="","",Escrita!AB15)</f>
        <v/>
      </c>
      <c r="W16" s="401"/>
      <c r="X16" s="529">
        <f>IF(AREAS((C16,F16,I16,L16,O16,R16))-COUNT(C16,F16,I16,L16,O16,R16)=0,ROUND(SUM($C16*$E$7,$F16*$H$7,$I16*$K$7,$L16*$N$6,$O16*$Q$6,$R16*$V$6),0),"")</f>
        <v>57</v>
      </c>
      <c r="Y16" s="140">
        <f t="shared" si="0"/>
        <v>3</v>
      </c>
      <c r="Z16" s="537">
        <v>3</v>
      </c>
      <c r="AA16" s="514">
        <f t="shared" si="1"/>
        <v>3</v>
      </c>
      <c r="AB16" s="554">
        <f>IF(AREAS((D16,G16,J16,M16,P16,T16))-COUNT(D16,G16,J16,M16,P16,T16)=0,ROUND(AVERAGE(X16,SUM($D16*$E$7,$G16*$H$7,$J16*$K$7,$M16*$N$6,$P16*$Q$6,$T16*$V$6)),0),"")</f>
        <v>57</v>
      </c>
      <c r="AC16" s="524">
        <f t="shared" si="2"/>
        <v>3</v>
      </c>
      <c r="AD16" s="524"/>
      <c r="AE16" s="543">
        <f t="shared" si="3"/>
        <v>3</v>
      </c>
      <c r="AF16" s="333" t="str">
        <f>IF(AREAS((E16,H16,K16,N16,Q16,V16))-COUNT(E16,H16,K16,N16,Q16,V16)=0,ROUND(AVERAGE(X16,AB16,SUM($E16*$E$7,$H16*$H$7,$K16*$K$7,$N16*$N$6,$Q16*$Q$6,$V16*$V$6)),0),"")</f>
        <v/>
      </c>
      <c r="AG16" s="140" t="str">
        <f t="shared" si="4"/>
        <v/>
      </c>
      <c r="AH16" s="549">
        <v>3</v>
      </c>
      <c r="AI16" s="531" t="str">
        <f t="shared" si="5"/>
        <v/>
      </c>
      <c r="AJ16" s="188"/>
    </row>
    <row r="17" spans="1:44" ht="13.5" customHeight="1" thickBot="1" x14ac:dyDescent="0.3">
      <c r="A17" s="196">
        <v>9</v>
      </c>
      <c r="B17" s="287" t="s">
        <v>103</v>
      </c>
      <c r="C17" s="302">
        <f>IF(Oralidade!R16="","",Oralidade!R16)</f>
        <v>70</v>
      </c>
      <c r="D17" s="303">
        <f>IF(Oralidade!AC16="","",Oralidade!AC16)</f>
        <v>75</v>
      </c>
      <c r="E17" s="311" t="str">
        <f>IF(Oralidade!AN16="","",Oralidade!AN16)</f>
        <v/>
      </c>
      <c r="F17" s="322">
        <f>IF(Leitura!N16="","",Leitura!N16)</f>
        <v>60</v>
      </c>
      <c r="G17" s="303">
        <f>IF(Leitura!V16="","",Leitura!V16)</f>
        <v>40</v>
      </c>
      <c r="H17" s="311" t="str">
        <f>IF(Leitura!AD16="","",Leitura!AD16)</f>
        <v/>
      </c>
      <c r="I17" s="322">
        <f>IF(Leitura!O16="","",Leitura!O16)</f>
        <v>65</v>
      </c>
      <c r="J17" s="303">
        <f>IF(Leitura!W16="","",Leitura!W16)</f>
        <v>70</v>
      </c>
      <c r="K17" s="311" t="str">
        <f>IF(Leitura!AE16="","",Leitura!AE16)</f>
        <v/>
      </c>
      <c r="L17" s="322">
        <f>IF('Ed. Literária'!V16="","",'Ed. Literária'!V16)</f>
        <v>54</v>
      </c>
      <c r="M17" s="322">
        <f>IF('Ed. Literária'!AK16="","",'Ed. Literária'!AK16)</f>
        <v>63</v>
      </c>
      <c r="N17" s="322" t="str">
        <f>IF('Ed. Literária'!AZ16="","",'Ed. Literária'!AZ16)</f>
        <v/>
      </c>
      <c r="O17" s="322">
        <f>IF(Gramática!AG56="","",Gramática!AG56)</f>
        <v>64</v>
      </c>
      <c r="P17" s="322">
        <f>IF(Gramática!AH56="","",Gramática!AH56)</f>
        <v>35</v>
      </c>
      <c r="Q17" s="322" t="str">
        <f>IF(Gramática!AI56="","",Gramática!AI56)</f>
        <v/>
      </c>
      <c r="R17" s="390">
        <f>IF(Escrita!N16="","",Escrita!N16)</f>
        <v>65</v>
      </c>
      <c r="S17" s="391"/>
      <c r="T17" s="398">
        <f>IF(Escrita!U16="","",Escrita!U16)</f>
        <v>60</v>
      </c>
      <c r="U17" s="391"/>
      <c r="V17" s="398" t="str">
        <f>IF(Escrita!AB16="","",Escrita!AB16)</f>
        <v/>
      </c>
      <c r="W17" s="400"/>
      <c r="X17" s="139">
        <f>IF(AREAS((C17,F17,I17,L17,O17,R17))-COUNT(C17,F17,I17,L17,O17,R17)=0,ROUND(SUM($C17*$E$7,$F17*$H$7,$I17*$K$7,$L17*$N$6,$O17*$Q$6,$R17*$V$6),0),"")</f>
        <v>63</v>
      </c>
      <c r="Y17" s="141">
        <f t="shared" si="0"/>
        <v>3</v>
      </c>
      <c r="Z17" s="538">
        <v>4</v>
      </c>
      <c r="AA17" s="515">
        <f t="shared" si="1"/>
        <v>3</v>
      </c>
      <c r="AB17" s="554">
        <f>IF(AREAS((D17,G17,J17,M17,P17,T17))-COUNT(D17,G17,J17,M17,P17,T17)=0,ROUND(AVERAGE(X17,SUM($D17*$E$7,$G17*$H$7,$J17*$K$7,$M17*$N$6,$P17*$Q$6,$T17*$V$6)),0),"")</f>
        <v>61</v>
      </c>
      <c r="AC17" s="525">
        <f t="shared" si="2"/>
        <v>3</v>
      </c>
      <c r="AD17" s="525"/>
      <c r="AE17" s="544">
        <f t="shared" si="3"/>
        <v>3</v>
      </c>
      <c r="AF17" s="334" t="str">
        <f>IF(AREAS((E17,H17,K17,N17,Q17,V17))-COUNT(E17,H17,K17,N17,Q17,V17)=0,ROUND(AVERAGE(X17,AB17,SUM($E17*$E$7,$H17*$H$7,$K17*$K$7,$N17*$N$6,$Q17*$Q$6,$V17*$V$6)),0),"")</f>
        <v/>
      </c>
      <c r="AG17" s="141" t="str">
        <f t="shared" si="4"/>
        <v/>
      </c>
      <c r="AH17" s="550">
        <v>3</v>
      </c>
      <c r="AI17" s="532" t="str">
        <f t="shared" si="5"/>
        <v/>
      </c>
      <c r="AJ17" s="188"/>
    </row>
    <row r="18" spans="1:44" ht="13.5" customHeight="1" thickBot="1" x14ac:dyDescent="0.3">
      <c r="A18" s="195">
        <v>10</v>
      </c>
      <c r="B18" s="286" t="s">
        <v>104</v>
      </c>
      <c r="C18" s="300">
        <f>IF(Oralidade!R17="","",Oralidade!R17)</f>
        <v>90</v>
      </c>
      <c r="D18" s="301">
        <f>IF(Oralidade!AC17="","",Oralidade!AC17)</f>
        <v>80</v>
      </c>
      <c r="E18" s="310" t="str">
        <f>IF(Oralidade!AN17="","",Oralidade!AN17)</f>
        <v/>
      </c>
      <c r="F18" s="321">
        <f>IF(Leitura!N17="","",Leitura!N17)</f>
        <v>70</v>
      </c>
      <c r="G18" s="301">
        <f>IF(Leitura!V17="","",Leitura!V17)</f>
        <v>40</v>
      </c>
      <c r="H18" s="310" t="str">
        <f>IF(Leitura!AD17="","",Leitura!AD17)</f>
        <v/>
      </c>
      <c r="I18" s="321">
        <f>IF(Leitura!O17="","",Leitura!O17)</f>
        <v>65</v>
      </c>
      <c r="J18" s="301">
        <f>IF(Leitura!W17="","",Leitura!W17)</f>
        <v>75</v>
      </c>
      <c r="K18" s="310" t="str">
        <f>IF(Leitura!AE17="","",Leitura!AE17)</f>
        <v/>
      </c>
      <c r="L18" s="321">
        <f>IF('Ed. Literária'!V17="","",'Ed. Literária'!V17)</f>
        <v>80</v>
      </c>
      <c r="M18" s="321">
        <f>IF('Ed. Literária'!AK17="","",'Ed. Literária'!AK17)</f>
        <v>76</v>
      </c>
      <c r="N18" s="321" t="str">
        <f>IF('Ed. Literária'!AZ17="","",'Ed. Literária'!AZ17)</f>
        <v/>
      </c>
      <c r="O18" s="321">
        <f>IF(Gramática!AG57="","",Gramática!AG57)</f>
        <v>60</v>
      </c>
      <c r="P18" s="321">
        <f>IF(Gramática!AH57="","",Gramática!AH57)</f>
        <v>70</v>
      </c>
      <c r="Q18" s="321" t="str">
        <f>IF(Gramática!AI57="","",Gramática!AI57)</f>
        <v/>
      </c>
      <c r="R18" s="388">
        <f>IF(Escrita!N17="","",Escrita!N17)</f>
        <v>65</v>
      </c>
      <c r="S18" s="389"/>
      <c r="T18" s="399">
        <f>IF(Escrita!U17="","",Escrita!U17)</f>
        <v>60</v>
      </c>
      <c r="U18" s="389"/>
      <c r="V18" s="399" t="str">
        <f>IF(Escrita!AB17="","",Escrita!AB17)</f>
        <v/>
      </c>
      <c r="W18" s="401"/>
      <c r="X18" s="529">
        <f>IF(AREAS((C18,F18,I18,L18,O18,R18))-COUNT(C18,F18,I18,L18,O18,R18)=0,ROUND(SUM($C18*$E$7,$F18*$H$7,$I18*$K$7,$L18*$N$6,$O18*$Q$6,$R18*$V$6),0),"")</f>
        <v>74</v>
      </c>
      <c r="Y18" s="140">
        <f t="shared" si="0"/>
        <v>4</v>
      </c>
      <c r="Z18" s="537">
        <v>4</v>
      </c>
      <c r="AA18" s="517">
        <f t="shared" si="1"/>
        <v>4</v>
      </c>
      <c r="AB18" s="554">
        <f>IF(AREAS((D18,G18,J18,M18,P18,T18))-COUNT(D18,G18,J18,M18,P18,T18)=0,ROUND(AVERAGE(X18,SUM($D18*$E$7,$G18*$H$7,$J18*$K$7,$M18*$N$6,$P18*$Q$6,$T18*$V$6)),0),"")</f>
        <v>71</v>
      </c>
      <c r="AC18" s="524">
        <f t="shared" si="2"/>
        <v>4</v>
      </c>
      <c r="AD18" s="524"/>
      <c r="AE18" s="543">
        <f t="shared" si="3"/>
        <v>4</v>
      </c>
      <c r="AF18" s="333" t="str">
        <f>IF(AREAS((E18,H18,K18,N18,Q18,V18))-COUNT(E18,H18,K18,N18,Q18,V18)=0,ROUND(AVERAGE(X18,AB18,SUM($E18*$E$7,$H18*$H$7,$K18*$K$7,$N18*$N$6,$Q18*$Q$6,$V18*$V$6)),0),"")</f>
        <v/>
      </c>
      <c r="AG18" s="140" t="str">
        <f t="shared" si="4"/>
        <v/>
      </c>
      <c r="AH18" s="549">
        <v>4</v>
      </c>
      <c r="AI18" s="531" t="str">
        <f t="shared" si="5"/>
        <v/>
      </c>
      <c r="AJ18" s="188"/>
    </row>
    <row r="19" spans="1:44" ht="13.5" customHeight="1" thickBot="1" x14ac:dyDescent="0.3">
      <c r="A19" s="196">
        <v>11</v>
      </c>
      <c r="B19" s="287" t="s">
        <v>105</v>
      </c>
      <c r="C19" s="302">
        <f>IF(Oralidade!R18="","",Oralidade!R18)</f>
        <v>80</v>
      </c>
      <c r="D19" s="303">
        <f>IF(Oralidade!AC18="","",Oralidade!AC18)</f>
        <v>70</v>
      </c>
      <c r="E19" s="311" t="str">
        <f>IF(Oralidade!AN18="","",Oralidade!AN18)</f>
        <v/>
      </c>
      <c r="F19" s="322">
        <f>IF(Leitura!N18="","",Leitura!N18)</f>
        <v>50</v>
      </c>
      <c r="G19" s="303">
        <f>IF(Leitura!V18="","",Leitura!V18)</f>
        <v>20</v>
      </c>
      <c r="H19" s="311" t="str">
        <f>IF(Leitura!AD18="","",Leitura!AD18)</f>
        <v/>
      </c>
      <c r="I19" s="322">
        <f>IF(Leitura!O18="","",Leitura!O18)</f>
        <v>60</v>
      </c>
      <c r="J19" s="303">
        <f>IF(Leitura!W18="","",Leitura!W18)</f>
        <v>70</v>
      </c>
      <c r="K19" s="311" t="str">
        <f>IF(Leitura!AE18="","",Leitura!AE18)</f>
        <v/>
      </c>
      <c r="L19" s="322">
        <f>IF('Ed. Literária'!V18="","",'Ed. Literária'!V18)</f>
        <v>61</v>
      </c>
      <c r="M19" s="322">
        <f>IF('Ed. Literária'!AK18="","",'Ed. Literária'!AK18)</f>
        <v>66</v>
      </c>
      <c r="N19" s="322" t="str">
        <f>IF('Ed. Literária'!AZ18="","",'Ed. Literária'!AZ18)</f>
        <v/>
      </c>
      <c r="O19" s="322">
        <f>IF(Gramática!AG58="","",Gramática!AG58)</f>
        <v>60</v>
      </c>
      <c r="P19" s="322">
        <f>IF(Gramática!AH58="","",Gramática!AH58)</f>
        <v>35</v>
      </c>
      <c r="Q19" s="322" t="str">
        <f>IF(Gramática!AI58="","",Gramática!AI58)</f>
        <v/>
      </c>
      <c r="R19" s="390">
        <f>IF(Escrita!N18="","",Escrita!N18)</f>
        <v>53</v>
      </c>
      <c r="S19" s="391"/>
      <c r="T19" s="398">
        <f>IF(Escrita!U18="","",Escrita!U18)</f>
        <v>60</v>
      </c>
      <c r="U19" s="391"/>
      <c r="V19" s="398" t="str">
        <f>IF(Escrita!AB18="","",Escrita!AB18)</f>
        <v/>
      </c>
      <c r="W19" s="400"/>
      <c r="X19" s="139">
        <f>IF(AREAS((C19,F19,I19,L19,O19,R19))-COUNT(C19,F19,I19,L19,O19,R19)=0,ROUND(SUM($C19*$E$7,$F19*$H$7,$I19*$K$7,$L19*$N$6,$O19*$Q$6,$R19*$V$6),0),"")</f>
        <v>62</v>
      </c>
      <c r="Y19" s="141">
        <f t="shared" si="0"/>
        <v>3</v>
      </c>
      <c r="Z19" s="538">
        <v>3</v>
      </c>
      <c r="AA19" s="515">
        <f t="shared" si="1"/>
        <v>3</v>
      </c>
      <c r="AB19" s="554">
        <f>IF(AREAS((D19,G19,J19,M19,P19,T19))-COUNT(D19,G19,J19,M19,P19,T19)=0,ROUND(AVERAGE(X19,SUM($D19*$E$7,$G19*$H$7,$J19*$K$7,$M19*$N$6,$P19*$Q$6,$T19*$V$6)),0),"")</f>
        <v>59</v>
      </c>
      <c r="AC19" s="525">
        <f t="shared" si="2"/>
        <v>3</v>
      </c>
      <c r="AD19" s="525"/>
      <c r="AE19" s="544">
        <f t="shared" si="3"/>
        <v>3</v>
      </c>
      <c r="AF19" s="334" t="str">
        <f>IF(AREAS((E19,H19,K19,N19,Q19,V19))-COUNT(E19,H19,K19,N19,Q19,V19)=0,ROUND(AVERAGE(X19,AB19,SUM($E19*$E$7,$H19*$H$7,$K19*$K$7,$N19*$N$6,$Q19*$Q$6,$V19*$V$6)),0),"")</f>
        <v/>
      </c>
      <c r="AG19" s="141" t="str">
        <f t="shared" si="4"/>
        <v/>
      </c>
      <c r="AH19" s="550">
        <v>3</v>
      </c>
      <c r="AI19" s="532" t="str">
        <f t="shared" si="5"/>
        <v/>
      </c>
      <c r="AJ19" s="188"/>
    </row>
    <row r="20" spans="1:44" ht="13.5" customHeight="1" thickBot="1" x14ac:dyDescent="0.3">
      <c r="A20" s="195">
        <v>12</v>
      </c>
      <c r="B20" s="286" t="s">
        <v>106</v>
      </c>
      <c r="C20" s="300">
        <f>IF(Oralidade!R19="","",Oralidade!R19)</f>
        <v>50</v>
      </c>
      <c r="D20" s="301">
        <f>IF(Oralidade!AC19="","",Oralidade!AC19)</f>
        <v>70</v>
      </c>
      <c r="E20" s="310" t="str">
        <f>IF(Oralidade!AN19="","",Oralidade!AN19)</f>
        <v/>
      </c>
      <c r="F20" s="321">
        <f>IF(Leitura!N19="","",Leitura!N19)</f>
        <v>60</v>
      </c>
      <c r="G20" s="301">
        <f>IF(Leitura!V19="","",Leitura!V19)</f>
        <v>40</v>
      </c>
      <c r="H20" s="310" t="str">
        <f>IF(Leitura!AD19="","",Leitura!AD19)</f>
        <v/>
      </c>
      <c r="I20" s="321">
        <f>IF(Leitura!O19="","",Leitura!O19)</f>
        <v>60</v>
      </c>
      <c r="J20" s="301">
        <f>IF(Leitura!W19="","",Leitura!W19)</f>
        <v>70</v>
      </c>
      <c r="K20" s="310" t="str">
        <f>IF(Leitura!AE19="","",Leitura!AE19)</f>
        <v/>
      </c>
      <c r="L20" s="321">
        <f>IF('Ed. Literária'!V19="","",'Ed. Literária'!V19)</f>
        <v>60</v>
      </c>
      <c r="M20" s="321">
        <f>IF('Ed. Literária'!AK19="","",'Ed. Literária'!AK19)</f>
        <v>52</v>
      </c>
      <c r="N20" s="321" t="str">
        <f>IF('Ed. Literária'!AZ19="","",'Ed. Literária'!AZ19)</f>
        <v/>
      </c>
      <c r="O20" s="321">
        <f>IF(Gramática!AG59="","",Gramática!AG59)</f>
        <v>76</v>
      </c>
      <c r="P20" s="321">
        <f>IF(Gramática!AH59="","",Gramática!AH59)</f>
        <v>30</v>
      </c>
      <c r="Q20" s="321" t="str">
        <f>IF(Gramática!AI59="","",Gramática!AI59)</f>
        <v/>
      </c>
      <c r="R20" s="388">
        <f>IF(Escrita!N19="","",Escrita!N19)</f>
        <v>80</v>
      </c>
      <c r="S20" s="389"/>
      <c r="T20" s="399">
        <f>IF(Escrita!U19="","",Escrita!U19)</f>
        <v>60</v>
      </c>
      <c r="U20" s="389"/>
      <c r="V20" s="399" t="str">
        <f>IF(Escrita!AB19="","",Escrita!AB19)</f>
        <v/>
      </c>
      <c r="W20" s="401"/>
      <c r="X20" s="529">
        <f>IF(AREAS((C20,F20,I20,L20,O20,R20))-COUNT(C20,F20,I20,L20,O20,R20)=0,ROUND(SUM($C20*$E$7,$F20*$H$7,$I20*$K$7,$L20*$N$6,$O20*$Q$6,$R20*$V$6),0),"")</f>
        <v>65</v>
      </c>
      <c r="Y20" s="140">
        <f t="shared" si="0"/>
        <v>3</v>
      </c>
      <c r="Z20" s="537">
        <v>3</v>
      </c>
      <c r="AA20" s="514">
        <f t="shared" si="1"/>
        <v>3</v>
      </c>
      <c r="AB20" s="554">
        <f>IF(AREAS((D20,G20,J20,M20,P20,T20))-COUNT(D20,G20,J20,M20,P20,T20)=0,ROUND(AVERAGE(X20,SUM($D20*$E$7,$G20*$H$7,$J20*$K$7,$M20*$N$6,$P20*$Q$6,$T20*$V$6)),0),"")</f>
        <v>60</v>
      </c>
      <c r="AC20" s="524">
        <f t="shared" si="2"/>
        <v>3</v>
      </c>
      <c r="AD20" s="524"/>
      <c r="AE20" s="543">
        <f t="shared" si="3"/>
        <v>3</v>
      </c>
      <c r="AF20" s="333" t="str">
        <f>IF(AREAS((E20,H20,K20,N20,Q20,V20))-COUNT(E20,H20,K20,N20,Q20,V20)=0,ROUND(AVERAGE(X20,AB20,SUM($E20*$E$7,$H20*$H$7,$K20*$K$7,$N20*$N$6,$Q20*$Q$6,$V20*$V$6)),0),"")</f>
        <v/>
      </c>
      <c r="AG20" s="140" t="str">
        <f t="shared" si="4"/>
        <v/>
      </c>
      <c r="AH20" s="549">
        <v>3</v>
      </c>
      <c r="AI20" s="531" t="str">
        <f t="shared" si="5"/>
        <v/>
      </c>
      <c r="AJ20" s="188"/>
      <c r="AO20" s="197"/>
    </row>
    <row r="21" spans="1:44" ht="13.5" customHeight="1" thickBot="1" x14ac:dyDescent="0.3">
      <c r="A21" s="196">
        <v>13</v>
      </c>
      <c r="B21" s="287" t="s">
        <v>90</v>
      </c>
      <c r="C21" s="302">
        <f>IF(Oralidade!R20="","",Oralidade!R20)</f>
        <v>80</v>
      </c>
      <c r="D21" s="303">
        <f>IF(Oralidade!AC20="","",Oralidade!AC20)</f>
        <v>80</v>
      </c>
      <c r="E21" s="311" t="str">
        <f>IF(Oralidade!AN20="","",Oralidade!AN20)</f>
        <v/>
      </c>
      <c r="F21" s="322">
        <f>IF(Leitura!N20="","",Leitura!N20)</f>
        <v>50</v>
      </c>
      <c r="G21" s="303">
        <f>IF(Leitura!V20="","",Leitura!V20)</f>
        <v>40</v>
      </c>
      <c r="H21" s="311" t="str">
        <f>IF(Leitura!AD20="","",Leitura!AD20)</f>
        <v/>
      </c>
      <c r="I21" s="322">
        <f>IF(Leitura!O20="","",Leitura!O20)</f>
        <v>55</v>
      </c>
      <c r="J21" s="303">
        <f>IF(Leitura!W20="","",Leitura!W20)</f>
        <v>70</v>
      </c>
      <c r="K21" s="311" t="str">
        <f>IF(Leitura!AE20="","",Leitura!AE20)</f>
        <v/>
      </c>
      <c r="L21" s="322">
        <f>IF('Ed. Literária'!V20="","",'Ed. Literária'!V20)</f>
        <v>42</v>
      </c>
      <c r="M21" s="322">
        <f>IF('Ed. Literária'!AK20="","",'Ed. Literária'!AK20)</f>
        <v>66</v>
      </c>
      <c r="N21" s="322" t="str">
        <f>IF('Ed. Literária'!AZ20="","",'Ed. Literária'!AZ20)</f>
        <v/>
      </c>
      <c r="O21" s="322">
        <f>IF(Gramática!AG60="","",Gramática!AG60)</f>
        <v>68</v>
      </c>
      <c r="P21" s="322">
        <f>IF(Gramática!AH60="","",Gramática!AH60)</f>
        <v>55</v>
      </c>
      <c r="Q21" s="322" t="str">
        <f>IF(Gramática!AI60="","",Gramática!AI60)</f>
        <v/>
      </c>
      <c r="R21" s="390">
        <f>IF(Escrita!N20="","",Escrita!N20)</f>
        <v>55</v>
      </c>
      <c r="S21" s="391"/>
      <c r="T21" s="398">
        <f>IF(Escrita!U20="","",Escrita!U20)</f>
        <v>60</v>
      </c>
      <c r="U21" s="391"/>
      <c r="V21" s="398" t="str">
        <f>IF(Escrita!AB20="","",Escrita!AB20)</f>
        <v/>
      </c>
      <c r="W21" s="400"/>
      <c r="X21" s="139">
        <f>IF(AREAS((C21,F21,I21,L21,O21,R21))-COUNT(C21,F21,I21,L21,O21,R21)=0,ROUND(SUM($C21*$E$7,$F21*$H$7,$I21*$K$7,$L21*$N$6,$O21*$Q$6,$R21*$V$6),0),"")</f>
        <v>58</v>
      </c>
      <c r="Y21" s="141">
        <f t="shared" si="0"/>
        <v>3</v>
      </c>
      <c r="Z21" s="538">
        <v>3</v>
      </c>
      <c r="AA21" s="515">
        <f t="shared" si="1"/>
        <v>3</v>
      </c>
      <c r="AB21" s="554">
        <f>IF(AREAS((D21,G21,J21,M21,P21,T21))-COUNT(D21,G21,J21,M21,P21,T21)=0,ROUND(AVERAGE(X21,SUM($D21*$E$7,$G21*$H$7,$J21*$K$7,$M21*$N$6,$P21*$Q$6,$T21*$V$6)),0),"")</f>
        <v>61</v>
      </c>
      <c r="AC21" s="525">
        <f t="shared" si="2"/>
        <v>3</v>
      </c>
      <c r="AD21" s="525"/>
      <c r="AE21" s="544">
        <f t="shared" si="3"/>
        <v>3</v>
      </c>
      <c r="AF21" s="334" t="str">
        <f>IF(AREAS((E21,H21,K21,N21,Q21,V21))-COUNT(E21,H21,K21,N21,Q21,V21)=0,ROUND(AVERAGE(X21,AB21,SUM($E21*$E$7,$H21*$H$7,$K21*$K$7,$N21*$N$6,$Q21*$Q$6,$V21*$V$6)),0),"")</f>
        <v/>
      </c>
      <c r="AG21" s="141" t="str">
        <f t="shared" si="4"/>
        <v/>
      </c>
      <c r="AH21" s="550">
        <v>3</v>
      </c>
      <c r="AI21" s="532" t="str">
        <f t="shared" si="5"/>
        <v/>
      </c>
      <c r="AJ21" s="188"/>
    </row>
    <row r="22" spans="1:44" ht="13.5" customHeight="1" thickBot="1" x14ac:dyDescent="0.3">
      <c r="A22" s="195">
        <v>14</v>
      </c>
      <c r="B22" s="286" t="s">
        <v>107</v>
      </c>
      <c r="C22" s="300">
        <f>IF(Oralidade!R21="","",Oralidade!R21)</f>
        <v>80</v>
      </c>
      <c r="D22" s="301">
        <f>IF(Oralidade!AC21="","",Oralidade!AC21)</f>
        <v>80</v>
      </c>
      <c r="E22" s="310" t="str">
        <f>IF(Oralidade!AN21="","",Oralidade!AN21)</f>
        <v/>
      </c>
      <c r="F22" s="321">
        <f>IF(Leitura!N21="","",Leitura!N21)</f>
        <v>90</v>
      </c>
      <c r="G22" s="301">
        <f>IF(Leitura!V21="","",Leitura!V21)</f>
        <v>80</v>
      </c>
      <c r="H22" s="310" t="str">
        <f>IF(Leitura!AD21="","",Leitura!AD21)</f>
        <v/>
      </c>
      <c r="I22" s="321">
        <f>IF(Leitura!O21="","",Leitura!O21)</f>
        <v>50</v>
      </c>
      <c r="J22" s="301">
        <f>IF(Leitura!W21="","",Leitura!W21)</f>
        <v>75</v>
      </c>
      <c r="K22" s="310" t="str">
        <f>IF(Leitura!AE21="","",Leitura!AE21)</f>
        <v/>
      </c>
      <c r="L22" s="321">
        <f>IF('Ed. Literária'!V21="","",'Ed. Literária'!V21)</f>
        <v>80</v>
      </c>
      <c r="M22" s="321">
        <f>IF('Ed. Literária'!AK21="","",'Ed. Literária'!AK21)</f>
        <v>74</v>
      </c>
      <c r="N22" s="321" t="str">
        <f>IF('Ed. Literária'!AZ21="","",'Ed. Literária'!AZ21)</f>
        <v/>
      </c>
      <c r="O22" s="321">
        <f>IF(Gramática!AG61="","",Gramática!AG61)</f>
        <v>72</v>
      </c>
      <c r="P22" s="321">
        <f>IF(Gramática!AH61="","",Gramática!AH61)</f>
        <v>40</v>
      </c>
      <c r="Q22" s="321" t="str">
        <f>IF(Gramática!AI61="","",Gramática!AI61)</f>
        <v/>
      </c>
      <c r="R22" s="388">
        <f>IF(Escrita!N21="","",Escrita!N21)</f>
        <v>55</v>
      </c>
      <c r="S22" s="389"/>
      <c r="T22" s="399">
        <f>IF(Escrita!U21="","",Escrita!U21)</f>
        <v>65</v>
      </c>
      <c r="U22" s="389"/>
      <c r="V22" s="399" t="str">
        <f>IF(Escrita!AB21="","",Escrita!AB21)</f>
        <v/>
      </c>
      <c r="W22" s="401"/>
      <c r="X22" s="529">
        <f>IF(AREAS((C22,F22,I22,L22,O22,R22))-COUNT(C22,F22,I22,L22,O22,R22)=0,ROUND(SUM($C22*$E$7,$F22*$H$7,$I22*$K$7,$L22*$N$6,$O22*$Q$6,$R22*$V$6),0),"")</f>
        <v>72</v>
      </c>
      <c r="Y22" s="140">
        <f t="shared" si="0"/>
        <v>4</v>
      </c>
      <c r="Z22" s="537">
        <v>4</v>
      </c>
      <c r="AA22" s="514">
        <f t="shared" si="1"/>
        <v>4</v>
      </c>
      <c r="AB22" s="554">
        <f>IF(AREAS((D22,G22,J22,M22,P22,T22))-COUNT(D22,G22,J22,M22,P22,T22)=0,ROUND(AVERAGE(X22,SUM($D22*$E$7,$G22*$H$7,$J22*$K$7,$M22*$N$6,$P22*$Q$6,$T22*$V$6)),0),"")</f>
        <v>70</v>
      </c>
      <c r="AC22" s="524">
        <f t="shared" si="2"/>
        <v>4</v>
      </c>
      <c r="AD22" s="524"/>
      <c r="AE22" s="543">
        <f t="shared" si="3"/>
        <v>4</v>
      </c>
      <c r="AF22" s="333" t="str">
        <f>IF(AREAS((E22,H22,K22,N22,Q22,V22))-COUNT(E22,H22,K22,N22,Q22,V22)=0,ROUND(AVERAGE(X22,AB22,SUM($E22*$E$7,$H22*$H$7,$K22*$K$7,$N22*$N$6,$Q22*$Q$6,$V22*$V$6)),0),"")</f>
        <v/>
      </c>
      <c r="AG22" s="140" t="str">
        <f t="shared" si="4"/>
        <v/>
      </c>
      <c r="AH22" s="549">
        <v>3</v>
      </c>
      <c r="AI22" s="531" t="str">
        <f t="shared" si="5"/>
        <v/>
      </c>
      <c r="AJ22" s="188"/>
    </row>
    <row r="23" spans="1:44" ht="13.5" customHeight="1" thickBot="1" x14ac:dyDescent="0.3">
      <c r="A23" s="196">
        <v>15</v>
      </c>
      <c r="B23" s="287" t="s">
        <v>108</v>
      </c>
      <c r="C23" s="302">
        <f>IF(Oralidade!R22="","",Oralidade!R22)</f>
        <v>80</v>
      </c>
      <c r="D23" s="303">
        <f>IF(Oralidade!AC22="","",Oralidade!AC22)</f>
        <v>60</v>
      </c>
      <c r="E23" s="311" t="str">
        <f>IF(Oralidade!AN22="","",Oralidade!AN22)</f>
        <v/>
      </c>
      <c r="F23" s="322">
        <f>IF(Leitura!N22="","",Leitura!N22)</f>
        <v>30</v>
      </c>
      <c r="G23" s="303">
        <f>IF(Leitura!V22="","",Leitura!V22)</f>
        <v>40</v>
      </c>
      <c r="H23" s="311" t="str">
        <f>IF(Leitura!AD22="","",Leitura!AD22)</f>
        <v/>
      </c>
      <c r="I23" s="322">
        <f>IF(Leitura!O22="","",Leitura!O22)</f>
        <v>55</v>
      </c>
      <c r="J23" s="303">
        <f>IF(Leitura!W22="","",Leitura!W22)</f>
        <v>70</v>
      </c>
      <c r="K23" s="311" t="str">
        <f>IF(Leitura!AE22="","",Leitura!AE22)</f>
        <v/>
      </c>
      <c r="L23" s="322">
        <f>IF('Ed. Literária'!V22="","",'Ed. Literária'!V22)</f>
        <v>62</v>
      </c>
      <c r="M23" s="322">
        <f>IF('Ed. Literária'!AK22="","",'Ed. Literária'!AK22)</f>
        <v>56</v>
      </c>
      <c r="N23" s="322" t="str">
        <f>IF('Ed. Literária'!AZ22="","",'Ed. Literária'!AZ22)</f>
        <v/>
      </c>
      <c r="O23" s="322">
        <f>IF(Gramática!AG62="","",Gramática!AG62)</f>
        <v>68</v>
      </c>
      <c r="P23" s="322">
        <f>IF(Gramática!AH62="","",Gramática!AH62)</f>
        <v>40</v>
      </c>
      <c r="Q23" s="322" t="str">
        <f>IF(Gramática!AI62="","",Gramática!AI62)</f>
        <v/>
      </c>
      <c r="R23" s="390">
        <f>IF(Escrita!N22="","",Escrita!N22)</f>
        <v>44</v>
      </c>
      <c r="S23" s="391"/>
      <c r="T23" s="398">
        <f>IF(Escrita!U22="","",Escrita!U22)</f>
        <v>60</v>
      </c>
      <c r="U23" s="391"/>
      <c r="V23" s="398" t="str">
        <f>IF(Escrita!AB22="","",Escrita!AB22)</f>
        <v/>
      </c>
      <c r="W23" s="400"/>
      <c r="X23" s="139">
        <f>IF(AREAS((C23,F23,I23,L23,O23,R23))-COUNT(C23,F23,I23,L23,O23,R23)=0,ROUND(SUM($C23*$E$7,$F23*$H$7,$I23*$K$7,$L23*$N$6,$O23*$Q$6,$R23*$V$6),0),"")</f>
        <v>58</v>
      </c>
      <c r="Y23" s="141">
        <f t="shared" si="0"/>
        <v>3</v>
      </c>
      <c r="Z23" s="538">
        <v>3</v>
      </c>
      <c r="AA23" s="515">
        <f t="shared" si="1"/>
        <v>3</v>
      </c>
      <c r="AB23" s="554">
        <f>IF(AREAS((D23,G23,J23,M23,P23,T23))-COUNT(D23,G23,J23,M23,P23,T23)=0,ROUND(AVERAGE(X23,SUM($D23*$E$7,$G23*$H$7,$J23*$K$7,$M23*$N$6,$P23*$Q$6,$T23*$V$6)),0),"")</f>
        <v>56</v>
      </c>
      <c r="AC23" s="525">
        <f t="shared" si="2"/>
        <v>3</v>
      </c>
      <c r="AD23" s="525"/>
      <c r="AE23" s="544">
        <f t="shared" si="3"/>
        <v>3</v>
      </c>
      <c r="AF23" s="334" t="str">
        <f>IF(AREAS((E23,H23,K23,N23,Q23,V23))-COUNT(E23,H23,K23,N23,Q23,V23)=0,ROUND(AVERAGE(X23,AB23,SUM($E23*$E$7,$H23*$H$7,$K23*$K$7,$N23*$N$6,$Q23*$Q$6,$V23*$V$6)),0),"")</f>
        <v/>
      </c>
      <c r="AG23" s="141" t="str">
        <f t="shared" si="4"/>
        <v/>
      </c>
      <c r="AH23" s="550">
        <v>4</v>
      </c>
      <c r="AI23" s="532" t="str">
        <f t="shared" si="5"/>
        <v/>
      </c>
      <c r="AJ23" s="188"/>
    </row>
    <row r="24" spans="1:44" ht="13.5" customHeight="1" thickBot="1" x14ac:dyDescent="0.3">
      <c r="A24" s="195">
        <v>16</v>
      </c>
      <c r="B24" s="286" t="s">
        <v>91</v>
      </c>
      <c r="C24" s="300">
        <f>IF(Oralidade!R23="","",Oralidade!R23)</f>
        <v>80</v>
      </c>
      <c r="D24" s="301">
        <f>IF(Oralidade!AC23="","",Oralidade!AC23)</f>
        <v>80</v>
      </c>
      <c r="E24" s="310" t="str">
        <f>IF(Oralidade!AN23="","",Oralidade!AN23)</f>
        <v/>
      </c>
      <c r="F24" s="321">
        <f>IF(Leitura!N23="","",Leitura!N23)</f>
        <v>90</v>
      </c>
      <c r="G24" s="301">
        <f>IF(Leitura!V23="","",Leitura!V23)</f>
        <v>80</v>
      </c>
      <c r="H24" s="310" t="str">
        <f>IF(Leitura!AD23="","",Leitura!AD23)</f>
        <v/>
      </c>
      <c r="I24" s="321">
        <f>IF(Leitura!O23="","",Leitura!O23)</f>
        <v>75</v>
      </c>
      <c r="J24" s="301">
        <f>IF(Leitura!W23="","",Leitura!W23)</f>
        <v>70</v>
      </c>
      <c r="K24" s="310" t="str">
        <f>IF(Leitura!AE23="","",Leitura!AE23)</f>
        <v/>
      </c>
      <c r="L24" s="321">
        <f>IF('Ed. Literária'!V23="","",'Ed. Literária'!V23)</f>
        <v>98</v>
      </c>
      <c r="M24" s="321">
        <f>IF('Ed. Literária'!AK23="","",'Ed. Literária'!AK23)</f>
        <v>88</v>
      </c>
      <c r="N24" s="321" t="str">
        <f>IF('Ed. Literária'!AZ23="","",'Ed. Literária'!AZ23)</f>
        <v/>
      </c>
      <c r="O24" s="321">
        <f>IF(Gramática!AG63="","",Gramática!AG63)</f>
        <v>84</v>
      </c>
      <c r="P24" s="321">
        <f>IF(Gramática!AH63="","",Gramática!AH63)</f>
        <v>85</v>
      </c>
      <c r="Q24" s="321" t="str">
        <f>IF(Gramática!AI63="","",Gramática!AI63)</f>
        <v/>
      </c>
      <c r="R24" s="388">
        <f>IF(Escrita!N23="","",Escrita!N23)</f>
        <v>75</v>
      </c>
      <c r="S24" s="389"/>
      <c r="T24" s="399">
        <f>IF(Escrita!U23="","",Escrita!U23)</f>
        <v>80</v>
      </c>
      <c r="U24" s="389"/>
      <c r="V24" s="399" t="str">
        <f>IF(Escrita!AB23="","",Escrita!AB23)</f>
        <v/>
      </c>
      <c r="W24" s="401"/>
      <c r="X24" s="139">
        <f>IF(AREAS((C24,F24,I24,L24,O24,R24))-COUNT(C24,F24,I24,L24,O24,R24)=0,ROUND(SUM($C24*$E$7,$F24*$H$7,$I24*$K$7,$L24*$N$6,$O24*$Q$6,$R24*$V$6),0),"")</f>
        <v>85</v>
      </c>
      <c r="Y24" s="140">
        <f t="shared" si="0"/>
        <v>4</v>
      </c>
      <c r="Z24" s="537">
        <v>4</v>
      </c>
      <c r="AA24" s="517">
        <f t="shared" si="1"/>
        <v>4</v>
      </c>
      <c r="AB24" s="554">
        <f>IF(AREAS((D24,G24,J24,M24,P24,T24))-COUNT(D24,G24,J24,M24,P24,T24)=0,ROUND(AVERAGE(X24,SUM($D24*$E$7,$G24*$H$7,$J24*$K$7,$M24*$N$6,$P24*$Q$6,$T24*$V$6)),0),"")</f>
        <v>84</v>
      </c>
      <c r="AC24" s="524">
        <f t="shared" si="2"/>
        <v>4</v>
      </c>
      <c r="AD24" s="524"/>
      <c r="AE24" s="543">
        <f t="shared" si="3"/>
        <v>4</v>
      </c>
      <c r="AF24" s="333" t="str">
        <f>IF(AREAS((E24,H24,K24,N24,Q24,V24))-COUNT(E24,H24,K24,N24,Q24,V24)=0,ROUND(AVERAGE(X24,AB24,SUM($E24*$E$7,$H24*$H$7,$K24*$K$7,$N24*$N$6,$Q24*$Q$6,$V24*$V$6)),0),"")</f>
        <v/>
      </c>
      <c r="AG24" s="140" t="str">
        <f t="shared" si="4"/>
        <v/>
      </c>
      <c r="AH24" s="549">
        <v>4</v>
      </c>
      <c r="AI24" s="531" t="str">
        <f t="shared" si="5"/>
        <v/>
      </c>
      <c r="AJ24" s="188"/>
    </row>
    <row r="25" spans="1:44" ht="13.5" customHeight="1" thickBot="1" x14ac:dyDescent="0.3">
      <c r="A25" s="196">
        <v>17</v>
      </c>
      <c r="B25" s="287" t="s">
        <v>109</v>
      </c>
      <c r="C25" s="302">
        <f>IF(Oralidade!R24="","",Oralidade!R24)</f>
        <v>50</v>
      </c>
      <c r="D25" s="303">
        <f>IF(Oralidade!AC24="","",Oralidade!AC24)</f>
        <v>50</v>
      </c>
      <c r="E25" s="311" t="str">
        <f>IF(Oralidade!AN24="","",Oralidade!AN24)</f>
        <v/>
      </c>
      <c r="F25" s="322">
        <f>IF(Leitura!N24="","",Leitura!N24)</f>
        <v>60</v>
      </c>
      <c r="G25" s="303">
        <f>IF(Leitura!V24="","",Leitura!V24)</f>
        <v>0</v>
      </c>
      <c r="H25" s="311" t="str">
        <f>IF(Leitura!AD24="","",Leitura!AD24)</f>
        <v/>
      </c>
      <c r="I25" s="322">
        <f>IF(Leitura!O24="","",Leitura!O24)</f>
        <v>30</v>
      </c>
      <c r="J25" s="303">
        <f>IF(Leitura!W24="","",Leitura!W24)</f>
        <v>75</v>
      </c>
      <c r="K25" s="311" t="str">
        <f>IF(Leitura!AE24="","",Leitura!AE24)</f>
        <v/>
      </c>
      <c r="L25" s="322">
        <f>IF('Ed. Literária'!V24="","",'Ed. Literária'!V24)</f>
        <v>48</v>
      </c>
      <c r="M25" s="322">
        <f>IF('Ed. Literária'!AK24="","",'Ed. Literária'!AK24)</f>
        <v>62</v>
      </c>
      <c r="N25" s="322" t="str">
        <f>IF('Ed. Literária'!AZ24="","",'Ed. Literária'!AZ24)</f>
        <v/>
      </c>
      <c r="O25" s="322">
        <f>IF(Gramática!AG64="","",Gramática!AG64)</f>
        <v>32</v>
      </c>
      <c r="P25" s="322">
        <f>IF(Gramática!AH64="","",Gramática!AH64)</f>
        <v>10</v>
      </c>
      <c r="Q25" s="322" t="str">
        <f>IF(Gramática!AI64="","",Gramática!AI64)</f>
        <v/>
      </c>
      <c r="R25" s="390">
        <f>IF(Escrita!N24="","",Escrita!N24)</f>
        <v>45</v>
      </c>
      <c r="S25" s="391"/>
      <c r="T25" s="398">
        <f>IF(Escrita!U24="","",Escrita!U24)</f>
        <v>50</v>
      </c>
      <c r="U25" s="391"/>
      <c r="V25" s="398" t="str">
        <f>IF(Escrita!AB24="","",Escrita!AB24)</f>
        <v/>
      </c>
      <c r="W25" s="400"/>
      <c r="X25" s="139">
        <f>IF(AREAS((C25,F25,I25,L25,O25,R25))-COUNT(C25,F25,I25,L25,O25,R25)=0,ROUND(SUM($C25*$E$7,$F25*$H$7,$I25*$K$7,$L25*$N$6,$O25*$Q$6,$R25*$V$6),0),"")</f>
        <v>46</v>
      </c>
      <c r="Y25" s="141">
        <f t="shared" si="0"/>
        <v>2</v>
      </c>
      <c r="Z25" s="538">
        <v>3</v>
      </c>
      <c r="AA25" s="518">
        <f t="shared" si="1"/>
        <v>2</v>
      </c>
      <c r="AB25" s="554">
        <f>IF(AREAS((D25,G25,J25,M25,P25,T25))-COUNT(D25,G25,J25,M25,P25,T25)=0,ROUND(AVERAGE(X25,SUM($D25*$E$7,$G25*$H$7,$J25*$K$7,$M25*$N$6,$P25*$Q$6,$T25*$V$6)),0),"")</f>
        <v>45</v>
      </c>
      <c r="AC25" s="525">
        <f t="shared" si="2"/>
        <v>2</v>
      </c>
      <c r="AD25" s="525"/>
      <c r="AE25" s="544">
        <f t="shared" si="3"/>
        <v>2</v>
      </c>
      <c r="AF25" s="334" t="str">
        <f>IF(AREAS((E25,H25,K25,N25,Q25,V25))-COUNT(E25,H25,K25,N25,Q25,V25)=0,ROUND(AVERAGE(X25,AB25,SUM($E25*$E$7,$H25*$H$7,$K25*$K$7,$N25*$N$6,$Q25*$Q$6,$V25*$V$6)),0),"")</f>
        <v/>
      </c>
      <c r="AG25" s="141" t="str">
        <f t="shared" si="4"/>
        <v/>
      </c>
      <c r="AH25" s="550">
        <v>3</v>
      </c>
      <c r="AI25" s="532" t="str">
        <f t="shared" si="5"/>
        <v/>
      </c>
      <c r="AJ25" s="188"/>
    </row>
    <row r="26" spans="1:44" ht="13.5" customHeight="1" thickBot="1" x14ac:dyDescent="0.3">
      <c r="A26" s="195">
        <v>18</v>
      </c>
      <c r="B26" s="286" t="s">
        <v>110</v>
      </c>
      <c r="C26" s="300">
        <f>IF(Oralidade!R25="","",Oralidade!R25)</f>
        <v>60</v>
      </c>
      <c r="D26" s="301">
        <f>IF(Oralidade!AC25="","",Oralidade!AC25)</f>
        <v>25</v>
      </c>
      <c r="E26" s="310" t="str">
        <f>IF(Oralidade!AN25="","",Oralidade!AN25)</f>
        <v/>
      </c>
      <c r="F26" s="321">
        <f>IF(Leitura!N25="","",Leitura!N25)</f>
        <v>50</v>
      </c>
      <c r="G26" s="301">
        <f>IF(Leitura!V25="","",Leitura!V25)</f>
        <v>40</v>
      </c>
      <c r="H26" s="310" t="str">
        <f>IF(Leitura!AD25="","",Leitura!AD25)</f>
        <v/>
      </c>
      <c r="I26" s="321">
        <f>IF(Leitura!O25="","",Leitura!O25)</f>
        <v>60</v>
      </c>
      <c r="J26" s="301">
        <f>IF(Leitura!W25="","",Leitura!W25)</f>
        <v>55</v>
      </c>
      <c r="K26" s="310" t="str">
        <f>IF(Leitura!AE25="","",Leitura!AE25)</f>
        <v/>
      </c>
      <c r="L26" s="321">
        <f>IF('Ed. Literária'!V25="","",'Ed. Literária'!V25)</f>
        <v>13</v>
      </c>
      <c r="M26" s="321">
        <f>IF('Ed. Literária'!AK25="","",'Ed. Literária'!AK25)</f>
        <v>53</v>
      </c>
      <c r="N26" s="321" t="str">
        <f>IF('Ed. Literária'!AZ25="","",'Ed. Literária'!AZ25)</f>
        <v/>
      </c>
      <c r="O26" s="321">
        <f>IF(Gramática!AG65="","",Gramática!AG65)</f>
        <v>68</v>
      </c>
      <c r="P26" s="321">
        <f>IF(Gramática!AH65="","",Gramática!AH65)</f>
        <v>25</v>
      </c>
      <c r="Q26" s="321" t="str">
        <f>IF(Gramática!AI65="","",Gramática!AI65)</f>
        <v/>
      </c>
      <c r="R26" s="388">
        <f>IF(Escrita!N25="","",Escrita!N25)</f>
        <v>50</v>
      </c>
      <c r="S26" s="389"/>
      <c r="T26" s="399">
        <f>IF(Escrita!U25="","",Escrita!U25)</f>
        <v>60</v>
      </c>
      <c r="U26" s="389"/>
      <c r="V26" s="399" t="str">
        <f>IF(Escrita!AB25="","",Escrita!AB25)</f>
        <v/>
      </c>
      <c r="W26" s="401"/>
      <c r="X26" s="529">
        <f>IF(AREAS((C26,F26,I26,L26,O26,R26))-COUNT(C26,F26,I26,L26,O26,R26)=0,ROUND(SUM($C26*$E$7,$F26*$H$7,$I26*$K$7,$L26*$N$6,$O26*$Q$6,$R26*$V$6),0),"")</f>
        <v>46</v>
      </c>
      <c r="Y26" s="140">
        <f t="shared" si="0"/>
        <v>2</v>
      </c>
      <c r="Z26" s="537">
        <v>3</v>
      </c>
      <c r="AA26" s="516">
        <f t="shared" si="1"/>
        <v>2</v>
      </c>
      <c r="AB26" s="554">
        <f>IF(AREAS((D26,G26,J26,M26,P26,T26))-COUNT(D26,G26,J26,M26,P26,T26)=0,ROUND(AVERAGE(X26,SUM($D26*$E$7,$G26*$H$7,$J26*$K$7,$M26*$N$6,$P26*$Q$6,$T26*$V$6)),0),"")</f>
        <v>45</v>
      </c>
      <c r="AC26" s="524">
        <f t="shared" si="2"/>
        <v>2</v>
      </c>
      <c r="AD26" s="524"/>
      <c r="AE26" s="543">
        <f t="shared" si="3"/>
        <v>2</v>
      </c>
      <c r="AF26" s="333" t="str">
        <f>IF(AREAS((E26,H26,K26,N26,Q26,V26))-COUNT(E26,H26,K26,N26,Q26,V26)=0,ROUND(AVERAGE(X26,AB26,SUM($E26*$E$7,$H26*$H$7,$K26*$K$7,$N26*$N$6,$Q26*$Q$6,$V26*$V$6)),0),"")</f>
        <v/>
      </c>
      <c r="AG26" s="140" t="str">
        <f t="shared" si="4"/>
        <v/>
      </c>
      <c r="AH26" s="549">
        <v>3</v>
      </c>
      <c r="AI26" s="531" t="str">
        <f t="shared" si="5"/>
        <v/>
      </c>
      <c r="AJ26" s="188"/>
    </row>
    <row r="27" spans="1:44" ht="13.5" customHeight="1" thickBot="1" x14ac:dyDescent="0.3">
      <c r="A27" s="196">
        <v>19</v>
      </c>
      <c r="B27" s="287" t="s">
        <v>111</v>
      </c>
      <c r="C27" s="302">
        <f>IF(Oralidade!R26="","",Oralidade!R26)</f>
        <v>80</v>
      </c>
      <c r="D27" s="303">
        <f>IF(Oralidade!AC26="","",Oralidade!AC26)</f>
        <v>50</v>
      </c>
      <c r="E27" s="311" t="str">
        <f>IF(Oralidade!AN26="","",Oralidade!AN26)</f>
        <v/>
      </c>
      <c r="F27" s="322">
        <f>IF(Leitura!N26="","",Leitura!N26)</f>
        <v>60</v>
      </c>
      <c r="G27" s="303">
        <f>IF(Leitura!V26="","",Leitura!V26)</f>
        <v>20</v>
      </c>
      <c r="H27" s="311" t="str">
        <f>IF(Leitura!AD26="","",Leitura!AD26)</f>
        <v/>
      </c>
      <c r="I27" s="322">
        <f>IF(Leitura!O26="","",Leitura!O26)</f>
        <v>40</v>
      </c>
      <c r="J27" s="303">
        <f>IF(Leitura!W26="","",Leitura!W26)</f>
        <v>75</v>
      </c>
      <c r="K27" s="311" t="str">
        <f>IF(Leitura!AE26="","",Leitura!AE26)</f>
        <v/>
      </c>
      <c r="L27" s="322">
        <f>IF('Ed. Literária'!V26="","",'Ed. Literária'!V26)</f>
        <v>93</v>
      </c>
      <c r="M27" s="322">
        <f>IF('Ed. Literária'!AK26="","",'Ed. Literária'!AK26)</f>
        <v>90</v>
      </c>
      <c r="N27" s="322" t="str">
        <f>IF('Ed. Literária'!AZ26="","",'Ed. Literária'!AZ26)</f>
        <v/>
      </c>
      <c r="O27" s="322">
        <f>IF(Gramática!AG66="","",Gramática!AG66)</f>
        <v>84</v>
      </c>
      <c r="P27" s="322">
        <f>IF(Gramática!AH66="","",Gramática!AH66)</f>
        <v>55</v>
      </c>
      <c r="Q27" s="322" t="str">
        <f>IF(Gramática!AI66="","",Gramática!AI66)</f>
        <v/>
      </c>
      <c r="R27" s="390">
        <f>IF(Escrita!N26="","",Escrita!N26)</f>
        <v>55</v>
      </c>
      <c r="S27" s="391"/>
      <c r="T27" s="398">
        <f>IF(Escrita!U26="","",Escrita!U26)</f>
        <v>75</v>
      </c>
      <c r="U27" s="391"/>
      <c r="V27" s="398" t="str">
        <f>IF(Escrita!AB26="","",Escrita!AB26)</f>
        <v/>
      </c>
      <c r="W27" s="400"/>
      <c r="X27" s="139">
        <f>IF(AREAS((C27,F27,I27,L27,O27,R27))-COUNT(C27,F27,I27,L27,O27,R27)=0,ROUND(SUM($C27*$E$7,$F27*$H$7,$I27*$K$7,$L27*$N$6,$O27*$Q$6,$R27*$V$6),0),"")</f>
        <v>74</v>
      </c>
      <c r="Y27" s="141">
        <f t="shared" si="0"/>
        <v>4</v>
      </c>
      <c r="Z27" s="538">
        <v>4</v>
      </c>
      <c r="AA27" s="519">
        <f t="shared" si="1"/>
        <v>4</v>
      </c>
      <c r="AB27" s="554">
        <f>IF(AREAS((D27,G27,J27,M27,P27,T27))-COUNT(D27,G27,J27,M27,P27,T27)=0,ROUND(AVERAGE(X27,SUM($D27*$E$7,$G27*$H$7,$J27*$K$7,$M27*$N$6,$P27*$Q$6,$T27*$V$6)),0),"")</f>
        <v>70</v>
      </c>
      <c r="AC27" s="525">
        <f t="shared" si="2"/>
        <v>4</v>
      </c>
      <c r="AD27" s="525"/>
      <c r="AE27" s="544">
        <f t="shared" si="3"/>
        <v>4</v>
      </c>
      <c r="AF27" s="334" t="str">
        <f>IF(AREAS((E27,H27,K27,N27,Q27,V27))-COUNT(E27,H27,K27,N27,Q27,V27)=0,ROUND(AVERAGE(X27,AB27,SUM($E27*$E$7,$H27*$H$7,$K27*$K$7,$N27*$N$6,$Q27*$Q$6,$V27*$V$6)),0),"")</f>
        <v/>
      </c>
      <c r="AG27" s="141" t="str">
        <f t="shared" si="4"/>
        <v/>
      </c>
      <c r="AH27" s="550">
        <v>4</v>
      </c>
      <c r="AI27" s="532" t="str">
        <f t="shared" si="5"/>
        <v/>
      </c>
      <c r="AJ27" s="188"/>
    </row>
    <row r="28" spans="1:44" ht="13.5" customHeight="1" thickBot="1" x14ac:dyDescent="0.3">
      <c r="A28" s="195">
        <v>20</v>
      </c>
      <c r="B28" s="286" t="s">
        <v>112</v>
      </c>
      <c r="C28" s="300">
        <f>IF(Oralidade!R27="","",Oralidade!R27)</f>
        <v>90</v>
      </c>
      <c r="D28" s="301">
        <f>IF(Oralidade!AC27="","",Oralidade!AC27)</f>
        <v>75</v>
      </c>
      <c r="E28" s="310" t="str">
        <f>IF(Oralidade!AN27="","",Oralidade!AN27)</f>
        <v/>
      </c>
      <c r="F28" s="321">
        <f>IF(Leitura!N27="","",Leitura!N27)</f>
        <v>70</v>
      </c>
      <c r="G28" s="301">
        <f>IF(Leitura!V27="","",Leitura!V27)</f>
        <v>60</v>
      </c>
      <c r="H28" s="310" t="str">
        <f>IF(Leitura!AD27="","",Leitura!AD27)</f>
        <v/>
      </c>
      <c r="I28" s="321">
        <f>IF(Leitura!O27="","",Leitura!O27)</f>
        <v>75</v>
      </c>
      <c r="J28" s="301">
        <f>IF(Leitura!W27="","",Leitura!W27)</f>
        <v>75</v>
      </c>
      <c r="K28" s="310" t="str">
        <f>IF(Leitura!AE27="","",Leitura!AE27)</f>
        <v/>
      </c>
      <c r="L28" s="321">
        <f>IF('Ed. Literária'!V27="","",'Ed. Literária'!V27)</f>
        <v>88</v>
      </c>
      <c r="M28" s="321">
        <f>IF('Ed. Literária'!AK27="","",'Ed. Literária'!AK27)</f>
        <v>79</v>
      </c>
      <c r="N28" s="321" t="str">
        <f>IF('Ed. Literária'!AZ27="","",'Ed. Literária'!AZ27)</f>
        <v/>
      </c>
      <c r="O28" s="321">
        <f>IF(Gramática!AG67="","",Gramática!AG67)</f>
        <v>84</v>
      </c>
      <c r="P28" s="321">
        <f>IF(Gramática!AH67="","",Gramática!AH67)</f>
        <v>45</v>
      </c>
      <c r="Q28" s="321" t="str">
        <f>IF(Gramática!AI67="","",Gramática!AI67)</f>
        <v/>
      </c>
      <c r="R28" s="388">
        <f>IF(Escrita!N27="","",Escrita!N27)</f>
        <v>70</v>
      </c>
      <c r="S28" s="389"/>
      <c r="T28" s="399">
        <f>IF(Escrita!U27="","",Escrita!U27)</f>
        <v>65</v>
      </c>
      <c r="U28" s="389"/>
      <c r="V28" s="399" t="str">
        <f>IF(Escrita!AB27="","",Escrita!AB27)</f>
        <v/>
      </c>
      <c r="W28" s="401"/>
      <c r="X28" s="529">
        <f>IF(AREAS((C28,F28,I28,L28,O28,R28))-COUNT(C28,F28,I28,L28,O28,R28)=0,ROUND(SUM($C28*$E$7,$F28*$H$7,$I28*$K$7,$L28*$N$6,$O28*$Q$6,$R28*$V$6),0),"")</f>
        <v>81</v>
      </c>
      <c r="Y28" s="140">
        <f t="shared" si="0"/>
        <v>4</v>
      </c>
      <c r="Z28" s="537">
        <v>4</v>
      </c>
      <c r="AA28" s="517">
        <f t="shared" si="1"/>
        <v>4</v>
      </c>
      <c r="AB28" s="554">
        <f>IF(AREAS((D28,G28,J28,M28,P28,T28))-COUNT(D28,G28,J28,M28,P28,T28)=0,ROUND(AVERAGE(X28,SUM($D28*$E$7,$G28*$H$7,$J28*$K$7,$M28*$N$6,$P28*$Q$6,$T28*$V$6)),0),"")</f>
        <v>74</v>
      </c>
      <c r="AC28" s="524">
        <f t="shared" si="2"/>
        <v>4</v>
      </c>
      <c r="AD28" s="524"/>
      <c r="AE28" s="543">
        <f t="shared" si="3"/>
        <v>4</v>
      </c>
      <c r="AF28" s="333" t="str">
        <f>IF(AREAS((E28,H28,K28,N28,Q28,V28))-COUNT(E28,H28,K28,N28,Q28,V28)=0,ROUND(AVERAGE(X28,AB28,SUM($E28*$E$7,$H28*$H$7,$K28*$K$7,$N28*$N$6,$Q28*$Q$6,$V28*$V$6)),0),"")</f>
        <v/>
      </c>
      <c r="AG28" s="140" t="str">
        <f t="shared" si="4"/>
        <v/>
      </c>
      <c r="AH28" s="549">
        <v>4</v>
      </c>
      <c r="AI28" s="531" t="str">
        <f t="shared" si="5"/>
        <v/>
      </c>
      <c r="AJ28" s="188"/>
    </row>
    <row r="29" spans="1:44" ht="13.5" customHeight="1" thickBot="1" x14ac:dyDescent="0.3">
      <c r="A29" s="196">
        <v>21</v>
      </c>
      <c r="B29" s="287" t="s">
        <v>114</v>
      </c>
      <c r="C29" s="302">
        <f>IF(Oralidade!R28="","",Oralidade!R28)</f>
        <v>90</v>
      </c>
      <c r="D29" s="303">
        <f>IF(Oralidade!AC28="","",Oralidade!AC28)</f>
        <v>75</v>
      </c>
      <c r="E29" s="311" t="str">
        <f>IF(Oralidade!AN28="","",Oralidade!AN28)</f>
        <v/>
      </c>
      <c r="F29" s="322">
        <f>IF(Leitura!N28="","",Leitura!N28)</f>
        <v>90</v>
      </c>
      <c r="G29" s="303">
        <f>IF(Leitura!V28="","",Leitura!V28)</f>
        <v>40</v>
      </c>
      <c r="H29" s="311" t="str">
        <f>IF(Leitura!AD28="","",Leitura!AD28)</f>
        <v/>
      </c>
      <c r="I29" s="322">
        <f>IF(Leitura!O28="","",Leitura!O28)</f>
        <v>50</v>
      </c>
      <c r="J29" s="303">
        <f>IF(Leitura!W28="","",Leitura!W28)</f>
        <v>75</v>
      </c>
      <c r="K29" s="311" t="str">
        <f>IF(Leitura!AE28="","",Leitura!AE28)</f>
        <v/>
      </c>
      <c r="L29" s="322">
        <f>IF('Ed. Literária'!V28="","",'Ed. Literária'!V28)</f>
        <v>66</v>
      </c>
      <c r="M29" s="322">
        <f>IF('Ed. Literária'!AK28="","",'Ed. Literária'!AK28)</f>
        <v>90</v>
      </c>
      <c r="N29" s="322" t="str">
        <f>IF('Ed. Literária'!AZ28="","",'Ed. Literária'!AZ28)</f>
        <v/>
      </c>
      <c r="O29" s="322">
        <f>IF(Gramática!AG68="","",Gramática!AG68)</f>
        <v>100</v>
      </c>
      <c r="P29" s="322">
        <f>IF(Gramática!AH68="","",Gramática!AH68)</f>
        <v>70</v>
      </c>
      <c r="Q29" s="322" t="str">
        <f>IF(Gramática!AI68="","",Gramática!AI68)</f>
        <v/>
      </c>
      <c r="R29" s="390">
        <f>IF(Escrita!N28="","",Escrita!N28)</f>
        <v>80</v>
      </c>
      <c r="S29" s="391"/>
      <c r="T29" s="398">
        <f>IF(Escrita!U28="","",Escrita!U28)</f>
        <v>80</v>
      </c>
      <c r="U29" s="391"/>
      <c r="V29" s="398" t="str">
        <f>IF(Escrita!AB28="","",Escrita!AB28)</f>
        <v/>
      </c>
      <c r="W29" s="400"/>
      <c r="X29" s="139">
        <f>IF(AREAS((C29,F29,I29,L29,O29,R29))-COUNT(C29,F29,I29,L29,O29,R29)=0,ROUND(SUM($C29*$E$7,$F29*$H$7,$I29*$K$7,$L29*$N$6,$O29*$Q$6,$R29*$V$6),0),"")</f>
        <v>81</v>
      </c>
      <c r="Y29" s="141">
        <f t="shared" si="0"/>
        <v>4</v>
      </c>
      <c r="Z29" s="538">
        <v>4</v>
      </c>
      <c r="AA29" s="519">
        <f t="shared" si="1"/>
        <v>4</v>
      </c>
      <c r="AB29" s="554">
        <f>IF(AREAS((D29,G29,J29,M29,P29,T29))-COUNT(D29,G29,J29,M29,P29,T29)=0,ROUND(AVERAGE(X29,SUM($D29*$E$7,$G29*$H$7,$J29*$K$7,$M29*$N$6,$P29*$Q$6,$T29*$V$6)),0),"")</f>
        <v>78</v>
      </c>
      <c r="AC29" s="525">
        <f t="shared" si="2"/>
        <v>4</v>
      </c>
      <c r="AD29" s="525"/>
      <c r="AE29" s="544">
        <f t="shared" si="3"/>
        <v>4</v>
      </c>
      <c r="AF29" s="334" t="str">
        <f>IF(AREAS((E29,H29,K29,N29,Q29,V29))-COUNT(E29,H29,K29,N29,Q29,V29)=0,ROUND(AVERAGE(X29,AB29,SUM($E29*$E$7,$H29*$H$7,$K29*$K$7,$N29*$N$6,$Q29*$Q$6,$V29*$V$6)),0),"")</f>
        <v/>
      </c>
      <c r="AG29" s="141" t="str">
        <f t="shared" si="4"/>
        <v/>
      </c>
      <c r="AH29" s="550">
        <v>4</v>
      </c>
      <c r="AI29" s="532" t="str">
        <f t="shared" si="5"/>
        <v/>
      </c>
      <c r="AJ29" s="188"/>
    </row>
    <row r="30" spans="1:44" ht="13.5" customHeight="1" thickBot="1" x14ac:dyDescent="0.3">
      <c r="A30" s="195">
        <v>22</v>
      </c>
      <c r="B30" s="286" t="s">
        <v>113</v>
      </c>
      <c r="C30" s="300">
        <f>IF(Oralidade!R29="","",Oralidade!R29)</f>
        <v>90</v>
      </c>
      <c r="D30" s="301">
        <f>IF(Oralidade!AC29="","",Oralidade!AC29)</f>
        <v>65</v>
      </c>
      <c r="E30" s="310" t="str">
        <f>IF(Oralidade!AN29="","",Oralidade!AN29)</f>
        <v/>
      </c>
      <c r="F30" s="321">
        <f>IF(Leitura!N29="","",Leitura!N29)</f>
        <v>80</v>
      </c>
      <c r="G30" s="301">
        <f>IF(Leitura!V29="","",Leitura!V29)</f>
        <v>20</v>
      </c>
      <c r="H30" s="310" t="str">
        <f>IF(Leitura!AD29="","",Leitura!AD29)</f>
        <v/>
      </c>
      <c r="I30" s="321">
        <f>IF(Leitura!O29="","",Leitura!O29)</f>
        <v>80</v>
      </c>
      <c r="J30" s="301">
        <f>IF(Leitura!W29="","",Leitura!W29)</f>
        <v>60</v>
      </c>
      <c r="K30" s="310" t="str">
        <f>IF(Leitura!AE29="","",Leitura!AE29)</f>
        <v/>
      </c>
      <c r="L30" s="321">
        <f>IF('Ed. Literária'!V29="","",'Ed. Literária'!V29)</f>
        <v>58</v>
      </c>
      <c r="M30" s="321">
        <f>IF('Ed. Literária'!AK29="","",'Ed. Literária'!AK29)</f>
        <v>67</v>
      </c>
      <c r="N30" s="321" t="str">
        <f>IF('Ed. Literária'!AZ29="","",'Ed. Literária'!AZ29)</f>
        <v/>
      </c>
      <c r="O30" s="321">
        <f>IF(Gramática!AG69="","",Gramática!AG69)</f>
        <v>68</v>
      </c>
      <c r="P30" s="321">
        <f>IF(Gramática!AH69="","",Gramática!AH69)</f>
        <v>30</v>
      </c>
      <c r="Q30" s="321" t="str">
        <f>IF(Gramática!AI69="","",Gramática!AI69)</f>
        <v/>
      </c>
      <c r="R30" s="388">
        <f>IF(Escrita!N29="","",Escrita!N29)</f>
        <v>65</v>
      </c>
      <c r="S30" s="389"/>
      <c r="T30" s="399">
        <f>IF(Escrita!U29="","",Escrita!U29)</f>
        <v>60</v>
      </c>
      <c r="U30" s="389"/>
      <c r="V30" s="399" t="str">
        <f>IF(Escrita!AB29="","",Escrita!AB29)</f>
        <v/>
      </c>
      <c r="W30" s="401"/>
      <c r="X30" s="529">
        <f>IF(AREAS((C30,F30,I30,L30,O30,R30))-COUNT(C30,F30,I30,L30,O30,R30)=0,ROUND(SUM($C30*$E$7,$F30*$H$7,$I30*$K$7,$L30*$N$6,$O30*$Q$6,$R30*$V$6),0),"")</f>
        <v>71</v>
      </c>
      <c r="Y30" s="140">
        <f t="shared" si="0"/>
        <v>4</v>
      </c>
      <c r="Z30" s="537">
        <v>3</v>
      </c>
      <c r="AA30" s="514">
        <f t="shared" si="1"/>
        <v>4</v>
      </c>
      <c r="AB30" s="554">
        <f>IF(AREAS((D30,G30,J30,M30,P30,T30))-COUNT(D30,G30,J30,M30,P30,T30)=0,ROUND(AVERAGE(X30,SUM($D30*$E$7,$G30*$H$7,$J30*$K$7,$M30*$N$6,$P30*$Q$6,$T30*$V$6)),0),"")</f>
        <v>63</v>
      </c>
      <c r="AC30" s="524">
        <f t="shared" si="2"/>
        <v>3</v>
      </c>
      <c r="AD30" s="524"/>
      <c r="AE30" s="543">
        <f t="shared" si="3"/>
        <v>3</v>
      </c>
      <c r="AF30" s="333" t="str">
        <f>IF(AREAS((E30,H30,K30,N30,Q30,V30))-COUNT(E30,H30,K30,N30,Q30,V30)=0,ROUND(AVERAGE(X30,AB30,SUM($E30*$E$7,$H30*$H$7,$K30*$K$7,$N30*$N$6,$Q30*$Q$6,$V30*$V$6)),0),"")</f>
        <v/>
      </c>
      <c r="AG30" s="140" t="str">
        <f t="shared" si="4"/>
        <v/>
      </c>
      <c r="AH30" s="549">
        <v>3</v>
      </c>
      <c r="AI30" s="531" t="str">
        <f t="shared" si="5"/>
        <v/>
      </c>
    </row>
    <row r="31" spans="1:44" ht="13.5" customHeight="1" thickBot="1" x14ac:dyDescent="0.3">
      <c r="A31" s="196">
        <v>23</v>
      </c>
      <c r="B31" s="287" t="s">
        <v>115</v>
      </c>
      <c r="C31" s="302">
        <f>IF(Oralidade!R30="","",Oralidade!R30)</f>
        <v>80</v>
      </c>
      <c r="D31" s="303">
        <f>IF(Oralidade!AC30="","",Oralidade!AC30)</f>
        <v>55</v>
      </c>
      <c r="E31" s="311" t="str">
        <f>IF(Oralidade!AN30="","",Oralidade!AN30)</f>
        <v/>
      </c>
      <c r="F31" s="322">
        <f>IF(Leitura!N30="","",Leitura!N30)</f>
        <v>80</v>
      </c>
      <c r="G31" s="303">
        <f>IF(Leitura!V30="","",Leitura!V30)</f>
        <v>40</v>
      </c>
      <c r="H31" s="311" t="str">
        <f>IF(Leitura!AD30="","",Leitura!AD30)</f>
        <v/>
      </c>
      <c r="I31" s="322">
        <f>IF(Leitura!O30="","",Leitura!O30)</f>
        <v>60</v>
      </c>
      <c r="J31" s="303">
        <f>IF(Leitura!W30="","",Leitura!W30)</f>
        <v>75</v>
      </c>
      <c r="K31" s="311" t="str">
        <f>IF(Leitura!AE30="","",Leitura!AE30)</f>
        <v/>
      </c>
      <c r="L31" s="322">
        <f>IF('Ed. Literária'!V30="","",'Ed. Literária'!V30)</f>
        <v>71</v>
      </c>
      <c r="M31" s="322">
        <f>IF('Ed. Literária'!AK30="","",'Ed. Literária'!AK30)</f>
        <v>70</v>
      </c>
      <c r="N31" s="322" t="str">
        <f>IF('Ed. Literária'!AZ30="","",'Ed. Literária'!AZ30)</f>
        <v/>
      </c>
      <c r="O31" s="322">
        <f>IF(Gramática!AG70="","",Gramática!AG70)</f>
        <v>60</v>
      </c>
      <c r="P31" s="322">
        <f>IF(Gramática!AH70="","",Gramática!AH70)</f>
        <v>40</v>
      </c>
      <c r="Q31" s="322" t="str">
        <f>IF(Gramática!AI70="","",Gramática!AI70)</f>
        <v/>
      </c>
      <c r="R31" s="390">
        <f>IF(Escrita!N30="","",Escrita!N30)</f>
        <v>75</v>
      </c>
      <c r="S31" s="391"/>
      <c r="T31" s="398">
        <f>IF(Escrita!U30="","",Escrita!U30)</f>
        <v>60</v>
      </c>
      <c r="U31" s="391"/>
      <c r="V31" s="398" t="str">
        <f>IF(Escrita!AB30="","",Escrita!AB30)</f>
        <v/>
      </c>
      <c r="W31" s="400"/>
      <c r="X31" s="139">
        <f>IF(AREAS((C31,F31,I31,L31,O31,R31))-COUNT(C31,F31,I31,L31,O31,R31)=0,ROUND(SUM($C31*$E$7,$F31*$H$7,$I31*$K$7,$L31*$N$6,$O31*$Q$6,$R31*$V$6),0),"")</f>
        <v>73</v>
      </c>
      <c r="Y31" s="141">
        <f t="shared" si="0"/>
        <v>4</v>
      </c>
      <c r="Z31" s="538">
        <v>4</v>
      </c>
      <c r="AA31" s="519">
        <f t="shared" si="1"/>
        <v>4</v>
      </c>
      <c r="AB31" s="554">
        <f>IF(AREAS((D31,G31,J31,M31,P31,T31))-COUNT(D31,G31,J31,M31,P31,T31)=0,ROUND(AVERAGE(X31,SUM($D31*$E$7,$G31*$H$7,$J31*$K$7,$M31*$N$6,$P31*$Q$6,$T31*$V$6)),0),"")</f>
        <v>65</v>
      </c>
      <c r="AC31" s="525">
        <f t="shared" si="2"/>
        <v>3</v>
      </c>
      <c r="AD31" s="525"/>
      <c r="AE31" s="544">
        <f t="shared" si="3"/>
        <v>3</v>
      </c>
      <c r="AF31" s="334" t="str">
        <f>IF(AREAS((E31,H31,K31,N31,Q31,V31))-COUNT(E31,H31,K31,N31,Q31,V31)=0,ROUND(AVERAGE(X31,AB31,SUM($E31*$E$7,$H31*$H$7,$K31*$K$7,$N31*$N$6,$Q31*$Q$6,$V31*$V$6)),0),"")</f>
        <v/>
      </c>
      <c r="AG31" s="141" t="str">
        <f t="shared" si="4"/>
        <v/>
      </c>
      <c r="AH31" s="550">
        <v>4</v>
      </c>
      <c r="AI31" s="532" t="str">
        <f t="shared" si="5"/>
        <v/>
      </c>
      <c r="AO31" s="193"/>
      <c r="AP31" s="193"/>
      <c r="AQ31" s="193"/>
      <c r="AR31" s="193"/>
    </row>
    <row r="32" spans="1:44" ht="13.5" customHeight="1" thickBot="1" x14ac:dyDescent="0.3">
      <c r="A32" s="195">
        <v>24</v>
      </c>
      <c r="B32" s="286" t="s">
        <v>116</v>
      </c>
      <c r="C32" s="300">
        <f>IF(Oralidade!R31="","",Oralidade!R31)</f>
        <v>70</v>
      </c>
      <c r="D32" s="301">
        <f>IF(Oralidade!AC31="","",Oralidade!AC31)</f>
        <v>80</v>
      </c>
      <c r="E32" s="310" t="str">
        <f>IF(Oralidade!AN31="","",Oralidade!AN31)</f>
        <v/>
      </c>
      <c r="F32" s="321">
        <f>IF(Leitura!N31="","",Leitura!N31)</f>
        <v>40</v>
      </c>
      <c r="G32" s="301">
        <f>IF(Leitura!V31="","",Leitura!V31)</f>
        <v>60</v>
      </c>
      <c r="H32" s="310" t="str">
        <f>IF(Leitura!AD31="","",Leitura!AD31)</f>
        <v/>
      </c>
      <c r="I32" s="321">
        <f>IF(Leitura!O31="","",Leitura!O31)</f>
        <v>70</v>
      </c>
      <c r="J32" s="301">
        <f>IF(Leitura!W31="","",Leitura!W31)</f>
        <v>80</v>
      </c>
      <c r="K32" s="310" t="str">
        <f>IF(Leitura!AE31="","",Leitura!AE31)</f>
        <v/>
      </c>
      <c r="L32" s="321">
        <f>IF('Ed. Literária'!V31="","",'Ed. Literária'!V31)</f>
        <v>66</v>
      </c>
      <c r="M32" s="321">
        <f>IF('Ed. Literária'!AK31="","",'Ed. Literária'!AK31)</f>
        <v>43</v>
      </c>
      <c r="N32" s="321" t="str">
        <f>IF('Ed. Literária'!AZ31="","",'Ed. Literária'!AZ31)</f>
        <v/>
      </c>
      <c r="O32" s="321">
        <f>IF(Gramática!AG71="","",Gramática!AG71)</f>
        <v>36</v>
      </c>
      <c r="P32" s="321">
        <f>IF(Gramática!AH71="","",Gramática!AH71)</f>
        <v>35</v>
      </c>
      <c r="Q32" s="321" t="str">
        <f>IF(Gramática!AI71="","",Gramática!AI71)</f>
        <v/>
      </c>
      <c r="R32" s="388">
        <f>IF(Escrita!N31="","",Escrita!N31)</f>
        <v>55</v>
      </c>
      <c r="S32" s="389"/>
      <c r="T32" s="399">
        <f>IF(Escrita!U31="","",Escrita!U31)</f>
        <v>60</v>
      </c>
      <c r="U32" s="389"/>
      <c r="V32" s="399" t="str">
        <f>IF(Escrita!AB31="","",Escrita!AB31)</f>
        <v/>
      </c>
      <c r="W32" s="401"/>
      <c r="X32" s="529">
        <f>IF(AREAS((C32,F32,I32,L32,O32,R32))-COUNT(C32,F32,I32,L32,O32,R32)=0,ROUND(SUM($C32*$E$7,$F32*$H$7,$I32*$K$7,$L32*$N$6,$O32*$Q$6,$R32*$V$6),0),"")</f>
        <v>57</v>
      </c>
      <c r="Y32" s="140">
        <f t="shared" si="0"/>
        <v>3</v>
      </c>
      <c r="Z32" s="537">
        <v>3</v>
      </c>
      <c r="AA32" s="514">
        <f t="shared" si="1"/>
        <v>3</v>
      </c>
      <c r="AB32" s="554">
        <f>IF(AREAS((D32,G32,J32,M32,P32,T32))-COUNT(D32,G32,J32,M32,P32,T32)=0,ROUND(AVERAGE(X32,SUM($D32*$E$7,$G32*$H$7,$J32*$K$7,$M32*$N$6,$P32*$Q$6,$T32*$V$6)),0),"")</f>
        <v>57</v>
      </c>
      <c r="AC32" s="524">
        <f t="shared" si="2"/>
        <v>3</v>
      </c>
      <c r="AD32" s="524"/>
      <c r="AE32" s="543">
        <f t="shared" si="3"/>
        <v>3</v>
      </c>
      <c r="AF32" s="333" t="str">
        <f>IF(AREAS((E32,H32,K32,N32,Q32,V32))-COUNT(E32,H32,K32,N32,Q32,V32)=0,ROUND(AVERAGE(X32,AB32,SUM($E32*$E$7,$H32*$H$7,$K32*$K$7,$N32*$N$6,$Q32*$Q$6,$V32*$V$6)),0),"")</f>
        <v/>
      </c>
      <c r="AG32" s="140" t="str">
        <f t="shared" si="4"/>
        <v/>
      </c>
      <c r="AH32" s="549">
        <v>3</v>
      </c>
      <c r="AI32" s="531" t="str">
        <f t="shared" si="5"/>
        <v/>
      </c>
    </row>
    <row r="33" spans="1:35" ht="13.5" customHeight="1" thickBot="1" x14ac:dyDescent="0.3">
      <c r="A33" s="196">
        <v>25</v>
      </c>
      <c r="B33" s="287" t="s">
        <v>117</v>
      </c>
      <c r="C33" s="302">
        <f>IF(Oralidade!R32="","",Oralidade!R32)</f>
        <v>100</v>
      </c>
      <c r="D33" s="303">
        <f>IF(Oralidade!AC32="","",Oralidade!AC32)</f>
        <v>85</v>
      </c>
      <c r="E33" s="311" t="str">
        <f>IF(Oralidade!AN32="","",Oralidade!AN32)</f>
        <v/>
      </c>
      <c r="F33" s="322">
        <f>IF(Leitura!N32="","",Leitura!N32)</f>
        <v>90</v>
      </c>
      <c r="G33" s="303">
        <f>IF(Leitura!V32="","",Leitura!V32)</f>
        <v>60</v>
      </c>
      <c r="H33" s="311" t="str">
        <f>IF(Leitura!AD32="","",Leitura!AD32)</f>
        <v/>
      </c>
      <c r="I33" s="322">
        <f>IF(Leitura!O32="","",Leitura!O32)</f>
        <v>75</v>
      </c>
      <c r="J33" s="303">
        <f>IF(Leitura!W32="","",Leitura!W32)</f>
        <v>80</v>
      </c>
      <c r="K33" s="311" t="str">
        <f>IF(Leitura!AE32="","",Leitura!AE32)</f>
        <v/>
      </c>
      <c r="L33" s="322">
        <f>IF('Ed. Literária'!V32="","",'Ed. Literária'!V32)</f>
        <v>99</v>
      </c>
      <c r="M33" s="322">
        <f>IF('Ed. Literária'!AK32="","",'Ed. Literária'!AK32)</f>
        <v>97</v>
      </c>
      <c r="N33" s="322" t="str">
        <f>IF('Ed. Literária'!AZ32="","",'Ed. Literária'!AZ32)</f>
        <v/>
      </c>
      <c r="O33" s="322">
        <f>IF(Gramática!AG72="","",Gramática!AG72)</f>
        <v>92</v>
      </c>
      <c r="P33" s="322">
        <f>IF(Gramática!AH72="","",Gramática!AH72)</f>
        <v>85</v>
      </c>
      <c r="Q33" s="322" t="str">
        <f>IF(Gramática!AI72="","",Gramática!AI72)</f>
        <v/>
      </c>
      <c r="R33" s="390">
        <f>IF(Escrita!N32="","",Escrita!N32)</f>
        <v>80</v>
      </c>
      <c r="S33" s="391"/>
      <c r="T33" s="398">
        <f>IF(Escrita!U32="","",Escrita!U32)</f>
        <v>80</v>
      </c>
      <c r="U33" s="391"/>
      <c r="V33" s="398" t="str">
        <f>IF(Escrita!AB32="","",Escrita!AB32)</f>
        <v/>
      </c>
      <c r="W33" s="400"/>
      <c r="X33" s="139">
        <f>IF(AREAS((C33,F33,I33,L33,O33,R33))-COUNT(C33,F33,I33,L33,O33,R33)=0,ROUND(SUM($C33*$E$7,$F33*$H$7,$I33*$K$7,$L33*$N$6,$O33*$Q$6,$R33*$V$6),0),"")</f>
        <v>91</v>
      </c>
      <c r="Y33" s="141">
        <f t="shared" si="0"/>
        <v>5</v>
      </c>
      <c r="Z33" s="538">
        <v>5</v>
      </c>
      <c r="AA33" s="515">
        <f t="shared" si="1"/>
        <v>5</v>
      </c>
      <c r="AB33" s="554">
        <f>IF(AREAS((D33,G33,J33,M33,P33,T33))-COUNT(D33,G33,J33,M33,P33,T33)=0,ROUND(AVERAGE(X33,SUM($D33*$E$7,$G33*$H$7,$J33*$K$7,$M33*$N$6,$P33*$Q$6,$T33*$V$6)),0),"")</f>
        <v>88</v>
      </c>
      <c r="AC33" s="525">
        <f t="shared" si="2"/>
        <v>4</v>
      </c>
      <c r="AD33" s="525"/>
      <c r="AE33" s="544">
        <f t="shared" si="3"/>
        <v>4</v>
      </c>
      <c r="AF33" s="334" t="str">
        <f>IF(AREAS((E33,H33,K33,N33,Q33,V33))-COUNT(E33,H33,K33,N33,Q33,V33)=0,ROUND(AVERAGE(X33,AB33,SUM($E33*$E$7,$H33*$H$7,$K33*$K$7,$N33*$N$6,$Q33*$Q$6,$V33*$V$6)),0),"")</f>
        <v/>
      </c>
      <c r="AG33" s="141" t="str">
        <f t="shared" si="4"/>
        <v/>
      </c>
      <c r="AH33" s="550">
        <v>5</v>
      </c>
      <c r="AI33" s="532" t="str">
        <f t="shared" si="5"/>
        <v/>
      </c>
    </row>
    <row r="34" spans="1:35" ht="13.5" customHeight="1" thickBot="1" x14ac:dyDescent="0.3">
      <c r="A34" s="195">
        <v>26</v>
      </c>
      <c r="B34" s="286" t="s">
        <v>118</v>
      </c>
      <c r="C34" s="300">
        <f>IF(Oralidade!R33="","",Oralidade!R33)</f>
        <v>30</v>
      </c>
      <c r="D34" s="301">
        <f>IF(Oralidade!AC33="","",Oralidade!AC33)</f>
        <v>75</v>
      </c>
      <c r="E34" s="310" t="str">
        <f>IF(Oralidade!AN33="","",Oralidade!AN33)</f>
        <v/>
      </c>
      <c r="F34" s="321">
        <f>IF(Leitura!N33="","",Leitura!N33)</f>
        <v>60</v>
      </c>
      <c r="G34" s="301">
        <f>IF(Leitura!V33="","",Leitura!V33)</f>
        <v>40</v>
      </c>
      <c r="H34" s="310" t="str">
        <f>IF(Leitura!AD33="","",Leitura!AD33)</f>
        <v/>
      </c>
      <c r="I34" s="321">
        <f>IF(Leitura!O33="","",Leitura!O33)</f>
        <v>75</v>
      </c>
      <c r="J34" s="301">
        <f>IF(Leitura!W33="","",Leitura!W33)</f>
        <v>70</v>
      </c>
      <c r="K34" s="310" t="str">
        <f>IF(Leitura!AE33="","",Leitura!AE33)</f>
        <v/>
      </c>
      <c r="L34" s="321">
        <f>IF('Ed. Literária'!V33="","",'Ed. Literária'!V33)</f>
        <v>83</v>
      </c>
      <c r="M34" s="321">
        <f>IF('Ed. Literária'!AK33="","",'Ed. Literária'!AK33)</f>
        <v>90</v>
      </c>
      <c r="N34" s="321" t="str">
        <f>IF('Ed. Literária'!AZ33="","",'Ed. Literária'!AZ33)</f>
        <v/>
      </c>
      <c r="O34" s="321">
        <f>IF(Gramática!AG73="","",Gramática!AG73)</f>
        <v>92</v>
      </c>
      <c r="P34" s="321">
        <f>IF(Gramática!AH73="","",Gramática!AH73)</f>
        <v>65</v>
      </c>
      <c r="Q34" s="321" t="str">
        <f>IF(Gramática!AI73="","",Gramática!AI73)</f>
        <v/>
      </c>
      <c r="R34" s="388">
        <f>IF(Escrita!N33="","",Escrita!N33)</f>
        <v>80</v>
      </c>
      <c r="S34" s="389"/>
      <c r="T34" s="399">
        <f>IF(Escrita!U33="","",Escrita!U33)</f>
        <v>70</v>
      </c>
      <c r="U34" s="389"/>
      <c r="V34" s="399" t="str">
        <f>IF(Escrita!AB33="","",Escrita!AB33)</f>
        <v/>
      </c>
      <c r="W34" s="401"/>
      <c r="X34" s="529">
        <f>IF(AREAS((C34,F34,I34,L34,O34,R34))-COUNT(C34,F34,I34,L34,O34,R34)=0,ROUND(SUM($C34*$E$7,$F34*$H$7,$I34*$K$7,$L34*$N$6,$O34*$Q$6,$R34*$V$6),0),"")</f>
        <v>70</v>
      </c>
      <c r="Y34" s="140">
        <f t="shared" si="0"/>
        <v>4</v>
      </c>
      <c r="Z34" s="537">
        <v>4</v>
      </c>
      <c r="AA34" s="517">
        <f t="shared" si="1"/>
        <v>4</v>
      </c>
      <c r="AB34" s="554">
        <f>IF(AREAS((D34,G34,J34,M34,P34,T34))-COUNT(D34,G34,J34,M34,P34,T34)=0,ROUND(AVERAGE(X34,SUM($D34*$E$7,$G34*$H$7,$J34*$K$7,$M34*$N$6,$P34*$Q$6,$T34*$V$6)),0),"")</f>
        <v>71</v>
      </c>
      <c r="AC34" s="524">
        <f t="shared" si="2"/>
        <v>4</v>
      </c>
      <c r="AD34" s="524"/>
      <c r="AE34" s="543">
        <f t="shared" si="3"/>
        <v>4</v>
      </c>
      <c r="AF34" s="333" t="str">
        <f>IF(AREAS((E34,H34,K34,N34,Q34,V34))-COUNT(E34,H34,K34,N34,Q34,V34)=0,ROUND(AVERAGE(X34,AB34,SUM($E34*$E$7,$H34*$H$7,$K34*$K$7,$N34*$N$6,$Q34*$Q$6,$V34*$V$6)),0),"")</f>
        <v/>
      </c>
      <c r="AG34" s="140" t="str">
        <f t="shared" si="4"/>
        <v/>
      </c>
      <c r="AH34" s="549">
        <v>4</v>
      </c>
      <c r="AI34" s="531" t="str">
        <f t="shared" si="5"/>
        <v/>
      </c>
    </row>
    <row r="35" spans="1:35" ht="13.5" customHeight="1" thickBot="1" x14ac:dyDescent="0.3">
      <c r="A35" s="206">
        <v>27</v>
      </c>
      <c r="B35" s="288"/>
      <c r="C35" s="304" t="str">
        <f>IF(Oralidade!R34="","",Oralidade!R34)</f>
        <v/>
      </c>
      <c r="D35" s="305" t="str">
        <f>IF(Oralidade!AC34="","",Oralidade!AC34)</f>
        <v/>
      </c>
      <c r="E35" s="312" t="str">
        <f>IF(Oralidade!AN34="","",Oralidade!AN34)</f>
        <v/>
      </c>
      <c r="F35" s="323" t="str">
        <f>IF(Leitura!N34="","",Leitura!N34)</f>
        <v/>
      </c>
      <c r="G35" s="305" t="str">
        <f>IF(Leitura!V34="","",Leitura!V34)</f>
        <v/>
      </c>
      <c r="H35" s="312" t="str">
        <f>IF(Leitura!AD34="","",Leitura!AD34)</f>
        <v/>
      </c>
      <c r="I35" s="323" t="str">
        <f>IF(Leitura!O34="","",Leitura!O34)</f>
        <v/>
      </c>
      <c r="J35" s="305" t="str">
        <f>IF(Leitura!W34="","",Leitura!W34)</f>
        <v/>
      </c>
      <c r="K35" s="312" t="str">
        <f>IF(Leitura!AE34="","",Leitura!AE34)</f>
        <v/>
      </c>
      <c r="L35" s="323" t="str">
        <f>IF('Ed. Literária'!V34="","",'Ed. Literária'!V34)</f>
        <v/>
      </c>
      <c r="M35" s="323" t="str">
        <f>IF('Ed. Literária'!AK34="","",'Ed. Literária'!AK34)</f>
        <v/>
      </c>
      <c r="N35" s="323" t="str">
        <f>IF('Ed. Literária'!AZ34="","",'Ed. Literária'!AZ34)</f>
        <v/>
      </c>
      <c r="O35" s="323" t="str">
        <f>IF(Gramática!AG74="","",Gramática!AG74)</f>
        <v/>
      </c>
      <c r="P35" s="323" t="str">
        <f>IF(Gramática!AH74="","",Gramática!AH74)</f>
        <v/>
      </c>
      <c r="Q35" s="323" t="str">
        <f>IF(Gramática!AI74="","",Gramática!AI74)</f>
        <v/>
      </c>
      <c r="R35" s="406" t="str">
        <f>IF(Escrita!N34="","",Escrita!N34)</f>
        <v/>
      </c>
      <c r="S35" s="407"/>
      <c r="T35" s="408" t="str">
        <f>IF(Escrita!U34="","",Escrita!U34)</f>
        <v/>
      </c>
      <c r="U35" s="407"/>
      <c r="V35" s="408" t="str">
        <f>IF(Escrita!AB34="","",Escrita!AB34)</f>
        <v/>
      </c>
      <c r="W35" s="409"/>
      <c r="X35" s="139" t="str">
        <f>IF(AREAS((C35,F35,I35,L35,O35,R35))-COUNT(C35,F35,I35,L35,O35,R35)=0,ROUND(SUM($C35*$E$7,$F35*$H$7,$I35*$K$7,$L35*$N$6,$O35*$Q$6,$R35*$V$6),0),"")</f>
        <v/>
      </c>
      <c r="Y35" s="207" t="str">
        <f t="shared" si="0"/>
        <v/>
      </c>
      <c r="Z35" s="539"/>
      <c r="AA35" s="520"/>
      <c r="AB35" s="554" t="str">
        <f>IF(AREAS((D35,G35,J35,M35,P35,T35))-COUNT(D35,G35,J35,M35,P35,T35)=0,ROUND(AVERAGE(X35,SUM($D35*$E$7,$G35*$H$7,$J35*$K$7,$M35*$N$6,$P35*$Q$6,$T35*$V$6)),0),"")</f>
        <v/>
      </c>
      <c r="AC35" s="526" t="str">
        <f t="shared" si="2"/>
        <v/>
      </c>
      <c r="AD35" s="526"/>
      <c r="AE35" s="545" t="str">
        <f t="shared" si="3"/>
        <v/>
      </c>
      <c r="AF35" s="556" t="str">
        <f>IF(AREAS((E35,H35,K35,N35,Q35,V35))-COUNT(E35,H35,K35,N35,Q35,V35)=0,ROUND(AVERAGE(X35,AB35,SUM($E35*$E$7,$H35*$H$7,$K35*$K$7,$N35*$N$6,$Q35*$Q$6,$V35*$V$6)),0),"")</f>
        <v/>
      </c>
      <c r="AG35" s="207" t="str">
        <f t="shared" si="4"/>
        <v/>
      </c>
      <c r="AH35" s="551"/>
      <c r="AI35" s="533" t="str">
        <f t="shared" si="5"/>
        <v/>
      </c>
    </row>
    <row r="36" spans="1:35" ht="13.5" customHeight="1" thickBot="1" x14ac:dyDescent="0.3">
      <c r="A36" s="210">
        <v>28</v>
      </c>
      <c r="B36" s="289" t="s">
        <v>69</v>
      </c>
      <c r="C36" s="300" t="str">
        <f>IF(Oralidade!R35="","",Oralidade!R35)</f>
        <v/>
      </c>
      <c r="D36" s="301" t="str">
        <f>IF(Oralidade!AC35="","",Oralidade!AC35)</f>
        <v/>
      </c>
      <c r="E36" s="310" t="str">
        <f>IF(Oralidade!AN35="","",Oralidade!AN35)</f>
        <v/>
      </c>
      <c r="F36" s="321" t="str">
        <f>IF(Leitura!N35="","",Leitura!N35)</f>
        <v/>
      </c>
      <c r="G36" s="301" t="str">
        <f>IF(Leitura!V35="","",Leitura!V35)</f>
        <v/>
      </c>
      <c r="H36" s="310" t="str">
        <f>IF(Leitura!AD35="","",Leitura!AD35)</f>
        <v/>
      </c>
      <c r="I36" s="321" t="str">
        <f>IF(Leitura!O35="","",Leitura!O35)</f>
        <v/>
      </c>
      <c r="J36" s="301" t="str">
        <f>IF(Leitura!W35="","",Leitura!W35)</f>
        <v/>
      </c>
      <c r="K36" s="310" t="str">
        <f>IF(Leitura!AE35="","",Leitura!AE35)</f>
        <v/>
      </c>
      <c r="L36" s="321" t="str">
        <f>IF('Ed. Literária'!V35="","",'Ed. Literária'!V35)</f>
        <v/>
      </c>
      <c r="M36" s="321" t="str">
        <f>IF('Ed. Literária'!AK35="","",'Ed. Literária'!AK35)</f>
        <v/>
      </c>
      <c r="N36" s="321" t="str">
        <f>IF('Ed. Literária'!AZ35="","",'Ed. Literária'!AZ35)</f>
        <v/>
      </c>
      <c r="O36" s="321" t="str">
        <f>IF(Gramática!AG75="","",Gramática!AG75)</f>
        <v/>
      </c>
      <c r="P36" s="321" t="str">
        <f>IF(Gramática!AH75="","",Gramática!AH75)</f>
        <v/>
      </c>
      <c r="Q36" s="321" t="str">
        <f>IF(Gramática!AI75="","",Gramática!AI75)</f>
        <v/>
      </c>
      <c r="R36" s="410" t="str">
        <f>IF(Escrita!N35="","",Escrita!N35)</f>
        <v/>
      </c>
      <c r="S36" s="411"/>
      <c r="T36" s="412" t="str">
        <f>IF(Escrita!U35="","",Escrita!U35)</f>
        <v/>
      </c>
      <c r="U36" s="411"/>
      <c r="V36" s="412" t="str">
        <f>IF(Escrita!AB35="","",Escrita!AB35)</f>
        <v/>
      </c>
      <c r="W36" s="413"/>
      <c r="X36" s="529" t="str">
        <f>IF(AREAS((C36,F36,I36,L36,O36,R36))-COUNT(C36,F36,I36,L36,O36,R36)=0,ROUND(SUM($C36*$E$7,$F36*$H$7,$I36*$K$7,$L36*$N$6,$O36*$Q$6,$R36*$V$6),0),"")</f>
        <v/>
      </c>
      <c r="Y36" s="211" t="str">
        <f t="shared" si="0"/>
        <v/>
      </c>
      <c r="Z36" s="540"/>
      <c r="AA36" s="521"/>
      <c r="AB36" s="554" t="str">
        <f>IF(AREAS((D36,G36,J36,M36,P36,T36))-COUNT(D36,G36,J36,M36,P36,T36)=0,ROUND(AVERAGE(X36,SUM($D36*$E$7,$G36*$H$7,$J36*$K$7,$M36*$N$6,$P36*$Q$6,$T36*$V$6)),0),"")</f>
        <v/>
      </c>
      <c r="AC36" s="527" t="str">
        <f t="shared" si="2"/>
        <v/>
      </c>
      <c r="AD36" s="527"/>
      <c r="AE36" s="546" t="str">
        <f t="shared" si="3"/>
        <v/>
      </c>
      <c r="AF36" s="557" t="str">
        <f>IF(AREAS((E36,H36,K36,N36,Q36,V36))-COUNT(E36,H36,K36,N36,Q36,V36)=0,ROUND(AVERAGE(X36,AB36,SUM($E36*$E$7,$H36*$H$7,$K36*$K$7,$N36*$N$6,$Q36*$Q$6,$V36*$V$6)),0),"")</f>
        <v/>
      </c>
      <c r="AG36" s="211" t="str">
        <f t="shared" si="4"/>
        <v/>
      </c>
      <c r="AH36" s="552"/>
      <c r="AI36" s="534" t="str">
        <f t="shared" si="5"/>
        <v/>
      </c>
    </row>
    <row r="37" spans="1:35" ht="13.5" customHeight="1" thickBot="1" x14ac:dyDescent="0.3">
      <c r="A37" s="208">
        <v>29</v>
      </c>
      <c r="B37" s="290"/>
      <c r="C37" s="306" t="str">
        <f>IF(Oralidade!R36="","",Oralidade!R36)</f>
        <v/>
      </c>
      <c r="D37" s="307" t="str">
        <f>IF(Oralidade!AC36="","",Oralidade!AC36)</f>
        <v/>
      </c>
      <c r="E37" s="313" t="str">
        <f>IF(Oralidade!AN36="","",Oralidade!AN36)</f>
        <v/>
      </c>
      <c r="F37" s="324" t="str">
        <f>IF(Leitura!N36="","",Leitura!N36)</f>
        <v/>
      </c>
      <c r="G37" s="307" t="str">
        <f>IF(Leitura!V36="","",Leitura!V36)</f>
        <v/>
      </c>
      <c r="H37" s="313" t="str">
        <f>IF(Leitura!AD36="","",Leitura!AD36)</f>
        <v/>
      </c>
      <c r="I37" s="324" t="str">
        <f>IF(Leitura!O36="","",Leitura!O36)</f>
        <v/>
      </c>
      <c r="J37" s="307" t="str">
        <f>IF(Leitura!W36="","",Leitura!W36)</f>
        <v/>
      </c>
      <c r="K37" s="313" t="str">
        <f>IF(Leitura!AE36="","",Leitura!AE36)</f>
        <v/>
      </c>
      <c r="L37" s="324" t="str">
        <f>IF('Ed. Literária'!V36="","",'Ed. Literária'!V36)</f>
        <v/>
      </c>
      <c r="M37" s="324" t="str">
        <f>IF('Ed. Literária'!AK36="","",'Ed. Literária'!AK36)</f>
        <v/>
      </c>
      <c r="N37" s="324" t="str">
        <f>IF('Ed. Literária'!AZ36="","",'Ed. Literária'!AZ36)</f>
        <v/>
      </c>
      <c r="O37" s="324" t="str">
        <f>IF(Gramática!AG76="","",Gramática!AG76)</f>
        <v/>
      </c>
      <c r="P37" s="324" t="str">
        <f>IF(Gramática!AH76="","",Gramática!AH76)</f>
        <v/>
      </c>
      <c r="Q37" s="324" t="str">
        <f>IF(Gramática!AI76="","",Gramática!AI76)</f>
        <v/>
      </c>
      <c r="R37" s="414" t="str">
        <f>IF(Escrita!N36="","",Escrita!N36)</f>
        <v/>
      </c>
      <c r="S37" s="415"/>
      <c r="T37" s="416" t="str">
        <f>IF(Escrita!U36="","",Escrita!U36)</f>
        <v/>
      </c>
      <c r="U37" s="415"/>
      <c r="V37" s="416" t="str">
        <f>IF(Escrita!AB36="","",Escrita!AB36)</f>
        <v/>
      </c>
      <c r="W37" s="417"/>
      <c r="X37" s="139" t="str">
        <f>IF(AREAS((C37,F37,I37,L37,O37,R37))-COUNT(C37,F37,I37,L37,O37,R37)=0,ROUND(SUM($C37*$E$7,$F37*$H$7,$I37*$K$7,$L37*$N$6,$O37*$Q$6,$R37*$V$6),0),"")</f>
        <v/>
      </c>
      <c r="Y37" s="209" t="str">
        <f t="shared" si="0"/>
        <v/>
      </c>
      <c r="Z37" s="539"/>
      <c r="AA37" s="522"/>
      <c r="AB37" s="554" t="str">
        <f>IF(AREAS((D37,G37,J37,M37,P37,T37))-COUNT(D37,G37,J37,M37,P37,T37)=0,ROUND(AVERAGE(X37,SUM($D37*$E$7,$G37*$H$7,$J37*$K$7,$M37*$N$6,$P37*$Q$6,$T37*$V$6)),0),"")</f>
        <v/>
      </c>
      <c r="AC37" s="528" t="str">
        <f t="shared" si="2"/>
        <v/>
      </c>
      <c r="AD37" s="528"/>
      <c r="AE37" s="547" t="str">
        <f t="shared" si="3"/>
        <v/>
      </c>
      <c r="AF37" s="558" t="str">
        <f>IF(AREAS((E37,H37,K37,N37,Q37,V37))-COUNT(E37,H37,K37,N37,Q37,V37)=0,ROUND(AVERAGE(X37,AB37,SUM($E37*$E$7,$H37*$H$7,$K37*$K$7,$N37*$N$6,$Q37*$Q$6,$V37*$V$6)),0),"")</f>
        <v/>
      </c>
      <c r="AG37" s="209" t="str">
        <f t="shared" si="4"/>
        <v/>
      </c>
      <c r="AH37" s="553"/>
      <c r="AI37" s="535" t="str">
        <f t="shared" si="5"/>
        <v/>
      </c>
    </row>
    <row r="38" spans="1:35" ht="13.5" customHeight="1" x14ac:dyDescent="0.25">
      <c r="A38" s="195">
        <v>30</v>
      </c>
      <c r="B38" s="289" t="s">
        <v>69</v>
      </c>
      <c r="C38" s="300" t="str">
        <f>IF(Oralidade!R37="","",Oralidade!R37)</f>
        <v/>
      </c>
      <c r="D38" s="301" t="str">
        <f>IF(Oralidade!AC37="","",Oralidade!AC37)</f>
        <v/>
      </c>
      <c r="E38" s="310" t="str">
        <f>IF(Oralidade!AN37="","",Oralidade!AN37)</f>
        <v/>
      </c>
      <c r="F38" s="321" t="str">
        <f>IF(Leitura!N37="","",Leitura!N37)</f>
        <v/>
      </c>
      <c r="G38" s="301" t="str">
        <f>IF(Leitura!V37="","",Leitura!V37)</f>
        <v/>
      </c>
      <c r="H38" s="310" t="str">
        <f>IF(Leitura!AD37="","",Leitura!AD37)</f>
        <v/>
      </c>
      <c r="I38" s="321" t="str">
        <f>IF(Leitura!O37="","",Leitura!O37)</f>
        <v/>
      </c>
      <c r="J38" s="301" t="str">
        <f>IF(Leitura!W37="","",Leitura!W37)</f>
        <v/>
      </c>
      <c r="K38" s="310" t="str">
        <f>IF(Leitura!AE37="","",Leitura!AE37)</f>
        <v/>
      </c>
      <c r="L38" s="321" t="str">
        <f>IF('Ed. Literária'!V37="","",'Ed. Literária'!V37)</f>
        <v/>
      </c>
      <c r="M38" s="321" t="str">
        <f>IF('Ed. Literária'!AK37="","",'Ed. Literária'!AK37)</f>
        <v/>
      </c>
      <c r="N38" s="321" t="str">
        <f>IF('Ed. Literária'!AZ37="","",'Ed. Literária'!AZ37)</f>
        <v/>
      </c>
      <c r="O38" s="321" t="str">
        <f>IF(Gramática!AG77="","",Gramática!AG77)</f>
        <v/>
      </c>
      <c r="P38" s="321" t="str">
        <f>IF(Gramática!AH77="","",Gramática!AH77)</f>
        <v/>
      </c>
      <c r="Q38" s="321" t="str">
        <f>IF(Gramática!AI77="","",Gramática!AI77)</f>
        <v/>
      </c>
      <c r="R38" s="388" t="str">
        <f>IF(Escrita!N37="","",Escrita!N37)</f>
        <v/>
      </c>
      <c r="S38" s="389"/>
      <c r="T38" s="399" t="str">
        <f>IF(Escrita!U37="","",Escrita!U37)</f>
        <v/>
      </c>
      <c r="U38" s="389"/>
      <c r="V38" s="399" t="str">
        <f>IF(Escrita!AB37="","",Escrita!AB37)</f>
        <v/>
      </c>
      <c r="W38" s="401"/>
      <c r="X38" s="529" t="str">
        <f>IF(AREAS((C38,F38,I38,L38,O38,R38))-COUNT(C38,F38,I38,L38,O38,R38)=0,ROUND(SUM($C38*$E$7,$F38*$H$7,$I38*$K$7,$L38*$N$6,$O38*$Q$6,$R38*$V$6),0),"")</f>
        <v/>
      </c>
      <c r="Y38" s="140" t="str">
        <f t="shared" si="0"/>
        <v/>
      </c>
      <c r="Z38" s="541"/>
      <c r="AA38" s="521"/>
      <c r="AB38" s="554" t="str">
        <f>IF(AREAS((D38,G38,J38,M38,P38,T38))-COUNT(D38,G38,J38,M38,P38,T38)=0,ROUND(AVERAGE(X38,SUM($D38*$E$7,$G38*$H$7,$J38*$K$7,$M38*$N$6,$P38*$Q$6,$T38*$V$6)),0),"")</f>
        <v/>
      </c>
      <c r="AC38" s="524" t="str">
        <f t="shared" si="2"/>
        <v/>
      </c>
      <c r="AD38" s="524"/>
      <c r="AE38" s="543" t="str">
        <f t="shared" si="3"/>
        <v/>
      </c>
      <c r="AF38" s="333" t="str">
        <f>IF(AREAS((E38,H38,K38,N38,Q38,V38))-COUNT(E38,H38,K38,N38,Q38,V38)=0,ROUND(AVERAGE(X38,AB38,SUM($E38*$E$7,$H38*$H$7,$K38*$K$7,$N38*$N$6,$Q38*$Q$6,$V38*$V$6)),0),"")</f>
        <v/>
      </c>
      <c r="AG38" s="140" t="str">
        <f t="shared" si="4"/>
        <v/>
      </c>
      <c r="AH38" s="549"/>
      <c r="AI38" s="531" t="str">
        <f t="shared" si="5"/>
        <v/>
      </c>
    </row>
    <row r="39" spans="1:35" ht="15.75" thickBot="1" x14ac:dyDescent="0.3">
      <c r="B39" s="291"/>
    </row>
    <row r="40" spans="1:35" ht="15.75" thickBot="1" x14ac:dyDescent="0.3">
      <c r="B40" s="291"/>
      <c r="G40" s="148"/>
      <c r="P40" s="352" t="s">
        <v>15</v>
      </c>
      <c r="Q40" s="353"/>
      <c r="R40" s="353"/>
      <c r="S40" s="353"/>
      <c r="T40" s="354"/>
      <c r="U40" s="352" t="s">
        <v>16</v>
      </c>
      <c r="V40" s="353"/>
      <c r="W40" s="353"/>
      <c r="X40" s="353"/>
      <c r="Y40" s="354"/>
      <c r="Z40" s="292"/>
      <c r="AA40" s="352" t="s">
        <v>17</v>
      </c>
      <c r="AB40" s="353"/>
      <c r="AC40" s="353"/>
      <c r="AD40" s="353"/>
      <c r="AE40" s="354"/>
      <c r="AF40"/>
      <c r="AG40"/>
      <c r="AH40"/>
      <c r="AI40"/>
    </row>
    <row r="41" spans="1:35" x14ac:dyDescent="0.25">
      <c r="B41" s="291"/>
      <c r="G41" s="148"/>
      <c r="P41" s="359" t="s">
        <v>21</v>
      </c>
      <c r="Q41" s="360"/>
      <c r="R41" s="589">
        <v>53</v>
      </c>
      <c r="S41" s="590"/>
      <c r="T41" s="591"/>
      <c r="U41" s="342" t="s">
        <v>21</v>
      </c>
      <c r="V41" s="405"/>
      <c r="W41" s="343"/>
      <c r="X41" s="403"/>
      <c r="Y41" s="404"/>
      <c r="Z41" s="293"/>
      <c r="AA41" s="342" t="s">
        <v>21</v>
      </c>
      <c r="AB41" s="343"/>
      <c r="AC41" s="403"/>
      <c r="AD41" s="405"/>
      <c r="AE41" s="404"/>
      <c r="AF41"/>
      <c r="AG41"/>
      <c r="AH41"/>
      <c r="AI41"/>
    </row>
    <row r="42" spans="1:35" x14ac:dyDescent="0.25">
      <c r="P42" s="355" t="s">
        <v>22</v>
      </c>
      <c r="Q42" s="356"/>
      <c r="R42" s="582">
        <v>53</v>
      </c>
      <c r="S42" s="583"/>
      <c r="T42" s="584"/>
      <c r="U42" s="344" t="s">
        <v>22</v>
      </c>
      <c r="V42" s="347"/>
      <c r="W42" s="345"/>
      <c r="X42" s="338"/>
      <c r="Y42" s="339"/>
      <c r="Z42" s="294"/>
      <c r="AA42" s="344" t="s">
        <v>22</v>
      </c>
      <c r="AB42" s="345"/>
      <c r="AC42" s="338"/>
      <c r="AD42" s="347"/>
      <c r="AE42" s="339"/>
      <c r="AF42"/>
      <c r="AG42"/>
      <c r="AH42"/>
      <c r="AI42"/>
    </row>
    <row r="43" spans="1:35" x14ac:dyDescent="0.25">
      <c r="P43" s="355" t="s">
        <v>23</v>
      </c>
      <c r="Q43" s="356"/>
      <c r="R43" s="594" t="str">
        <f>CONCATENATE(IF(SUM(R44:T48)&gt;0,FIXED(100*SUM(R46:T48)/SUM(R44:T48)),0), "%")</f>
        <v>92,31%</v>
      </c>
      <c r="S43" s="594"/>
      <c r="T43" s="594"/>
      <c r="U43" s="344" t="s">
        <v>23</v>
      </c>
      <c r="V43" s="347"/>
      <c r="W43" s="345"/>
      <c r="X43" s="592" t="str">
        <f>CONCATENATE(IF(SUM(X44:Y48)&gt;0,FIXED(100*SUM(X46:Y48)/SUM(X44:Y48)),0), "%")</f>
        <v>100,00%</v>
      </c>
      <c r="Y43" s="593"/>
      <c r="Z43" s="294"/>
      <c r="AA43" s="344" t="s">
        <v>23</v>
      </c>
      <c r="AB43" s="345"/>
      <c r="AC43" s="595" t="str">
        <f>CONCATENATE(IF(SUM(AC44:AE48)&gt;0,FIXED(100*SUM(AC46:AE48)/SUM(AC44:AE48)),0), "%")</f>
        <v>100,00%</v>
      </c>
      <c r="AD43" s="596"/>
      <c r="AE43" s="597"/>
      <c r="AF43"/>
      <c r="AG43"/>
      <c r="AH43"/>
      <c r="AI43"/>
    </row>
    <row r="44" spans="1:35" x14ac:dyDescent="0.25">
      <c r="P44" s="355" t="s">
        <v>92</v>
      </c>
      <c r="Q44" s="356"/>
      <c r="R44" s="579">
        <f>COUNTIF(AA9:AA38,"1")</f>
        <v>0</v>
      </c>
      <c r="S44" s="580"/>
      <c r="T44" s="581"/>
      <c r="U44" s="344" t="s">
        <v>92</v>
      </c>
      <c r="V44" s="347"/>
      <c r="W44" s="345"/>
      <c r="X44" s="338">
        <v>0</v>
      </c>
      <c r="Y44" s="339"/>
      <c r="Z44" s="294"/>
      <c r="AA44" s="344" t="s">
        <v>92</v>
      </c>
      <c r="AB44" s="345"/>
      <c r="AC44" s="338">
        <v>0</v>
      </c>
      <c r="AD44" s="347"/>
      <c r="AE44" s="339"/>
      <c r="AF44"/>
      <c r="AG44"/>
      <c r="AH44"/>
      <c r="AI44"/>
    </row>
    <row r="45" spans="1:35" x14ac:dyDescent="0.25">
      <c r="P45" s="355" t="s">
        <v>24</v>
      </c>
      <c r="Q45" s="356"/>
      <c r="R45" s="585">
        <f>COUNTIF(AA9:AA38,"2")</f>
        <v>2</v>
      </c>
      <c r="S45" s="580"/>
      <c r="T45" s="581"/>
      <c r="U45" s="344" t="s">
        <v>24</v>
      </c>
      <c r="V45" s="347"/>
      <c r="W45" s="345"/>
      <c r="X45" s="338">
        <v>0</v>
      </c>
      <c r="Y45" s="339"/>
      <c r="Z45" s="294"/>
      <c r="AA45" s="344" t="s">
        <v>24</v>
      </c>
      <c r="AB45" s="345"/>
      <c r="AC45" s="338">
        <v>0</v>
      </c>
      <c r="AD45" s="347"/>
      <c r="AE45" s="339"/>
      <c r="AF45"/>
      <c r="AG45"/>
      <c r="AH45"/>
      <c r="AI45"/>
    </row>
    <row r="46" spans="1:35" x14ac:dyDescent="0.25">
      <c r="P46" s="355" t="s">
        <v>25</v>
      </c>
      <c r="Q46" s="356"/>
      <c r="R46" s="585">
        <f>COUNTIF(AA9:AA38,"3")</f>
        <v>13</v>
      </c>
      <c r="S46" s="580"/>
      <c r="T46" s="581"/>
      <c r="U46" s="344" t="s">
        <v>25</v>
      </c>
      <c r="V46" s="347"/>
      <c r="W46" s="345"/>
      <c r="X46" s="338">
        <v>18</v>
      </c>
      <c r="Y46" s="339"/>
      <c r="Z46" s="294"/>
      <c r="AA46" s="344" t="s">
        <v>25</v>
      </c>
      <c r="AB46" s="345"/>
      <c r="AC46" s="338">
        <v>18</v>
      </c>
      <c r="AD46" s="347"/>
      <c r="AE46" s="339"/>
      <c r="AF46"/>
      <c r="AG46"/>
      <c r="AH46"/>
      <c r="AI46"/>
    </row>
    <row r="47" spans="1:35" x14ac:dyDescent="0.25">
      <c r="P47" s="357" t="s">
        <v>26</v>
      </c>
      <c r="Q47" s="358"/>
      <c r="R47" s="585">
        <f>COUNTIF(AA9:AA38,"4")</f>
        <v>9</v>
      </c>
      <c r="S47" s="580"/>
      <c r="T47" s="581"/>
      <c r="U47" s="344" t="s">
        <v>26</v>
      </c>
      <c r="V47" s="347"/>
      <c r="W47" s="345"/>
      <c r="X47" s="338">
        <v>6</v>
      </c>
      <c r="Y47" s="339"/>
      <c r="Z47" s="294"/>
      <c r="AA47" s="344" t="s">
        <v>26</v>
      </c>
      <c r="AB47" s="345"/>
      <c r="AC47" s="338">
        <v>6</v>
      </c>
      <c r="AD47" s="347"/>
      <c r="AE47" s="339"/>
      <c r="AF47"/>
      <c r="AG47"/>
      <c r="AH47"/>
      <c r="AI47"/>
    </row>
    <row r="48" spans="1:35" ht="15.75" thickBot="1" x14ac:dyDescent="0.3">
      <c r="P48" s="350" t="s">
        <v>27</v>
      </c>
      <c r="Q48" s="351"/>
      <c r="R48" s="586">
        <f>COUNTIF(AA9:AA38,"5")</f>
        <v>2</v>
      </c>
      <c r="S48" s="587"/>
      <c r="T48" s="588"/>
      <c r="U48" s="336" t="s">
        <v>27</v>
      </c>
      <c r="V48" s="346"/>
      <c r="W48" s="337"/>
      <c r="X48" s="348">
        <v>2</v>
      </c>
      <c r="Y48" s="349"/>
      <c r="Z48" s="332"/>
      <c r="AA48" s="336" t="s">
        <v>27</v>
      </c>
      <c r="AB48" s="337"/>
      <c r="AC48" s="340">
        <v>2</v>
      </c>
      <c r="AD48" s="346"/>
      <c r="AE48" s="341"/>
      <c r="AF48"/>
    </row>
  </sheetData>
  <sheetProtection algorithmName="SHA-512" hashValue="2BjiF9DZydGtnvxfIsySyDkPmpyooaa3axovrXjfm9M5z53h5RPbrEiVAmn57qKB9Sga6Ab+LN8qSPWfb4gbFQ==" saltValue="t9ENbvjSxjd/mAh5uRTk3g==" spinCount="100000" sheet="1" objects="1" scenarios="1"/>
  <mergeCells count="172">
    <mergeCell ref="AD6:AD8"/>
    <mergeCell ref="AH6:AH8"/>
    <mergeCell ref="R30:S30"/>
    <mergeCell ref="T30:U30"/>
    <mergeCell ref="V30:W30"/>
    <mergeCell ref="R31:S31"/>
    <mergeCell ref="T31:U31"/>
    <mergeCell ref="V31:W31"/>
    <mergeCell ref="R38:S38"/>
    <mergeCell ref="T38:U38"/>
    <mergeCell ref="V38:W38"/>
    <mergeCell ref="R35:S35"/>
    <mergeCell ref="T35:U35"/>
    <mergeCell ref="V35:W35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2:S32"/>
    <mergeCell ref="T32:U32"/>
    <mergeCell ref="V32:W32"/>
    <mergeCell ref="R33:S33"/>
    <mergeCell ref="T33:U33"/>
    <mergeCell ref="V33:W33"/>
    <mergeCell ref="X41:Y41"/>
    <mergeCell ref="X42:Y42"/>
    <mergeCell ref="X43:Y43"/>
    <mergeCell ref="AC41:AE41"/>
    <mergeCell ref="AC42:AE42"/>
    <mergeCell ref="AC43:AE43"/>
    <mergeCell ref="U40:Y40"/>
    <mergeCell ref="AA40:AE40"/>
    <mergeCell ref="U41:W41"/>
    <mergeCell ref="V24:W24"/>
    <mergeCell ref="V25:W25"/>
    <mergeCell ref="V26:W26"/>
    <mergeCell ref="V27:W27"/>
    <mergeCell ref="V28:W28"/>
    <mergeCell ref="T29:U29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20:W20"/>
    <mergeCell ref="V21:W21"/>
    <mergeCell ref="V22:W22"/>
    <mergeCell ref="V23:W23"/>
    <mergeCell ref="T24:U24"/>
    <mergeCell ref="T25:U25"/>
    <mergeCell ref="T26:U26"/>
    <mergeCell ref="T27:U27"/>
    <mergeCell ref="T28:U28"/>
    <mergeCell ref="V29:W29"/>
    <mergeCell ref="R29:S29"/>
    <mergeCell ref="T9:U9"/>
    <mergeCell ref="T10:U10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T23:U23"/>
    <mergeCell ref="R24:S24"/>
    <mergeCell ref="R25:S25"/>
    <mergeCell ref="R26:S26"/>
    <mergeCell ref="R27:S27"/>
    <mergeCell ref="R28:S28"/>
    <mergeCell ref="R19:S19"/>
    <mergeCell ref="R20:S20"/>
    <mergeCell ref="R21:S21"/>
    <mergeCell ref="R22:S22"/>
    <mergeCell ref="R23:S23"/>
    <mergeCell ref="R14:S14"/>
    <mergeCell ref="R15:S15"/>
    <mergeCell ref="R16:S16"/>
    <mergeCell ref="R17:S17"/>
    <mergeCell ref="R18:S18"/>
    <mergeCell ref="R9:S9"/>
    <mergeCell ref="R10:S10"/>
    <mergeCell ref="R11:S11"/>
    <mergeCell ref="R12:S12"/>
    <mergeCell ref="R13:S13"/>
    <mergeCell ref="AI6:AI8"/>
    <mergeCell ref="AE6:AE8"/>
    <mergeCell ref="AA6:AA8"/>
    <mergeCell ref="X8:Y8"/>
    <mergeCell ref="AB8:AC8"/>
    <mergeCell ref="AF8:AG8"/>
    <mergeCell ref="R8:S8"/>
    <mergeCell ref="T8:U8"/>
    <mergeCell ref="V8:W8"/>
    <mergeCell ref="Z6:Z8"/>
    <mergeCell ref="X6:Y7"/>
    <mergeCell ref="AB6:AC7"/>
    <mergeCell ref="AF6:AG7"/>
    <mergeCell ref="A1:B2"/>
    <mergeCell ref="C5:AF5"/>
    <mergeCell ref="A6:B6"/>
    <mergeCell ref="L6:M7"/>
    <mergeCell ref="N6:N7"/>
    <mergeCell ref="O6:P7"/>
    <mergeCell ref="Q6:Q7"/>
    <mergeCell ref="R6:U7"/>
    <mergeCell ref="V6:W7"/>
    <mergeCell ref="C7:D7"/>
    <mergeCell ref="F6:J6"/>
    <mergeCell ref="F7:G7"/>
    <mergeCell ref="I7:J7"/>
    <mergeCell ref="C6:E6"/>
    <mergeCell ref="D2:Y2"/>
    <mergeCell ref="J4:P4"/>
    <mergeCell ref="P48:Q48"/>
    <mergeCell ref="P40:T40"/>
    <mergeCell ref="R48:T48"/>
    <mergeCell ref="R41:T41"/>
    <mergeCell ref="R42:T42"/>
    <mergeCell ref="R43:T43"/>
    <mergeCell ref="R44:T44"/>
    <mergeCell ref="R45:T45"/>
    <mergeCell ref="R46:T46"/>
    <mergeCell ref="R47:T47"/>
    <mergeCell ref="P43:Q43"/>
    <mergeCell ref="P44:Q44"/>
    <mergeCell ref="P45:Q45"/>
    <mergeCell ref="P46:Q46"/>
    <mergeCell ref="P47:Q47"/>
    <mergeCell ref="P41:Q41"/>
    <mergeCell ref="P42:Q42"/>
    <mergeCell ref="U48:W48"/>
    <mergeCell ref="U47:W47"/>
    <mergeCell ref="U46:W46"/>
    <mergeCell ref="U45:W45"/>
    <mergeCell ref="U44:W44"/>
    <mergeCell ref="U43:W43"/>
    <mergeCell ref="U42:W42"/>
    <mergeCell ref="X44:Y44"/>
    <mergeCell ref="X45:Y45"/>
    <mergeCell ref="X46:Y46"/>
    <mergeCell ref="X47:Y47"/>
    <mergeCell ref="X48:Y48"/>
    <mergeCell ref="AA48:AB48"/>
    <mergeCell ref="AC44:AE44"/>
    <mergeCell ref="AC45:AE45"/>
    <mergeCell ref="AC46:AE46"/>
    <mergeCell ref="AC47:AE47"/>
    <mergeCell ref="AC48:AE48"/>
    <mergeCell ref="AA41:AB41"/>
    <mergeCell ref="AA42:AB42"/>
    <mergeCell ref="AA43:AB43"/>
    <mergeCell ref="AA44:AB44"/>
    <mergeCell ref="AA45:AB45"/>
    <mergeCell ref="AA46:AB46"/>
    <mergeCell ref="AA47:AB47"/>
  </mergeCells>
  <conditionalFormatting sqref="G41">
    <cfRule type="cellIs" dxfId="6" priority="15" operator="lessThan">
      <formula>3</formula>
    </cfRule>
  </conditionalFormatting>
  <conditionalFormatting sqref="Y35:Z38 Y9:Y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:AD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:AG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:T43">
    <cfRule type="cellIs" dxfId="4" priority="9" operator="greaterThan">
      <formula>50</formula>
    </cfRule>
    <cfRule type="cellIs" dxfId="5" priority="7" operator="greaterThan">
      <formula>50</formula>
    </cfRule>
    <cfRule type="colorScale" priority="6">
      <colorScale>
        <cfvo type="min"/>
        <cfvo type="percentile" val="50"/>
        <cfvo type="max"/>
        <color rgb="FFFF0000"/>
        <color rgb="FFFFEB84"/>
        <color rgb="FF00B050"/>
      </colorScale>
    </cfRule>
    <cfRule type="cellIs" dxfId="3" priority="5" operator="greaterThan">
      <formula>50</formula>
    </cfRule>
  </conditionalFormatting>
  <conditionalFormatting sqref="X43:Y43">
    <cfRule type="cellIs" dxfId="1" priority="8" operator="greaterThan">
      <formula>50</formula>
    </cfRule>
    <cfRule type="colorScale" priority="4">
      <colorScale>
        <cfvo type="num" val="0"/>
        <cfvo type="percentile" val="50"/>
        <cfvo type="num" val="100"/>
        <color rgb="FFC00000"/>
        <color rgb="FFFFFF00"/>
        <color rgb="FF00B050"/>
      </colorScale>
    </cfRule>
    <cfRule type="colorScale" priority="3">
      <colorScale>
        <cfvo type="percent" val="0"/>
        <cfvo type="percent" val="50"/>
        <cfvo type="percent" val="100"/>
        <color rgb="FFFF0000"/>
        <color rgb="FFFFFF00"/>
        <color rgb="FF00B050"/>
      </colorScale>
    </cfRule>
    <cfRule type="cellIs" dxfId="0" priority="1" operator="greaterThan">
      <formula>50</formula>
    </cfRule>
  </conditionalFormatting>
  <conditionalFormatting sqref="AC43:AE43">
    <cfRule type="cellIs" dxfId="2" priority="2" operator="greaterThan">
      <formula>50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horizontalDpi="4294967292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9"/>
  <sheetViews>
    <sheetView zoomScaleNormal="100" workbookViewId="0">
      <selection activeCell="R8" sqref="R8"/>
    </sheetView>
  </sheetViews>
  <sheetFormatPr defaultRowHeight="15" x14ac:dyDescent="0.25"/>
  <cols>
    <col min="1" max="1" width="6.42578125" style="138" customWidth="1"/>
    <col min="2" max="2" width="4.5703125" style="138" customWidth="1"/>
    <col min="3" max="3" width="4.7109375" style="138" customWidth="1"/>
    <col min="4" max="4" width="2.7109375" style="138" customWidth="1"/>
    <col min="5" max="5" width="4.140625" style="138" customWidth="1"/>
    <col min="6" max="6" width="2" style="138" customWidth="1"/>
    <col min="7" max="7" width="3.28515625" style="138" customWidth="1"/>
    <col min="8" max="8" width="6.85546875" style="138" customWidth="1"/>
    <col min="9" max="9" width="5" style="138" customWidth="1"/>
    <col min="10" max="10" width="5.28515625" style="138" customWidth="1"/>
    <col min="11" max="11" width="5.42578125" style="138" customWidth="1"/>
    <col min="12" max="12" width="4.5703125" style="138" customWidth="1"/>
    <col min="13" max="13" width="5.140625" style="138" customWidth="1"/>
    <col min="14" max="15" width="5" style="138" customWidth="1"/>
    <col min="16" max="16" width="4.85546875" style="138" customWidth="1"/>
    <col min="17" max="17" width="4.5703125" style="138" customWidth="1"/>
    <col min="18" max="18" width="9.140625" style="138"/>
    <col min="19" max="19" width="6.42578125" style="138" customWidth="1"/>
    <col min="20" max="20" width="6.28515625" style="138" customWidth="1"/>
    <col min="21" max="21" width="6.5703125" style="138" customWidth="1"/>
    <col min="22" max="22" width="6.28515625" style="138" customWidth="1"/>
    <col min="23" max="23" width="5.5703125" style="138" customWidth="1"/>
    <col min="24" max="24" width="5.7109375" style="138" customWidth="1"/>
    <col min="25" max="25" width="5.85546875" style="138" customWidth="1"/>
    <col min="26" max="27" width="6" style="138" customWidth="1"/>
    <col min="28" max="28" width="5.85546875" style="138" customWidth="1"/>
    <col min="29" max="29" width="9.140625" style="138"/>
    <col min="30" max="39" width="6.5703125" style="138" customWidth="1"/>
    <col min="40" max="16384" width="9.140625" style="138"/>
  </cols>
  <sheetData>
    <row r="1" spans="1:40" ht="27" x14ac:dyDescent="0.2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27" x14ac:dyDescent="0.25">
      <c r="A2" s="108" t="s">
        <v>2</v>
      </c>
      <c r="B2" s="108"/>
      <c r="C2" s="108"/>
      <c r="D2" s="108"/>
      <c r="E2" s="108"/>
      <c r="F2" s="108"/>
      <c r="G2" s="108"/>
      <c r="H2" s="109"/>
      <c r="I2" s="109"/>
      <c r="J2" s="109"/>
      <c r="K2" s="109"/>
      <c r="L2" s="110"/>
      <c r="M2" s="110" t="s">
        <v>89</v>
      </c>
      <c r="N2" s="110"/>
      <c r="O2" s="110"/>
      <c r="P2" s="110"/>
      <c r="Q2" s="111"/>
      <c r="R2" s="1"/>
      <c r="S2" s="1"/>
      <c r="T2" s="1"/>
      <c r="U2" s="1"/>
      <c r="V2" s="1"/>
      <c r="W2" s="1"/>
      <c r="X2" s="128" t="s">
        <v>89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28" t="s">
        <v>89</v>
      </c>
      <c r="AJ2" s="1"/>
      <c r="AK2" s="1"/>
      <c r="AL2" s="7"/>
      <c r="AM2" s="8"/>
      <c r="AN2" s="10"/>
    </row>
    <row r="3" spans="1:40" ht="20.25" x14ac:dyDescent="0.25">
      <c r="A3" s="70"/>
      <c r="B3" s="58"/>
      <c r="C3" s="58"/>
      <c r="D3" s="58"/>
      <c r="E3" s="58"/>
      <c r="F3" s="58"/>
      <c r="G3" s="89"/>
      <c r="H3" s="450" t="s">
        <v>125</v>
      </c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2"/>
    </row>
    <row r="4" spans="1:40" ht="15" customHeight="1" x14ac:dyDescent="0.25">
      <c r="A4" s="433"/>
      <c r="B4" s="453"/>
      <c r="C4" s="453"/>
      <c r="D4" s="453"/>
      <c r="E4" s="453"/>
      <c r="F4" s="453"/>
      <c r="G4" s="435"/>
      <c r="H4" s="421" t="s">
        <v>70</v>
      </c>
      <c r="I4" s="422"/>
      <c r="J4" s="422"/>
      <c r="K4" s="422"/>
      <c r="L4" s="422"/>
      <c r="M4" s="422"/>
      <c r="N4" s="422"/>
      <c r="O4" s="422"/>
      <c r="P4" s="422"/>
      <c r="Q4" s="422"/>
      <c r="R4" s="440" t="s">
        <v>34</v>
      </c>
      <c r="S4" s="421" t="s">
        <v>72</v>
      </c>
      <c r="T4" s="422"/>
      <c r="U4" s="422"/>
      <c r="V4" s="422"/>
      <c r="W4" s="422"/>
      <c r="X4" s="422"/>
      <c r="Y4" s="422"/>
      <c r="Z4" s="422"/>
      <c r="AA4" s="422"/>
      <c r="AB4" s="422"/>
      <c r="AC4" s="440" t="s">
        <v>34</v>
      </c>
      <c r="AD4" s="421" t="s">
        <v>73</v>
      </c>
      <c r="AE4" s="422"/>
      <c r="AF4" s="422"/>
      <c r="AG4" s="422"/>
      <c r="AH4" s="422"/>
      <c r="AI4" s="422"/>
      <c r="AJ4" s="422"/>
      <c r="AK4" s="422"/>
      <c r="AL4" s="422"/>
      <c r="AM4" s="422"/>
      <c r="AN4" s="440" t="s">
        <v>34</v>
      </c>
    </row>
    <row r="5" spans="1:40" x14ac:dyDescent="0.25">
      <c r="A5" s="433"/>
      <c r="B5" s="453"/>
      <c r="C5" s="453"/>
      <c r="D5" s="453"/>
      <c r="E5" s="453"/>
      <c r="F5" s="453"/>
      <c r="G5" s="435"/>
      <c r="H5" s="454"/>
      <c r="I5" s="455"/>
      <c r="J5" s="455"/>
      <c r="K5" s="455"/>
      <c r="L5" s="455"/>
      <c r="M5" s="455"/>
      <c r="N5" s="455"/>
      <c r="O5" s="455"/>
      <c r="P5" s="455"/>
      <c r="Q5" s="455"/>
      <c r="R5" s="441"/>
      <c r="S5" s="454"/>
      <c r="T5" s="455"/>
      <c r="U5" s="455"/>
      <c r="V5" s="455"/>
      <c r="W5" s="455"/>
      <c r="X5" s="455"/>
      <c r="Y5" s="455"/>
      <c r="Z5" s="455"/>
      <c r="AA5" s="455"/>
      <c r="AB5" s="455"/>
      <c r="AC5" s="441"/>
      <c r="AD5" s="454"/>
      <c r="AE5" s="455"/>
      <c r="AF5" s="455"/>
      <c r="AG5" s="455"/>
      <c r="AH5" s="455"/>
      <c r="AI5" s="455"/>
      <c r="AJ5" s="455"/>
      <c r="AK5" s="455"/>
      <c r="AL5" s="455"/>
      <c r="AM5" s="455"/>
      <c r="AN5" s="441"/>
    </row>
    <row r="6" spans="1:40" ht="18" x14ac:dyDescent="0.25">
      <c r="A6" s="436" t="s">
        <v>37</v>
      </c>
      <c r="B6" s="437"/>
      <c r="C6" s="437"/>
      <c r="D6" s="437"/>
      <c r="E6" s="437"/>
      <c r="F6" s="437"/>
      <c r="G6" s="437"/>
      <c r="H6" s="93"/>
      <c r="I6" s="94"/>
      <c r="J6" s="94"/>
      <c r="K6" s="94"/>
      <c r="L6" s="94"/>
      <c r="M6" s="94"/>
      <c r="N6" s="94"/>
      <c r="O6" s="94"/>
      <c r="P6" s="94"/>
      <c r="Q6" s="66"/>
      <c r="R6" s="442"/>
      <c r="S6" s="100">
        <v>1</v>
      </c>
      <c r="T6" s="99">
        <v>2</v>
      </c>
      <c r="U6" s="99"/>
      <c r="V6" s="99"/>
      <c r="W6" s="99"/>
      <c r="X6" s="99"/>
      <c r="Y6" s="99"/>
      <c r="Z6" s="99"/>
      <c r="AA6" s="99"/>
      <c r="AB6" s="99"/>
      <c r="AC6" s="442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442"/>
    </row>
    <row r="7" spans="1:40" ht="27" customHeight="1" thickBot="1" x14ac:dyDescent="0.3">
      <c r="A7" s="92" t="s">
        <v>10</v>
      </c>
      <c r="B7" s="448" t="s">
        <v>74</v>
      </c>
      <c r="C7" s="449"/>
      <c r="D7" s="449"/>
      <c r="E7" s="449"/>
      <c r="F7" s="449"/>
      <c r="G7" s="449"/>
      <c r="H7" s="102">
        <v>100</v>
      </c>
      <c r="I7" s="103"/>
      <c r="J7" s="103"/>
      <c r="K7" s="103"/>
      <c r="L7" s="103"/>
      <c r="M7" s="103"/>
      <c r="N7" s="103"/>
      <c r="O7" s="103"/>
      <c r="P7" s="103"/>
      <c r="Q7" s="103"/>
      <c r="R7" s="159">
        <f>IF(OR(SUM(H7:Q7)&gt;100,SUM(H7:Q7)&lt;0),"",SUM(H7:Q7))</f>
        <v>100</v>
      </c>
      <c r="S7" s="144">
        <v>30</v>
      </c>
      <c r="T7" s="145">
        <v>70</v>
      </c>
      <c r="U7" s="145"/>
      <c r="V7" s="145"/>
      <c r="W7" s="145"/>
      <c r="X7" s="145"/>
      <c r="Y7" s="145"/>
      <c r="Z7" s="145"/>
      <c r="AA7" s="104"/>
      <c r="AB7" s="104"/>
      <c r="AC7" s="159">
        <f>IF(OR(SUM(S7:AB7)&gt;100,SUM(S7:AB7)&lt;0),"",SUM(S7:AB7))</f>
        <v>100</v>
      </c>
      <c r="AD7" s="145"/>
      <c r="AE7" s="145"/>
      <c r="AF7" s="145"/>
      <c r="AG7" s="145"/>
      <c r="AH7" s="145"/>
      <c r="AI7" s="145"/>
      <c r="AJ7" s="145"/>
      <c r="AK7" s="145"/>
      <c r="AL7" s="106"/>
      <c r="AM7" s="106"/>
      <c r="AN7" s="159">
        <f>IF(OR(SUM(AD7:AM7)&gt;100,SUM(AD7:AM7)&lt;0),"",SUM(AD7:AM7))</f>
        <v>0</v>
      </c>
    </row>
    <row r="8" spans="1:40" x14ac:dyDescent="0.25">
      <c r="A8" s="212">
        <f>IF('Avaliação Períodos'!A9=0,"",'Avaliação Períodos'!A9)</f>
        <v>1</v>
      </c>
      <c r="B8" s="446" t="str">
        <f>IF('Avaliação Períodos'!B9=0,"",'Avaliação Períodos'!B9)</f>
        <v>Afonso</v>
      </c>
      <c r="C8" s="447"/>
      <c r="D8" s="447"/>
      <c r="E8" s="447"/>
      <c r="F8" s="447"/>
      <c r="G8" s="447"/>
      <c r="H8" s="282">
        <v>70</v>
      </c>
      <c r="I8" s="163"/>
      <c r="J8" s="163"/>
      <c r="K8" s="163"/>
      <c r="L8" s="163"/>
      <c r="M8" s="163"/>
      <c r="N8" s="163"/>
      <c r="O8" s="163"/>
      <c r="P8" s="20"/>
      <c r="Q8" s="20"/>
      <c r="R8" s="95">
        <f t="shared" ref="R8:R37" si="0">IF(COUNT(H8:Q8)=0,"",SUM(H8:Q8))</f>
        <v>70</v>
      </c>
      <c r="S8" s="237">
        <v>10</v>
      </c>
      <c r="T8" s="238">
        <v>15</v>
      </c>
      <c r="U8" s="238"/>
      <c r="V8" s="238"/>
      <c r="W8" s="238"/>
      <c r="X8" s="238"/>
      <c r="Y8" s="238"/>
      <c r="Z8" s="238"/>
      <c r="AA8" s="238"/>
      <c r="AB8" s="238"/>
      <c r="AC8" s="82">
        <f t="shared" ref="AC8:AC37" si="1">IF(COUNT(S8:AB8)=0,"",SUM(S8:AB8))</f>
        <v>25</v>
      </c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1" t="str">
        <f t="shared" ref="AN8:AN37" si="2">IF(COUNT(AD8:AM8)=0,"",SUM(AD8:AM8))</f>
        <v/>
      </c>
    </row>
    <row r="9" spans="1:40" x14ac:dyDescent="0.25">
      <c r="A9" s="213">
        <f>IF('Avaliação Períodos'!A10=0,"",'Avaliação Períodos'!A10)</f>
        <v>2</v>
      </c>
      <c r="B9" s="427" t="str">
        <f>IF('Avaliação Períodos'!B10=0,"",'Avaliação Períodos'!B10)</f>
        <v>Afonso Cravo</v>
      </c>
      <c r="C9" s="428"/>
      <c r="D9" s="428"/>
      <c r="E9" s="428"/>
      <c r="F9" s="428"/>
      <c r="G9" s="429"/>
      <c r="H9" s="283">
        <v>90</v>
      </c>
      <c r="I9" s="165"/>
      <c r="J9" s="165"/>
      <c r="K9" s="165"/>
      <c r="L9" s="165"/>
      <c r="M9" s="165"/>
      <c r="N9" s="165"/>
      <c r="O9" s="165"/>
      <c r="P9" s="38"/>
      <c r="Q9" s="38"/>
      <c r="R9" s="95">
        <f t="shared" si="0"/>
        <v>90</v>
      </c>
      <c r="S9" s="226">
        <v>30</v>
      </c>
      <c r="T9" s="227">
        <v>40</v>
      </c>
      <c r="U9" s="227"/>
      <c r="V9" s="227"/>
      <c r="W9" s="227"/>
      <c r="X9" s="227"/>
      <c r="Y9" s="227"/>
      <c r="Z9" s="227"/>
      <c r="AA9" s="227"/>
      <c r="AB9" s="227"/>
      <c r="AC9" s="82">
        <f t="shared" si="1"/>
        <v>70</v>
      </c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1" t="str">
        <f t="shared" si="2"/>
        <v/>
      </c>
    </row>
    <row r="10" spans="1:40" x14ac:dyDescent="0.25">
      <c r="A10" s="212">
        <f>IF('Avaliação Períodos'!A11=0,"",'Avaliação Períodos'!A11)</f>
        <v>3</v>
      </c>
      <c r="B10" s="430" t="str">
        <f>IF('Avaliação Períodos'!B11=0,"",'Avaliação Períodos'!B11)</f>
        <v>Ândria</v>
      </c>
      <c r="C10" s="431"/>
      <c r="D10" s="431"/>
      <c r="E10" s="431"/>
      <c r="F10" s="431"/>
      <c r="G10" s="432"/>
      <c r="H10" s="284">
        <v>80</v>
      </c>
      <c r="I10" s="167"/>
      <c r="J10" s="167"/>
      <c r="K10" s="167"/>
      <c r="L10" s="167"/>
      <c r="M10" s="167"/>
      <c r="N10" s="167"/>
      <c r="O10" s="167"/>
      <c r="P10" s="34"/>
      <c r="Q10" s="33"/>
      <c r="R10" s="95">
        <f t="shared" si="0"/>
        <v>80</v>
      </c>
      <c r="S10" s="223">
        <v>10</v>
      </c>
      <c r="T10" s="224">
        <v>50</v>
      </c>
      <c r="U10" s="224"/>
      <c r="V10" s="224"/>
      <c r="W10" s="224"/>
      <c r="X10" s="224"/>
      <c r="Y10" s="224"/>
      <c r="Z10" s="224"/>
      <c r="AA10" s="260"/>
      <c r="AB10" s="224"/>
      <c r="AC10" s="82">
        <f t="shared" si="1"/>
        <v>60</v>
      </c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1" t="str">
        <f t="shared" si="2"/>
        <v/>
      </c>
    </row>
    <row r="11" spans="1:40" x14ac:dyDescent="0.25">
      <c r="A11" s="213">
        <f>IF('Avaliação Períodos'!A12=0,"",'Avaliação Períodos'!A12)</f>
        <v>4</v>
      </c>
      <c r="B11" s="427" t="str">
        <f>IF('Avaliação Períodos'!B12=0,"",'Avaliação Períodos'!B12)</f>
        <v>Bernardo Gomes</v>
      </c>
      <c r="C11" s="428"/>
      <c r="D11" s="428"/>
      <c r="E11" s="428"/>
      <c r="F11" s="428"/>
      <c r="G11" s="429"/>
      <c r="H11" s="283">
        <v>90</v>
      </c>
      <c r="I11" s="165"/>
      <c r="J11" s="165"/>
      <c r="K11" s="165"/>
      <c r="L11" s="165"/>
      <c r="M11" s="165"/>
      <c r="N11" s="165"/>
      <c r="O11" s="165"/>
      <c r="P11" s="38"/>
      <c r="Q11" s="38"/>
      <c r="R11" s="95">
        <f t="shared" si="0"/>
        <v>90</v>
      </c>
      <c r="S11" s="226">
        <v>20</v>
      </c>
      <c r="T11" s="227">
        <v>65</v>
      </c>
      <c r="U11" s="227"/>
      <c r="V11" s="227"/>
      <c r="W11" s="227"/>
      <c r="X11" s="227"/>
      <c r="Y11" s="227"/>
      <c r="Z11" s="227"/>
      <c r="AA11" s="227"/>
      <c r="AB11" s="227"/>
      <c r="AC11" s="82">
        <f t="shared" si="1"/>
        <v>85</v>
      </c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1" t="str">
        <f t="shared" si="2"/>
        <v/>
      </c>
    </row>
    <row r="12" spans="1:40" x14ac:dyDescent="0.25">
      <c r="A12" s="212">
        <f>IF('Avaliação Períodos'!A13=0,"",'Avaliação Períodos'!A13)</f>
        <v>5</v>
      </c>
      <c r="B12" s="430" t="str">
        <f>IF('Avaliação Períodos'!B13=0,"",'Avaliação Períodos'!B13)</f>
        <v xml:space="preserve"> Bernardo Gaspar</v>
      </c>
      <c r="C12" s="431"/>
      <c r="D12" s="431"/>
      <c r="E12" s="431"/>
      <c r="F12" s="431"/>
      <c r="G12" s="432"/>
      <c r="H12" s="284">
        <v>90</v>
      </c>
      <c r="I12" s="167"/>
      <c r="J12" s="167"/>
      <c r="K12" s="167"/>
      <c r="L12" s="167"/>
      <c r="M12" s="167"/>
      <c r="N12" s="167"/>
      <c r="O12" s="167"/>
      <c r="P12" s="34"/>
      <c r="Q12" s="33"/>
      <c r="R12" s="95">
        <f t="shared" si="0"/>
        <v>90</v>
      </c>
      <c r="S12" s="223">
        <v>20</v>
      </c>
      <c r="T12" s="224">
        <v>60</v>
      </c>
      <c r="U12" s="224"/>
      <c r="V12" s="224"/>
      <c r="W12" s="224"/>
      <c r="X12" s="224"/>
      <c r="Y12" s="224"/>
      <c r="Z12" s="224"/>
      <c r="AA12" s="260"/>
      <c r="AB12" s="224"/>
      <c r="AC12" s="82">
        <f t="shared" si="1"/>
        <v>80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1" t="str">
        <f t="shared" si="2"/>
        <v/>
      </c>
    </row>
    <row r="13" spans="1:40" x14ac:dyDescent="0.25">
      <c r="A13" s="213">
        <f>IF('Avaliação Períodos'!A14=0,"",'Avaliação Períodos'!A14)</f>
        <v>6</v>
      </c>
      <c r="B13" s="427" t="str">
        <f>IF('Avaliação Períodos'!B14=0,"",'Avaliação Períodos'!B14)</f>
        <v>David</v>
      </c>
      <c r="C13" s="428"/>
      <c r="D13" s="428"/>
      <c r="E13" s="428"/>
      <c r="F13" s="428"/>
      <c r="G13" s="429"/>
      <c r="H13" s="283">
        <v>100</v>
      </c>
      <c r="I13" s="165"/>
      <c r="J13" s="165"/>
      <c r="K13" s="165"/>
      <c r="L13" s="165"/>
      <c r="M13" s="165"/>
      <c r="N13" s="165"/>
      <c r="O13" s="165"/>
      <c r="P13" s="38"/>
      <c r="Q13" s="38"/>
      <c r="R13" s="95">
        <f t="shared" si="0"/>
        <v>100</v>
      </c>
      <c r="S13" s="226">
        <v>20</v>
      </c>
      <c r="T13" s="227">
        <v>50</v>
      </c>
      <c r="U13" s="227"/>
      <c r="V13" s="227"/>
      <c r="W13" s="227"/>
      <c r="X13" s="227"/>
      <c r="Y13" s="227"/>
      <c r="Z13" s="227"/>
      <c r="AA13" s="227"/>
      <c r="AB13" s="227"/>
      <c r="AC13" s="82">
        <f t="shared" si="1"/>
        <v>70</v>
      </c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1" t="str">
        <f t="shared" si="2"/>
        <v/>
      </c>
    </row>
    <row r="14" spans="1:40" x14ac:dyDescent="0.25">
      <c r="A14" s="212">
        <f>IF('Avaliação Períodos'!A15=0,"",'Avaliação Períodos'!A15)</f>
        <v>7</v>
      </c>
      <c r="B14" s="430" t="str">
        <f>IF('Avaliação Períodos'!B15=0,"",'Avaliação Períodos'!B15)</f>
        <v>Fábio</v>
      </c>
      <c r="C14" s="431"/>
      <c r="D14" s="431"/>
      <c r="E14" s="431"/>
      <c r="F14" s="431"/>
      <c r="G14" s="432"/>
      <c r="H14" s="284">
        <v>80</v>
      </c>
      <c r="I14" s="167"/>
      <c r="J14" s="167"/>
      <c r="K14" s="167"/>
      <c r="L14" s="167"/>
      <c r="M14" s="167"/>
      <c r="N14" s="167"/>
      <c r="O14" s="167"/>
      <c r="P14" s="34"/>
      <c r="Q14" s="33"/>
      <c r="R14" s="95">
        <f t="shared" si="0"/>
        <v>80</v>
      </c>
      <c r="S14" s="223">
        <v>30</v>
      </c>
      <c r="T14" s="224">
        <v>30</v>
      </c>
      <c r="U14" s="224"/>
      <c r="V14" s="224"/>
      <c r="W14" s="224"/>
      <c r="X14" s="224"/>
      <c r="Y14" s="224"/>
      <c r="Z14" s="224"/>
      <c r="AA14" s="260"/>
      <c r="AB14" s="224"/>
      <c r="AC14" s="82">
        <f t="shared" si="1"/>
        <v>60</v>
      </c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1" t="str">
        <f t="shared" si="2"/>
        <v/>
      </c>
    </row>
    <row r="15" spans="1:40" x14ac:dyDescent="0.25">
      <c r="A15" s="213">
        <f>IF('Avaliação Períodos'!A16=0,"",'Avaliação Períodos'!A16)</f>
        <v>8</v>
      </c>
      <c r="B15" s="427" t="str">
        <f>IF('Avaliação Períodos'!B16=0,"",'Avaliação Períodos'!B16)</f>
        <v>Francisco</v>
      </c>
      <c r="C15" s="428"/>
      <c r="D15" s="428"/>
      <c r="E15" s="428"/>
      <c r="F15" s="428"/>
      <c r="G15" s="429"/>
      <c r="H15" s="283">
        <v>70</v>
      </c>
      <c r="I15" s="165"/>
      <c r="J15" s="165"/>
      <c r="K15" s="165"/>
      <c r="L15" s="165"/>
      <c r="M15" s="165"/>
      <c r="N15" s="165"/>
      <c r="O15" s="165"/>
      <c r="P15" s="38"/>
      <c r="Q15" s="38"/>
      <c r="R15" s="95">
        <f t="shared" si="0"/>
        <v>70</v>
      </c>
      <c r="S15" s="226">
        <v>30</v>
      </c>
      <c r="T15" s="227">
        <v>55</v>
      </c>
      <c r="U15" s="229"/>
      <c r="V15" s="227"/>
      <c r="W15" s="227"/>
      <c r="X15" s="227"/>
      <c r="Y15" s="227"/>
      <c r="Z15" s="227"/>
      <c r="AA15" s="227"/>
      <c r="AB15" s="227"/>
      <c r="AC15" s="82">
        <f t="shared" si="1"/>
        <v>85</v>
      </c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1" t="str">
        <f t="shared" si="2"/>
        <v/>
      </c>
    </row>
    <row r="16" spans="1:40" x14ac:dyDescent="0.25">
      <c r="A16" s="212">
        <f>IF('Avaliação Períodos'!A17=0,"",'Avaliação Períodos'!A17)</f>
        <v>9</v>
      </c>
      <c r="B16" s="430" t="str">
        <f>IF('Avaliação Períodos'!B17=0,"",'Avaliação Períodos'!B17)</f>
        <v>Gonçalo</v>
      </c>
      <c r="C16" s="431"/>
      <c r="D16" s="431"/>
      <c r="E16" s="431"/>
      <c r="F16" s="431"/>
      <c r="G16" s="432"/>
      <c r="H16" s="284">
        <v>70</v>
      </c>
      <c r="I16" s="167"/>
      <c r="J16" s="167"/>
      <c r="K16" s="167"/>
      <c r="L16" s="167"/>
      <c r="M16" s="167"/>
      <c r="N16" s="167"/>
      <c r="O16" s="167"/>
      <c r="P16" s="34"/>
      <c r="Q16" s="33"/>
      <c r="R16" s="95">
        <f t="shared" si="0"/>
        <v>70</v>
      </c>
      <c r="S16" s="223">
        <v>30</v>
      </c>
      <c r="T16" s="224">
        <v>45</v>
      </c>
      <c r="U16" s="224"/>
      <c r="V16" s="224"/>
      <c r="W16" s="224"/>
      <c r="X16" s="224"/>
      <c r="Y16" s="224"/>
      <c r="Z16" s="224"/>
      <c r="AA16" s="260"/>
      <c r="AB16" s="224"/>
      <c r="AC16" s="82">
        <f t="shared" si="1"/>
        <v>75</v>
      </c>
      <c r="AD16" s="224"/>
      <c r="AE16" s="224"/>
      <c r="AF16" s="224"/>
      <c r="AG16" s="224"/>
      <c r="AH16" s="224"/>
      <c r="AI16" s="224"/>
      <c r="AJ16" s="224"/>
      <c r="AK16" s="224"/>
      <c r="AL16" s="224"/>
      <c r="AM16" s="224"/>
      <c r="AN16" s="21" t="str">
        <f t="shared" si="2"/>
        <v/>
      </c>
    </row>
    <row r="17" spans="1:40" x14ac:dyDescent="0.25">
      <c r="A17" s="213">
        <f>IF('Avaliação Períodos'!A18=0,"",'Avaliação Períodos'!A18)</f>
        <v>10</v>
      </c>
      <c r="B17" s="427" t="str">
        <f>IF('Avaliação Períodos'!B18=0,"",'Avaliação Períodos'!B18)</f>
        <v>Gustavo</v>
      </c>
      <c r="C17" s="428"/>
      <c r="D17" s="428"/>
      <c r="E17" s="428"/>
      <c r="F17" s="428"/>
      <c r="G17" s="429"/>
      <c r="H17" s="283">
        <v>90</v>
      </c>
      <c r="I17" s="165"/>
      <c r="J17" s="165"/>
      <c r="K17" s="165"/>
      <c r="L17" s="165"/>
      <c r="M17" s="165"/>
      <c r="N17" s="165"/>
      <c r="O17" s="165"/>
      <c r="P17" s="38"/>
      <c r="Q17" s="38"/>
      <c r="R17" s="95">
        <f t="shared" si="0"/>
        <v>90</v>
      </c>
      <c r="S17" s="226">
        <v>20</v>
      </c>
      <c r="T17" s="227">
        <v>60</v>
      </c>
      <c r="U17" s="227"/>
      <c r="V17" s="227"/>
      <c r="W17" s="227"/>
      <c r="X17" s="227"/>
      <c r="Y17" s="227"/>
      <c r="Z17" s="227"/>
      <c r="AA17" s="227"/>
      <c r="AB17" s="227"/>
      <c r="AC17" s="82">
        <f t="shared" si="1"/>
        <v>80</v>
      </c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1" t="str">
        <f t="shared" si="2"/>
        <v/>
      </c>
    </row>
    <row r="18" spans="1:40" x14ac:dyDescent="0.25">
      <c r="A18" s="212">
        <f>IF('Avaliação Períodos'!A19=0,"",'Avaliação Períodos'!A19)</f>
        <v>11</v>
      </c>
      <c r="B18" s="430" t="str">
        <f>IF('Avaliação Períodos'!B19=0,"",'Avaliação Períodos'!B19)</f>
        <v>João</v>
      </c>
      <c r="C18" s="431"/>
      <c r="D18" s="431"/>
      <c r="E18" s="431"/>
      <c r="F18" s="431"/>
      <c r="G18" s="432"/>
      <c r="H18" s="284">
        <v>80</v>
      </c>
      <c r="I18" s="167"/>
      <c r="J18" s="167"/>
      <c r="K18" s="167"/>
      <c r="L18" s="167"/>
      <c r="M18" s="167"/>
      <c r="N18" s="167"/>
      <c r="O18" s="167"/>
      <c r="P18" s="33"/>
      <c r="Q18" s="33"/>
      <c r="R18" s="95">
        <f t="shared" si="0"/>
        <v>80</v>
      </c>
      <c r="S18" s="230">
        <v>20</v>
      </c>
      <c r="T18" s="224">
        <v>50</v>
      </c>
      <c r="U18" s="224"/>
      <c r="V18" s="224"/>
      <c r="W18" s="224"/>
      <c r="X18" s="224"/>
      <c r="Y18" s="224"/>
      <c r="Z18" s="224"/>
      <c r="AA18" s="224"/>
      <c r="AB18" s="224"/>
      <c r="AC18" s="82">
        <f t="shared" si="1"/>
        <v>70</v>
      </c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1" t="str">
        <f t="shared" si="2"/>
        <v/>
      </c>
    </row>
    <row r="19" spans="1:40" x14ac:dyDescent="0.25">
      <c r="A19" s="213">
        <f>IF('Avaliação Períodos'!A20=0,"",'Avaliação Períodos'!A20)</f>
        <v>12</v>
      </c>
      <c r="B19" s="427" t="str">
        <f>IF('Avaliação Períodos'!B20=0,"",'Avaliação Períodos'!B20)</f>
        <v>João Miguel</v>
      </c>
      <c r="C19" s="428"/>
      <c r="D19" s="428"/>
      <c r="E19" s="428"/>
      <c r="F19" s="428"/>
      <c r="G19" s="429"/>
      <c r="H19" s="283">
        <v>50</v>
      </c>
      <c r="I19" s="165"/>
      <c r="J19" s="165"/>
      <c r="K19" s="165"/>
      <c r="L19" s="165"/>
      <c r="M19" s="165"/>
      <c r="N19" s="165"/>
      <c r="O19" s="165"/>
      <c r="P19" s="38"/>
      <c r="Q19" s="38"/>
      <c r="R19" s="95">
        <f t="shared" si="0"/>
        <v>50</v>
      </c>
      <c r="S19" s="226">
        <v>30</v>
      </c>
      <c r="T19" s="227">
        <v>40</v>
      </c>
      <c r="U19" s="227"/>
      <c r="V19" s="227"/>
      <c r="W19" s="227"/>
      <c r="X19" s="227"/>
      <c r="Y19" s="227"/>
      <c r="Z19" s="227"/>
      <c r="AA19" s="227"/>
      <c r="AB19" s="227"/>
      <c r="AC19" s="82">
        <f t="shared" si="1"/>
        <v>70</v>
      </c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1" t="str">
        <f t="shared" si="2"/>
        <v/>
      </c>
    </row>
    <row r="20" spans="1:40" x14ac:dyDescent="0.25">
      <c r="A20" s="212">
        <f>IF('Avaliação Períodos'!A21=0,"",'Avaliação Períodos'!A21)</f>
        <v>13</v>
      </c>
      <c r="B20" s="430" t="str">
        <f>IF('Avaliação Períodos'!B21=0,"",'Avaliação Períodos'!B21)</f>
        <v>Lara</v>
      </c>
      <c r="C20" s="431"/>
      <c r="D20" s="431"/>
      <c r="E20" s="431"/>
      <c r="F20" s="431"/>
      <c r="G20" s="432"/>
      <c r="H20" s="284">
        <v>80</v>
      </c>
      <c r="I20" s="167"/>
      <c r="J20" s="167"/>
      <c r="K20" s="167"/>
      <c r="L20" s="167"/>
      <c r="M20" s="167"/>
      <c r="N20" s="167"/>
      <c r="O20" s="167"/>
      <c r="P20" s="33"/>
      <c r="Q20" s="33"/>
      <c r="R20" s="95">
        <f t="shared" si="0"/>
        <v>80</v>
      </c>
      <c r="S20" s="230">
        <v>30</v>
      </c>
      <c r="T20" s="224">
        <v>50</v>
      </c>
      <c r="U20" s="224"/>
      <c r="V20" s="224"/>
      <c r="W20" s="224"/>
      <c r="X20" s="224"/>
      <c r="Y20" s="224"/>
      <c r="Z20" s="224"/>
      <c r="AA20" s="224"/>
      <c r="AB20" s="224"/>
      <c r="AC20" s="82">
        <f t="shared" si="1"/>
        <v>80</v>
      </c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1" t="str">
        <f t="shared" si="2"/>
        <v/>
      </c>
    </row>
    <row r="21" spans="1:40" x14ac:dyDescent="0.25">
      <c r="A21" s="213">
        <f>IF('Avaliação Períodos'!A22=0,"",'Avaliação Períodos'!A22)</f>
        <v>14</v>
      </c>
      <c r="B21" s="427" t="str">
        <f>IF('Avaliação Períodos'!B22=0,"",'Avaliação Períodos'!B22)</f>
        <v>Luna</v>
      </c>
      <c r="C21" s="428"/>
      <c r="D21" s="428"/>
      <c r="E21" s="428"/>
      <c r="F21" s="428"/>
      <c r="G21" s="429"/>
      <c r="H21" s="283">
        <v>80</v>
      </c>
      <c r="I21" s="165"/>
      <c r="J21" s="165"/>
      <c r="K21" s="165"/>
      <c r="L21" s="165"/>
      <c r="M21" s="165"/>
      <c r="N21" s="165"/>
      <c r="O21" s="165"/>
      <c r="P21" s="38"/>
      <c r="Q21" s="38"/>
      <c r="R21" s="95">
        <f t="shared" si="0"/>
        <v>80</v>
      </c>
      <c r="S21" s="226">
        <v>30</v>
      </c>
      <c r="T21" s="227">
        <v>50</v>
      </c>
      <c r="U21" s="227"/>
      <c r="V21" s="227"/>
      <c r="W21" s="227"/>
      <c r="X21" s="227"/>
      <c r="Y21" s="227"/>
      <c r="Z21" s="227"/>
      <c r="AA21" s="227"/>
      <c r="AB21" s="227"/>
      <c r="AC21" s="82">
        <f t="shared" si="1"/>
        <v>80</v>
      </c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1" t="str">
        <f t="shared" si="2"/>
        <v/>
      </c>
    </row>
    <row r="22" spans="1:40" x14ac:dyDescent="0.25">
      <c r="A22" s="212">
        <f>IF('Avaliação Períodos'!A23=0,"",'Avaliação Períodos'!A23)</f>
        <v>15</v>
      </c>
      <c r="B22" s="430" t="str">
        <f>IF('Avaliação Períodos'!B23=0,"",'Avaliação Períodos'!B23)</f>
        <v>Mariana</v>
      </c>
      <c r="C22" s="431"/>
      <c r="D22" s="431"/>
      <c r="E22" s="431"/>
      <c r="F22" s="431"/>
      <c r="G22" s="432"/>
      <c r="H22" s="284">
        <v>80</v>
      </c>
      <c r="I22" s="167"/>
      <c r="J22" s="167"/>
      <c r="K22" s="167"/>
      <c r="L22" s="167"/>
      <c r="M22" s="167"/>
      <c r="N22" s="167"/>
      <c r="O22" s="167"/>
      <c r="P22" s="33"/>
      <c r="Q22" s="33"/>
      <c r="R22" s="95">
        <f t="shared" si="0"/>
        <v>80</v>
      </c>
      <c r="S22" s="230">
        <v>20</v>
      </c>
      <c r="T22" s="224">
        <v>40</v>
      </c>
      <c r="U22" s="224"/>
      <c r="V22" s="224"/>
      <c r="W22" s="224"/>
      <c r="X22" s="224"/>
      <c r="Y22" s="224"/>
      <c r="Z22" s="224"/>
      <c r="AA22" s="224"/>
      <c r="AB22" s="224"/>
      <c r="AC22" s="82">
        <f t="shared" si="1"/>
        <v>60</v>
      </c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1" t="str">
        <f t="shared" si="2"/>
        <v/>
      </c>
    </row>
    <row r="23" spans="1:40" x14ac:dyDescent="0.25">
      <c r="A23" s="213">
        <f>IF('Avaliação Períodos'!A24=0,"",'Avaliação Períodos'!A24)</f>
        <v>16</v>
      </c>
      <c r="B23" s="427" t="str">
        <f>IF('Avaliação Períodos'!B24=0,"",'Avaliação Períodos'!B24)</f>
        <v>Martim</v>
      </c>
      <c r="C23" s="428"/>
      <c r="D23" s="428"/>
      <c r="E23" s="428"/>
      <c r="F23" s="428"/>
      <c r="G23" s="429"/>
      <c r="H23" s="283">
        <v>80</v>
      </c>
      <c r="I23" s="165"/>
      <c r="J23" s="165"/>
      <c r="K23" s="165"/>
      <c r="L23" s="165"/>
      <c r="M23" s="165"/>
      <c r="N23" s="165"/>
      <c r="O23" s="165"/>
      <c r="P23" s="38"/>
      <c r="Q23" s="38"/>
      <c r="R23" s="95">
        <f t="shared" si="0"/>
        <v>80</v>
      </c>
      <c r="S23" s="226">
        <v>20</v>
      </c>
      <c r="T23" s="227">
        <v>60</v>
      </c>
      <c r="U23" s="227"/>
      <c r="V23" s="227"/>
      <c r="W23" s="227"/>
      <c r="X23" s="227"/>
      <c r="Y23" s="227"/>
      <c r="Z23" s="227"/>
      <c r="AA23" s="227"/>
      <c r="AB23" s="227"/>
      <c r="AC23" s="82">
        <f t="shared" si="1"/>
        <v>80</v>
      </c>
      <c r="AD23" s="227"/>
      <c r="AE23" s="227"/>
      <c r="AF23" s="227"/>
      <c r="AG23" s="227"/>
      <c r="AH23" s="227"/>
      <c r="AI23" s="227"/>
      <c r="AJ23" s="227"/>
      <c r="AK23" s="227"/>
      <c r="AL23" s="227"/>
      <c r="AM23" s="227"/>
      <c r="AN23" s="21" t="str">
        <f t="shared" si="2"/>
        <v/>
      </c>
    </row>
    <row r="24" spans="1:40" x14ac:dyDescent="0.25">
      <c r="A24" s="212">
        <f>IF('Avaliação Períodos'!A25=0,"",'Avaliação Períodos'!A25)</f>
        <v>17</v>
      </c>
      <c r="B24" s="430" t="str">
        <f>IF('Avaliação Períodos'!B25=0,"",'Avaliação Períodos'!B25)</f>
        <v>Matilde</v>
      </c>
      <c r="C24" s="431"/>
      <c r="D24" s="431"/>
      <c r="E24" s="431"/>
      <c r="F24" s="431"/>
      <c r="G24" s="432"/>
      <c r="H24" s="284">
        <v>50</v>
      </c>
      <c r="I24" s="167"/>
      <c r="J24" s="167"/>
      <c r="K24" s="167"/>
      <c r="L24" s="167"/>
      <c r="M24" s="167"/>
      <c r="N24" s="167"/>
      <c r="O24" s="167"/>
      <c r="P24" s="33"/>
      <c r="Q24" s="33"/>
      <c r="R24" s="95">
        <f t="shared" si="0"/>
        <v>50</v>
      </c>
      <c r="S24" s="230">
        <v>20</v>
      </c>
      <c r="T24" s="224">
        <v>30</v>
      </c>
      <c r="U24" s="224"/>
      <c r="V24" s="224"/>
      <c r="W24" s="224"/>
      <c r="X24" s="224"/>
      <c r="Y24" s="224"/>
      <c r="Z24" s="224"/>
      <c r="AA24" s="224"/>
      <c r="AB24" s="224"/>
      <c r="AC24" s="82">
        <f t="shared" si="1"/>
        <v>50</v>
      </c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1" t="str">
        <f t="shared" si="2"/>
        <v/>
      </c>
    </row>
    <row r="25" spans="1:40" x14ac:dyDescent="0.25">
      <c r="A25" s="213">
        <f>IF('Avaliação Períodos'!A26=0,"",'Avaliação Períodos'!A26)</f>
        <v>18</v>
      </c>
      <c r="B25" s="427" t="str">
        <f>IF('Avaliação Períodos'!B26=0,"",'Avaliação Períodos'!B26)</f>
        <v>Rúben</v>
      </c>
      <c r="C25" s="428"/>
      <c r="D25" s="428"/>
      <c r="E25" s="428"/>
      <c r="F25" s="428"/>
      <c r="G25" s="429"/>
      <c r="H25" s="283">
        <v>60</v>
      </c>
      <c r="I25" s="165"/>
      <c r="J25" s="165"/>
      <c r="K25" s="165"/>
      <c r="L25" s="165"/>
      <c r="M25" s="165"/>
      <c r="N25" s="165"/>
      <c r="O25" s="165"/>
      <c r="P25" s="38"/>
      <c r="Q25" s="38"/>
      <c r="R25" s="95">
        <f t="shared" si="0"/>
        <v>60</v>
      </c>
      <c r="S25" s="226">
        <v>10</v>
      </c>
      <c r="T25" s="227">
        <v>15</v>
      </c>
      <c r="U25" s="227"/>
      <c r="V25" s="227"/>
      <c r="W25" s="227"/>
      <c r="X25" s="227"/>
      <c r="Y25" s="227"/>
      <c r="Z25" s="227"/>
      <c r="AA25" s="227"/>
      <c r="AB25" s="227"/>
      <c r="AC25" s="82">
        <f t="shared" si="1"/>
        <v>25</v>
      </c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1" t="str">
        <f t="shared" si="2"/>
        <v/>
      </c>
    </row>
    <row r="26" spans="1:40" x14ac:dyDescent="0.25">
      <c r="A26" s="212">
        <f>IF('Avaliação Períodos'!A27=0,"",'Avaliação Períodos'!A27)</f>
        <v>19</v>
      </c>
      <c r="B26" s="430" t="str">
        <f>IF('Avaliação Períodos'!B27=0,"",'Avaliação Períodos'!B27)</f>
        <v>Samanta</v>
      </c>
      <c r="C26" s="431"/>
      <c r="D26" s="431"/>
      <c r="E26" s="431"/>
      <c r="F26" s="431"/>
      <c r="G26" s="432"/>
      <c r="H26" s="284">
        <v>80</v>
      </c>
      <c r="I26" s="167"/>
      <c r="J26" s="167"/>
      <c r="K26" s="167"/>
      <c r="L26" s="167"/>
      <c r="M26" s="167"/>
      <c r="N26" s="167"/>
      <c r="O26" s="167"/>
      <c r="P26" s="33"/>
      <c r="Q26" s="33"/>
      <c r="R26" s="95">
        <f t="shared" si="0"/>
        <v>80</v>
      </c>
      <c r="S26" s="230">
        <v>10</v>
      </c>
      <c r="T26" s="224">
        <v>40</v>
      </c>
      <c r="U26" s="224"/>
      <c r="V26" s="224"/>
      <c r="W26" s="224"/>
      <c r="X26" s="224"/>
      <c r="Y26" s="224"/>
      <c r="Z26" s="224"/>
      <c r="AA26" s="224"/>
      <c r="AB26" s="224"/>
      <c r="AC26" s="82">
        <f t="shared" si="1"/>
        <v>50</v>
      </c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1" t="str">
        <f t="shared" si="2"/>
        <v/>
      </c>
    </row>
    <row r="27" spans="1:40" x14ac:dyDescent="0.25">
      <c r="A27" s="213">
        <f>IF('Avaliação Períodos'!A28=0,"",'Avaliação Períodos'!A28)</f>
        <v>20</v>
      </c>
      <c r="B27" s="427" t="str">
        <f>IF('Avaliação Períodos'!B28=0,"",'Avaliação Períodos'!B28)</f>
        <v>Samuel</v>
      </c>
      <c r="C27" s="428"/>
      <c r="D27" s="428"/>
      <c r="E27" s="428"/>
      <c r="F27" s="428"/>
      <c r="G27" s="429"/>
      <c r="H27" s="283">
        <v>90</v>
      </c>
      <c r="I27" s="165"/>
      <c r="J27" s="165"/>
      <c r="K27" s="165"/>
      <c r="L27" s="165"/>
      <c r="M27" s="165"/>
      <c r="N27" s="165"/>
      <c r="O27" s="165"/>
      <c r="P27" s="38"/>
      <c r="Q27" s="38"/>
      <c r="R27" s="95">
        <f t="shared" si="0"/>
        <v>90</v>
      </c>
      <c r="S27" s="226">
        <v>20</v>
      </c>
      <c r="T27" s="227">
        <v>55</v>
      </c>
      <c r="U27" s="227"/>
      <c r="V27" s="227"/>
      <c r="W27" s="227"/>
      <c r="X27" s="227"/>
      <c r="Y27" s="227"/>
      <c r="Z27" s="227"/>
      <c r="AA27" s="227"/>
      <c r="AB27" s="227"/>
      <c r="AC27" s="82">
        <f t="shared" si="1"/>
        <v>75</v>
      </c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1" t="str">
        <f t="shared" si="2"/>
        <v/>
      </c>
    </row>
    <row r="28" spans="1:40" x14ac:dyDescent="0.25">
      <c r="A28" s="212">
        <f>IF('Avaliação Períodos'!A29=0,"",'Avaliação Períodos'!A29)</f>
        <v>21</v>
      </c>
      <c r="B28" s="430" t="str">
        <f>IF('Avaliação Períodos'!B29=0,"",'Avaliação Períodos'!B29)</f>
        <v xml:space="preserve"> Sara Ferreira Gonç</v>
      </c>
      <c r="C28" s="431"/>
      <c r="D28" s="431"/>
      <c r="E28" s="431"/>
      <c r="F28" s="431"/>
      <c r="G28" s="432"/>
      <c r="H28" s="284">
        <v>90</v>
      </c>
      <c r="I28" s="167"/>
      <c r="J28" s="167"/>
      <c r="K28" s="167"/>
      <c r="L28" s="167"/>
      <c r="M28" s="167"/>
      <c r="N28" s="167"/>
      <c r="O28" s="167"/>
      <c r="P28" s="33"/>
      <c r="Q28" s="33"/>
      <c r="R28" s="95">
        <f t="shared" si="0"/>
        <v>90</v>
      </c>
      <c r="S28" s="230">
        <v>20</v>
      </c>
      <c r="T28" s="224">
        <v>55</v>
      </c>
      <c r="U28" s="224"/>
      <c r="V28" s="224"/>
      <c r="W28" s="224"/>
      <c r="X28" s="224"/>
      <c r="Y28" s="224"/>
      <c r="Z28" s="224"/>
      <c r="AA28" s="224"/>
      <c r="AB28" s="224"/>
      <c r="AC28" s="82">
        <f t="shared" si="1"/>
        <v>75</v>
      </c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1" t="str">
        <f t="shared" si="2"/>
        <v/>
      </c>
    </row>
    <row r="29" spans="1:40" x14ac:dyDescent="0.25">
      <c r="A29" s="213">
        <f>IF('Avaliação Períodos'!A30=0,"",'Avaliação Períodos'!A30)</f>
        <v>22</v>
      </c>
      <c r="B29" s="427" t="str">
        <f>IF('Avaliação Períodos'!B30=0,"",'Avaliação Períodos'!B30)</f>
        <v xml:space="preserve">Sara Gomes </v>
      </c>
      <c r="C29" s="428"/>
      <c r="D29" s="428"/>
      <c r="E29" s="428"/>
      <c r="F29" s="428"/>
      <c r="G29" s="429"/>
      <c r="H29" s="283">
        <v>90</v>
      </c>
      <c r="I29" s="165"/>
      <c r="J29" s="165"/>
      <c r="K29" s="165"/>
      <c r="L29" s="165"/>
      <c r="M29" s="165"/>
      <c r="N29" s="165"/>
      <c r="O29" s="165"/>
      <c r="P29" s="53"/>
      <c r="Q29" s="53"/>
      <c r="R29" s="95">
        <f t="shared" si="0"/>
        <v>90</v>
      </c>
      <c r="S29" s="231">
        <v>30</v>
      </c>
      <c r="T29" s="232">
        <v>35</v>
      </c>
      <c r="U29" s="232"/>
      <c r="V29" s="232"/>
      <c r="W29" s="232"/>
      <c r="X29" s="232"/>
      <c r="Y29" s="232"/>
      <c r="Z29" s="232"/>
      <c r="AA29" s="232"/>
      <c r="AB29" s="232"/>
      <c r="AC29" s="82">
        <f t="shared" si="1"/>
        <v>65</v>
      </c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1" t="str">
        <f t="shared" si="2"/>
        <v/>
      </c>
    </row>
    <row r="30" spans="1:40" x14ac:dyDescent="0.25">
      <c r="A30" s="212">
        <f>IF('Avaliação Períodos'!A31=0,"",'Avaliação Períodos'!A31)</f>
        <v>23</v>
      </c>
      <c r="B30" s="430" t="str">
        <f>IF('Avaliação Períodos'!B31=0,"",'Avaliação Períodos'!B31)</f>
        <v>Simão Mendes</v>
      </c>
      <c r="C30" s="431"/>
      <c r="D30" s="431"/>
      <c r="E30" s="431"/>
      <c r="F30" s="431"/>
      <c r="G30" s="432"/>
      <c r="H30" s="284">
        <v>80</v>
      </c>
      <c r="I30" s="167"/>
      <c r="J30" s="167"/>
      <c r="K30" s="167"/>
      <c r="L30" s="167"/>
      <c r="M30" s="167"/>
      <c r="N30" s="167"/>
      <c r="O30" s="167"/>
      <c r="P30" s="33"/>
      <c r="Q30" s="33"/>
      <c r="R30" s="95">
        <f t="shared" si="0"/>
        <v>80</v>
      </c>
      <c r="S30" s="230">
        <v>20</v>
      </c>
      <c r="T30" s="224">
        <v>35</v>
      </c>
      <c r="U30" s="224"/>
      <c r="V30" s="224"/>
      <c r="W30" s="224"/>
      <c r="X30" s="224"/>
      <c r="Y30" s="224"/>
      <c r="Z30" s="224"/>
      <c r="AA30" s="224"/>
      <c r="AB30" s="224"/>
      <c r="AC30" s="82">
        <f t="shared" si="1"/>
        <v>55</v>
      </c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1" t="str">
        <f t="shared" si="2"/>
        <v/>
      </c>
    </row>
    <row r="31" spans="1:40" x14ac:dyDescent="0.25">
      <c r="A31" s="213">
        <f>IF('Avaliação Períodos'!A32=0,"",'Avaliação Períodos'!A32)</f>
        <v>24</v>
      </c>
      <c r="B31" s="427" t="str">
        <f>IF('Avaliação Períodos'!B32=0,"",'Avaliação Períodos'!B32)</f>
        <v>Simão Pedosa</v>
      </c>
      <c r="C31" s="428"/>
      <c r="D31" s="428"/>
      <c r="E31" s="428"/>
      <c r="F31" s="428"/>
      <c r="G31" s="429"/>
      <c r="H31" s="283">
        <v>70</v>
      </c>
      <c r="I31" s="165"/>
      <c r="J31" s="165"/>
      <c r="K31" s="165"/>
      <c r="L31" s="165"/>
      <c r="M31" s="165"/>
      <c r="N31" s="165"/>
      <c r="O31" s="165"/>
      <c r="P31" s="38"/>
      <c r="Q31" s="38"/>
      <c r="R31" s="95">
        <f t="shared" si="0"/>
        <v>70</v>
      </c>
      <c r="S31" s="226">
        <v>30</v>
      </c>
      <c r="T31" s="227">
        <v>50</v>
      </c>
      <c r="U31" s="227"/>
      <c r="V31" s="227"/>
      <c r="W31" s="227"/>
      <c r="X31" s="227"/>
      <c r="Y31" s="227"/>
      <c r="Z31" s="227"/>
      <c r="AA31" s="227"/>
      <c r="AB31" s="227"/>
      <c r="AC31" s="82">
        <f t="shared" si="1"/>
        <v>80</v>
      </c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1" t="str">
        <f t="shared" si="2"/>
        <v/>
      </c>
    </row>
    <row r="32" spans="1:40" x14ac:dyDescent="0.25">
      <c r="A32" s="212">
        <f>IF('Avaliação Períodos'!A33=0,"",'Avaliação Períodos'!A33)</f>
        <v>25</v>
      </c>
      <c r="B32" s="430" t="str">
        <f>IF('Avaliação Períodos'!B33=0,"",'Avaliação Períodos'!B33)</f>
        <v>Sofia</v>
      </c>
      <c r="C32" s="431"/>
      <c r="D32" s="431"/>
      <c r="E32" s="431"/>
      <c r="F32" s="431"/>
      <c r="G32" s="432"/>
      <c r="H32" s="284">
        <v>100</v>
      </c>
      <c r="I32" s="167"/>
      <c r="J32" s="167"/>
      <c r="K32" s="167"/>
      <c r="L32" s="167"/>
      <c r="M32" s="167"/>
      <c r="N32" s="167"/>
      <c r="O32" s="167"/>
      <c r="P32" s="33"/>
      <c r="Q32" s="33"/>
      <c r="R32" s="95">
        <f t="shared" si="0"/>
        <v>100</v>
      </c>
      <c r="S32" s="230">
        <v>30</v>
      </c>
      <c r="T32" s="224">
        <v>55</v>
      </c>
      <c r="U32" s="224"/>
      <c r="V32" s="224"/>
      <c r="W32" s="224"/>
      <c r="X32" s="224"/>
      <c r="Y32" s="224"/>
      <c r="Z32" s="224"/>
      <c r="AA32" s="224"/>
      <c r="AB32" s="224"/>
      <c r="AC32" s="82">
        <f t="shared" si="1"/>
        <v>85</v>
      </c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1" t="str">
        <f t="shared" si="2"/>
        <v/>
      </c>
    </row>
    <row r="33" spans="1:40" x14ac:dyDescent="0.25">
      <c r="A33" s="213">
        <f>IF('Avaliação Períodos'!A34=0,"",'Avaliação Períodos'!A34)</f>
        <v>26</v>
      </c>
      <c r="B33" s="427" t="str">
        <f>IF('Avaliação Períodos'!B34=0,"",'Avaliação Períodos'!B34)</f>
        <v>Tomás</v>
      </c>
      <c r="C33" s="428"/>
      <c r="D33" s="428"/>
      <c r="E33" s="428"/>
      <c r="F33" s="428"/>
      <c r="G33" s="429"/>
      <c r="H33" s="283">
        <v>30</v>
      </c>
      <c r="I33" s="165"/>
      <c r="J33" s="165"/>
      <c r="K33" s="165"/>
      <c r="L33" s="165"/>
      <c r="M33" s="165"/>
      <c r="N33" s="165"/>
      <c r="O33" s="165"/>
      <c r="P33" s="38"/>
      <c r="Q33" s="38"/>
      <c r="R33" s="95">
        <f t="shared" si="0"/>
        <v>30</v>
      </c>
      <c r="S33" s="226">
        <v>30</v>
      </c>
      <c r="T33" s="227">
        <v>45</v>
      </c>
      <c r="U33" s="227"/>
      <c r="V33" s="227"/>
      <c r="W33" s="227"/>
      <c r="X33" s="227"/>
      <c r="Y33" s="227"/>
      <c r="Z33" s="227"/>
      <c r="AA33" s="227"/>
      <c r="AB33" s="227"/>
      <c r="AC33" s="82">
        <f t="shared" si="1"/>
        <v>75</v>
      </c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1" t="str">
        <f t="shared" si="2"/>
        <v/>
      </c>
    </row>
    <row r="34" spans="1:40" x14ac:dyDescent="0.25">
      <c r="A34" s="212">
        <f>IF('Avaliação Períodos'!A35=0,"",'Avaliação Períodos'!A35)</f>
        <v>27</v>
      </c>
      <c r="B34" s="430" t="str">
        <f>IF('Avaliação Períodos'!B35=0,"",'Avaliação Períodos'!B35)</f>
        <v/>
      </c>
      <c r="C34" s="431"/>
      <c r="D34" s="431"/>
      <c r="E34" s="431"/>
      <c r="F34" s="431"/>
      <c r="G34" s="432"/>
      <c r="H34" s="166"/>
      <c r="I34" s="167"/>
      <c r="J34" s="167"/>
      <c r="K34" s="167"/>
      <c r="L34" s="167"/>
      <c r="M34" s="167"/>
      <c r="N34" s="167"/>
      <c r="O34" s="167"/>
      <c r="P34" s="33"/>
      <c r="Q34" s="33"/>
      <c r="R34" s="95" t="str">
        <f t="shared" si="0"/>
        <v/>
      </c>
      <c r="S34" s="230"/>
      <c r="T34" s="224"/>
      <c r="U34" s="224"/>
      <c r="V34" s="224"/>
      <c r="W34" s="224"/>
      <c r="X34" s="224"/>
      <c r="Y34" s="224"/>
      <c r="Z34" s="224"/>
      <c r="AA34" s="224"/>
      <c r="AB34" s="224"/>
      <c r="AC34" s="82" t="str">
        <f t="shared" si="1"/>
        <v/>
      </c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1" t="str">
        <f t="shared" si="2"/>
        <v/>
      </c>
    </row>
    <row r="35" spans="1:40" x14ac:dyDescent="0.25">
      <c r="A35" s="213">
        <f>IF('Avaliação Períodos'!A36=0,"",'Avaliação Períodos'!A36)</f>
        <v>28</v>
      </c>
      <c r="B35" s="427" t="str">
        <f>IF('Avaliação Períodos'!B36=0,"",'Avaliação Períodos'!B36)</f>
        <v xml:space="preserve"> </v>
      </c>
      <c r="C35" s="428"/>
      <c r="D35" s="428"/>
      <c r="E35" s="428"/>
      <c r="F35" s="428"/>
      <c r="G35" s="429"/>
      <c r="H35" s="164"/>
      <c r="I35" s="165"/>
      <c r="J35" s="165"/>
      <c r="K35" s="165"/>
      <c r="L35" s="165"/>
      <c r="M35" s="165"/>
      <c r="N35" s="165"/>
      <c r="O35" s="165"/>
      <c r="P35" s="38"/>
      <c r="Q35" s="38"/>
      <c r="R35" s="95" t="str">
        <f t="shared" si="0"/>
        <v/>
      </c>
      <c r="S35" s="226"/>
      <c r="T35" s="227"/>
      <c r="U35" s="227"/>
      <c r="V35" s="227"/>
      <c r="W35" s="227"/>
      <c r="X35" s="227"/>
      <c r="Y35" s="227"/>
      <c r="Z35" s="227"/>
      <c r="AA35" s="227"/>
      <c r="AB35" s="227"/>
      <c r="AC35" s="82" t="str">
        <f t="shared" si="1"/>
        <v/>
      </c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1" t="str">
        <f t="shared" si="2"/>
        <v/>
      </c>
    </row>
    <row r="36" spans="1:40" x14ac:dyDescent="0.25">
      <c r="A36" s="214">
        <f>IF('Avaliação Períodos'!A37=0,"",'Avaliação Períodos'!A37)</f>
        <v>29</v>
      </c>
      <c r="B36" s="430" t="str">
        <f>IF('Avaliação Períodos'!B37=0,"",'Avaliação Períodos'!B37)</f>
        <v/>
      </c>
      <c r="C36" s="431"/>
      <c r="D36" s="431"/>
      <c r="E36" s="431"/>
      <c r="F36" s="431"/>
      <c r="G36" s="432"/>
      <c r="H36" s="166"/>
      <c r="I36" s="167"/>
      <c r="J36" s="167"/>
      <c r="K36" s="167"/>
      <c r="L36" s="167"/>
      <c r="M36" s="167"/>
      <c r="N36" s="167"/>
      <c r="O36" s="167"/>
      <c r="P36" s="33"/>
      <c r="Q36" s="33"/>
      <c r="R36" s="95" t="str">
        <f t="shared" si="0"/>
        <v/>
      </c>
      <c r="S36" s="230"/>
      <c r="T36" s="224"/>
      <c r="U36" s="224"/>
      <c r="V36" s="224"/>
      <c r="W36" s="224"/>
      <c r="X36" s="224"/>
      <c r="Y36" s="224"/>
      <c r="Z36" s="224"/>
      <c r="AA36" s="224"/>
      <c r="AB36" s="224"/>
      <c r="AC36" s="82" t="str">
        <f t="shared" si="1"/>
        <v/>
      </c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1" t="str">
        <f t="shared" si="2"/>
        <v/>
      </c>
    </row>
    <row r="37" spans="1:40" x14ac:dyDescent="0.25">
      <c r="A37" s="215">
        <f>IF('Avaliação Períodos'!A38=0,"",'Avaliação Períodos'!A38)</f>
        <v>30</v>
      </c>
      <c r="B37" s="427" t="str">
        <f>IF('Avaliação Períodos'!B38=0,"",'Avaliação Períodos'!B38)</f>
        <v xml:space="preserve"> </v>
      </c>
      <c r="C37" s="428"/>
      <c r="D37" s="428"/>
      <c r="E37" s="428"/>
      <c r="F37" s="428"/>
      <c r="G37" s="429"/>
      <c r="H37" s="168"/>
      <c r="I37" s="169"/>
      <c r="J37" s="169"/>
      <c r="K37" s="169"/>
      <c r="L37" s="169"/>
      <c r="M37" s="169"/>
      <c r="N37" s="169"/>
      <c r="O37" s="170"/>
      <c r="P37" s="29"/>
      <c r="Q37" s="29"/>
      <c r="R37" s="122" t="str">
        <f t="shared" si="0"/>
        <v/>
      </c>
      <c r="S37" s="266"/>
      <c r="T37" s="264"/>
      <c r="U37" s="264"/>
      <c r="V37" s="264"/>
      <c r="W37" s="264"/>
      <c r="X37" s="264"/>
      <c r="Y37" s="264"/>
      <c r="Z37" s="264"/>
      <c r="AA37" s="264"/>
      <c r="AB37" s="264"/>
      <c r="AC37" s="82" t="str">
        <f t="shared" si="1"/>
        <v/>
      </c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69" t="str">
        <f t="shared" si="2"/>
        <v/>
      </c>
    </row>
    <row r="38" spans="1:4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18" t="s">
        <v>66</v>
      </c>
      <c r="P38" s="419"/>
      <c r="Q38" s="420"/>
      <c r="R38" s="276">
        <f>IF(COUNT(R8:R37)=0,"",AVERAGE(R8:R37))</f>
        <v>77.692307692307693</v>
      </c>
      <c r="S38" s="96"/>
      <c r="T38" s="96"/>
      <c r="U38" s="107"/>
      <c r="V38" s="96"/>
      <c r="W38" s="96"/>
      <c r="X38" s="96"/>
      <c r="Y38" s="96"/>
      <c r="Z38" s="418" t="s">
        <v>66</v>
      </c>
      <c r="AA38" s="419"/>
      <c r="AB38" s="420"/>
      <c r="AC38" s="248">
        <f>IF(COUNT(AC8:AC37)=0,"",AVERAGE(AC8:AC37))</f>
        <v>67.884615384615387</v>
      </c>
      <c r="AD38" s="96"/>
      <c r="AE38" s="96"/>
      <c r="AF38" s="96"/>
      <c r="AG38" s="96"/>
      <c r="AH38" s="96"/>
      <c r="AI38" s="96"/>
      <c r="AJ38" s="96"/>
      <c r="AK38" s="418" t="s">
        <v>66</v>
      </c>
      <c r="AL38" s="419"/>
      <c r="AM38" s="420"/>
      <c r="AN38" s="248" t="str">
        <f>IF(COUNTBLANK(AN8:AN37)=30,"",AVERAGE(AN8:AN37))</f>
        <v/>
      </c>
    </row>
    <row r="39" spans="1:4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18" t="s">
        <v>67</v>
      </c>
      <c r="P39" s="419"/>
      <c r="Q39" s="420"/>
      <c r="R39" s="249">
        <f>COUNTIF(R8:R37,"&lt;50")</f>
        <v>1</v>
      </c>
      <c r="S39" s="97"/>
      <c r="T39" s="97"/>
      <c r="U39" s="97"/>
      <c r="V39" s="97"/>
      <c r="W39" s="97"/>
      <c r="X39" s="97"/>
      <c r="Y39" s="97"/>
      <c r="Z39" s="418" t="s">
        <v>67</v>
      </c>
      <c r="AA39" s="419"/>
      <c r="AB39" s="420"/>
      <c r="AC39" s="249">
        <f>COUNTIF(AC8:AC37,"&lt;50")</f>
        <v>2</v>
      </c>
      <c r="AD39" s="97"/>
      <c r="AE39" s="97"/>
      <c r="AF39" s="97"/>
      <c r="AG39" s="97"/>
      <c r="AH39" s="97"/>
      <c r="AI39" s="97"/>
      <c r="AJ39" s="97"/>
      <c r="AK39" s="418" t="s">
        <v>67</v>
      </c>
      <c r="AL39" s="419"/>
      <c r="AM39" s="420"/>
      <c r="AN39" s="249">
        <f>COUNTIF(AN8:AN37,"&lt;50")</f>
        <v>0</v>
      </c>
    </row>
    <row r="40" spans="1:4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18" t="s">
        <v>68</v>
      </c>
      <c r="P40" s="419"/>
      <c r="Q40" s="420"/>
      <c r="R40" s="250">
        <f>IF(COUNT(R8:R37)=0,"",R39/(COUNT(R8:R37))*100)</f>
        <v>3.8461538461538463</v>
      </c>
      <c r="S40" s="98"/>
      <c r="T40" s="98"/>
      <c r="U40" s="98"/>
      <c r="V40" s="98"/>
      <c r="W40" s="98"/>
      <c r="X40" s="98"/>
      <c r="Y40" s="98"/>
      <c r="Z40" s="418" t="s">
        <v>68</v>
      </c>
      <c r="AA40" s="419"/>
      <c r="AB40" s="420"/>
      <c r="AC40" s="250">
        <f>IF(COUNT(AC8:AC37)=0,"",AC39/(COUNT(AC8:AC37))*100)</f>
        <v>7.6923076923076925</v>
      </c>
      <c r="AD40" s="98"/>
      <c r="AE40" s="98"/>
      <c r="AF40" s="98"/>
      <c r="AG40" s="98"/>
      <c r="AH40" s="98"/>
      <c r="AI40" s="98"/>
      <c r="AJ40" s="98"/>
      <c r="AK40" s="418" t="s">
        <v>68</v>
      </c>
      <c r="AL40" s="419"/>
      <c r="AM40" s="420"/>
      <c r="AN40" s="250" t="str">
        <f>IF(COUNT(AN8:AN37)=0,"",$AN39/(COUNT(AN8:AN37))*100)</f>
        <v/>
      </c>
    </row>
    <row r="42" spans="1:40" ht="20.25" x14ac:dyDescent="0.25">
      <c r="A42" s="70"/>
      <c r="B42" s="58"/>
      <c r="C42" s="58"/>
      <c r="D42" s="58"/>
      <c r="E42" s="58"/>
      <c r="F42" s="58"/>
      <c r="G42" s="89"/>
      <c r="H42" s="439" t="s">
        <v>87</v>
      </c>
      <c r="I42" s="439"/>
      <c r="J42" s="439"/>
      <c r="K42" s="439"/>
      <c r="L42" s="439"/>
      <c r="M42" s="439"/>
      <c r="N42" s="439"/>
      <c r="O42" s="439"/>
      <c r="P42" s="439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  <c r="AB42" s="439"/>
    </row>
    <row r="43" spans="1:40" ht="15" customHeight="1" x14ac:dyDescent="0.25">
      <c r="A43" s="433"/>
      <c r="B43" s="434"/>
      <c r="C43" s="434"/>
      <c r="D43" s="434"/>
      <c r="E43" s="434"/>
      <c r="F43" s="434"/>
      <c r="G43" s="435"/>
      <c r="H43" s="421" t="s">
        <v>70</v>
      </c>
      <c r="I43" s="422"/>
      <c r="J43" s="422"/>
      <c r="K43" s="422"/>
      <c r="L43" s="422"/>
      <c r="M43" s="423"/>
      <c r="N43" s="440" t="s">
        <v>34</v>
      </c>
      <c r="O43" s="421" t="s">
        <v>72</v>
      </c>
      <c r="P43" s="422"/>
      <c r="Q43" s="422"/>
      <c r="R43" s="422"/>
      <c r="S43" s="422"/>
      <c r="T43" s="423"/>
      <c r="U43" s="440" t="s">
        <v>34</v>
      </c>
      <c r="V43" s="421" t="s">
        <v>73</v>
      </c>
      <c r="W43" s="422"/>
      <c r="X43" s="422"/>
      <c r="Y43" s="422"/>
      <c r="Z43" s="422"/>
      <c r="AA43" s="423"/>
      <c r="AB43" s="440" t="s">
        <v>34</v>
      </c>
    </row>
    <row r="44" spans="1:40" x14ac:dyDescent="0.25">
      <c r="A44" s="433"/>
      <c r="B44" s="434"/>
      <c r="C44" s="434"/>
      <c r="D44" s="434"/>
      <c r="E44" s="434"/>
      <c r="F44" s="434"/>
      <c r="G44" s="435"/>
      <c r="H44" s="424"/>
      <c r="I44" s="425"/>
      <c r="J44" s="425"/>
      <c r="K44" s="425"/>
      <c r="L44" s="425"/>
      <c r="M44" s="426"/>
      <c r="N44" s="441"/>
      <c r="O44" s="424"/>
      <c r="P44" s="425"/>
      <c r="Q44" s="425"/>
      <c r="R44" s="425"/>
      <c r="S44" s="425"/>
      <c r="T44" s="426"/>
      <c r="U44" s="441"/>
      <c r="V44" s="424"/>
      <c r="W44" s="425"/>
      <c r="X44" s="425"/>
      <c r="Y44" s="425"/>
      <c r="Z44" s="425"/>
      <c r="AA44" s="426"/>
      <c r="AB44" s="441"/>
    </row>
    <row r="45" spans="1:40" ht="18" x14ac:dyDescent="0.25">
      <c r="A45" s="436" t="s">
        <v>37</v>
      </c>
      <c r="B45" s="437"/>
      <c r="C45" s="437"/>
      <c r="D45" s="437"/>
      <c r="E45" s="437"/>
      <c r="F45" s="437"/>
      <c r="G45" s="438"/>
      <c r="H45" s="93"/>
      <c r="I45" s="94"/>
      <c r="J45" s="94"/>
      <c r="K45" s="94"/>
      <c r="L45" s="94"/>
      <c r="M45" s="94"/>
      <c r="N45" s="442"/>
      <c r="O45" s="100"/>
      <c r="P45" s="99"/>
      <c r="Q45" s="99"/>
      <c r="R45" s="99"/>
      <c r="S45" s="99"/>
      <c r="T45" s="99"/>
      <c r="U45" s="442"/>
      <c r="V45" s="77"/>
      <c r="W45" s="77"/>
      <c r="X45" s="77"/>
      <c r="Y45" s="77"/>
      <c r="Z45" s="77"/>
      <c r="AA45" s="77"/>
      <c r="AB45" s="442"/>
    </row>
    <row r="46" spans="1:40" x14ac:dyDescent="0.25">
      <c r="A46" s="92" t="s">
        <v>10</v>
      </c>
      <c r="B46" s="443" t="s">
        <v>74</v>
      </c>
      <c r="C46" s="444"/>
      <c r="D46" s="444"/>
      <c r="E46" s="444"/>
      <c r="F46" s="444"/>
      <c r="G46" s="445"/>
      <c r="H46" s="102">
        <v>100</v>
      </c>
      <c r="I46" s="103"/>
      <c r="J46" s="103"/>
      <c r="K46" s="103"/>
      <c r="L46" s="103"/>
      <c r="M46" s="103"/>
      <c r="N46" s="159">
        <f>IF(OR(SUM(H46:M46)&gt;100,SUM(H46:M46)&lt;0),"",SUM(H46:M46))</f>
        <v>100</v>
      </c>
      <c r="O46" s="144"/>
      <c r="P46" s="145"/>
      <c r="Q46" s="145"/>
      <c r="R46" s="145"/>
      <c r="S46" s="145"/>
      <c r="T46" s="145"/>
      <c r="U46" s="159">
        <f>IF(OR(SUM(O46:T46)&gt;100,SUM(O46:T46)&lt;0),"",SUM(O46:T46))</f>
        <v>0</v>
      </c>
      <c r="V46" s="145"/>
      <c r="W46" s="145"/>
      <c r="X46" s="145"/>
      <c r="Y46" s="145"/>
      <c r="Z46" s="145"/>
      <c r="AA46" s="145"/>
      <c r="AB46" s="159">
        <f>IF(OR(SUM(V46:AA46)&gt;100,SUM(V46:AA46)&lt;0),"",SUM(V46:AA46))</f>
        <v>0</v>
      </c>
    </row>
    <row r="47" spans="1:40" x14ac:dyDescent="0.25">
      <c r="A47" s="212">
        <f>IF('Avaliação Períodos'!A9=0,"",'Avaliação Períodos'!A9)</f>
        <v>1</v>
      </c>
      <c r="B47" s="446" t="str">
        <f>IF('Avaliação Períodos'!B9=0,"",'Avaliação Períodos'!B9)</f>
        <v>Afonso</v>
      </c>
      <c r="C47" s="431"/>
      <c r="D47" s="431"/>
      <c r="E47" s="431"/>
      <c r="F47" s="431"/>
      <c r="G47" s="432"/>
      <c r="H47" s="279">
        <v>40</v>
      </c>
      <c r="I47" s="277"/>
      <c r="J47" s="277"/>
      <c r="K47" s="277"/>
      <c r="L47" s="277"/>
      <c r="M47" s="277"/>
      <c r="N47" s="95">
        <f>IF(COUNT(H47:M47)=0,"",SUM(H47:M47))</f>
        <v>40</v>
      </c>
      <c r="O47" s="279">
        <v>40</v>
      </c>
      <c r="P47" s="238"/>
      <c r="Q47" s="238"/>
      <c r="R47" s="238"/>
      <c r="S47" s="238"/>
      <c r="T47" s="238"/>
      <c r="U47" s="82">
        <f t="shared" ref="U47:U76" si="3">IF(COUNT(O47:T47)=0,"",SUM(O47:T47))</f>
        <v>40</v>
      </c>
      <c r="V47" s="238"/>
      <c r="W47" s="238"/>
      <c r="X47" s="238"/>
      <c r="Y47" s="238"/>
      <c r="Z47" s="238"/>
      <c r="AA47" s="238"/>
      <c r="AB47" s="21" t="str">
        <f t="shared" ref="AB47:AB76" si="4">IF(COUNT(V47:AA47)=0,"",SUM(V47:AA47))</f>
        <v/>
      </c>
    </row>
    <row r="48" spans="1:40" x14ac:dyDescent="0.25">
      <c r="A48" s="213">
        <f>IF('Avaliação Períodos'!A10=0,"",'Avaliação Períodos'!A10)</f>
        <v>2</v>
      </c>
      <c r="B48" s="427" t="str">
        <f>IF('Avaliação Períodos'!B10=0,"",'Avaliação Períodos'!B10)</f>
        <v>Afonso Cravo</v>
      </c>
      <c r="C48" s="428"/>
      <c r="D48" s="428"/>
      <c r="E48" s="428"/>
      <c r="F48" s="428"/>
      <c r="G48" s="429"/>
      <c r="H48" s="268">
        <v>60</v>
      </c>
      <c r="I48" s="269"/>
      <c r="J48" s="269"/>
      <c r="K48" s="269"/>
      <c r="L48" s="269"/>
      <c r="M48" s="269"/>
      <c r="N48" s="95">
        <f t="shared" ref="N48:N76" si="5">IF(COUNT(H48:M48)=0,"",SUM(H48:M48))</f>
        <v>60</v>
      </c>
      <c r="O48" s="268">
        <v>60</v>
      </c>
      <c r="P48" s="227"/>
      <c r="Q48" s="227"/>
      <c r="R48" s="227"/>
      <c r="S48" s="227"/>
      <c r="T48" s="227"/>
      <c r="U48" s="82">
        <f t="shared" si="3"/>
        <v>60</v>
      </c>
      <c r="V48" s="220"/>
      <c r="W48" s="220"/>
      <c r="X48" s="220"/>
      <c r="Y48" s="220"/>
      <c r="Z48" s="220"/>
      <c r="AA48" s="220"/>
      <c r="AB48" s="21" t="str">
        <f t="shared" si="4"/>
        <v/>
      </c>
    </row>
    <row r="49" spans="1:28" x14ac:dyDescent="0.25">
      <c r="A49" s="212">
        <f>IF('Avaliação Períodos'!A11=0,"",'Avaliação Períodos'!A11)</f>
        <v>3</v>
      </c>
      <c r="B49" s="430" t="str">
        <f>IF('Avaliação Períodos'!B11=0,"",'Avaliação Períodos'!B11)</f>
        <v>Ândria</v>
      </c>
      <c r="C49" s="431"/>
      <c r="D49" s="431"/>
      <c r="E49" s="431"/>
      <c r="F49" s="431"/>
      <c r="G49" s="432"/>
      <c r="H49" s="267">
        <v>65</v>
      </c>
      <c r="I49" s="270"/>
      <c r="J49" s="270"/>
      <c r="K49" s="270"/>
      <c r="L49" s="270"/>
      <c r="M49" s="270"/>
      <c r="N49" s="95">
        <f t="shared" si="5"/>
        <v>65</v>
      </c>
      <c r="O49" s="267">
        <v>65</v>
      </c>
      <c r="P49" s="224"/>
      <c r="Q49" s="224"/>
      <c r="R49" s="224"/>
      <c r="S49" s="224"/>
      <c r="T49" s="224"/>
      <c r="U49" s="82">
        <f t="shared" si="3"/>
        <v>65</v>
      </c>
      <c r="V49" s="224"/>
      <c r="W49" s="224"/>
      <c r="X49" s="224"/>
      <c r="Y49" s="224"/>
      <c r="Z49" s="224"/>
      <c r="AA49" s="224"/>
      <c r="AB49" s="21" t="str">
        <f t="shared" si="4"/>
        <v/>
      </c>
    </row>
    <row r="50" spans="1:28" x14ac:dyDescent="0.25">
      <c r="A50" s="213">
        <f>IF('Avaliação Períodos'!A12=0,"",'Avaliação Períodos'!A12)</f>
        <v>4</v>
      </c>
      <c r="B50" s="427" t="str">
        <f>IF('Avaliação Períodos'!B12=0,"",'Avaliação Períodos'!B12)</f>
        <v>Bernardo Gomes</v>
      </c>
      <c r="C50" s="428"/>
      <c r="D50" s="428"/>
      <c r="E50" s="428"/>
      <c r="F50" s="428"/>
      <c r="G50" s="429"/>
      <c r="H50" s="268">
        <v>90</v>
      </c>
      <c r="I50" s="269"/>
      <c r="J50" s="269"/>
      <c r="K50" s="269"/>
      <c r="L50" s="269"/>
      <c r="M50" s="269"/>
      <c r="N50" s="95">
        <f t="shared" si="5"/>
        <v>90</v>
      </c>
      <c r="O50" s="268">
        <v>90</v>
      </c>
      <c r="P50" s="227"/>
      <c r="Q50" s="227"/>
      <c r="R50" s="227"/>
      <c r="S50" s="227"/>
      <c r="T50" s="227"/>
      <c r="U50" s="82">
        <f t="shared" si="3"/>
        <v>90</v>
      </c>
      <c r="V50" s="227"/>
      <c r="W50" s="227"/>
      <c r="X50" s="227"/>
      <c r="Y50" s="227"/>
      <c r="Z50" s="227"/>
      <c r="AA50" s="227"/>
      <c r="AB50" s="21" t="str">
        <f t="shared" si="4"/>
        <v/>
      </c>
    </row>
    <row r="51" spans="1:28" x14ac:dyDescent="0.25">
      <c r="A51" s="212">
        <f>IF('Avaliação Períodos'!A13=0,"",'Avaliação Períodos'!A13)</f>
        <v>5</v>
      </c>
      <c r="B51" s="430" t="str">
        <f>IF('Avaliação Períodos'!B13=0,"",'Avaliação Períodos'!B13)</f>
        <v xml:space="preserve"> Bernardo Gaspar</v>
      </c>
      <c r="C51" s="431"/>
      <c r="D51" s="431"/>
      <c r="E51" s="431"/>
      <c r="F51" s="431"/>
      <c r="G51" s="432"/>
      <c r="H51" s="267">
        <v>70</v>
      </c>
      <c r="I51" s="270"/>
      <c r="J51" s="270"/>
      <c r="K51" s="270"/>
      <c r="L51" s="270"/>
      <c r="M51" s="270"/>
      <c r="N51" s="95">
        <f t="shared" si="5"/>
        <v>70</v>
      </c>
      <c r="O51" s="267">
        <v>70</v>
      </c>
      <c r="P51" s="224"/>
      <c r="Q51" s="224"/>
      <c r="R51" s="224"/>
      <c r="S51" s="224"/>
      <c r="T51" s="224"/>
      <c r="U51" s="82">
        <f t="shared" si="3"/>
        <v>70</v>
      </c>
      <c r="V51" s="224"/>
      <c r="W51" s="224"/>
      <c r="X51" s="224"/>
      <c r="Y51" s="224"/>
      <c r="Z51" s="224"/>
      <c r="AA51" s="224"/>
      <c r="AB51" s="21" t="str">
        <f t="shared" si="4"/>
        <v/>
      </c>
    </row>
    <row r="52" spans="1:28" x14ac:dyDescent="0.25">
      <c r="A52" s="213">
        <f>IF('Avaliação Períodos'!A14=0,"",'Avaliação Períodos'!A14)</f>
        <v>6</v>
      </c>
      <c r="B52" s="427" t="str">
        <f>IF('Avaliação Períodos'!B14=0,"",'Avaliação Períodos'!B14)</f>
        <v>David</v>
      </c>
      <c r="C52" s="428"/>
      <c r="D52" s="428"/>
      <c r="E52" s="428"/>
      <c r="F52" s="428"/>
      <c r="G52" s="429"/>
      <c r="H52" s="268">
        <v>55</v>
      </c>
      <c r="I52" s="269"/>
      <c r="J52" s="269"/>
      <c r="K52" s="269"/>
      <c r="L52" s="269"/>
      <c r="M52" s="269"/>
      <c r="N52" s="95">
        <f t="shared" si="5"/>
        <v>55</v>
      </c>
      <c r="O52" s="268">
        <v>55</v>
      </c>
      <c r="P52" s="227"/>
      <c r="Q52" s="227"/>
      <c r="R52" s="227"/>
      <c r="S52" s="227"/>
      <c r="T52" s="227"/>
      <c r="U52" s="82">
        <f t="shared" si="3"/>
        <v>55</v>
      </c>
      <c r="V52" s="227"/>
      <c r="W52" s="227"/>
      <c r="X52" s="227"/>
      <c r="Y52" s="227"/>
      <c r="Z52" s="227"/>
      <c r="AA52" s="227"/>
      <c r="AB52" s="21" t="str">
        <f t="shared" si="4"/>
        <v/>
      </c>
    </row>
    <row r="53" spans="1:28" x14ac:dyDescent="0.25">
      <c r="A53" s="212">
        <f>IF('Avaliação Períodos'!A15=0,"",'Avaliação Períodos'!A15)</f>
        <v>7</v>
      </c>
      <c r="B53" s="430" t="str">
        <f>IF('Avaliação Períodos'!B15=0,"",'Avaliação Períodos'!B15)</f>
        <v>Fábio</v>
      </c>
      <c r="C53" s="431"/>
      <c r="D53" s="431"/>
      <c r="E53" s="431"/>
      <c r="F53" s="431"/>
      <c r="G53" s="432"/>
      <c r="H53" s="267">
        <v>50</v>
      </c>
      <c r="I53" s="270"/>
      <c r="J53" s="270"/>
      <c r="K53" s="270"/>
      <c r="L53" s="270"/>
      <c r="M53" s="270"/>
      <c r="N53" s="95">
        <f t="shared" si="5"/>
        <v>50</v>
      </c>
      <c r="O53" s="267">
        <v>50</v>
      </c>
      <c r="P53" s="224"/>
      <c r="Q53" s="224"/>
      <c r="R53" s="224"/>
      <c r="S53" s="224"/>
      <c r="T53" s="224"/>
      <c r="U53" s="82">
        <f t="shared" si="3"/>
        <v>50</v>
      </c>
      <c r="V53" s="224"/>
      <c r="W53" s="224"/>
      <c r="X53" s="224"/>
      <c r="Y53" s="224"/>
      <c r="Z53" s="224"/>
      <c r="AA53" s="224"/>
      <c r="AB53" s="21" t="str">
        <f t="shared" si="4"/>
        <v/>
      </c>
    </row>
    <row r="54" spans="1:28" x14ac:dyDescent="0.25">
      <c r="A54" s="213">
        <f>IF('Avaliação Períodos'!A16=0,"",'Avaliação Períodos'!A16)</f>
        <v>8</v>
      </c>
      <c r="B54" s="427" t="str">
        <f>IF('Avaliação Períodos'!B16=0,"",'Avaliação Períodos'!B16)</f>
        <v>Francisco</v>
      </c>
      <c r="C54" s="428"/>
      <c r="D54" s="428"/>
      <c r="E54" s="428"/>
      <c r="F54" s="428"/>
      <c r="G54" s="429"/>
      <c r="H54" s="268">
        <v>70</v>
      </c>
      <c r="I54" s="269"/>
      <c r="J54" s="269"/>
      <c r="K54" s="269"/>
      <c r="L54" s="269"/>
      <c r="M54" s="269"/>
      <c r="N54" s="95">
        <f t="shared" si="5"/>
        <v>70</v>
      </c>
      <c r="O54" s="268">
        <v>70</v>
      </c>
      <c r="P54" s="227"/>
      <c r="Q54" s="229"/>
      <c r="R54" s="227"/>
      <c r="S54" s="227"/>
      <c r="T54" s="227"/>
      <c r="U54" s="82">
        <f t="shared" si="3"/>
        <v>70</v>
      </c>
      <c r="V54" s="227"/>
      <c r="W54" s="227"/>
      <c r="X54" s="227"/>
      <c r="Y54" s="227"/>
      <c r="Z54" s="227"/>
      <c r="AA54" s="227"/>
      <c r="AB54" s="21" t="str">
        <f t="shared" si="4"/>
        <v/>
      </c>
    </row>
    <row r="55" spans="1:28" x14ac:dyDescent="0.25">
      <c r="A55" s="212">
        <f>IF('Avaliação Períodos'!A17=0,"",'Avaliação Períodos'!A17)</f>
        <v>9</v>
      </c>
      <c r="B55" s="430" t="str">
        <f>IF('Avaliação Períodos'!B17=0,"",'Avaliação Períodos'!B17)</f>
        <v>Gonçalo</v>
      </c>
      <c r="C55" s="431"/>
      <c r="D55" s="431"/>
      <c r="E55" s="431"/>
      <c r="F55" s="431"/>
      <c r="G55" s="432"/>
      <c r="H55" s="267">
        <v>30</v>
      </c>
      <c r="I55" s="270"/>
      <c r="J55" s="270"/>
      <c r="K55" s="270"/>
      <c r="L55" s="270"/>
      <c r="M55" s="270"/>
      <c r="N55" s="95">
        <f t="shared" si="5"/>
        <v>30</v>
      </c>
      <c r="O55" s="267">
        <v>30</v>
      </c>
      <c r="P55" s="224"/>
      <c r="Q55" s="224"/>
      <c r="R55" s="224"/>
      <c r="S55" s="224"/>
      <c r="T55" s="224"/>
      <c r="U55" s="82">
        <f t="shared" si="3"/>
        <v>30</v>
      </c>
      <c r="V55" s="224"/>
      <c r="W55" s="224"/>
      <c r="X55" s="224"/>
      <c r="Y55" s="224"/>
      <c r="Z55" s="224"/>
      <c r="AA55" s="224"/>
      <c r="AB55" s="21" t="str">
        <f t="shared" si="4"/>
        <v/>
      </c>
    </row>
    <row r="56" spans="1:28" x14ac:dyDescent="0.25">
      <c r="A56" s="213">
        <f>IF('Avaliação Períodos'!A18=0,"",'Avaliação Períodos'!A18)</f>
        <v>10</v>
      </c>
      <c r="B56" s="427" t="str">
        <f>IF('Avaliação Períodos'!B18=0,"",'Avaliação Períodos'!B18)</f>
        <v>Gustavo</v>
      </c>
      <c r="C56" s="428"/>
      <c r="D56" s="428"/>
      <c r="E56" s="428"/>
      <c r="F56" s="428"/>
      <c r="G56" s="429"/>
      <c r="H56" s="268">
        <v>50</v>
      </c>
      <c r="I56" s="269"/>
      <c r="J56" s="269"/>
      <c r="K56" s="269"/>
      <c r="L56" s="269"/>
      <c r="M56" s="269"/>
      <c r="N56" s="95">
        <f t="shared" si="5"/>
        <v>50</v>
      </c>
      <c r="O56" s="268">
        <v>50</v>
      </c>
      <c r="P56" s="227"/>
      <c r="Q56" s="227"/>
      <c r="R56" s="227"/>
      <c r="S56" s="227"/>
      <c r="T56" s="227"/>
      <c r="U56" s="82">
        <f t="shared" si="3"/>
        <v>50</v>
      </c>
      <c r="V56" s="227"/>
      <c r="W56" s="227"/>
      <c r="X56" s="227"/>
      <c r="Y56" s="227"/>
      <c r="Z56" s="227"/>
      <c r="AA56" s="227"/>
      <c r="AB56" s="21" t="str">
        <f t="shared" si="4"/>
        <v/>
      </c>
    </row>
    <row r="57" spans="1:28" x14ac:dyDescent="0.25">
      <c r="A57" s="212">
        <f>IF('Avaliação Períodos'!A19=0,"",'Avaliação Períodos'!A19)</f>
        <v>11</v>
      </c>
      <c r="B57" s="430" t="str">
        <f>IF('Avaliação Períodos'!B19=0,"",'Avaliação Períodos'!B19)</f>
        <v>João</v>
      </c>
      <c r="C57" s="431"/>
      <c r="D57" s="431"/>
      <c r="E57" s="431"/>
      <c r="F57" s="431"/>
      <c r="G57" s="432"/>
      <c r="H57" s="267">
        <v>30</v>
      </c>
      <c r="I57" s="270"/>
      <c r="J57" s="270"/>
      <c r="K57" s="270"/>
      <c r="L57" s="270"/>
      <c r="M57" s="270"/>
      <c r="N57" s="95">
        <f t="shared" si="5"/>
        <v>30</v>
      </c>
      <c r="O57" s="267">
        <v>30</v>
      </c>
      <c r="P57" s="224"/>
      <c r="Q57" s="224"/>
      <c r="R57" s="224"/>
      <c r="S57" s="224"/>
      <c r="T57" s="224"/>
      <c r="U57" s="82">
        <f t="shared" si="3"/>
        <v>30</v>
      </c>
      <c r="V57" s="224"/>
      <c r="W57" s="224"/>
      <c r="X57" s="224"/>
      <c r="Y57" s="224"/>
      <c r="Z57" s="224"/>
      <c r="AA57" s="224"/>
      <c r="AB57" s="21" t="str">
        <f t="shared" si="4"/>
        <v/>
      </c>
    </row>
    <row r="58" spans="1:28" x14ac:dyDescent="0.25">
      <c r="A58" s="213">
        <f>IF('Avaliação Períodos'!A20=0,"",'Avaliação Períodos'!A20)</f>
        <v>12</v>
      </c>
      <c r="B58" s="427" t="str">
        <f>IF('Avaliação Períodos'!B20=0,"",'Avaliação Períodos'!B20)</f>
        <v>João Miguel</v>
      </c>
      <c r="C58" s="428"/>
      <c r="D58" s="428"/>
      <c r="E58" s="428"/>
      <c r="F58" s="428"/>
      <c r="G58" s="429"/>
      <c r="H58" s="268">
        <v>50</v>
      </c>
      <c r="I58" s="269"/>
      <c r="J58" s="278"/>
      <c r="K58" s="269"/>
      <c r="L58" s="269"/>
      <c r="M58" s="269"/>
      <c r="N58" s="95">
        <f t="shared" si="5"/>
        <v>50</v>
      </c>
      <c r="O58" s="268">
        <v>50</v>
      </c>
      <c r="P58" s="227"/>
      <c r="Q58" s="227"/>
      <c r="R58" s="227"/>
      <c r="S58" s="227"/>
      <c r="T58" s="227"/>
      <c r="U58" s="82">
        <f t="shared" si="3"/>
        <v>50</v>
      </c>
      <c r="V58" s="227"/>
      <c r="W58" s="227"/>
      <c r="X58" s="227"/>
      <c r="Y58" s="227"/>
      <c r="Z58" s="227"/>
      <c r="AA58" s="227"/>
      <c r="AB58" s="21" t="str">
        <f t="shared" si="4"/>
        <v/>
      </c>
    </row>
    <row r="59" spans="1:28" x14ac:dyDescent="0.25">
      <c r="A59" s="212">
        <f>IF('Avaliação Períodos'!A21=0,"",'Avaliação Períodos'!A21)</f>
        <v>13</v>
      </c>
      <c r="B59" s="430" t="str">
        <f>IF('Avaliação Períodos'!B21=0,"",'Avaliação Períodos'!B21)</f>
        <v>Lara</v>
      </c>
      <c r="C59" s="431"/>
      <c r="D59" s="431"/>
      <c r="E59" s="431"/>
      <c r="F59" s="431"/>
      <c r="G59" s="432"/>
      <c r="H59" s="267">
        <v>60</v>
      </c>
      <c r="I59" s="270"/>
      <c r="J59" s="270"/>
      <c r="K59" s="270"/>
      <c r="L59" s="270"/>
      <c r="M59" s="270"/>
      <c r="N59" s="95">
        <f t="shared" si="5"/>
        <v>60</v>
      </c>
      <c r="O59" s="267">
        <v>60</v>
      </c>
      <c r="P59" s="224"/>
      <c r="Q59" s="224"/>
      <c r="R59" s="224"/>
      <c r="S59" s="224"/>
      <c r="T59" s="224"/>
      <c r="U59" s="82">
        <f t="shared" si="3"/>
        <v>60</v>
      </c>
      <c r="V59" s="224"/>
      <c r="W59" s="224"/>
      <c r="X59" s="224"/>
      <c r="Y59" s="224"/>
      <c r="Z59" s="224"/>
      <c r="AA59" s="224"/>
      <c r="AB59" s="21" t="str">
        <f t="shared" si="4"/>
        <v/>
      </c>
    </row>
    <row r="60" spans="1:28" x14ac:dyDescent="0.25">
      <c r="A60" s="213">
        <f>IF('Avaliação Períodos'!A22=0,"",'Avaliação Períodos'!A22)</f>
        <v>14</v>
      </c>
      <c r="B60" s="427" t="str">
        <f>IF('Avaliação Períodos'!B22=0,"",'Avaliação Períodos'!B22)</f>
        <v>Luna</v>
      </c>
      <c r="C60" s="428"/>
      <c r="D60" s="428"/>
      <c r="E60" s="428"/>
      <c r="F60" s="428"/>
      <c r="G60" s="429"/>
      <c r="H60" s="268">
        <v>0</v>
      </c>
      <c r="I60" s="269"/>
      <c r="J60" s="269"/>
      <c r="K60" s="269"/>
      <c r="L60" s="269"/>
      <c r="M60" s="269"/>
      <c r="N60" s="95">
        <f t="shared" si="5"/>
        <v>0</v>
      </c>
      <c r="O60" s="268">
        <v>0</v>
      </c>
      <c r="P60" s="227"/>
      <c r="Q60" s="227"/>
      <c r="R60" s="227"/>
      <c r="S60" s="227"/>
      <c r="T60" s="227"/>
      <c r="U60" s="82">
        <f t="shared" si="3"/>
        <v>0</v>
      </c>
      <c r="V60" s="227"/>
      <c r="W60" s="227"/>
      <c r="X60" s="227"/>
      <c r="Y60" s="227"/>
      <c r="Z60" s="227"/>
      <c r="AA60" s="227"/>
      <c r="AB60" s="21" t="str">
        <f t="shared" si="4"/>
        <v/>
      </c>
    </row>
    <row r="61" spans="1:28" x14ac:dyDescent="0.25">
      <c r="A61" s="212">
        <f>IF('Avaliação Períodos'!A23=0,"",'Avaliação Períodos'!A23)</f>
        <v>15</v>
      </c>
      <c r="B61" s="430" t="str">
        <f>IF('Avaliação Períodos'!B23=0,"",'Avaliação Períodos'!B23)</f>
        <v>Mariana</v>
      </c>
      <c r="C61" s="431"/>
      <c r="D61" s="431"/>
      <c r="E61" s="431"/>
      <c r="F61" s="431"/>
      <c r="G61" s="432"/>
      <c r="H61" s="267">
        <v>25</v>
      </c>
      <c r="I61" s="270"/>
      <c r="J61" s="270"/>
      <c r="K61" s="270"/>
      <c r="L61" s="270"/>
      <c r="M61" s="270"/>
      <c r="N61" s="95">
        <f t="shared" si="5"/>
        <v>25</v>
      </c>
      <c r="O61" s="267">
        <v>25</v>
      </c>
      <c r="P61" s="224"/>
      <c r="Q61" s="224"/>
      <c r="R61" s="224"/>
      <c r="S61" s="224"/>
      <c r="T61" s="224"/>
      <c r="U61" s="82">
        <f t="shared" si="3"/>
        <v>25</v>
      </c>
      <c r="V61" s="224"/>
      <c r="W61" s="224"/>
      <c r="X61" s="224"/>
      <c r="Y61" s="224"/>
      <c r="Z61" s="224"/>
      <c r="AA61" s="224"/>
      <c r="AB61" s="21" t="str">
        <f t="shared" si="4"/>
        <v/>
      </c>
    </row>
    <row r="62" spans="1:28" x14ac:dyDescent="0.25">
      <c r="A62" s="213">
        <f>IF('Avaliação Períodos'!A24=0,"",'Avaliação Períodos'!A24)</f>
        <v>16</v>
      </c>
      <c r="B62" s="427" t="str">
        <f>IF('Avaliação Períodos'!B24=0,"",'Avaliação Períodos'!B24)</f>
        <v>Martim</v>
      </c>
      <c r="C62" s="428"/>
      <c r="D62" s="428"/>
      <c r="E62" s="428"/>
      <c r="F62" s="428"/>
      <c r="G62" s="429"/>
      <c r="H62" s="268">
        <v>75</v>
      </c>
      <c r="I62" s="269"/>
      <c r="J62" s="269"/>
      <c r="K62" s="269"/>
      <c r="L62" s="269"/>
      <c r="M62" s="269"/>
      <c r="N62" s="95">
        <f t="shared" si="5"/>
        <v>75</v>
      </c>
      <c r="O62" s="268">
        <v>75</v>
      </c>
      <c r="P62" s="227"/>
      <c r="Q62" s="227"/>
      <c r="R62" s="227"/>
      <c r="S62" s="227"/>
      <c r="T62" s="227"/>
      <c r="U62" s="82">
        <f t="shared" si="3"/>
        <v>75</v>
      </c>
      <c r="V62" s="227"/>
      <c r="W62" s="227"/>
      <c r="X62" s="227"/>
      <c r="Y62" s="227"/>
      <c r="Z62" s="227"/>
      <c r="AA62" s="227"/>
      <c r="AB62" s="21" t="str">
        <f t="shared" si="4"/>
        <v/>
      </c>
    </row>
    <row r="63" spans="1:28" x14ac:dyDescent="0.25">
      <c r="A63" s="212">
        <f>IF('Avaliação Períodos'!A25=0,"",'Avaliação Períodos'!A25)</f>
        <v>17</v>
      </c>
      <c r="B63" s="430" t="str">
        <f>IF('Avaliação Períodos'!B25=0,"",'Avaliação Períodos'!B25)</f>
        <v>Matilde</v>
      </c>
      <c r="C63" s="431"/>
      <c r="D63" s="431"/>
      <c r="E63" s="431"/>
      <c r="F63" s="431"/>
      <c r="G63" s="432"/>
      <c r="H63" s="267">
        <v>50</v>
      </c>
      <c r="I63" s="270"/>
      <c r="J63" s="270"/>
      <c r="K63" s="270"/>
      <c r="L63" s="270"/>
      <c r="M63" s="270"/>
      <c r="N63" s="95">
        <f t="shared" si="5"/>
        <v>50</v>
      </c>
      <c r="O63" s="267">
        <v>50</v>
      </c>
      <c r="P63" s="224"/>
      <c r="Q63" s="224"/>
      <c r="R63" s="224"/>
      <c r="S63" s="224"/>
      <c r="T63" s="224"/>
      <c r="U63" s="82">
        <f t="shared" si="3"/>
        <v>50</v>
      </c>
      <c r="V63" s="224"/>
      <c r="W63" s="224"/>
      <c r="X63" s="224"/>
      <c r="Y63" s="224"/>
      <c r="Z63" s="224"/>
      <c r="AA63" s="224"/>
      <c r="AB63" s="21" t="str">
        <f t="shared" si="4"/>
        <v/>
      </c>
    </row>
    <row r="64" spans="1:28" x14ac:dyDescent="0.25">
      <c r="A64" s="213">
        <f>IF('Avaliação Períodos'!A26=0,"",'Avaliação Períodos'!A26)</f>
        <v>18</v>
      </c>
      <c r="B64" s="427" t="str">
        <f>IF('Avaliação Períodos'!B26=0,"",'Avaliação Períodos'!B26)</f>
        <v>Rúben</v>
      </c>
      <c r="C64" s="428"/>
      <c r="D64" s="428"/>
      <c r="E64" s="428"/>
      <c r="F64" s="428"/>
      <c r="G64" s="429"/>
      <c r="H64" s="268">
        <v>50</v>
      </c>
      <c r="I64" s="269"/>
      <c r="J64" s="269"/>
      <c r="K64" s="269"/>
      <c r="L64" s="269"/>
      <c r="M64" s="269"/>
      <c r="N64" s="95">
        <f t="shared" si="5"/>
        <v>50</v>
      </c>
      <c r="O64" s="268">
        <v>50</v>
      </c>
      <c r="P64" s="227"/>
      <c r="Q64" s="227"/>
      <c r="R64" s="227"/>
      <c r="S64" s="227"/>
      <c r="T64" s="227"/>
      <c r="U64" s="82">
        <f t="shared" si="3"/>
        <v>50</v>
      </c>
      <c r="V64" s="227"/>
      <c r="W64" s="227"/>
      <c r="X64" s="227"/>
      <c r="Y64" s="227"/>
      <c r="Z64" s="227"/>
      <c r="AA64" s="227"/>
      <c r="AB64" s="21" t="str">
        <f t="shared" si="4"/>
        <v/>
      </c>
    </row>
    <row r="65" spans="1:32" x14ac:dyDescent="0.25">
      <c r="A65" s="212">
        <f>IF('Avaliação Períodos'!A27=0,"",'Avaliação Períodos'!A27)</f>
        <v>19</v>
      </c>
      <c r="B65" s="430" t="str">
        <f>IF('Avaliação Períodos'!B27=0,"",'Avaliação Períodos'!B27)</f>
        <v>Samanta</v>
      </c>
      <c r="C65" s="431"/>
      <c r="D65" s="431"/>
      <c r="E65" s="431"/>
      <c r="F65" s="431"/>
      <c r="G65" s="432"/>
      <c r="H65" s="267">
        <v>60</v>
      </c>
      <c r="I65" s="270"/>
      <c r="J65" s="270"/>
      <c r="K65" s="270"/>
      <c r="L65" s="270"/>
      <c r="M65" s="270"/>
      <c r="N65" s="95">
        <f t="shared" si="5"/>
        <v>60</v>
      </c>
      <c r="O65" s="267">
        <v>60</v>
      </c>
      <c r="P65" s="224"/>
      <c r="Q65" s="224"/>
      <c r="R65" s="224"/>
      <c r="S65" s="224"/>
      <c r="T65" s="224"/>
      <c r="U65" s="82">
        <f t="shared" si="3"/>
        <v>60</v>
      </c>
      <c r="V65" s="224"/>
      <c r="W65" s="224"/>
      <c r="X65" s="224"/>
      <c r="Y65" s="224"/>
      <c r="Z65" s="224"/>
      <c r="AA65" s="224"/>
      <c r="AB65" s="21" t="str">
        <f t="shared" si="4"/>
        <v/>
      </c>
    </row>
    <row r="66" spans="1:32" x14ac:dyDescent="0.25">
      <c r="A66" s="213">
        <f>IF('Avaliação Períodos'!A28=0,"",'Avaliação Períodos'!A28)</f>
        <v>20</v>
      </c>
      <c r="B66" s="427" t="str">
        <f>IF('Avaliação Períodos'!B28=0,"",'Avaliação Períodos'!B28)</f>
        <v>Samuel</v>
      </c>
      <c r="C66" s="428"/>
      <c r="D66" s="428"/>
      <c r="E66" s="428"/>
      <c r="F66" s="428"/>
      <c r="G66" s="429"/>
      <c r="H66" s="268">
        <v>70</v>
      </c>
      <c r="I66" s="269"/>
      <c r="J66" s="269"/>
      <c r="K66" s="269"/>
      <c r="L66" s="269"/>
      <c r="M66" s="269"/>
      <c r="N66" s="95">
        <f t="shared" si="5"/>
        <v>70</v>
      </c>
      <c r="O66" s="268">
        <v>70</v>
      </c>
      <c r="P66" s="227"/>
      <c r="Q66" s="227"/>
      <c r="R66" s="227"/>
      <c r="S66" s="227"/>
      <c r="T66" s="227"/>
      <c r="U66" s="82">
        <f t="shared" si="3"/>
        <v>70</v>
      </c>
      <c r="V66" s="227"/>
      <c r="W66" s="227"/>
      <c r="X66" s="227"/>
      <c r="Y66" s="227"/>
      <c r="Z66" s="227"/>
      <c r="AA66" s="227"/>
      <c r="AB66" s="21" t="str">
        <f t="shared" si="4"/>
        <v/>
      </c>
    </row>
    <row r="67" spans="1:32" x14ac:dyDescent="0.25">
      <c r="A67" s="212">
        <f>IF('Avaliação Períodos'!A29=0,"",'Avaliação Períodos'!A29)</f>
        <v>21</v>
      </c>
      <c r="B67" s="430" t="str">
        <f>IF('Avaliação Períodos'!B29=0,"",'Avaliação Períodos'!B29)</f>
        <v xml:space="preserve"> Sara Ferreira Gonç</v>
      </c>
      <c r="C67" s="431"/>
      <c r="D67" s="431"/>
      <c r="E67" s="431"/>
      <c r="F67" s="431"/>
      <c r="G67" s="432"/>
      <c r="H67" s="267">
        <v>90</v>
      </c>
      <c r="I67" s="270"/>
      <c r="J67" s="270"/>
      <c r="K67" s="270"/>
      <c r="L67" s="270"/>
      <c r="M67" s="270"/>
      <c r="N67" s="95">
        <f t="shared" si="5"/>
        <v>90</v>
      </c>
      <c r="O67" s="267">
        <v>90</v>
      </c>
      <c r="P67" s="224"/>
      <c r="Q67" s="224"/>
      <c r="R67" s="224"/>
      <c r="S67" s="224"/>
      <c r="T67" s="224"/>
      <c r="U67" s="82">
        <f t="shared" si="3"/>
        <v>90</v>
      </c>
      <c r="V67" s="224"/>
      <c r="W67" s="224"/>
      <c r="X67" s="224"/>
      <c r="Y67" s="224"/>
      <c r="Z67" s="224"/>
      <c r="AA67" s="224"/>
      <c r="AB67" s="21" t="str">
        <f t="shared" si="4"/>
        <v/>
      </c>
    </row>
    <row r="68" spans="1:32" x14ac:dyDescent="0.25">
      <c r="A68" s="213">
        <f>IF('Avaliação Períodos'!A30=0,"",'Avaliação Períodos'!A30)</f>
        <v>22</v>
      </c>
      <c r="B68" s="427" t="str">
        <f>IF('Avaliação Períodos'!B30=0,"",'Avaliação Períodos'!B30)</f>
        <v xml:space="preserve">Sara Gomes </v>
      </c>
      <c r="C68" s="428"/>
      <c r="D68" s="428"/>
      <c r="E68" s="428"/>
      <c r="F68" s="428"/>
      <c r="G68" s="429"/>
      <c r="H68" s="268">
        <v>60</v>
      </c>
      <c r="I68" s="269"/>
      <c r="J68" s="269"/>
      <c r="K68" s="269"/>
      <c r="L68" s="269"/>
      <c r="M68" s="269"/>
      <c r="N68" s="95">
        <f t="shared" si="5"/>
        <v>60</v>
      </c>
      <c r="O68" s="268">
        <v>60</v>
      </c>
      <c r="P68" s="232"/>
      <c r="Q68" s="232"/>
      <c r="R68" s="232"/>
      <c r="S68" s="232"/>
      <c r="T68" s="232"/>
      <c r="U68" s="82">
        <f t="shared" si="3"/>
        <v>60</v>
      </c>
      <c r="V68" s="232"/>
      <c r="W68" s="232"/>
      <c r="X68" s="232"/>
      <c r="Y68" s="232"/>
      <c r="Z68" s="232"/>
      <c r="AA68" s="232"/>
      <c r="AB68" s="21" t="str">
        <f t="shared" si="4"/>
        <v/>
      </c>
    </row>
    <row r="69" spans="1:32" x14ac:dyDescent="0.25">
      <c r="A69" s="212">
        <f>IF('Avaliação Períodos'!A31=0,"",'Avaliação Períodos'!A31)</f>
        <v>23</v>
      </c>
      <c r="B69" s="430" t="str">
        <f>IF('Avaliação Períodos'!B31=0,"",'Avaliação Períodos'!B31)</f>
        <v>Simão Mendes</v>
      </c>
      <c r="C69" s="431"/>
      <c r="D69" s="431"/>
      <c r="E69" s="431"/>
      <c r="F69" s="431"/>
      <c r="G69" s="432"/>
      <c r="H69" s="267">
        <v>65</v>
      </c>
      <c r="I69" s="270"/>
      <c r="J69" s="270"/>
      <c r="K69" s="270"/>
      <c r="L69" s="270"/>
      <c r="M69" s="270"/>
      <c r="N69" s="95">
        <f t="shared" si="5"/>
        <v>65</v>
      </c>
      <c r="O69" s="267">
        <v>65</v>
      </c>
      <c r="P69" s="224"/>
      <c r="Q69" s="224"/>
      <c r="R69" s="224"/>
      <c r="S69" s="224"/>
      <c r="T69" s="224"/>
      <c r="U69" s="82">
        <f t="shared" si="3"/>
        <v>65</v>
      </c>
      <c r="V69" s="224"/>
      <c r="W69" s="224"/>
      <c r="X69" s="224"/>
      <c r="Y69" s="224"/>
      <c r="Z69" s="224"/>
      <c r="AA69" s="224"/>
      <c r="AB69" s="21" t="str">
        <f t="shared" si="4"/>
        <v/>
      </c>
    </row>
    <row r="70" spans="1:32" x14ac:dyDescent="0.25">
      <c r="A70" s="213">
        <f>IF('Avaliação Períodos'!A32=0,"",'Avaliação Períodos'!A32)</f>
        <v>24</v>
      </c>
      <c r="B70" s="427" t="str">
        <f>IF('Avaliação Períodos'!B32=0,"",'Avaliação Períodos'!B32)</f>
        <v>Simão Pedosa</v>
      </c>
      <c r="C70" s="428"/>
      <c r="D70" s="428"/>
      <c r="E70" s="428"/>
      <c r="F70" s="428"/>
      <c r="G70" s="429"/>
      <c r="H70" s="268">
        <v>65</v>
      </c>
      <c r="I70" s="269"/>
      <c r="J70" s="269"/>
      <c r="K70" s="269"/>
      <c r="L70" s="269"/>
      <c r="M70" s="269"/>
      <c r="N70" s="95">
        <f t="shared" si="5"/>
        <v>65</v>
      </c>
      <c r="O70" s="268">
        <v>65</v>
      </c>
      <c r="P70" s="227"/>
      <c r="Q70" s="227"/>
      <c r="R70" s="227"/>
      <c r="S70" s="227"/>
      <c r="T70" s="227"/>
      <c r="U70" s="82">
        <f t="shared" si="3"/>
        <v>65</v>
      </c>
      <c r="V70" s="227"/>
      <c r="W70" s="227"/>
      <c r="X70" s="227"/>
      <c r="Y70" s="227"/>
      <c r="Z70" s="227"/>
      <c r="AA70" s="227"/>
      <c r="AB70" s="21" t="str">
        <f t="shared" si="4"/>
        <v/>
      </c>
    </row>
    <row r="71" spans="1:32" x14ac:dyDescent="0.25">
      <c r="A71" s="212">
        <f>IF('Avaliação Períodos'!A33=0,"",'Avaliação Períodos'!A33)</f>
        <v>25</v>
      </c>
      <c r="B71" s="430" t="str">
        <f>IF('Avaliação Períodos'!B33=0,"",'Avaliação Períodos'!B33)</f>
        <v>Sofia</v>
      </c>
      <c r="C71" s="431"/>
      <c r="D71" s="431"/>
      <c r="E71" s="431"/>
      <c r="F71" s="431"/>
      <c r="G71" s="432"/>
      <c r="H71" s="267">
        <v>90</v>
      </c>
      <c r="I71" s="270"/>
      <c r="J71" s="270"/>
      <c r="K71" s="270"/>
      <c r="L71" s="270"/>
      <c r="M71" s="270"/>
      <c r="N71" s="95">
        <f t="shared" si="5"/>
        <v>90</v>
      </c>
      <c r="O71" s="267">
        <v>90</v>
      </c>
      <c r="P71" s="224"/>
      <c r="Q71" s="224"/>
      <c r="R71" s="224"/>
      <c r="S71" s="224"/>
      <c r="T71" s="224"/>
      <c r="U71" s="82">
        <f t="shared" si="3"/>
        <v>90</v>
      </c>
      <c r="V71" s="224"/>
      <c r="W71" s="224"/>
      <c r="X71" s="224"/>
      <c r="Y71" s="224"/>
      <c r="Z71" s="224"/>
      <c r="AA71" s="224"/>
      <c r="AB71" s="21" t="str">
        <f t="shared" si="4"/>
        <v/>
      </c>
    </row>
    <row r="72" spans="1:32" x14ac:dyDescent="0.25">
      <c r="A72" s="213">
        <f>IF('Avaliação Períodos'!A34=0,"",'Avaliação Períodos'!A34)</f>
        <v>26</v>
      </c>
      <c r="B72" s="427" t="str">
        <f>IF('Avaliação Períodos'!B34=0,"",'Avaliação Períodos'!B34)</f>
        <v>Tomás</v>
      </c>
      <c r="C72" s="428"/>
      <c r="D72" s="428"/>
      <c r="E72" s="428"/>
      <c r="F72" s="428"/>
      <c r="G72" s="429"/>
      <c r="H72" s="268">
        <v>65</v>
      </c>
      <c r="I72" s="269"/>
      <c r="J72" s="269"/>
      <c r="K72" s="269"/>
      <c r="L72" s="269"/>
      <c r="M72" s="269"/>
      <c r="N72" s="95">
        <f t="shared" si="5"/>
        <v>65</v>
      </c>
      <c r="O72" s="268">
        <v>65</v>
      </c>
      <c r="P72" s="227"/>
      <c r="Q72" s="227"/>
      <c r="R72" s="227"/>
      <c r="S72" s="227"/>
      <c r="T72" s="227"/>
      <c r="U72" s="82">
        <f t="shared" si="3"/>
        <v>65</v>
      </c>
      <c r="V72" s="227"/>
      <c r="W72" s="227"/>
      <c r="X72" s="227"/>
      <c r="Y72" s="227"/>
      <c r="Z72" s="227"/>
      <c r="AA72" s="227"/>
      <c r="AB72" s="21" t="str">
        <f t="shared" si="4"/>
        <v/>
      </c>
    </row>
    <row r="73" spans="1:32" x14ac:dyDescent="0.25">
      <c r="A73" s="212">
        <f>IF('Avaliação Períodos'!A35=0,"",'Avaliação Períodos'!A35)</f>
        <v>27</v>
      </c>
      <c r="B73" s="430" t="str">
        <f>IF('Avaliação Períodos'!B35=0,"",'Avaliação Períodos'!B35)</f>
        <v/>
      </c>
      <c r="C73" s="431"/>
      <c r="D73" s="431"/>
      <c r="E73" s="431"/>
      <c r="F73" s="431"/>
      <c r="G73" s="432"/>
      <c r="H73" s="267"/>
      <c r="I73" s="270"/>
      <c r="J73" s="270"/>
      <c r="K73" s="270"/>
      <c r="L73" s="270"/>
      <c r="M73" s="270"/>
      <c r="N73" s="95" t="str">
        <f t="shared" si="5"/>
        <v/>
      </c>
      <c r="O73" s="230"/>
      <c r="P73" s="224"/>
      <c r="Q73" s="224"/>
      <c r="R73" s="224"/>
      <c r="S73" s="224"/>
      <c r="T73" s="224"/>
      <c r="U73" s="82" t="str">
        <f t="shared" si="3"/>
        <v/>
      </c>
      <c r="V73" s="224"/>
      <c r="W73" s="224"/>
      <c r="X73" s="224"/>
      <c r="Y73" s="224"/>
      <c r="Z73" s="224"/>
      <c r="AA73" s="224"/>
      <c r="AB73" s="21" t="str">
        <f t="shared" si="4"/>
        <v/>
      </c>
    </row>
    <row r="74" spans="1:32" x14ac:dyDescent="0.25">
      <c r="A74" s="213">
        <f>IF('Avaliação Períodos'!A36=0,"",'Avaliação Períodos'!A36)</f>
        <v>28</v>
      </c>
      <c r="B74" s="427" t="str">
        <f>IF('Avaliação Períodos'!B36=0,"",'Avaliação Períodos'!B36)</f>
        <v xml:space="preserve"> </v>
      </c>
      <c r="C74" s="428"/>
      <c r="D74" s="428"/>
      <c r="E74" s="428"/>
      <c r="F74" s="428"/>
      <c r="G74" s="429"/>
      <c r="H74" s="268"/>
      <c r="I74" s="269"/>
      <c r="J74" s="269"/>
      <c r="K74" s="269"/>
      <c r="L74" s="269"/>
      <c r="M74" s="269"/>
      <c r="N74" s="95" t="str">
        <f t="shared" si="5"/>
        <v/>
      </c>
      <c r="O74" s="226"/>
      <c r="P74" s="227"/>
      <c r="Q74" s="227"/>
      <c r="R74" s="227"/>
      <c r="S74" s="227"/>
      <c r="T74" s="227"/>
      <c r="U74" s="82" t="str">
        <f t="shared" si="3"/>
        <v/>
      </c>
      <c r="V74" s="227"/>
      <c r="W74" s="227"/>
      <c r="X74" s="227"/>
      <c r="Y74" s="227"/>
      <c r="Z74" s="227"/>
      <c r="AA74" s="227"/>
      <c r="AB74" s="21" t="str">
        <f t="shared" si="4"/>
        <v/>
      </c>
    </row>
    <row r="75" spans="1:32" x14ac:dyDescent="0.25">
      <c r="A75" s="214">
        <f>IF('Avaliação Períodos'!A37=0,"",'Avaliação Períodos'!A37)</f>
        <v>29</v>
      </c>
      <c r="B75" s="430" t="str">
        <f>IF('Avaliação Períodos'!B37=0,"",'Avaliação Períodos'!B37)</f>
        <v/>
      </c>
      <c r="C75" s="431"/>
      <c r="D75" s="431"/>
      <c r="E75" s="431"/>
      <c r="F75" s="431"/>
      <c r="G75" s="432"/>
      <c r="H75" s="267"/>
      <c r="I75" s="270"/>
      <c r="J75" s="270"/>
      <c r="K75" s="270"/>
      <c r="L75" s="270"/>
      <c r="M75" s="270"/>
      <c r="N75" s="95" t="str">
        <f t="shared" si="5"/>
        <v/>
      </c>
      <c r="O75" s="230"/>
      <c r="P75" s="224"/>
      <c r="Q75" s="224"/>
      <c r="R75" s="224"/>
      <c r="S75" s="224"/>
      <c r="T75" s="224"/>
      <c r="U75" s="82" t="str">
        <f t="shared" si="3"/>
        <v/>
      </c>
      <c r="V75" s="235"/>
      <c r="W75" s="235"/>
      <c r="X75" s="235"/>
      <c r="Y75" s="235"/>
      <c r="Z75" s="235"/>
      <c r="AA75" s="235"/>
      <c r="AB75" s="21" t="str">
        <f t="shared" si="4"/>
        <v/>
      </c>
    </row>
    <row r="76" spans="1:32" x14ac:dyDescent="0.25">
      <c r="A76" s="215">
        <f>IF('Avaliação Períodos'!A38=0,"",'Avaliação Períodos'!A38)</f>
        <v>30</v>
      </c>
      <c r="B76" s="427" t="str">
        <f>IF('Avaliação Períodos'!B38=0,"",'Avaliação Períodos'!B38)</f>
        <v xml:space="preserve"> </v>
      </c>
      <c r="C76" s="428"/>
      <c r="D76" s="428"/>
      <c r="E76" s="428"/>
      <c r="F76" s="428"/>
      <c r="G76" s="429"/>
      <c r="H76" s="271"/>
      <c r="I76" s="272"/>
      <c r="J76" s="272"/>
      <c r="K76" s="272"/>
      <c r="L76" s="272"/>
      <c r="M76" s="272"/>
      <c r="N76" s="122" t="str">
        <f t="shared" si="5"/>
        <v/>
      </c>
      <c r="O76" s="266"/>
      <c r="P76" s="264"/>
      <c r="Q76" s="264"/>
      <c r="R76" s="264"/>
      <c r="S76" s="264"/>
      <c r="T76" s="264"/>
      <c r="U76" s="82" t="str">
        <f t="shared" si="3"/>
        <v/>
      </c>
      <c r="V76" s="246"/>
      <c r="W76" s="246"/>
      <c r="X76" s="246"/>
      <c r="Y76" s="246"/>
      <c r="Z76" s="246"/>
      <c r="AA76" s="246"/>
      <c r="AB76" s="69" t="str">
        <f t="shared" si="4"/>
        <v/>
      </c>
    </row>
    <row r="77" spans="1:3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418" t="s">
        <v>66</v>
      </c>
      <c r="L77" s="419"/>
      <c r="M77" s="420"/>
      <c r="N77" s="276">
        <f>IF(COUNT(N47:N76)=0,"",AVERAGE(N47:N76))</f>
        <v>57.115384615384613</v>
      </c>
      <c r="R77" s="418" t="s">
        <v>66</v>
      </c>
      <c r="S77" s="419"/>
      <c r="T77" s="420"/>
      <c r="U77" s="248">
        <f>IF(COUNT(U47:U76)=0,"",AVERAGE(U47:U76))</f>
        <v>57.115384615384613</v>
      </c>
      <c r="V77" s="96"/>
      <c r="W77" s="96"/>
      <c r="X77" s="96"/>
      <c r="Y77" s="418" t="s">
        <v>66</v>
      </c>
      <c r="Z77" s="419"/>
      <c r="AA77" s="420"/>
      <c r="AB77" s="248" t="str">
        <f>IF(COUNTBLANK(AB47:AB76)=30,"",AVERAGE(AB47:AB76))</f>
        <v/>
      </c>
      <c r="AD77" s="96"/>
      <c r="AE77" s="96"/>
      <c r="AF77" s="96"/>
    </row>
    <row r="78" spans="1:3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418" t="s">
        <v>67</v>
      </c>
      <c r="L78" s="419"/>
      <c r="M78" s="420"/>
      <c r="N78" s="249">
        <f>COUNTIF(N47:N76,"&lt;50")</f>
        <v>5</v>
      </c>
      <c r="R78" s="418" t="s">
        <v>67</v>
      </c>
      <c r="S78" s="419"/>
      <c r="T78" s="420"/>
      <c r="U78" s="249">
        <f>COUNTIF(U47:U76,"&lt;50")</f>
        <v>5</v>
      </c>
      <c r="V78" s="97"/>
      <c r="W78" s="97"/>
      <c r="X78" s="97"/>
      <c r="Y78" s="418" t="s">
        <v>67</v>
      </c>
      <c r="Z78" s="419"/>
      <c r="AA78" s="420"/>
      <c r="AB78" s="249">
        <f>COUNTIF(AB47:AB76,"&lt;50")</f>
        <v>0</v>
      </c>
      <c r="AD78" s="97"/>
      <c r="AE78" s="97"/>
      <c r="AF78" s="97"/>
    </row>
    <row r="79" spans="1:3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418" t="s">
        <v>68</v>
      </c>
      <c r="L79" s="419"/>
      <c r="M79" s="420"/>
      <c r="N79" s="250">
        <f>IF(COUNT(N47:N76)=0,"",N78/(COUNT(N47:N76))*100)</f>
        <v>19.230769230769234</v>
      </c>
      <c r="R79" s="418" t="s">
        <v>68</v>
      </c>
      <c r="S79" s="419"/>
      <c r="T79" s="420"/>
      <c r="U79" s="250">
        <f>IF(COUNT(U47:U76)=0,"",U78/(COUNT(U47:U76))*100)</f>
        <v>19.230769230769234</v>
      </c>
      <c r="V79" s="98"/>
      <c r="W79" s="98"/>
      <c r="X79" s="98"/>
      <c r="Y79" s="418" t="s">
        <v>68</v>
      </c>
      <c r="Z79" s="419"/>
      <c r="AA79" s="420"/>
      <c r="AB79" s="250" t="str">
        <f>IF(COUNT(AB47:AB76)=0,"",$AB78/(COUNT(AB47:AB76))*100)</f>
        <v/>
      </c>
      <c r="AD79" s="98"/>
      <c r="AE79" s="98"/>
      <c r="AF79" s="98"/>
    </row>
  </sheetData>
  <sheetProtection algorithmName="SHA-512" hashValue="y5Sog+XhvcstOmo1oFtpusy6Xq5g10JoSdxi5bPsO86cUpXAL6JF6fUTmhN6NjF7Opra8BcxeRpnWGJ5MCMVtQ==" saltValue="4V0rkt8TH0HZQU89fWqQbA==" spinCount="100000" sheet="1" objects="1" scenarios="1"/>
  <mergeCells count="98">
    <mergeCell ref="B13:G13"/>
    <mergeCell ref="B14:G14"/>
    <mergeCell ref="B15:G15"/>
    <mergeCell ref="B16:G16"/>
    <mergeCell ref="B17:G17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7:G7"/>
    <mergeCell ref="H3:AN3"/>
    <mergeCell ref="A4:G5"/>
    <mergeCell ref="H4:Q5"/>
    <mergeCell ref="R4:R6"/>
    <mergeCell ref="S4:AB5"/>
    <mergeCell ref="AC4:AC6"/>
    <mergeCell ref="AD4:AM5"/>
    <mergeCell ref="AN4:AN6"/>
    <mergeCell ref="A6:G6"/>
    <mergeCell ref="B46:G46"/>
    <mergeCell ref="B47:G47"/>
    <mergeCell ref="B48:G48"/>
    <mergeCell ref="B8:G8"/>
    <mergeCell ref="B9:G9"/>
    <mergeCell ref="B10:G10"/>
    <mergeCell ref="B11:G11"/>
    <mergeCell ref="B12:G12"/>
    <mergeCell ref="B37:G37"/>
    <mergeCell ref="B31:G31"/>
    <mergeCell ref="B32:G32"/>
    <mergeCell ref="B33:G33"/>
    <mergeCell ref="B34:G34"/>
    <mergeCell ref="B35:G35"/>
    <mergeCell ref="B36:G36"/>
    <mergeCell ref="B18:G18"/>
    <mergeCell ref="A43:G44"/>
    <mergeCell ref="A45:G45"/>
    <mergeCell ref="H43:M44"/>
    <mergeCell ref="AK38:AM38"/>
    <mergeCell ref="Z38:AB38"/>
    <mergeCell ref="AK39:AM39"/>
    <mergeCell ref="Z39:AB39"/>
    <mergeCell ref="AK40:AM40"/>
    <mergeCell ref="Z40:AB40"/>
    <mergeCell ref="O38:Q38"/>
    <mergeCell ref="O39:Q39"/>
    <mergeCell ref="O40:Q40"/>
    <mergeCell ref="H42:AB42"/>
    <mergeCell ref="AB43:AB45"/>
    <mergeCell ref="N43:N45"/>
    <mergeCell ref="U43:U45"/>
    <mergeCell ref="B49:G49"/>
    <mergeCell ref="B50:G50"/>
    <mergeCell ref="B51:G51"/>
    <mergeCell ref="B64:G64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52:G52"/>
    <mergeCell ref="B76:G76"/>
    <mergeCell ref="B65:G65"/>
    <mergeCell ref="B66:G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K79:M79"/>
    <mergeCell ref="R79:T79"/>
    <mergeCell ref="Y79:AA79"/>
    <mergeCell ref="V43:AA44"/>
    <mergeCell ref="O43:T44"/>
    <mergeCell ref="K77:M77"/>
    <mergeCell ref="R77:T77"/>
    <mergeCell ref="Y77:AA77"/>
    <mergeCell ref="K78:M78"/>
    <mergeCell ref="R78:T78"/>
    <mergeCell ref="Y78:AA78"/>
  </mergeCells>
  <dataValidations count="10">
    <dataValidation type="decimal" operator="lessThanOrEqual" allowBlank="1" showErrorMessage="1" errorTitle="Erro." error="Ultrapassou cotação máxima." sqref="AD8:AM37 S8:AB37" xr:uid="{00000000-0002-0000-0100-000000000000}">
      <formula1>S$7</formula1>
    </dataValidation>
    <dataValidation type="decimal" operator="lessThan" allowBlank="1" showInputMessage="1" showErrorMessage="1" sqref="AC8:AC37" xr:uid="{00000000-0002-0000-0100-000001000000}">
      <formula1>AC$7</formula1>
    </dataValidation>
    <dataValidation type="decimal" operator="lessThan" allowBlank="1" showInputMessage="1" showErrorMessage="1" sqref="H7 H46" xr:uid="{00000000-0002-0000-0100-000002000000}">
      <formula1>H6</formula1>
    </dataValidation>
    <dataValidation type="decimal" operator="lessThanOrEqual" allowBlank="1" showInputMessage="1" showErrorMessage="1" errorTitle="ERRO!" error="A pergunta não vale tanto!..." sqref="R8:R37" xr:uid="{00000000-0002-0000-0100-000003000000}">
      <formula1>R$7</formula1>
    </dataValidation>
    <dataValidation type="decimal" operator="lessThanOrEqual" allowBlank="1" showInputMessage="1" showErrorMessage="1" errorTitle="Erro." error="Ultrapassou cotação máxima." sqref="H8:Q37" xr:uid="{00000000-0002-0000-0100-000004000000}">
      <formula1>H$7</formula1>
    </dataValidation>
    <dataValidation type="decimal" operator="lessThanOrEqual" allowBlank="1" showErrorMessage="1" errorTitle="ERRO!" error="A pergunta não vale tanto!" sqref="Q6" xr:uid="{00000000-0002-0000-0100-000005000000}">
      <formula1>Q$7</formula1>
    </dataValidation>
    <dataValidation type="decimal" operator="lessThan" allowBlank="1" showInputMessage="1" showErrorMessage="1" sqref="U47:U76" xr:uid="{00000000-0002-0000-0100-000006000000}">
      <formula1>AC$7</formula1>
    </dataValidation>
    <dataValidation type="decimal" operator="lessThanOrEqual" allowBlank="1" showInputMessage="1" showErrorMessage="1" errorTitle="ERRO!" error="A pergunta não vale tanto!..." sqref="N47:N76" xr:uid="{00000000-0002-0000-0100-000007000000}">
      <formula1>R$7</formula1>
    </dataValidation>
    <dataValidation type="decimal" operator="lessThanOrEqual" allowBlank="1" showInputMessage="1" showErrorMessage="1" errorTitle="Erro." error="Ultrapassou cotação máxima." sqref="H47:M76" xr:uid="{00000000-0002-0000-0100-000008000000}">
      <formula1>H$46</formula1>
    </dataValidation>
    <dataValidation type="decimal" operator="lessThanOrEqual" allowBlank="1" showErrorMessage="1" errorTitle="Erro." error="Ultrapassou cotação máxima." sqref="O47:T76 V47:AA76" xr:uid="{00000000-0002-0000-0100-000009000000}">
      <formula1>O$46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K41"/>
  <sheetViews>
    <sheetView zoomScaleNormal="100" workbookViewId="0">
      <pane xSplit="7" ySplit="7" topLeftCell="J8" activePane="bottomRight" state="frozen"/>
      <selection pane="topRight" activeCell="H1" sqref="H1"/>
      <selection pane="bottomLeft" activeCell="A8" sqref="A8"/>
      <selection pane="bottomRight" activeCell="O8" sqref="O8"/>
    </sheetView>
  </sheetViews>
  <sheetFormatPr defaultRowHeight="15" x14ac:dyDescent="0.25"/>
  <cols>
    <col min="1" max="1" width="7" style="138" customWidth="1"/>
    <col min="2" max="2" width="2.42578125" style="138" customWidth="1"/>
    <col min="3" max="3" width="9.140625" style="138" hidden="1" customWidth="1"/>
    <col min="4" max="4" width="1.5703125" style="138" customWidth="1"/>
    <col min="5" max="5" width="7.5703125" style="138" customWidth="1"/>
    <col min="6" max="6" width="5.140625" style="138" customWidth="1"/>
    <col min="7" max="7" width="5" style="138" customWidth="1"/>
    <col min="8" max="12" width="9.140625" style="138" customWidth="1"/>
    <col min="13" max="13" width="9.42578125" style="138" customWidth="1"/>
    <col min="14" max="15" width="9.85546875" style="138" customWidth="1"/>
    <col min="16" max="21" width="9.140625" style="138"/>
    <col min="22" max="23" width="10.28515625" style="138" customWidth="1"/>
    <col min="24" max="29" width="9.140625" style="138"/>
    <col min="30" max="30" width="9.85546875" style="138" customWidth="1"/>
    <col min="31" max="31" width="9.7109375" style="138" customWidth="1"/>
    <col min="32" max="16384" width="9.140625" style="138"/>
  </cols>
  <sheetData>
    <row r="1" spans="1:37" ht="27" x14ac:dyDescent="0.3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46" t="str">
        <f>IF([1]ENTRADA!B5=0,"",[1]ENTRADA!B5)</f>
        <v/>
      </c>
      <c r="AA1" s="3"/>
      <c r="AB1" s="2"/>
      <c r="AC1" s="2"/>
      <c r="AD1" s="2"/>
    </row>
    <row r="2" spans="1:37" ht="27" x14ac:dyDescent="0.25">
      <c r="A2" s="6" t="s">
        <v>3</v>
      </c>
      <c r="B2" s="1"/>
      <c r="C2" s="1"/>
      <c r="D2" s="1"/>
      <c r="E2" s="1"/>
      <c r="F2" s="1"/>
      <c r="G2" s="1"/>
      <c r="H2" s="1"/>
      <c r="I2" s="1"/>
      <c r="J2" s="1"/>
      <c r="K2" s="1" t="s">
        <v>89</v>
      </c>
      <c r="L2" s="1"/>
      <c r="M2" s="1"/>
      <c r="N2" s="1"/>
      <c r="O2" s="1"/>
      <c r="P2" s="1"/>
      <c r="Q2" s="1"/>
      <c r="R2" s="1"/>
      <c r="S2" s="1" t="s">
        <v>89</v>
      </c>
      <c r="T2" s="1"/>
      <c r="U2" s="1"/>
      <c r="V2" s="1"/>
      <c r="W2" s="1"/>
      <c r="X2" s="7"/>
      <c r="Y2" s="8"/>
      <c r="Z2" s="9"/>
      <c r="AA2" s="4" t="s">
        <v>89</v>
      </c>
      <c r="AB2" s="4"/>
      <c r="AC2" s="4"/>
      <c r="AD2" s="10"/>
    </row>
    <row r="3" spans="1:37" ht="20.25" customHeight="1" x14ac:dyDescent="0.3">
      <c r="A3" s="456"/>
      <c r="B3" s="457"/>
      <c r="C3" s="457"/>
      <c r="D3" s="457"/>
      <c r="E3" s="457"/>
      <c r="F3" s="457"/>
      <c r="G3" s="457"/>
      <c r="H3" s="458" t="s">
        <v>71</v>
      </c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  <c r="AD3" s="451"/>
      <c r="AE3" s="452"/>
      <c r="AF3" s="5"/>
      <c r="AG3" s="5"/>
      <c r="AH3" s="5"/>
    </row>
    <row r="4" spans="1:37" ht="15.75" customHeight="1" x14ac:dyDescent="0.25">
      <c r="A4" s="12"/>
      <c r="B4" s="13"/>
      <c r="C4" s="13"/>
      <c r="D4" s="453"/>
      <c r="E4" s="453"/>
      <c r="F4" s="453"/>
      <c r="G4" s="435"/>
      <c r="H4" s="421" t="s">
        <v>70</v>
      </c>
      <c r="I4" s="422"/>
      <c r="J4" s="422"/>
      <c r="K4" s="422"/>
      <c r="L4" s="422"/>
      <c r="M4" s="422"/>
      <c r="N4" s="422"/>
      <c r="O4" s="423"/>
      <c r="P4" s="421" t="s">
        <v>72</v>
      </c>
      <c r="Q4" s="422"/>
      <c r="R4" s="422"/>
      <c r="S4" s="422"/>
      <c r="T4" s="422"/>
      <c r="U4" s="422"/>
      <c r="V4" s="422"/>
      <c r="W4" s="423"/>
      <c r="X4" s="422" t="s">
        <v>73</v>
      </c>
      <c r="Y4" s="422"/>
      <c r="Z4" s="422"/>
      <c r="AA4" s="422"/>
      <c r="AB4" s="422"/>
      <c r="AC4" s="422"/>
      <c r="AD4" s="422"/>
      <c r="AE4" s="423"/>
      <c r="AF4" s="11"/>
      <c r="AG4" s="11"/>
      <c r="AH4" s="11"/>
      <c r="AI4" s="11"/>
      <c r="AJ4" s="11"/>
      <c r="AK4" s="2"/>
    </row>
    <row r="5" spans="1:37" ht="15.75" customHeight="1" x14ac:dyDescent="0.25">
      <c r="A5" s="12"/>
      <c r="B5" s="13"/>
      <c r="C5" s="13"/>
      <c r="D5" s="453"/>
      <c r="E5" s="453"/>
      <c r="F5" s="453"/>
      <c r="G5" s="435"/>
      <c r="H5" s="424"/>
      <c r="I5" s="425"/>
      <c r="J5" s="425"/>
      <c r="K5" s="425"/>
      <c r="L5" s="425"/>
      <c r="M5" s="425"/>
      <c r="N5" s="425"/>
      <c r="O5" s="426"/>
      <c r="P5" s="424"/>
      <c r="Q5" s="425"/>
      <c r="R5" s="425"/>
      <c r="S5" s="425"/>
      <c r="T5" s="425"/>
      <c r="U5" s="425"/>
      <c r="V5" s="425"/>
      <c r="W5" s="426"/>
      <c r="X5" s="425"/>
      <c r="Y5" s="425"/>
      <c r="Z5" s="425"/>
      <c r="AA5" s="425"/>
      <c r="AB5" s="425"/>
      <c r="AC5" s="425"/>
      <c r="AD5" s="425"/>
      <c r="AE5" s="426"/>
      <c r="AF5" s="11"/>
      <c r="AG5" s="11"/>
      <c r="AH5" s="11"/>
      <c r="AI5" s="11"/>
      <c r="AJ5" s="11"/>
      <c r="AK5" s="2"/>
    </row>
    <row r="6" spans="1:37" ht="28.5" customHeight="1" x14ac:dyDescent="0.25">
      <c r="A6" s="14"/>
      <c r="B6" s="91"/>
      <c r="C6" s="91"/>
      <c r="D6" s="434" t="s">
        <v>37</v>
      </c>
      <c r="E6" s="434"/>
      <c r="F6" s="434"/>
      <c r="G6" s="435"/>
      <c r="H6" s="273">
        <v>1</v>
      </c>
      <c r="I6" s="274">
        <v>2</v>
      </c>
      <c r="J6" s="274"/>
      <c r="K6" s="274"/>
      <c r="L6" s="274"/>
      <c r="M6" s="275"/>
      <c r="N6" s="126" t="s">
        <v>86</v>
      </c>
      <c r="O6" s="126" t="s">
        <v>85</v>
      </c>
      <c r="P6" s="127">
        <v>1</v>
      </c>
      <c r="Q6" s="124" t="s">
        <v>121</v>
      </c>
      <c r="R6" s="124" t="s">
        <v>122</v>
      </c>
      <c r="S6" s="124" t="s">
        <v>123</v>
      </c>
      <c r="T6" s="124"/>
      <c r="U6" s="125"/>
      <c r="V6" s="126" t="s">
        <v>86</v>
      </c>
      <c r="W6" s="126" t="s">
        <v>85</v>
      </c>
      <c r="X6" s="123"/>
      <c r="Y6" s="124"/>
      <c r="Z6" s="124"/>
      <c r="AA6" s="124"/>
      <c r="AB6" s="124"/>
      <c r="AC6" s="125"/>
      <c r="AD6" s="126" t="s">
        <v>86</v>
      </c>
      <c r="AE6" s="126" t="s">
        <v>85</v>
      </c>
      <c r="AF6" s="459"/>
      <c r="AG6" s="459"/>
      <c r="AH6" s="133"/>
      <c r="AI6" s="15"/>
      <c r="AJ6" s="2"/>
    </row>
    <row r="7" spans="1:37" ht="28.5" customHeight="1" x14ac:dyDescent="0.25">
      <c r="A7" s="71" t="s">
        <v>10</v>
      </c>
      <c r="B7" s="448" t="s">
        <v>74</v>
      </c>
      <c r="C7" s="449"/>
      <c r="D7" s="449"/>
      <c r="E7" s="449"/>
      <c r="F7" s="449"/>
      <c r="G7" s="460"/>
      <c r="H7" s="113">
        <v>80</v>
      </c>
      <c r="I7" s="114">
        <v>12</v>
      </c>
      <c r="J7" s="114">
        <v>8</v>
      </c>
      <c r="K7" s="114"/>
      <c r="L7" s="114"/>
      <c r="M7" s="151"/>
      <c r="N7" s="159">
        <f>IF(OR(SUM(H7:M7)&gt;100,SUM(H7:M7)&lt;0),"",SUM(H7:M7))</f>
        <v>100</v>
      </c>
      <c r="O7" s="145">
        <v>100</v>
      </c>
      <c r="P7" s="113">
        <v>40</v>
      </c>
      <c r="Q7" s="114">
        <v>20</v>
      </c>
      <c r="R7" s="114">
        <v>20</v>
      </c>
      <c r="S7" s="114">
        <v>20</v>
      </c>
      <c r="T7" s="114"/>
      <c r="U7" s="114"/>
      <c r="V7" s="160">
        <f>IF(OR(SUM(P7:U7)&gt;100,SUM(P7:U7)&lt;0),"",SUM(P7:U7))</f>
        <v>100</v>
      </c>
      <c r="W7" s="116">
        <v>100</v>
      </c>
      <c r="X7" s="115"/>
      <c r="Y7" s="115"/>
      <c r="Z7" s="115"/>
      <c r="AA7" s="115"/>
      <c r="AB7" s="115"/>
      <c r="AC7" s="115"/>
      <c r="AD7" s="161">
        <f>IF(OR(SUM(X7:AC7)&gt;100,SUM(X7:AC7)&lt;0),"",SUM(X7:AC7))</f>
        <v>0</v>
      </c>
      <c r="AE7" s="116">
        <v>100</v>
      </c>
      <c r="AJ7" s="2"/>
    </row>
    <row r="8" spans="1:37" ht="15" customHeight="1" x14ac:dyDescent="0.25">
      <c r="A8" s="212">
        <f>IF('Avaliação Períodos'!A9=0,"",'Avaliação Períodos'!A9)</f>
        <v>1</v>
      </c>
      <c r="B8" s="461" t="str">
        <f>IF('Avaliação Períodos'!B9=0,"",'Avaliação Períodos'!B9)</f>
        <v>Afonso</v>
      </c>
      <c r="C8" s="462"/>
      <c r="D8" s="462"/>
      <c r="E8" s="462"/>
      <c r="F8" s="462"/>
      <c r="G8" s="463"/>
      <c r="H8" s="280">
        <v>70</v>
      </c>
      <c r="I8" s="216">
        <v>12</v>
      </c>
      <c r="J8" s="216">
        <v>8</v>
      </c>
      <c r="K8" s="216"/>
      <c r="L8" s="217"/>
      <c r="M8" s="217"/>
      <c r="N8" s="21">
        <f>IF(COUNT(H8:M8)=0,"",SUM(H8:M8))</f>
        <v>90</v>
      </c>
      <c r="O8" s="156">
        <v>65</v>
      </c>
      <c r="P8" s="237">
        <v>0</v>
      </c>
      <c r="Q8" s="238">
        <v>0</v>
      </c>
      <c r="R8" s="238">
        <v>20</v>
      </c>
      <c r="S8" s="238">
        <v>0</v>
      </c>
      <c r="T8" s="238"/>
      <c r="U8" s="238"/>
      <c r="V8" s="21">
        <f>IF(COUNT(P8:U8)=0,"",SUM(P8:U8))</f>
        <v>20</v>
      </c>
      <c r="W8" s="158">
        <v>0</v>
      </c>
      <c r="X8" s="239"/>
      <c r="Y8" s="239"/>
      <c r="Z8" s="239"/>
      <c r="AA8" s="239"/>
      <c r="AB8" s="239"/>
      <c r="AC8" s="239"/>
      <c r="AD8" s="21" t="str">
        <f>IF(COUNT(X8:AC8)=0,"",SUM(H8:M8))</f>
        <v/>
      </c>
      <c r="AE8" s="158"/>
      <c r="AJ8" s="2"/>
    </row>
    <row r="9" spans="1:37" ht="15" customHeight="1" x14ac:dyDescent="0.25">
      <c r="A9" s="213">
        <f>IF('Avaliação Períodos'!A10=0,"",'Avaliação Períodos'!A10)</f>
        <v>2</v>
      </c>
      <c r="B9" s="464" t="str">
        <f>IF('Avaliação Períodos'!B10=0,"",'Avaliação Períodos'!B10)</f>
        <v>Afonso Cravo</v>
      </c>
      <c r="C9" s="465"/>
      <c r="D9" s="465"/>
      <c r="E9" s="465"/>
      <c r="F9" s="465"/>
      <c r="G9" s="466"/>
      <c r="H9" s="219">
        <v>40</v>
      </c>
      <c r="I9" s="220">
        <v>6</v>
      </c>
      <c r="J9" s="220">
        <v>4</v>
      </c>
      <c r="K9" s="220"/>
      <c r="L9" s="221"/>
      <c r="M9" s="222"/>
      <c r="N9" s="21">
        <f>IF(COUNT(H9:M9)=0,"",SUM(H9:M9))</f>
        <v>50</v>
      </c>
      <c r="O9" s="156">
        <v>60</v>
      </c>
      <c r="P9" s="219">
        <v>0</v>
      </c>
      <c r="Q9" s="220">
        <v>20</v>
      </c>
      <c r="R9" s="220">
        <v>20</v>
      </c>
      <c r="S9" s="220">
        <v>0</v>
      </c>
      <c r="T9" s="220"/>
      <c r="U9" s="220"/>
      <c r="V9" s="21">
        <f>IF(COUNT(P9:U9)=0,"",SUM(P9:U9))</f>
        <v>40</v>
      </c>
      <c r="W9" s="158">
        <v>0</v>
      </c>
      <c r="X9" s="240"/>
      <c r="Y9" s="240"/>
      <c r="Z9" s="240"/>
      <c r="AA9" s="240"/>
      <c r="AB9" s="240"/>
      <c r="AC9" s="240"/>
      <c r="AD9" s="21" t="str">
        <f t="shared" ref="AD9:AD37" si="0">IF(COUNT(X9:AC9)=0,"",SUM(H9:M9))</f>
        <v/>
      </c>
      <c r="AE9" s="158"/>
      <c r="AJ9" s="2"/>
    </row>
    <row r="10" spans="1:37" ht="15" customHeight="1" x14ac:dyDescent="0.25">
      <c r="A10" s="212">
        <f>IF('Avaliação Períodos'!A11=0,"",'Avaliação Períodos'!A11)</f>
        <v>3</v>
      </c>
      <c r="B10" s="467" t="str">
        <f>IF('Avaliação Períodos'!B11=0,"",'Avaliação Períodos'!B11)</f>
        <v>Ândria</v>
      </c>
      <c r="C10" s="468"/>
      <c r="D10" s="468"/>
      <c r="E10" s="468"/>
      <c r="F10" s="468"/>
      <c r="G10" s="469"/>
      <c r="H10" s="223">
        <v>60</v>
      </c>
      <c r="I10" s="224">
        <v>0</v>
      </c>
      <c r="J10" s="224">
        <v>0</v>
      </c>
      <c r="K10" s="224"/>
      <c r="L10" s="225"/>
      <c r="M10" s="225"/>
      <c r="N10" s="21">
        <f t="shared" ref="N10:N37" si="1">IF(COUNT(H10:M10)=0,"",SUM(H10:M10))</f>
        <v>60</v>
      </c>
      <c r="O10" s="156">
        <v>40</v>
      </c>
      <c r="P10" s="223">
        <v>40</v>
      </c>
      <c r="Q10" s="224">
        <v>0</v>
      </c>
      <c r="R10" s="224">
        <v>20</v>
      </c>
      <c r="S10" s="224">
        <v>0</v>
      </c>
      <c r="T10" s="224"/>
      <c r="U10" s="224"/>
      <c r="V10" s="21">
        <f t="shared" ref="V10:V37" si="2">IF(COUNT(P10:U10)=0,"",SUM(P10:U10))</f>
        <v>60</v>
      </c>
      <c r="W10" s="158">
        <v>80</v>
      </c>
      <c r="X10" s="241"/>
      <c r="Y10" s="241"/>
      <c r="Z10" s="241"/>
      <c r="AA10" s="241"/>
      <c r="AB10" s="241"/>
      <c r="AC10" s="241"/>
      <c r="AD10" s="21" t="str">
        <f t="shared" si="0"/>
        <v/>
      </c>
      <c r="AE10" s="158"/>
      <c r="AJ10" s="2"/>
    </row>
    <row r="11" spans="1:37" ht="15" customHeight="1" x14ac:dyDescent="0.25">
      <c r="A11" s="213">
        <f>IF('Avaliação Períodos'!A12=0,"",'Avaliação Períodos'!A12)</f>
        <v>4</v>
      </c>
      <c r="B11" s="464" t="str">
        <f>IF('Avaliação Períodos'!B12=0,"",'Avaliação Períodos'!B12)</f>
        <v>Bernardo Gomes</v>
      </c>
      <c r="C11" s="465"/>
      <c r="D11" s="465"/>
      <c r="E11" s="465"/>
      <c r="F11" s="465"/>
      <c r="G11" s="466"/>
      <c r="H11" s="226">
        <v>80</v>
      </c>
      <c r="I11" s="227">
        <v>12</v>
      </c>
      <c r="J11" s="227">
        <v>8</v>
      </c>
      <c r="K11" s="227"/>
      <c r="L11" s="228"/>
      <c r="M11" s="228"/>
      <c r="N11" s="21">
        <f t="shared" si="1"/>
        <v>100</v>
      </c>
      <c r="O11" s="156">
        <v>70</v>
      </c>
      <c r="P11" s="226">
        <v>40</v>
      </c>
      <c r="Q11" s="227">
        <v>0</v>
      </c>
      <c r="R11" s="227">
        <v>20</v>
      </c>
      <c r="S11" s="227">
        <v>0</v>
      </c>
      <c r="T11" s="227"/>
      <c r="U11" s="227"/>
      <c r="V11" s="21">
        <f t="shared" si="2"/>
        <v>60</v>
      </c>
      <c r="W11" s="158">
        <v>80</v>
      </c>
      <c r="X11" s="242"/>
      <c r="Y11" s="242"/>
      <c r="Z11" s="242"/>
      <c r="AA11" s="242"/>
      <c r="AB11" s="242"/>
      <c r="AC11" s="242"/>
      <c r="AD11" s="21" t="str">
        <f t="shared" si="0"/>
        <v/>
      </c>
      <c r="AE11" s="158"/>
      <c r="AJ11" s="2"/>
    </row>
    <row r="12" spans="1:37" ht="15" customHeight="1" x14ac:dyDescent="0.25">
      <c r="A12" s="212">
        <f>IF('Avaliação Períodos'!A13=0,"",'Avaliação Períodos'!A13)</f>
        <v>5</v>
      </c>
      <c r="B12" s="467" t="str">
        <f>IF('Avaliação Períodos'!B13=0,"",'Avaliação Períodos'!B13)</f>
        <v xml:space="preserve"> Bernardo Gaspar</v>
      </c>
      <c r="C12" s="468"/>
      <c r="D12" s="468"/>
      <c r="E12" s="468"/>
      <c r="F12" s="468"/>
      <c r="G12" s="469"/>
      <c r="H12" s="223">
        <v>50</v>
      </c>
      <c r="I12" s="224">
        <v>0</v>
      </c>
      <c r="J12" s="224">
        <v>0</v>
      </c>
      <c r="K12" s="224"/>
      <c r="L12" s="225"/>
      <c r="M12" s="225"/>
      <c r="N12" s="21">
        <f t="shared" si="1"/>
        <v>50</v>
      </c>
      <c r="O12" s="156">
        <v>60</v>
      </c>
      <c r="P12" s="223">
        <v>40</v>
      </c>
      <c r="Q12" s="224">
        <v>0</v>
      </c>
      <c r="R12" s="224">
        <v>20</v>
      </c>
      <c r="S12" s="224">
        <v>0</v>
      </c>
      <c r="T12" s="224"/>
      <c r="U12" s="224"/>
      <c r="V12" s="21">
        <f t="shared" si="2"/>
        <v>60</v>
      </c>
      <c r="W12" s="158">
        <v>80</v>
      </c>
      <c r="X12" s="241"/>
      <c r="Y12" s="241"/>
      <c r="Z12" s="241"/>
      <c r="AA12" s="241"/>
      <c r="AB12" s="241"/>
      <c r="AC12" s="241"/>
      <c r="AD12" s="21" t="str">
        <f t="shared" si="0"/>
        <v/>
      </c>
      <c r="AE12" s="158"/>
      <c r="AJ12" s="2"/>
    </row>
    <row r="13" spans="1:37" ht="15" customHeight="1" x14ac:dyDescent="0.25">
      <c r="A13" s="213">
        <f>IF('Avaliação Períodos'!A14=0,"",'Avaliação Períodos'!A14)</f>
        <v>6</v>
      </c>
      <c r="B13" s="464" t="str">
        <f>IF('Avaliação Períodos'!B14=0,"",'Avaliação Períodos'!B14)</f>
        <v>David</v>
      </c>
      <c r="C13" s="465"/>
      <c r="D13" s="465"/>
      <c r="E13" s="465"/>
      <c r="F13" s="465"/>
      <c r="G13" s="466"/>
      <c r="H13" s="226">
        <v>30</v>
      </c>
      <c r="I13" s="227">
        <v>0</v>
      </c>
      <c r="J13" s="227">
        <v>0</v>
      </c>
      <c r="K13" s="227"/>
      <c r="L13" s="228"/>
      <c r="M13" s="228"/>
      <c r="N13" s="21">
        <f t="shared" si="1"/>
        <v>30</v>
      </c>
      <c r="O13" s="156">
        <v>30</v>
      </c>
      <c r="P13" s="226">
        <v>0</v>
      </c>
      <c r="Q13" s="227">
        <v>0</v>
      </c>
      <c r="R13" s="227">
        <v>20</v>
      </c>
      <c r="S13" s="227">
        <v>0</v>
      </c>
      <c r="T13" s="227"/>
      <c r="U13" s="227"/>
      <c r="V13" s="21">
        <f t="shared" si="2"/>
        <v>20</v>
      </c>
      <c r="W13" s="158">
        <v>60</v>
      </c>
      <c r="X13" s="242"/>
      <c r="Y13" s="242"/>
      <c r="Z13" s="242"/>
      <c r="AA13" s="242"/>
      <c r="AB13" s="242"/>
      <c r="AC13" s="242"/>
      <c r="AD13" s="21" t="str">
        <f t="shared" si="0"/>
        <v/>
      </c>
      <c r="AE13" s="158"/>
      <c r="AJ13" s="2"/>
    </row>
    <row r="14" spans="1:37" ht="15" customHeight="1" x14ac:dyDescent="0.25">
      <c r="A14" s="212">
        <f>IF('Avaliação Períodos'!A15=0,"",'Avaliação Períodos'!A15)</f>
        <v>7</v>
      </c>
      <c r="B14" s="467" t="str">
        <f>IF('Avaliação Períodos'!B15=0,"",'Avaliação Períodos'!B15)</f>
        <v>Fábio</v>
      </c>
      <c r="C14" s="468"/>
      <c r="D14" s="468"/>
      <c r="E14" s="468"/>
      <c r="F14" s="468"/>
      <c r="G14" s="469"/>
      <c r="H14" s="223">
        <v>10</v>
      </c>
      <c r="I14" s="224">
        <v>0</v>
      </c>
      <c r="J14" s="224">
        <v>0</v>
      </c>
      <c r="K14" s="224"/>
      <c r="L14" s="225"/>
      <c r="M14" s="225"/>
      <c r="N14" s="21">
        <f t="shared" si="1"/>
        <v>10</v>
      </c>
      <c r="O14" s="156">
        <v>60</v>
      </c>
      <c r="P14" s="223">
        <v>0</v>
      </c>
      <c r="Q14" s="224">
        <v>0</v>
      </c>
      <c r="R14" s="224">
        <v>20</v>
      </c>
      <c r="S14" s="224">
        <v>0</v>
      </c>
      <c r="T14" s="224"/>
      <c r="U14" s="224"/>
      <c r="V14" s="21">
        <f t="shared" si="2"/>
        <v>20</v>
      </c>
      <c r="W14" s="158">
        <v>60</v>
      </c>
      <c r="X14" s="241"/>
      <c r="Y14" s="241"/>
      <c r="Z14" s="241"/>
      <c r="AA14" s="241"/>
      <c r="AB14" s="241"/>
      <c r="AC14" s="241"/>
      <c r="AD14" s="21" t="str">
        <f t="shared" si="0"/>
        <v/>
      </c>
      <c r="AE14" s="158"/>
      <c r="AJ14" s="2"/>
    </row>
    <row r="15" spans="1:37" ht="15" customHeight="1" x14ac:dyDescent="0.25">
      <c r="A15" s="213">
        <f>IF('Avaliação Períodos'!A16=0,"",'Avaliação Períodos'!A16)</f>
        <v>8</v>
      </c>
      <c r="B15" s="427" t="str">
        <f>IF('Avaliação Períodos'!B16=0,"",'Avaliação Períodos'!B16)</f>
        <v>Francisco</v>
      </c>
      <c r="C15" s="428"/>
      <c r="D15" s="428"/>
      <c r="E15" s="428"/>
      <c r="F15" s="428"/>
      <c r="G15" s="429"/>
      <c r="H15" s="226">
        <v>40</v>
      </c>
      <c r="I15" s="227">
        <v>0</v>
      </c>
      <c r="J15" s="229">
        <v>0</v>
      </c>
      <c r="K15" s="227"/>
      <c r="L15" s="228"/>
      <c r="M15" s="228"/>
      <c r="N15" s="21">
        <f t="shared" si="1"/>
        <v>40</v>
      </c>
      <c r="O15" s="156">
        <v>60</v>
      </c>
      <c r="P15" s="226">
        <v>0</v>
      </c>
      <c r="Q15" s="227">
        <v>20</v>
      </c>
      <c r="R15" s="229">
        <v>0</v>
      </c>
      <c r="S15" s="227">
        <v>0</v>
      </c>
      <c r="T15" s="227"/>
      <c r="U15" s="227"/>
      <c r="V15" s="21">
        <f t="shared" si="2"/>
        <v>20</v>
      </c>
      <c r="W15" s="158">
        <v>70</v>
      </c>
      <c r="X15" s="242"/>
      <c r="Y15" s="242"/>
      <c r="Z15" s="242"/>
      <c r="AA15" s="242"/>
      <c r="AB15" s="242"/>
      <c r="AC15" s="242"/>
      <c r="AD15" s="21" t="str">
        <f t="shared" si="0"/>
        <v/>
      </c>
      <c r="AE15" s="158"/>
      <c r="AJ15" s="2"/>
    </row>
    <row r="16" spans="1:37" ht="15" customHeight="1" x14ac:dyDescent="0.25">
      <c r="A16" s="212">
        <f>IF('Avaliação Períodos'!A17=0,"",'Avaliação Períodos'!A17)</f>
        <v>9</v>
      </c>
      <c r="B16" s="430" t="str">
        <f>IF('Avaliação Períodos'!B17=0,"",'Avaliação Períodos'!B17)</f>
        <v>Gonçalo</v>
      </c>
      <c r="C16" s="431"/>
      <c r="D16" s="431"/>
      <c r="E16" s="431"/>
      <c r="F16" s="431"/>
      <c r="G16" s="432"/>
      <c r="H16" s="223">
        <v>60</v>
      </c>
      <c r="I16" s="224">
        <v>0</v>
      </c>
      <c r="J16" s="224">
        <v>0</v>
      </c>
      <c r="K16" s="224"/>
      <c r="L16" s="225"/>
      <c r="M16" s="225"/>
      <c r="N16" s="21">
        <f t="shared" si="1"/>
        <v>60</v>
      </c>
      <c r="O16" s="156">
        <v>65</v>
      </c>
      <c r="P16" s="223">
        <v>0</v>
      </c>
      <c r="Q16" s="224">
        <v>20</v>
      </c>
      <c r="R16" s="224">
        <v>20</v>
      </c>
      <c r="S16" s="224">
        <v>0</v>
      </c>
      <c r="T16" s="224"/>
      <c r="U16" s="224"/>
      <c r="V16" s="21">
        <f t="shared" si="2"/>
        <v>40</v>
      </c>
      <c r="W16" s="158">
        <v>70</v>
      </c>
      <c r="X16" s="241"/>
      <c r="Y16" s="241"/>
      <c r="Z16" s="241"/>
      <c r="AA16" s="241"/>
      <c r="AB16" s="241"/>
      <c r="AC16" s="241"/>
      <c r="AD16" s="21" t="str">
        <f t="shared" si="0"/>
        <v/>
      </c>
      <c r="AE16" s="158"/>
      <c r="AJ16" s="2"/>
    </row>
    <row r="17" spans="1:36" ht="15" customHeight="1" x14ac:dyDescent="0.25">
      <c r="A17" s="213">
        <f>IF('Avaliação Períodos'!A18=0,"",'Avaliação Períodos'!A18)</f>
        <v>10</v>
      </c>
      <c r="B17" s="427" t="str">
        <f>IF('Avaliação Períodos'!B18=0,"",'Avaliação Períodos'!B18)</f>
        <v>Gustavo</v>
      </c>
      <c r="C17" s="428"/>
      <c r="D17" s="428"/>
      <c r="E17" s="428"/>
      <c r="F17" s="428"/>
      <c r="G17" s="429"/>
      <c r="H17" s="226">
        <v>70</v>
      </c>
      <c r="I17" s="227">
        <v>0</v>
      </c>
      <c r="J17" s="227">
        <v>0</v>
      </c>
      <c r="K17" s="227"/>
      <c r="L17" s="228"/>
      <c r="M17" s="228"/>
      <c r="N17" s="21">
        <f t="shared" si="1"/>
        <v>70</v>
      </c>
      <c r="O17" s="156">
        <v>65</v>
      </c>
      <c r="P17" s="226">
        <v>0</v>
      </c>
      <c r="Q17" s="227">
        <v>20</v>
      </c>
      <c r="R17" s="227">
        <v>20</v>
      </c>
      <c r="S17" s="227">
        <v>0</v>
      </c>
      <c r="T17" s="227"/>
      <c r="U17" s="227"/>
      <c r="V17" s="21">
        <f t="shared" si="2"/>
        <v>40</v>
      </c>
      <c r="W17" s="158">
        <v>75</v>
      </c>
      <c r="X17" s="242"/>
      <c r="Y17" s="242"/>
      <c r="Z17" s="242"/>
      <c r="AA17" s="242"/>
      <c r="AB17" s="242"/>
      <c r="AC17" s="242"/>
      <c r="AD17" s="21" t="str">
        <f t="shared" si="0"/>
        <v/>
      </c>
      <c r="AE17" s="158"/>
      <c r="AF17" s="2"/>
      <c r="AG17" s="2"/>
      <c r="AH17" s="2"/>
      <c r="AI17" s="2"/>
      <c r="AJ17" s="2"/>
    </row>
    <row r="18" spans="1:36" ht="15" customHeight="1" x14ac:dyDescent="0.25">
      <c r="A18" s="212">
        <f>IF('Avaliação Períodos'!A19=0,"",'Avaliação Períodos'!A19)</f>
        <v>11</v>
      </c>
      <c r="B18" s="430" t="str">
        <f>IF('Avaliação Períodos'!B19=0,"",'Avaliação Períodos'!B19)</f>
        <v>João</v>
      </c>
      <c r="C18" s="431"/>
      <c r="D18" s="431"/>
      <c r="E18" s="431"/>
      <c r="F18" s="431"/>
      <c r="G18" s="432"/>
      <c r="H18" s="230">
        <v>50</v>
      </c>
      <c r="I18" s="224">
        <v>0</v>
      </c>
      <c r="J18" s="224">
        <v>0</v>
      </c>
      <c r="K18" s="224"/>
      <c r="L18" s="225"/>
      <c r="M18" s="225"/>
      <c r="N18" s="21">
        <f t="shared" si="1"/>
        <v>50</v>
      </c>
      <c r="O18" s="156">
        <v>60</v>
      </c>
      <c r="P18" s="230">
        <v>0</v>
      </c>
      <c r="Q18" s="224">
        <v>0</v>
      </c>
      <c r="R18" s="224">
        <v>20</v>
      </c>
      <c r="S18" s="224">
        <v>0</v>
      </c>
      <c r="T18" s="224"/>
      <c r="U18" s="224"/>
      <c r="V18" s="21">
        <f t="shared" si="2"/>
        <v>20</v>
      </c>
      <c r="W18" s="158">
        <v>70</v>
      </c>
      <c r="X18" s="243"/>
      <c r="Y18" s="243"/>
      <c r="Z18" s="243"/>
      <c r="AA18" s="243"/>
      <c r="AB18" s="243"/>
      <c r="AC18" s="243"/>
      <c r="AD18" s="21" t="str">
        <f t="shared" si="0"/>
        <v/>
      </c>
      <c r="AE18" s="158"/>
      <c r="AJ18" s="2"/>
    </row>
    <row r="19" spans="1:36" ht="15" customHeight="1" x14ac:dyDescent="0.25">
      <c r="A19" s="213">
        <f>IF('Avaliação Períodos'!A20=0,"",'Avaliação Períodos'!A20)</f>
        <v>12</v>
      </c>
      <c r="B19" s="427" t="str">
        <f>IF('Avaliação Períodos'!B20=0,"",'Avaliação Períodos'!B20)</f>
        <v>João Miguel</v>
      </c>
      <c r="C19" s="428"/>
      <c r="D19" s="428"/>
      <c r="E19" s="428"/>
      <c r="F19" s="428"/>
      <c r="G19" s="429"/>
      <c r="H19" s="226">
        <v>40</v>
      </c>
      <c r="I19" s="227">
        <v>12</v>
      </c>
      <c r="J19" s="227">
        <v>8</v>
      </c>
      <c r="K19" s="227"/>
      <c r="L19" s="228"/>
      <c r="M19" s="228"/>
      <c r="N19" s="21">
        <f t="shared" si="1"/>
        <v>60</v>
      </c>
      <c r="O19" s="156">
        <v>60</v>
      </c>
      <c r="P19" s="226">
        <v>0</v>
      </c>
      <c r="Q19" s="227">
        <v>20</v>
      </c>
      <c r="R19" s="227">
        <v>20</v>
      </c>
      <c r="S19" s="227">
        <v>0</v>
      </c>
      <c r="T19" s="227"/>
      <c r="U19" s="227"/>
      <c r="V19" s="21">
        <f t="shared" si="2"/>
        <v>40</v>
      </c>
      <c r="W19" s="158">
        <v>70</v>
      </c>
      <c r="X19" s="242"/>
      <c r="Y19" s="242"/>
      <c r="Z19" s="242"/>
      <c r="AA19" s="242"/>
      <c r="AB19" s="242"/>
      <c r="AC19" s="242"/>
      <c r="AD19" s="21" t="str">
        <f t="shared" si="0"/>
        <v/>
      </c>
      <c r="AE19" s="158"/>
      <c r="AJ19" s="2"/>
    </row>
    <row r="20" spans="1:36" ht="15" customHeight="1" x14ac:dyDescent="0.25">
      <c r="A20" s="212">
        <f>IF('Avaliação Períodos'!A21=0,"",'Avaliação Períodos'!A21)</f>
        <v>13</v>
      </c>
      <c r="B20" s="430" t="str">
        <f>IF('Avaliação Períodos'!B21=0,"",'Avaliação Períodos'!B21)</f>
        <v>Lara</v>
      </c>
      <c r="C20" s="431"/>
      <c r="D20" s="431"/>
      <c r="E20" s="431"/>
      <c r="F20" s="431"/>
      <c r="G20" s="432"/>
      <c r="H20" s="230">
        <v>50</v>
      </c>
      <c r="I20" s="224">
        <v>0</v>
      </c>
      <c r="J20" s="224">
        <v>0</v>
      </c>
      <c r="K20" s="224"/>
      <c r="L20" s="225"/>
      <c r="M20" s="225"/>
      <c r="N20" s="21">
        <f t="shared" si="1"/>
        <v>50</v>
      </c>
      <c r="O20" s="156">
        <v>55</v>
      </c>
      <c r="P20" s="230">
        <v>0</v>
      </c>
      <c r="Q20" s="224">
        <v>20</v>
      </c>
      <c r="R20" s="224">
        <v>20</v>
      </c>
      <c r="S20" s="224">
        <v>0</v>
      </c>
      <c r="T20" s="224"/>
      <c r="U20" s="224"/>
      <c r="V20" s="21">
        <f t="shared" si="2"/>
        <v>40</v>
      </c>
      <c r="W20" s="158">
        <v>70</v>
      </c>
      <c r="X20" s="243"/>
      <c r="Y20" s="243"/>
      <c r="Z20" s="243"/>
      <c r="AA20" s="243"/>
      <c r="AB20" s="243"/>
      <c r="AC20" s="243"/>
      <c r="AD20" s="21" t="str">
        <f t="shared" si="0"/>
        <v/>
      </c>
      <c r="AE20" s="158"/>
      <c r="AJ20" s="48"/>
    </row>
    <row r="21" spans="1:36" ht="15" customHeight="1" x14ac:dyDescent="0.25">
      <c r="A21" s="213">
        <f>IF('Avaliação Períodos'!A22=0,"",'Avaliação Períodos'!A22)</f>
        <v>14</v>
      </c>
      <c r="B21" s="427" t="str">
        <f>IF('Avaliação Períodos'!B22=0,"",'Avaliação Períodos'!B22)</f>
        <v>Luna</v>
      </c>
      <c r="C21" s="428"/>
      <c r="D21" s="428"/>
      <c r="E21" s="428"/>
      <c r="F21" s="428"/>
      <c r="G21" s="429"/>
      <c r="H21" s="226">
        <v>70</v>
      </c>
      <c r="I21" s="227">
        <v>12</v>
      </c>
      <c r="J21" s="227">
        <v>8</v>
      </c>
      <c r="K21" s="227"/>
      <c r="L21" s="228"/>
      <c r="M21" s="228"/>
      <c r="N21" s="21">
        <f t="shared" si="1"/>
        <v>90</v>
      </c>
      <c r="O21" s="156">
        <v>50</v>
      </c>
      <c r="P21" s="226">
        <v>40</v>
      </c>
      <c r="Q21" s="227">
        <v>20</v>
      </c>
      <c r="R21" s="227">
        <v>20</v>
      </c>
      <c r="S21" s="227">
        <v>0</v>
      </c>
      <c r="T21" s="227"/>
      <c r="U21" s="227"/>
      <c r="V21" s="21">
        <f t="shared" si="2"/>
        <v>80</v>
      </c>
      <c r="W21" s="158">
        <v>75</v>
      </c>
      <c r="X21" s="242"/>
      <c r="Y21" s="242"/>
      <c r="Z21" s="242"/>
      <c r="AA21" s="242"/>
      <c r="AB21" s="242"/>
      <c r="AC21" s="242"/>
      <c r="AD21" s="21" t="str">
        <f t="shared" si="0"/>
        <v/>
      </c>
      <c r="AE21" s="158"/>
      <c r="AJ21" s="48"/>
    </row>
    <row r="22" spans="1:36" ht="15" customHeight="1" x14ac:dyDescent="0.25">
      <c r="A22" s="212">
        <f>IF('Avaliação Períodos'!A23=0,"",'Avaliação Períodos'!A23)</f>
        <v>15</v>
      </c>
      <c r="B22" s="430" t="str">
        <f>IF('Avaliação Períodos'!B23=0,"",'Avaliação Períodos'!B23)</f>
        <v>Mariana</v>
      </c>
      <c r="C22" s="431"/>
      <c r="D22" s="431"/>
      <c r="E22" s="431"/>
      <c r="F22" s="431"/>
      <c r="G22" s="432"/>
      <c r="H22" s="230">
        <v>30</v>
      </c>
      <c r="I22" s="224">
        <v>0</v>
      </c>
      <c r="J22" s="224">
        <v>0</v>
      </c>
      <c r="K22" s="224"/>
      <c r="L22" s="225"/>
      <c r="M22" s="225"/>
      <c r="N22" s="21">
        <f t="shared" si="1"/>
        <v>30</v>
      </c>
      <c r="O22" s="156">
        <v>55</v>
      </c>
      <c r="P22" s="230">
        <v>40</v>
      </c>
      <c r="Q22" s="224">
        <v>0</v>
      </c>
      <c r="R22" s="224">
        <v>0</v>
      </c>
      <c r="S22" s="224">
        <v>0</v>
      </c>
      <c r="T22" s="224"/>
      <c r="U22" s="224"/>
      <c r="V22" s="21">
        <f t="shared" si="2"/>
        <v>40</v>
      </c>
      <c r="W22" s="158">
        <v>70</v>
      </c>
      <c r="X22" s="243"/>
      <c r="Y22" s="243"/>
      <c r="Z22" s="243"/>
      <c r="AA22" s="243"/>
      <c r="AB22" s="243"/>
      <c r="AC22" s="243"/>
      <c r="AD22" s="21" t="str">
        <f t="shared" si="0"/>
        <v/>
      </c>
      <c r="AE22" s="158"/>
      <c r="AJ22" s="2"/>
    </row>
    <row r="23" spans="1:36" ht="15" customHeight="1" x14ac:dyDescent="0.25">
      <c r="A23" s="213">
        <f>IF('Avaliação Períodos'!A24=0,"",'Avaliação Períodos'!A24)</f>
        <v>16</v>
      </c>
      <c r="B23" s="427" t="str">
        <f>IF('Avaliação Períodos'!B24=0,"",'Avaliação Períodos'!B24)</f>
        <v>Martim</v>
      </c>
      <c r="C23" s="428"/>
      <c r="D23" s="428"/>
      <c r="E23" s="428"/>
      <c r="F23" s="428"/>
      <c r="G23" s="429"/>
      <c r="H23" s="226">
        <v>70</v>
      </c>
      <c r="I23" s="227">
        <v>12</v>
      </c>
      <c r="J23" s="227">
        <v>8</v>
      </c>
      <c r="K23" s="227"/>
      <c r="L23" s="228"/>
      <c r="M23" s="228"/>
      <c r="N23" s="21">
        <f t="shared" si="1"/>
        <v>90</v>
      </c>
      <c r="O23" s="156">
        <v>75</v>
      </c>
      <c r="P23" s="226">
        <v>40</v>
      </c>
      <c r="Q23" s="227">
        <v>20</v>
      </c>
      <c r="R23" s="227">
        <v>20</v>
      </c>
      <c r="S23" s="227">
        <v>0</v>
      </c>
      <c r="T23" s="227"/>
      <c r="U23" s="227"/>
      <c r="V23" s="21">
        <f t="shared" si="2"/>
        <v>80</v>
      </c>
      <c r="W23" s="158">
        <v>70</v>
      </c>
      <c r="X23" s="242"/>
      <c r="Y23" s="242"/>
      <c r="Z23" s="242"/>
      <c r="AA23" s="242"/>
      <c r="AB23" s="242"/>
      <c r="AC23" s="242"/>
      <c r="AD23" s="21" t="str">
        <f t="shared" si="0"/>
        <v/>
      </c>
      <c r="AE23" s="158"/>
      <c r="AJ23" s="2"/>
    </row>
    <row r="24" spans="1:36" ht="16.5" customHeight="1" x14ac:dyDescent="0.25">
      <c r="A24" s="212">
        <f>IF('Avaliação Períodos'!A25=0,"",'Avaliação Períodos'!A25)</f>
        <v>17</v>
      </c>
      <c r="B24" s="430" t="str">
        <f>IF('Avaliação Períodos'!B25=0,"",'Avaliação Períodos'!B25)</f>
        <v>Matilde</v>
      </c>
      <c r="C24" s="431"/>
      <c r="D24" s="431"/>
      <c r="E24" s="431"/>
      <c r="F24" s="431"/>
      <c r="G24" s="432"/>
      <c r="H24" s="230">
        <v>50</v>
      </c>
      <c r="I24" s="224">
        <v>6</v>
      </c>
      <c r="J24" s="224">
        <v>4</v>
      </c>
      <c r="K24" s="224"/>
      <c r="L24" s="225"/>
      <c r="M24" s="225"/>
      <c r="N24" s="21">
        <f t="shared" si="1"/>
        <v>60</v>
      </c>
      <c r="O24" s="156">
        <v>30</v>
      </c>
      <c r="P24" s="230">
        <v>0</v>
      </c>
      <c r="Q24" s="224">
        <v>0</v>
      </c>
      <c r="R24" s="224">
        <v>0</v>
      </c>
      <c r="S24" s="224">
        <v>0</v>
      </c>
      <c r="T24" s="224"/>
      <c r="U24" s="224"/>
      <c r="V24" s="21">
        <f t="shared" si="2"/>
        <v>0</v>
      </c>
      <c r="W24" s="158">
        <v>75</v>
      </c>
      <c r="X24" s="243"/>
      <c r="Y24" s="243"/>
      <c r="Z24" s="243"/>
      <c r="AA24" s="243"/>
      <c r="AB24" s="243"/>
      <c r="AC24" s="243"/>
      <c r="AD24" s="21" t="str">
        <f t="shared" si="0"/>
        <v/>
      </c>
      <c r="AE24" s="158"/>
      <c r="AJ24" s="2"/>
    </row>
    <row r="25" spans="1:36" ht="15" customHeight="1" x14ac:dyDescent="0.25">
      <c r="A25" s="213">
        <f>IF('Avaliação Períodos'!A26=0,"",'Avaliação Períodos'!A26)</f>
        <v>18</v>
      </c>
      <c r="B25" s="427" t="str">
        <f>IF('Avaliação Períodos'!B26=0,"",'Avaliação Períodos'!B26)</f>
        <v>Rúben</v>
      </c>
      <c r="C25" s="428"/>
      <c r="D25" s="428"/>
      <c r="E25" s="428"/>
      <c r="F25" s="428"/>
      <c r="G25" s="429"/>
      <c r="H25" s="226">
        <v>50</v>
      </c>
      <c r="I25" s="227">
        <v>0</v>
      </c>
      <c r="J25" s="227">
        <v>0</v>
      </c>
      <c r="K25" s="227"/>
      <c r="L25" s="228"/>
      <c r="M25" s="228"/>
      <c r="N25" s="21">
        <f t="shared" si="1"/>
        <v>50</v>
      </c>
      <c r="O25" s="156">
        <v>60</v>
      </c>
      <c r="P25" s="226">
        <v>0</v>
      </c>
      <c r="Q25" s="227">
        <v>20</v>
      </c>
      <c r="R25" s="227">
        <v>20</v>
      </c>
      <c r="S25" s="227">
        <v>0</v>
      </c>
      <c r="T25" s="227"/>
      <c r="U25" s="227"/>
      <c r="V25" s="21">
        <f t="shared" si="2"/>
        <v>40</v>
      </c>
      <c r="W25" s="158">
        <v>55</v>
      </c>
      <c r="X25" s="242"/>
      <c r="Y25" s="242"/>
      <c r="Z25" s="242"/>
      <c r="AA25" s="242"/>
      <c r="AB25" s="242"/>
      <c r="AC25" s="242"/>
      <c r="AD25" s="21" t="str">
        <f t="shared" si="0"/>
        <v/>
      </c>
      <c r="AE25" s="158"/>
      <c r="AJ25" s="2"/>
    </row>
    <row r="26" spans="1:36" ht="15" customHeight="1" x14ac:dyDescent="0.25">
      <c r="A26" s="212">
        <f>IF('Avaliação Períodos'!A27=0,"",'Avaliação Períodos'!A27)</f>
        <v>19</v>
      </c>
      <c r="B26" s="430" t="str">
        <f>IF('Avaliação Períodos'!B27=0,"",'Avaliação Períodos'!B27)</f>
        <v>Samanta</v>
      </c>
      <c r="C26" s="431"/>
      <c r="D26" s="431"/>
      <c r="E26" s="431"/>
      <c r="F26" s="431"/>
      <c r="G26" s="432"/>
      <c r="H26" s="230">
        <v>60</v>
      </c>
      <c r="I26" s="224">
        <v>0</v>
      </c>
      <c r="J26" s="224">
        <v>0</v>
      </c>
      <c r="K26" s="224"/>
      <c r="L26" s="225"/>
      <c r="M26" s="225"/>
      <c r="N26" s="21">
        <f t="shared" si="1"/>
        <v>60</v>
      </c>
      <c r="O26" s="156">
        <v>40</v>
      </c>
      <c r="P26" s="230">
        <v>0</v>
      </c>
      <c r="Q26" s="224">
        <v>0</v>
      </c>
      <c r="R26" s="224">
        <v>20</v>
      </c>
      <c r="S26" s="224">
        <v>0</v>
      </c>
      <c r="T26" s="224"/>
      <c r="U26" s="224"/>
      <c r="V26" s="21">
        <f t="shared" si="2"/>
        <v>20</v>
      </c>
      <c r="W26" s="158">
        <v>75</v>
      </c>
      <c r="X26" s="243"/>
      <c r="Y26" s="243"/>
      <c r="Z26" s="243"/>
      <c r="AA26" s="243"/>
      <c r="AB26" s="243"/>
      <c r="AC26" s="243"/>
      <c r="AD26" s="21" t="str">
        <f t="shared" si="0"/>
        <v/>
      </c>
      <c r="AE26" s="158"/>
      <c r="AJ26" s="2"/>
    </row>
    <row r="27" spans="1:36" ht="15" customHeight="1" x14ac:dyDescent="0.25">
      <c r="A27" s="213">
        <f>IF('Avaliação Períodos'!A28=0,"",'Avaliação Períodos'!A28)</f>
        <v>20</v>
      </c>
      <c r="B27" s="427" t="str">
        <f>IF('Avaliação Períodos'!B28=0,"",'Avaliação Períodos'!B28)</f>
        <v>Samuel</v>
      </c>
      <c r="C27" s="428"/>
      <c r="D27" s="428"/>
      <c r="E27" s="428"/>
      <c r="F27" s="428"/>
      <c r="G27" s="429"/>
      <c r="H27" s="226">
        <v>50</v>
      </c>
      <c r="I27" s="227">
        <v>12</v>
      </c>
      <c r="J27" s="227">
        <v>8</v>
      </c>
      <c r="K27" s="227"/>
      <c r="L27" s="228"/>
      <c r="M27" s="228"/>
      <c r="N27" s="21">
        <f t="shared" si="1"/>
        <v>70</v>
      </c>
      <c r="O27" s="156">
        <v>75</v>
      </c>
      <c r="P27" s="226">
        <v>40</v>
      </c>
      <c r="Q27" s="227">
        <v>0</v>
      </c>
      <c r="R27" s="227">
        <v>20</v>
      </c>
      <c r="S27" s="227">
        <v>0</v>
      </c>
      <c r="T27" s="227"/>
      <c r="U27" s="227"/>
      <c r="V27" s="21">
        <f t="shared" si="2"/>
        <v>60</v>
      </c>
      <c r="W27" s="158">
        <v>75</v>
      </c>
      <c r="X27" s="242"/>
      <c r="Y27" s="242"/>
      <c r="Z27" s="242"/>
      <c r="AA27" s="242"/>
      <c r="AB27" s="242"/>
      <c r="AC27" s="242"/>
      <c r="AD27" s="21" t="str">
        <f t="shared" si="0"/>
        <v/>
      </c>
      <c r="AE27" s="158"/>
      <c r="AJ27" s="2"/>
    </row>
    <row r="28" spans="1:36" ht="15" customHeight="1" x14ac:dyDescent="0.25">
      <c r="A28" s="212">
        <f>IF('Avaliação Períodos'!A29=0,"",'Avaliação Períodos'!A29)</f>
        <v>21</v>
      </c>
      <c r="B28" s="430" t="str">
        <f>IF('Avaliação Períodos'!B29=0,"",'Avaliação Períodos'!B29)</f>
        <v xml:space="preserve"> Sara Ferreira Gonç</v>
      </c>
      <c r="C28" s="431"/>
      <c r="D28" s="431"/>
      <c r="E28" s="431"/>
      <c r="F28" s="431"/>
      <c r="G28" s="432"/>
      <c r="H28" s="230">
        <v>70</v>
      </c>
      <c r="I28" s="224">
        <v>12</v>
      </c>
      <c r="J28" s="224">
        <v>8</v>
      </c>
      <c r="K28" s="224"/>
      <c r="L28" s="225"/>
      <c r="M28" s="225"/>
      <c r="N28" s="21">
        <f t="shared" si="1"/>
        <v>90</v>
      </c>
      <c r="O28" s="156">
        <v>50</v>
      </c>
      <c r="P28" s="230">
        <v>0</v>
      </c>
      <c r="Q28" s="224">
        <v>20</v>
      </c>
      <c r="R28" s="224">
        <v>20</v>
      </c>
      <c r="S28" s="224">
        <v>0</v>
      </c>
      <c r="T28" s="224"/>
      <c r="U28" s="224"/>
      <c r="V28" s="21">
        <f t="shared" si="2"/>
        <v>40</v>
      </c>
      <c r="W28" s="158">
        <v>75</v>
      </c>
      <c r="X28" s="243"/>
      <c r="Y28" s="243"/>
      <c r="Z28" s="243"/>
      <c r="AA28" s="243"/>
      <c r="AB28" s="243"/>
      <c r="AC28" s="243"/>
      <c r="AD28" s="21" t="str">
        <f t="shared" si="0"/>
        <v/>
      </c>
      <c r="AE28" s="158"/>
      <c r="AJ28" s="2"/>
    </row>
    <row r="29" spans="1:36" ht="15" customHeight="1" x14ac:dyDescent="0.25">
      <c r="A29" s="213">
        <f>IF('Avaliação Períodos'!A30=0,"",'Avaliação Períodos'!A30)</f>
        <v>22</v>
      </c>
      <c r="B29" s="427" t="str">
        <f>IF('Avaliação Períodos'!B30=0,"",'Avaliação Períodos'!B30)</f>
        <v xml:space="preserve">Sara Gomes </v>
      </c>
      <c r="C29" s="428"/>
      <c r="D29" s="428"/>
      <c r="E29" s="428"/>
      <c r="F29" s="428"/>
      <c r="G29" s="429"/>
      <c r="H29" s="231">
        <v>60</v>
      </c>
      <c r="I29" s="232">
        <v>12</v>
      </c>
      <c r="J29" s="232">
        <v>8</v>
      </c>
      <c r="K29" s="232"/>
      <c r="L29" s="233"/>
      <c r="M29" s="233"/>
      <c r="N29" s="21">
        <f t="shared" si="1"/>
        <v>80</v>
      </c>
      <c r="O29" s="156">
        <v>80</v>
      </c>
      <c r="P29" s="231">
        <v>0</v>
      </c>
      <c r="Q29" s="232">
        <v>0</v>
      </c>
      <c r="R29" s="232">
        <v>0</v>
      </c>
      <c r="S29" s="232">
        <v>20</v>
      </c>
      <c r="T29" s="232"/>
      <c r="U29" s="232"/>
      <c r="V29" s="21">
        <f t="shared" si="2"/>
        <v>20</v>
      </c>
      <c r="W29" s="158">
        <v>60</v>
      </c>
      <c r="X29" s="244"/>
      <c r="Y29" s="244"/>
      <c r="Z29" s="244"/>
      <c r="AA29" s="244"/>
      <c r="AB29" s="244"/>
      <c r="AC29" s="244"/>
      <c r="AD29" s="21" t="str">
        <f t="shared" si="0"/>
        <v/>
      </c>
      <c r="AE29" s="158"/>
      <c r="AJ29" s="2"/>
    </row>
    <row r="30" spans="1:36" ht="15" customHeight="1" x14ac:dyDescent="0.25">
      <c r="A30" s="212">
        <f>IF('Avaliação Períodos'!A31=0,"",'Avaliação Períodos'!A31)</f>
        <v>23</v>
      </c>
      <c r="B30" s="430" t="str">
        <f>IF('Avaliação Períodos'!B31=0,"",'Avaliação Períodos'!B31)</f>
        <v>Simão Mendes</v>
      </c>
      <c r="C30" s="431"/>
      <c r="D30" s="431"/>
      <c r="E30" s="431"/>
      <c r="F30" s="431"/>
      <c r="G30" s="432"/>
      <c r="H30" s="230">
        <v>60</v>
      </c>
      <c r="I30" s="224">
        <v>12</v>
      </c>
      <c r="J30" s="224">
        <v>8</v>
      </c>
      <c r="K30" s="224"/>
      <c r="L30" s="225"/>
      <c r="M30" s="225"/>
      <c r="N30" s="21">
        <f t="shared" si="1"/>
        <v>80</v>
      </c>
      <c r="O30" s="156">
        <v>60</v>
      </c>
      <c r="P30" s="230">
        <v>0</v>
      </c>
      <c r="Q30" s="224">
        <v>20</v>
      </c>
      <c r="R30" s="224">
        <v>20</v>
      </c>
      <c r="S30" s="224">
        <v>0</v>
      </c>
      <c r="T30" s="224"/>
      <c r="U30" s="224"/>
      <c r="V30" s="21">
        <f t="shared" si="2"/>
        <v>40</v>
      </c>
      <c r="W30" s="158">
        <v>75</v>
      </c>
      <c r="X30" s="243"/>
      <c r="Y30" s="243"/>
      <c r="Z30" s="243"/>
      <c r="AA30" s="243"/>
      <c r="AB30" s="243"/>
      <c r="AC30" s="243"/>
      <c r="AD30" s="21" t="str">
        <f t="shared" si="0"/>
        <v/>
      </c>
      <c r="AE30" s="158"/>
      <c r="AJ30" s="2"/>
    </row>
    <row r="31" spans="1:36" ht="15" customHeight="1" x14ac:dyDescent="0.25">
      <c r="A31" s="213">
        <f>IF('Avaliação Períodos'!A32=0,"",'Avaliação Períodos'!A32)</f>
        <v>24</v>
      </c>
      <c r="B31" s="427" t="str">
        <f>IF('Avaliação Períodos'!B32=0,"",'Avaliação Períodos'!B32)</f>
        <v>Simão Pedosa</v>
      </c>
      <c r="C31" s="428"/>
      <c r="D31" s="428"/>
      <c r="E31" s="428"/>
      <c r="F31" s="428"/>
      <c r="G31" s="429"/>
      <c r="H31" s="226">
        <v>40</v>
      </c>
      <c r="I31" s="227">
        <v>0</v>
      </c>
      <c r="J31" s="227">
        <v>0</v>
      </c>
      <c r="K31" s="227"/>
      <c r="L31" s="228"/>
      <c r="M31" s="228"/>
      <c r="N31" s="21">
        <f t="shared" si="1"/>
        <v>40</v>
      </c>
      <c r="O31" s="156">
        <v>70</v>
      </c>
      <c r="P31" s="226">
        <v>0</v>
      </c>
      <c r="Q31" s="227">
        <v>20</v>
      </c>
      <c r="R31" s="227">
        <v>20</v>
      </c>
      <c r="S31" s="227">
        <v>20</v>
      </c>
      <c r="T31" s="227"/>
      <c r="U31" s="227"/>
      <c r="V31" s="21">
        <f t="shared" si="2"/>
        <v>60</v>
      </c>
      <c r="W31" s="158">
        <v>80</v>
      </c>
      <c r="X31" s="242"/>
      <c r="Y31" s="242"/>
      <c r="Z31" s="242"/>
      <c r="AA31" s="242"/>
      <c r="AB31" s="242"/>
      <c r="AC31" s="242"/>
      <c r="AD31" s="21" t="str">
        <f t="shared" si="0"/>
        <v/>
      </c>
      <c r="AE31" s="158"/>
      <c r="AJ31" s="2"/>
    </row>
    <row r="32" spans="1:36" ht="15" customHeight="1" x14ac:dyDescent="0.25">
      <c r="A32" s="212">
        <f>IF('Avaliação Períodos'!A33=0,"",'Avaliação Períodos'!A33)</f>
        <v>25</v>
      </c>
      <c r="B32" s="430" t="str">
        <f>IF('Avaliação Períodos'!B33=0,"",'Avaliação Períodos'!B33)</f>
        <v>Sofia</v>
      </c>
      <c r="C32" s="431"/>
      <c r="D32" s="431"/>
      <c r="E32" s="431"/>
      <c r="F32" s="431"/>
      <c r="G32" s="432"/>
      <c r="H32" s="230">
        <v>70</v>
      </c>
      <c r="I32" s="224">
        <v>12</v>
      </c>
      <c r="J32" s="224">
        <v>8</v>
      </c>
      <c r="K32" s="224"/>
      <c r="L32" s="225"/>
      <c r="M32" s="225"/>
      <c r="N32" s="21">
        <f t="shared" si="1"/>
        <v>90</v>
      </c>
      <c r="O32" s="156">
        <v>75</v>
      </c>
      <c r="P32" s="230">
        <v>40</v>
      </c>
      <c r="Q32" s="224">
        <v>0</v>
      </c>
      <c r="R32" s="224">
        <v>20</v>
      </c>
      <c r="S32" s="224">
        <v>0</v>
      </c>
      <c r="T32" s="224"/>
      <c r="U32" s="224"/>
      <c r="V32" s="21">
        <f t="shared" si="2"/>
        <v>60</v>
      </c>
      <c r="W32" s="158">
        <v>80</v>
      </c>
      <c r="X32" s="243"/>
      <c r="Y32" s="243"/>
      <c r="Z32" s="243"/>
      <c r="AA32" s="243"/>
      <c r="AB32" s="243"/>
      <c r="AC32" s="243"/>
      <c r="AD32" s="21" t="str">
        <f t="shared" si="0"/>
        <v/>
      </c>
      <c r="AE32" s="158"/>
      <c r="AF32" s="51"/>
      <c r="AG32" s="51"/>
      <c r="AH32" s="51"/>
      <c r="AI32" s="51"/>
      <c r="AJ32" s="2"/>
    </row>
    <row r="33" spans="1:36" ht="15" customHeight="1" x14ac:dyDescent="0.25">
      <c r="A33" s="213">
        <f>IF('Avaliação Períodos'!A34=0,"",'Avaliação Períodos'!A34)</f>
        <v>26</v>
      </c>
      <c r="B33" s="427" t="str">
        <f>IF('Avaliação Períodos'!B34=0,"",'Avaliação Períodos'!B34)</f>
        <v>Tomás</v>
      </c>
      <c r="C33" s="428"/>
      <c r="D33" s="428"/>
      <c r="E33" s="428"/>
      <c r="F33" s="428"/>
      <c r="G33" s="429"/>
      <c r="H33" s="226">
        <v>40</v>
      </c>
      <c r="I33" s="227">
        <v>12</v>
      </c>
      <c r="J33" s="227">
        <v>8</v>
      </c>
      <c r="K33" s="227"/>
      <c r="L33" s="228"/>
      <c r="M33" s="228"/>
      <c r="N33" s="21">
        <f t="shared" si="1"/>
        <v>60</v>
      </c>
      <c r="O33" s="156">
        <v>75</v>
      </c>
      <c r="P33" s="226">
        <v>40</v>
      </c>
      <c r="Q33" s="227">
        <v>0</v>
      </c>
      <c r="R33" s="227">
        <v>0</v>
      </c>
      <c r="S33" s="227">
        <v>0</v>
      </c>
      <c r="T33" s="227"/>
      <c r="U33" s="227"/>
      <c r="V33" s="21">
        <f t="shared" si="2"/>
        <v>40</v>
      </c>
      <c r="W33" s="158">
        <v>70</v>
      </c>
      <c r="X33" s="242"/>
      <c r="Y33" s="242"/>
      <c r="Z33" s="242"/>
      <c r="AA33" s="242"/>
      <c r="AB33" s="242"/>
      <c r="AC33" s="242"/>
      <c r="AD33" s="21" t="str">
        <f t="shared" si="0"/>
        <v/>
      </c>
      <c r="AE33" s="158"/>
      <c r="AF33" s="51"/>
      <c r="AG33" s="51"/>
      <c r="AH33" s="51"/>
      <c r="AI33" s="51"/>
      <c r="AJ33" s="2"/>
    </row>
    <row r="34" spans="1:36" ht="15" customHeight="1" x14ac:dyDescent="0.25">
      <c r="A34" s="212">
        <f>IF('Avaliação Períodos'!A35=0,"",'Avaliação Períodos'!A35)</f>
        <v>27</v>
      </c>
      <c r="B34" s="430" t="str">
        <f>IF('Avaliação Períodos'!B35=0,"",'Avaliação Períodos'!B35)</f>
        <v/>
      </c>
      <c r="C34" s="431"/>
      <c r="D34" s="431"/>
      <c r="E34" s="431"/>
      <c r="F34" s="431"/>
      <c r="G34" s="432"/>
      <c r="H34" s="230"/>
      <c r="I34" s="224"/>
      <c r="J34" s="224"/>
      <c r="K34" s="224"/>
      <c r="L34" s="225"/>
      <c r="M34" s="225"/>
      <c r="N34" s="21" t="str">
        <f t="shared" si="1"/>
        <v/>
      </c>
      <c r="O34" s="156"/>
      <c r="P34" s="230"/>
      <c r="Q34" s="224"/>
      <c r="R34" s="224"/>
      <c r="S34" s="224"/>
      <c r="T34" s="224"/>
      <c r="U34" s="224"/>
      <c r="V34" s="21" t="str">
        <f t="shared" si="2"/>
        <v/>
      </c>
      <c r="W34" s="158"/>
      <c r="X34" s="243"/>
      <c r="Y34" s="243"/>
      <c r="Z34" s="243"/>
      <c r="AA34" s="243"/>
      <c r="AB34" s="243"/>
      <c r="AC34" s="243"/>
      <c r="AD34" s="21" t="str">
        <f t="shared" si="0"/>
        <v/>
      </c>
      <c r="AE34" s="158"/>
      <c r="AF34" s="51"/>
      <c r="AG34" s="51"/>
      <c r="AH34" s="51"/>
      <c r="AI34" s="51"/>
      <c r="AJ34" s="2"/>
    </row>
    <row r="35" spans="1:36" ht="15" customHeight="1" x14ac:dyDescent="0.25">
      <c r="A35" s="213">
        <f>IF('Avaliação Períodos'!A36=0,"",'Avaliação Períodos'!A36)</f>
        <v>28</v>
      </c>
      <c r="B35" s="427" t="str">
        <f>IF('Avaliação Períodos'!B36=0,"",'Avaliação Períodos'!B36)</f>
        <v xml:space="preserve"> </v>
      </c>
      <c r="C35" s="428"/>
      <c r="D35" s="428"/>
      <c r="E35" s="428"/>
      <c r="F35" s="428"/>
      <c r="G35" s="429"/>
      <c r="H35" s="226"/>
      <c r="I35" s="227"/>
      <c r="J35" s="227"/>
      <c r="K35" s="227"/>
      <c r="L35" s="228"/>
      <c r="M35" s="228"/>
      <c r="N35" s="21" t="str">
        <f t="shared" si="1"/>
        <v/>
      </c>
      <c r="O35" s="156"/>
      <c r="P35" s="226"/>
      <c r="Q35" s="227"/>
      <c r="R35" s="227"/>
      <c r="S35" s="227"/>
      <c r="T35" s="227"/>
      <c r="U35" s="227"/>
      <c r="V35" s="21" t="str">
        <f t="shared" si="2"/>
        <v/>
      </c>
      <c r="W35" s="158"/>
      <c r="X35" s="242"/>
      <c r="Y35" s="242"/>
      <c r="Z35" s="242"/>
      <c r="AA35" s="242"/>
      <c r="AB35" s="242"/>
      <c r="AC35" s="242"/>
      <c r="AD35" s="21" t="str">
        <f t="shared" si="0"/>
        <v/>
      </c>
      <c r="AE35" s="158"/>
      <c r="AF35" s="51"/>
      <c r="AG35" s="51"/>
      <c r="AH35" s="51"/>
      <c r="AI35" s="51"/>
      <c r="AJ35" s="2"/>
    </row>
    <row r="36" spans="1:36" ht="15" customHeight="1" x14ac:dyDescent="0.25">
      <c r="A36" s="214">
        <f>IF('Avaliação Períodos'!A37=0,"",'Avaliação Períodos'!A37)</f>
        <v>29</v>
      </c>
      <c r="B36" s="430" t="str">
        <f>IF('Avaliação Períodos'!B37=0,"",'Avaliação Períodos'!B37)</f>
        <v/>
      </c>
      <c r="C36" s="431"/>
      <c r="D36" s="431"/>
      <c r="E36" s="431"/>
      <c r="F36" s="431"/>
      <c r="G36" s="432"/>
      <c r="H36" s="234"/>
      <c r="I36" s="235"/>
      <c r="J36" s="235"/>
      <c r="K36" s="235"/>
      <c r="L36" s="235"/>
      <c r="M36" s="236"/>
      <c r="N36" s="21" t="str">
        <f t="shared" si="1"/>
        <v/>
      </c>
      <c r="O36" s="156"/>
      <c r="P36" s="234"/>
      <c r="Q36" s="235"/>
      <c r="R36" s="235"/>
      <c r="S36" s="235"/>
      <c r="T36" s="235"/>
      <c r="U36" s="235"/>
      <c r="V36" s="21" t="str">
        <f t="shared" si="2"/>
        <v/>
      </c>
      <c r="W36" s="158"/>
      <c r="X36" s="245"/>
      <c r="Y36" s="245"/>
      <c r="Z36" s="245"/>
      <c r="AA36" s="245"/>
      <c r="AB36" s="245"/>
      <c r="AC36" s="245"/>
      <c r="AD36" s="21" t="str">
        <f t="shared" si="0"/>
        <v/>
      </c>
      <c r="AE36" s="158"/>
      <c r="AF36" s="51"/>
      <c r="AG36" s="51"/>
      <c r="AH36" s="51"/>
      <c r="AI36" s="51"/>
      <c r="AJ36" s="2"/>
    </row>
    <row r="37" spans="1:36" ht="15" customHeight="1" x14ac:dyDescent="0.25">
      <c r="A37" s="215">
        <f>IF('Avaliação Períodos'!A38=0,"",'Avaliação Períodos'!A38)</f>
        <v>30</v>
      </c>
      <c r="B37" s="427" t="str">
        <f>IF('Avaliação Períodos'!B38=0,"",'Avaliação Períodos'!B38)</f>
        <v xml:space="preserve"> </v>
      </c>
      <c r="C37" s="428"/>
      <c r="D37" s="428"/>
      <c r="E37" s="428"/>
      <c r="F37" s="428"/>
      <c r="G37" s="429"/>
      <c r="H37" s="252"/>
      <c r="I37" s="247"/>
      <c r="J37" s="247"/>
      <c r="K37" s="247"/>
      <c r="L37" s="247"/>
      <c r="M37" s="253"/>
      <c r="N37" s="69" t="str">
        <f t="shared" si="1"/>
        <v/>
      </c>
      <c r="O37" s="157"/>
      <c r="P37" s="252"/>
      <c r="Q37" s="247"/>
      <c r="R37" s="247"/>
      <c r="S37" s="247"/>
      <c r="T37" s="247"/>
      <c r="U37" s="247"/>
      <c r="V37" s="69" t="str">
        <f t="shared" si="2"/>
        <v/>
      </c>
      <c r="W37" s="158"/>
      <c r="X37" s="246"/>
      <c r="Y37" s="247"/>
      <c r="Z37" s="247"/>
      <c r="AA37" s="247"/>
      <c r="AB37" s="247"/>
      <c r="AC37" s="247"/>
      <c r="AD37" s="21" t="str">
        <f t="shared" si="0"/>
        <v/>
      </c>
      <c r="AE37" s="158"/>
      <c r="AF37" s="51"/>
      <c r="AG37" s="51"/>
      <c r="AH37" s="51"/>
      <c r="AI37" s="51"/>
      <c r="AJ37" s="2"/>
    </row>
    <row r="38" spans="1:36" x14ac:dyDescent="0.25">
      <c r="A38" s="2"/>
      <c r="B38" s="2"/>
      <c r="C38" s="2"/>
      <c r="D38" s="2"/>
      <c r="E38" s="2"/>
      <c r="F38" s="2"/>
      <c r="G38" s="2"/>
      <c r="I38" s="418" t="s">
        <v>66</v>
      </c>
      <c r="J38" s="419"/>
      <c r="K38" s="419"/>
      <c r="L38" s="419"/>
      <c r="M38" s="420"/>
      <c r="N38" s="248">
        <f>IF(COUNT(N8:N37)=0,"",AVERAGE(N8:N37))</f>
        <v>61.92307692307692</v>
      </c>
      <c r="O38" s="248">
        <f>IF(COUNT(O8:O37)=0,"",AVERAGE(O8:O37))</f>
        <v>59.42307692307692</v>
      </c>
      <c r="Q38" s="418" t="s">
        <v>66</v>
      </c>
      <c r="R38" s="419"/>
      <c r="S38" s="419"/>
      <c r="T38" s="419"/>
      <c r="U38" s="420"/>
      <c r="V38" s="248">
        <f>IF(COUNT(V8:V37)=0,"",AVERAGE(V8:V37))</f>
        <v>40.769230769230766</v>
      </c>
      <c r="W38" s="248">
        <f>IF(COUNT(W8:W37)=0,"",AVERAGE(W8:W37))</f>
        <v>66.15384615384616</v>
      </c>
      <c r="X38" s="148"/>
      <c r="Y38" s="85" t="s">
        <v>66</v>
      </c>
      <c r="Z38" s="86"/>
      <c r="AA38" s="86"/>
      <c r="AB38" s="86"/>
      <c r="AC38" s="87"/>
      <c r="AD38" s="248" t="str">
        <f>IF(COUNTBLANK(AD8:AD37)=30,"",AVERAGE(AD8:AD37))</f>
        <v/>
      </c>
      <c r="AE38" s="248" t="str">
        <f>IF(COUNTBLANK(AE8:AE37)=30,"",AVERAGE(AE8:AE37))</f>
        <v/>
      </c>
    </row>
    <row r="39" spans="1:36" x14ac:dyDescent="0.25">
      <c r="A39" s="2"/>
      <c r="B39" s="2"/>
      <c r="C39" s="2"/>
      <c r="D39" s="2"/>
      <c r="E39" s="2"/>
      <c r="F39" s="2"/>
      <c r="G39" s="2"/>
      <c r="I39" s="418" t="s">
        <v>67</v>
      </c>
      <c r="J39" s="419"/>
      <c r="K39" s="419"/>
      <c r="L39" s="419"/>
      <c r="M39" s="420"/>
      <c r="N39" s="249">
        <f>COUNTIF(N8:N37,"&lt;50")</f>
        <v>5</v>
      </c>
      <c r="O39" s="249">
        <f>COUNTIF(O8:O37,"&lt;50")</f>
        <v>4</v>
      </c>
      <c r="Q39" s="418" t="s">
        <v>67</v>
      </c>
      <c r="R39" s="419"/>
      <c r="S39" s="419"/>
      <c r="T39" s="419"/>
      <c r="U39" s="420"/>
      <c r="V39" s="249">
        <f>COUNTIF(V8:V37,"&lt;50")</f>
        <v>18</v>
      </c>
      <c r="W39" s="249">
        <f>COUNTIF(W8:W37,"&lt;50")</f>
        <v>2</v>
      </c>
      <c r="Y39" s="85" t="s">
        <v>67</v>
      </c>
      <c r="Z39" s="86"/>
      <c r="AA39" s="86"/>
      <c r="AB39" s="86"/>
      <c r="AC39" s="87"/>
      <c r="AD39" s="249">
        <f>COUNTIF(AD8:AD37,"&lt;50")</f>
        <v>0</v>
      </c>
      <c r="AE39" s="249">
        <f>COUNTIF(AE8:AE37,"&lt;50")</f>
        <v>0</v>
      </c>
    </row>
    <row r="40" spans="1:36" x14ac:dyDescent="0.25">
      <c r="A40" s="2"/>
      <c r="B40" s="2"/>
      <c r="C40" s="2"/>
      <c r="D40" s="2"/>
      <c r="E40" s="2"/>
      <c r="F40" s="2"/>
      <c r="G40" s="2"/>
      <c r="I40" s="418" t="s">
        <v>68</v>
      </c>
      <c r="J40" s="419"/>
      <c r="K40" s="419"/>
      <c r="L40" s="419"/>
      <c r="M40" s="420"/>
      <c r="N40" s="250">
        <f>IF(COUNT(N8:N37)=0,"",N39/(COUNT(N8:N37))*100)</f>
        <v>19.230769230769234</v>
      </c>
      <c r="O40" s="250">
        <f>IF(COUNT(O8:O37)=0,"",O39/(COUNT(O8:O37))*100)</f>
        <v>15.384615384615385</v>
      </c>
      <c r="Q40" s="418" t="s">
        <v>68</v>
      </c>
      <c r="R40" s="419"/>
      <c r="S40" s="419"/>
      <c r="T40" s="419"/>
      <c r="U40" s="420"/>
      <c r="V40" s="250">
        <f>IF(COUNT(V8:V37)=0,"",V39/(COUNT(V8:V37))*100)</f>
        <v>69.230769230769226</v>
      </c>
      <c r="W40" s="250">
        <f>IF(COUNT(W8:W37)=0,"",W39/(COUNT(W8:W37))*100)</f>
        <v>7.6923076923076925</v>
      </c>
      <c r="Y40" s="85" t="s">
        <v>68</v>
      </c>
      <c r="Z40" s="86"/>
      <c r="AA40" s="86"/>
      <c r="AB40" s="86"/>
      <c r="AC40" s="87"/>
      <c r="AD40" s="250" t="str">
        <f>IF(COUNT(AD8:AD37)=0,"",AD39/(COUNT(AD8:AD37))*100)</f>
        <v/>
      </c>
      <c r="AE40" s="250" t="str">
        <f>IF(COUNT(AE8:AE37)=0,"",AE39/(COUNT(AE8:AE37))*100)</f>
        <v/>
      </c>
    </row>
    <row r="41" spans="1:3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56"/>
      <c r="AD41" s="56"/>
    </row>
  </sheetData>
  <sheetProtection algorithmName="SHA-512" hashValue="Dg2l9kCkXm1R5GdO/Z4gvelxpEat9kS4ibKV0ztc/f3RUqMsHjdOZOiaNevSztAFs/ELYynlaPyLliU1ibkHIA==" saltValue="NmBIokIRvVsww/AdSeH8FQ==" spinCount="100000" sheet="1" objects="1" scenarios="1"/>
  <dataConsolidate link="1"/>
  <mergeCells count="45">
    <mergeCell ref="Q40:U40"/>
    <mergeCell ref="I38:M38"/>
    <mergeCell ref="I39:M39"/>
    <mergeCell ref="I40:M40"/>
    <mergeCell ref="Q38:U38"/>
    <mergeCell ref="Q39:U39"/>
    <mergeCell ref="B37:G37"/>
    <mergeCell ref="B35:G35"/>
    <mergeCell ref="B34:G34"/>
    <mergeCell ref="B33:G33"/>
    <mergeCell ref="B25:G25"/>
    <mergeCell ref="B26:G26"/>
    <mergeCell ref="B27:G27"/>
    <mergeCell ref="B28:G28"/>
    <mergeCell ref="B32:G32"/>
    <mergeCell ref="B31:G31"/>
    <mergeCell ref="B29:G29"/>
    <mergeCell ref="B30:G30"/>
    <mergeCell ref="B36:G36"/>
    <mergeCell ref="B22:G22"/>
    <mergeCell ref="B23:G23"/>
    <mergeCell ref="B24:G24"/>
    <mergeCell ref="B20:G20"/>
    <mergeCell ref="B21:G21"/>
    <mergeCell ref="AF6:AG6"/>
    <mergeCell ref="B7:G7"/>
    <mergeCell ref="D4:G5"/>
    <mergeCell ref="X4:AE5"/>
    <mergeCell ref="B19:G19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A3:G3"/>
    <mergeCell ref="H4:O5"/>
    <mergeCell ref="P4:W5"/>
    <mergeCell ref="H3:AE3"/>
    <mergeCell ref="D6:G6"/>
  </mergeCells>
  <dataValidations count="7">
    <dataValidation type="decimal" operator="lessThanOrEqual" allowBlank="1" showErrorMessage="1" errorTitle="Erro." error="Ultrapassou cotação máxima." sqref="H8:M37 X8:AC36 P8:U36" xr:uid="{00000000-0002-0000-0200-000000000000}">
      <formula1>H$7</formula1>
    </dataValidation>
    <dataValidation type="decimal" operator="lessThanOrEqual" allowBlank="1" showErrorMessage="1" errorTitle="ERRO!" error="A pergunta não vale tanto!" sqref="P37 X37" xr:uid="{00000000-0002-0000-0200-000001000000}">
      <formula1>P$7</formula1>
    </dataValidation>
    <dataValidation type="decimal" operator="lessThanOrEqual" allowBlank="1" showInputMessage="1" showErrorMessage="1" errorTitle="ERRO!" error="A pergunta não vale tanto!..." sqref="Q37:U37 Y37:AC37 N8:N37" xr:uid="{00000000-0002-0000-0200-000002000000}">
      <formula1>N$7</formula1>
    </dataValidation>
    <dataValidation type="decimal" operator="lessThanOrEqual" allowBlank="1" showInputMessage="1" showErrorMessage="1" sqref="AD8:AD37" xr:uid="{00000000-0002-0000-0200-000003000000}">
      <formula1>AD$7</formula1>
    </dataValidation>
    <dataValidation type="decimal" operator="lessThanOrEqual" showInputMessage="1" showErrorMessage="1" sqref="V8:V37" xr:uid="{00000000-0002-0000-0200-000004000000}">
      <formula1>V$7</formula1>
    </dataValidation>
    <dataValidation type="decimal" operator="lessThanOrEqual" allowBlank="1" showInputMessage="1" showErrorMessage="1" errorTitle="Erro." error="Ultrapassou cotação máxima." sqref="O8:O37" xr:uid="{00000000-0002-0000-0200-000005000000}">
      <formula1>O$7</formula1>
    </dataValidation>
    <dataValidation type="decimal" operator="lessThanOrEqual" showInputMessage="1" showErrorMessage="1" errorTitle="Erro" error="Ultrapassou cotação máxima." sqref="W8:W37 AE8:AE37" xr:uid="{00000000-0002-0000-0200-000006000000}">
      <formula1>W$7</formula1>
    </dataValidation>
  </dataValidations>
  <pageMargins left="0.7" right="0.7" top="0.75" bottom="0.75" header="0.3" footer="0.3"/>
  <pageSetup paperSize="9" orientation="portrait" horizontalDpi="4294967292" r:id="rId1"/>
  <ignoredErrors>
    <ignoredError sqref="B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57"/>
  <sheetViews>
    <sheetView zoomScale="110" zoomScaleNormal="110" workbookViewId="0">
      <pane xSplit="7" ySplit="7" topLeftCell="X8" activePane="bottomRight" state="frozen"/>
      <selection pane="topRight" activeCell="H1" sqref="H1"/>
      <selection pane="bottomLeft" activeCell="A8" sqref="A8"/>
      <selection pane="bottomRight" activeCell="AJ6" sqref="AJ6"/>
    </sheetView>
  </sheetViews>
  <sheetFormatPr defaultRowHeight="15" x14ac:dyDescent="0.25"/>
  <cols>
    <col min="1" max="1" width="5.7109375" style="138" customWidth="1"/>
    <col min="2" max="2" width="9.140625" style="138" hidden="1" customWidth="1"/>
    <col min="3" max="3" width="9.140625" style="138"/>
    <col min="4" max="4" width="8" style="138" customWidth="1"/>
    <col min="5" max="6" width="9.140625" style="138" hidden="1" customWidth="1"/>
    <col min="7" max="15" width="5.85546875" style="138" customWidth="1"/>
    <col min="16" max="17" width="5.5703125" style="138" customWidth="1"/>
    <col min="18" max="18" width="5.42578125" style="138" customWidth="1"/>
    <col min="19" max="19" width="6.140625" style="138" customWidth="1"/>
    <col min="20" max="20" width="5.5703125" style="138" customWidth="1"/>
    <col min="21" max="21" width="5.85546875" style="138" customWidth="1"/>
    <col min="22" max="16384" width="9.140625" style="138"/>
  </cols>
  <sheetData>
    <row r="1" spans="1:53" ht="27" x14ac:dyDescent="0.3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146" t="str">
        <f>IF([1]ENTRADA!B5=0,"",[1]ENTRADA!B5)</f>
        <v/>
      </c>
      <c r="AW1" s="3"/>
      <c r="AX1" s="2"/>
      <c r="AY1" s="2"/>
      <c r="AZ1" s="2"/>
      <c r="BA1" s="2"/>
    </row>
    <row r="2" spans="1:53" ht="27" x14ac:dyDescent="0.25">
      <c r="A2" s="108" t="s">
        <v>35</v>
      </c>
      <c r="B2" s="108"/>
      <c r="C2" s="108"/>
      <c r="D2" s="108"/>
      <c r="E2" s="108"/>
      <c r="F2" s="108"/>
      <c r="G2" s="108"/>
      <c r="H2" s="109"/>
      <c r="I2" s="109"/>
      <c r="J2" s="109" t="s">
        <v>89</v>
      </c>
      <c r="K2" s="109" t="s">
        <v>95</v>
      </c>
      <c r="L2" s="110"/>
      <c r="M2" s="110"/>
      <c r="N2" s="110"/>
      <c r="O2" s="110"/>
      <c r="P2" s="110"/>
      <c r="Q2" s="111"/>
      <c r="R2" s="11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 t="s">
        <v>89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89</v>
      </c>
      <c r="AT2" s="7"/>
      <c r="AU2" s="8"/>
      <c r="AV2" s="9"/>
      <c r="AW2" s="4"/>
      <c r="AX2" s="4"/>
      <c r="AY2" s="4"/>
      <c r="AZ2" s="10"/>
      <c r="BA2" s="10"/>
    </row>
    <row r="3" spans="1:53" ht="20.25" x14ac:dyDescent="0.25">
      <c r="A3" s="70"/>
      <c r="B3" s="58"/>
      <c r="C3" s="58"/>
      <c r="D3" s="58"/>
      <c r="E3" s="58"/>
      <c r="F3" s="58"/>
      <c r="G3" s="89"/>
      <c r="H3" s="450" t="s">
        <v>75</v>
      </c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1"/>
      <c r="AZ3" s="452"/>
    </row>
    <row r="4" spans="1:53" ht="15" customHeight="1" x14ac:dyDescent="0.25">
      <c r="A4" s="433"/>
      <c r="B4" s="453"/>
      <c r="C4" s="453"/>
      <c r="D4" s="453"/>
      <c r="E4" s="453"/>
      <c r="F4" s="453"/>
      <c r="G4" s="435"/>
      <c r="H4" s="421"/>
      <c r="I4" s="422"/>
      <c r="J4" s="422"/>
      <c r="K4" s="422"/>
      <c r="L4" s="422"/>
      <c r="M4" s="422"/>
      <c r="N4" s="422"/>
      <c r="O4" s="422"/>
      <c r="P4" s="422"/>
      <c r="Q4" s="422"/>
      <c r="R4" s="422"/>
      <c r="S4" s="422"/>
      <c r="T4" s="422"/>
      <c r="U4" s="423"/>
      <c r="V4" s="440" t="s">
        <v>34</v>
      </c>
      <c r="W4" s="421" t="s">
        <v>72</v>
      </c>
      <c r="X4" s="422"/>
      <c r="Y4" s="422"/>
      <c r="Z4" s="422"/>
      <c r="AA4" s="422"/>
      <c r="AB4" s="422"/>
      <c r="AC4" s="422"/>
      <c r="AD4" s="422"/>
      <c r="AE4" s="422"/>
      <c r="AF4" s="422"/>
      <c r="AG4" s="422"/>
      <c r="AH4" s="422"/>
      <c r="AI4" s="422"/>
      <c r="AJ4" s="423"/>
      <c r="AK4" s="440" t="s">
        <v>34</v>
      </c>
      <c r="AL4" s="421" t="s">
        <v>73</v>
      </c>
      <c r="AM4" s="422"/>
      <c r="AN4" s="422"/>
      <c r="AO4" s="422"/>
      <c r="AP4" s="422"/>
      <c r="AQ4" s="422"/>
      <c r="AR4" s="422"/>
      <c r="AS4" s="422"/>
      <c r="AT4" s="422"/>
      <c r="AU4" s="422"/>
      <c r="AV4" s="422"/>
      <c r="AW4" s="422"/>
      <c r="AX4" s="422"/>
      <c r="AY4" s="423"/>
      <c r="AZ4" s="440" t="s">
        <v>34</v>
      </c>
    </row>
    <row r="5" spans="1:53" ht="15" customHeight="1" x14ac:dyDescent="0.25">
      <c r="A5" s="433"/>
      <c r="B5" s="453"/>
      <c r="C5" s="453"/>
      <c r="D5" s="453"/>
      <c r="E5" s="453"/>
      <c r="F5" s="453"/>
      <c r="G5" s="435"/>
      <c r="H5" s="454"/>
      <c r="I5" s="455"/>
      <c r="J5" s="455"/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79"/>
      <c r="V5" s="441"/>
      <c r="W5" s="454"/>
      <c r="X5" s="455"/>
      <c r="Y5" s="455"/>
      <c r="Z5" s="455"/>
      <c r="AA5" s="455"/>
      <c r="AB5" s="455"/>
      <c r="AC5" s="455"/>
      <c r="AD5" s="455"/>
      <c r="AE5" s="455"/>
      <c r="AF5" s="455"/>
      <c r="AG5" s="455"/>
      <c r="AH5" s="455"/>
      <c r="AI5" s="455"/>
      <c r="AJ5" s="479"/>
      <c r="AK5" s="441"/>
      <c r="AL5" s="454"/>
      <c r="AM5" s="455"/>
      <c r="AN5" s="455"/>
      <c r="AO5" s="455"/>
      <c r="AP5" s="455"/>
      <c r="AQ5" s="455"/>
      <c r="AR5" s="455"/>
      <c r="AS5" s="455"/>
      <c r="AT5" s="455"/>
      <c r="AU5" s="455"/>
      <c r="AV5" s="455"/>
      <c r="AW5" s="455"/>
      <c r="AX5" s="455"/>
      <c r="AY5" s="479"/>
      <c r="AZ5" s="441"/>
    </row>
    <row r="6" spans="1:53" ht="18" x14ac:dyDescent="0.25">
      <c r="A6" s="436" t="s">
        <v>37</v>
      </c>
      <c r="B6" s="437"/>
      <c r="C6" s="437"/>
      <c r="D6" s="437"/>
      <c r="E6" s="437"/>
      <c r="F6" s="437"/>
      <c r="G6" s="437"/>
      <c r="H6" s="254" t="s">
        <v>38</v>
      </c>
      <c r="I6" s="255">
        <v>2</v>
      </c>
      <c r="J6" s="255"/>
      <c r="K6" s="255">
        <v>3</v>
      </c>
      <c r="L6" s="255">
        <v>4</v>
      </c>
      <c r="M6" s="255"/>
      <c r="N6" s="255" t="s">
        <v>39</v>
      </c>
      <c r="O6" s="255"/>
      <c r="P6" s="255" t="s">
        <v>40</v>
      </c>
      <c r="Q6" s="256"/>
      <c r="R6" s="256"/>
      <c r="S6" s="256"/>
      <c r="T6" s="256"/>
      <c r="U6" s="257"/>
      <c r="V6" s="442"/>
      <c r="W6" s="100"/>
      <c r="X6" s="99" t="s">
        <v>38</v>
      </c>
      <c r="Y6" s="99"/>
      <c r="Z6" s="99" t="s">
        <v>80</v>
      </c>
      <c r="AA6" s="99"/>
      <c r="AB6" s="99" t="s">
        <v>81</v>
      </c>
      <c r="AC6" s="99" t="s">
        <v>82</v>
      </c>
      <c r="AD6" s="99"/>
      <c r="AE6" s="99" t="s">
        <v>39</v>
      </c>
      <c r="AF6" s="99"/>
      <c r="AG6" s="99">
        <v>1</v>
      </c>
      <c r="AH6" s="99">
        <v>2</v>
      </c>
      <c r="AI6" s="99">
        <v>3</v>
      </c>
      <c r="AJ6" s="101">
        <v>4</v>
      </c>
      <c r="AK6" s="442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442"/>
    </row>
    <row r="7" spans="1:53" ht="37.5" customHeight="1" x14ac:dyDescent="0.25">
      <c r="A7" s="92" t="s">
        <v>10</v>
      </c>
      <c r="C7" s="443" t="s">
        <v>74</v>
      </c>
      <c r="D7" s="444"/>
      <c r="E7" s="444"/>
      <c r="F7" s="444"/>
      <c r="G7" s="444"/>
      <c r="H7" s="130">
        <v>4</v>
      </c>
      <c r="I7" s="132">
        <v>12</v>
      </c>
      <c r="J7" s="132">
        <v>8</v>
      </c>
      <c r="K7" s="132">
        <v>16</v>
      </c>
      <c r="L7" s="132">
        <v>12</v>
      </c>
      <c r="M7" s="132">
        <v>8</v>
      </c>
      <c r="N7" s="132">
        <v>12</v>
      </c>
      <c r="O7" s="132">
        <v>8</v>
      </c>
      <c r="P7" s="132">
        <v>12</v>
      </c>
      <c r="Q7" s="132">
        <v>8</v>
      </c>
      <c r="R7" s="131"/>
      <c r="S7" s="103"/>
      <c r="T7" s="103"/>
      <c r="U7" s="149"/>
      <c r="V7" s="159">
        <f>IF(OR(SUM(H7:U7)&gt;100,SUM(H7:U7)&lt;0),"",SUM(H7:U7))</f>
        <v>100</v>
      </c>
      <c r="W7" s="144"/>
      <c r="X7" s="145">
        <v>12</v>
      </c>
      <c r="Y7" s="145">
        <v>8</v>
      </c>
      <c r="Z7" s="145">
        <v>12</v>
      </c>
      <c r="AA7" s="145">
        <v>8</v>
      </c>
      <c r="AB7" s="145">
        <v>20</v>
      </c>
      <c r="AC7" s="145">
        <v>12</v>
      </c>
      <c r="AD7" s="145">
        <v>8</v>
      </c>
      <c r="AE7" s="104">
        <v>12</v>
      </c>
      <c r="AF7" s="104">
        <v>8</v>
      </c>
      <c r="AG7" s="104"/>
      <c r="AH7" s="104"/>
      <c r="AI7" s="104"/>
      <c r="AJ7" s="105"/>
      <c r="AK7" s="159">
        <f>IF(OR(SUM(W7:AJ7)&gt;100,SUM(W7:AJ7)&lt;0),"",SUM(W7:AJ7))</f>
        <v>100</v>
      </c>
      <c r="AL7" s="145"/>
      <c r="AM7" s="145"/>
      <c r="AN7" s="145"/>
      <c r="AO7" s="145"/>
      <c r="AP7" s="145"/>
      <c r="AQ7" s="145">
        <v>2</v>
      </c>
      <c r="AR7" s="145"/>
      <c r="AS7" s="145"/>
      <c r="AT7" s="106"/>
      <c r="AU7" s="106"/>
      <c r="AV7" s="106"/>
      <c r="AW7" s="106"/>
      <c r="AX7" s="106"/>
      <c r="AY7" s="106"/>
      <c r="AZ7" s="159">
        <f>IF(OR(SUM(AL7:AY7)&gt;100,SUM(AL7:AY7)&lt;0),"",SUM(AL7:AY7))</f>
        <v>2</v>
      </c>
    </row>
    <row r="8" spans="1:53" x14ac:dyDescent="0.25">
      <c r="A8" s="212">
        <f>IF('Avaliação Períodos'!A9=0,"",'Avaliação Períodos'!A9)</f>
        <v>1</v>
      </c>
      <c r="B8" s="446" t="str">
        <f>IF('Avaliação Períodos'!B9=0,"",'Avaliação Períodos'!B9)</f>
        <v>Afonso</v>
      </c>
      <c r="C8" s="447"/>
      <c r="D8" s="447"/>
      <c r="E8" s="447"/>
      <c r="F8" s="447"/>
      <c r="G8" s="447"/>
      <c r="H8" s="267">
        <v>0</v>
      </c>
      <c r="I8" s="281">
        <v>0</v>
      </c>
      <c r="J8" s="281">
        <v>0</v>
      </c>
      <c r="K8" s="281">
        <v>15</v>
      </c>
      <c r="L8" s="281">
        <v>5</v>
      </c>
      <c r="M8" s="281">
        <v>0</v>
      </c>
      <c r="N8" s="281">
        <v>0</v>
      </c>
      <c r="O8" s="281">
        <v>0</v>
      </c>
      <c r="P8" s="216">
        <v>0</v>
      </c>
      <c r="Q8" s="216">
        <v>0</v>
      </c>
      <c r="R8" s="216"/>
      <c r="S8" s="216"/>
      <c r="T8" s="216"/>
      <c r="U8" s="258"/>
      <c r="V8" s="95">
        <f>IF(COUNT(H8:U8)=0,"",SUM(H8:U8))</f>
        <v>20</v>
      </c>
      <c r="W8" s="237"/>
      <c r="X8" s="237"/>
      <c r="Y8" s="238"/>
      <c r="Z8" s="238"/>
      <c r="AA8" s="238"/>
      <c r="AB8" s="238"/>
      <c r="AC8" s="238"/>
      <c r="AD8" s="238"/>
      <c r="AE8" s="238"/>
      <c r="AF8" s="238"/>
      <c r="AG8" s="238">
        <v>25</v>
      </c>
      <c r="AH8" s="238">
        <v>10</v>
      </c>
      <c r="AI8" s="238">
        <v>26</v>
      </c>
      <c r="AJ8" s="238">
        <v>6</v>
      </c>
      <c r="AK8" s="82">
        <f>IF(COUNT(W8:AJ8)=0,"",SUM(W8:AJ8))</f>
        <v>67</v>
      </c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  <c r="AY8" s="238"/>
      <c r="AZ8" s="21" t="str">
        <f>IF(COUNT(AL8:AY8)=0,"",SUM(AL8:AY8))</f>
        <v/>
      </c>
    </row>
    <row r="9" spans="1:53" x14ac:dyDescent="0.25">
      <c r="A9" s="213">
        <f>IF('Avaliação Períodos'!A10=0,"",'Avaliação Períodos'!A10)</f>
        <v>2</v>
      </c>
      <c r="B9" s="427" t="str">
        <f>IF('Avaliação Períodos'!B10=0,"",'Avaliação Períodos'!B10)</f>
        <v>Afonso Cravo</v>
      </c>
      <c r="C9" s="428"/>
      <c r="D9" s="428"/>
      <c r="E9" s="428"/>
      <c r="F9" s="428"/>
      <c r="G9" s="429"/>
      <c r="H9" s="268">
        <v>4</v>
      </c>
      <c r="I9" s="269">
        <v>0</v>
      </c>
      <c r="J9" s="269">
        <v>0</v>
      </c>
      <c r="K9" s="269">
        <v>8</v>
      </c>
      <c r="L9" s="269">
        <v>8</v>
      </c>
      <c r="M9" s="269">
        <v>4</v>
      </c>
      <c r="N9" s="269">
        <v>12</v>
      </c>
      <c r="O9" s="269">
        <v>8</v>
      </c>
      <c r="P9" s="227">
        <v>0</v>
      </c>
      <c r="Q9" s="227">
        <v>0</v>
      </c>
      <c r="R9" s="227"/>
      <c r="S9" s="227"/>
      <c r="T9" s="227"/>
      <c r="U9" s="259"/>
      <c r="V9" s="95">
        <f t="shared" ref="V9:V37" si="0">IF(COUNT(H9:U9)=0,"",SUM(H9:U9))</f>
        <v>44</v>
      </c>
      <c r="W9" s="226"/>
      <c r="X9" s="226">
        <v>12</v>
      </c>
      <c r="Y9" s="227">
        <v>8</v>
      </c>
      <c r="Z9" s="227">
        <v>8</v>
      </c>
      <c r="AA9" s="227">
        <v>6</v>
      </c>
      <c r="AB9" s="227">
        <v>20</v>
      </c>
      <c r="AC9" s="227">
        <v>12</v>
      </c>
      <c r="AD9" s="227">
        <v>7</v>
      </c>
      <c r="AE9" s="227">
        <v>12</v>
      </c>
      <c r="AF9" s="227">
        <v>8</v>
      </c>
      <c r="AG9" s="227"/>
      <c r="AH9" s="227"/>
      <c r="AI9" s="227"/>
      <c r="AJ9" s="227"/>
      <c r="AK9" s="82">
        <f t="shared" ref="AK9:AK37" si="1">IF(COUNT(W9:AJ9)=0,"",SUM(W9:AJ9))</f>
        <v>93</v>
      </c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1" t="str">
        <f t="shared" ref="AZ9:AZ37" si="2">IF(COUNT(AL9:AY9)=0,"",SUM(AL9:AY9))</f>
        <v/>
      </c>
    </row>
    <row r="10" spans="1:53" x14ac:dyDescent="0.25">
      <c r="A10" s="212">
        <f>IF('Avaliação Períodos'!A11=0,"",'Avaliação Períodos'!A11)</f>
        <v>3</v>
      </c>
      <c r="B10" s="430" t="str">
        <f>IF('Avaliação Períodos'!B11=0,"",'Avaliação Períodos'!B11)</f>
        <v>Ândria</v>
      </c>
      <c r="C10" s="431"/>
      <c r="D10" s="431"/>
      <c r="E10" s="431"/>
      <c r="F10" s="431"/>
      <c r="G10" s="432"/>
      <c r="H10" s="267">
        <v>4</v>
      </c>
      <c r="I10" s="270">
        <v>6</v>
      </c>
      <c r="J10" s="270">
        <v>4</v>
      </c>
      <c r="K10" s="270">
        <v>16</v>
      </c>
      <c r="L10" s="270">
        <v>10</v>
      </c>
      <c r="M10" s="270">
        <v>6</v>
      </c>
      <c r="N10" s="270">
        <v>4</v>
      </c>
      <c r="O10" s="270">
        <v>4</v>
      </c>
      <c r="P10" s="260">
        <v>12</v>
      </c>
      <c r="Q10" s="224">
        <v>8</v>
      </c>
      <c r="R10" s="224"/>
      <c r="S10" s="224"/>
      <c r="T10" s="224"/>
      <c r="U10" s="261"/>
      <c r="V10" s="95">
        <f t="shared" si="0"/>
        <v>74</v>
      </c>
      <c r="W10" s="223"/>
      <c r="X10" s="223">
        <v>12</v>
      </c>
      <c r="Y10" s="224">
        <v>7</v>
      </c>
      <c r="Z10" s="224">
        <v>4</v>
      </c>
      <c r="AA10" s="224">
        <v>2</v>
      </c>
      <c r="AB10" s="224">
        <v>20</v>
      </c>
      <c r="AC10" s="224">
        <v>8</v>
      </c>
      <c r="AD10" s="224">
        <v>6</v>
      </c>
      <c r="AE10" s="224">
        <v>5</v>
      </c>
      <c r="AF10" s="260">
        <v>3</v>
      </c>
      <c r="AG10" s="224"/>
      <c r="AH10" s="224"/>
      <c r="AI10" s="224"/>
      <c r="AJ10" s="224"/>
      <c r="AK10" s="82">
        <f t="shared" si="1"/>
        <v>67</v>
      </c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1" t="str">
        <f t="shared" si="2"/>
        <v/>
      </c>
    </row>
    <row r="11" spans="1:53" x14ac:dyDescent="0.25">
      <c r="A11" s="213">
        <f>IF('Avaliação Períodos'!A12=0,"",'Avaliação Períodos'!A12)</f>
        <v>4</v>
      </c>
      <c r="B11" s="427" t="str">
        <f>IF('Avaliação Períodos'!B12=0,"",'Avaliação Períodos'!B12)</f>
        <v>Bernardo Gomes</v>
      </c>
      <c r="C11" s="428"/>
      <c r="D11" s="428"/>
      <c r="E11" s="428"/>
      <c r="F11" s="428"/>
      <c r="G11" s="429"/>
      <c r="H11" s="268">
        <v>4</v>
      </c>
      <c r="I11" s="269">
        <v>12</v>
      </c>
      <c r="J11" s="269">
        <v>8</v>
      </c>
      <c r="K11" s="269">
        <v>16</v>
      </c>
      <c r="L11" s="269">
        <v>12</v>
      </c>
      <c r="M11" s="269">
        <v>8</v>
      </c>
      <c r="N11" s="269">
        <v>12</v>
      </c>
      <c r="O11" s="269">
        <v>8</v>
      </c>
      <c r="P11" s="227">
        <v>6</v>
      </c>
      <c r="Q11" s="227">
        <v>4</v>
      </c>
      <c r="R11" s="227"/>
      <c r="S11" s="227"/>
      <c r="T11" s="227"/>
      <c r="U11" s="259"/>
      <c r="V11" s="95">
        <f t="shared" si="0"/>
        <v>90</v>
      </c>
      <c r="W11" s="226"/>
      <c r="X11" s="226">
        <v>12</v>
      </c>
      <c r="Y11" s="227">
        <v>8</v>
      </c>
      <c r="Z11" s="227">
        <v>12</v>
      </c>
      <c r="AA11" s="227">
        <v>8</v>
      </c>
      <c r="AB11" s="227">
        <v>20</v>
      </c>
      <c r="AC11" s="227">
        <v>12</v>
      </c>
      <c r="AD11" s="227">
        <v>8</v>
      </c>
      <c r="AE11" s="227">
        <v>6</v>
      </c>
      <c r="AF11" s="227">
        <v>4</v>
      </c>
      <c r="AG11" s="227"/>
      <c r="AH11" s="227"/>
      <c r="AI11" s="227"/>
      <c r="AJ11" s="227"/>
      <c r="AK11" s="82">
        <f t="shared" si="1"/>
        <v>90</v>
      </c>
      <c r="AL11" s="227"/>
      <c r="AM11" s="227"/>
      <c r="AN11" s="227"/>
      <c r="AO11" s="227"/>
      <c r="AP11" s="227"/>
      <c r="AQ11" s="227"/>
      <c r="AR11" s="227"/>
      <c r="AS11" s="227"/>
      <c r="AT11" s="227"/>
      <c r="AU11" s="227"/>
      <c r="AV11" s="227"/>
      <c r="AW11" s="227"/>
      <c r="AX11" s="227"/>
      <c r="AY11" s="227"/>
      <c r="AZ11" s="21" t="str">
        <f t="shared" si="2"/>
        <v/>
      </c>
    </row>
    <row r="12" spans="1:53" x14ac:dyDescent="0.25">
      <c r="A12" s="212">
        <f>IF('Avaliação Períodos'!A13=0,"",'Avaliação Períodos'!A13)</f>
        <v>5</v>
      </c>
      <c r="B12" s="430" t="str">
        <f>IF('Avaliação Períodos'!B13=0,"",'Avaliação Períodos'!B13)</f>
        <v xml:space="preserve"> Bernardo Gaspar</v>
      </c>
      <c r="C12" s="431"/>
      <c r="D12" s="431"/>
      <c r="E12" s="431"/>
      <c r="F12" s="431"/>
      <c r="G12" s="432"/>
      <c r="H12" s="267">
        <v>4</v>
      </c>
      <c r="I12" s="270">
        <v>6</v>
      </c>
      <c r="J12" s="270">
        <v>4</v>
      </c>
      <c r="K12" s="270">
        <v>4</v>
      </c>
      <c r="L12" s="270">
        <v>12</v>
      </c>
      <c r="M12" s="270">
        <v>4</v>
      </c>
      <c r="N12" s="270">
        <v>12</v>
      </c>
      <c r="O12" s="270">
        <v>8</v>
      </c>
      <c r="P12" s="260">
        <v>3</v>
      </c>
      <c r="Q12" s="224">
        <v>2</v>
      </c>
      <c r="R12" s="224"/>
      <c r="S12" s="224"/>
      <c r="T12" s="224"/>
      <c r="U12" s="261"/>
      <c r="V12" s="95">
        <f t="shared" si="0"/>
        <v>59</v>
      </c>
      <c r="W12" s="223"/>
      <c r="X12" s="223">
        <v>12</v>
      </c>
      <c r="Y12" s="224">
        <v>8</v>
      </c>
      <c r="Z12" s="224">
        <v>12</v>
      </c>
      <c r="AA12" s="224">
        <v>8</v>
      </c>
      <c r="AB12" s="224">
        <v>20</v>
      </c>
      <c r="AC12" s="224">
        <v>12</v>
      </c>
      <c r="AD12" s="224">
        <v>8</v>
      </c>
      <c r="AE12" s="224">
        <v>6</v>
      </c>
      <c r="AF12" s="260">
        <v>4</v>
      </c>
      <c r="AG12" s="224"/>
      <c r="AH12" s="224"/>
      <c r="AI12" s="224"/>
      <c r="AJ12" s="224"/>
      <c r="AK12" s="82">
        <f t="shared" si="1"/>
        <v>90</v>
      </c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1" t="str">
        <f t="shared" si="2"/>
        <v/>
      </c>
    </row>
    <row r="13" spans="1:53" x14ac:dyDescent="0.25">
      <c r="A13" s="213">
        <f>IF('Avaliação Períodos'!A14=0,"",'Avaliação Períodos'!A14)</f>
        <v>6</v>
      </c>
      <c r="B13" s="427" t="str">
        <f>IF('Avaliação Períodos'!B14=0,"",'Avaliação Períodos'!B14)</f>
        <v>David</v>
      </c>
      <c r="C13" s="428"/>
      <c r="D13" s="428"/>
      <c r="E13" s="428"/>
      <c r="F13" s="428"/>
      <c r="G13" s="429"/>
      <c r="H13" s="268">
        <v>0</v>
      </c>
      <c r="I13" s="269">
        <v>6</v>
      </c>
      <c r="J13" s="269">
        <v>2</v>
      </c>
      <c r="K13" s="269">
        <v>4</v>
      </c>
      <c r="L13" s="269">
        <v>6</v>
      </c>
      <c r="M13" s="269">
        <v>3</v>
      </c>
      <c r="N13" s="269">
        <v>0</v>
      </c>
      <c r="O13" s="269">
        <v>0</v>
      </c>
      <c r="P13" s="227">
        <v>6</v>
      </c>
      <c r="Q13" s="227">
        <v>4</v>
      </c>
      <c r="R13" s="227"/>
      <c r="S13" s="227"/>
      <c r="T13" s="227"/>
      <c r="U13" s="259"/>
      <c r="V13" s="95">
        <f t="shared" si="0"/>
        <v>31</v>
      </c>
      <c r="W13" s="226"/>
      <c r="X13" s="226">
        <v>6</v>
      </c>
      <c r="Y13" s="227">
        <v>4</v>
      </c>
      <c r="Z13" s="227">
        <v>0</v>
      </c>
      <c r="AA13" s="227">
        <v>0</v>
      </c>
      <c r="AB13" s="227">
        <v>10</v>
      </c>
      <c r="AC13" s="227">
        <v>8</v>
      </c>
      <c r="AD13" s="227">
        <v>6</v>
      </c>
      <c r="AE13" s="227">
        <v>8</v>
      </c>
      <c r="AF13" s="227">
        <v>6</v>
      </c>
      <c r="AG13" s="227"/>
      <c r="AH13" s="227"/>
      <c r="AI13" s="227"/>
      <c r="AJ13" s="227"/>
      <c r="AK13" s="82">
        <f t="shared" si="1"/>
        <v>48</v>
      </c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27"/>
      <c r="AW13" s="227"/>
      <c r="AX13" s="227"/>
      <c r="AY13" s="227"/>
      <c r="AZ13" s="21" t="str">
        <f t="shared" si="2"/>
        <v/>
      </c>
    </row>
    <row r="14" spans="1:53" x14ac:dyDescent="0.25">
      <c r="A14" s="212">
        <f>IF('Avaliação Períodos'!A15=0,"",'Avaliação Períodos'!A15)</f>
        <v>7</v>
      </c>
      <c r="B14" s="430" t="str">
        <f>IF('Avaliação Períodos'!B15=0,"",'Avaliação Períodos'!B15)</f>
        <v>Fábio</v>
      </c>
      <c r="C14" s="431"/>
      <c r="D14" s="431"/>
      <c r="E14" s="431"/>
      <c r="F14" s="431"/>
      <c r="G14" s="432"/>
      <c r="H14" s="267">
        <v>4</v>
      </c>
      <c r="I14" s="270">
        <v>0</v>
      </c>
      <c r="J14" s="270">
        <v>0</v>
      </c>
      <c r="K14" s="270">
        <v>16</v>
      </c>
      <c r="L14" s="270">
        <v>12</v>
      </c>
      <c r="M14" s="270">
        <v>4</v>
      </c>
      <c r="N14" s="270">
        <v>12</v>
      </c>
      <c r="O14" s="270">
        <v>4</v>
      </c>
      <c r="P14" s="260">
        <v>6</v>
      </c>
      <c r="Q14" s="224">
        <v>3</v>
      </c>
      <c r="R14" s="224"/>
      <c r="S14" s="224"/>
      <c r="T14" s="224"/>
      <c r="U14" s="261"/>
      <c r="V14" s="95">
        <f t="shared" si="0"/>
        <v>61</v>
      </c>
      <c r="W14" s="223"/>
      <c r="X14" s="223">
        <v>6</v>
      </c>
      <c r="Y14" s="224">
        <v>3</v>
      </c>
      <c r="Z14" s="224">
        <v>0</v>
      </c>
      <c r="AA14" s="224">
        <v>0</v>
      </c>
      <c r="AB14" s="224">
        <v>20</v>
      </c>
      <c r="AC14" s="224">
        <v>12</v>
      </c>
      <c r="AD14" s="224">
        <v>7</v>
      </c>
      <c r="AE14" s="224">
        <v>6</v>
      </c>
      <c r="AF14" s="260">
        <v>4</v>
      </c>
      <c r="AG14" s="224"/>
      <c r="AH14" s="224"/>
      <c r="AI14" s="224"/>
      <c r="AJ14" s="224"/>
      <c r="AK14" s="82">
        <f t="shared" si="1"/>
        <v>58</v>
      </c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1" t="str">
        <f t="shared" si="2"/>
        <v/>
      </c>
    </row>
    <row r="15" spans="1:53" x14ac:dyDescent="0.25">
      <c r="A15" s="213">
        <f>IF('Avaliação Períodos'!A16=0,"",'Avaliação Períodos'!A16)</f>
        <v>8</v>
      </c>
      <c r="B15" s="427" t="str">
        <f>IF('Avaliação Períodos'!B16=0,"",'Avaliação Períodos'!B16)</f>
        <v>Francisco</v>
      </c>
      <c r="C15" s="428"/>
      <c r="D15" s="428"/>
      <c r="E15" s="428"/>
      <c r="F15" s="428"/>
      <c r="G15" s="429"/>
      <c r="H15" s="268">
        <v>0</v>
      </c>
      <c r="I15" s="269">
        <v>0</v>
      </c>
      <c r="J15" s="269">
        <v>0</v>
      </c>
      <c r="K15" s="269">
        <v>16</v>
      </c>
      <c r="L15" s="269">
        <v>12</v>
      </c>
      <c r="M15" s="269">
        <v>8</v>
      </c>
      <c r="N15" s="269">
        <v>12</v>
      </c>
      <c r="O15" s="269">
        <v>6</v>
      </c>
      <c r="P15" s="227">
        <v>0</v>
      </c>
      <c r="Q15" s="227">
        <v>0</v>
      </c>
      <c r="R15" s="229"/>
      <c r="S15" s="227"/>
      <c r="T15" s="227"/>
      <c r="U15" s="259"/>
      <c r="V15" s="95">
        <f t="shared" si="0"/>
        <v>54</v>
      </c>
      <c r="W15" s="226"/>
      <c r="X15" s="226">
        <v>12</v>
      </c>
      <c r="Y15" s="227">
        <v>8</v>
      </c>
      <c r="Z15" s="229">
        <v>8</v>
      </c>
      <c r="AA15" s="227">
        <v>6</v>
      </c>
      <c r="AB15" s="227">
        <v>10</v>
      </c>
      <c r="AC15" s="227">
        <v>4</v>
      </c>
      <c r="AD15" s="227">
        <v>2</v>
      </c>
      <c r="AE15" s="227">
        <v>2</v>
      </c>
      <c r="AF15" s="227">
        <v>1</v>
      </c>
      <c r="AG15" s="227"/>
      <c r="AH15" s="229"/>
      <c r="AI15" s="227"/>
      <c r="AJ15" s="227"/>
      <c r="AK15" s="82">
        <f t="shared" si="1"/>
        <v>53</v>
      </c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7"/>
      <c r="AX15" s="227"/>
      <c r="AY15" s="227"/>
      <c r="AZ15" s="21" t="str">
        <f t="shared" si="2"/>
        <v/>
      </c>
    </row>
    <row r="16" spans="1:53" x14ac:dyDescent="0.25">
      <c r="A16" s="212">
        <f>IF('Avaliação Períodos'!A17=0,"",'Avaliação Períodos'!A17)</f>
        <v>9</v>
      </c>
      <c r="B16" s="430" t="str">
        <f>IF('Avaliação Períodos'!B17=0,"",'Avaliação Períodos'!B17)</f>
        <v>Gonçalo</v>
      </c>
      <c r="C16" s="431"/>
      <c r="D16" s="431"/>
      <c r="E16" s="431"/>
      <c r="F16" s="431"/>
      <c r="G16" s="432"/>
      <c r="H16" s="267">
        <v>4</v>
      </c>
      <c r="I16" s="270">
        <v>6</v>
      </c>
      <c r="J16" s="270">
        <v>4</v>
      </c>
      <c r="K16" s="270">
        <v>12</v>
      </c>
      <c r="L16" s="270">
        <v>12</v>
      </c>
      <c r="M16" s="270">
        <v>6</v>
      </c>
      <c r="N16" s="270">
        <v>0</v>
      </c>
      <c r="O16" s="270">
        <v>0</v>
      </c>
      <c r="P16" s="260">
        <v>6</v>
      </c>
      <c r="Q16" s="224">
        <v>4</v>
      </c>
      <c r="R16" s="224"/>
      <c r="S16" s="224"/>
      <c r="T16" s="224"/>
      <c r="U16" s="261"/>
      <c r="V16" s="95">
        <f t="shared" si="0"/>
        <v>54</v>
      </c>
      <c r="W16" s="223"/>
      <c r="X16" s="223">
        <v>12</v>
      </c>
      <c r="Y16" s="224">
        <v>7</v>
      </c>
      <c r="Z16" s="224">
        <v>8</v>
      </c>
      <c r="AA16" s="224">
        <v>6</v>
      </c>
      <c r="AB16" s="224">
        <v>10</v>
      </c>
      <c r="AC16" s="224">
        <v>6</v>
      </c>
      <c r="AD16" s="224">
        <v>4</v>
      </c>
      <c r="AE16" s="224">
        <v>6</v>
      </c>
      <c r="AF16" s="260">
        <v>4</v>
      </c>
      <c r="AG16" s="224"/>
      <c r="AH16" s="224"/>
      <c r="AI16" s="224"/>
      <c r="AJ16" s="224"/>
      <c r="AK16" s="82">
        <f t="shared" si="1"/>
        <v>63</v>
      </c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1" t="str">
        <f t="shared" si="2"/>
        <v/>
      </c>
    </row>
    <row r="17" spans="1:52" x14ac:dyDescent="0.25">
      <c r="A17" s="213">
        <f>IF('Avaliação Períodos'!A18=0,"",'Avaliação Períodos'!A18)</f>
        <v>10</v>
      </c>
      <c r="B17" s="427" t="str">
        <f>IF('Avaliação Períodos'!B18=0,"",'Avaliação Períodos'!B18)</f>
        <v>Gustavo</v>
      </c>
      <c r="C17" s="428"/>
      <c r="D17" s="428"/>
      <c r="E17" s="428"/>
      <c r="F17" s="428"/>
      <c r="G17" s="429"/>
      <c r="H17" s="268">
        <v>4</v>
      </c>
      <c r="I17" s="269">
        <v>3</v>
      </c>
      <c r="J17" s="269">
        <v>2</v>
      </c>
      <c r="K17" s="269">
        <v>12</v>
      </c>
      <c r="L17" s="269">
        <v>12</v>
      </c>
      <c r="M17" s="269">
        <v>8</v>
      </c>
      <c r="N17" s="269">
        <v>12</v>
      </c>
      <c r="O17" s="269">
        <v>7</v>
      </c>
      <c r="P17" s="227">
        <v>12</v>
      </c>
      <c r="Q17" s="227">
        <v>8</v>
      </c>
      <c r="R17" s="227"/>
      <c r="S17" s="227"/>
      <c r="T17" s="227"/>
      <c r="U17" s="259"/>
      <c r="V17" s="95">
        <f t="shared" si="0"/>
        <v>80</v>
      </c>
      <c r="W17" s="226"/>
      <c r="X17" s="226">
        <v>6</v>
      </c>
      <c r="Y17" s="227">
        <v>4</v>
      </c>
      <c r="Z17" s="227">
        <v>12</v>
      </c>
      <c r="AA17" s="227">
        <v>8</v>
      </c>
      <c r="AB17" s="227">
        <v>20</v>
      </c>
      <c r="AC17" s="227">
        <v>12</v>
      </c>
      <c r="AD17" s="227">
        <v>8</v>
      </c>
      <c r="AE17" s="227">
        <v>4</v>
      </c>
      <c r="AF17" s="227">
        <v>2</v>
      </c>
      <c r="AG17" s="227"/>
      <c r="AH17" s="227"/>
      <c r="AI17" s="227"/>
      <c r="AJ17" s="227"/>
      <c r="AK17" s="82">
        <f t="shared" si="1"/>
        <v>76</v>
      </c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1" t="str">
        <f t="shared" si="2"/>
        <v/>
      </c>
    </row>
    <row r="18" spans="1:52" x14ac:dyDescent="0.25">
      <c r="A18" s="212">
        <f>IF('Avaliação Períodos'!A19=0,"",'Avaliação Períodos'!A19)</f>
        <v>11</v>
      </c>
      <c r="B18" s="430" t="str">
        <f>IF('Avaliação Períodos'!B19=0,"",'Avaliação Períodos'!B19)</f>
        <v>João</v>
      </c>
      <c r="C18" s="431"/>
      <c r="D18" s="431"/>
      <c r="E18" s="431"/>
      <c r="F18" s="431"/>
      <c r="G18" s="432"/>
      <c r="H18" s="267">
        <v>4</v>
      </c>
      <c r="I18" s="270">
        <v>3</v>
      </c>
      <c r="J18" s="270">
        <v>2</v>
      </c>
      <c r="K18" s="270">
        <v>12</v>
      </c>
      <c r="L18" s="270">
        <v>12</v>
      </c>
      <c r="M18" s="270">
        <v>8</v>
      </c>
      <c r="N18" s="270">
        <v>12</v>
      </c>
      <c r="O18" s="270">
        <v>8</v>
      </c>
      <c r="P18" s="224">
        <v>0</v>
      </c>
      <c r="Q18" s="224">
        <v>0</v>
      </c>
      <c r="R18" s="224"/>
      <c r="S18" s="224"/>
      <c r="T18" s="224"/>
      <c r="U18" s="261"/>
      <c r="V18" s="95">
        <f t="shared" si="0"/>
        <v>61</v>
      </c>
      <c r="W18" s="230"/>
      <c r="X18" s="230">
        <v>12</v>
      </c>
      <c r="Y18" s="224">
        <v>8</v>
      </c>
      <c r="Z18" s="224">
        <v>4</v>
      </c>
      <c r="AA18" s="224">
        <v>2</v>
      </c>
      <c r="AB18" s="224">
        <v>20</v>
      </c>
      <c r="AC18" s="224">
        <v>6</v>
      </c>
      <c r="AD18" s="224">
        <v>4</v>
      </c>
      <c r="AE18" s="224">
        <v>6</v>
      </c>
      <c r="AF18" s="224">
        <v>4</v>
      </c>
      <c r="AG18" s="224"/>
      <c r="AH18" s="224"/>
      <c r="AI18" s="224"/>
      <c r="AJ18" s="224"/>
      <c r="AK18" s="82">
        <f t="shared" si="1"/>
        <v>66</v>
      </c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1" t="str">
        <f t="shared" si="2"/>
        <v/>
      </c>
    </row>
    <row r="19" spans="1:52" x14ac:dyDescent="0.25">
      <c r="A19" s="213">
        <f>IF('Avaliação Períodos'!A20=0,"",'Avaliação Períodos'!A20)</f>
        <v>12</v>
      </c>
      <c r="B19" s="427" t="str">
        <f>IF('Avaliação Períodos'!B20=0,"",'Avaliação Períodos'!B20)</f>
        <v>João Miguel</v>
      </c>
      <c r="C19" s="428"/>
      <c r="D19" s="428"/>
      <c r="E19" s="428"/>
      <c r="F19" s="428"/>
      <c r="G19" s="429"/>
      <c r="H19" s="268">
        <v>4</v>
      </c>
      <c r="I19" s="269">
        <v>0</v>
      </c>
      <c r="J19" s="269">
        <v>0</v>
      </c>
      <c r="K19" s="269">
        <v>16</v>
      </c>
      <c r="L19" s="269">
        <v>6</v>
      </c>
      <c r="M19" s="269">
        <v>4</v>
      </c>
      <c r="N19" s="269">
        <v>6</v>
      </c>
      <c r="O19" s="269">
        <v>4</v>
      </c>
      <c r="P19" s="227">
        <v>12</v>
      </c>
      <c r="Q19" s="227">
        <v>8</v>
      </c>
      <c r="R19" s="227"/>
      <c r="S19" s="227"/>
      <c r="T19" s="227"/>
      <c r="U19" s="259"/>
      <c r="V19" s="95">
        <f t="shared" si="0"/>
        <v>60</v>
      </c>
      <c r="W19" s="226"/>
      <c r="X19" s="226">
        <v>6</v>
      </c>
      <c r="Y19" s="227">
        <v>4</v>
      </c>
      <c r="Z19" s="227">
        <v>4</v>
      </c>
      <c r="AA19" s="227">
        <v>2</v>
      </c>
      <c r="AB19" s="227">
        <v>20</v>
      </c>
      <c r="AC19" s="227">
        <v>4</v>
      </c>
      <c r="AD19" s="227">
        <v>2</v>
      </c>
      <c r="AE19" s="227">
        <v>6</v>
      </c>
      <c r="AF19" s="227">
        <v>4</v>
      </c>
      <c r="AG19" s="227"/>
      <c r="AH19" s="227"/>
      <c r="AI19" s="227"/>
      <c r="AJ19" s="227"/>
      <c r="AK19" s="82">
        <f t="shared" si="1"/>
        <v>52</v>
      </c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1" t="str">
        <f t="shared" si="2"/>
        <v/>
      </c>
    </row>
    <row r="20" spans="1:52" x14ac:dyDescent="0.25">
      <c r="A20" s="212">
        <f>IF('Avaliação Períodos'!A21=0,"",'Avaliação Períodos'!A21)</f>
        <v>13</v>
      </c>
      <c r="B20" s="430" t="str">
        <f>IF('Avaliação Períodos'!B21=0,"",'Avaliação Períodos'!B21)</f>
        <v>Lara</v>
      </c>
      <c r="C20" s="431"/>
      <c r="D20" s="431"/>
      <c r="E20" s="431"/>
      <c r="F20" s="431"/>
      <c r="G20" s="432"/>
      <c r="H20" s="267">
        <v>0</v>
      </c>
      <c r="I20" s="270">
        <v>0</v>
      </c>
      <c r="J20" s="270">
        <v>0</v>
      </c>
      <c r="K20" s="270">
        <v>8</v>
      </c>
      <c r="L20" s="270">
        <v>12</v>
      </c>
      <c r="M20" s="270">
        <v>2</v>
      </c>
      <c r="N20" s="270">
        <v>0</v>
      </c>
      <c r="O20" s="270">
        <v>0</v>
      </c>
      <c r="P20" s="224">
        <v>12</v>
      </c>
      <c r="Q20" s="224">
        <v>8</v>
      </c>
      <c r="R20" s="224"/>
      <c r="S20" s="224"/>
      <c r="T20" s="224"/>
      <c r="U20" s="261"/>
      <c r="V20" s="95">
        <f t="shared" si="0"/>
        <v>42</v>
      </c>
      <c r="W20" s="230"/>
      <c r="X20" s="230">
        <v>12</v>
      </c>
      <c r="Y20" s="224">
        <v>8</v>
      </c>
      <c r="Z20" s="224">
        <v>8</v>
      </c>
      <c r="AA20" s="224">
        <v>6</v>
      </c>
      <c r="AB20" s="224">
        <v>20</v>
      </c>
      <c r="AC20" s="224">
        <v>6</v>
      </c>
      <c r="AD20" s="224">
        <v>3</v>
      </c>
      <c r="AE20" s="224">
        <v>2</v>
      </c>
      <c r="AF20" s="224">
        <v>1</v>
      </c>
      <c r="AG20" s="224"/>
      <c r="AH20" s="224"/>
      <c r="AI20" s="224"/>
      <c r="AJ20" s="224"/>
      <c r="AK20" s="82">
        <f t="shared" si="1"/>
        <v>66</v>
      </c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1" t="str">
        <f t="shared" si="2"/>
        <v/>
      </c>
    </row>
    <row r="21" spans="1:52" x14ac:dyDescent="0.25">
      <c r="A21" s="213">
        <f>IF('Avaliação Períodos'!A22=0,"",'Avaliação Períodos'!A22)</f>
        <v>14</v>
      </c>
      <c r="B21" s="427" t="str">
        <f>IF('Avaliação Períodos'!B22=0,"",'Avaliação Períodos'!B22)</f>
        <v>Luna</v>
      </c>
      <c r="C21" s="428"/>
      <c r="D21" s="428"/>
      <c r="E21" s="428"/>
      <c r="F21" s="428"/>
      <c r="G21" s="429"/>
      <c r="H21" s="268">
        <v>4</v>
      </c>
      <c r="I21" s="269">
        <v>8</v>
      </c>
      <c r="J21" s="269">
        <v>4</v>
      </c>
      <c r="K21" s="269">
        <v>16</v>
      </c>
      <c r="L21" s="269">
        <v>12</v>
      </c>
      <c r="M21" s="269">
        <v>7</v>
      </c>
      <c r="N21" s="269">
        <v>6</v>
      </c>
      <c r="O21" s="269">
        <v>4</v>
      </c>
      <c r="P21" s="227">
        <v>12</v>
      </c>
      <c r="Q21" s="227">
        <v>7</v>
      </c>
      <c r="R21" s="227"/>
      <c r="S21" s="227"/>
      <c r="T21" s="227"/>
      <c r="U21" s="259"/>
      <c r="V21" s="95">
        <f t="shared" si="0"/>
        <v>80</v>
      </c>
      <c r="W21" s="226"/>
      <c r="X21" s="226">
        <v>8</v>
      </c>
      <c r="Y21" s="227">
        <v>6</v>
      </c>
      <c r="Z21" s="227">
        <v>4</v>
      </c>
      <c r="AA21" s="227">
        <v>2</v>
      </c>
      <c r="AB21" s="227">
        <v>20</v>
      </c>
      <c r="AC21" s="227">
        <v>12</v>
      </c>
      <c r="AD21" s="227">
        <v>8</v>
      </c>
      <c r="AE21" s="227">
        <v>8</v>
      </c>
      <c r="AF21" s="227">
        <v>6</v>
      </c>
      <c r="AG21" s="227"/>
      <c r="AH21" s="227"/>
      <c r="AI21" s="227"/>
      <c r="AJ21" s="227"/>
      <c r="AK21" s="82">
        <f t="shared" si="1"/>
        <v>74</v>
      </c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7"/>
      <c r="AX21" s="227"/>
      <c r="AY21" s="227"/>
      <c r="AZ21" s="21" t="str">
        <f t="shared" si="2"/>
        <v/>
      </c>
    </row>
    <row r="22" spans="1:52" x14ac:dyDescent="0.25">
      <c r="A22" s="212">
        <f>IF('Avaliação Períodos'!A23=0,"",'Avaliação Períodos'!A23)</f>
        <v>15</v>
      </c>
      <c r="B22" s="430" t="str">
        <f>IF('Avaliação Períodos'!B23=0,"",'Avaliação Períodos'!B23)</f>
        <v>Mariana</v>
      </c>
      <c r="C22" s="431"/>
      <c r="D22" s="431"/>
      <c r="E22" s="431"/>
      <c r="F22" s="431"/>
      <c r="G22" s="432"/>
      <c r="H22" s="267">
        <v>4</v>
      </c>
      <c r="I22" s="270">
        <v>6</v>
      </c>
      <c r="J22" s="270">
        <v>4</v>
      </c>
      <c r="K22" s="270">
        <v>8</v>
      </c>
      <c r="L22" s="270">
        <v>12</v>
      </c>
      <c r="M22" s="270">
        <v>7</v>
      </c>
      <c r="N22" s="270">
        <v>12</v>
      </c>
      <c r="O22" s="270">
        <v>5</v>
      </c>
      <c r="P22" s="224">
        <v>3</v>
      </c>
      <c r="Q22" s="224">
        <v>1</v>
      </c>
      <c r="R22" s="224"/>
      <c r="S22" s="224"/>
      <c r="T22" s="224"/>
      <c r="U22" s="261"/>
      <c r="V22" s="95">
        <f t="shared" si="0"/>
        <v>62</v>
      </c>
      <c r="W22" s="230"/>
      <c r="X22" s="230">
        <v>12</v>
      </c>
      <c r="Y22" s="224">
        <v>8</v>
      </c>
      <c r="Z22" s="224">
        <v>0</v>
      </c>
      <c r="AA22" s="224">
        <v>0</v>
      </c>
      <c r="AB22" s="224">
        <v>20</v>
      </c>
      <c r="AC22" s="224">
        <v>4</v>
      </c>
      <c r="AD22" s="224">
        <v>2</v>
      </c>
      <c r="AE22" s="224">
        <v>6</v>
      </c>
      <c r="AF22" s="224">
        <v>4</v>
      </c>
      <c r="AG22" s="224"/>
      <c r="AH22" s="224"/>
      <c r="AI22" s="224"/>
      <c r="AJ22" s="224"/>
      <c r="AK22" s="82">
        <f t="shared" si="1"/>
        <v>56</v>
      </c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1" t="str">
        <f t="shared" si="2"/>
        <v/>
      </c>
    </row>
    <row r="23" spans="1:52" x14ac:dyDescent="0.25">
      <c r="A23" s="213">
        <f>IF('Avaliação Períodos'!A24=0,"",'Avaliação Períodos'!A24)</f>
        <v>16</v>
      </c>
      <c r="B23" s="427" t="str">
        <f>IF('Avaliação Períodos'!B24=0,"",'Avaliação Períodos'!B24)</f>
        <v>Martim</v>
      </c>
      <c r="C23" s="428"/>
      <c r="D23" s="428"/>
      <c r="E23" s="428"/>
      <c r="F23" s="428"/>
      <c r="G23" s="429"/>
      <c r="H23" s="268">
        <v>4</v>
      </c>
      <c r="I23" s="269">
        <v>12</v>
      </c>
      <c r="J23" s="269">
        <v>7</v>
      </c>
      <c r="K23" s="269">
        <v>16</v>
      </c>
      <c r="L23" s="269">
        <v>12</v>
      </c>
      <c r="M23" s="269">
        <v>8</v>
      </c>
      <c r="N23" s="269">
        <v>12</v>
      </c>
      <c r="O23" s="269">
        <v>8</v>
      </c>
      <c r="P23" s="227">
        <v>12</v>
      </c>
      <c r="Q23" s="227">
        <v>7</v>
      </c>
      <c r="R23" s="227"/>
      <c r="S23" s="227"/>
      <c r="T23" s="227"/>
      <c r="U23" s="259"/>
      <c r="V23" s="95">
        <f t="shared" si="0"/>
        <v>98</v>
      </c>
      <c r="W23" s="226"/>
      <c r="X23" s="226">
        <v>12</v>
      </c>
      <c r="Y23" s="227">
        <v>7</v>
      </c>
      <c r="Z23" s="227">
        <v>12</v>
      </c>
      <c r="AA23" s="227">
        <v>8</v>
      </c>
      <c r="AB23" s="227">
        <v>20</v>
      </c>
      <c r="AC23" s="227">
        <v>12</v>
      </c>
      <c r="AD23" s="227">
        <v>8</v>
      </c>
      <c r="AE23" s="227">
        <v>6</v>
      </c>
      <c r="AF23" s="227">
        <v>3</v>
      </c>
      <c r="AG23" s="227"/>
      <c r="AH23" s="227"/>
      <c r="AI23" s="227"/>
      <c r="AJ23" s="227"/>
      <c r="AK23" s="82">
        <f t="shared" si="1"/>
        <v>88</v>
      </c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7"/>
      <c r="AX23" s="227"/>
      <c r="AY23" s="227"/>
      <c r="AZ23" s="21" t="str">
        <f t="shared" si="2"/>
        <v/>
      </c>
    </row>
    <row r="24" spans="1:52" x14ac:dyDescent="0.25">
      <c r="A24" s="212">
        <f>IF('Avaliação Períodos'!A25=0,"",'Avaliação Períodos'!A25)</f>
        <v>17</v>
      </c>
      <c r="B24" s="430" t="str">
        <f>IF('Avaliação Períodos'!B25=0,"",'Avaliação Períodos'!B25)</f>
        <v>Matilde</v>
      </c>
      <c r="C24" s="431"/>
      <c r="D24" s="431"/>
      <c r="E24" s="431"/>
      <c r="F24" s="431"/>
      <c r="G24" s="432"/>
      <c r="H24" s="267">
        <v>0</v>
      </c>
      <c r="I24" s="270">
        <v>0</v>
      </c>
      <c r="J24" s="270">
        <v>0</v>
      </c>
      <c r="K24" s="270">
        <v>0</v>
      </c>
      <c r="L24" s="270">
        <v>12</v>
      </c>
      <c r="M24" s="270">
        <v>6</v>
      </c>
      <c r="N24" s="270">
        <v>0</v>
      </c>
      <c r="O24" s="270">
        <v>0</v>
      </c>
      <c r="P24" s="224">
        <v>10</v>
      </c>
      <c r="Q24" s="224"/>
      <c r="R24" s="224">
        <v>20</v>
      </c>
      <c r="S24" s="224"/>
      <c r="T24" s="224"/>
      <c r="U24" s="261"/>
      <c r="V24" s="95">
        <f t="shared" si="0"/>
        <v>48</v>
      </c>
      <c r="W24" s="230"/>
      <c r="X24" s="230"/>
      <c r="Y24" s="224"/>
      <c r="Z24" s="224"/>
      <c r="AA24" s="224"/>
      <c r="AB24" s="224"/>
      <c r="AC24" s="224">
        <v>0</v>
      </c>
      <c r="AD24" s="224">
        <v>0</v>
      </c>
      <c r="AE24" s="224"/>
      <c r="AF24" s="224"/>
      <c r="AG24" s="224">
        <v>13</v>
      </c>
      <c r="AH24" s="224">
        <v>23</v>
      </c>
      <c r="AI24" s="224">
        <v>26</v>
      </c>
      <c r="AJ24" s="224">
        <v>0</v>
      </c>
      <c r="AK24" s="82">
        <f t="shared" si="1"/>
        <v>62</v>
      </c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1" t="str">
        <f t="shared" si="2"/>
        <v/>
      </c>
    </row>
    <row r="25" spans="1:52" x14ac:dyDescent="0.25">
      <c r="A25" s="213">
        <f>IF('Avaliação Períodos'!A26=0,"",'Avaliação Períodos'!A26)</f>
        <v>18</v>
      </c>
      <c r="B25" s="427" t="str">
        <f>IF('Avaliação Períodos'!B26=0,"",'Avaliação Períodos'!B26)</f>
        <v>Rúben</v>
      </c>
      <c r="C25" s="428"/>
      <c r="D25" s="428"/>
      <c r="E25" s="428"/>
      <c r="F25" s="428"/>
      <c r="G25" s="429"/>
      <c r="H25" s="268">
        <v>0</v>
      </c>
      <c r="I25" s="269">
        <v>0</v>
      </c>
      <c r="J25" s="269">
        <v>0</v>
      </c>
      <c r="K25" s="269">
        <v>8</v>
      </c>
      <c r="L25" s="269">
        <v>0</v>
      </c>
      <c r="M25" s="269">
        <v>0</v>
      </c>
      <c r="N25" s="269">
        <v>0</v>
      </c>
      <c r="O25" s="269">
        <v>0</v>
      </c>
      <c r="P25" s="227">
        <v>3</v>
      </c>
      <c r="Q25" s="227">
        <v>2</v>
      </c>
      <c r="R25" s="227"/>
      <c r="S25" s="227"/>
      <c r="T25" s="227"/>
      <c r="U25" s="259"/>
      <c r="V25" s="95">
        <f t="shared" si="0"/>
        <v>13</v>
      </c>
      <c r="W25" s="226"/>
      <c r="X25" s="226">
        <v>12</v>
      </c>
      <c r="Y25" s="227">
        <v>7</v>
      </c>
      <c r="Z25" s="227">
        <v>8</v>
      </c>
      <c r="AA25" s="227">
        <v>6</v>
      </c>
      <c r="AB25" s="227">
        <v>10</v>
      </c>
      <c r="AC25" s="227">
        <v>0</v>
      </c>
      <c r="AD25" s="227">
        <v>0</v>
      </c>
      <c r="AE25" s="227">
        <v>6</v>
      </c>
      <c r="AF25" s="227">
        <v>4</v>
      </c>
      <c r="AG25" s="227"/>
      <c r="AH25" s="227"/>
      <c r="AI25" s="227"/>
      <c r="AJ25" s="227"/>
      <c r="AK25" s="82">
        <f t="shared" si="1"/>
        <v>53</v>
      </c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1" t="str">
        <f t="shared" si="2"/>
        <v/>
      </c>
    </row>
    <row r="26" spans="1:52" x14ac:dyDescent="0.25">
      <c r="A26" s="212">
        <f>IF('Avaliação Períodos'!A27=0,"",'Avaliação Períodos'!A27)</f>
        <v>19</v>
      </c>
      <c r="B26" s="430" t="str">
        <f>IF('Avaliação Períodos'!B27=0,"",'Avaliação Períodos'!B27)</f>
        <v>Samanta</v>
      </c>
      <c r="C26" s="431"/>
      <c r="D26" s="431"/>
      <c r="E26" s="431"/>
      <c r="F26" s="431"/>
      <c r="G26" s="432"/>
      <c r="H26" s="267">
        <v>4</v>
      </c>
      <c r="I26" s="270">
        <v>12</v>
      </c>
      <c r="J26" s="270">
        <v>2</v>
      </c>
      <c r="K26" s="270">
        <v>16</v>
      </c>
      <c r="L26" s="270">
        <v>12</v>
      </c>
      <c r="M26" s="270">
        <v>8</v>
      </c>
      <c r="N26" s="270">
        <v>12</v>
      </c>
      <c r="O26" s="270">
        <v>8</v>
      </c>
      <c r="P26" s="224">
        <v>12</v>
      </c>
      <c r="Q26" s="224">
        <v>7</v>
      </c>
      <c r="R26" s="224"/>
      <c r="S26" s="224"/>
      <c r="T26" s="224"/>
      <c r="U26" s="261"/>
      <c r="V26" s="95">
        <f t="shared" si="0"/>
        <v>93</v>
      </c>
      <c r="W26" s="230"/>
      <c r="X26" s="230">
        <v>12</v>
      </c>
      <c r="Y26" s="224">
        <v>8</v>
      </c>
      <c r="Z26" s="224">
        <v>12</v>
      </c>
      <c r="AA26" s="224">
        <v>8</v>
      </c>
      <c r="AB26" s="224">
        <v>20</v>
      </c>
      <c r="AC26" s="224">
        <v>12</v>
      </c>
      <c r="AD26" s="224">
        <v>8</v>
      </c>
      <c r="AE26" s="224">
        <v>6</v>
      </c>
      <c r="AF26" s="224">
        <v>4</v>
      </c>
      <c r="AG26" s="224"/>
      <c r="AH26" s="224"/>
      <c r="AI26" s="224"/>
      <c r="AJ26" s="224"/>
      <c r="AK26" s="82">
        <f t="shared" si="1"/>
        <v>90</v>
      </c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1" t="str">
        <f t="shared" si="2"/>
        <v/>
      </c>
    </row>
    <row r="27" spans="1:52" x14ac:dyDescent="0.25">
      <c r="A27" s="213">
        <f>IF('Avaliação Períodos'!A28=0,"",'Avaliação Períodos'!A28)</f>
        <v>20</v>
      </c>
      <c r="B27" s="427" t="str">
        <f>IF('Avaliação Períodos'!B28=0,"",'Avaliação Períodos'!B28)</f>
        <v>Samuel</v>
      </c>
      <c r="C27" s="428"/>
      <c r="D27" s="428"/>
      <c r="E27" s="428"/>
      <c r="F27" s="428"/>
      <c r="G27" s="429"/>
      <c r="H27" s="268">
        <v>4</v>
      </c>
      <c r="I27" s="269">
        <v>12</v>
      </c>
      <c r="J27" s="269">
        <v>7</v>
      </c>
      <c r="K27" s="269">
        <v>16</v>
      </c>
      <c r="L27" s="269">
        <v>12</v>
      </c>
      <c r="M27" s="269">
        <v>8</v>
      </c>
      <c r="N27" s="269">
        <v>6</v>
      </c>
      <c r="O27" s="269">
        <v>4</v>
      </c>
      <c r="P27" s="227">
        <v>12</v>
      </c>
      <c r="Q27" s="227">
        <v>7</v>
      </c>
      <c r="R27" s="227"/>
      <c r="S27" s="227"/>
      <c r="T27" s="227"/>
      <c r="U27" s="259"/>
      <c r="V27" s="95">
        <f t="shared" si="0"/>
        <v>88</v>
      </c>
      <c r="W27" s="226"/>
      <c r="X27" s="226">
        <v>6</v>
      </c>
      <c r="Y27" s="227">
        <v>4</v>
      </c>
      <c r="Z27" s="227">
        <v>12</v>
      </c>
      <c r="AA27" s="227">
        <v>8</v>
      </c>
      <c r="AB27" s="227">
        <v>20</v>
      </c>
      <c r="AC27" s="227">
        <v>12</v>
      </c>
      <c r="AD27" s="227">
        <v>7</v>
      </c>
      <c r="AE27" s="227">
        <v>6</v>
      </c>
      <c r="AF27" s="227">
        <v>4</v>
      </c>
      <c r="AG27" s="227"/>
      <c r="AH27" s="227"/>
      <c r="AI27" s="227"/>
      <c r="AJ27" s="227"/>
      <c r="AK27" s="82">
        <f t="shared" si="1"/>
        <v>79</v>
      </c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1" t="str">
        <f t="shared" si="2"/>
        <v/>
      </c>
    </row>
    <row r="28" spans="1:52" x14ac:dyDescent="0.25">
      <c r="A28" s="212">
        <f>IF('Avaliação Períodos'!A29=0,"",'Avaliação Períodos'!A29)</f>
        <v>21</v>
      </c>
      <c r="B28" s="430" t="str">
        <f>IF('Avaliação Períodos'!B29=0,"",'Avaliação Períodos'!B29)</f>
        <v xml:space="preserve"> Sara Ferreira Gonç</v>
      </c>
      <c r="C28" s="431"/>
      <c r="D28" s="431"/>
      <c r="E28" s="431"/>
      <c r="F28" s="431"/>
      <c r="G28" s="432"/>
      <c r="H28" s="267">
        <v>4</v>
      </c>
      <c r="I28" s="270">
        <v>12</v>
      </c>
      <c r="J28" s="270">
        <v>4</v>
      </c>
      <c r="K28" s="270">
        <v>16</v>
      </c>
      <c r="L28" s="270">
        <v>6</v>
      </c>
      <c r="M28" s="270">
        <v>4</v>
      </c>
      <c r="N28" s="270">
        <v>0</v>
      </c>
      <c r="O28" s="270">
        <v>0</v>
      </c>
      <c r="P28" s="224">
        <v>12</v>
      </c>
      <c r="Q28" s="224">
        <v>8</v>
      </c>
      <c r="R28" s="224"/>
      <c r="S28" s="224"/>
      <c r="T28" s="224"/>
      <c r="U28" s="261"/>
      <c r="V28" s="95">
        <f t="shared" si="0"/>
        <v>66</v>
      </c>
      <c r="W28" s="230"/>
      <c r="X28" s="230">
        <v>12</v>
      </c>
      <c r="Y28" s="224">
        <v>8</v>
      </c>
      <c r="Z28" s="224">
        <v>12</v>
      </c>
      <c r="AA28" s="224">
        <v>8</v>
      </c>
      <c r="AB28" s="224">
        <v>20</v>
      </c>
      <c r="AC28" s="224">
        <v>12</v>
      </c>
      <c r="AD28" s="224">
        <v>8</v>
      </c>
      <c r="AE28" s="224">
        <v>6</v>
      </c>
      <c r="AF28" s="224">
        <v>4</v>
      </c>
      <c r="AG28" s="224"/>
      <c r="AH28" s="224"/>
      <c r="AI28" s="224"/>
      <c r="AJ28" s="224"/>
      <c r="AK28" s="82">
        <f t="shared" si="1"/>
        <v>90</v>
      </c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1" t="str">
        <f t="shared" si="2"/>
        <v/>
      </c>
    </row>
    <row r="29" spans="1:52" x14ac:dyDescent="0.25">
      <c r="A29" s="213">
        <f>IF('Avaliação Períodos'!A30=0,"",'Avaliação Períodos'!A30)</f>
        <v>22</v>
      </c>
      <c r="B29" s="427" t="str">
        <f>IF('Avaliação Períodos'!B30=0,"",'Avaliação Períodos'!B30)</f>
        <v xml:space="preserve">Sara Gomes </v>
      </c>
      <c r="C29" s="428"/>
      <c r="D29" s="428"/>
      <c r="E29" s="428"/>
      <c r="F29" s="428"/>
      <c r="G29" s="429"/>
      <c r="H29" s="268">
        <v>4</v>
      </c>
      <c r="I29" s="269">
        <v>6</v>
      </c>
      <c r="J29" s="269">
        <v>4</v>
      </c>
      <c r="K29" s="269">
        <v>10</v>
      </c>
      <c r="L29" s="269">
        <v>12</v>
      </c>
      <c r="M29" s="269">
        <v>6</v>
      </c>
      <c r="N29" s="269">
        <v>6</v>
      </c>
      <c r="O29" s="269">
        <v>1</v>
      </c>
      <c r="P29" s="232">
        <v>6</v>
      </c>
      <c r="Q29" s="232">
        <v>3</v>
      </c>
      <c r="R29" s="232"/>
      <c r="S29" s="232"/>
      <c r="T29" s="232"/>
      <c r="U29" s="262"/>
      <c r="V29" s="95">
        <f t="shared" si="0"/>
        <v>58</v>
      </c>
      <c r="W29" s="231"/>
      <c r="X29" s="231">
        <v>8</v>
      </c>
      <c r="Y29" s="232">
        <v>6</v>
      </c>
      <c r="Z29" s="232">
        <v>8</v>
      </c>
      <c r="AA29" s="232">
        <v>4</v>
      </c>
      <c r="AB29" s="232">
        <v>20</v>
      </c>
      <c r="AC29" s="232">
        <v>6</v>
      </c>
      <c r="AD29" s="232">
        <v>3</v>
      </c>
      <c r="AE29" s="232">
        <v>8</v>
      </c>
      <c r="AF29" s="232">
        <v>4</v>
      </c>
      <c r="AG29" s="232"/>
      <c r="AH29" s="232"/>
      <c r="AI29" s="232"/>
      <c r="AJ29" s="232"/>
      <c r="AK29" s="82">
        <f t="shared" si="1"/>
        <v>67</v>
      </c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1" t="str">
        <f t="shared" si="2"/>
        <v/>
      </c>
    </row>
    <row r="30" spans="1:52" x14ac:dyDescent="0.25">
      <c r="A30" s="212">
        <f>IF('Avaliação Períodos'!A31=0,"",'Avaliação Períodos'!A31)</f>
        <v>23</v>
      </c>
      <c r="B30" s="430" t="str">
        <f>IF('Avaliação Períodos'!B31=0,"",'Avaliação Períodos'!B31)</f>
        <v>Simão Mendes</v>
      </c>
      <c r="C30" s="431"/>
      <c r="D30" s="431"/>
      <c r="E30" s="431"/>
      <c r="F30" s="431"/>
      <c r="G30" s="432"/>
      <c r="H30" s="267">
        <v>4</v>
      </c>
      <c r="I30" s="270">
        <v>3</v>
      </c>
      <c r="J30" s="270">
        <v>2</v>
      </c>
      <c r="K30" s="270">
        <v>16</v>
      </c>
      <c r="L30" s="270">
        <v>12</v>
      </c>
      <c r="M30" s="270">
        <v>8</v>
      </c>
      <c r="N30" s="270">
        <v>6</v>
      </c>
      <c r="O30" s="270">
        <v>0</v>
      </c>
      <c r="P30" s="224">
        <v>12</v>
      </c>
      <c r="Q30" s="224">
        <v>8</v>
      </c>
      <c r="R30" s="224"/>
      <c r="S30" s="224"/>
      <c r="T30" s="224"/>
      <c r="U30" s="261"/>
      <c r="V30" s="95">
        <f t="shared" si="0"/>
        <v>71</v>
      </c>
      <c r="W30" s="230"/>
      <c r="X30" s="230">
        <v>12</v>
      </c>
      <c r="Y30" s="224">
        <v>8</v>
      </c>
      <c r="Z30" s="224">
        <v>6</v>
      </c>
      <c r="AA30" s="224">
        <v>4</v>
      </c>
      <c r="AB30" s="224">
        <v>20</v>
      </c>
      <c r="AC30" s="224">
        <v>12</v>
      </c>
      <c r="AD30" s="224">
        <v>8</v>
      </c>
      <c r="AE30" s="224">
        <v>0</v>
      </c>
      <c r="AF30" s="224">
        <v>0</v>
      </c>
      <c r="AG30" s="224"/>
      <c r="AH30" s="224"/>
      <c r="AI30" s="224"/>
      <c r="AJ30" s="224"/>
      <c r="AK30" s="82">
        <f t="shared" si="1"/>
        <v>70</v>
      </c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1" t="str">
        <f t="shared" si="2"/>
        <v/>
      </c>
    </row>
    <row r="31" spans="1:52" x14ac:dyDescent="0.25">
      <c r="A31" s="213">
        <f>IF('Avaliação Períodos'!A32=0,"",'Avaliação Períodos'!A32)</f>
        <v>24</v>
      </c>
      <c r="B31" s="427" t="str">
        <f>IF('Avaliação Períodos'!B32=0,"",'Avaliação Períodos'!B32)</f>
        <v>Simão Pedosa</v>
      </c>
      <c r="C31" s="428"/>
      <c r="D31" s="428"/>
      <c r="E31" s="428"/>
      <c r="F31" s="428"/>
      <c r="G31" s="429"/>
      <c r="H31" s="268">
        <v>4</v>
      </c>
      <c r="I31" s="269">
        <v>12</v>
      </c>
      <c r="J31" s="269">
        <v>7</v>
      </c>
      <c r="K31" s="269">
        <v>8</v>
      </c>
      <c r="L31" s="269">
        <v>3</v>
      </c>
      <c r="M31" s="269">
        <v>2</v>
      </c>
      <c r="N31" s="269">
        <v>12</v>
      </c>
      <c r="O31" s="269">
        <v>8</v>
      </c>
      <c r="P31" s="227">
        <v>6</v>
      </c>
      <c r="Q31" s="227">
        <v>4</v>
      </c>
      <c r="R31" s="227"/>
      <c r="S31" s="227"/>
      <c r="T31" s="227"/>
      <c r="U31" s="259"/>
      <c r="V31" s="95">
        <f t="shared" si="0"/>
        <v>66</v>
      </c>
      <c r="W31" s="226"/>
      <c r="X31" s="226">
        <v>6</v>
      </c>
      <c r="Y31" s="227">
        <v>1</v>
      </c>
      <c r="Z31" s="227">
        <v>4</v>
      </c>
      <c r="AA31" s="227">
        <v>2</v>
      </c>
      <c r="AB31" s="227">
        <v>20</v>
      </c>
      <c r="AC31" s="227">
        <v>6</v>
      </c>
      <c r="AD31" s="227">
        <v>4</v>
      </c>
      <c r="AE31" s="227">
        <v>0</v>
      </c>
      <c r="AF31" s="227">
        <v>0</v>
      </c>
      <c r="AG31" s="227"/>
      <c r="AH31" s="227"/>
      <c r="AI31" s="227"/>
      <c r="AJ31" s="227"/>
      <c r="AK31" s="82">
        <f t="shared" si="1"/>
        <v>43</v>
      </c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7"/>
      <c r="AX31" s="227"/>
      <c r="AY31" s="227"/>
      <c r="AZ31" s="21" t="str">
        <f t="shared" si="2"/>
        <v/>
      </c>
    </row>
    <row r="32" spans="1:52" x14ac:dyDescent="0.25">
      <c r="A32" s="212">
        <f>IF('Avaliação Períodos'!A33=0,"",'Avaliação Períodos'!A33)</f>
        <v>25</v>
      </c>
      <c r="B32" s="430" t="str">
        <f>IF('Avaliação Períodos'!B33=0,"",'Avaliação Períodos'!B33)</f>
        <v>Sofia</v>
      </c>
      <c r="C32" s="431"/>
      <c r="D32" s="431"/>
      <c r="E32" s="431"/>
      <c r="F32" s="431"/>
      <c r="G32" s="432"/>
      <c r="H32" s="267">
        <v>4</v>
      </c>
      <c r="I32" s="270">
        <v>12</v>
      </c>
      <c r="J32" s="270">
        <v>8</v>
      </c>
      <c r="K32" s="270">
        <v>16</v>
      </c>
      <c r="L32" s="270">
        <v>12</v>
      </c>
      <c r="M32" s="270">
        <v>7</v>
      </c>
      <c r="N32" s="270">
        <v>12</v>
      </c>
      <c r="O32" s="270">
        <v>8</v>
      </c>
      <c r="P32" s="224">
        <v>12</v>
      </c>
      <c r="Q32" s="224">
        <v>8</v>
      </c>
      <c r="R32" s="224"/>
      <c r="S32" s="224"/>
      <c r="T32" s="224"/>
      <c r="U32" s="261"/>
      <c r="V32" s="95">
        <f t="shared" si="0"/>
        <v>99</v>
      </c>
      <c r="W32" s="230"/>
      <c r="X32" s="230">
        <v>12</v>
      </c>
      <c r="Y32" s="224">
        <v>8</v>
      </c>
      <c r="Z32" s="224">
        <v>12</v>
      </c>
      <c r="AA32" s="224">
        <v>8</v>
      </c>
      <c r="AB32" s="224">
        <v>20</v>
      </c>
      <c r="AC32" s="224">
        <v>12</v>
      </c>
      <c r="AD32" s="224">
        <v>8</v>
      </c>
      <c r="AE32" s="224">
        <v>10</v>
      </c>
      <c r="AF32" s="224">
        <v>7</v>
      </c>
      <c r="AG32" s="224"/>
      <c r="AH32" s="224"/>
      <c r="AI32" s="224"/>
      <c r="AJ32" s="224"/>
      <c r="AK32" s="82">
        <f t="shared" si="1"/>
        <v>97</v>
      </c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1" t="str">
        <f t="shared" si="2"/>
        <v/>
      </c>
    </row>
    <row r="33" spans="1:52" x14ac:dyDescent="0.25">
      <c r="A33" s="213">
        <f>IF('Avaliação Períodos'!A34=0,"",'Avaliação Períodos'!A34)</f>
        <v>26</v>
      </c>
      <c r="B33" s="427" t="str">
        <f>IF('Avaliação Períodos'!B34=0,"",'Avaliação Períodos'!B34)</f>
        <v>Tomás</v>
      </c>
      <c r="C33" s="428"/>
      <c r="D33" s="428"/>
      <c r="E33" s="428"/>
      <c r="F33" s="428"/>
      <c r="G33" s="429"/>
      <c r="H33" s="268">
        <v>4</v>
      </c>
      <c r="I33" s="269">
        <v>12</v>
      </c>
      <c r="J33" s="269">
        <v>6</v>
      </c>
      <c r="K33" s="269">
        <v>12</v>
      </c>
      <c r="L33" s="269">
        <v>12</v>
      </c>
      <c r="M33" s="269">
        <v>8</v>
      </c>
      <c r="N33" s="269">
        <v>12</v>
      </c>
      <c r="O33" s="269">
        <v>7</v>
      </c>
      <c r="P33" s="227">
        <v>6</v>
      </c>
      <c r="Q33" s="227">
        <v>4</v>
      </c>
      <c r="R33" s="227"/>
      <c r="S33" s="227"/>
      <c r="T33" s="227"/>
      <c r="U33" s="259"/>
      <c r="V33" s="95">
        <f t="shared" si="0"/>
        <v>83</v>
      </c>
      <c r="W33" s="226"/>
      <c r="X33" s="226">
        <v>12</v>
      </c>
      <c r="Y33" s="227">
        <v>8</v>
      </c>
      <c r="Z33" s="227">
        <v>12</v>
      </c>
      <c r="AA33" s="227">
        <v>8</v>
      </c>
      <c r="AB33" s="227">
        <v>20</v>
      </c>
      <c r="AC33" s="227">
        <v>12</v>
      </c>
      <c r="AD33" s="227">
        <v>8</v>
      </c>
      <c r="AE33" s="227">
        <v>6</v>
      </c>
      <c r="AF33" s="227">
        <v>4</v>
      </c>
      <c r="AG33" s="227"/>
      <c r="AH33" s="227"/>
      <c r="AI33" s="227"/>
      <c r="AJ33" s="227"/>
      <c r="AK33" s="82">
        <f t="shared" si="1"/>
        <v>90</v>
      </c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7"/>
      <c r="AX33" s="227"/>
      <c r="AY33" s="227"/>
      <c r="AZ33" s="21" t="str">
        <f t="shared" si="2"/>
        <v/>
      </c>
    </row>
    <row r="34" spans="1:52" x14ac:dyDescent="0.25">
      <c r="A34" s="212">
        <f>IF('Avaliação Períodos'!A35=0,"",'Avaliação Períodos'!A35)</f>
        <v>27</v>
      </c>
      <c r="B34" s="430" t="str">
        <f>IF('Avaliação Períodos'!B35=0,"",'Avaliação Períodos'!B35)</f>
        <v/>
      </c>
      <c r="C34" s="431"/>
      <c r="D34" s="431"/>
      <c r="E34" s="431"/>
      <c r="F34" s="431"/>
      <c r="G34" s="432"/>
      <c r="H34" s="267"/>
      <c r="I34" s="270"/>
      <c r="J34" s="270"/>
      <c r="K34" s="270"/>
      <c r="L34" s="270"/>
      <c r="M34" s="270"/>
      <c r="N34" s="270"/>
      <c r="O34" s="270"/>
      <c r="P34" s="224"/>
      <c r="Q34" s="224"/>
      <c r="R34" s="224"/>
      <c r="S34" s="224"/>
      <c r="T34" s="224"/>
      <c r="U34" s="261"/>
      <c r="V34" s="95" t="str">
        <f t="shared" si="0"/>
        <v/>
      </c>
      <c r="W34" s="230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61"/>
      <c r="AK34" s="82" t="str">
        <f t="shared" si="1"/>
        <v/>
      </c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1" t="str">
        <f t="shared" si="2"/>
        <v/>
      </c>
    </row>
    <row r="35" spans="1:52" x14ac:dyDescent="0.25">
      <c r="A35" s="213">
        <f>IF('Avaliação Períodos'!A36=0,"",'Avaliação Períodos'!A36)</f>
        <v>28</v>
      </c>
      <c r="B35" s="427" t="str">
        <f>IF('Avaliação Períodos'!B36=0,"",'Avaliação Períodos'!B36)</f>
        <v xml:space="preserve"> </v>
      </c>
      <c r="C35" s="428"/>
      <c r="D35" s="428"/>
      <c r="E35" s="428"/>
      <c r="F35" s="428"/>
      <c r="G35" s="429"/>
      <c r="H35" s="268"/>
      <c r="I35" s="269"/>
      <c r="J35" s="269"/>
      <c r="K35" s="269"/>
      <c r="L35" s="269"/>
      <c r="M35" s="269"/>
      <c r="N35" s="269"/>
      <c r="O35" s="269"/>
      <c r="P35" s="227"/>
      <c r="Q35" s="227"/>
      <c r="R35" s="227"/>
      <c r="S35" s="227"/>
      <c r="T35" s="227"/>
      <c r="U35" s="259"/>
      <c r="V35" s="95" t="str">
        <f t="shared" si="0"/>
        <v/>
      </c>
      <c r="W35" s="226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59"/>
      <c r="AK35" s="82" t="str">
        <f t="shared" si="1"/>
        <v/>
      </c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7"/>
      <c r="AX35" s="227"/>
      <c r="AY35" s="227"/>
      <c r="AZ35" s="21" t="str">
        <f t="shared" si="2"/>
        <v/>
      </c>
    </row>
    <row r="36" spans="1:52" x14ac:dyDescent="0.25">
      <c r="A36" s="214">
        <f>IF('Avaliação Períodos'!A37=0,"",'Avaliação Períodos'!A37)</f>
        <v>29</v>
      </c>
      <c r="B36" s="430" t="str">
        <f>IF('Avaliação Períodos'!B37=0,"",'Avaliação Períodos'!B37)</f>
        <v/>
      </c>
      <c r="C36" s="431"/>
      <c r="D36" s="431"/>
      <c r="E36" s="431"/>
      <c r="F36" s="431"/>
      <c r="G36" s="432"/>
      <c r="H36" s="267"/>
      <c r="I36" s="270"/>
      <c r="J36" s="270"/>
      <c r="K36" s="270"/>
      <c r="L36" s="270"/>
      <c r="M36" s="270"/>
      <c r="N36" s="270"/>
      <c r="O36" s="270"/>
      <c r="P36" s="224"/>
      <c r="Q36" s="224"/>
      <c r="R36" s="224"/>
      <c r="S36" s="224"/>
      <c r="T36" s="224"/>
      <c r="U36" s="263"/>
      <c r="V36" s="95" t="str">
        <f t="shared" si="0"/>
        <v/>
      </c>
      <c r="W36" s="230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61"/>
      <c r="AK36" s="82" t="str">
        <f t="shared" si="1"/>
        <v/>
      </c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1" t="str">
        <f t="shared" si="2"/>
        <v/>
      </c>
    </row>
    <row r="37" spans="1:52" x14ac:dyDescent="0.25">
      <c r="A37" s="215">
        <f>IF('Avaliação Períodos'!A38=0,"",'Avaliação Períodos'!A38)</f>
        <v>30</v>
      </c>
      <c r="B37" s="427" t="str">
        <f>IF('Avaliação Períodos'!B38=0,"",'Avaliação Períodos'!B38)</f>
        <v xml:space="preserve"> </v>
      </c>
      <c r="C37" s="428"/>
      <c r="D37" s="428"/>
      <c r="E37" s="428"/>
      <c r="F37" s="428"/>
      <c r="G37" s="429"/>
      <c r="H37" s="271"/>
      <c r="I37" s="272"/>
      <c r="J37" s="272"/>
      <c r="K37" s="272"/>
      <c r="L37" s="272"/>
      <c r="M37" s="272"/>
      <c r="N37" s="272"/>
      <c r="O37" s="272"/>
      <c r="P37" s="264"/>
      <c r="Q37" s="264"/>
      <c r="R37" s="264"/>
      <c r="S37" s="264"/>
      <c r="T37" s="264"/>
      <c r="U37" s="265"/>
      <c r="V37" s="95" t="str">
        <f t="shared" si="0"/>
        <v/>
      </c>
      <c r="W37" s="266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5"/>
      <c r="AK37" s="82" t="str">
        <f t="shared" si="1"/>
        <v/>
      </c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69" t="str">
        <f t="shared" si="2"/>
        <v/>
      </c>
    </row>
    <row r="38" spans="1:5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480" t="s">
        <v>66</v>
      </c>
      <c r="R38" s="481"/>
      <c r="S38" s="481"/>
      <c r="T38" s="481"/>
      <c r="U38" s="482"/>
      <c r="V38" s="248">
        <f>IF(COUNT(V8:V37)=0,"",AVERAGE(V8:V37))</f>
        <v>63.653846153846153</v>
      </c>
      <c r="W38" s="96"/>
      <c r="X38" s="96"/>
      <c r="Y38" s="107"/>
      <c r="Z38" s="96"/>
      <c r="AA38" s="96"/>
      <c r="AB38" s="96"/>
      <c r="AC38" s="96"/>
      <c r="AD38" s="96"/>
      <c r="AF38" s="480" t="s">
        <v>66</v>
      </c>
      <c r="AG38" s="481"/>
      <c r="AH38" s="481"/>
      <c r="AI38" s="481"/>
      <c r="AJ38" s="482"/>
      <c r="AK38" s="248">
        <f>IF(COUNT(AK8:AK37)=0,"",AVERAGE(AK8:AK37))</f>
        <v>71.07692307692308</v>
      </c>
      <c r="AL38" s="96"/>
      <c r="AM38" s="96"/>
      <c r="AN38" s="96"/>
      <c r="AO38" s="96"/>
      <c r="AP38" s="96"/>
      <c r="AQ38" s="96"/>
      <c r="AR38" s="96"/>
      <c r="AS38" s="96"/>
      <c r="AT38" s="148"/>
      <c r="AU38" s="85" t="s">
        <v>66</v>
      </c>
      <c r="AV38" s="86"/>
      <c r="AW38" s="86"/>
      <c r="AX38" s="86"/>
      <c r="AY38" s="87"/>
      <c r="AZ38" s="248" t="str">
        <f>IF(COUNTBLANK(AZ8:AZ37)=30,"",AVERAGE(AZ8:AZ37))</f>
        <v/>
      </c>
    </row>
    <row r="39" spans="1:5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418" t="s">
        <v>67</v>
      </c>
      <c r="R39" s="419"/>
      <c r="S39" s="419"/>
      <c r="T39" s="419"/>
      <c r="U39" s="420"/>
      <c r="V39" s="249">
        <f>COUNTIF(V8:V37,"&lt;50")</f>
        <v>6</v>
      </c>
      <c r="W39" s="97"/>
      <c r="X39" s="97"/>
      <c r="Y39" s="97"/>
      <c r="Z39" s="97"/>
      <c r="AA39" s="97"/>
      <c r="AB39" s="97"/>
      <c r="AC39" s="97"/>
      <c r="AD39" s="97"/>
      <c r="AF39" s="418" t="s">
        <v>67</v>
      </c>
      <c r="AG39" s="419"/>
      <c r="AH39" s="419"/>
      <c r="AI39" s="419"/>
      <c r="AJ39" s="420"/>
      <c r="AK39" s="249">
        <f>COUNTIF(AK8:AK37,"&lt;50")</f>
        <v>2</v>
      </c>
      <c r="AL39" s="97"/>
      <c r="AM39" s="97"/>
      <c r="AN39" s="97"/>
      <c r="AO39" s="97"/>
      <c r="AP39" s="97"/>
      <c r="AQ39" s="97"/>
      <c r="AR39" s="97"/>
      <c r="AS39" s="97"/>
      <c r="AU39" s="85" t="s">
        <v>67</v>
      </c>
      <c r="AV39" s="86"/>
      <c r="AW39" s="86"/>
      <c r="AX39" s="86"/>
      <c r="AY39" s="87"/>
      <c r="AZ39" s="249">
        <f>COUNTIF(AZ8:AZ37,"&lt;50")</f>
        <v>0</v>
      </c>
    </row>
    <row r="40" spans="1:5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418" t="s">
        <v>68</v>
      </c>
      <c r="R40" s="419"/>
      <c r="S40" s="419"/>
      <c r="T40" s="419"/>
      <c r="U40" s="420"/>
      <c r="V40" s="250">
        <f>IF(COUNT(V8:V37)=0,"",V39/(COUNT(V8:V37))*100)</f>
        <v>23.076923076923077</v>
      </c>
      <c r="W40" s="98"/>
      <c r="X40" s="98"/>
      <c r="Y40" s="98"/>
      <c r="Z40" s="98"/>
      <c r="AA40" s="98"/>
      <c r="AB40" s="98"/>
      <c r="AC40" s="98"/>
      <c r="AD40" s="98"/>
      <c r="AF40" s="418" t="s">
        <v>68</v>
      </c>
      <c r="AG40" s="419"/>
      <c r="AH40" s="419"/>
      <c r="AI40" s="419"/>
      <c r="AJ40" s="420"/>
      <c r="AK40" s="250">
        <f>IF(COUNT(AK8:AK37)=0,"",AK39/(COUNT(AK8:AK37))*100)</f>
        <v>7.6923076923076925</v>
      </c>
      <c r="AL40" s="98"/>
      <c r="AM40" s="98"/>
      <c r="AN40" s="98"/>
      <c r="AO40" s="98"/>
      <c r="AP40" s="98"/>
      <c r="AQ40" s="98"/>
      <c r="AR40" s="98"/>
      <c r="AS40" s="98"/>
      <c r="AU40" s="85" t="s">
        <v>68</v>
      </c>
      <c r="AV40" s="86"/>
      <c r="AW40" s="86"/>
      <c r="AX40" s="86"/>
      <c r="AY40" s="87"/>
      <c r="AZ40" s="250" t="str">
        <f>IF(COUNT(AZ8:AZ37)=0,"",AZ39/(COUNT(AZ8:AZ37))*100)</f>
        <v/>
      </c>
    </row>
    <row r="44" spans="1:52" x14ac:dyDescent="0.25">
      <c r="AC44" s="474" t="s">
        <v>54</v>
      </c>
      <c r="AD44" s="474"/>
      <c r="AE44" s="474"/>
      <c r="AF44" s="474"/>
    </row>
    <row r="45" spans="1:52" ht="27.75" customHeight="1" x14ac:dyDescent="0.25">
      <c r="AC45" s="474"/>
      <c r="AD45" s="474"/>
      <c r="AE45" s="474"/>
      <c r="AF45" s="474"/>
    </row>
    <row r="46" spans="1:52" x14ac:dyDescent="0.25">
      <c r="AC46" s="46"/>
      <c r="AD46" s="46"/>
      <c r="AE46" s="136" t="s">
        <v>55</v>
      </c>
      <c r="AF46" s="47" t="s">
        <v>56</v>
      </c>
    </row>
    <row r="47" spans="1:52" x14ac:dyDescent="0.25">
      <c r="AC47" s="470" t="s">
        <v>30</v>
      </c>
      <c r="AD47" s="475" t="s">
        <v>57</v>
      </c>
      <c r="AE47" s="476">
        <v>2</v>
      </c>
      <c r="AF47" s="473">
        <v>3</v>
      </c>
    </row>
    <row r="48" spans="1:52" x14ac:dyDescent="0.25">
      <c r="AC48" s="471"/>
      <c r="AD48" s="475"/>
      <c r="AE48" s="476"/>
      <c r="AF48" s="473"/>
    </row>
    <row r="49" spans="29:32" x14ac:dyDescent="0.25">
      <c r="AC49" s="471"/>
      <c r="AD49" s="475"/>
      <c r="AE49" s="476"/>
      <c r="AF49" s="473"/>
    </row>
    <row r="50" spans="29:32" ht="36.75" x14ac:dyDescent="0.25">
      <c r="AC50" s="471"/>
      <c r="AD50" s="49" t="s">
        <v>58</v>
      </c>
      <c r="AE50" s="476" t="s">
        <v>59</v>
      </c>
      <c r="AF50" s="473">
        <v>6</v>
      </c>
    </row>
    <row r="51" spans="29:32" x14ac:dyDescent="0.25">
      <c r="AC51" s="471"/>
      <c r="AD51" s="477" t="s">
        <v>60</v>
      </c>
      <c r="AE51" s="476"/>
      <c r="AF51" s="473"/>
    </row>
    <row r="52" spans="29:32" x14ac:dyDescent="0.25">
      <c r="AC52" s="471"/>
      <c r="AD52" s="478"/>
      <c r="AE52" s="476"/>
      <c r="AF52" s="473"/>
    </row>
    <row r="53" spans="29:32" x14ac:dyDescent="0.25">
      <c r="AC53" s="472"/>
      <c r="AD53" s="478"/>
      <c r="AE53" s="476"/>
      <c r="AF53" s="473"/>
    </row>
    <row r="54" spans="29:32" x14ac:dyDescent="0.25">
      <c r="AC54" s="470" t="s">
        <v>61</v>
      </c>
      <c r="AD54" s="50" t="s">
        <v>62</v>
      </c>
      <c r="AE54" s="135" t="s">
        <v>63</v>
      </c>
      <c r="AF54" s="134">
        <v>6</v>
      </c>
    </row>
    <row r="55" spans="29:32" x14ac:dyDescent="0.25">
      <c r="AC55" s="471"/>
      <c r="AD55" s="50"/>
      <c r="AE55" s="135"/>
      <c r="AF55" s="134"/>
    </row>
    <row r="56" spans="29:32" x14ac:dyDescent="0.25">
      <c r="AC56" s="471"/>
      <c r="AD56" s="50"/>
      <c r="AE56" s="135"/>
      <c r="AF56" s="134"/>
    </row>
    <row r="57" spans="29:32" x14ac:dyDescent="0.25">
      <c r="AC57" s="472"/>
      <c r="AD57" s="50" t="s">
        <v>64</v>
      </c>
      <c r="AE57" s="135" t="s">
        <v>65</v>
      </c>
      <c r="AF57" s="134">
        <v>8</v>
      </c>
    </row>
  </sheetData>
  <sheetProtection algorithmName="SHA-512" hashValue="bNBaG+tQ5v4H+6JlspOKo3peQjT6vKWWdfZF7eaD+yzUsNHXuCiBd2VLqp8avGZvdcVnj46bxc+JocM2NBQwYQ==" saltValue="UN6/W4QATGsDcdRCnDr7jQ==" spinCount="100000" sheet="1" objects="1" scenarios="1"/>
  <mergeCells count="55">
    <mergeCell ref="Q39:U39"/>
    <mergeCell ref="AF39:AJ39"/>
    <mergeCell ref="B29:G29"/>
    <mergeCell ref="B18:G18"/>
    <mergeCell ref="B19:G19"/>
    <mergeCell ref="B20:G20"/>
    <mergeCell ref="B21:G21"/>
    <mergeCell ref="B22:G22"/>
    <mergeCell ref="B23:G23"/>
    <mergeCell ref="B36:G36"/>
    <mergeCell ref="B37:G37"/>
    <mergeCell ref="Q38:U38"/>
    <mergeCell ref="AF38:AJ38"/>
    <mergeCell ref="B30:G30"/>
    <mergeCell ref="B31:G31"/>
    <mergeCell ref="B32:G32"/>
    <mergeCell ref="B12:G12"/>
    <mergeCell ref="B13:G13"/>
    <mergeCell ref="W4:AJ5"/>
    <mergeCell ref="V4:V6"/>
    <mergeCell ref="H3:AZ3"/>
    <mergeCell ref="AK4:AK6"/>
    <mergeCell ref="AZ4:AZ6"/>
    <mergeCell ref="AL4:AY5"/>
    <mergeCell ref="A4:G5"/>
    <mergeCell ref="A6:G6"/>
    <mergeCell ref="H4:U5"/>
    <mergeCell ref="C7:G7"/>
    <mergeCell ref="B8:G8"/>
    <mergeCell ref="B9:G9"/>
    <mergeCell ref="B10:G10"/>
    <mergeCell ref="B11:G11"/>
    <mergeCell ref="B34:G34"/>
    <mergeCell ref="B35:G35"/>
    <mergeCell ref="B24:G24"/>
    <mergeCell ref="B25:G25"/>
    <mergeCell ref="B26:G26"/>
    <mergeCell ref="B27:G27"/>
    <mergeCell ref="B28:G28"/>
    <mergeCell ref="AC54:AC57"/>
    <mergeCell ref="AF47:AF49"/>
    <mergeCell ref="B14:G14"/>
    <mergeCell ref="B15:G15"/>
    <mergeCell ref="B16:G16"/>
    <mergeCell ref="B17:G17"/>
    <mergeCell ref="Q40:U40"/>
    <mergeCell ref="AF40:AJ40"/>
    <mergeCell ref="AC44:AF45"/>
    <mergeCell ref="AC47:AC53"/>
    <mergeCell ref="AD47:AD49"/>
    <mergeCell ref="B33:G33"/>
    <mergeCell ref="AE47:AE49"/>
    <mergeCell ref="AE50:AE53"/>
    <mergeCell ref="AF50:AF53"/>
    <mergeCell ref="AD51:AD53"/>
  </mergeCells>
  <phoneticPr fontId="38" type="noConversion"/>
  <dataValidations count="6">
    <dataValidation type="decimal" operator="lessThanOrEqual" allowBlank="1" showInputMessage="1" showErrorMessage="1" errorTitle="ERRO!" error="A pergunta não vale tanto!..." sqref="V8:V37" xr:uid="{00000000-0002-0000-0300-000000000000}">
      <formula1>V$7</formula1>
    </dataValidation>
    <dataValidation type="decimal" operator="lessThanOrEqual" allowBlank="1" showErrorMessage="1" errorTitle="ERRO!" error="A pergunta não vale tanto!" sqref="Q6:U6" xr:uid="{00000000-0002-0000-0300-000001000000}">
      <formula1>Q$7</formula1>
    </dataValidation>
    <dataValidation type="decimal" operator="lessThan" allowBlank="1" showInputMessage="1" showErrorMessage="1" sqref="H7" xr:uid="{00000000-0002-0000-0300-000002000000}">
      <formula1>H6</formula1>
    </dataValidation>
    <dataValidation type="decimal" operator="lessThan" allowBlank="1" showInputMessage="1" showErrorMessage="1" sqref="AK8:AK37" xr:uid="{00000000-0002-0000-0300-000003000000}">
      <formula1>AK$7</formula1>
    </dataValidation>
    <dataValidation type="decimal" operator="lessThanOrEqual" allowBlank="1" showErrorMessage="1" errorTitle="Erro." error="Ultrapassou cotação máxima." sqref="W8:AJ37 AL8:AY37" xr:uid="{00000000-0002-0000-0300-000004000000}">
      <formula1>W$7</formula1>
    </dataValidation>
    <dataValidation type="decimal" operator="lessThanOrEqual" allowBlank="1" showInputMessage="1" showErrorMessage="1" errorTitle="Erro." error="Ultrapassou cotação máxima." sqref="H8:U37" xr:uid="{00000000-0002-0000-0300-000005000000}">
      <formula1>H$7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84"/>
  <sheetViews>
    <sheetView zoomScaleNormal="100" workbookViewId="0">
      <pane xSplit="7" ySplit="7" topLeftCell="H62" activePane="bottomRight" state="frozen"/>
      <selection pane="topRight" activeCell="H1" sqref="H1"/>
      <selection pane="bottomLeft" activeCell="A8" sqref="A8"/>
      <selection pane="bottomRight" activeCell="V17" sqref="V17"/>
    </sheetView>
  </sheetViews>
  <sheetFormatPr defaultRowHeight="15" x14ac:dyDescent="0.25"/>
  <cols>
    <col min="1" max="2" width="9.140625" style="138"/>
    <col min="3" max="3" width="7.5703125" style="138" customWidth="1"/>
    <col min="4" max="4" width="5.28515625" style="138" hidden="1" customWidth="1"/>
    <col min="5" max="5" width="3.28515625" style="138" hidden="1" customWidth="1"/>
    <col min="6" max="6" width="4.28515625" style="138" hidden="1" customWidth="1"/>
    <col min="7" max="7" width="7.140625" style="138" customWidth="1"/>
    <col min="8" max="14" width="9.140625" style="138"/>
    <col min="15" max="15" width="12" style="138" customWidth="1"/>
    <col min="16" max="22" width="9.140625" style="138"/>
    <col min="23" max="23" width="10.7109375" style="138" customWidth="1"/>
    <col min="24" max="30" width="9.140625" style="138"/>
    <col min="31" max="31" width="11.140625" style="138" customWidth="1"/>
    <col min="32" max="32" width="9.140625" style="138"/>
    <col min="33" max="33" width="11.42578125" style="138" bestFit="1" customWidth="1"/>
    <col min="34" max="16384" width="9.140625" style="138"/>
  </cols>
  <sheetData>
    <row r="1" spans="1:31" ht="27" x14ac:dyDescent="0.3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46" t="str">
        <f>IF([1]ENTRADA!B5=0,"",[1]ENTRADA!B5)</f>
        <v/>
      </c>
      <c r="AA1" s="3"/>
      <c r="AB1" s="2"/>
      <c r="AC1" s="2"/>
      <c r="AD1" s="2"/>
      <c r="AE1" s="2"/>
    </row>
    <row r="2" spans="1:31" ht="27" x14ac:dyDescent="0.25">
      <c r="A2" s="6" t="s">
        <v>5</v>
      </c>
      <c r="B2" s="1"/>
      <c r="C2" s="1"/>
      <c r="D2" s="1"/>
      <c r="E2" s="1"/>
      <c r="F2" s="1"/>
      <c r="G2" s="1" t="s">
        <v>88</v>
      </c>
      <c r="H2" s="1" t="s">
        <v>95</v>
      </c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89</v>
      </c>
      <c r="T2" s="1"/>
      <c r="U2" s="1"/>
      <c r="V2" s="1"/>
      <c r="W2" s="1"/>
      <c r="X2" s="7"/>
      <c r="Y2" s="8"/>
      <c r="Z2" s="9"/>
      <c r="AA2" s="4" t="s">
        <v>89</v>
      </c>
      <c r="AB2" s="4"/>
      <c r="AC2" s="4"/>
      <c r="AD2" s="4"/>
      <c r="AE2" s="10"/>
    </row>
    <row r="3" spans="1:31" ht="20.25" x14ac:dyDescent="0.25">
      <c r="A3" s="456"/>
      <c r="B3" s="457"/>
      <c r="C3" s="457"/>
      <c r="D3" s="457"/>
      <c r="E3" s="457"/>
      <c r="F3" s="457"/>
      <c r="G3" s="486"/>
      <c r="H3" s="487" t="s">
        <v>84</v>
      </c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  <c r="AA3" s="488"/>
      <c r="AB3" s="488"/>
      <c r="AC3" s="488"/>
      <c r="AD3" s="488"/>
      <c r="AE3" s="488"/>
    </row>
    <row r="4" spans="1:31" x14ac:dyDescent="0.25">
      <c r="A4" s="12"/>
      <c r="B4" s="13"/>
      <c r="C4" s="13"/>
      <c r="D4" s="453"/>
      <c r="E4" s="453"/>
      <c r="F4" s="453"/>
      <c r="G4" s="435"/>
      <c r="H4" s="421" t="s">
        <v>70</v>
      </c>
      <c r="I4" s="422"/>
      <c r="J4" s="422"/>
      <c r="K4" s="422"/>
      <c r="L4" s="422"/>
      <c r="M4" s="422"/>
      <c r="N4" s="423"/>
      <c r="O4" s="440" t="s">
        <v>34</v>
      </c>
      <c r="P4" s="421" t="s">
        <v>72</v>
      </c>
      <c r="Q4" s="422"/>
      <c r="R4" s="422"/>
      <c r="S4" s="422"/>
      <c r="T4" s="422"/>
      <c r="U4" s="422"/>
      <c r="V4" s="423"/>
      <c r="W4" s="440" t="s">
        <v>34</v>
      </c>
      <c r="X4" s="421" t="s">
        <v>73</v>
      </c>
      <c r="Y4" s="422"/>
      <c r="Z4" s="422"/>
      <c r="AA4" s="422"/>
      <c r="AB4" s="422"/>
      <c r="AC4" s="422"/>
      <c r="AD4" s="423"/>
      <c r="AE4" s="440" t="s">
        <v>34</v>
      </c>
    </row>
    <row r="5" spans="1:31" x14ac:dyDescent="0.25">
      <c r="A5" s="12"/>
      <c r="B5" s="13"/>
      <c r="C5" s="13"/>
      <c r="D5" s="453"/>
      <c r="E5" s="453"/>
      <c r="F5" s="453"/>
      <c r="G5" s="435"/>
      <c r="H5" s="424"/>
      <c r="I5" s="425"/>
      <c r="J5" s="425"/>
      <c r="K5" s="425"/>
      <c r="L5" s="425"/>
      <c r="M5" s="425"/>
      <c r="N5" s="426"/>
      <c r="O5" s="442"/>
      <c r="P5" s="424"/>
      <c r="Q5" s="425"/>
      <c r="R5" s="425"/>
      <c r="S5" s="425"/>
      <c r="T5" s="425"/>
      <c r="U5" s="425"/>
      <c r="V5" s="426"/>
      <c r="W5" s="442"/>
      <c r="X5" s="424"/>
      <c r="Y5" s="425"/>
      <c r="Z5" s="425"/>
      <c r="AA5" s="425"/>
      <c r="AB5" s="425"/>
      <c r="AC5" s="425"/>
      <c r="AD5" s="426"/>
      <c r="AE5" s="442"/>
    </row>
    <row r="6" spans="1:31" ht="18" customHeight="1" x14ac:dyDescent="0.25">
      <c r="A6" s="14"/>
      <c r="B6" s="483" t="s">
        <v>37</v>
      </c>
      <c r="C6" s="484"/>
      <c r="D6" s="484"/>
      <c r="E6" s="484"/>
      <c r="F6" s="484"/>
      <c r="G6" s="485"/>
      <c r="H6" s="119" t="s">
        <v>38</v>
      </c>
      <c r="I6" s="120" t="s">
        <v>80</v>
      </c>
      <c r="J6" s="120" t="s">
        <v>81</v>
      </c>
      <c r="K6" s="120" t="s">
        <v>82</v>
      </c>
      <c r="L6" s="80"/>
      <c r="M6" s="112"/>
      <c r="N6" s="78"/>
      <c r="O6" s="76"/>
      <c r="P6" s="73">
        <v>1</v>
      </c>
      <c r="Q6" s="74">
        <v>2</v>
      </c>
      <c r="R6" s="74">
        <v>3</v>
      </c>
      <c r="S6" s="74">
        <v>4</v>
      </c>
      <c r="T6" s="74">
        <v>5</v>
      </c>
      <c r="U6" s="77"/>
      <c r="V6" s="77"/>
      <c r="W6" s="88"/>
      <c r="X6" s="75"/>
      <c r="Y6" s="74"/>
      <c r="Z6" s="74"/>
      <c r="AA6" s="74"/>
      <c r="AB6" s="74"/>
      <c r="AC6" s="77"/>
      <c r="AD6" s="77"/>
      <c r="AE6" s="150"/>
    </row>
    <row r="7" spans="1:31" ht="34.5" customHeight="1" x14ac:dyDescent="0.25">
      <c r="A7" s="71" t="s">
        <v>10</v>
      </c>
      <c r="B7" s="448" t="s">
        <v>74</v>
      </c>
      <c r="C7" s="449"/>
      <c r="D7" s="449"/>
      <c r="E7" s="449"/>
      <c r="F7" s="449"/>
      <c r="G7" s="460"/>
      <c r="H7" s="113">
        <v>12</v>
      </c>
      <c r="I7" s="114">
        <v>40</v>
      </c>
      <c r="J7" s="114">
        <v>24</v>
      </c>
      <c r="K7" s="114">
        <v>24</v>
      </c>
      <c r="L7" s="114"/>
      <c r="M7" s="114"/>
      <c r="N7" s="151"/>
      <c r="O7" s="159">
        <f>IF(OR(SUM(H7:N7)&gt;100,SUM(H7:N7)&lt;0),"",SUM(H7:N7))</f>
        <v>100</v>
      </c>
      <c r="P7" s="113">
        <v>20</v>
      </c>
      <c r="Q7" s="114">
        <v>20</v>
      </c>
      <c r="R7" s="114">
        <v>20</v>
      </c>
      <c r="S7" s="114">
        <v>20</v>
      </c>
      <c r="T7" s="114">
        <v>20</v>
      </c>
      <c r="U7" s="114"/>
      <c r="V7" s="114"/>
      <c r="W7" s="162">
        <f>IF(OR(SUM(P7:V7)&gt;100,SUM(P7:V7)&lt;0),"",SUM(P7:V7))</f>
        <v>100</v>
      </c>
      <c r="X7" s="115"/>
      <c r="Y7" s="115"/>
      <c r="Z7" s="115"/>
      <c r="AA7" s="115"/>
      <c r="AB7" s="115"/>
      <c r="AC7" s="115"/>
      <c r="AD7" s="115"/>
      <c r="AE7" s="161">
        <f>IF(OR(SUM(X7:AD7)&gt;100,SUM(X7:AD7)&lt;0),"",SUM(X7:AD7))</f>
        <v>0</v>
      </c>
    </row>
    <row r="8" spans="1:31" x14ac:dyDescent="0.25">
      <c r="A8" s="212">
        <f>IF('Avaliação Períodos'!A9=0,"",'Avaliação Períodos'!A9)</f>
        <v>1</v>
      </c>
      <c r="B8" s="430" t="str">
        <f>IF('Avaliação Períodos'!B9=0,"",'Avaliação Períodos'!B9)</f>
        <v>Afonso</v>
      </c>
      <c r="C8" s="431"/>
      <c r="D8" s="431"/>
      <c r="E8" s="431"/>
      <c r="F8" s="431"/>
      <c r="G8" s="432"/>
      <c r="H8" s="280">
        <v>0</v>
      </c>
      <c r="I8" s="216">
        <v>8</v>
      </c>
      <c r="J8" s="216">
        <v>12</v>
      </c>
      <c r="K8" s="216">
        <v>24</v>
      </c>
      <c r="L8" s="217"/>
      <c r="M8" s="217"/>
      <c r="N8" s="217"/>
      <c r="O8" s="21">
        <f>IF(COUNT(H8:N8)=0,"",SUM(H8:N8))</f>
        <v>44</v>
      </c>
      <c r="P8" s="237">
        <v>0</v>
      </c>
      <c r="Q8" s="238">
        <v>10</v>
      </c>
      <c r="R8" s="238">
        <v>0</v>
      </c>
      <c r="S8" s="238">
        <v>10</v>
      </c>
      <c r="T8" s="238">
        <v>0</v>
      </c>
      <c r="U8" s="238"/>
      <c r="V8" s="238"/>
      <c r="W8" s="21">
        <f>IF(COUNT(P8:V8)=0,"",SUM(P8:V8))</f>
        <v>20</v>
      </c>
      <c r="X8" s="239"/>
      <c r="Y8" s="239"/>
      <c r="Z8" s="239"/>
      <c r="AA8" s="239"/>
      <c r="AB8" s="239"/>
      <c r="AC8" s="239"/>
      <c r="AD8" s="239"/>
      <c r="AE8" s="21" t="str">
        <f>IF(COUNT(X8:AD8)=0,"",SUM(X8:AD8))</f>
        <v/>
      </c>
    </row>
    <row r="9" spans="1:31" x14ac:dyDescent="0.25">
      <c r="A9" s="213">
        <f>IF('Avaliação Períodos'!A10=0,"",'Avaliação Períodos'!A10)</f>
        <v>2</v>
      </c>
      <c r="B9" s="427" t="str">
        <f>IF('Avaliação Períodos'!B10=0,"",'Avaliação Períodos'!B10)</f>
        <v>Afonso Cravo</v>
      </c>
      <c r="C9" s="428"/>
      <c r="D9" s="428"/>
      <c r="E9" s="428"/>
      <c r="F9" s="428"/>
      <c r="G9" s="429"/>
      <c r="H9" s="219">
        <v>12</v>
      </c>
      <c r="I9" s="220">
        <v>16</v>
      </c>
      <c r="J9" s="220">
        <v>16</v>
      </c>
      <c r="K9" s="220">
        <v>24</v>
      </c>
      <c r="L9" s="221"/>
      <c r="M9" s="222"/>
      <c r="N9" s="222"/>
      <c r="O9" s="21">
        <f t="shared" ref="O9:O37" si="0">IF(COUNT(H9:N9)=0,"",SUM(H9:N9))</f>
        <v>68</v>
      </c>
      <c r="P9" s="219">
        <v>5</v>
      </c>
      <c r="Q9" s="220">
        <v>20</v>
      </c>
      <c r="R9" s="220">
        <v>20</v>
      </c>
      <c r="S9" s="220">
        <v>5</v>
      </c>
      <c r="T9" s="220">
        <v>5</v>
      </c>
      <c r="U9" s="220"/>
      <c r="V9" s="220"/>
      <c r="W9" s="21">
        <f t="shared" ref="W9:W37" si="1">IF(COUNT(P9:V9)=0,"",SUM(P9:V9))</f>
        <v>55</v>
      </c>
      <c r="X9" s="240"/>
      <c r="Y9" s="240"/>
      <c r="Z9" s="240"/>
      <c r="AA9" s="240"/>
      <c r="AB9" s="240"/>
      <c r="AC9" s="240"/>
      <c r="AD9" s="240"/>
      <c r="AE9" s="21" t="str">
        <f t="shared" ref="AE9:AE37" si="2">IF(COUNT(X9:AD9)=0,"",SUM(X9:AD9))</f>
        <v/>
      </c>
    </row>
    <row r="10" spans="1:31" x14ac:dyDescent="0.25">
      <c r="A10" s="212">
        <f>IF('Avaliação Períodos'!A11=0,"",'Avaliação Períodos'!A11)</f>
        <v>3</v>
      </c>
      <c r="B10" s="430" t="str">
        <f>IF('Avaliação Períodos'!B11=0,"",'Avaliação Períodos'!B11)</f>
        <v>Ândria</v>
      </c>
      <c r="C10" s="431"/>
      <c r="D10" s="431"/>
      <c r="E10" s="431"/>
      <c r="F10" s="431"/>
      <c r="G10" s="432"/>
      <c r="H10" s="223">
        <v>12</v>
      </c>
      <c r="I10" s="224">
        <v>40</v>
      </c>
      <c r="J10" s="224">
        <v>16</v>
      </c>
      <c r="K10" s="224">
        <v>24</v>
      </c>
      <c r="L10" s="225"/>
      <c r="M10" s="225"/>
      <c r="N10" s="225"/>
      <c r="O10" s="21">
        <f t="shared" si="0"/>
        <v>92</v>
      </c>
      <c r="P10" s="223">
        <v>5</v>
      </c>
      <c r="Q10" s="224">
        <v>10</v>
      </c>
      <c r="R10" s="224">
        <v>20</v>
      </c>
      <c r="S10" s="224">
        <v>15</v>
      </c>
      <c r="T10" s="224">
        <v>5</v>
      </c>
      <c r="U10" s="224"/>
      <c r="V10" s="224"/>
      <c r="W10" s="21">
        <f t="shared" si="1"/>
        <v>55</v>
      </c>
      <c r="X10" s="241"/>
      <c r="Y10" s="241"/>
      <c r="Z10" s="241"/>
      <c r="AA10" s="241"/>
      <c r="AB10" s="241"/>
      <c r="AC10" s="241"/>
      <c r="AD10" s="241"/>
      <c r="AE10" s="21" t="str">
        <f t="shared" si="2"/>
        <v/>
      </c>
    </row>
    <row r="11" spans="1:31" x14ac:dyDescent="0.25">
      <c r="A11" s="213">
        <f>IF('Avaliação Períodos'!A12=0,"",'Avaliação Períodos'!A12)</f>
        <v>4</v>
      </c>
      <c r="B11" s="427" t="str">
        <f>IF('Avaliação Períodos'!B12=0,"",'Avaliação Períodos'!B12)</f>
        <v>Bernardo Gomes</v>
      </c>
      <c r="C11" s="428"/>
      <c r="D11" s="428"/>
      <c r="E11" s="428"/>
      <c r="F11" s="428"/>
      <c r="G11" s="429"/>
      <c r="H11" s="226">
        <v>12</v>
      </c>
      <c r="I11" s="227">
        <v>40</v>
      </c>
      <c r="J11" s="227">
        <v>24</v>
      </c>
      <c r="K11" s="227">
        <v>24</v>
      </c>
      <c r="L11" s="228"/>
      <c r="M11" s="228"/>
      <c r="N11" s="228"/>
      <c r="O11" s="21">
        <f t="shared" si="0"/>
        <v>100</v>
      </c>
      <c r="P11" s="226">
        <v>20</v>
      </c>
      <c r="Q11" s="227">
        <v>20</v>
      </c>
      <c r="R11" s="227">
        <v>20</v>
      </c>
      <c r="S11" s="227">
        <v>20</v>
      </c>
      <c r="T11" s="227">
        <v>20</v>
      </c>
      <c r="U11" s="227"/>
      <c r="V11" s="227"/>
      <c r="W11" s="21">
        <f t="shared" si="1"/>
        <v>100</v>
      </c>
      <c r="X11" s="242"/>
      <c r="Y11" s="242"/>
      <c r="Z11" s="242"/>
      <c r="AA11" s="242"/>
      <c r="AB11" s="242"/>
      <c r="AC11" s="242"/>
      <c r="AD11" s="242"/>
      <c r="AE11" s="21" t="str">
        <f t="shared" si="2"/>
        <v/>
      </c>
    </row>
    <row r="12" spans="1:31" x14ac:dyDescent="0.25">
      <c r="A12" s="212">
        <f>IF('Avaliação Períodos'!A13=0,"",'Avaliação Períodos'!A13)</f>
        <v>5</v>
      </c>
      <c r="B12" s="430" t="str">
        <f>IF('Avaliação Períodos'!B13=0,"",'Avaliação Períodos'!B13)</f>
        <v xml:space="preserve"> Bernardo Gaspar</v>
      </c>
      <c r="C12" s="431"/>
      <c r="D12" s="431"/>
      <c r="E12" s="431"/>
      <c r="F12" s="431"/>
      <c r="G12" s="432"/>
      <c r="H12" s="223">
        <v>12</v>
      </c>
      <c r="I12" s="224">
        <v>16</v>
      </c>
      <c r="J12" s="224">
        <v>16</v>
      </c>
      <c r="K12" s="224">
        <v>24</v>
      </c>
      <c r="L12" s="225"/>
      <c r="M12" s="225"/>
      <c r="N12" s="225"/>
      <c r="O12" s="21">
        <f t="shared" si="0"/>
        <v>68</v>
      </c>
      <c r="P12" s="223">
        <v>0</v>
      </c>
      <c r="Q12" s="224">
        <v>0</v>
      </c>
      <c r="R12" s="224">
        <v>15</v>
      </c>
      <c r="S12" s="224">
        <v>10</v>
      </c>
      <c r="T12" s="224">
        <v>0</v>
      </c>
      <c r="U12" s="224"/>
      <c r="V12" s="224"/>
      <c r="W12" s="21">
        <f t="shared" si="1"/>
        <v>25</v>
      </c>
      <c r="X12" s="241"/>
      <c r="Y12" s="241"/>
      <c r="Z12" s="241"/>
      <c r="AA12" s="241"/>
      <c r="AB12" s="241"/>
      <c r="AC12" s="241"/>
      <c r="AD12" s="241"/>
      <c r="AE12" s="21" t="str">
        <f t="shared" si="2"/>
        <v/>
      </c>
    </row>
    <row r="13" spans="1:31" x14ac:dyDescent="0.25">
      <c r="A13" s="213">
        <f>IF('Avaliação Períodos'!A14=0,"",'Avaliação Períodos'!A14)</f>
        <v>6</v>
      </c>
      <c r="B13" s="427" t="str">
        <f>IF('Avaliação Períodos'!B14=0,"",'Avaliação Períodos'!B14)</f>
        <v>David</v>
      </c>
      <c r="C13" s="428"/>
      <c r="D13" s="428"/>
      <c r="E13" s="428"/>
      <c r="F13" s="428"/>
      <c r="G13" s="429"/>
      <c r="H13" s="226">
        <v>0</v>
      </c>
      <c r="I13" s="227">
        <v>16</v>
      </c>
      <c r="J13" s="227">
        <v>24</v>
      </c>
      <c r="K13" s="227">
        <v>24</v>
      </c>
      <c r="L13" s="228"/>
      <c r="M13" s="228"/>
      <c r="N13" s="228"/>
      <c r="O13" s="21">
        <f t="shared" si="0"/>
        <v>64</v>
      </c>
      <c r="P13" s="226">
        <v>5</v>
      </c>
      <c r="Q13" s="227">
        <v>15</v>
      </c>
      <c r="R13" s="227">
        <v>0</v>
      </c>
      <c r="S13" s="227">
        <v>5</v>
      </c>
      <c r="T13" s="227">
        <v>5</v>
      </c>
      <c r="U13" s="227"/>
      <c r="V13" s="227"/>
      <c r="W13" s="21">
        <f t="shared" si="1"/>
        <v>30</v>
      </c>
      <c r="X13" s="242"/>
      <c r="Y13" s="242"/>
      <c r="Z13" s="242"/>
      <c r="AA13" s="242"/>
      <c r="AB13" s="242"/>
      <c r="AC13" s="242"/>
      <c r="AD13" s="242"/>
      <c r="AE13" s="21" t="str">
        <f t="shared" si="2"/>
        <v/>
      </c>
    </row>
    <row r="14" spans="1:31" x14ac:dyDescent="0.25">
      <c r="A14" s="212">
        <f>IF('Avaliação Períodos'!A15=0,"",'Avaliação Períodos'!A15)</f>
        <v>7</v>
      </c>
      <c r="B14" s="430" t="str">
        <f>IF('Avaliação Períodos'!B15=0,"",'Avaliação Períodos'!B15)</f>
        <v>Fábio</v>
      </c>
      <c r="C14" s="431"/>
      <c r="D14" s="431"/>
      <c r="E14" s="431"/>
      <c r="F14" s="431"/>
      <c r="G14" s="432"/>
      <c r="H14" s="223">
        <v>12</v>
      </c>
      <c r="I14" s="224">
        <v>8</v>
      </c>
      <c r="J14" s="224">
        <v>16</v>
      </c>
      <c r="K14" s="224">
        <v>16</v>
      </c>
      <c r="L14" s="225"/>
      <c r="M14" s="225"/>
      <c r="N14" s="225"/>
      <c r="O14" s="21">
        <f t="shared" si="0"/>
        <v>52</v>
      </c>
      <c r="P14" s="223">
        <v>5</v>
      </c>
      <c r="Q14" s="224">
        <v>0</v>
      </c>
      <c r="R14" s="224">
        <v>15</v>
      </c>
      <c r="S14" s="224">
        <v>0</v>
      </c>
      <c r="T14" s="224">
        <v>0</v>
      </c>
      <c r="U14" s="224"/>
      <c r="V14" s="224"/>
      <c r="W14" s="21">
        <f t="shared" si="1"/>
        <v>20</v>
      </c>
      <c r="X14" s="241"/>
      <c r="Y14" s="241"/>
      <c r="Z14" s="241"/>
      <c r="AA14" s="241"/>
      <c r="AB14" s="241"/>
      <c r="AC14" s="241"/>
      <c r="AD14" s="241"/>
      <c r="AE14" s="21" t="str">
        <f t="shared" si="2"/>
        <v/>
      </c>
    </row>
    <row r="15" spans="1:31" x14ac:dyDescent="0.25">
      <c r="A15" s="213">
        <f>IF('Avaliação Períodos'!A16=0,"",'Avaliação Períodos'!A16)</f>
        <v>8</v>
      </c>
      <c r="B15" s="427" t="str">
        <f>IF('Avaliação Períodos'!B16=0,"",'Avaliação Períodos'!B16)</f>
        <v>Francisco</v>
      </c>
      <c r="C15" s="428"/>
      <c r="D15" s="428"/>
      <c r="E15" s="428"/>
      <c r="F15" s="428"/>
      <c r="G15" s="429"/>
      <c r="H15" s="226">
        <v>12</v>
      </c>
      <c r="I15" s="227">
        <v>8</v>
      </c>
      <c r="J15" s="229">
        <v>16</v>
      </c>
      <c r="K15" s="227">
        <v>16</v>
      </c>
      <c r="L15" s="228"/>
      <c r="M15" s="228"/>
      <c r="N15" s="228"/>
      <c r="O15" s="21">
        <f t="shared" si="0"/>
        <v>52</v>
      </c>
      <c r="P15" s="226">
        <v>15</v>
      </c>
      <c r="Q15" s="227">
        <v>0</v>
      </c>
      <c r="R15" s="229">
        <v>15</v>
      </c>
      <c r="S15" s="227">
        <v>10</v>
      </c>
      <c r="T15" s="227">
        <v>5</v>
      </c>
      <c r="U15" s="227"/>
      <c r="V15" s="227"/>
      <c r="W15" s="21">
        <f t="shared" si="1"/>
        <v>45</v>
      </c>
      <c r="X15" s="242"/>
      <c r="Y15" s="242"/>
      <c r="Z15" s="242"/>
      <c r="AA15" s="242"/>
      <c r="AB15" s="242"/>
      <c r="AC15" s="242"/>
      <c r="AD15" s="242"/>
      <c r="AE15" s="21" t="str">
        <f t="shared" si="2"/>
        <v/>
      </c>
    </row>
    <row r="16" spans="1:31" x14ac:dyDescent="0.25">
      <c r="A16" s="212">
        <f>IF('Avaliação Períodos'!A17=0,"",'Avaliação Períodos'!A17)</f>
        <v>9</v>
      </c>
      <c r="B16" s="430" t="str">
        <f>IF('Avaliação Períodos'!B17=0,"",'Avaliação Períodos'!B17)</f>
        <v>Gonçalo</v>
      </c>
      <c r="C16" s="431"/>
      <c r="D16" s="431"/>
      <c r="E16" s="431"/>
      <c r="F16" s="431"/>
      <c r="G16" s="432"/>
      <c r="H16" s="223">
        <v>0</v>
      </c>
      <c r="I16" s="224">
        <v>16</v>
      </c>
      <c r="J16" s="224">
        <v>24</v>
      </c>
      <c r="K16" s="224">
        <v>24</v>
      </c>
      <c r="L16" s="225"/>
      <c r="M16" s="225"/>
      <c r="N16" s="225"/>
      <c r="O16" s="21">
        <f t="shared" si="0"/>
        <v>64</v>
      </c>
      <c r="P16" s="223">
        <v>10</v>
      </c>
      <c r="Q16" s="224">
        <v>5</v>
      </c>
      <c r="R16" s="224">
        <v>10</v>
      </c>
      <c r="S16" s="224">
        <v>5</v>
      </c>
      <c r="T16" s="224">
        <v>5</v>
      </c>
      <c r="U16" s="224"/>
      <c r="V16" s="224"/>
      <c r="W16" s="21">
        <f t="shared" si="1"/>
        <v>35</v>
      </c>
      <c r="X16" s="241"/>
      <c r="Y16" s="241"/>
      <c r="Z16" s="241"/>
      <c r="AA16" s="241"/>
      <c r="AB16" s="241"/>
      <c r="AC16" s="241"/>
      <c r="AD16" s="241"/>
      <c r="AE16" s="21" t="str">
        <f t="shared" si="2"/>
        <v/>
      </c>
    </row>
    <row r="17" spans="1:36" x14ac:dyDescent="0.25">
      <c r="A17" s="213">
        <f>IF('Avaliação Períodos'!A18=0,"",'Avaliação Períodos'!A18)</f>
        <v>10</v>
      </c>
      <c r="B17" s="427" t="str">
        <f>IF('Avaliação Períodos'!B18=0,"",'Avaliação Períodos'!B18)</f>
        <v>Gustavo</v>
      </c>
      <c r="C17" s="428"/>
      <c r="D17" s="428"/>
      <c r="E17" s="428"/>
      <c r="F17" s="428"/>
      <c r="G17" s="429"/>
      <c r="H17" s="226">
        <v>12</v>
      </c>
      <c r="I17" s="227">
        <v>16</v>
      </c>
      <c r="J17" s="227">
        <v>8</v>
      </c>
      <c r="K17" s="227">
        <v>24</v>
      </c>
      <c r="L17" s="228"/>
      <c r="M17" s="228"/>
      <c r="N17" s="228"/>
      <c r="O17" s="21">
        <f t="shared" si="0"/>
        <v>60</v>
      </c>
      <c r="P17" s="226">
        <v>20</v>
      </c>
      <c r="Q17" s="227">
        <v>20</v>
      </c>
      <c r="R17" s="227">
        <v>5</v>
      </c>
      <c r="S17" s="227">
        <v>15</v>
      </c>
      <c r="T17" s="227">
        <v>10</v>
      </c>
      <c r="U17" s="227"/>
      <c r="V17" s="227"/>
      <c r="W17" s="21">
        <f t="shared" si="1"/>
        <v>70</v>
      </c>
      <c r="X17" s="242"/>
      <c r="Y17" s="242"/>
      <c r="Z17" s="242"/>
      <c r="AA17" s="242"/>
      <c r="AB17" s="242"/>
      <c r="AC17" s="242"/>
      <c r="AD17" s="242"/>
      <c r="AE17" s="21" t="str">
        <f t="shared" si="2"/>
        <v/>
      </c>
    </row>
    <row r="18" spans="1:36" x14ac:dyDescent="0.25">
      <c r="A18" s="212">
        <f>IF('Avaliação Períodos'!A19=0,"",'Avaliação Períodos'!A19)</f>
        <v>11</v>
      </c>
      <c r="B18" s="430" t="str">
        <f>IF('Avaliação Períodos'!B19=0,"",'Avaliação Períodos'!B19)</f>
        <v>João</v>
      </c>
      <c r="C18" s="431"/>
      <c r="D18" s="431"/>
      <c r="E18" s="431"/>
      <c r="F18" s="431"/>
      <c r="G18" s="432"/>
      <c r="H18" s="230">
        <v>12</v>
      </c>
      <c r="I18" s="224">
        <v>16</v>
      </c>
      <c r="J18" s="224">
        <v>24</v>
      </c>
      <c r="K18" s="224">
        <v>8</v>
      </c>
      <c r="L18" s="225"/>
      <c r="M18" s="225"/>
      <c r="N18" s="225"/>
      <c r="O18" s="21">
        <f t="shared" si="0"/>
        <v>60</v>
      </c>
      <c r="P18" s="230">
        <v>10</v>
      </c>
      <c r="Q18" s="224">
        <v>15</v>
      </c>
      <c r="R18" s="224">
        <v>5</v>
      </c>
      <c r="S18" s="224">
        <v>0</v>
      </c>
      <c r="T18" s="224">
        <v>5</v>
      </c>
      <c r="U18" s="224"/>
      <c r="V18" s="224"/>
      <c r="W18" s="21">
        <f t="shared" si="1"/>
        <v>35</v>
      </c>
      <c r="X18" s="243"/>
      <c r="Y18" s="243"/>
      <c r="Z18" s="243"/>
      <c r="AA18" s="243"/>
      <c r="AB18" s="243"/>
      <c r="AC18" s="243"/>
      <c r="AD18" s="243"/>
      <c r="AE18" s="21" t="str">
        <f t="shared" si="2"/>
        <v/>
      </c>
    </row>
    <row r="19" spans="1:36" x14ac:dyDescent="0.25">
      <c r="A19" s="213">
        <f>IF('Avaliação Períodos'!A20=0,"",'Avaliação Períodos'!A20)</f>
        <v>12</v>
      </c>
      <c r="B19" s="427" t="str">
        <f>IF('Avaliação Períodos'!B20=0,"",'Avaliação Períodos'!B20)</f>
        <v>João Miguel</v>
      </c>
      <c r="C19" s="428"/>
      <c r="D19" s="428"/>
      <c r="E19" s="428"/>
      <c r="F19" s="428"/>
      <c r="G19" s="429"/>
      <c r="H19" s="226">
        <v>12</v>
      </c>
      <c r="I19" s="227">
        <v>16</v>
      </c>
      <c r="J19" s="227">
        <v>24</v>
      </c>
      <c r="K19" s="227">
        <v>24</v>
      </c>
      <c r="L19" s="228"/>
      <c r="M19" s="228"/>
      <c r="N19" s="228"/>
      <c r="O19" s="21">
        <f t="shared" si="0"/>
        <v>76</v>
      </c>
      <c r="P19" s="226">
        <v>5</v>
      </c>
      <c r="Q19" s="227">
        <v>15</v>
      </c>
      <c r="R19" s="227">
        <v>5</v>
      </c>
      <c r="S19" s="227">
        <v>5</v>
      </c>
      <c r="T19" s="227">
        <v>0</v>
      </c>
      <c r="U19" s="227"/>
      <c r="V19" s="227"/>
      <c r="W19" s="21">
        <f t="shared" si="1"/>
        <v>30</v>
      </c>
      <c r="X19" s="242"/>
      <c r="Y19" s="242"/>
      <c r="Z19" s="242"/>
      <c r="AA19" s="242"/>
      <c r="AB19" s="242"/>
      <c r="AC19" s="242"/>
      <c r="AD19" s="242"/>
      <c r="AE19" s="21" t="str">
        <f t="shared" si="2"/>
        <v/>
      </c>
    </row>
    <row r="20" spans="1:36" x14ac:dyDescent="0.25">
      <c r="A20" s="212">
        <f>IF('Avaliação Períodos'!A21=0,"",'Avaliação Períodos'!A21)</f>
        <v>13</v>
      </c>
      <c r="B20" s="430" t="str">
        <f>IF('Avaliação Períodos'!B21=0,"",'Avaliação Períodos'!B21)</f>
        <v>Lara</v>
      </c>
      <c r="C20" s="431"/>
      <c r="D20" s="431"/>
      <c r="E20" s="431"/>
      <c r="F20" s="431"/>
      <c r="G20" s="432"/>
      <c r="H20" s="230">
        <v>12</v>
      </c>
      <c r="I20" s="224">
        <v>24</v>
      </c>
      <c r="J20" s="224">
        <v>16</v>
      </c>
      <c r="K20" s="224">
        <v>16</v>
      </c>
      <c r="L20" s="225"/>
      <c r="M20" s="225"/>
      <c r="N20" s="225"/>
      <c r="O20" s="21">
        <f t="shared" si="0"/>
        <v>68</v>
      </c>
      <c r="P20" s="230">
        <v>0</v>
      </c>
      <c r="Q20" s="224">
        <v>15</v>
      </c>
      <c r="R20" s="224">
        <v>20</v>
      </c>
      <c r="S20" s="224">
        <v>5</v>
      </c>
      <c r="T20" s="224">
        <v>15</v>
      </c>
      <c r="U20" s="224"/>
      <c r="V20" s="224"/>
      <c r="W20" s="21">
        <f t="shared" si="1"/>
        <v>55</v>
      </c>
      <c r="X20" s="243"/>
      <c r="Y20" s="243"/>
      <c r="Z20" s="243"/>
      <c r="AA20" s="243"/>
      <c r="AB20" s="243"/>
      <c r="AC20" s="243"/>
      <c r="AD20" s="243"/>
      <c r="AE20" s="21" t="str">
        <f t="shared" si="2"/>
        <v/>
      </c>
    </row>
    <row r="21" spans="1:36" x14ac:dyDescent="0.25">
      <c r="A21" s="213">
        <f>IF('Avaliação Períodos'!A22=0,"",'Avaliação Períodos'!A22)</f>
        <v>14</v>
      </c>
      <c r="B21" s="427" t="str">
        <f>IF('Avaliação Períodos'!B22=0,"",'Avaliação Períodos'!B22)</f>
        <v>Luna</v>
      </c>
      <c r="C21" s="428"/>
      <c r="D21" s="428"/>
      <c r="E21" s="428"/>
      <c r="F21" s="428"/>
      <c r="G21" s="429"/>
      <c r="H21" s="226">
        <v>8</v>
      </c>
      <c r="I21" s="227">
        <v>24</v>
      </c>
      <c r="J21" s="227">
        <v>24</v>
      </c>
      <c r="K21" s="227">
        <v>16</v>
      </c>
      <c r="L21" s="228"/>
      <c r="M21" s="228"/>
      <c r="N21" s="228"/>
      <c r="O21" s="21">
        <f t="shared" si="0"/>
        <v>72</v>
      </c>
      <c r="P21" s="226">
        <v>10</v>
      </c>
      <c r="Q21" s="227">
        <v>20</v>
      </c>
      <c r="R21" s="227">
        <v>0</v>
      </c>
      <c r="S21" s="227">
        <v>5</v>
      </c>
      <c r="T21" s="227">
        <v>5</v>
      </c>
      <c r="U21" s="227"/>
      <c r="V21" s="227"/>
      <c r="W21" s="21">
        <f t="shared" si="1"/>
        <v>40</v>
      </c>
      <c r="X21" s="242"/>
      <c r="Y21" s="242"/>
      <c r="Z21" s="242"/>
      <c r="AA21" s="242"/>
      <c r="AB21" s="242"/>
      <c r="AC21" s="242"/>
      <c r="AD21" s="242"/>
      <c r="AE21" s="21" t="str">
        <f t="shared" si="2"/>
        <v/>
      </c>
    </row>
    <row r="22" spans="1:36" x14ac:dyDescent="0.25">
      <c r="A22" s="212">
        <f>IF('Avaliação Períodos'!A23=0,"",'Avaliação Períodos'!A23)</f>
        <v>15</v>
      </c>
      <c r="B22" s="430" t="str">
        <f>IF('Avaliação Períodos'!B23=0,"",'Avaliação Períodos'!B23)</f>
        <v>Mariana</v>
      </c>
      <c r="C22" s="431"/>
      <c r="D22" s="431"/>
      <c r="E22" s="431"/>
      <c r="F22" s="431"/>
      <c r="G22" s="432"/>
      <c r="H22" s="230">
        <v>12</v>
      </c>
      <c r="I22" s="224">
        <v>16</v>
      </c>
      <c r="J22" s="224">
        <v>16</v>
      </c>
      <c r="K22" s="224">
        <v>24</v>
      </c>
      <c r="L22" s="225"/>
      <c r="M22" s="225"/>
      <c r="N22" s="225"/>
      <c r="O22" s="21">
        <f t="shared" si="0"/>
        <v>68</v>
      </c>
      <c r="P22" s="230">
        <v>0</v>
      </c>
      <c r="Q22" s="224">
        <v>15</v>
      </c>
      <c r="R22" s="224">
        <v>15</v>
      </c>
      <c r="S22" s="224">
        <v>10</v>
      </c>
      <c r="T22" s="224">
        <v>0</v>
      </c>
      <c r="U22" s="224"/>
      <c r="V22" s="224"/>
      <c r="W22" s="21">
        <f t="shared" si="1"/>
        <v>40</v>
      </c>
      <c r="X22" s="243"/>
      <c r="Y22" s="243"/>
      <c r="Z22" s="243"/>
      <c r="AA22" s="243"/>
      <c r="AB22" s="243"/>
      <c r="AC22" s="243"/>
      <c r="AD22" s="243"/>
      <c r="AE22" s="21" t="str">
        <f t="shared" si="2"/>
        <v/>
      </c>
    </row>
    <row r="23" spans="1:36" x14ac:dyDescent="0.25">
      <c r="A23" s="213">
        <f>IF('Avaliação Períodos'!A24=0,"",'Avaliação Períodos'!A24)</f>
        <v>16</v>
      </c>
      <c r="B23" s="427" t="str">
        <f>IF('Avaliação Períodos'!B24=0,"",'Avaliação Períodos'!B24)</f>
        <v>Martim</v>
      </c>
      <c r="C23" s="428"/>
      <c r="D23" s="428"/>
      <c r="E23" s="428"/>
      <c r="F23" s="428"/>
      <c r="G23" s="429"/>
      <c r="H23" s="226">
        <v>12</v>
      </c>
      <c r="I23" s="227">
        <v>32</v>
      </c>
      <c r="J23" s="227">
        <v>16</v>
      </c>
      <c r="K23" s="227">
        <v>24</v>
      </c>
      <c r="L23" s="228"/>
      <c r="M23" s="228"/>
      <c r="N23" s="228"/>
      <c r="O23" s="21">
        <f t="shared" si="0"/>
        <v>84</v>
      </c>
      <c r="P23" s="226">
        <v>20</v>
      </c>
      <c r="Q23" s="227">
        <v>15</v>
      </c>
      <c r="R23" s="227">
        <v>15</v>
      </c>
      <c r="S23" s="227">
        <v>15</v>
      </c>
      <c r="T23" s="227">
        <v>20</v>
      </c>
      <c r="U23" s="227"/>
      <c r="V23" s="227"/>
      <c r="W23" s="21">
        <f t="shared" si="1"/>
        <v>85</v>
      </c>
      <c r="X23" s="242"/>
      <c r="Y23" s="242"/>
      <c r="Z23" s="242"/>
      <c r="AA23" s="242"/>
      <c r="AB23" s="242"/>
      <c r="AC23" s="242"/>
      <c r="AD23" s="242"/>
      <c r="AE23" s="21" t="str">
        <f t="shared" si="2"/>
        <v/>
      </c>
    </row>
    <row r="24" spans="1:36" x14ac:dyDescent="0.25">
      <c r="A24" s="212">
        <f>IF('Avaliação Períodos'!A25=0,"",'Avaliação Períodos'!A25)</f>
        <v>17</v>
      </c>
      <c r="B24" s="430" t="str">
        <f>IF('Avaliação Períodos'!B25=0,"",'Avaliação Períodos'!B25)</f>
        <v>Matilde</v>
      </c>
      <c r="C24" s="431"/>
      <c r="D24" s="431"/>
      <c r="E24" s="431"/>
      <c r="F24" s="431"/>
      <c r="G24" s="432"/>
      <c r="H24" s="230">
        <v>8</v>
      </c>
      <c r="I24" s="224">
        <v>24</v>
      </c>
      <c r="J24" s="224">
        <v>0</v>
      </c>
      <c r="K24" s="224">
        <v>0</v>
      </c>
      <c r="L24" s="225"/>
      <c r="M24" s="225"/>
      <c r="N24" s="225"/>
      <c r="O24" s="21">
        <f t="shared" si="0"/>
        <v>32</v>
      </c>
      <c r="P24" s="230">
        <v>10</v>
      </c>
      <c r="Q24" s="224">
        <v>0</v>
      </c>
      <c r="R24" s="224">
        <v>0</v>
      </c>
      <c r="S24" s="224">
        <v>0</v>
      </c>
      <c r="T24" s="224">
        <v>0</v>
      </c>
      <c r="U24" s="224"/>
      <c r="V24" s="224"/>
      <c r="W24" s="21">
        <f t="shared" si="1"/>
        <v>10</v>
      </c>
      <c r="X24" s="243"/>
      <c r="Y24" s="243"/>
      <c r="Z24" s="243"/>
      <c r="AA24" s="243"/>
      <c r="AB24" s="243"/>
      <c r="AC24" s="243"/>
      <c r="AD24" s="243"/>
      <c r="AE24" s="21" t="str">
        <f t="shared" si="2"/>
        <v/>
      </c>
    </row>
    <row r="25" spans="1:36" x14ac:dyDescent="0.25">
      <c r="A25" s="213">
        <f>IF('Avaliação Períodos'!A26=0,"",'Avaliação Períodos'!A26)</f>
        <v>18</v>
      </c>
      <c r="B25" s="427" t="str">
        <f>IF('Avaliação Períodos'!B26=0,"",'Avaliação Períodos'!B26)</f>
        <v>Rúben</v>
      </c>
      <c r="C25" s="428"/>
      <c r="D25" s="428"/>
      <c r="E25" s="428"/>
      <c r="F25" s="428"/>
      <c r="G25" s="429"/>
      <c r="H25" s="226">
        <v>12</v>
      </c>
      <c r="I25" s="227">
        <v>16</v>
      </c>
      <c r="J25" s="227">
        <v>16</v>
      </c>
      <c r="K25" s="227">
        <v>24</v>
      </c>
      <c r="L25" s="228"/>
      <c r="M25" s="228"/>
      <c r="N25" s="228"/>
      <c r="O25" s="21">
        <f t="shared" si="0"/>
        <v>68</v>
      </c>
      <c r="P25" s="226">
        <v>10</v>
      </c>
      <c r="Q25" s="227">
        <v>15</v>
      </c>
      <c r="R25" s="227">
        <v>0</v>
      </c>
      <c r="S25" s="227">
        <v>0</v>
      </c>
      <c r="T25" s="227">
        <v>0</v>
      </c>
      <c r="U25" s="227"/>
      <c r="V25" s="227"/>
      <c r="W25" s="21">
        <f t="shared" si="1"/>
        <v>25</v>
      </c>
      <c r="X25" s="242"/>
      <c r="Y25" s="242"/>
      <c r="Z25" s="242"/>
      <c r="AA25" s="242"/>
      <c r="AB25" s="242"/>
      <c r="AC25" s="242"/>
      <c r="AD25" s="242"/>
      <c r="AE25" s="21" t="str">
        <f t="shared" si="2"/>
        <v/>
      </c>
    </row>
    <row r="26" spans="1:36" x14ac:dyDescent="0.25">
      <c r="A26" s="212">
        <f>IF('Avaliação Períodos'!A27=0,"",'Avaliação Períodos'!A27)</f>
        <v>19</v>
      </c>
      <c r="B26" s="430" t="str">
        <f>IF('Avaliação Períodos'!B27=0,"",'Avaliação Períodos'!B27)</f>
        <v>Samanta</v>
      </c>
      <c r="C26" s="431"/>
      <c r="D26" s="431"/>
      <c r="E26" s="431"/>
      <c r="F26" s="431"/>
      <c r="G26" s="432"/>
      <c r="H26" s="230">
        <v>12</v>
      </c>
      <c r="I26" s="224">
        <v>32</v>
      </c>
      <c r="J26" s="224">
        <v>16</v>
      </c>
      <c r="K26" s="224">
        <v>24</v>
      </c>
      <c r="L26" s="225"/>
      <c r="M26" s="225"/>
      <c r="N26" s="225"/>
      <c r="O26" s="21">
        <f t="shared" si="0"/>
        <v>84</v>
      </c>
      <c r="P26" s="230">
        <v>10</v>
      </c>
      <c r="Q26" s="224">
        <v>15</v>
      </c>
      <c r="R26" s="224">
        <v>15</v>
      </c>
      <c r="S26" s="224">
        <v>15</v>
      </c>
      <c r="T26" s="224">
        <v>0</v>
      </c>
      <c r="U26" s="224"/>
      <c r="V26" s="224"/>
      <c r="W26" s="21">
        <f t="shared" si="1"/>
        <v>55</v>
      </c>
      <c r="X26" s="243"/>
      <c r="Y26" s="243"/>
      <c r="Z26" s="243"/>
      <c r="AA26" s="243"/>
      <c r="AB26" s="243"/>
      <c r="AC26" s="243"/>
      <c r="AD26" s="243"/>
      <c r="AE26" s="21" t="str">
        <f t="shared" si="2"/>
        <v/>
      </c>
    </row>
    <row r="27" spans="1:36" x14ac:dyDescent="0.25">
      <c r="A27" s="213">
        <f>IF('Avaliação Períodos'!A28=0,"",'Avaliação Períodos'!A28)</f>
        <v>20</v>
      </c>
      <c r="B27" s="427" t="str">
        <f>IF('Avaliação Períodos'!B28=0,"",'Avaliação Períodos'!B28)</f>
        <v>Samuel</v>
      </c>
      <c r="C27" s="428"/>
      <c r="D27" s="428"/>
      <c r="E27" s="428"/>
      <c r="F27" s="428"/>
      <c r="G27" s="429"/>
      <c r="H27" s="226">
        <v>12</v>
      </c>
      <c r="I27" s="227">
        <v>32</v>
      </c>
      <c r="J27" s="227">
        <v>16</v>
      </c>
      <c r="K27" s="227">
        <v>24</v>
      </c>
      <c r="L27" s="228"/>
      <c r="M27" s="228"/>
      <c r="N27" s="228"/>
      <c r="O27" s="21">
        <f t="shared" si="0"/>
        <v>84</v>
      </c>
      <c r="P27" s="226">
        <v>10</v>
      </c>
      <c r="Q27" s="227">
        <v>5</v>
      </c>
      <c r="R27" s="227">
        <v>15</v>
      </c>
      <c r="S27" s="227">
        <v>5</v>
      </c>
      <c r="T27" s="227">
        <v>10</v>
      </c>
      <c r="U27" s="227"/>
      <c r="V27" s="227"/>
      <c r="W27" s="21">
        <f t="shared" si="1"/>
        <v>45</v>
      </c>
      <c r="X27" s="242"/>
      <c r="Y27" s="242"/>
      <c r="Z27" s="242"/>
      <c r="AA27" s="242"/>
      <c r="AB27" s="242"/>
      <c r="AC27" s="242"/>
      <c r="AD27" s="242"/>
      <c r="AE27" s="21" t="str">
        <f t="shared" si="2"/>
        <v/>
      </c>
    </row>
    <row r="28" spans="1:36" x14ac:dyDescent="0.25">
      <c r="A28" s="212">
        <f>IF('Avaliação Períodos'!A29=0,"",'Avaliação Períodos'!A29)</f>
        <v>21</v>
      </c>
      <c r="B28" s="430" t="str">
        <f>IF('Avaliação Períodos'!B29=0,"",'Avaliação Períodos'!B29)</f>
        <v xml:space="preserve"> Sara Ferreira Gonç</v>
      </c>
      <c r="C28" s="431"/>
      <c r="D28" s="431"/>
      <c r="E28" s="431"/>
      <c r="F28" s="431"/>
      <c r="G28" s="432"/>
      <c r="H28" s="230">
        <v>12</v>
      </c>
      <c r="I28" s="224">
        <v>40</v>
      </c>
      <c r="J28" s="224">
        <v>24</v>
      </c>
      <c r="K28" s="224">
        <v>24</v>
      </c>
      <c r="L28" s="225"/>
      <c r="M28" s="225"/>
      <c r="N28" s="225"/>
      <c r="O28" s="21">
        <f t="shared" si="0"/>
        <v>100</v>
      </c>
      <c r="P28" s="230">
        <v>15</v>
      </c>
      <c r="Q28" s="224">
        <v>15</v>
      </c>
      <c r="R28" s="224">
        <v>20</v>
      </c>
      <c r="S28" s="224">
        <v>10</v>
      </c>
      <c r="T28" s="224">
        <v>10</v>
      </c>
      <c r="U28" s="224"/>
      <c r="V28" s="224"/>
      <c r="W28" s="21">
        <f t="shared" si="1"/>
        <v>70</v>
      </c>
      <c r="X28" s="243"/>
      <c r="Y28" s="243"/>
      <c r="Z28" s="243"/>
      <c r="AA28" s="243"/>
      <c r="AB28" s="243"/>
      <c r="AC28" s="243"/>
      <c r="AD28" s="243"/>
      <c r="AE28" s="21" t="str">
        <f t="shared" si="2"/>
        <v/>
      </c>
    </row>
    <row r="29" spans="1:36" x14ac:dyDescent="0.25">
      <c r="A29" s="213">
        <f>IF('Avaliação Períodos'!A30=0,"",'Avaliação Períodos'!A30)</f>
        <v>22</v>
      </c>
      <c r="B29" s="427" t="str">
        <f>IF('Avaliação Períodos'!B30=0,"",'Avaliação Períodos'!B30)</f>
        <v xml:space="preserve">Sara Gomes </v>
      </c>
      <c r="C29" s="428"/>
      <c r="D29" s="428"/>
      <c r="E29" s="428"/>
      <c r="F29" s="428"/>
      <c r="G29" s="429"/>
      <c r="H29" s="231">
        <v>12</v>
      </c>
      <c r="I29" s="232">
        <v>32</v>
      </c>
      <c r="J29" s="232">
        <v>24</v>
      </c>
      <c r="K29" s="232">
        <v>0</v>
      </c>
      <c r="L29" s="233"/>
      <c r="M29" s="233"/>
      <c r="N29" s="233"/>
      <c r="O29" s="21">
        <f t="shared" si="0"/>
        <v>68</v>
      </c>
      <c r="P29" s="231">
        <v>5</v>
      </c>
      <c r="Q29" s="232">
        <v>0</v>
      </c>
      <c r="R29" s="232">
        <v>20</v>
      </c>
      <c r="S29" s="232">
        <v>5</v>
      </c>
      <c r="T29" s="232">
        <v>0</v>
      </c>
      <c r="U29" s="232"/>
      <c r="V29" s="232"/>
      <c r="W29" s="21">
        <f t="shared" si="1"/>
        <v>30</v>
      </c>
      <c r="X29" s="244"/>
      <c r="Y29" s="244"/>
      <c r="Z29" s="244"/>
      <c r="AA29" s="244"/>
      <c r="AB29" s="244"/>
      <c r="AC29" s="244"/>
      <c r="AD29" s="244"/>
      <c r="AE29" s="21" t="str">
        <f t="shared" si="2"/>
        <v/>
      </c>
      <c r="AJ29" s="152"/>
    </row>
    <row r="30" spans="1:36" x14ac:dyDescent="0.25">
      <c r="A30" s="212">
        <f>IF('Avaliação Períodos'!A31=0,"",'Avaliação Períodos'!A31)</f>
        <v>23</v>
      </c>
      <c r="B30" s="430" t="str">
        <f>IF('Avaliação Períodos'!B31=0,"",'Avaliação Períodos'!B31)</f>
        <v>Simão Mendes</v>
      </c>
      <c r="C30" s="431"/>
      <c r="D30" s="431"/>
      <c r="E30" s="431"/>
      <c r="F30" s="431"/>
      <c r="G30" s="432"/>
      <c r="H30" s="230">
        <v>4</v>
      </c>
      <c r="I30" s="224">
        <v>24</v>
      </c>
      <c r="J30" s="224">
        <v>24</v>
      </c>
      <c r="K30" s="224">
        <v>8</v>
      </c>
      <c r="L30" s="225"/>
      <c r="M30" s="225"/>
      <c r="N30" s="225"/>
      <c r="O30" s="21">
        <f t="shared" si="0"/>
        <v>60</v>
      </c>
      <c r="P30" s="230">
        <v>10</v>
      </c>
      <c r="Q30" s="224">
        <v>10</v>
      </c>
      <c r="R30" s="224">
        <v>15</v>
      </c>
      <c r="S30" s="224">
        <v>5</v>
      </c>
      <c r="T30" s="224">
        <v>0</v>
      </c>
      <c r="U30" s="224"/>
      <c r="V30" s="224"/>
      <c r="W30" s="21">
        <f t="shared" si="1"/>
        <v>40</v>
      </c>
      <c r="X30" s="243"/>
      <c r="Y30" s="243"/>
      <c r="Z30" s="243"/>
      <c r="AA30" s="243"/>
      <c r="AB30" s="243"/>
      <c r="AC30" s="243"/>
      <c r="AD30" s="243"/>
      <c r="AE30" s="21" t="str">
        <f t="shared" si="2"/>
        <v/>
      </c>
    </row>
    <row r="31" spans="1:36" x14ac:dyDescent="0.25">
      <c r="A31" s="213">
        <f>IF('Avaliação Períodos'!A32=0,"",'Avaliação Períodos'!A32)</f>
        <v>24</v>
      </c>
      <c r="B31" s="427" t="str">
        <f>IF('Avaliação Períodos'!B32=0,"",'Avaliação Períodos'!B32)</f>
        <v>Simão Pedosa</v>
      </c>
      <c r="C31" s="428"/>
      <c r="D31" s="428"/>
      <c r="E31" s="428"/>
      <c r="F31" s="428"/>
      <c r="G31" s="429"/>
      <c r="H31" s="226">
        <v>12</v>
      </c>
      <c r="I31" s="227">
        <v>8</v>
      </c>
      <c r="J31" s="227">
        <v>8</v>
      </c>
      <c r="K31" s="227">
        <v>8</v>
      </c>
      <c r="L31" s="228"/>
      <c r="M31" s="228"/>
      <c r="N31" s="228"/>
      <c r="O31" s="21">
        <f t="shared" si="0"/>
        <v>36</v>
      </c>
      <c r="P31" s="226">
        <v>0</v>
      </c>
      <c r="Q31" s="227">
        <v>15</v>
      </c>
      <c r="R31" s="227">
        <v>10</v>
      </c>
      <c r="S31" s="227">
        <v>10</v>
      </c>
      <c r="T31" s="227">
        <v>0</v>
      </c>
      <c r="U31" s="227"/>
      <c r="V31" s="227"/>
      <c r="W31" s="21">
        <f t="shared" si="1"/>
        <v>35</v>
      </c>
      <c r="X31" s="242"/>
      <c r="Y31" s="242"/>
      <c r="Z31" s="242"/>
      <c r="AA31" s="242"/>
      <c r="AB31" s="242"/>
      <c r="AC31" s="242"/>
      <c r="AD31" s="242"/>
      <c r="AE31" s="21" t="str">
        <f t="shared" si="2"/>
        <v/>
      </c>
    </row>
    <row r="32" spans="1:36" x14ac:dyDescent="0.25">
      <c r="A32" s="212">
        <f>IF('Avaliação Períodos'!A33=0,"",'Avaliação Períodos'!A33)</f>
        <v>25</v>
      </c>
      <c r="B32" s="430" t="str">
        <f>IF('Avaliação Períodos'!B33=0,"",'Avaliação Períodos'!B33)</f>
        <v>Sofia</v>
      </c>
      <c r="C32" s="431"/>
      <c r="D32" s="431"/>
      <c r="E32" s="431"/>
      <c r="F32" s="431"/>
      <c r="G32" s="432"/>
      <c r="H32" s="230">
        <v>12</v>
      </c>
      <c r="I32" s="224">
        <v>40</v>
      </c>
      <c r="J32" s="224">
        <v>16</v>
      </c>
      <c r="K32" s="224">
        <v>24</v>
      </c>
      <c r="L32" s="225"/>
      <c r="M32" s="225"/>
      <c r="N32" s="225"/>
      <c r="O32" s="21">
        <f t="shared" si="0"/>
        <v>92</v>
      </c>
      <c r="P32" s="230">
        <v>20</v>
      </c>
      <c r="Q32" s="224">
        <v>20</v>
      </c>
      <c r="R32" s="224">
        <v>20</v>
      </c>
      <c r="S32" s="224">
        <v>20</v>
      </c>
      <c r="T32" s="224">
        <v>5</v>
      </c>
      <c r="U32" s="224"/>
      <c r="V32" s="224"/>
      <c r="W32" s="21">
        <f t="shared" si="1"/>
        <v>85</v>
      </c>
      <c r="X32" s="243"/>
      <c r="Y32" s="243"/>
      <c r="Z32" s="243"/>
      <c r="AA32" s="243"/>
      <c r="AB32" s="243"/>
      <c r="AC32" s="243"/>
      <c r="AD32" s="243"/>
      <c r="AE32" s="21" t="str">
        <f t="shared" si="2"/>
        <v/>
      </c>
    </row>
    <row r="33" spans="1:35" x14ac:dyDescent="0.25">
      <c r="A33" s="213">
        <f>IF('Avaliação Períodos'!A34=0,"",'Avaliação Períodos'!A34)</f>
        <v>26</v>
      </c>
      <c r="B33" s="427" t="str">
        <f>IF('Avaliação Períodos'!B34=0,"",'Avaliação Períodos'!B34)</f>
        <v>Tomás</v>
      </c>
      <c r="C33" s="428"/>
      <c r="D33" s="428"/>
      <c r="E33" s="428"/>
      <c r="F33" s="428"/>
      <c r="G33" s="429"/>
      <c r="H33" s="226">
        <v>12</v>
      </c>
      <c r="I33" s="227">
        <v>32</v>
      </c>
      <c r="J33" s="227">
        <v>24</v>
      </c>
      <c r="K33" s="227">
        <v>24</v>
      </c>
      <c r="L33" s="228"/>
      <c r="M33" s="228"/>
      <c r="N33" s="228"/>
      <c r="O33" s="21">
        <f t="shared" si="0"/>
        <v>92</v>
      </c>
      <c r="P33" s="226">
        <v>10</v>
      </c>
      <c r="Q33" s="227">
        <v>15</v>
      </c>
      <c r="R33" s="227">
        <v>15</v>
      </c>
      <c r="S33" s="227">
        <v>20</v>
      </c>
      <c r="T33" s="227">
        <v>5</v>
      </c>
      <c r="U33" s="227"/>
      <c r="V33" s="227"/>
      <c r="W33" s="21">
        <f t="shared" si="1"/>
        <v>65</v>
      </c>
      <c r="X33" s="242"/>
      <c r="Y33" s="242"/>
      <c r="Z33" s="242"/>
      <c r="AA33" s="242"/>
      <c r="AB33" s="242"/>
      <c r="AC33" s="242"/>
      <c r="AD33" s="242"/>
      <c r="AE33" s="21" t="str">
        <f t="shared" si="2"/>
        <v/>
      </c>
    </row>
    <row r="34" spans="1:35" x14ac:dyDescent="0.25">
      <c r="A34" s="212">
        <f>IF('Avaliação Períodos'!A35=0,"",'Avaliação Períodos'!A35)</f>
        <v>27</v>
      </c>
      <c r="B34" s="430" t="str">
        <f>IF('Avaliação Períodos'!B35=0,"",'Avaliação Períodos'!B35)</f>
        <v/>
      </c>
      <c r="C34" s="431"/>
      <c r="D34" s="431"/>
      <c r="E34" s="431"/>
      <c r="F34" s="431"/>
      <c r="G34" s="432"/>
      <c r="H34" s="230"/>
      <c r="I34" s="224"/>
      <c r="J34" s="224"/>
      <c r="K34" s="224"/>
      <c r="L34" s="225"/>
      <c r="M34" s="225"/>
      <c r="N34" s="225"/>
      <c r="O34" s="21" t="str">
        <f t="shared" si="0"/>
        <v/>
      </c>
      <c r="P34" s="230"/>
      <c r="Q34" s="224"/>
      <c r="R34" s="224"/>
      <c r="S34" s="224"/>
      <c r="T34" s="224"/>
      <c r="U34" s="224"/>
      <c r="V34" s="224"/>
      <c r="W34" s="21" t="str">
        <f t="shared" si="1"/>
        <v/>
      </c>
      <c r="X34" s="243"/>
      <c r="Y34" s="243"/>
      <c r="Z34" s="243"/>
      <c r="AA34" s="243"/>
      <c r="AB34" s="243"/>
      <c r="AC34" s="243"/>
      <c r="AD34" s="243"/>
      <c r="AE34" s="21" t="str">
        <f t="shared" si="2"/>
        <v/>
      </c>
    </row>
    <row r="35" spans="1:35" x14ac:dyDescent="0.25">
      <c r="A35" s="213">
        <f>IF('Avaliação Períodos'!A36=0,"",'Avaliação Períodos'!A36)</f>
        <v>28</v>
      </c>
      <c r="B35" s="427" t="str">
        <f>IF('Avaliação Períodos'!B36=0,"",'Avaliação Períodos'!B36)</f>
        <v xml:space="preserve"> </v>
      </c>
      <c r="C35" s="428"/>
      <c r="D35" s="428"/>
      <c r="E35" s="428"/>
      <c r="F35" s="428"/>
      <c r="G35" s="429"/>
      <c r="H35" s="226"/>
      <c r="I35" s="227"/>
      <c r="J35" s="227"/>
      <c r="K35" s="227"/>
      <c r="L35" s="228"/>
      <c r="M35" s="228"/>
      <c r="N35" s="228"/>
      <c r="O35" s="21" t="str">
        <f t="shared" si="0"/>
        <v/>
      </c>
      <c r="P35" s="226"/>
      <c r="Q35" s="227"/>
      <c r="R35" s="227"/>
      <c r="S35" s="227"/>
      <c r="T35" s="227"/>
      <c r="U35" s="227"/>
      <c r="V35" s="227"/>
      <c r="W35" s="21" t="str">
        <f t="shared" si="1"/>
        <v/>
      </c>
      <c r="X35" s="242"/>
      <c r="Y35" s="242"/>
      <c r="Z35" s="242"/>
      <c r="AA35" s="242"/>
      <c r="AB35" s="242"/>
      <c r="AC35" s="242"/>
      <c r="AD35" s="242"/>
      <c r="AE35" s="21" t="str">
        <f t="shared" si="2"/>
        <v/>
      </c>
    </row>
    <row r="36" spans="1:35" x14ac:dyDescent="0.25">
      <c r="A36" s="214">
        <f>IF('Avaliação Períodos'!A37=0,"",'Avaliação Períodos'!A37)</f>
        <v>29</v>
      </c>
      <c r="B36" s="430" t="str">
        <f>IF('Avaliação Períodos'!B37=0,"",'Avaliação Períodos'!B37)</f>
        <v/>
      </c>
      <c r="C36" s="431"/>
      <c r="D36" s="431"/>
      <c r="E36" s="431"/>
      <c r="F36" s="431"/>
      <c r="G36" s="432"/>
      <c r="H36" s="234"/>
      <c r="I36" s="235"/>
      <c r="J36" s="235"/>
      <c r="K36" s="235"/>
      <c r="L36" s="235"/>
      <c r="M36" s="251"/>
      <c r="N36" s="236"/>
      <c r="O36" s="21" t="str">
        <f t="shared" si="0"/>
        <v/>
      </c>
      <c r="P36" s="234"/>
      <c r="Q36" s="235"/>
      <c r="R36" s="235"/>
      <c r="S36" s="235"/>
      <c r="T36" s="235"/>
      <c r="U36" s="235"/>
      <c r="V36" s="235"/>
      <c r="W36" s="21" t="str">
        <f t="shared" si="1"/>
        <v/>
      </c>
      <c r="X36" s="245"/>
      <c r="Y36" s="245"/>
      <c r="Z36" s="245"/>
      <c r="AA36" s="245"/>
      <c r="AB36" s="245"/>
      <c r="AC36" s="245"/>
      <c r="AD36" s="245"/>
      <c r="AE36" s="21" t="str">
        <f t="shared" si="2"/>
        <v/>
      </c>
    </row>
    <row r="37" spans="1:35" x14ac:dyDescent="0.25">
      <c r="A37" s="215">
        <f>IF('Avaliação Períodos'!A38=0,"",'Avaliação Períodos'!A38)</f>
        <v>30</v>
      </c>
      <c r="B37" s="427" t="str">
        <f>IF('Avaliação Períodos'!B38=0,"",'Avaliação Períodos'!B38)</f>
        <v xml:space="preserve"> </v>
      </c>
      <c r="C37" s="428"/>
      <c r="D37" s="428"/>
      <c r="E37" s="428"/>
      <c r="F37" s="428"/>
      <c r="G37" s="429"/>
      <c r="H37" s="252"/>
      <c r="I37" s="247"/>
      <c r="J37" s="247"/>
      <c r="K37" s="247"/>
      <c r="L37" s="247"/>
      <c r="M37" s="253"/>
      <c r="N37" s="253"/>
      <c r="O37" s="21" t="str">
        <f t="shared" si="0"/>
        <v/>
      </c>
      <c r="P37" s="252"/>
      <c r="Q37" s="247"/>
      <c r="R37" s="247"/>
      <c r="S37" s="247"/>
      <c r="T37" s="247"/>
      <c r="U37" s="247"/>
      <c r="V37" s="247"/>
      <c r="W37" s="21" t="str">
        <f t="shared" si="1"/>
        <v/>
      </c>
      <c r="X37" s="246"/>
      <c r="Y37" s="246"/>
      <c r="Z37" s="246"/>
      <c r="AA37" s="246"/>
      <c r="AB37" s="246"/>
      <c r="AC37" s="246"/>
      <c r="AD37" s="246"/>
      <c r="AE37" s="21" t="str">
        <f t="shared" si="2"/>
        <v/>
      </c>
    </row>
    <row r="38" spans="1:35" x14ac:dyDescent="0.25">
      <c r="A38" s="2"/>
      <c r="B38" s="2"/>
      <c r="C38" s="2"/>
      <c r="D38" s="2"/>
      <c r="E38" s="2"/>
      <c r="F38" s="2"/>
      <c r="G38" s="2"/>
      <c r="I38" s="418" t="s">
        <v>66</v>
      </c>
      <c r="J38" s="419"/>
      <c r="K38" s="419"/>
      <c r="L38" s="419"/>
      <c r="M38" s="419"/>
      <c r="N38" s="420"/>
      <c r="O38" s="248">
        <f>IF(COUNT(O8:O37)=0,"",AVERAGE(O8:O37))</f>
        <v>69.538461538461533</v>
      </c>
      <c r="Q38" s="418" t="s">
        <v>66</v>
      </c>
      <c r="R38" s="419"/>
      <c r="S38" s="419"/>
      <c r="T38" s="419"/>
      <c r="U38" s="419"/>
      <c r="V38" s="420"/>
      <c r="W38" s="248">
        <f>IF(COUNT(W8:W37)=0,"",AVERAGE(W8:W37))</f>
        <v>46.153846153846153</v>
      </c>
      <c r="X38" s="148"/>
      <c r="Y38" s="85" t="s">
        <v>66</v>
      </c>
      <c r="Z38" s="86"/>
      <c r="AA38" s="86"/>
      <c r="AB38" s="86"/>
      <c r="AC38" s="86"/>
      <c r="AD38" s="87"/>
      <c r="AE38" s="248" t="str">
        <f>IF(COUNTBLANK(AE8:AE37)=30,"",AVERAGE(AE8:AE37))</f>
        <v/>
      </c>
    </row>
    <row r="39" spans="1:35" x14ac:dyDescent="0.25">
      <c r="A39" s="2"/>
      <c r="B39" s="2"/>
      <c r="C39" s="2"/>
      <c r="D39" s="2"/>
      <c r="E39" s="2"/>
      <c r="F39" s="2"/>
      <c r="G39" s="2"/>
      <c r="I39" s="418" t="s">
        <v>67</v>
      </c>
      <c r="J39" s="419"/>
      <c r="K39" s="419"/>
      <c r="L39" s="419"/>
      <c r="M39" s="419"/>
      <c r="N39" s="420"/>
      <c r="O39" s="249">
        <f>COUNTIF(O8:O37,"&lt;50")</f>
        <v>3</v>
      </c>
      <c r="Q39" s="418" t="s">
        <v>67</v>
      </c>
      <c r="R39" s="419"/>
      <c r="S39" s="419"/>
      <c r="T39" s="419"/>
      <c r="U39" s="419"/>
      <c r="V39" s="420"/>
      <c r="W39" s="249">
        <f>COUNTIF(W8:W37,"&lt;50")</f>
        <v>16</v>
      </c>
      <c r="Y39" s="85" t="s">
        <v>67</v>
      </c>
      <c r="Z39" s="86"/>
      <c r="AA39" s="86"/>
      <c r="AB39" s="86"/>
      <c r="AC39" s="86"/>
      <c r="AD39" s="87"/>
      <c r="AE39" s="249">
        <f>COUNTIF(AE8:AE37,"&lt;50")</f>
        <v>0</v>
      </c>
    </row>
    <row r="40" spans="1:35" x14ac:dyDescent="0.25">
      <c r="A40" s="2"/>
      <c r="B40" s="2"/>
      <c r="C40" s="2"/>
      <c r="D40" s="2"/>
      <c r="E40" s="2"/>
      <c r="F40" s="2"/>
      <c r="G40" s="2"/>
      <c r="I40" s="418" t="s">
        <v>68</v>
      </c>
      <c r="J40" s="419"/>
      <c r="K40" s="419"/>
      <c r="L40" s="419"/>
      <c r="M40" s="419"/>
      <c r="N40" s="420"/>
      <c r="O40" s="250">
        <f>IF(COUNT(O8:O37)=0,"",$O39/(COUNT(O8:O37))*100)</f>
        <v>11.538461538461538</v>
      </c>
      <c r="Q40" s="418" t="s">
        <v>68</v>
      </c>
      <c r="R40" s="419"/>
      <c r="S40" s="419"/>
      <c r="T40" s="419"/>
      <c r="U40" s="419"/>
      <c r="V40" s="420"/>
      <c r="W40" s="250">
        <f>IF(COUNT(W8:W37)=0,"",$W39/(COUNT(W8:W37))*100)</f>
        <v>61.53846153846154</v>
      </c>
      <c r="Y40" s="85" t="s">
        <v>68</v>
      </c>
      <c r="Z40" s="86"/>
      <c r="AA40" s="86"/>
      <c r="AB40" s="86"/>
      <c r="AC40" s="86"/>
      <c r="AD40" s="87"/>
      <c r="AE40" s="250" t="str">
        <f>IF(COUNT(AE8:AE37)=0,"",$AE39/(COUNT(AE8:AE37))*100)</f>
        <v/>
      </c>
    </row>
    <row r="42" spans="1:35" ht="23.25" x14ac:dyDescent="0.35">
      <c r="K42" s="153" t="s">
        <v>89</v>
      </c>
      <c r="S42" s="153" t="s">
        <v>89</v>
      </c>
      <c r="AA42" s="153" t="s">
        <v>89</v>
      </c>
    </row>
    <row r="43" spans="1:35" ht="21" thickBot="1" x14ac:dyDescent="0.3">
      <c r="A43" s="456"/>
      <c r="B43" s="457"/>
      <c r="C43" s="457"/>
      <c r="D43" s="457"/>
      <c r="E43" s="457"/>
      <c r="F43" s="457"/>
      <c r="G43" s="486"/>
      <c r="H43" s="487" t="s">
        <v>76</v>
      </c>
      <c r="I43" s="488"/>
      <c r="J43" s="488"/>
      <c r="K43" s="488"/>
      <c r="L43" s="488"/>
      <c r="M43" s="488"/>
      <c r="N43" s="488"/>
      <c r="O43" s="488"/>
      <c r="P43" s="488"/>
      <c r="Q43" s="488"/>
      <c r="R43" s="488"/>
      <c r="S43" s="488"/>
      <c r="T43" s="488"/>
      <c r="U43" s="488"/>
      <c r="V43" s="488"/>
      <c r="W43" s="488"/>
      <c r="X43" s="488"/>
      <c r="Y43" s="488"/>
      <c r="Z43" s="488"/>
      <c r="AA43" s="488"/>
      <c r="AB43" s="488"/>
      <c r="AC43" s="488"/>
      <c r="AD43" s="488"/>
      <c r="AE43" s="488"/>
    </row>
    <row r="44" spans="1:35" x14ac:dyDescent="0.25">
      <c r="A44" s="12"/>
      <c r="B44" s="13"/>
      <c r="C44" s="13"/>
      <c r="D44" s="453"/>
      <c r="E44" s="453"/>
      <c r="F44" s="453"/>
      <c r="G44" s="435"/>
      <c r="H44" s="421" t="s">
        <v>70</v>
      </c>
      <c r="I44" s="422"/>
      <c r="J44" s="422"/>
      <c r="K44" s="422"/>
      <c r="L44" s="422"/>
      <c r="M44" s="422"/>
      <c r="N44" s="423"/>
      <c r="O44" s="440" t="s">
        <v>34</v>
      </c>
      <c r="P44" s="421" t="s">
        <v>72</v>
      </c>
      <c r="Q44" s="422"/>
      <c r="R44" s="422"/>
      <c r="S44" s="422"/>
      <c r="T44" s="422"/>
      <c r="U44" s="422"/>
      <c r="V44" s="423"/>
      <c r="W44" s="440" t="s">
        <v>34</v>
      </c>
      <c r="X44" s="421" t="s">
        <v>73</v>
      </c>
      <c r="Y44" s="422"/>
      <c r="Z44" s="422"/>
      <c r="AA44" s="422"/>
      <c r="AB44" s="422"/>
      <c r="AC44" s="422"/>
      <c r="AD44" s="423"/>
      <c r="AE44" s="440" t="s">
        <v>34</v>
      </c>
      <c r="AG44" s="495" t="s">
        <v>36</v>
      </c>
      <c r="AH44" s="496"/>
      <c r="AI44" s="497"/>
    </row>
    <row r="45" spans="1:35" x14ac:dyDescent="0.25">
      <c r="A45" s="12"/>
      <c r="B45" s="13"/>
      <c r="C45" s="13"/>
      <c r="D45" s="453"/>
      <c r="E45" s="453"/>
      <c r="F45" s="453"/>
      <c r="G45" s="435"/>
      <c r="H45" s="424"/>
      <c r="I45" s="425"/>
      <c r="J45" s="425"/>
      <c r="K45" s="425"/>
      <c r="L45" s="425"/>
      <c r="M45" s="425"/>
      <c r="N45" s="426"/>
      <c r="O45" s="442"/>
      <c r="P45" s="424"/>
      <c r="Q45" s="425"/>
      <c r="R45" s="425"/>
      <c r="S45" s="425"/>
      <c r="T45" s="425"/>
      <c r="U45" s="425"/>
      <c r="V45" s="426"/>
      <c r="W45" s="442"/>
      <c r="X45" s="424"/>
      <c r="Y45" s="425"/>
      <c r="Z45" s="425"/>
      <c r="AA45" s="425"/>
      <c r="AB45" s="425"/>
      <c r="AC45" s="425"/>
      <c r="AD45" s="426"/>
      <c r="AE45" s="442"/>
      <c r="AG45" s="498"/>
      <c r="AH45" s="499"/>
      <c r="AI45" s="500"/>
    </row>
    <row r="46" spans="1:35" ht="18" x14ac:dyDescent="0.25">
      <c r="A46" s="14"/>
      <c r="B46" s="483" t="s">
        <v>37</v>
      </c>
      <c r="C46" s="484"/>
      <c r="D46" s="484"/>
      <c r="E46" s="484"/>
      <c r="F46" s="484"/>
      <c r="G46" s="485"/>
      <c r="H46" s="79"/>
      <c r="I46" s="80"/>
      <c r="J46" s="80"/>
      <c r="K46" s="80"/>
      <c r="L46" s="80"/>
      <c r="M46" s="112"/>
      <c r="N46" s="78"/>
      <c r="O46" s="76"/>
      <c r="P46" s="73"/>
      <c r="Q46" s="74"/>
      <c r="R46" s="74"/>
      <c r="S46" s="74"/>
      <c r="T46" s="74"/>
      <c r="U46" s="77"/>
      <c r="V46" s="77"/>
      <c r="W46" s="88"/>
      <c r="X46" s="75"/>
      <c r="Y46" s="74"/>
      <c r="Z46" s="74"/>
      <c r="AA46" s="74"/>
      <c r="AB46" s="74"/>
      <c r="AC46" s="77"/>
      <c r="AD46" s="77"/>
      <c r="AE46" s="150"/>
      <c r="AG46" s="154" t="s">
        <v>12</v>
      </c>
      <c r="AH46" s="154" t="s">
        <v>13</v>
      </c>
      <c r="AI46" s="154" t="s">
        <v>14</v>
      </c>
    </row>
    <row r="47" spans="1:35" ht="30" customHeight="1" x14ac:dyDescent="0.25">
      <c r="A47" s="71" t="s">
        <v>10</v>
      </c>
      <c r="B47" s="448" t="s">
        <v>74</v>
      </c>
      <c r="C47" s="449"/>
      <c r="D47" s="449"/>
      <c r="E47" s="449"/>
      <c r="F47" s="449"/>
      <c r="G47" s="460"/>
      <c r="H47" s="113"/>
      <c r="I47" s="114"/>
      <c r="J47" s="114"/>
      <c r="K47" s="114"/>
      <c r="L47" s="114"/>
      <c r="M47" s="114"/>
      <c r="N47" s="151"/>
      <c r="O47" s="159">
        <f>IF(OR(SUM(H47:N47)&gt;100,SUM(H47:N47)&lt;0),"",SUM(H47:N47))</f>
        <v>0</v>
      </c>
      <c r="P47" s="113"/>
      <c r="Q47" s="114"/>
      <c r="R47" s="114"/>
      <c r="S47" s="114"/>
      <c r="T47" s="114"/>
      <c r="U47" s="114"/>
      <c r="V47" s="114"/>
      <c r="W47" s="162">
        <f>IF(OR(SUM(P47:V47)&gt;100,SUM(P47:V47)&lt;0),"",SUM(P47:V47))</f>
        <v>0</v>
      </c>
      <c r="X47" s="115"/>
      <c r="Y47" s="115"/>
      <c r="Z47" s="115"/>
      <c r="AA47" s="115"/>
      <c r="AB47" s="115"/>
      <c r="AC47" s="115"/>
      <c r="AD47" s="115"/>
      <c r="AE47" s="161">
        <f>IF(OR(SUM(X47:AD47)&gt;100,SUM(X47:AD47)&lt;0),"",SUM(X47:AD47))</f>
        <v>0</v>
      </c>
      <c r="AG47" s="155">
        <v>100</v>
      </c>
      <c r="AH47" s="155">
        <v>100</v>
      </c>
      <c r="AI47" s="155">
        <v>100</v>
      </c>
    </row>
    <row r="48" spans="1:35" x14ac:dyDescent="0.25">
      <c r="A48" s="18">
        <f t="shared" ref="A48:B51" si="3">A8</f>
        <v>1</v>
      </c>
      <c r="B48" s="492" t="str">
        <f t="shared" si="3"/>
        <v>Afonso</v>
      </c>
      <c r="C48" s="493"/>
      <c r="D48" s="493"/>
      <c r="E48" s="493"/>
      <c r="F48" s="493"/>
      <c r="G48" s="494"/>
      <c r="H48" s="81"/>
      <c r="I48" s="23"/>
      <c r="J48" s="23"/>
      <c r="K48" s="23"/>
      <c r="L48" s="24"/>
      <c r="M48" s="24"/>
      <c r="N48" s="24"/>
      <c r="O48" s="21" t="str">
        <f>IF(COUNT(H48:N48)=0,"",SUM(H48:N48))</f>
        <v/>
      </c>
      <c r="P48" s="19"/>
      <c r="Q48" s="20"/>
      <c r="R48" s="20"/>
      <c r="S48" s="20"/>
      <c r="T48" s="20"/>
      <c r="U48" s="20"/>
      <c r="V48" s="20"/>
      <c r="W48" s="21" t="str">
        <f>IF(COUNT(P48:V48)=0,"",SUM(P48:V48))</f>
        <v/>
      </c>
      <c r="X48" s="22"/>
      <c r="Y48" s="22"/>
      <c r="Z48" s="22"/>
      <c r="AA48" s="22"/>
      <c r="AB48" s="22"/>
      <c r="AC48" s="22"/>
      <c r="AD48" s="22"/>
      <c r="AE48" s="21" t="str">
        <f>IF(COUNT(X48:AD48)=0,"",SUM(X48:AD48))</f>
        <v/>
      </c>
      <c r="AG48" s="117">
        <f>IF(AND(COUNTBLANK(O8)=1,COUNTBLANK(O48)=1),"",AVERAGE(O8,O48))</f>
        <v>44</v>
      </c>
      <c r="AH48" s="117">
        <f>IF(AND(COUNTBLANK(W8)=1,COUNTBLANK(W48)=1),"",AVERAGE(W8,W48))</f>
        <v>20</v>
      </c>
      <c r="AI48" s="117" t="str">
        <f>IF(AND(COUNTBLANK(AE8)=1,COUNTBLANK(AE48)=1),"",AVERAGE(AE8,AE48))</f>
        <v/>
      </c>
    </row>
    <row r="49" spans="1:35" x14ac:dyDescent="0.25">
      <c r="A49" s="57">
        <f t="shared" si="3"/>
        <v>2</v>
      </c>
      <c r="B49" s="489" t="str">
        <f t="shared" ref="B49:B57" si="4">B9</f>
        <v>Afonso Cravo</v>
      </c>
      <c r="C49" s="490"/>
      <c r="D49" s="490"/>
      <c r="E49" s="490"/>
      <c r="F49" s="490"/>
      <c r="G49" s="491"/>
      <c r="H49" s="28"/>
      <c r="I49" s="29"/>
      <c r="J49" s="29"/>
      <c r="K49" s="29"/>
      <c r="L49" s="30"/>
      <c r="M49" s="83"/>
      <c r="N49" s="83"/>
      <c r="O49" s="21" t="str">
        <f t="shared" ref="O49:O77" si="5">IF(COUNT(H49:N49)=0,"",SUM(H49:N49))</f>
        <v/>
      </c>
      <c r="P49" s="28"/>
      <c r="Q49" s="29"/>
      <c r="R49" s="29"/>
      <c r="S49" s="29"/>
      <c r="T49" s="29"/>
      <c r="U49" s="29"/>
      <c r="V49" s="29"/>
      <c r="W49" s="21" t="str">
        <f t="shared" ref="W49:W77" si="6">IF(COUNT(P49:V49)=0,"",SUM(P49:V49))</f>
        <v/>
      </c>
      <c r="X49" s="31"/>
      <c r="Y49" s="31"/>
      <c r="Z49" s="31"/>
      <c r="AA49" s="31"/>
      <c r="AB49" s="31"/>
      <c r="AC49" s="31"/>
      <c r="AD49" s="31"/>
      <c r="AE49" s="21" t="str">
        <f t="shared" ref="AE49:AE77" si="7">IF(COUNT(X49:AD49)=0,"",SUM(X49:AD49))</f>
        <v/>
      </c>
      <c r="AG49" s="117">
        <f>IF(AND(COUNTBLANK(O9)=1,COUNTBLANK(O49)=1),"",AVERAGE(O9,O49))</f>
        <v>68</v>
      </c>
      <c r="AH49" s="117">
        <f t="shared" ref="AH49:AH77" si="8">IF(AND(COUNTBLANK(W9)=1,COUNTBLANK(W49)=1),"",AVERAGE(W9,W49))</f>
        <v>55</v>
      </c>
      <c r="AI49" s="117" t="str">
        <f t="shared" ref="AI49:AI77" si="9">IF(AND(COUNTBLANK(AE9)=1,COUNTBLANK(AE49)=1),"",AVERAGE(AE9,AE49))</f>
        <v/>
      </c>
    </row>
    <row r="50" spans="1:35" x14ac:dyDescent="0.25">
      <c r="A50" s="18">
        <f t="shared" si="3"/>
        <v>3</v>
      </c>
      <c r="B50" s="492" t="str">
        <f t="shared" si="4"/>
        <v>Ândria</v>
      </c>
      <c r="C50" s="493"/>
      <c r="D50" s="493"/>
      <c r="E50" s="493"/>
      <c r="F50" s="493"/>
      <c r="G50" s="494"/>
      <c r="H50" s="32"/>
      <c r="I50" s="33"/>
      <c r="J50" s="33"/>
      <c r="K50" s="33"/>
      <c r="L50" s="36"/>
      <c r="M50" s="36"/>
      <c r="N50" s="36"/>
      <c r="O50" s="21" t="str">
        <f t="shared" si="5"/>
        <v/>
      </c>
      <c r="P50" s="32"/>
      <c r="Q50" s="33"/>
      <c r="R50" s="33"/>
      <c r="S50" s="33"/>
      <c r="T50" s="33"/>
      <c r="U50" s="33"/>
      <c r="V50" s="33"/>
      <c r="W50" s="21" t="str">
        <f t="shared" si="6"/>
        <v/>
      </c>
      <c r="X50" s="72"/>
      <c r="Y50" s="72"/>
      <c r="Z50" s="72"/>
      <c r="AA50" s="72"/>
      <c r="AB50" s="72"/>
      <c r="AC50" s="72"/>
      <c r="AD50" s="72"/>
      <c r="AE50" s="21" t="str">
        <f t="shared" si="7"/>
        <v/>
      </c>
      <c r="AG50" s="117">
        <f t="shared" ref="AG50:AG77" si="10">IF(AND(COUNTBLANK(O10)=1,COUNTBLANK(O50)=1),"",AVERAGE(O10,O50))</f>
        <v>92</v>
      </c>
      <c r="AH50" s="117">
        <f t="shared" si="8"/>
        <v>55</v>
      </c>
      <c r="AI50" s="117" t="str">
        <f t="shared" si="9"/>
        <v/>
      </c>
    </row>
    <row r="51" spans="1:35" x14ac:dyDescent="0.25">
      <c r="A51" s="57">
        <f t="shared" si="3"/>
        <v>4</v>
      </c>
      <c r="B51" s="489" t="str">
        <f t="shared" si="4"/>
        <v>Bernardo Gomes</v>
      </c>
      <c r="C51" s="490"/>
      <c r="D51" s="490"/>
      <c r="E51" s="490"/>
      <c r="F51" s="490"/>
      <c r="G51" s="491"/>
      <c r="H51" s="37"/>
      <c r="I51" s="38"/>
      <c r="J51" s="38"/>
      <c r="K51" s="38"/>
      <c r="L51" s="39"/>
      <c r="M51" s="39"/>
      <c r="N51" s="39"/>
      <c r="O51" s="21" t="str">
        <f t="shared" si="5"/>
        <v/>
      </c>
      <c r="P51" s="37"/>
      <c r="Q51" s="38"/>
      <c r="R51" s="38"/>
      <c r="S51" s="38"/>
      <c r="T51" s="38"/>
      <c r="U51" s="38"/>
      <c r="V51" s="38"/>
      <c r="W51" s="21" t="str">
        <f t="shared" si="6"/>
        <v/>
      </c>
      <c r="X51" s="40"/>
      <c r="Y51" s="40"/>
      <c r="Z51" s="40"/>
      <c r="AA51" s="40"/>
      <c r="AB51" s="40"/>
      <c r="AC51" s="40"/>
      <c r="AD51" s="40"/>
      <c r="AE51" s="21" t="str">
        <f t="shared" si="7"/>
        <v/>
      </c>
      <c r="AG51" s="117">
        <f t="shared" si="10"/>
        <v>100</v>
      </c>
      <c r="AH51" s="117">
        <f t="shared" si="8"/>
        <v>100</v>
      </c>
      <c r="AI51" s="117" t="str">
        <f t="shared" si="9"/>
        <v/>
      </c>
    </row>
    <row r="52" spans="1:35" x14ac:dyDescent="0.25">
      <c r="A52" s="18">
        <f t="shared" ref="A52:A77" si="11">A12</f>
        <v>5</v>
      </c>
      <c r="B52" s="492" t="str">
        <f t="shared" si="4"/>
        <v xml:space="preserve"> Bernardo Gaspar</v>
      </c>
      <c r="C52" s="493"/>
      <c r="D52" s="493"/>
      <c r="E52" s="493"/>
      <c r="F52" s="493"/>
      <c r="G52" s="494"/>
      <c r="H52" s="32"/>
      <c r="I52" s="33"/>
      <c r="J52" s="33"/>
      <c r="K52" s="33"/>
      <c r="L52" s="36"/>
      <c r="M52" s="36"/>
      <c r="N52" s="36"/>
      <c r="O52" s="21" t="str">
        <f t="shared" si="5"/>
        <v/>
      </c>
      <c r="P52" s="32"/>
      <c r="Q52" s="33"/>
      <c r="R52" s="33"/>
      <c r="S52" s="33"/>
      <c r="T52" s="33"/>
      <c r="U52" s="33"/>
      <c r="V52" s="33"/>
      <c r="W52" s="21" t="str">
        <f t="shared" si="6"/>
        <v/>
      </c>
      <c r="X52" s="72"/>
      <c r="Y52" s="72"/>
      <c r="Z52" s="72"/>
      <c r="AA52" s="72"/>
      <c r="AB52" s="72"/>
      <c r="AC52" s="72"/>
      <c r="AD52" s="72"/>
      <c r="AE52" s="21" t="str">
        <f t="shared" si="7"/>
        <v/>
      </c>
      <c r="AG52" s="117">
        <f t="shared" si="10"/>
        <v>68</v>
      </c>
      <c r="AH52" s="117">
        <f t="shared" si="8"/>
        <v>25</v>
      </c>
      <c r="AI52" s="117" t="str">
        <f t="shared" si="9"/>
        <v/>
      </c>
    </row>
    <row r="53" spans="1:35" x14ac:dyDescent="0.25">
      <c r="A53" s="57">
        <f t="shared" si="11"/>
        <v>6</v>
      </c>
      <c r="B53" s="489" t="str">
        <f t="shared" si="4"/>
        <v>David</v>
      </c>
      <c r="C53" s="490"/>
      <c r="D53" s="490"/>
      <c r="E53" s="490"/>
      <c r="F53" s="490"/>
      <c r="G53" s="491"/>
      <c r="H53" s="37"/>
      <c r="I53" s="38"/>
      <c r="J53" s="38"/>
      <c r="K53" s="38"/>
      <c r="L53" s="39"/>
      <c r="M53" s="39"/>
      <c r="N53" s="39"/>
      <c r="O53" s="21" t="str">
        <f t="shared" si="5"/>
        <v/>
      </c>
      <c r="P53" s="37"/>
      <c r="Q53" s="38"/>
      <c r="R53" s="38"/>
      <c r="S53" s="38"/>
      <c r="T53" s="38"/>
      <c r="U53" s="38"/>
      <c r="V53" s="38"/>
      <c r="W53" s="21" t="str">
        <f t="shared" si="6"/>
        <v/>
      </c>
      <c r="X53" s="40"/>
      <c r="Y53" s="40"/>
      <c r="Z53" s="40"/>
      <c r="AA53" s="40"/>
      <c r="AB53" s="40"/>
      <c r="AC53" s="40"/>
      <c r="AD53" s="40"/>
      <c r="AE53" s="21" t="str">
        <f t="shared" si="7"/>
        <v/>
      </c>
      <c r="AG53" s="117">
        <f t="shared" si="10"/>
        <v>64</v>
      </c>
      <c r="AH53" s="117">
        <f t="shared" si="8"/>
        <v>30</v>
      </c>
      <c r="AI53" s="117" t="str">
        <f t="shared" si="9"/>
        <v/>
      </c>
    </row>
    <row r="54" spans="1:35" x14ac:dyDescent="0.25">
      <c r="A54" s="18">
        <f t="shared" si="11"/>
        <v>7</v>
      </c>
      <c r="B54" s="492" t="str">
        <f t="shared" si="4"/>
        <v>Fábio</v>
      </c>
      <c r="C54" s="493"/>
      <c r="D54" s="493"/>
      <c r="E54" s="493"/>
      <c r="F54" s="493"/>
      <c r="G54" s="494"/>
      <c r="H54" s="32"/>
      <c r="I54" s="33"/>
      <c r="J54" s="33"/>
      <c r="K54" s="33"/>
      <c r="L54" s="36"/>
      <c r="M54" s="36"/>
      <c r="N54" s="36"/>
      <c r="O54" s="21" t="str">
        <f t="shared" si="5"/>
        <v/>
      </c>
      <c r="P54" s="32"/>
      <c r="Q54" s="33"/>
      <c r="R54" s="33"/>
      <c r="S54" s="33"/>
      <c r="T54" s="33"/>
      <c r="U54" s="33"/>
      <c r="V54" s="33"/>
      <c r="W54" s="21" t="str">
        <f t="shared" si="6"/>
        <v/>
      </c>
      <c r="X54" s="72"/>
      <c r="Y54" s="72"/>
      <c r="Z54" s="72"/>
      <c r="AA54" s="72"/>
      <c r="AB54" s="72"/>
      <c r="AC54" s="72"/>
      <c r="AD54" s="72"/>
      <c r="AE54" s="21" t="str">
        <f t="shared" si="7"/>
        <v/>
      </c>
      <c r="AG54" s="117">
        <f t="shared" si="10"/>
        <v>52</v>
      </c>
      <c r="AH54" s="117">
        <f t="shared" si="8"/>
        <v>20</v>
      </c>
      <c r="AI54" s="117" t="str">
        <f t="shared" si="9"/>
        <v/>
      </c>
    </row>
    <row r="55" spans="1:35" x14ac:dyDescent="0.25">
      <c r="A55" s="57">
        <f t="shared" si="11"/>
        <v>8</v>
      </c>
      <c r="B55" s="489" t="str">
        <f t="shared" si="4"/>
        <v>Francisco</v>
      </c>
      <c r="C55" s="490"/>
      <c r="D55" s="490"/>
      <c r="E55" s="490"/>
      <c r="F55" s="490"/>
      <c r="G55" s="491"/>
      <c r="H55" s="37"/>
      <c r="I55" s="38"/>
      <c r="J55" s="42"/>
      <c r="K55" s="38"/>
      <c r="L55" s="39"/>
      <c r="M55" s="39"/>
      <c r="N55" s="39"/>
      <c r="O55" s="21" t="str">
        <f t="shared" si="5"/>
        <v/>
      </c>
      <c r="P55" s="37"/>
      <c r="Q55" s="38"/>
      <c r="R55" s="42"/>
      <c r="S55" s="38"/>
      <c r="T55" s="38"/>
      <c r="U55" s="38"/>
      <c r="V55" s="38"/>
      <c r="W55" s="21" t="str">
        <f t="shared" si="6"/>
        <v/>
      </c>
      <c r="X55" s="40"/>
      <c r="Y55" s="40"/>
      <c r="Z55" s="40"/>
      <c r="AA55" s="40"/>
      <c r="AB55" s="40"/>
      <c r="AC55" s="40"/>
      <c r="AD55" s="40"/>
      <c r="AE55" s="21" t="str">
        <f t="shared" si="7"/>
        <v/>
      </c>
      <c r="AG55" s="117">
        <f t="shared" si="10"/>
        <v>52</v>
      </c>
      <c r="AH55" s="117">
        <f t="shared" si="8"/>
        <v>45</v>
      </c>
      <c r="AI55" s="117" t="str">
        <f t="shared" si="9"/>
        <v/>
      </c>
    </row>
    <row r="56" spans="1:35" x14ac:dyDescent="0.25">
      <c r="A56" s="18">
        <f t="shared" si="11"/>
        <v>9</v>
      </c>
      <c r="B56" s="492" t="str">
        <f t="shared" si="4"/>
        <v>Gonçalo</v>
      </c>
      <c r="C56" s="493"/>
      <c r="D56" s="493"/>
      <c r="E56" s="493"/>
      <c r="F56" s="493"/>
      <c r="G56" s="494"/>
      <c r="H56" s="32"/>
      <c r="I56" s="33"/>
      <c r="J56" s="33"/>
      <c r="K56" s="33"/>
      <c r="L56" s="36"/>
      <c r="M56" s="36"/>
      <c r="N56" s="36"/>
      <c r="O56" s="21" t="str">
        <f t="shared" si="5"/>
        <v/>
      </c>
      <c r="P56" s="32"/>
      <c r="Q56" s="33"/>
      <c r="R56" s="33"/>
      <c r="S56" s="33"/>
      <c r="T56" s="33"/>
      <c r="U56" s="33"/>
      <c r="V56" s="33"/>
      <c r="W56" s="21" t="str">
        <f t="shared" si="6"/>
        <v/>
      </c>
      <c r="X56" s="72"/>
      <c r="Y56" s="72"/>
      <c r="Z56" s="72"/>
      <c r="AA56" s="72"/>
      <c r="AB56" s="72"/>
      <c r="AC56" s="72"/>
      <c r="AD56" s="72"/>
      <c r="AE56" s="21" t="str">
        <f t="shared" si="7"/>
        <v/>
      </c>
      <c r="AG56" s="117">
        <f t="shared" si="10"/>
        <v>64</v>
      </c>
      <c r="AH56" s="117">
        <f t="shared" si="8"/>
        <v>35</v>
      </c>
      <c r="AI56" s="117" t="str">
        <f t="shared" si="9"/>
        <v/>
      </c>
    </row>
    <row r="57" spans="1:35" x14ac:dyDescent="0.25">
      <c r="A57" s="57">
        <f t="shared" si="11"/>
        <v>10</v>
      </c>
      <c r="B57" s="489" t="str">
        <f t="shared" si="4"/>
        <v>Gustavo</v>
      </c>
      <c r="C57" s="490"/>
      <c r="D57" s="490"/>
      <c r="E57" s="490"/>
      <c r="F57" s="490"/>
      <c r="G57" s="491"/>
      <c r="H57" s="37"/>
      <c r="I57" s="38"/>
      <c r="J57" s="38"/>
      <c r="K57" s="38"/>
      <c r="L57" s="39"/>
      <c r="M57" s="39"/>
      <c r="N57" s="39"/>
      <c r="O57" s="21" t="str">
        <f t="shared" si="5"/>
        <v/>
      </c>
      <c r="P57" s="37"/>
      <c r="Q57" s="38"/>
      <c r="R57" s="38"/>
      <c r="S57" s="38"/>
      <c r="T57" s="38"/>
      <c r="U57" s="38"/>
      <c r="V57" s="38"/>
      <c r="W57" s="21" t="str">
        <f t="shared" si="6"/>
        <v/>
      </c>
      <c r="X57" s="40"/>
      <c r="Y57" s="40"/>
      <c r="Z57" s="40"/>
      <c r="AA57" s="40"/>
      <c r="AB57" s="40"/>
      <c r="AC57" s="40"/>
      <c r="AD57" s="40"/>
      <c r="AE57" s="21" t="str">
        <f t="shared" si="7"/>
        <v/>
      </c>
      <c r="AG57" s="117">
        <f t="shared" si="10"/>
        <v>60</v>
      </c>
      <c r="AH57" s="117">
        <f t="shared" si="8"/>
        <v>70</v>
      </c>
      <c r="AI57" s="117" t="str">
        <f t="shared" si="9"/>
        <v/>
      </c>
    </row>
    <row r="58" spans="1:35" x14ac:dyDescent="0.25">
      <c r="A58" s="18">
        <f t="shared" si="11"/>
        <v>11</v>
      </c>
      <c r="B58" s="492" t="str">
        <f t="shared" ref="B58:B65" si="12">B18</f>
        <v>João</v>
      </c>
      <c r="C58" s="493"/>
      <c r="D58" s="493"/>
      <c r="E58" s="493"/>
      <c r="F58" s="493"/>
      <c r="G58" s="494"/>
      <c r="H58" s="45"/>
      <c r="I58" s="33"/>
      <c r="J58" s="33"/>
      <c r="K58" s="33"/>
      <c r="L58" s="36"/>
      <c r="M58" s="36"/>
      <c r="N58" s="36"/>
      <c r="O58" s="21" t="str">
        <f t="shared" si="5"/>
        <v/>
      </c>
      <c r="P58" s="45"/>
      <c r="Q58" s="33"/>
      <c r="R58" s="33"/>
      <c r="S58" s="33"/>
      <c r="T58" s="33"/>
      <c r="U58" s="33"/>
      <c r="V58" s="33"/>
      <c r="W58" s="21" t="str">
        <f t="shared" si="6"/>
        <v/>
      </c>
      <c r="X58" s="35"/>
      <c r="Y58" s="35"/>
      <c r="Z58" s="35"/>
      <c r="AA58" s="35"/>
      <c r="AB58" s="35"/>
      <c r="AC58" s="35"/>
      <c r="AD58" s="35"/>
      <c r="AE58" s="21" t="str">
        <f t="shared" si="7"/>
        <v/>
      </c>
      <c r="AG58" s="117">
        <f t="shared" si="10"/>
        <v>60</v>
      </c>
      <c r="AH58" s="117">
        <f t="shared" si="8"/>
        <v>35</v>
      </c>
      <c r="AI58" s="117" t="str">
        <f t="shared" si="9"/>
        <v/>
      </c>
    </row>
    <row r="59" spans="1:35" x14ac:dyDescent="0.25">
      <c r="A59" s="57">
        <f t="shared" si="11"/>
        <v>12</v>
      </c>
      <c r="B59" s="489" t="str">
        <f t="shared" si="12"/>
        <v>João Miguel</v>
      </c>
      <c r="C59" s="490"/>
      <c r="D59" s="490"/>
      <c r="E59" s="490"/>
      <c r="F59" s="490"/>
      <c r="G59" s="491"/>
      <c r="H59" s="37"/>
      <c r="I59" s="38"/>
      <c r="J59" s="38"/>
      <c r="K59" s="38"/>
      <c r="L59" s="39"/>
      <c r="M59" s="39"/>
      <c r="N59" s="39"/>
      <c r="O59" s="21" t="str">
        <f t="shared" si="5"/>
        <v/>
      </c>
      <c r="P59" s="37"/>
      <c r="Q59" s="38"/>
      <c r="R59" s="38"/>
      <c r="S59" s="38"/>
      <c r="T59" s="38"/>
      <c r="U59" s="38"/>
      <c r="V59" s="38"/>
      <c r="W59" s="21" t="str">
        <f t="shared" si="6"/>
        <v/>
      </c>
      <c r="X59" s="40"/>
      <c r="Y59" s="40"/>
      <c r="Z59" s="40"/>
      <c r="AA59" s="40"/>
      <c r="AB59" s="40"/>
      <c r="AC59" s="40"/>
      <c r="AD59" s="40"/>
      <c r="AE59" s="21" t="str">
        <f t="shared" si="7"/>
        <v/>
      </c>
      <c r="AG59" s="117">
        <f t="shared" si="10"/>
        <v>76</v>
      </c>
      <c r="AH59" s="117">
        <f t="shared" si="8"/>
        <v>30</v>
      </c>
      <c r="AI59" s="117" t="str">
        <f t="shared" si="9"/>
        <v/>
      </c>
    </row>
    <row r="60" spans="1:35" x14ac:dyDescent="0.25">
      <c r="A60" s="18">
        <f t="shared" si="11"/>
        <v>13</v>
      </c>
      <c r="B60" s="492" t="str">
        <f t="shared" si="12"/>
        <v>Lara</v>
      </c>
      <c r="C60" s="493"/>
      <c r="D60" s="493"/>
      <c r="E60" s="493"/>
      <c r="F60" s="493"/>
      <c r="G60" s="494"/>
      <c r="H60" s="45"/>
      <c r="I60" s="33"/>
      <c r="J60" s="33"/>
      <c r="K60" s="33"/>
      <c r="L60" s="36"/>
      <c r="M60" s="36"/>
      <c r="N60" s="36"/>
      <c r="O60" s="21" t="str">
        <f t="shared" si="5"/>
        <v/>
      </c>
      <c r="P60" s="45"/>
      <c r="Q60" s="33"/>
      <c r="R60" s="33"/>
      <c r="S60" s="33"/>
      <c r="T60" s="33"/>
      <c r="U60" s="33"/>
      <c r="V60" s="33"/>
      <c r="W60" s="21" t="str">
        <f t="shared" si="6"/>
        <v/>
      </c>
      <c r="X60" s="35"/>
      <c r="Y60" s="35"/>
      <c r="Z60" s="35"/>
      <c r="AA60" s="35"/>
      <c r="AB60" s="35"/>
      <c r="AC60" s="35"/>
      <c r="AD60" s="35"/>
      <c r="AE60" s="21" t="str">
        <f t="shared" si="7"/>
        <v/>
      </c>
      <c r="AG60" s="117">
        <f t="shared" si="10"/>
        <v>68</v>
      </c>
      <c r="AH60" s="117">
        <f t="shared" si="8"/>
        <v>55</v>
      </c>
      <c r="AI60" s="117" t="str">
        <f t="shared" si="9"/>
        <v/>
      </c>
    </row>
    <row r="61" spans="1:35" x14ac:dyDescent="0.25">
      <c r="A61" s="57">
        <f t="shared" si="11"/>
        <v>14</v>
      </c>
      <c r="B61" s="489" t="str">
        <f t="shared" si="12"/>
        <v>Luna</v>
      </c>
      <c r="C61" s="490"/>
      <c r="D61" s="490"/>
      <c r="E61" s="490"/>
      <c r="F61" s="490"/>
      <c r="G61" s="491"/>
      <c r="H61" s="37"/>
      <c r="I61" s="38"/>
      <c r="J61" s="38"/>
      <c r="K61" s="38"/>
      <c r="L61" s="39"/>
      <c r="M61" s="39"/>
      <c r="N61" s="39"/>
      <c r="O61" s="21" t="str">
        <f t="shared" si="5"/>
        <v/>
      </c>
      <c r="P61" s="37"/>
      <c r="Q61" s="38"/>
      <c r="R61" s="38"/>
      <c r="S61" s="38"/>
      <c r="T61" s="38"/>
      <c r="U61" s="38"/>
      <c r="V61" s="38"/>
      <c r="W61" s="21" t="str">
        <f t="shared" si="6"/>
        <v/>
      </c>
      <c r="X61" s="40"/>
      <c r="Y61" s="40"/>
      <c r="Z61" s="40"/>
      <c r="AA61" s="40"/>
      <c r="AB61" s="40"/>
      <c r="AC61" s="40"/>
      <c r="AD61" s="40"/>
      <c r="AE61" s="21" t="str">
        <f t="shared" si="7"/>
        <v/>
      </c>
      <c r="AG61" s="117">
        <f t="shared" si="10"/>
        <v>72</v>
      </c>
      <c r="AH61" s="117">
        <f t="shared" si="8"/>
        <v>40</v>
      </c>
      <c r="AI61" s="117" t="str">
        <f t="shared" si="9"/>
        <v/>
      </c>
    </row>
    <row r="62" spans="1:35" x14ac:dyDescent="0.25">
      <c r="A62" s="18">
        <f t="shared" si="11"/>
        <v>15</v>
      </c>
      <c r="B62" s="492" t="str">
        <f t="shared" si="12"/>
        <v>Mariana</v>
      </c>
      <c r="C62" s="493"/>
      <c r="D62" s="493"/>
      <c r="E62" s="493"/>
      <c r="F62" s="493"/>
      <c r="G62" s="494"/>
      <c r="H62" s="45"/>
      <c r="I62" s="33"/>
      <c r="J62" s="33"/>
      <c r="K62" s="33"/>
      <c r="L62" s="36"/>
      <c r="M62" s="36"/>
      <c r="N62" s="36"/>
      <c r="O62" s="21" t="str">
        <f t="shared" si="5"/>
        <v/>
      </c>
      <c r="P62" s="45"/>
      <c r="Q62" s="33"/>
      <c r="R62" s="33"/>
      <c r="S62" s="33"/>
      <c r="T62" s="33"/>
      <c r="U62" s="33"/>
      <c r="V62" s="33"/>
      <c r="W62" s="21" t="str">
        <f t="shared" si="6"/>
        <v/>
      </c>
      <c r="X62" s="35"/>
      <c r="Y62" s="35"/>
      <c r="Z62" s="35"/>
      <c r="AA62" s="35"/>
      <c r="AB62" s="35"/>
      <c r="AC62" s="35"/>
      <c r="AD62" s="35"/>
      <c r="AE62" s="21" t="str">
        <f t="shared" si="7"/>
        <v/>
      </c>
      <c r="AG62" s="117">
        <f t="shared" si="10"/>
        <v>68</v>
      </c>
      <c r="AH62" s="117">
        <f t="shared" si="8"/>
        <v>40</v>
      </c>
      <c r="AI62" s="117" t="str">
        <f t="shared" si="9"/>
        <v/>
      </c>
    </row>
    <row r="63" spans="1:35" x14ac:dyDescent="0.25">
      <c r="A63" s="57">
        <f t="shared" si="11"/>
        <v>16</v>
      </c>
      <c r="B63" s="489" t="str">
        <f t="shared" si="12"/>
        <v>Martim</v>
      </c>
      <c r="C63" s="490"/>
      <c r="D63" s="490"/>
      <c r="E63" s="490"/>
      <c r="F63" s="490"/>
      <c r="G63" s="491"/>
      <c r="H63" s="37"/>
      <c r="I63" s="38"/>
      <c r="J63" s="38"/>
      <c r="K63" s="38"/>
      <c r="L63" s="39"/>
      <c r="M63" s="39"/>
      <c r="N63" s="39"/>
      <c r="O63" s="21" t="str">
        <f t="shared" si="5"/>
        <v/>
      </c>
      <c r="P63" s="37"/>
      <c r="Q63" s="38"/>
      <c r="R63" s="38"/>
      <c r="S63" s="38"/>
      <c r="T63" s="38"/>
      <c r="U63" s="38"/>
      <c r="V63" s="38"/>
      <c r="W63" s="21" t="str">
        <f t="shared" si="6"/>
        <v/>
      </c>
      <c r="X63" s="40"/>
      <c r="Y63" s="40"/>
      <c r="Z63" s="40"/>
      <c r="AA63" s="40"/>
      <c r="AB63" s="40"/>
      <c r="AC63" s="40"/>
      <c r="AD63" s="40"/>
      <c r="AE63" s="21" t="str">
        <f t="shared" si="7"/>
        <v/>
      </c>
      <c r="AG63" s="117">
        <f t="shared" si="10"/>
        <v>84</v>
      </c>
      <c r="AH63" s="117">
        <f t="shared" si="8"/>
        <v>85</v>
      </c>
      <c r="AI63" s="117" t="str">
        <f t="shared" si="9"/>
        <v/>
      </c>
    </row>
    <row r="64" spans="1:35" x14ac:dyDescent="0.25">
      <c r="A64" s="18">
        <f t="shared" si="11"/>
        <v>17</v>
      </c>
      <c r="B64" s="492" t="str">
        <f t="shared" si="12"/>
        <v>Matilde</v>
      </c>
      <c r="C64" s="493"/>
      <c r="D64" s="493"/>
      <c r="E64" s="493"/>
      <c r="F64" s="493"/>
      <c r="G64" s="494"/>
      <c r="H64" s="45"/>
      <c r="I64" s="33"/>
      <c r="J64" s="33"/>
      <c r="K64" s="33"/>
      <c r="L64" s="36"/>
      <c r="M64" s="36"/>
      <c r="N64" s="36"/>
      <c r="O64" s="21" t="str">
        <f t="shared" si="5"/>
        <v/>
      </c>
      <c r="P64" s="45"/>
      <c r="Q64" s="33"/>
      <c r="R64" s="33"/>
      <c r="S64" s="33"/>
      <c r="T64" s="33"/>
      <c r="U64" s="33"/>
      <c r="V64" s="33"/>
      <c r="W64" s="21" t="str">
        <f t="shared" si="6"/>
        <v/>
      </c>
      <c r="X64" s="35"/>
      <c r="Y64" s="35"/>
      <c r="Z64" s="35"/>
      <c r="AA64" s="35"/>
      <c r="AB64" s="35"/>
      <c r="AC64" s="35"/>
      <c r="AD64" s="35"/>
      <c r="AE64" s="21" t="str">
        <f t="shared" si="7"/>
        <v/>
      </c>
      <c r="AG64" s="117">
        <f t="shared" si="10"/>
        <v>32</v>
      </c>
      <c r="AH64" s="117">
        <f t="shared" si="8"/>
        <v>10</v>
      </c>
      <c r="AI64" s="117" t="str">
        <f t="shared" si="9"/>
        <v/>
      </c>
    </row>
    <row r="65" spans="1:35" x14ac:dyDescent="0.25">
      <c r="A65" s="57">
        <f t="shared" si="11"/>
        <v>18</v>
      </c>
      <c r="B65" s="489" t="str">
        <f t="shared" si="12"/>
        <v>Rúben</v>
      </c>
      <c r="C65" s="490"/>
      <c r="D65" s="490"/>
      <c r="E65" s="490"/>
      <c r="F65" s="490"/>
      <c r="G65" s="491"/>
      <c r="H65" s="37"/>
      <c r="I65" s="38"/>
      <c r="J65" s="38"/>
      <c r="K65" s="38"/>
      <c r="L65" s="39"/>
      <c r="M65" s="39"/>
      <c r="N65" s="39"/>
      <c r="O65" s="21" t="str">
        <f t="shared" si="5"/>
        <v/>
      </c>
      <c r="P65" s="37"/>
      <c r="Q65" s="38"/>
      <c r="R65" s="38"/>
      <c r="S65" s="38"/>
      <c r="T65" s="38"/>
      <c r="U65" s="38"/>
      <c r="V65" s="38"/>
      <c r="W65" s="21" t="str">
        <f t="shared" si="6"/>
        <v/>
      </c>
      <c r="X65" s="40"/>
      <c r="Y65" s="40"/>
      <c r="Z65" s="40"/>
      <c r="AA65" s="40"/>
      <c r="AB65" s="40"/>
      <c r="AC65" s="40"/>
      <c r="AD65" s="40"/>
      <c r="AE65" s="21" t="str">
        <f t="shared" si="7"/>
        <v/>
      </c>
      <c r="AG65" s="117">
        <f t="shared" si="10"/>
        <v>68</v>
      </c>
      <c r="AH65" s="117">
        <f t="shared" si="8"/>
        <v>25</v>
      </c>
      <c r="AI65" s="117" t="str">
        <f t="shared" si="9"/>
        <v/>
      </c>
    </row>
    <row r="66" spans="1:35" x14ac:dyDescent="0.25">
      <c r="A66" s="18">
        <f t="shared" si="11"/>
        <v>19</v>
      </c>
      <c r="B66" s="492" t="str">
        <f t="shared" ref="B66:B77" si="13">B26</f>
        <v>Samanta</v>
      </c>
      <c r="C66" s="493"/>
      <c r="D66" s="493"/>
      <c r="E66" s="493"/>
      <c r="F66" s="493"/>
      <c r="G66" s="494"/>
      <c r="H66" s="45"/>
      <c r="I66" s="33"/>
      <c r="J66" s="33"/>
      <c r="K66" s="33"/>
      <c r="L66" s="36"/>
      <c r="M66" s="36"/>
      <c r="N66" s="36"/>
      <c r="O66" s="21" t="str">
        <f t="shared" si="5"/>
        <v/>
      </c>
      <c r="P66" s="45"/>
      <c r="Q66" s="33"/>
      <c r="R66" s="33"/>
      <c r="S66" s="33"/>
      <c r="T66" s="33"/>
      <c r="U66" s="33"/>
      <c r="V66" s="33"/>
      <c r="W66" s="21" t="str">
        <f t="shared" si="6"/>
        <v/>
      </c>
      <c r="X66" s="35"/>
      <c r="Y66" s="35"/>
      <c r="Z66" s="35"/>
      <c r="AA66" s="35"/>
      <c r="AB66" s="35"/>
      <c r="AC66" s="35"/>
      <c r="AD66" s="35"/>
      <c r="AE66" s="21" t="str">
        <f t="shared" si="7"/>
        <v/>
      </c>
      <c r="AG66" s="117">
        <f t="shared" si="10"/>
        <v>84</v>
      </c>
      <c r="AH66" s="117">
        <f t="shared" si="8"/>
        <v>55</v>
      </c>
      <c r="AI66" s="117" t="str">
        <f t="shared" si="9"/>
        <v/>
      </c>
    </row>
    <row r="67" spans="1:35" x14ac:dyDescent="0.25">
      <c r="A67" s="57">
        <f t="shared" si="11"/>
        <v>20</v>
      </c>
      <c r="B67" s="489" t="str">
        <f t="shared" si="13"/>
        <v>Samuel</v>
      </c>
      <c r="C67" s="490"/>
      <c r="D67" s="490"/>
      <c r="E67" s="490"/>
      <c r="F67" s="490"/>
      <c r="G67" s="491"/>
      <c r="H67" s="37"/>
      <c r="I67" s="38"/>
      <c r="J67" s="38"/>
      <c r="K67" s="38"/>
      <c r="L67" s="39"/>
      <c r="M67" s="39"/>
      <c r="N67" s="39"/>
      <c r="O67" s="21" t="str">
        <f t="shared" si="5"/>
        <v/>
      </c>
      <c r="P67" s="37"/>
      <c r="Q67" s="38"/>
      <c r="R67" s="38"/>
      <c r="S67" s="38"/>
      <c r="T67" s="38"/>
      <c r="U67" s="38"/>
      <c r="V67" s="38"/>
      <c r="W67" s="21" t="str">
        <f t="shared" si="6"/>
        <v/>
      </c>
      <c r="X67" s="40"/>
      <c r="Y67" s="40"/>
      <c r="Z67" s="40"/>
      <c r="AA67" s="40"/>
      <c r="AB67" s="40"/>
      <c r="AC67" s="40"/>
      <c r="AD67" s="40"/>
      <c r="AE67" s="21" t="str">
        <f t="shared" si="7"/>
        <v/>
      </c>
      <c r="AG67" s="117">
        <f t="shared" si="10"/>
        <v>84</v>
      </c>
      <c r="AH67" s="117">
        <f t="shared" si="8"/>
        <v>45</v>
      </c>
      <c r="AI67" s="117" t="str">
        <f t="shared" si="9"/>
        <v/>
      </c>
    </row>
    <row r="68" spans="1:35" x14ac:dyDescent="0.25">
      <c r="A68" s="18">
        <f t="shared" si="11"/>
        <v>21</v>
      </c>
      <c r="B68" s="492" t="str">
        <f t="shared" si="13"/>
        <v xml:space="preserve"> Sara Ferreira Gonç</v>
      </c>
      <c r="C68" s="493"/>
      <c r="D68" s="493"/>
      <c r="E68" s="493"/>
      <c r="F68" s="493"/>
      <c r="G68" s="494"/>
      <c r="H68" s="45"/>
      <c r="I68" s="33"/>
      <c r="J68" s="33"/>
      <c r="K68" s="33"/>
      <c r="L68" s="36"/>
      <c r="M68" s="36"/>
      <c r="N68" s="36"/>
      <c r="O68" s="21" t="str">
        <f t="shared" si="5"/>
        <v/>
      </c>
      <c r="P68" s="45"/>
      <c r="Q68" s="33"/>
      <c r="R68" s="33"/>
      <c r="S68" s="33"/>
      <c r="T68" s="33"/>
      <c r="U68" s="33"/>
      <c r="V68" s="33"/>
      <c r="W68" s="21" t="str">
        <f t="shared" si="6"/>
        <v/>
      </c>
      <c r="X68" s="35"/>
      <c r="Y68" s="35"/>
      <c r="Z68" s="35"/>
      <c r="AA68" s="35"/>
      <c r="AB68" s="35"/>
      <c r="AC68" s="35"/>
      <c r="AD68" s="35"/>
      <c r="AE68" s="21" t="str">
        <f t="shared" si="7"/>
        <v/>
      </c>
      <c r="AG68" s="117">
        <f t="shared" si="10"/>
        <v>100</v>
      </c>
      <c r="AH68" s="117">
        <f t="shared" si="8"/>
        <v>70</v>
      </c>
      <c r="AI68" s="117" t="str">
        <f t="shared" si="9"/>
        <v/>
      </c>
    </row>
    <row r="69" spans="1:35" x14ac:dyDescent="0.25">
      <c r="A69" s="57">
        <f t="shared" si="11"/>
        <v>22</v>
      </c>
      <c r="B69" s="489" t="str">
        <f t="shared" si="13"/>
        <v xml:space="preserve">Sara Gomes </v>
      </c>
      <c r="C69" s="490"/>
      <c r="D69" s="490"/>
      <c r="E69" s="490"/>
      <c r="F69" s="490"/>
      <c r="G69" s="491"/>
      <c r="H69" s="52"/>
      <c r="I69" s="53"/>
      <c r="J69" s="53"/>
      <c r="K69" s="53"/>
      <c r="L69" s="54"/>
      <c r="M69" s="54"/>
      <c r="N69" s="54"/>
      <c r="O69" s="21" t="str">
        <f t="shared" si="5"/>
        <v/>
      </c>
      <c r="P69" s="52"/>
      <c r="Q69" s="53"/>
      <c r="R69" s="53"/>
      <c r="S69" s="53"/>
      <c r="T69" s="53"/>
      <c r="U69" s="53"/>
      <c r="V69" s="53"/>
      <c r="W69" s="21" t="str">
        <f t="shared" si="6"/>
        <v/>
      </c>
      <c r="X69" s="55"/>
      <c r="Y69" s="55"/>
      <c r="Z69" s="55"/>
      <c r="AA69" s="55"/>
      <c r="AB69" s="55"/>
      <c r="AC69" s="55"/>
      <c r="AD69" s="55"/>
      <c r="AE69" s="21" t="str">
        <f t="shared" si="7"/>
        <v/>
      </c>
      <c r="AG69" s="117">
        <f t="shared" si="10"/>
        <v>68</v>
      </c>
      <c r="AH69" s="117">
        <f t="shared" si="8"/>
        <v>30</v>
      </c>
      <c r="AI69" s="117" t="str">
        <f t="shared" si="9"/>
        <v/>
      </c>
    </row>
    <row r="70" spans="1:35" x14ac:dyDescent="0.25">
      <c r="A70" s="18">
        <f t="shared" si="11"/>
        <v>23</v>
      </c>
      <c r="B70" s="492" t="str">
        <f t="shared" si="13"/>
        <v>Simão Mendes</v>
      </c>
      <c r="C70" s="493"/>
      <c r="D70" s="493"/>
      <c r="E70" s="493"/>
      <c r="F70" s="493"/>
      <c r="G70" s="494"/>
      <c r="H70" s="45"/>
      <c r="I70" s="33"/>
      <c r="J70" s="33"/>
      <c r="K70" s="33"/>
      <c r="L70" s="36"/>
      <c r="M70" s="36"/>
      <c r="N70" s="36"/>
      <c r="O70" s="21" t="str">
        <f t="shared" si="5"/>
        <v/>
      </c>
      <c r="P70" s="45"/>
      <c r="Q70" s="33"/>
      <c r="R70" s="33"/>
      <c r="S70" s="33"/>
      <c r="T70" s="33"/>
      <c r="U70" s="33"/>
      <c r="V70" s="33"/>
      <c r="W70" s="21" t="str">
        <f t="shared" si="6"/>
        <v/>
      </c>
      <c r="X70" s="35"/>
      <c r="Y70" s="35"/>
      <c r="Z70" s="35"/>
      <c r="AA70" s="35"/>
      <c r="AB70" s="35"/>
      <c r="AC70" s="35"/>
      <c r="AD70" s="35"/>
      <c r="AE70" s="21" t="str">
        <f t="shared" si="7"/>
        <v/>
      </c>
      <c r="AG70" s="117">
        <f t="shared" si="10"/>
        <v>60</v>
      </c>
      <c r="AH70" s="117">
        <f t="shared" si="8"/>
        <v>40</v>
      </c>
      <c r="AI70" s="117" t="str">
        <f t="shared" si="9"/>
        <v/>
      </c>
    </row>
    <row r="71" spans="1:35" x14ac:dyDescent="0.25">
      <c r="A71" s="57">
        <f t="shared" si="11"/>
        <v>24</v>
      </c>
      <c r="B71" s="489" t="str">
        <f t="shared" si="13"/>
        <v>Simão Pedosa</v>
      </c>
      <c r="C71" s="490"/>
      <c r="D71" s="490"/>
      <c r="E71" s="490"/>
      <c r="F71" s="490"/>
      <c r="G71" s="491"/>
      <c r="H71" s="37"/>
      <c r="I71" s="38"/>
      <c r="J71" s="38"/>
      <c r="K71" s="38"/>
      <c r="L71" s="39"/>
      <c r="M71" s="39"/>
      <c r="N71" s="39"/>
      <c r="O71" s="21" t="str">
        <f t="shared" si="5"/>
        <v/>
      </c>
      <c r="P71" s="37"/>
      <c r="Q71" s="38"/>
      <c r="R71" s="38"/>
      <c r="S71" s="38"/>
      <c r="T71" s="38"/>
      <c r="U71" s="38"/>
      <c r="V71" s="38"/>
      <c r="W71" s="21" t="str">
        <f t="shared" si="6"/>
        <v/>
      </c>
      <c r="X71" s="40"/>
      <c r="Y71" s="40"/>
      <c r="Z71" s="40"/>
      <c r="AA71" s="40"/>
      <c r="AB71" s="40"/>
      <c r="AC71" s="40"/>
      <c r="AD71" s="40"/>
      <c r="AE71" s="21" t="str">
        <f t="shared" si="7"/>
        <v/>
      </c>
      <c r="AG71" s="117">
        <f t="shared" si="10"/>
        <v>36</v>
      </c>
      <c r="AH71" s="117">
        <f t="shared" si="8"/>
        <v>35</v>
      </c>
      <c r="AI71" s="117" t="str">
        <f t="shared" si="9"/>
        <v/>
      </c>
    </row>
    <row r="72" spans="1:35" x14ac:dyDescent="0.25">
      <c r="A72" s="18">
        <f t="shared" si="11"/>
        <v>25</v>
      </c>
      <c r="B72" s="492" t="str">
        <f t="shared" si="13"/>
        <v>Sofia</v>
      </c>
      <c r="C72" s="493"/>
      <c r="D72" s="493"/>
      <c r="E72" s="493"/>
      <c r="F72" s="493"/>
      <c r="G72" s="494"/>
      <c r="H72" s="45"/>
      <c r="I72" s="33"/>
      <c r="J72" s="33"/>
      <c r="K72" s="33"/>
      <c r="L72" s="36"/>
      <c r="M72" s="36"/>
      <c r="N72" s="36"/>
      <c r="O72" s="21" t="str">
        <f t="shared" si="5"/>
        <v/>
      </c>
      <c r="P72" s="45"/>
      <c r="Q72" s="33"/>
      <c r="R72" s="33"/>
      <c r="S72" s="33"/>
      <c r="T72" s="33"/>
      <c r="U72" s="33"/>
      <c r="V72" s="33"/>
      <c r="W72" s="21" t="str">
        <f t="shared" si="6"/>
        <v/>
      </c>
      <c r="X72" s="35"/>
      <c r="Y72" s="35"/>
      <c r="Z72" s="35"/>
      <c r="AA72" s="35"/>
      <c r="AB72" s="35"/>
      <c r="AC72" s="35"/>
      <c r="AD72" s="35"/>
      <c r="AE72" s="21" t="str">
        <f t="shared" si="7"/>
        <v/>
      </c>
      <c r="AG72" s="117">
        <f t="shared" si="10"/>
        <v>92</v>
      </c>
      <c r="AH72" s="117">
        <f t="shared" si="8"/>
        <v>85</v>
      </c>
      <c r="AI72" s="117" t="str">
        <f t="shared" si="9"/>
        <v/>
      </c>
    </row>
    <row r="73" spans="1:35" x14ac:dyDescent="0.25">
      <c r="A73" s="57">
        <f t="shared" si="11"/>
        <v>26</v>
      </c>
      <c r="B73" s="489" t="str">
        <f t="shared" si="13"/>
        <v>Tomás</v>
      </c>
      <c r="C73" s="490"/>
      <c r="D73" s="490"/>
      <c r="E73" s="490"/>
      <c r="F73" s="490"/>
      <c r="G73" s="491"/>
      <c r="H73" s="37"/>
      <c r="I73" s="38"/>
      <c r="J73" s="38"/>
      <c r="K73" s="38"/>
      <c r="L73" s="39"/>
      <c r="M73" s="39"/>
      <c r="N73" s="39"/>
      <c r="O73" s="21" t="str">
        <f t="shared" si="5"/>
        <v/>
      </c>
      <c r="P73" s="37"/>
      <c r="Q73" s="38"/>
      <c r="R73" s="38"/>
      <c r="S73" s="38"/>
      <c r="T73" s="38"/>
      <c r="U73" s="38"/>
      <c r="V73" s="38"/>
      <c r="W73" s="21" t="str">
        <f t="shared" si="6"/>
        <v/>
      </c>
      <c r="X73" s="40"/>
      <c r="Y73" s="40"/>
      <c r="Z73" s="40"/>
      <c r="AA73" s="40"/>
      <c r="AB73" s="40"/>
      <c r="AC73" s="40"/>
      <c r="AD73" s="40"/>
      <c r="AE73" s="21" t="str">
        <f t="shared" si="7"/>
        <v/>
      </c>
      <c r="AG73" s="117">
        <f t="shared" si="10"/>
        <v>92</v>
      </c>
      <c r="AH73" s="117">
        <f t="shared" si="8"/>
        <v>65</v>
      </c>
      <c r="AI73" s="117" t="str">
        <f t="shared" si="9"/>
        <v/>
      </c>
    </row>
    <row r="74" spans="1:35" x14ac:dyDescent="0.25">
      <c r="A74" s="18">
        <f t="shared" si="11"/>
        <v>27</v>
      </c>
      <c r="B74" s="492" t="str">
        <f t="shared" si="13"/>
        <v/>
      </c>
      <c r="C74" s="493"/>
      <c r="D74" s="493"/>
      <c r="E74" s="493"/>
      <c r="F74" s="493"/>
      <c r="G74" s="494"/>
      <c r="H74" s="45"/>
      <c r="I74" s="33"/>
      <c r="J74" s="33"/>
      <c r="K74" s="33"/>
      <c r="L74" s="36"/>
      <c r="M74" s="36"/>
      <c r="N74" s="36"/>
      <c r="O74" s="21" t="str">
        <f t="shared" si="5"/>
        <v/>
      </c>
      <c r="P74" s="45"/>
      <c r="Q74" s="33"/>
      <c r="R74" s="33"/>
      <c r="S74" s="33"/>
      <c r="T74" s="33"/>
      <c r="U74" s="33"/>
      <c r="V74" s="33"/>
      <c r="W74" s="21" t="str">
        <f t="shared" si="6"/>
        <v/>
      </c>
      <c r="X74" s="35"/>
      <c r="Y74" s="35"/>
      <c r="Z74" s="35"/>
      <c r="AA74" s="35"/>
      <c r="AB74" s="35"/>
      <c r="AC74" s="35"/>
      <c r="AD74" s="35"/>
      <c r="AE74" s="21" t="str">
        <f t="shared" si="7"/>
        <v/>
      </c>
      <c r="AG74" s="117" t="str">
        <f t="shared" si="10"/>
        <v/>
      </c>
      <c r="AH74" s="117" t="str">
        <f t="shared" si="8"/>
        <v/>
      </c>
      <c r="AI74" s="117" t="str">
        <f t="shared" si="9"/>
        <v/>
      </c>
    </row>
    <row r="75" spans="1:35" x14ac:dyDescent="0.25">
      <c r="A75" s="57">
        <f t="shared" si="11"/>
        <v>28</v>
      </c>
      <c r="B75" s="489" t="str">
        <f t="shared" si="13"/>
        <v xml:space="preserve"> </v>
      </c>
      <c r="C75" s="490"/>
      <c r="D75" s="490"/>
      <c r="E75" s="490"/>
      <c r="F75" s="490"/>
      <c r="G75" s="491"/>
      <c r="H75" s="37"/>
      <c r="I75" s="38"/>
      <c r="J75" s="38"/>
      <c r="K75" s="38"/>
      <c r="L75" s="39"/>
      <c r="M75" s="39"/>
      <c r="N75" s="39"/>
      <c r="O75" s="21" t="str">
        <f t="shared" si="5"/>
        <v/>
      </c>
      <c r="P75" s="37"/>
      <c r="Q75" s="38"/>
      <c r="R75" s="38"/>
      <c r="S75" s="38"/>
      <c r="T75" s="38"/>
      <c r="U75" s="38"/>
      <c r="V75" s="38"/>
      <c r="W75" s="21" t="str">
        <f t="shared" si="6"/>
        <v/>
      </c>
      <c r="X75" s="40"/>
      <c r="Y75" s="40"/>
      <c r="Z75" s="40"/>
      <c r="AA75" s="40"/>
      <c r="AB75" s="40"/>
      <c r="AC75" s="40"/>
      <c r="AD75" s="40"/>
      <c r="AE75" s="21" t="str">
        <f t="shared" si="7"/>
        <v/>
      </c>
      <c r="AG75" s="117" t="str">
        <f t="shared" si="10"/>
        <v/>
      </c>
      <c r="AH75" s="117" t="str">
        <f t="shared" si="8"/>
        <v/>
      </c>
      <c r="AI75" s="117" t="str">
        <f t="shared" si="9"/>
        <v/>
      </c>
    </row>
    <row r="76" spans="1:35" x14ac:dyDescent="0.25">
      <c r="A76" s="59">
        <f t="shared" si="11"/>
        <v>29</v>
      </c>
      <c r="B76" s="492" t="str">
        <f t="shared" si="13"/>
        <v/>
      </c>
      <c r="C76" s="493"/>
      <c r="D76" s="493"/>
      <c r="E76" s="493"/>
      <c r="F76" s="493"/>
      <c r="G76" s="494"/>
      <c r="H76" s="60"/>
      <c r="I76" s="61"/>
      <c r="J76" s="61"/>
      <c r="K76" s="61"/>
      <c r="L76" s="61"/>
      <c r="M76" s="90"/>
      <c r="N76" s="84"/>
      <c r="O76" s="21" t="str">
        <f t="shared" si="5"/>
        <v/>
      </c>
      <c r="P76" s="60"/>
      <c r="Q76" s="61"/>
      <c r="R76" s="61"/>
      <c r="S76" s="61"/>
      <c r="T76" s="61"/>
      <c r="U76" s="61"/>
      <c r="V76" s="61"/>
      <c r="W76" s="21" t="str">
        <f t="shared" si="6"/>
        <v/>
      </c>
      <c r="X76" s="62"/>
      <c r="Y76" s="62"/>
      <c r="Z76" s="62"/>
      <c r="AA76" s="62"/>
      <c r="AB76" s="62"/>
      <c r="AC76" s="62"/>
      <c r="AD76" s="62"/>
      <c r="AE76" s="21" t="str">
        <f t="shared" si="7"/>
        <v/>
      </c>
      <c r="AG76" s="117" t="str">
        <f t="shared" si="10"/>
        <v/>
      </c>
      <c r="AH76" s="117" t="str">
        <f t="shared" si="8"/>
        <v/>
      </c>
      <c r="AI76" s="117" t="str">
        <f t="shared" si="9"/>
        <v/>
      </c>
    </row>
    <row r="77" spans="1:35" ht="15.75" thickBot="1" x14ac:dyDescent="0.3">
      <c r="A77" s="63">
        <f t="shared" si="11"/>
        <v>30</v>
      </c>
      <c r="B77" s="489" t="str">
        <f t="shared" si="13"/>
        <v xml:space="preserve"> </v>
      </c>
      <c r="C77" s="490"/>
      <c r="D77" s="490"/>
      <c r="E77" s="490"/>
      <c r="F77" s="490"/>
      <c r="G77" s="491"/>
      <c r="H77" s="64"/>
      <c r="I77" s="65"/>
      <c r="J77" s="65"/>
      <c r="K77" s="65"/>
      <c r="L77" s="65"/>
      <c r="M77" s="68"/>
      <c r="N77" s="68"/>
      <c r="O77" s="21" t="str">
        <f t="shared" si="5"/>
        <v/>
      </c>
      <c r="P77" s="64"/>
      <c r="Q77" s="65"/>
      <c r="R77" s="65"/>
      <c r="S77" s="65"/>
      <c r="T77" s="65"/>
      <c r="U77" s="65"/>
      <c r="V77" s="65"/>
      <c r="W77" s="21" t="str">
        <f t="shared" si="6"/>
        <v/>
      </c>
      <c r="X77" s="67"/>
      <c r="Y77" s="67"/>
      <c r="Z77" s="67"/>
      <c r="AA77" s="67"/>
      <c r="AB77" s="67"/>
      <c r="AC77" s="67"/>
      <c r="AD77" s="67"/>
      <c r="AE77" s="21" t="str">
        <f t="shared" si="7"/>
        <v/>
      </c>
      <c r="AG77" s="118" t="str">
        <f t="shared" si="10"/>
        <v/>
      </c>
      <c r="AH77" s="118" t="str">
        <f t="shared" si="8"/>
        <v/>
      </c>
      <c r="AI77" s="118" t="str">
        <f t="shared" si="9"/>
        <v/>
      </c>
    </row>
    <row r="78" spans="1:35" x14ac:dyDescent="0.25">
      <c r="I78" s="418" t="s">
        <v>66</v>
      </c>
      <c r="J78" s="419"/>
      <c r="K78" s="419"/>
      <c r="L78" s="419"/>
      <c r="M78" s="419"/>
      <c r="N78" s="420"/>
      <c r="O78" s="142" t="str">
        <f>IF(COUNT(O48:O77)=0,"",AVERAGE(O48:O77))</f>
        <v/>
      </c>
      <c r="Q78" s="418" t="s">
        <v>66</v>
      </c>
      <c r="R78" s="419"/>
      <c r="S78" s="419"/>
      <c r="T78" s="419"/>
      <c r="U78" s="419"/>
      <c r="V78" s="420"/>
      <c r="W78" s="142" t="str">
        <f>IF(COUNT(W48:W77)=0,"",AVERAGE(W48:W77))</f>
        <v/>
      </c>
      <c r="Y78" s="85" t="s">
        <v>66</v>
      </c>
      <c r="Z78" s="86"/>
      <c r="AA78" s="86"/>
      <c r="AB78" s="86"/>
      <c r="AC78" s="86"/>
      <c r="AD78" s="87"/>
      <c r="AE78" s="142" t="str">
        <f>IF(COUNT(AE48:AE77)=0,"",AVERAGE(AE48:AE77))</f>
        <v/>
      </c>
    </row>
    <row r="79" spans="1:35" x14ac:dyDescent="0.25">
      <c r="I79" s="418" t="s">
        <v>67</v>
      </c>
      <c r="J79" s="419"/>
      <c r="K79" s="419"/>
      <c r="L79" s="419"/>
      <c r="M79" s="419"/>
      <c r="N79" s="420"/>
      <c r="O79" s="143">
        <f>COUNTIF(O48:O77,"&lt;50")</f>
        <v>0</v>
      </c>
      <c r="Q79" s="418" t="s">
        <v>67</v>
      </c>
      <c r="R79" s="419"/>
      <c r="S79" s="419"/>
      <c r="T79" s="419"/>
      <c r="U79" s="419"/>
      <c r="V79" s="420"/>
      <c r="W79" s="143">
        <f>COUNTIF(W48:W77,"&lt;50")</f>
        <v>0</v>
      </c>
      <c r="Y79" s="85" t="s">
        <v>67</v>
      </c>
      <c r="Z79" s="86"/>
      <c r="AA79" s="86"/>
      <c r="AB79" s="86"/>
      <c r="AC79" s="86"/>
      <c r="AD79" s="87"/>
      <c r="AE79" s="143">
        <f>COUNTIF(AE48:AE77,"&lt;50")</f>
        <v>0</v>
      </c>
    </row>
    <row r="80" spans="1:35" x14ac:dyDescent="0.25">
      <c r="I80" s="418" t="s">
        <v>68</v>
      </c>
      <c r="J80" s="419"/>
      <c r="K80" s="419"/>
      <c r="L80" s="419"/>
      <c r="M80" s="419"/>
      <c r="N80" s="420"/>
      <c r="O80" s="121" t="str">
        <f>IF(COUNT(O48:O77)=0,"",$O79/(COUNT(O48:O77))*100)</f>
        <v/>
      </c>
      <c r="Q80" s="418" t="s">
        <v>68</v>
      </c>
      <c r="R80" s="419"/>
      <c r="S80" s="419"/>
      <c r="T80" s="419"/>
      <c r="U80" s="419"/>
      <c r="V80" s="420"/>
      <c r="W80" s="121" t="str">
        <f>IF(COUNT(W48:W77)=0,"",$W79/(COUNT(W48:W77))*100)</f>
        <v/>
      </c>
      <c r="Y80" s="85" t="s">
        <v>68</v>
      </c>
      <c r="Z80" s="86"/>
      <c r="AA80" s="86"/>
      <c r="AB80" s="86"/>
      <c r="AC80" s="86"/>
      <c r="AD80" s="87"/>
      <c r="AE80" s="121" t="str">
        <f>IF(COUNT(AE48:AE77)=0,"",$AE79/(COUNT(AE48:AE77))*100)</f>
        <v/>
      </c>
    </row>
    <row r="82" spans="9:31" x14ac:dyDescent="0.25">
      <c r="I82" s="418" t="s">
        <v>77</v>
      </c>
      <c r="J82" s="419"/>
      <c r="K82" s="419"/>
      <c r="L82" s="419"/>
      <c r="M82" s="419"/>
      <c r="N82" s="420"/>
      <c r="O82" s="142" t="str">
        <f>IF(OR(COUNT(O8:O37)=0,COUNT(O48:O77)=0),"",AVERAGE(O38,O78))</f>
        <v/>
      </c>
      <c r="Q82" s="418" t="s">
        <v>77</v>
      </c>
      <c r="R82" s="419"/>
      <c r="S82" s="419"/>
      <c r="T82" s="419"/>
      <c r="U82" s="419"/>
      <c r="V82" s="420"/>
      <c r="W82" s="142" t="str">
        <f>IF(OR(COUNT(W8:W37)=0,COUNT(W48:W77)=0),"",AVERAGE(W38,W78))</f>
        <v/>
      </c>
      <c r="Y82" s="418" t="s">
        <v>77</v>
      </c>
      <c r="Z82" s="419"/>
      <c r="AA82" s="419"/>
      <c r="AB82" s="419"/>
      <c r="AC82" s="419"/>
      <c r="AD82" s="420"/>
      <c r="AE82" s="142" t="str">
        <f>IF(OR(COUNT(AE8:AE37)=0,COUNT(AE48:AE77)=0),"",AVERAGE(AE38,AE78))</f>
        <v/>
      </c>
    </row>
    <row r="83" spans="9:31" x14ac:dyDescent="0.25">
      <c r="I83" s="418" t="s">
        <v>78</v>
      </c>
      <c r="J83" s="419"/>
      <c r="K83" s="419"/>
      <c r="L83" s="419"/>
      <c r="M83" s="419"/>
      <c r="N83" s="420"/>
      <c r="O83" s="143">
        <f>COUNTIF(O8:O37,"&lt;50")+COUNTIF(O48:O77,"&lt;50")</f>
        <v>3</v>
      </c>
      <c r="Q83" s="418" t="s">
        <v>78</v>
      </c>
      <c r="R83" s="419"/>
      <c r="S83" s="419"/>
      <c r="T83" s="419"/>
      <c r="U83" s="419"/>
      <c r="V83" s="420"/>
      <c r="W83" s="143">
        <f>COUNTIF(W8:W37,"&lt;50")+COUNTIF(W48:W77,"&lt;50")</f>
        <v>16</v>
      </c>
      <c r="X83" s="138">
        <f>COUNT(W83)</f>
        <v>1</v>
      </c>
      <c r="Y83" s="418" t="s">
        <v>78</v>
      </c>
      <c r="Z83" s="419"/>
      <c r="AA83" s="419"/>
      <c r="AB83" s="419"/>
      <c r="AC83" s="419"/>
      <c r="AD83" s="420"/>
      <c r="AE83" s="143">
        <f>COUNTIF(AE8:AE37,"&lt;50")+COUNTIF(AE48:AE77,"&lt;50")</f>
        <v>0</v>
      </c>
    </row>
    <row r="84" spans="9:31" x14ac:dyDescent="0.25">
      <c r="I84" s="418" t="s">
        <v>79</v>
      </c>
      <c r="J84" s="419"/>
      <c r="K84" s="419"/>
      <c r="L84" s="419"/>
      <c r="M84" s="419"/>
      <c r="N84" s="420"/>
      <c r="O84" s="121">
        <f>IF($O83=0,"",$O83/(COUNT(O8:O37)+COUNT(O48:O77))*100)</f>
        <v>11.538461538461538</v>
      </c>
      <c r="Q84" s="418" t="s">
        <v>79</v>
      </c>
      <c r="R84" s="419"/>
      <c r="S84" s="419"/>
      <c r="T84" s="419"/>
      <c r="U84" s="419"/>
      <c r="V84" s="420"/>
      <c r="W84" s="121">
        <f>IF($W83=0,"",$W83/(COUNT(W8:W37)+COUNT(W48:W77))*100)</f>
        <v>61.53846153846154</v>
      </c>
      <c r="Y84" s="418" t="s">
        <v>79</v>
      </c>
      <c r="Z84" s="419"/>
      <c r="AA84" s="419"/>
      <c r="AB84" s="419"/>
      <c r="AC84" s="419"/>
      <c r="AD84" s="420"/>
      <c r="AE84" s="121" t="str">
        <f>IF($AE83=0,"",$AE83/(COUNT(AE8:AE37)+COUNT(AE48:AE77))*100)</f>
        <v/>
      </c>
    </row>
  </sheetData>
  <sheetProtection algorithmName="SHA-512" hashValue="yW7ePfY1zeocEN56xYwGXl5kEZrsmrKMSzoziwgznO/z/dtZ/O3wDlXHLraYYE9GilBPmNgYWxnaEWCQVSfcqw==" saltValue="et8M8zOuTM5T7HiGlgah+w==" spinCount="100000" sheet="1" objects="1" scenarios="1"/>
  <mergeCells count="104">
    <mergeCell ref="AG44:AI45"/>
    <mergeCell ref="Q82:V82"/>
    <mergeCell ref="Q83:V83"/>
    <mergeCell ref="Q84:V84"/>
    <mergeCell ref="Y82:AD82"/>
    <mergeCell ref="Y83:AD83"/>
    <mergeCell ref="Y84:AD84"/>
    <mergeCell ref="Q78:V78"/>
    <mergeCell ref="Q79:V79"/>
    <mergeCell ref="Q80:V80"/>
    <mergeCell ref="B75:G75"/>
    <mergeCell ref="B76:G76"/>
    <mergeCell ref="B77:G77"/>
    <mergeCell ref="I82:N82"/>
    <mergeCell ref="I83:N83"/>
    <mergeCell ref="I84:N84"/>
    <mergeCell ref="B69:G69"/>
    <mergeCell ref="B70:G70"/>
    <mergeCell ref="B71:G71"/>
    <mergeCell ref="B72:G72"/>
    <mergeCell ref="B73:G73"/>
    <mergeCell ref="B74:G74"/>
    <mergeCell ref="B63:G63"/>
    <mergeCell ref="B64:G64"/>
    <mergeCell ref="B65:G65"/>
    <mergeCell ref="B66:G66"/>
    <mergeCell ref="B67:G67"/>
    <mergeCell ref="B68:G68"/>
    <mergeCell ref="B57:G57"/>
    <mergeCell ref="B58:G58"/>
    <mergeCell ref="B59:G59"/>
    <mergeCell ref="B60:G60"/>
    <mergeCell ref="B61:G61"/>
    <mergeCell ref="B62:G62"/>
    <mergeCell ref="B51:G51"/>
    <mergeCell ref="B52:G52"/>
    <mergeCell ref="B53:G53"/>
    <mergeCell ref="B54:G54"/>
    <mergeCell ref="B55:G55"/>
    <mergeCell ref="B56:G56"/>
    <mergeCell ref="AE44:AE45"/>
    <mergeCell ref="B46:G46"/>
    <mergeCell ref="B47:G47"/>
    <mergeCell ref="B48:G48"/>
    <mergeCell ref="B49:G49"/>
    <mergeCell ref="B50:G50"/>
    <mergeCell ref="D44:G45"/>
    <mergeCell ref="H44:N45"/>
    <mergeCell ref="O44:O45"/>
    <mergeCell ref="P44:V45"/>
    <mergeCell ref="W44:W45"/>
    <mergeCell ref="X44:AD45"/>
    <mergeCell ref="B37:G37"/>
    <mergeCell ref="I79:N79"/>
    <mergeCell ref="Q39:V39"/>
    <mergeCell ref="I80:N80"/>
    <mergeCell ref="Q40:V40"/>
    <mergeCell ref="A43:G43"/>
    <mergeCell ref="H43:AE43"/>
    <mergeCell ref="A3:G3"/>
    <mergeCell ref="H3:AE3"/>
    <mergeCell ref="D4:G5"/>
    <mergeCell ref="H4:N5"/>
    <mergeCell ref="O4:O5"/>
    <mergeCell ref="P4:V5"/>
    <mergeCell ref="W4:W5"/>
    <mergeCell ref="X4:AD5"/>
    <mergeCell ref="AE4:AE5"/>
    <mergeCell ref="I38:N38"/>
    <mergeCell ref="I39:N39"/>
    <mergeCell ref="I40:N40"/>
    <mergeCell ref="I78:N78"/>
    <mergeCell ref="Q38:V38"/>
    <mergeCell ref="B34:G34"/>
    <mergeCell ref="B35:G35"/>
    <mergeCell ref="B36:G36"/>
    <mergeCell ref="B30:G30"/>
    <mergeCell ref="B31:G31"/>
    <mergeCell ref="B32:G32"/>
    <mergeCell ref="B33:G33"/>
    <mergeCell ref="B22:G22"/>
    <mergeCell ref="B23:G23"/>
    <mergeCell ref="B24:G24"/>
    <mergeCell ref="B25:G25"/>
    <mergeCell ref="B26:G26"/>
    <mergeCell ref="B27:G27"/>
    <mergeCell ref="B21:G21"/>
    <mergeCell ref="B10:G10"/>
    <mergeCell ref="B11:G11"/>
    <mergeCell ref="B12:G12"/>
    <mergeCell ref="B13:G13"/>
    <mergeCell ref="B14:G14"/>
    <mergeCell ref="B15:G15"/>
    <mergeCell ref="B28:G28"/>
    <mergeCell ref="B29:G29"/>
    <mergeCell ref="B6:G6"/>
    <mergeCell ref="B7:G7"/>
    <mergeCell ref="B8:G8"/>
    <mergeCell ref="B9:G9"/>
    <mergeCell ref="B16:G16"/>
    <mergeCell ref="B17:G17"/>
    <mergeCell ref="B18:G18"/>
    <mergeCell ref="B19:G19"/>
    <mergeCell ref="B20:G20"/>
  </mergeCells>
  <dataValidations count="6">
    <dataValidation type="decimal" operator="lessThanOrEqual" allowBlank="1" showInputMessage="1" showErrorMessage="1" errorTitle="ERRO!" error="A pergunta não vale tanto!..." sqref="O8:O37 O48:O77" xr:uid="{00000000-0002-0000-0400-000000000000}">
      <formula1>O$7</formula1>
    </dataValidation>
    <dataValidation type="decimal" operator="lessThanOrEqual" allowBlank="1" showErrorMessage="1" errorTitle="Erro." error="Ultrapassou cotação máxima" sqref="X8:AD37" xr:uid="{00000000-0002-0000-0400-000001000000}">
      <formula1>X$7</formula1>
    </dataValidation>
    <dataValidation type="decimal" operator="lessThanOrEqual" allowBlank="1" showErrorMessage="1" errorTitle="Erro." error="Ultrapassou cotação máxima." sqref="H8:N37 P8:V37" xr:uid="{00000000-0002-0000-0400-000002000000}">
      <formula1>H$7</formula1>
    </dataValidation>
    <dataValidation type="decimal" operator="lessThanOrEqual" allowBlank="1" showInputMessage="1" showErrorMessage="1" sqref="W8:W37 AE8:AE37 W48:W77 AE48:AE77" xr:uid="{00000000-0002-0000-0400-000003000000}">
      <formula1>W$7</formula1>
    </dataValidation>
    <dataValidation type="decimal" operator="lessThanOrEqual" allowBlank="1" showErrorMessage="1" errorTitle="Erro." error="Ultrapassou cotação máxima." sqref="H48:N77 P48:V77" xr:uid="{00000000-0002-0000-0400-000004000000}">
      <formula1>H$47</formula1>
    </dataValidation>
    <dataValidation type="decimal" operator="lessThanOrEqual" allowBlank="1" showErrorMessage="1" errorTitle="Erro." error="Ultrapassou cotação máxima" sqref="X48:AD77" xr:uid="{00000000-0002-0000-0400-000005000000}">
      <formula1>X$47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51"/>
  <sheetViews>
    <sheetView zoomScaleNormal="100" workbookViewId="0">
      <pane xSplit="7" ySplit="7" topLeftCell="H11" activePane="bottomRight" state="frozen"/>
      <selection pane="topRight" activeCell="H1" sqref="H1"/>
      <selection pane="bottomLeft" activeCell="A8" sqref="A8"/>
      <selection pane="bottomRight" activeCell="U8" sqref="U8"/>
    </sheetView>
  </sheetViews>
  <sheetFormatPr defaultRowHeight="15" x14ac:dyDescent="0.25"/>
  <cols>
    <col min="1" max="2" width="9.140625" style="138"/>
    <col min="3" max="3" width="8.5703125" style="138" customWidth="1"/>
    <col min="4" max="4" width="9.140625" style="138" hidden="1" customWidth="1"/>
    <col min="5" max="5" width="0.28515625" style="138" customWidth="1"/>
    <col min="6" max="6" width="9.140625" style="138" hidden="1" customWidth="1"/>
    <col min="7" max="7" width="2.7109375" style="138" customWidth="1"/>
    <col min="8" max="13" width="9.140625" style="138"/>
    <col min="14" max="14" width="10" style="138" customWidth="1"/>
    <col min="15" max="20" width="9.140625" style="138"/>
    <col min="21" max="21" width="9.28515625" style="138" customWidth="1"/>
    <col min="22" max="27" width="9.140625" style="138"/>
    <col min="28" max="28" width="10.28515625" style="138" customWidth="1"/>
    <col min="29" max="16384" width="9.140625" style="138"/>
  </cols>
  <sheetData>
    <row r="1" spans="1:29" ht="27" x14ac:dyDescent="0.3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46" t="str">
        <f>IF([1]ENTRADA!B5=0,"",[1]ENTRADA!B5)</f>
        <v/>
      </c>
      <c r="Y1" s="3"/>
      <c r="Z1" s="2"/>
      <c r="AA1" s="2"/>
      <c r="AB1" s="2"/>
    </row>
    <row r="2" spans="1:29" ht="27" x14ac:dyDescent="0.25">
      <c r="A2" s="6" t="s">
        <v>6</v>
      </c>
      <c r="B2" s="1"/>
      <c r="C2" s="1"/>
      <c r="D2" s="1"/>
      <c r="E2" s="1"/>
      <c r="F2" s="1"/>
      <c r="G2" s="1"/>
      <c r="H2" s="1"/>
      <c r="I2" s="1"/>
      <c r="J2" s="1"/>
      <c r="K2" s="128" t="s">
        <v>89</v>
      </c>
      <c r="L2" s="1"/>
      <c r="M2" s="1"/>
      <c r="N2" s="1"/>
      <c r="O2" s="1"/>
      <c r="P2" s="1"/>
      <c r="Q2" s="1"/>
      <c r="R2" s="128" t="s">
        <v>89</v>
      </c>
      <c r="S2" s="1"/>
      <c r="T2" s="1"/>
      <c r="U2" s="1"/>
      <c r="V2" s="7"/>
      <c r="W2" s="8"/>
      <c r="X2" s="9"/>
      <c r="Y2" s="129" t="s">
        <v>89</v>
      </c>
      <c r="Z2" s="4"/>
      <c r="AA2" s="4"/>
      <c r="AB2" s="10"/>
    </row>
    <row r="3" spans="1:29" ht="20.25" x14ac:dyDescent="0.25">
      <c r="A3" s="456"/>
      <c r="B3" s="457"/>
      <c r="C3" s="457"/>
      <c r="D3" s="457"/>
      <c r="E3" s="457"/>
      <c r="F3" s="457"/>
      <c r="G3" s="486"/>
      <c r="H3" s="502" t="s">
        <v>83</v>
      </c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  <c r="AA3" s="488"/>
      <c r="AB3" s="488"/>
    </row>
    <row r="4" spans="1:29" x14ac:dyDescent="0.25">
      <c r="A4" s="12"/>
      <c r="B4" s="13"/>
      <c r="C4" s="13"/>
      <c r="D4" s="453"/>
      <c r="E4" s="453"/>
      <c r="F4" s="453"/>
      <c r="G4" s="435"/>
      <c r="H4" s="198" t="s">
        <v>70</v>
      </c>
      <c r="I4" s="199"/>
      <c r="J4" s="199"/>
      <c r="K4" s="199"/>
      <c r="L4" s="199"/>
      <c r="M4" s="200"/>
      <c r="N4" s="440" t="s">
        <v>34</v>
      </c>
      <c r="O4" s="421" t="s">
        <v>72</v>
      </c>
      <c r="P4" s="422"/>
      <c r="Q4" s="422"/>
      <c r="R4" s="422"/>
      <c r="S4" s="422"/>
      <c r="T4" s="423"/>
      <c r="U4" s="440" t="s">
        <v>34</v>
      </c>
      <c r="V4" s="421" t="s">
        <v>73</v>
      </c>
      <c r="W4" s="422"/>
      <c r="X4" s="422"/>
      <c r="Y4" s="422"/>
      <c r="Z4" s="422"/>
      <c r="AA4" s="423"/>
      <c r="AB4" s="440" t="s">
        <v>34</v>
      </c>
    </row>
    <row r="5" spans="1:29" x14ac:dyDescent="0.25">
      <c r="A5" s="12"/>
      <c r="B5" s="13"/>
      <c r="C5" s="13"/>
      <c r="D5" s="453"/>
      <c r="E5" s="453"/>
      <c r="F5" s="453"/>
      <c r="G5" s="435"/>
      <c r="H5" s="201"/>
      <c r="I5" s="202"/>
      <c r="J5" s="202"/>
      <c r="K5" s="202"/>
      <c r="L5" s="202"/>
      <c r="M5" s="203"/>
      <c r="N5" s="442"/>
      <c r="O5" s="424"/>
      <c r="P5" s="425"/>
      <c r="Q5" s="425"/>
      <c r="R5" s="425"/>
      <c r="S5" s="425"/>
      <c r="T5" s="426"/>
      <c r="U5" s="442"/>
      <c r="V5" s="424"/>
      <c r="W5" s="425"/>
      <c r="X5" s="425"/>
      <c r="Y5" s="425"/>
      <c r="Z5" s="425"/>
      <c r="AA5" s="426"/>
      <c r="AB5" s="442"/>
    </row>
    <row r="6" spans="1:29" ht="18" customHeight="1" x14ac:dyDescent="0.25">
      <c r="A6" s="14"/>
      <c r="B6" s="91"/>
      <c r="C6" s="504" t="s">
        <v>37</v>
      </c>
      <c r="D6" s="505"/>
      <c r="E6" s="505"/>
      <c r="F6" s="505"/>
      <c r="G6" s="506"/>
      <c r="H6" s="119" t="s">
        <v>43</v>
      </c>
      <c r="I6" s="120" t="s">
        <v>45</v>
      </c>
      <c r="J6" s="120" t="s">
        <v>47</v>
      </c>
      <c r="K6" s="120" t="s">
        <v>49</v>
      </c>
      <c r="L6" s="120" t="s">
        <v>51</v>
      </c>
      <c r="M6" s="204" t="s">
        <v>93</v>
      </c>
      <c r="N6" s="76"/>
      <c r="O6" s="73" t="s">
        <v>30</v>
      </c>
      <c r="P6" s="74" t="s">
        <v>61</v>
      </c>
      <c r="Q6" s="74" t="s">
        <v>95</v>
      </c>
      <c r="R6" s="74" t="s">
        <v>119</v>
      </c>
      <c r="S6" s="74" t="s">
        <v>120</v>
      </c>
      <c r="T6" s="77" t="s">
        <v>93</v>
      </c>
      <c r="U6" s="88"/>
      <c r="V6" s="73" t="s">
        <v>30</v>
      </c>
      <c r="W6" s="74" t="s">
        <v>61</v>
      </c>
      <c r="X6" s="74" t="s">
        <v>95</v>
      </c>
      <c r="Y6" s="74" t="s">
        <v>119</v>
      </c>
      <c r="Z6" s="74" t="s">
        <v>120</v>
      </c>
      <c r="AA6" s="77" t="s">
        <v>93</v>
      </c>
      <c r="AB6" s="150"/>
    </row>
    <row r="7" spans="1:29" ht="30.75" customHeight="1" x14ac:dyDescent="0.25">
      <c r="A7" s="71" t="s">
        <v>10</v>
      </c>
      <c r="B7" s="448" t="s">
        <v>74</v>
      </c>
      <c r="C7" s="449"/>
      <c r="D7" s="449"/>
      <c r="E7" s="449"/>
      <c r="F7" s="449"/>
      <c r="G7" s="449"/>
      <c r="H7" s="116">
        <v>20</v>
      </c>
      <c r="I7" s="114">
        <v>20</v>
      </c>
      <c r="J7" s="114">
        <v>20</v>
      </c>
      <c r="K7" s="114">
        <v>20</v>
      </c>
      <c r="L7" s="114">
        <v>20</v>
      </c>
      <c r="M7" s="147"/>
      <c r="N7" s="159">
        <f>IF(OR(SUM(H7:M7)&gt;100,SUM(H7:M7)&lt;0),"",SUM(H7:M7))</f>
        <v>100</v>
      </c>
      <c r="O7" s="113">
        <v>20</v>
      </c>
      <c r="P7" s="114">
        <v>20</v>
      </c>
      <c r="Q7" s="114">
        <v>20</v>
      </c>
      <c r="R7" s="114">
        <v>20</v>
      </c>
      <c r="S7" s="114">
        <v>20</v>
      </c>
      <c r="T7" s="114"/>
      <c r="U7" s="160">
        <f>IF(OR(SUM(O7:T7)&gt;100,SUM(O7:T7)&lt;0),"",SUM(O7:T7))</f>
        <v>100</v>
      </c>
      <c r="V7" s="113">
        <v>20</v>
      </c>
      <c r="W7" s="114">
        <v>20</v>
      </c>
      <c r="X7" s="114">
        <v>20</v>
      </c>
      <c r="Y7" s="114">
        <v>20</v>
      </c>
      <c r="Z7" s="114">
        <v>20</v>
      </c>
      <c r="AA7" s="115"/>
      <c r="AB7" s="161">
        <f>IF(OR(SUM(O7:T7)&gt;100,SUM(O7:T7)&lt;0),"",SUM(O7:T7))</f>
        <v>100</v>
      </c>
    </row>
    <row r="8" spans="1:29" x14ac:dyDescent="0.25">
      <c r="A8" s="212">
        <f>IF('Avaliação Períodos'!A9=0,"",'Avaliação Períodos'!A9)</f>
        <v>1</v>
      </c>
      <c r="B8" s="461" t="str">
        <f>IF('Avaliação Períodos'!B9=0,"",'Avaliação Períodos'!B9)</f>
        <v>Afonso</v>
      </c>
      <c r="C8" s="462"/>
      <c r="D8" s="462"/>
      <c r="E8" s="462"/>
      <c r="F8" s="462"/>
      <c r="G8" s="463"/>
      <c r="H8" s="280">
        <v>10</v>
      </c>
      <c r="I8" s="216">
        <v>10</v>
      </c>
      <c r="J8" s="216">
        <v>10</v>
      </c>
      <c r="K8" s="216">
        <v>10</v>
      </c>
      <c r="L8" s="217">
        <v>15</v>
      </c>
      <c r="M8" s="218"/>
      <c r="N8" s="21">
        <f>IF(COUNT(H8:M8)=0,"",SUM(H8:L8)-$M8)</f>
        <v>55</v>
      </c>
      <c r="O8" s="237">
        <v>10</v>
      </c>
      <c r="P8" s="238">
        <v>10</v>
      </c>
      <c r="Q8" s="238">
        <v>10</v>
      </c>
      <c r="R8" s="238">
        <v>10</v>
      </c>
      <c r="S8" s="238">
        <v>10</v>
      </c>
      <c r="T8" s="238"/>
      <c r="U8" s="21">
        <f>IF(COUNT(O8:T8)=0,"",SUM(O8:S8)-$T8)</f>
        <v>50</v>
      </c>
      <c r="V8" s="239"/>
      <c r="W8" s="239"/>
      <c r="X8" s="239"/>
      <c r="Y8" s="239"/>
      <c r="Z8" s="239"/>
      <c r="AA8" s="239"/>
      <c r="AB8" s="21" t="str">
        <f>IF(COUNT(V8:AA8)=0,"",SUM(V8:Z8)-$AA8)</f>
        <v/>
      </c>
    </row>
    <row r="9" spans="1:29" x14ac:dyDescent="0.25">
      <c r="A9" s="213">
        <f>IF('Avaliação Períodos'!A10=0,"",'Avaliação Períodos'!A10)</f>
        <v>2</v>
      </c>
      <c r="B9" s="464" t="str">
        <f>IF('Avaliação Períodos'!B10=0,"",'Avaliação Períodos'!B10)</f>
        <v>Afonso Cravo</v>
      </c>
      <c r="C9" s="465"/>
      <c r="D9" s="465"/>
      <c r="E9" s="465"/>
      <c r="F9" s="465"/>
      <c r="G9" s="466"/>
      <c r="H9" s="219">
        <v>10</v>
      </c>
      <c r="I9" s="220">
        <v>10</v>
      </c>
      <c r="J9" s="220">
        <v>10</v>
      </c>
      <c r="K9" s="220">
        <v>10</v>
      </c>
      <c r="L9" s="221">
        <v>10</v>
      </c>
      <c r="M9" s="222"/>
      <c r="N9" s="21">
        <f t="shared" ref="N9:N37" si="0">IF(COUNT(H9:M9)=0,"",SUM(H9:L9)-$M9)</f>
        <v>50</v>
      </c>
      <c r="O9" s="219">
        <v>15</v>
      </c>
      <c r="P9" s="220">
        <v>15</v>
      </c>
      <c r="Q9" s="220">
        <v>15</v>
      </c>
      <c r="R9" s="220">
        <v>10</v>
      </c>
      <c r="S9" s="220">
        <v>20</v>
      </c>
      <c r="T9" s="220"/>
      <c r="U9" s="21">
        <f t="shared" ref="U9:U37" si="1">IF(COUNT(O9:T9)=0,"",SUM(O9:S9)-$T9)</f>
        <v>75</v>
      </c>
      <c r="V9" s="240"/>
      <c r="W9" s="240"/>
      <c r="X9" s="240"/>
      <c r="Y9" s="240"/>
      <c r="Z9" s="240"/>
      <c r="AA9" s="240"/>
      <c r="AB9" s="21" t="str">
        <f t="shared" ref="AB9:AB37" si="2">IF(COUNT(V9:AA9)=0,"",SUM(V9:Z9)-$AA9)</f>
        <v/>
      </c>
    </row>
    <row r="10" spans="1:29" x14ac:dyDescent="0.25">
      <c r="A10" s="212">
        <f>IF('Avaliação Períodos'!A11=0,"",'Avaliação Períodos'!A11)</f>
        <v>3</v>
      </c>
      <c r="B10" s="446" t="str">
        <f>IF('Avaliação Períodos'!B11=0,"",'Avaliação Períodos'!B11)</f>
        <v>Ândria</v>
      </c>
      <c r="C10" s="447"/>
      <c r="D10" s="447"/>
      <c r="E10" s="447"/>
      <c r="F10" s="447"/>
      <c r="G10" s="503"/>
      <c r="H10" s="223">
        <v>10</v>
      </c>
      <c r="I10" s="224">
        <v>10</v>
      </c>
      <c r="J10" s="224">
        <v>10</v>
      </c>
      <c r="K10" s="224">
        <v>10</v>
      </c>
      <c r="L10" s="225">
        <v>8</v>
      </c>
      <c r="M10" s="225"/>
      <c r="N10" s="21">
        <f t="shared" si="0"/>
        <v>48</v>
      </c>
      <c r="O10" s="223">
        <v>15</v>
      </c>
      <c r="P10" s="224">
        <v>15</v>
      </c>
      <c r="Q10" s="224">
        <v>10</v>
      </c>
      <c r="R10" s="224">
        <v>10</v>
      </c>
      <c r="S10" s="224">
        <v>20</v>
      </c>
      <c r="T10" s="224"/>
      <c r="U10" s="21">
        <f t="shared" si="1"/>
        <v>70</v>
      </c>
      <c r="V10" s="241"/>
      <c r="W10" s="241"/>
      <c r="X10" s="241"/>
      <c r="Y10" s="241"/>
      <c r="Z10" s="241"/>
      <c r="AA10" s="241"/>
      <c r="AB10" s="21" t="str">
        <f t="shared" si="2"/>
        <v/>
      </c>
    </row>
    <row r="11" spans="1:29" x14ac:dyDescent="0.25">
      <c r="A11" s="213">
        <f>IF('Avaliação Períodos'!A12=0,"",'Avaliação Períodos'!A12)</f>
        <v>4</v>
      </c>
      <c r="B11" s="464" t="str">
        <f>IF('Avaliação Períodos'!B12=0,"",'Avaliação Períodos'!B12)</f>
        <v>Bernardo Gomes</v>
      </c>
      <c r="C11" s="465"/>
      <c r="D11" s="465"/>
      <c r="E11" s="465"/>
      <c r="F11" s="465"/>
      <c r="G11" s="466"/>
      <c r="H11" s="226">
        <v>20</v>
      </c>
      <c r="I11" s="227">
        <v>20</v>
      </c>
      <c r="J11" s="227">
        <v>20</v>
      </c>
      <c r="K11" s="227">
        <v>20</v>
      </c>
      <c r="L11" s="228">
        <v>18</v>
      </c>
      <c r="M11" s="228"/>
      <c r="N11" s="21">
        <f t="shared" si="0"/>
        <v>98</v>
      </c>
      <c r="O11" s="226">
        <v>20</v>
      </c>
      <c r="P11" s="227">
        <v>15</v>
      </c>
      <c r="Q11" s="227">
        <v>20</v>
      </c>
      <c r="R11" s="227">
        <v>20</v>
      </c>
      <c r="S11" s="227">
        <v>20</v>
      </c>
      <c r="T11" s="227"/>
      <c r="U11" s="21">
        <f t="shared" si="1"/>
        <v>95</v>
      </c>
      <c r="V11" s="242"/>
      <c r="W11" s="242"/>
      <c r="X11" s="242"/>
      <c r="Y11" s="242"/>
      <c r="Z11" s="242"/>
      <c r="AA11" s="242"/>
      <c r="AB11" s="21" t="str">
        <f t="shared" si="2"/>
        <v/>
      </c>
    </row>
    <row r="12" spans="1:29" x14ac:dyDescent="0.25">
      <c r="A12" s="212">
        <f>IF('Avaliação Períodos'!A13=0,"",'Avaliação Períodos'!A13)</f>
        <v>5</v>
      </c>
      <c r="B12" s="446" t="str">
        <f>IF('Avaliação Períodos'!B13=0,"",'Avaliação Períodos'!B13)</f>
        <v xml:space="preserve"> Bernardo Gaspar</v>
      </c>
      <c r="C12" s="447"/>
      <c r="D12" s="447"/>
      <c r="E12" s="447"/>
      <c r="F12" s="447"/>
      <c r="G12" s="503"/>
      <c r="H12" s="223">
        <v>15</v>
      </c>
      <c r="I12" s="224">
        <v>15</v>
      </c>
      <c r="J12" s="224">
        <v>15</v>
      </c>
      <c r="K12" s="224">
        <v>10</v>
      </c>
      <c r="L12" s="225">
        <v>10</v>
      </c>
      <c r="M12" s="225"/>
      <c r="N12" s="21">
        <f t="shared" si="0"/>
        <v>65</v>
      </c>
      <c r="O12" s="223">
        <v>15</v>
      </c>
      <c r="P12" s="224">
        <v>15</v>
      </c>
      <c r="Q12" s="224">
        <v>15</v>
      </c>
      <c r="R12" s="224">
        <v>10</v>
      </c>
      <c r="S12" s="224">
        <v>10</v>
      </c>
      <c r="T12" s="224"/>
      <c r="U12" s="21">
        <f t="shared" si="1"/>
        <v>65</v>
      </c>
      <c r="V12" s="241"/>
      <c r="W12" s="241"/>
      <c r="X12" s="241"/>
      <c r="Y12" s="241"/>
      <c r="Z12" s="241"/>
      <c r="AA12" s="241"/>
      <c r="AB12" s="21" t="str">
        <f t="shared" si="2"/>
        <v/>
      </c>
    </row>
    <row r="13" spans="1:29" x14ac:dyDescent="0.25">
      <c r="A13" s="213">
        <f>IF('Avaliação Períodos'!A14=0,"",'Avaliação Períodos'!A14)</f>
        <v>6</v>
      </c>
      <c r="B13" s="464" t="str">
        <f>IF('Avaliação Períodos'!B14=0,"",'Avaliação Períodos'!B14)</f>
        <v>David</v>
      </c>
      <c r="C13" s="465"/>
      <c r="D13" s="465"/>
      <c r="E13" s="465"/>
      <c r="F13" s="465"/>
      <c r="G13" s="466"/>
      <c r="H13" s="226">
        <v>10</v>
      </c>
      <c r="I13" s="227">
        <v>10</v>
      </c>
      <c r="J13" s="227">
        <v>10</v>
      </c>
      <c r="K13" s="227">
        <v>10</v>
      </c>
      <c r="L13" s="228">
        <v>8</v>
      </c>
      <c r="M13" s="228"/>
      <c r="N13" s="21">
        <f t="shared" si="0"/>
        <v>48</v>
      </c>
      <c r="O13" s="226">
        <v>15</v>
      </c>
      <c r="P13" s="227">
        <v>15</v>
      </c>
      <c r="Q13" s="227">
        <v>10</v>
      </c>
      <c r="R13" s="227">
        <v>10</v>
      </c>
      <c r="S13" s="227">
        <v>10</v>
      </c>
      <c r="T13" s="227"/>
      <c r="U13" s="21">
        <f t="shared" si="1"/>
        <v>60</v>
      </c>
      <c r="V13" s="242"/>
      <c r="W13" s="242"/>
      <c r="X13" s="242"/>
      <c r="Y13" s="242"/>
      <c r="Z13" s="242"/>
      <c r="AA13" s="242"/>
      <c r="AB13" s="21" t="str">
        <f t="shared" si="2"/>
        <v/>
      </c>
    </row>
    <row r="14" spans="1:29" x14ac:dyDescent="0.25">
      <c r="A14" s="212">
        <f>IF('Avaliação Períodos'!A15=0,"",'Avaliação Períodos'!A15)</f>
        <v>7</v>
      </c>
      <c r="B14" s="446" t="str">
        <f>IF('Avaliação Períodos'!B15=0,"",'Avaliação Períodos'!B15)</f>
        <v>Fábio</v>
      </c>
      <c r="C14" s="447"/>
      <c r="D14" s="447"/>
      <c r="E14" s="447"/>
      <c r="F14" s="447"/>
      <c r="G14" s="503"/>
      <c r="H14" s="223">
        <v>20</v>
      </c>
      <c r="I14" s="224">
        <v>10</v>
      </c>
      <c r="J14" s="224">
        <v>10</v>
      </c>
      <c r="K14" s="224">
        <v>10</v>
      </c>
      <c r="L14" s="225">
        <v>5</v>
      </c>
      <c r="M14" s="225"/>
      <c r="N14" s="21">
        <f t="shared" si="0"/>
        <v>55</v>
      </c>
      <c r="O14" s="223">
        <v>15</v>
      </c>
      <c r="P14" s="224">
        <v>15</v>
      </c>
      <c r="Q14" s="224">
        <v>10</v>
      </c>
      <c r="R14" s="224">
        <v>10</v>
      </c>
      <c r="S14" s="224">
        <v>10</v>
      </c>
      <c r="T14" s="224"/>
      <c r="U14" s="21">
        <f t="shared" si="1"/>
        <v>60</v>
      </c>
      <c r="V14" s="241"/>
      <c r="W14" s="241"/>
      <c r="X14" s="241"/>
      <c r="Y14" s="241"/>
      <c r="Z14" s="241"/>
      <c r="AA14" s="241"/>
      <c r="AB14" s="21" t="str">
        <f t="shared" si="2"/>
        <v/>
      </c>
    </row>
    <row r="15" spans="1:29" x14ac:dyDescent="0.25">
      <c r="A15" s="213">
        <f>IF('Avaliação Períodos'!A16=0,"",'Avaliação Períodos'!A16)</f>
        <v>8</v>
      </c>
      <c r="B15" s="464" t="str">
        <f>IF('Avaliação Períodos'!B16=0,"",'Avaliação Períodos'!B16)</f>
        <v>Francisco</v>
      </c>
      <c r="C15" s="465"/>
      <c r="D15" s="465"/>
      <c r="E15" s="465"/>
      <c r="F15" s="465"/>
      <c r="G15" s="466"/>
      <c r="H15" s="226">
        <v>15</v>
      </c>
      <c r="I15" s="227">
        <v>10</v>
      </c>
      <c r="J15" s="229">
        <v>10</v>
      </c>
      <c r="K15" s="227">
        <v>15</v>
      </c>
      <c r="L15" s="228">
        <v>8</v>
      </c>
      <c r="M15" s="228"/>
      <c r="N15" s="21">
        <f t="shared" si="0"/>
        <v>58</v>
      </c>
      <c r="O15" s="226">
        <v>15</v>
      </c>
      <c r="P15" s="227">
        <v>15</v>
      </c>
      <c r="Q15" s="229">
        <v>10</v>
      </c>
      <c r="R15" s="227">
        <v>10</v>
      </c>
      <c r="S15" s="227">
        <v>10</v>
      </c>
      <c r="T15" s="227"/>
      <c r="U15" s="21">
        <f t="shared" si="1"/>
        <v>60</v>
      </c>
      <c r="V15" s="242"/>
      <c r="W15" s="242"/>
      <c r="X15" s="242"/>
      <c r="Y15" s="242"/>
      <c r="Z15" s="242"/>
      <c r="AA15" s="242"/>
      <c r="AB15" s="21" t="str">
        <f t="shared" si="2"/>
        <v/>
      </c>
    </row>
    <row r="16" spans="1:29" x14ac:dyDescent="0.25">
      <c r="A16" s="212">
        <f>IF('Avaliação Períodos'!A17=0,"",'Avaliação Períodos'!A17)</f>
        <v>9</v>
      </c>
      <c r="B16" s="446" t="str">
        <f>IF('Avaliação Períodos'!B17=0,"",'Avaliação Períodos'!B17)</f>
        <v>Gonçalo</v>
      </c>
      <c r="C16" s="447"/>
      <c r="D16" s="447"/>
      <c r="E16" s="447"/>
      <c r="F16" s="447"/>
      <c r="G16" s="503"/>
      <c r="H16" s="223">
        <v>20</v>
      </c>
      <c r="I16" s="224">
        <v>15</v>
      </c>
      <c r="J16" s="224">
        <v>10</v>
      </c>
      <c r="K16" s="224">
        <v>10</v>
      </c>
      <c r="L16" s="225">
        <v>10</v>
      </c>
      <c r="M16" s="225"/>
      <c r="N16" s="21">
        <f t="shared" si="0"/>
        <v>65</v>
      </c>
      <c r="O16" s="223">
        <v>15</v>
      </c>
      <c r="P16" s="224">
        <v>15</v>
      </c>
      <c r="Q16" s="224">
        <v>10</v>
      </c>
      <c r="R16" s="224">
        <v>10</v>
      </c>
      <c r="S16" s="224">
        <v>10</v>
      </c>
      <c r="T16" s="224"/>
      <c r="U16" s="21">
        <f t="shared" si="1"/>
        <v>60</v>
      </c>
      <c r="V16" s="241"/>
      <c r="W16" s="241"/>
      <c r="X16" s="241"/>
      <c r="Y16" s="241"/>
      <c r="Z16" s="241"/>
      <c r="AA16" s="241"/>
      <c r="AB16" s="21" t="str">
        <f t="shared" si="2"/>
        <v/>
      </c>
      <c r="AC16" s="205"/>
    </row>
    <row r="17" spans="1:32" x14ac:dyDescent="0.25">
      <c r="A17" s="213">
        <f>IF('Avaliação Períodos'!A18=0,"",'Avaliação Períodos'!A18)</f>
        <v>10</v>
      </c>
      <c r="B17" s="464" t="str">
        <f>IF('Avaliação Períodos'!B18=0,"",'Avaliação Períodos'!B18)</f>
        <v>Gustavo</v>
      </c>
      <c r="C17" s="465"/>
      <c r="D17" s="465"/>
      <c r="E17" s="465"/>
      <c r="F17" s="465"/>
      <c r="G17" s="466"/>
      <c r="H17" s="226">
        <v>15</v>
      </c>
      <c r="I17" s="227">
        <v>15</v>
      </c>
      <c r="J17" s="227">
        <v>15</v>
      </c>
      <c r="K17" s="227">
        <v>10</v>
      </c>
      <c r="L17" s="228">
        <v>10</v>
      </c>
      <c r="M17" s="228"/>
      <c r="N17" s="21">
        <f t="shared" si="0"/>
        <v>65</v>
      </c>
      <c r="O17" s="226">
        <v>15</v>
      </c>
      <c r="P17" s="227">
        <v>15</v>
      </c>
      <c r="Q17" s="227">
        <v>10</v>
      </c>
      <c r="R17" s="227">
        <v>10</v>
      </c>
      <c r="S17" s="227">
        <v>10</v>
      </c>
      <c r="T17" s="227"/>
      <c r="U17" s="21">
        <f t="shared" si="1"/>
        <v>60</v>
      </c>
      <c r="V17" s="242"/>
      <c r="W17" s="242"/>
      <c r="X17" s="242"/>
      <c r="Y17" s="242"/>
      <c r="Z17" s="242"/>
      <c r="AA17" s="242"/>
      <c r="AB17" s="21" t="str">
        <f t="shared" si="2"/>
        <v/>
      </c>
      <c r="AF17" s="205"/>
    </row>
    <row r="18" spans="1:32" x14ac:dyDescent="0.25">
      <c r="A18" s="212">
        <f>IF('Avaliação Períodos'!A19=0,"",'Avaliação Períodos'!A19)</f>
        <v>11</v>
      </c>
      <c r="B18" s="446" t="str">
        <f>IF('Avaliação Períodos'!B19=0,"",'Avaliação Períodos'!B19)</f>
        <v>João</v>
      </c>
      <c r="C18" s="447"/>
      <c r="D18" s="447"/>
      <c r="E18" s="447"/>
      <c r="F18" s="447"/>
      <c r="G18" s="503"/>
      <c r="H18" s="230">
        <v>15</v>
      </c>
      <c r="I18" s="224">
        <v>10</v>
      </c>
      <c r="J18" s="224">
        <v>10</v>
      </c>
      <c r="K18" s="224">
        <v>10</v>
      </c>
      <c r="L18" s="225">
        <v>8</v>
      </c>
      <c r="M18" s="225"/>
      <c r="N18" s="21">
        <f t="shared" si="0"/>
        <v>53</v>
      </c>
      <c r="O18" s="230">
        <v>15</v>
      </c>
      <c r="P18" s="224">
        <v>15</v>
      </c>
      <c r="Q18" s="224">
        <v>10</v>
      </c>
      <c r="R18" s="224">
        <v>10</v>
      </c>
      <c r="S18" s="224">
        <v>10</v>
      </c>
      <c r="T18" s="224"/>
      <c r="U18" s="21">
        <f t="shared" si="1"/>
        <v>60</v>
      </c>
      <c r="V18" s="243"/>
      <c r="W18" s="243"/>
      <c r="X18" s="243"/>
      <c r="Y18" s="243"/>
      <c r="Z18" s="243"/>
      <c r="AA18" s="243"/>
      <c r="AB18" s="21" t="str">
        <f t="shared" si="2"/>
        <v/>
      </c>
    </row>
    <row r="19" spans="1:32" x14ac:dyDescent="0.25">
      <c r="A19" s="213">
        <f>IF('Avaliação Períodos'!A20=0,"",'Avaliação Períodos'!A20)</f>
        <v>12</v>
      </c>
      <c r="B19" s="464" t="str">
        <f>IF('Avaliação Períodos'!B20=0,"",'Avaliação Períodos'!B20)</f>
        <v>João Miguel</v>
      </c>
      <c r="C19" s="465"/>
      <c r="D19" s="465"/>
      <c r="E19" s="465"/>
      <c r="F19" s="465"/>
      <c r="G19" s="466"/>
      <c r="H19" s="226">
        <v>20</v>
      </c>
      <c r="I19" s="227">
        <v>15</v>
      </c>
      <c r="J19" s="227">
        <v>15</v>
      </c>
      <c r="K19" s="227">
        <v>15</v>
      </c>
      <c r="L19" s="228">
        <v>15</v>
      </c>
      <c r="M19" s="228"/>
      <c r="N19" s="21">
        <f t="shared" si="0"/>
        <v>80</v>
      </c>
      <c r="O19" s="226">
        <v>15</v>
      </c>
      <c r="P19" s="227">
        <v>15</v>
      </c>
      <c r="Q19" s="227">
        <v>10</v>
      </c>
      <c r="R19" s="227">
        <v>10</v>
      </c>
      <c r="S19" s="227">
        <v>10</v>
      </c>
      <c r="T19" s="227"/>
      <c r="U19" s="21">
        <f t="shared" si="1"/>
        <v>60</v>
      </c>
      <c r="V19" s="242"/>
      <c r="W19" s="242"/>
      <c r="X19" s="242"/>
      <c r="Y19" s="242"/>
      <c r="Z19" s="242"/>
      <c r="AA19" s="242"/>
      <c r="AB19" s="21" t="str">
        <f t="shared" si="2"/>
        <v/>
      </c>
    </row>
    <row r="20" spans="1:32" x14ac:dyDescent="0.25">
      <c r="A20" s="212">
        <f>IF('Avaliação Períodos'!A21=0,"",'Avaliação Períodos'!A21)</f>
        <v>13</v>
      </c>
      <c r="B20" s="446" t="str">
        <f>IF('Avaliação Períodos'!B21=0,"",'Avaliação Períodos'!B21)</f>
        <v>Lara</v>
      </c>
      <c r="C20" s="447"/>
      <c r="D20" s="447"/>
      <c r="E20" s="447"/>
      <c r="F20" s="447"/>
      <c r="G20" s="503"/>
      <c r="H20" s="230">
        <v>15</v>
      </c>
      <c r="I20" s="224">
        <v>15</v>
      </c>
      <c r="J20" s="224">
        <v>10</v>
      </c>
      <c r="K20" s="224">
        <v>10</v>
      </c>
      <c r="L20" s="225">
        <v>5</v>
      </c>
      <c r="M20" s="225"/>
      <c r="N20" s="21">
        <f t="shared" si="0"/>
        <v>55</v>
      </c>
      <c r="O20" s="230">
        <v>15</v>
      </c>
      <c r="P20" s="224">
        <v>15</v>
      </c>
      <c r="Q20" s="224">
        <v>10</v>
      </c>
      <c r="R20" s="224">
        <v>10</v>
      </c>
      <c r="S20" s="224">
        <v>10</v>
      </c>
      <c r="T20" s="224"/>
      <c r="U20" s="21">
        <f t="shared" si="1"/>
        <v>60</v>
      </c>
      <c r="V20" s="243"/>
      <c r="W20" s="243"/>
      <c r="X20" s="243"/>
      <c r="Y20" s="243"/>
      <c r="Z20" s="243"/>
      <c r="AA20" s="243"/>
      <c r="AB20" s="21" t="str">
        <f t="shared" si="2"/>
        <v/>
      </c>
    </row>
    <row r="21" spans="1:32" x14ac:dyDescent="0.25">
      <c r="A21" s="213">
        <f>IF('Avaliação Períodos'!A22=0,"",'Avaliação Períodos'!A22)</f>
        <v>14</v>
      </c>
      <c r="B21" s="464" t="str">
        <f>IF('Avaliação Períodos'!B22=0,"",'Avaliação Períodos'!B22)</f>
        <v>Luna</v>
      </c>
      <c r="C21" s="465"/>
      <c r="D21" s="465"/>
      <c r="E21" s="465"/>
      <c r="F21" s="465"/>
      <c r="G21" s="466"/>
      <c r="H21" s="226">
        <v>10</v>
      </c>
      <c r="I21" s="227">
        <v>10</v>
      </c>
      <c r="J21" s="227">
        <v>10</v>
      </c>
      <c r="K21" s="227">
        <v>10</v>
      </c>
      <c r="L21" s="228">
        <v>15</v>
      </c>
      <c r="M21" s="228"/>
      <c r="N21" s="21">
        <f t="shared" si="0"/>
        <v>55</v>
      </c>
      <c r="O21" s="226">
        <v>15</v>
      </c>
      <c r="P21" s="227">
        <v>15</v>
      </c>
      <c r="Q21" s="227">
        <v>10</v>
      </c>
      <c r="R21" s="227">
        <v>10</v>
      </c>
      <c r="S21" s="227">
        <v>15</v>
      </c>
      <c r="T21" s="227"/>
      <c r="U21" s="21">
        <f t="shared" si="1"/>
        <v>65</v>
      </c>
      <c r="V21" s="242"/>
      <c r="W21" s="242"/>
      <c r="X21" s="242"/>
      <c r="Y21" s="242"/>
      <c r="Z21" s="242"/>
      <c r="AA21" s="242"/>
      <c r="AB21" s="21" t="str">
        <f t="shared" si="2"/>
        <v/>
      </c>
    </row>
    <row r="22" spans="1:32" x14ac:dyDescent="0.25">
      <c r="A22" s="212">
        <f>IF('Avaliação Períodos'!A23=0,"",'Avaliação Períodos'!A23)</f>
        <v>15</v>
      </c>
      <c r="B22" s="446" t="str">
        <f>IF('Avaliação Períodos'!B23=0,"",'Avaliação Períodos'!B23)</f>
        <v>Mariana</v>
      </c>
      <c r="C22" s="447"/>
      <c r="D22" s="447"/>
      <c r="E22" s="447"/>
      <c r="F22" s="447"/>
      <c r="G22" s="503"/>
      <c r="H22" s="230">
        <v>10</v>
      </c>
      <c r="I22" s="224">
        <v>5</v>
      </c>
      <c r="J22" s="224">
        <v>10</v>
      </c>
      <c r="K22" s="224">
        <v>10</v>
      </c>
      <c r="L22" s="225">
        <v>9</v>
      </c>
      <c r="M22" s="225"/>
      <c r="N22" s="21">
        <f t="shared" si="0"/>
        <v>44</v>
      </c>
      <c r="O22" s="230">
        <v>15</v>
      </c>
      <c r="P22" s="224">
        <v>15</v>
      </c>
      <c r="Q22" s="224">
        <v>10</v>
      </c>
      <c r="R22" s="224">
        <v>10</v>
      </c>
      <c r="S22" s="224">
        <v>10</v>
      </c>
      <c r="T22" s="224"/>
      <c r="U22" s="21">
        <f t="shared" si="1"/>
        <v>60</v>
      </c>
      <c r="V22" s="243"/>
      <c r="W22" s="243"/>
      <c r="X22" s="243"/>
      <c r="Y22" s="243"/>
      <c r="Z22" s="243"/>
      <c r="AA22" s="243"/>
      <c r="AB22" s="21" t="str">
        <f t="shared" si="2"/>
        <v/>
      </c>
    </row>
    <row r="23" spans="1:32" x14ac:dyDescent="0.25">
      <c r="A23" s="213">
        <f>IF('Avaliação Períodos'!A24=0,"",'Avaliação Períodos'!A24)</f>
        <v>16</v>
      </c>
      <c r="B23" s="464" t="str">
        <f>IF('Avaliação Períodos'!B24=0,"",'Avaliação Períodos'!B24)</f>
        <v>Martim</v>
      </c>
      <c r="C23" s="465"/>
      <c r="D23" s="465"/>
      <c r="E23" s="465"/>
      <c r="F23" s="465"/>
      <c r="G23" s="466"/>
      <c r="H23" s="226">
        <v>15</v>
      </c>
      <c r="I23" s="227">
        <v>15</v>
      </c>
      <c r="J23" s="227">
        <v>15</v>
      </c>
      <c r="K23" s="227">
        <v>15</v>
      </c>
      <c r="L23" s="228">
        <v>15</v>
      </c>
      <c r="M23" s="228"/>
      <c r="N23" s="21">
        <f t="shared" si="0"/>
        <v>75</v>
      </c>
      <c r="O23" s="226">
        <v>15</v>
      </c>
      <c r="P23" s="227">
        <v>15</v>
      </c>
      <c r="Q23" s="227">
        <v>15</v>
      </c>
      <c r="R23" s="227">
        <v>15</v>
      </c>
      <c r="S23" s="227">
        <v>20</v>
      </c>
      <c r="T23" s="227"/>
      <c r="U23" s="21">
        <f t="shared" si="1"/>
        <v>80</v>
      </c>
      <c r="V23" s="242"/>
      <c r="W23" s="242"/>
      <c r="X23" s="242"/>
      <c r="Y23" s="242"/>
      <c r="Z23" s="242"/>
      <c r="AA23" s="242"/>
      <c r="AB23" s="21" t="str">
        <f t="shared" si="2"/>
        <v/>
      </c>
    </row>
    <row r="24" spans="1:32" x14ac:dyDescent="0.25">
      <c r="A24" s="212">
        <f>IF('Avaliação Períodos'!A25=0,"",'Avaliação Períodos'!A25)</f>
        <v>17</v>
      </c>
      <c r="B24" s="446" t="str">
        <f>IF('Avaliação Períodos'!B25=0,"",'Avaliação Períodos'!B25)</f>
        <v>Matilde</v>
      </c>
      <c r="C24" s="447"/>
      <c r="D24" s="447"/>
      <c r="E24" s="447"/>
      <c r="F24" s="447"/>
      <c r="G24" s="503"/>
      <c r="H24" s="230">
        <v>10</v>
      </c>
      <c r="I24" s="224">
        <v>10</v>
      </c>
      <c r="J24" s="224">
        <v>10</v>
      </c>
      <c r="K24" s="224">
        <v>10</v>
      </c>
      <c r="L24" s="225">
        <v>5</v>
      </c>
      <c r="M24" s="225"/>
      <c r="N24" s="21">
        <f t="shared" si="0"/>
        <v>45</v>
      </c>
      <c r="O24" s="230">
        <v>10</v>
      </c>
      <c r="P24" s="224">
        <v>10</v>
      </c>
      <c r="Q24" s="224">
        <v>10</v>
      </c>
      <c r="R24" s="224">
        <v>10</v>
      </c>
      <c r="S24" s="224">
        <v>10</v>
      </c>
      <c r="T24" s="224"/>
      <c r="U24" s="21">
        <f t="shared" si="1"/>
        <v>50</v>
      </c>
      <c r="V24" s="243"/>
      <c r="W24" s="243"/>
      <c r="X24" s="243"/>
      <c r="Y24" s="243"/>
      <c r="Z24" s="243"/>
      <c r="AA24" s="243"/>
      <c r="AB24" s="21" t="str">
        <f t="shared" si="2"/>
        <v/>
      </c>
    </row>
    <row r="25" spans="1:32" x14ac:dyDescent="0.25">
      <c r="A25" s="213">
        <f>IF('Avaliação Períodos'!A26=0,"",'Avaliação Períodos'!A26)</f>
        <v>18</v>
      </c>
      <c r="B25" s="464" t="str">
        <f>IF('Avaliação Períodos'!B26=0,"",'Avaliação Períodos'!B26)</f>
        <v>Rúben</v>
      </c>
      <c r="C25" s="465"/>
      <c r="D25" s="465"/>
      <c r="E25" s="465"/>
      <c r="F25" s="465"/>
      <c r="G25" s="466"/>
      <c r="H25" s="226">
        <v>10</v>
      </c>
      <c r="I25" s="227">
        <v>10</v>
      </c>
      <c r="J25" s="227">
        <v>10</v>
      </c>
      <c r="K25" s="227">
        <v>10</v>
      </c>
      <c r="L25" s="228">
        <v>10</v>
      </c>
      <c r="M25" s="228"/>
      <c r="N25" s="21">
        <f t="shared" si="0"/>
        <v>50</v>
      </c>
      <c r="O25" s="226">
        <v>15</v>
      </c>
      <c r="P25" s="227">
        <v>15</v>
      </c>
      <c r="Q25" s="227">
        <v>10</v>
      </c>
      <c r="R25" s="227">
        <v>10</v>
      </c>
      <c r="S25" s="227">
        <v>10</v>
      </c>
      <c r="T25" s="227"/>
      <c r="U25" s="21">
        <f t="shared" si="1"/>
        <v>60</v>
      </c>
      <c r="V25" s="242"/>
      <c r="W25" s="242"/>
      <c r="X25" s="242"/>
      <c r="Y25" s="242"/>
      <c r="Z25" s="242"/>
      <c r="AA25" s="242"/>
      <c r="AB25" s="21" t="str">
        <f t="shared" si="2"/>
        <v/>
      </c>
    </row>
    <row r="26" spans="1:32" x14ac:dyDescent="0.25">
      <c r="A26" s="212">
        <f>IF('Avaliação Períodos'!A27=0,"",'Avaliação Períodos'!A27)</f>
        <v>19</v>
      </c>
      <c r="B26" s="446" t="str">
        <f>IF('Avaliação Períodos'!B27=0,"",'Avaliação Períodos'!B27)</f>
        <v>Samanta</v>
      </c>
      <c r="C26" s="447"/>
      <c r="D26" s="447"/>
      <c r="E26" s="447"/>
      <c r="F26" s="447"/>
      <c r="G26" s="503"/>
      <c r="H26" s="230">
        <v>10</v>
      </c>
      <c r="I26" s="224">
        <v>10</v>
      </c>
      <c r="J26" s="224">
        <v>10</v>
      </c>
      <c r="K26" s="224">
        <v>10</v>
      </c>
      <c r="L26" s="225">
        <v>15</v>
      </c>
      <c r="M26" s="225"/>
      <c r="N26" s="21">
        <f t="shared" si="0"/>
        <v>55</v>
      </c>
      <c r="O26" s="230">
        <v>15</v>
      </c>
      <c r="P26" s="224">
        <v>15</v>
      </c>
      <c r="Q26" s="224">
        <v>15</v>
      </c>
      <c r="R26" s="224">
        <v>10</v>
      </c>
      <c r="S26" s="224">
        <v>20</v>
      </c>
      <c r="T26" s="224"/>
      <c r="U26" s="21">
        <f t="shared" si="1"/>
        <v>75</v>
      </c>
      <c r="V26" s="243"/>
      <c r="W26" s="243"/>
      <c r="X26" s="243"/>
      <c r="Y26" s="243"/>
      <c r="Z26" s="243"/>
      <c r="AA26" s="243"/>
      <c r="AB26" s="21" t="str">
        <f t="shared" si="2"/>
        <v/>
      </c>
    </row>
    <row r="27" spans="1:32" x14ac:dyDescent="0.25">
      <c r="A27" s="213">
        <f>IF('Avaliação Períodos'!A28=0,"",'Avaliação Períodos'!A28)</f>
        <v>20</v>
      </c>
      <c r="B27" s="464" t="str">
        <f>IF('Avaliação Períodos'!B28=0,"",'Avaliação Períodos'!B28)</f>
        <v>Samuel</v>
      </c>
      <c r="C27" s="465"/>
      <c r="D27" s="465"/>
      <c r="E27" s="465"/>
      <c r="F27" s="465"/>
      <c r="G27" s="466"/>
      <c r="H27" s="226">
        <v>15</v>
      </c>
      <c r="I27" s="227">
        <v>15</v>
      </c>
      <c r="J27" s="227">
        <v>15</v>
      </c>
      <c r="K27" s="227">
        <v>10</v>
      </c>
      <c r="L27" s="228">
        <v>15</v>
      </c>
      <c r="M27" s="228"/>
      <c r="N27" s="21">
        <f t="shared" si="0"/>
        <v>70</v>
      </c>
      <c r="O27" s="226">
        <v>15</v>
      </c>
      <c r="P27" s="227">
        <v>15</v>
      </c>
      <c r="Q27" s="227">
        <v>15</v>
      </c>
      <c r="R27" s="227">
        <v>10</v>
      </c>
      <c r="S27" s="227">
        <v>10</v>
      </c>
      <c r="T27" s="227"/>
      <c r="U27" s="21">
        <f t="shared" si="1"/>
        <v>65</v>
      </c>
      <c r="V27" s="242"/>
      <c r="W27" s="242"/>
      <c r="X27" s="242"/>
      <c r="Y27" s="242"/>
      <c r="Z27" s="242"/>
      <c r="AA27" s="242"/>
      <c r="AB27" s="21" t="str">
        <f t="shared" si="2"/>
        <v/>
      </c>
    </row>
    <row r="28" spans="1:32" x14ac:dyDescent="0.25">
      <c r="A28" s="212">
        <f>IF('Avaliação Períodos'!A29=0,"",'Avaliação Períodos'!A29)</f>
        <v>21</v>
      </c>
      <c r="B28" s="446" t="str">
        <f>IF('Avaliação Períodos'!B29=0,"",'Avaliação Períodos'!B29)</f>
        <v xml:space="preserve"> Sara Ferreira Gonç</v>
      </c>
      <c r="C28" s="447"/>
      <c r="D28" s="447"/>
      <c r="E28" s="447"/>
      <c r="F28" s="447"/>
      <c r="G28" s="503"/>
      <c r="H28" s="230">
        <v>15</v>
      </c>
      <c r="I28" s="224">
        <v>15</v>
      </c>
      <c r="J28" s="224">
        <v>15</v>
      </c>
      <c r="K28" s="224">
        <v>15</v>
      </c>
      <c r="L28" s="225">
        <v>20</v>
      </c>
      <c r="M28" s="225"/>
      <c r="N28" s="21">
        <f t="shared" si="0"/>
        <v>80</v>
      </c>
      <c r="O28" s="230">
        <v>15</v>
      </c>
      <c r="P28" s="224">
        <v>15</v>
      </c>
      <c r="Q28" s="224">
        <v>15</v>
      </c>
      <c r="R28" s="224">
        <v>15</v>
      </c>
      <c r="S28" s="224">
        <v>20</v>
      </c>
      <c r="T28" s="224"/>
      <c r="U28" s="21">
        <f t="shared" si="1"/>
        <v>80</v>
      </c>
      <c r="V28" s="243"/>
      <c r="W28" s="243"/>
      <c r="X28" s="243"/>
      <c r="Y28" s="243"/>
      <c r="Z28" s="243"/>
      <c r="AA28" s="243"/>
      <c r="AB28" s="21" t="str">
        <f t="shared" si="2"/>
        <v/>
      </c>
    </row>
    <row r="29" spans="1:32" x14ac:dyDescent="0.25">
      <c r="A29" s="213">
        <f>IF('Avaliação Períodos'!A30=0,"",'Avaliação Períodos'!A30)</f>
        <v>22</v>
      </c>
      <c r="B29" s="464" t="str">
        <f>IF('Avaliação Períodos'!B30=0,"",'Avaliação Períodos'!B30)</f>
        <v xml:space="preserve">Sara Gomes </v>
      </c>
      <c r="C29" s="465"/>
      <c r="D29" s="465"/>
      <c r="E29" s="465"/>
      <c r="F29" s="465"/>
      <c r="G29" s="466"/>
      <c r="H29" s="231">
        <v>15</v>
      </c>
      <c r="I29" s="232">
        <v>15</v>
      </c>
      <c r="J29" s="232">
        <v>15</v>
      </c>
      <c r="K29" s="232">
        <v>15</v>
      </c>
      <c r="L29" s="233">
        <v>5</v>
      </c>
      <c r="M29" s="233"/>
      <c r="N29" s="21">
        <f t="shared" si="0"/>
        <v>65</v>
      </c>
      <c r="O29" s="231">
        <v>15</v>
      </c>
      <c r="P29" s="232">
        <v>15</v>
      </c>
      <c r="Q29" s="232">
        <v>10</v>
      </c>
      <c r="R29" s="232">
        <v>10</v>
      </c>
      <c r="S29" s="232">
        <v>10</v>
      </c>
      <c r="T29" s="232"/>
      <c r="U29" s="21">
        <f t="shared" si="1"/>
        <v>60</v>
      </c>
      <c r="V29" s="244"/>
      <c r="W29" s="244"/>
      <c r="X29" s="244"/>
      <c r="Y29" s="244"/>
      <c r="Z29" s="244"/>
      <c r="AA29" s="244"/>
      <c r="AB29" s="21" t="str">
        <f t="shared" si="2"/>
        <v/>
      </c>
    </row>
    <row r="30" spans="1:32" x14ac:dyDescent="0.25">
      <c r="A30" s="212">
        <f>IF('Avaliação Períodos'!A31=0,"",'Avaliação Períodos'!A31)</f>
        <v>23</v>
      </c>
      <c r="B30" s="446" t="str">
        <f>IF('Avaliação Períodos'!B31=0,"",'Avaliação Períodos'!B31)</f>
        <v>Simão Mendes</v>
      </c>
      <c r="C30" s="447"/>
      <c r="D30" s="447"/>
      <c r="E30" s="447"/>
      <c r="F30" s="447"/>
      <c r="G30" s="503"/>
      <c r="H30" s="230">
        <v>15</v>
      </c>
      <c r="I30" s="224">
        <v>15</v>
      </c>
      <c r="J30" s="224">
        <v>15</v>
      </c>
      <c r="K30" s="224">
        <v>15</v>
      </c>
      <c r="L30" s="225">
        <v>15</v>
      </c>
      <c r="M30" s="225"/>
      <c r="N30" s="21">
        <f t="shared" si="0"/>
        <v>75</v>
      </c>
      <c r="O30" s="230">
        <v>15</v>
      </c>
      <c r="P30" s="224">
        <v>15</v>
      </c>
      <c r="Q30" s="224">
        <v>10</v>
      </c>
      <c r="R30" s="224">
        <v>10</v>
      </c>
      <c r="S30" s="224">
        <v>10</v>
      </c>
      <c r="T30" s="224"/>
      <c r="U30" s="21">
        <f t="shared" si="1"/>
        <v>60</v>
      </c>
      <c r="V30" s="243"/>
      <c r="W30" s="243"/>
      <c r="X30" s="243"/>
      <c r="Y30" s="243"/>
      <c r="Z30" s="243"/>
      <c r="AA30" s="243"/>
      <c r="AB30" s="21" t="str">
        <f t="shared" si="2"/>
        <v/>
      </c>
    </row>
    <row r="31" spans="1:32" x14ac:dyDescent="0.25">
      <c r="A31" s="213">
        <f>IF('Avaliação Períodos'!A32=0,"",'Avaliação Períodos'!A32)</f>
        <v>24</v>
      </c>
      <c r="B31" s="464" t="str">
        <f>IF('Avaliação Períodos'!B32=0,"",'Avaliação Períodos'!B32)</f>
        <v>Simão Pedosa</v>
      </c>
      <c r="C31" s="465"/>
      <c r="D31" s="465"/>
      <c r="E31" s="465"/>
      <c r="F31" s="465"/>
      <c r="G31" s="466"/>
      <c r="H31" s="226">
        <v>15</v>
      </c>
      <c r="I31" s="227">
        <v>10</v>
      </c>
      <c r="J31" s="227">
        <v>10</v>
      </c>
      <c r="K31" s="227">
        <v>10</v>
      </c>
      <c r="L31" s="228">
        <v>10</v>
      </c>
      <c r="M31" s="228"/>
      <c r="N31" s="21">
        <f t="shared" si="0"/>
        <v>55</v>
      </c>
      <c r="O31" s="226">
        <v>15</v>
      </c>
      <c r="P31" s="227">
        <v>15</v>
      </c>
      <c r="Q31" s="227">
        <v>10</v>
      </c>
      <c r="R31" s="227">
        <v>10</v>
      </c>
      <c r="S31" s="227">
        <v>10</v>
      </c>
      <c r="T31" s="227"/>
      <c r="U31" s="21">
        <f t="shared" si="1"/>
        <v>60</v>
      </c>
      <c r="V31" s="242"/>
      <c r="W31" s="242"/>
      <c r="X31" s="242"/>
      <c r="Y31" s="242"/>
      <c r="Z31" s="242"/>
      <c r="AA31" s="242"/>
      <c r="AB31" s="21" t="str">
        <f t="shared" si="2"/>
        <v/>
      </c>
    </row>
    <row r="32" spans="1:32" x14ac:dyDescent="0.25">
      <c r="A32" s="212">
        <f>IF('Avaliação Períodos'!A33=0,"",'Avaliação Períodos'!A33)</f>
        <v>25</v>
      </c>
      <c r="B32" s="446" t="str">
        <f>IF('Avaliação Períodos'!B33=0,"",'Avaliação Períodos'!B33)</f>
        <v>Sofia</v>
      </c>
      <c r="C32" s="447"/>
      <c r="D32" s="447"/>
      <c r="E32" s="447"/>
      <c r="F32" s="447"/>
      <c r="G32" s="503"/>
      <c r="H32" s="230">
        <v>20</v>
      </c>
      <c r="I32" s="224">
        <v>15</v>
      </c>
      <c r="J32" s="224">
        <v>15</v>
      </c>
      <c r="K32" s="224">
        <v>15</v>
      </c>
      <c r="L32" s="225">
        <v>15</v>
      </c>
      <c r="M32" s="225"/>
      <c r="N32" s="21">
        <f t="shared" si="0"/>
        <v>80</v>
      </c>
      <c r="O32" s="230">
        <v>15</v>
      </c>
      <c r="P32" s="224">
        <v>15</v>
      </c>
      <c r="Q32" s="224">
        <v>15</v>
      </c>
      <c r="R32" s="224">
        <v>15</v>
      </c>
      <c r="S32" s="224">
        <v>20</v>
      </c>
      <c r="T32" s="224"/>
      <c r="U32" s="21">
        <f t="shared" si="1"/>
        <v>80</v>
      </c>
      <c r="V32" s="243"/>
      <c r="W32" s="243"/>
      <c r="X32" s="243"/>
      <c r="Y32" s="243"/>
      <c r="Z32" s="243"/>
      <c r="AA32" s="243"/>
      <c r="AB32" s="21" t="str">
        <f t="shared" si="2"/>
        <v/>
      </c>
    </row>
    <row r="33" spans="1:28" x14ac:dyDescent="0.25">
      <c r="A33" s="213">
        <f>IF('Avaliação Períodos'!A34=0,"",'Avaliação Períodos'!A34)</f>
        <v>26</v>
      </c>
      <c r="B33" s="464" t="str">
        <f>IF('Avaliação Períodos'!B34=0,"",'Avaliação Períodos'!B34)</f>
        <v>Tomás</v>
      </c>
      <c r="C33" s="465"/>
      <c r="D33" s="465"/>
      <c r="E33" s="465"/>
      <c r="F33" s="465"/>
      <c r="G33" s="466"/>
      <c r="H33" s="226">
        <v>20</v>
      </c>
      <c r="I33" s="227">
        <v>15</v>
      </c>
      <c r="J33" s="227">
        <v>15</v>
      </c>
      <c r="K33" s="227">
        <v>15</v>
      </c>
      <c r="L33" s="228">
        <v>15</v>
      </c>
      <c r="M33" s="228"/>
      <c r="N33" s="21">
        <f t="shared" si="0"/>
        <v>80</v>
      </c>
      <c r="O33" s="226">
        <v>15</v>
      </c>
      <c r="P33" s="227">
        <v>15</v>
      </c>
      <c r="Q33" s="227">
        <v>10</v>
      </c>
      <c r="R33" s="227">
        <v>10</v>
      </c>
      <c r="S33" s="227">
        <v>20</v>
      </c>
      <c r="T33" s="227"/>
      <c r="U33" s="21">
        <f t="shared" si="1"/>
        <v>70</v>
      </c>
      <c r="V33" s="242"/>
      <c r="W33" s="242"/>
      <c r="X33" s="242"/>
      <c r="Y33" s="242"/>
      <c r="Z33" s="242"/>
      <c r="AA33" s="242"/>
      <c r="AB33" s="21" t="str">
        <f t="shared" si="2"/>
        <v/>
      </c>
    </row>
    <row r="34" spans="1:28" x14ac:dyDescent="0.25">
      <c r="A34" s="212">
        <f>IF('Avaliação Períodos'!A35=0,"",'Avaliação Períodos'!A35)</f>
        <v>27</v>
      </c>
      <c r="B34" s="446" t="str">
        <f>IF('Avaliação Períodos'!B35=0,"",'Avaliação Períodos'!B35)</f>
        <v/>
      </c>
      <c r="C34" s="447"/>
      <c r="D34" s="447"/>
      <c r="E34" s="447"/>
      <c r="F34" s="447"/>
      <c r="G34" s="503"/>
      <c r="H34" s="230"/>
      <c r="I34" s="224"/>
      <c r="J34" s="224"/>
      <c r="K34" s="224"/>
      <c r="L34" s="225"/>
      <c r="M34" s="225"/>
      <c r="N34" s="21" t="str">
        <f t="shared" si="0"/>
        <v/>
      </c>
      <c r="O34" s="230"/>
      <c r="P34" s="224"/>
      <c r="Q34" s="224"/>
      <c r="R34" s="224"/>
      <c r="S34" s="224"/>
      <c r="T34" s="224"/>
      <c r="U34" s="21" t="str">
        <f t="shared" si="1"/>
        <v/>
      </c>
      <c r="V34" s="243"/>
      <c r="W34" s="243"/>
      <c r="X34" s="243"/>
      <c r="Y34" s="243"/>
      <c r="Z34" s="243"/>
      <c r="AA34" s="243"/>
      <c r="AB34" s="21" t="str">
        <f t="shared" si="2"/>
        <v/>
      </c>
    </row>
    <row r="35" spans="1:28" x14ac:dyDescent="0.25">
      <c r="A35" s="213">
        <f>IF('Avaliação Períodos'!A36=0,"",'Avaliação Períodos'!A36)</f>
        <v>28</v>
      </c>
      <c r="B35" s="464" t="str">
        <f>IF('Avaliação Períodos'!B36=0,"",'Avaliação Períodos'!B36)</f>
        <v xml:space="preserve"> </v>
      </c>
      <c r="C35" s="465"/>
      <c r="D35" s="465"/>
      <c r="E35" s="465"/>
      <c r="F35" s="465"/>
      <c r="G35" s="466"/>
      <c r="H35" s="226"/>
      <c r="I35" s="227"/>
      <c r="J35" s="227"/>
      <c r="K35" s="227"/>
      <c r="L35" s="228"/>
      <c r="M35" s="228"/>
      <c r="N35" s="21" t="str">
        <f t="shared" si="0"/>
        <v/>
      </c>
      <c r="O35" s="226"/>
      <c r="P35" s="227"/>
      <c r="Q35" s="227"/>
      <c r="R35" s="227"/>
      <c r="S35" s="227"/>
      <c r="T35" s="227"/>
      <c r="U35" s="21" t="str">
        <f t="shared" si="1"/>
        <v/>
      </c>
      <c r="V35" s="242"/>
      <c r="W35" s="242"/>
      <c r="X35" s="242"/>
      <c r="Y35" s="242"/>
      <c r="Z35" s="242"/>
      <c r="AA35" s="242"/>
      <c r="AB35" s="21" t="str">
        <f t="shared" si="2"/>
        <v/>
      </c>
    </row>
    <row r="36" spans="1:28" x14ac:dyDescent="0.25">
      <c r="A36" s="214">
        <f>IF('Avaliação Períodos'!A37=0,"",'Avaliação Períodos'!A37)</f>
        <v>29</v>
      </c>
      <c r="B36" s="507" t="str">
        <f>IF('Avaliação Períodos'!B37=0,"",'Avaliação Períodos'!B37)</f>
        <v/>
      </c>
      <c r="C36" s="508"/>
      <c r="D36" s="508"/>
      <c r="E36" s="508"/>
      <c r="F36" s="508"/>
      <c r="G36" s="509"/>
      <c r="H36" s="234"/>
      <c r="I36" s="235"/>
      <c r="J36" s="235"/>
      <c r="K36" s="235"/>
      <c r="L36" s="235"/>
      <c r="M36" s="236"/>
      <c r="N36" s="21" t="str">
        <f t="shared" si="0"/>
        <v/>
      </c>
      <c r="O36" s="234"/>
      <c r="P36" s="235"/>
      <c r="Q36" s="235"/>
      <c r="R36" s="235"/>
      <c r="S36" s="235"/>
      <c r="T36" s="235"/>
      <c r="U36" s="21" t="str">
        <f t="shared" si="1"/>
        <v/>
      </c>
      <c r="V36" s="245"/>
      <c r="W36" s="245"/>
      <c r="X36" s="245"/>
      <c r="Y36" s="245"/>
      <c r="Z36" s="245"/>
      <c r="AA36" s="245"/>
      <c r="AB36" s="21" t="str">
        <f t="shared" si="2"/>
        <v/>
      </c>
    </row>
    <row r="37" spans="1:28" x14ac:dyDescent="0.25">
      <c r="A37" s="215">
        <f>IF('Avaliação Períodos'!A38=0,"",'Avaliação Períodos'!A38)</f>
        <v>30</v>
      </c>
      <c r="B37" s="427" t="str">
        <f>IF('Avaliação Períodos'!B38=0,"",'Avaliação Períodos'!B38)</f>
        <v xml:space="preserve"> </v>
      </c>
      <c r="C37" s="428"/>
      <c r="D37" s="428"/>
      <c r="E37" s="428"/>
      <c r="F37" s="428"/>
      <c r="G37" s="429"/>
      <c r="H37" s="64"/>
      <c r="I37" s="65"/>
      <c r="J37" s="65"/>
      <c r="K37" s="65"/>
      <c r="L37" s="65"/>
      <c r="M37" s="68"/>
      <c r="N37" s="21" t="str">
        <f t="shared" si="0"/>
        <v/>
      </c>
      <c r="O37" s="64"/>
      <c r="P37" s="65"/>
      <c r="Q37" s="65"/>
      <c r="R37" s="65"/>
      <c r="S37" s="65"/>
      <c r="T37" s="65"/>
      <c r="U37" s="21" t="str">
        <f t="shared" si="1"/>
        <v/>
      </c>
      <c r="V37" s="246"/>
      <c r="W37" s="247"/>
      <c r="X37" s="247"/>
      <c r="Y37" s="247"/>
      <c r="Z37" s="247"/>
      <c r="AA37" s="247"/>
      <c r="AB37" s="21" t="str">
        <f t="shared" si="2"/>
        <v/>
      </c>
    </row>
    <row r="38" spans="1:28" x14ac:dyDescent="0.25">
      <c r="A38" s="2"/>
      <c r="B38" s="2"/>
      <c r="C38" s="2"/>
      <c r="D38" s="2"/>
      <c r="E38" s="2"/>
      <c r="F38" s="2"/>
      <c r="G38" s="2"/>
      <c r="I38" s="418" t="s">
        <v>66</v>
      </c>
      <c r="J38" s="419"/>
      <c r="K38" s="419"/>
      <c r="L38" s="419"/>
      <c r="M38" s="420"/>
      <c r="N38" s="248">
        <f>IF(COUNT(N8:N37)=0,"",AVERAGE(N8:N37))</f>
        <v>62.46153846153846</v>
      </c>
      <c r="P38" s="418" t="s">
        <v>66</v>
      </c>
      <c r="Q38" s="419"/>
      <c r="R38" s="419"/>
      <c r="S38" s="419"/>
      <c r="T38" s="420"/>
      <c r="U38" s="248">
        <f>IF(COUNT(U8:U37)=0,"",AVERAGE(U8:U37))</f>
        <v>65.384615384615387</v>
      </c>
      <c r="V38" s="148"/>
      <c r="W38" s="85" t="s">
        <v>66</v>
      </c>
      <c r="X38" s="86"/>
      <c r="Y38" s="86"/>
      <c r="Z38" s="86"/>
      <c r="AA38" s="87"/>
      <c r="AB38" s="248" t="str">
        <f>IF(COUNTBLANK(AB8:AB37)=30,"",AVERAGE(AB8:AB37))</f>
        <v/>
      </c>
    </row>
    <row r="39" spans="1:28" x14ac:dyDescent="0.25">
      <c r="A39" s="2"/>
      <c r="B39" s="2"/>
      <c r="C39" s="2"/>
      <c r="D39" s="2"/>
      <c r="E39" s="2"/>
      <c r="F39" s="2"/>
      <c r="G39" s="2"/>
      <c r="I39" s="418" t="s">
        <v>67</v>
      </c>
      <c r="J39" s="419"/>
      <c r="K39" s="419"/>
      <c r="L39" s="419"/>
      <c r="M39" s="420"/>
      <c r="N39" s="249">
        <f>COUNTIF(N8:N37,"&lt;50")</f>
        <v>4</v>
      </c>
      <c r="P39" s="418" t="s">
        <v>67</v>
      </c>
      <c r="Q39" s="419"/>
      <c r="R39" s="419"/>
      <c r="S39" s="419"/>
      <c r="T39" s="420"/>
      <c r="U39" s="249">
        <f>COUNTIF(U8:U37,"&lt;50")</f>
        <v>0</v>
      </c>
      <c r="W39" s="85" t="s">
        <v>67</v>
      </c>
      <c r="X39" s="86"/>
      <c r="Y39" s="86"/>
      <c r="Z39" s="86"/>
      <c r="AA39" s="87"/>
      <c r="AB39" s="249">
        <f>COUNTIF(AB8:AB37,"&lt;50")</f>
        <v>0</v>
      </c>
    </row>
    <row r="40" spans="1:28" x14ac:dyDescent="0.25">
      <c r="A40" s="2"/>
      <c r="B40" s="2"/>
      <c r="C40" s="2"/>
      <c r="D40" s="2"/>
      <c r="E40" s="2"/>
      <c r="F40" s="2"/>
      <c r="G40" s="2"/>
      <c r="I40" s="418" t="s">
        <v>68</v>
      </c>
      <c r="J40" s="419"/>
      <c r="K40" s="419"/>
      <c r="L40" s="419"/>
      <c r="M40" s="420"/>
      <c r="N40" s="250">
        <f>IF(COUNT(N8:N37)=0,"",$N39/(COUNT(N8:N37))*100)</f>
        <v>15.384615384615385</v>
      </c>
      <c r="P40" s="418" t="s">
        <v>68</v>
      </c>
      <c r="Q40" s="419"/>
      <c r="R40" s="419"/>
      <c r="S40" s="419"/>
      <c r="T40" s="420"/>
      <c r="U40" s="250">
        <f>IF(COUNT(U8:U37)=0,"",$U39/(COUNT(U8:U37))*100)</f>
        <v>0</v>
      </c>
      <c r="W40" s="85" t="s">
        <v>68</v>
      </c>
      <c r="X40" s="86"/>
      <c r="Y40" s="86"/>
      <c r="Z40" s="86"/>
      <c r="AA40" s="87"/>
      <c r="AB40" s="250" t="str">
        <f>IF(COUNT(AB8:AB37)=0,"",$AB39/(COUNT(AB8:AB37))*100)</f>
        <v/>
      </c>
    </row>
    <row r="42" spans="1:28" x14ac:dyDescent="0.25">
      <c r="N42" s="501" t="s">
        <v>41</v>
      </c>
      <c r="O42" s="501"/>
      <c r="P42" s="137"/>
      <c r="Q42" s="17" t="s">
        <v>42</v>
      </c>
    </row>
    <row r="43" spans="1:28" x14ac:dyDescent="0.25">
      <c r="N43" s="25" t="s">
        <v>43</v>
      </c>
      <c r="O43" s="26" t="s">
        <v>44</v>
      </c>
      <c r="P43" s="26"/>
      <c r="Q43" s="27">
        <v>20</v>
      </c>
    </row>
    <row r="44" spans="1:28" x14ac:dyDescent="0.25">
      <c r="N44" s="25" t="s">
        <v>45</v>
      </c>
      <c r="O44" s="26" t="s">
        <v>46</v>
      </c>
      <c r="P44" s="26"/>
      <c r="Q44" s="27">
        <v>20</v>
      </c>
    </row>
    <row r="45" spans="1:28" x14ac:dyDescent="0.25">
      <c r="N45" s="25" t="s">
        <v>47</v>
      </c>
      <c r="O45" s="26" t="s">
        <v>48</v>
      </c>
      <c r="P45" s="26"/>
      <c r="Q45" s="27">
        <v>20</v>
      </c>
    </row>
    <row r="46" spans="1:28" x14ac:dyDescent="0.25">
      <c r="N46" s="25" t="s">
        <v>49</v>
      </c>
      <c r="O46" s="26" t="s">
        <v>50</v>
      </c>
      <c r="P46" s="26"/>
      <c r="Q46" s="27">
        <v>20</v>
      </c>
    </row>
    <row r="47" spans="1:28" x14ac:dyDescent="0.25">
      <c r="N47" s="25" t="s">
        <v>51</v>
      </c>
      <c r="O47" s="26" t="s">
        <v>52</v>
      </c>
      <c r="P47" s="26"/>
      <c r="Q47" s="27">
        <v>20</v>
      </c>
    </row>
    <row r="48" spans="1:28" x14ac:dyDescent="0.25">
      <c r="N48" s="25"/>
      <c r="O48" s="26"/>
      <c r="P48" s="26"/>
      <c r="Q48" s="27"/>
    </row>
    <row r="49" spans="14:17" x14ac:dyDescent="0.25">
      <c r="N49" s="25"/>
      <c r="O49" s="26"/>
      <c r="P49" s="26"/>
      <c r="Q49" s="41" t="s">
        <v>53</v>
      </c>
    </row>
    <row r="50" spans="14:17" x14ac:dyDescent="0.25">
      <c r="N50" s="25"/>
      <c r="O50" s="43"/>
      <c r="P50" s="43"/>
      <c r="Q50" s="27"/>
    </row>
    <row r="51" spans="14:17" x14ac:dyDescent="0.25">
      <c r="N51" s="16"/>
      <c r="O51" s="44" t="s">
        <v>36</v>
      </c>
      <c r="P51" s="44"/>
      <c r="Q51" s="137">
        <f>SUM(Q43:Q48)</f>
        <v>100</v>
      </c>
    </row>
  </sheetData>
  <sheetProtection algorithmName="SHA-512" hashValue="zIJphAAdmu8hDlLy+8oga7X81Wt8Am2vJYWi2/n7aCxTwSPTEwaw/m4k63liqhA2aL6UjsDbfJEAk/1zvuQgpQ==" saltValue="fzEMR/xb3ImWusst7uT5gA==" spinCount="100000" sheet="1" objects="1" scenarios="1"/>
  <mergeCells count="47">
    <mergeCell ref="B29:G29"/>
    <mergeCell ref="I40:M40"/>
    <mergeCell ref="P40:T40"/>
    <mergeCell ref="C6:G6"/>
    <mergeCell ref="B36:G36"/>
    <mergeCell ref="B37:G37"/>
    <mergeCell ref="I38:M38"/>
    <mergeCell ref="P38:T38"/>
    <mergeCell ref="I39:M39"/>
    <mergeCell ref="P39:T39"/>
    <mergeCell ref="B30:G30"/>
    <mergeCell ref="B31:G31"/>
    <mergeCell ref="B32:G32"/>
    <mergeCell ref="B33:G33"/>
    <mergeCell ref="B34:G34"/>
    <mergeCell ref="B35:G35"/>
    <mergeCell ref="B25:G25"/>
    <mergeCell ref="B26:G26"/>
    <mergeCell ref="B27:G27"/>
    <mergeCell ref="B28:G28"/>
    <mergeCell ref="B24:G24"/>
    <mergeCell ref="B18:G18"/>
    <mergeCell ref="B19:G19"/>
    <mergeCell ref="B20:G20"/>
    <mergeCell ref="B21:G21"/>
    <mergeCell ref="B22:G22"/>
    <mergeCell ref="B13:G13"/>
    <mergeCell ref="B14:G14"/>
    <mergeCell ref="B15:G15"/>
    <mergeCell ref="B16:G16"/>
    <mergeCell ref="B17:G17"/>
    <mergeCell ref="N42:O42"/>
    <mergeCell ref="A3:G3"/>
    <mergeCell ref="H3:AB3"/>
    <mergeCell ref="D4:G5"/>
    <mergeCell ref="N4:N5"/>
    <mergeCell ref="O4:T5"/>
    <mergeCell ref="U4:U5"/>
    <mergeCell ref="V4:AA5"/>
    <mergeCell ref="AB4:AB5"/>
    <mergeCell ref="B7:G7"/>
    <mergeCell ref="B8:G8"/>
    <mergeCell ref="B9:G9"/>
    <mergeCell ref="B10:G10"/>
    <mergeCell ref="B11:G11"/>
    <mergeCell ref="B23:G23"/>
    <mergeCell ref="B12:G12"/>
  </mergeCells>
  <dataValidations count="3">
    <dataValidation type="decimal" operator="lessThanOrEqual" allowBlank="1" showErrorMessage="1" errorTitle="Erro." error="Ultrapassou cotação máxima." sqref="H8:M37 O8:T36 V8:AA36" xr:uid="{00000000-0002-0000-0500-000000000000}">
      <formula1>H$7</formula1>
    </dataValidation>
    <dataValidation type="decimal" operator="lessThanOrEqual" allowBlank="1" showInputMessage="1" showErrorMessage="1" errorTitle="ERRO!" error="A pergunta não vale tanto!..." sqref="P37:T37 W37:AA37 N8:N37" xr:uid="{00000000-0002-0000-0500-000001000000}">
      <formula1>N$7</formula1>
    </dataValidation>
    <dataValidation type="decimal" operator="lessThanOrEqual" allowBlank="1" showErrorMessage="1" errorTitle="ERRO!" error="A pergunta não vale tanto!" sqref="O37 V37" xr:uid="{00000000-0002-0000-0500-000002000000}">
      <formula1>O$7</formula1>
    </dataValidation>
  </dataValidations>
  <pageMargins left="0.7" right="0.7" top="0.75" bottom="0.75" header="0.3" footer="0.3"/>
  <pageSetup paperSize="9" scale="8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</vt:i4>
      </vt:variant>
    </vt:vector>
  </HeadingPairs>
  <TitlesOfParts>
    <vt:vector size="8" baseType="lpstr">
      <vt:lpstr>Avaliação Períodos</vt:lpstr>
      <vt:lpstr>Oralidade</vt:lpstr>
      <vt:lpstr>Leitura</vt:lpstr>
      <vt:lpstr>Ed. Literária</vt:lpstr>
      <vt:lpstr>Gramática</vt:lpstr>
      <vt:lpstr>Escrita</vt:lpstr>
      <vt:lpstr>'Avaliação Períodos'!Área_de_Impressão</vt:lpstr>
      <vt:lpstr>Escrita!Área_de_Impressão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miguelPC</cp:lastModifiedBy>
  <cp:revision/>
  <cp:lastPrinted>2020-06-29T16:07:21Z</cp:lastPrinted>
  <dcterms:created xsi:type="dcterms:W3CDTF">2011-09-16T07:34:53Z</dcterms:created>
  <dcterms:modified xsi:type="dcterms:W3CDTF">2020-09-25T23:26:42Z</dcterms:modified>
</cp:coreProperties>
</file>