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kornmee\Downloads\P-nui master\CANBUS BMS\daly bms\"/>
    </mc:Choice>
  </mc:AlternateContent>
  <xr:revisionPtr revIDLastSave="0" documentId="13_ncr:1_{8626F976-C874-4874-BEF9-A5B6605642E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8" i="3"/>
  <c r="H9" i="3" s="1"/>
  <c r="H17" i="3" s="1"/>
  <c r="H6" i="3"/>
  <c r="H7" i="3" s="1"/>
  <c r="H15" i="3" s="1"/>
  <c r="H4" i="3"/>
  <c r="H5" i="3" s="1"/>
  <c r="H13" i="3" s="1"/>
  <c r="H2" i="3"/>
  <c r="H3" i="3"/>
  <c r="H11" i="3" s="1"/>
  <c r="H14" i="3" l="1"/>
  <c r="H12" i="3"/>
  <c r="H16" i="3"/>
  <c r="M8" i="3"/>
  <c r="M9" i="3" s="1"/>
  <c r="L8" i="3"/>
  <c r="L9" i="3" s="1"/>
  <c r="K8" i="3"/>
  <c r="K9" i="3" s="1"/>
  <c r="J8" i="3"/>
  <c r="J9" i="3" s="1"/>
  <c r="I8" i="3"/>
  <c r="I16" i="3" s="1"/>
  <c r="G8" i="3"/>
  <c r="G9" i="3" s="1"/>
  <c r="F8" i="3"/>
  <c r="F9" i="3" s="1"/>
  <c r="J7" i="3"/>
  <c r="I7" i="3"/>
  <c r="I15" i="3" s="1"/>
  <c r="F7" i="3"/>
  <c r="M6" i="3"/>
  <c r="M7" i="3" s="1"/>
  <c r="L6" i="3"/>
  <c r="L7" i="3" s="1"/>
  <c r="K6" i="3"/>
  <c r="K7" i="3" s="1"/>
  <c r="J6" i="3"/>
  <c r="I6" i="3"/>
  <c r="I14" i="3" s="1"/>
  <c r="G6" i="3"/>
  <c r="G7" i="3" s="1"/>
  <c r="F6" i="3"/>
  <c r="M4" i="3"/>
  <c r="M5" i="3" s="1"/>
  <c r="L4" i="3"/>
  <c r="L5" i="3" s="1"/>
  <c r="K4" i="3"/>
  <c r="K5" i="3" s="1"/>
  <c r="J4" i="3"/>
  <c r="J5" i="3" s="1"/>
  <c r="I4" i="3"/>
  <c r="G4" i="3"/>
  <c r="G5" i="3" s="1"/>
  <c r="F4" i="3"/>
  <c r="F5" i="3" s="1"/>
  <c r="M2" i="3"/>
  <c r="L2" i="3"/>
  <c r="K2" i="3"/>
  <c r="J2" i="3"/>
  <c r="I2" i="3"/>
  <c r="G3" i="3"/>
  <c r="F2" i="3"/>
  <c r="B5" i="3"/>
  <c r="C5" i="3" s="1"/>
  <c r="B4" i="3"/>
  <c r="C4" i="3" s="1"/>
  <c r="B3" i="3"/>
  <c r="C3" i="3" s="1"/>
  <c r="B2" i="3"/>
  <c r="C2" i="3" s="1"/>
  <c r="J15" i="1"/>
  <c r="N13" i="1"/>
  <c r="L13" i="1"/>
  <c r="J13" i="1"/>
  <c r="I5" i="3" l="1"/>
  <c r="I13" i="3" s="1"/>
  <c r="I12" i="3"/>
  <c r="I9" i="3"/>
  <c r="I17" i="3" s="1"/>
  <c r="E5" i="2"/>
  <c r="D5" i="2"/>
  <c r="C5" i="2"/>
  <c r="B5" i="2"/>
  <c r="E3" i="2"/>
  <c r="D3" i="2"/>
  <c r="C3" i="2"/>
  <c r="B3" i="2"/>
  <c r="O16" i="1"/>
  <c r="J16" i="1"/>
  <c r="N14" i="1"/>
  <c r="L14" i="1"/>
  <c r="J14" i="1"/>
  <c r="N10" i="1"/>
  <c r="M10" i="1"/>
  <c r="L10" i="1"/>
  <c r="K10" i="1"/>
  <c r="J8" i="1"/>
  <c r="I8" i="1"/>
  <c r="P6" i="1"/>
  <c r="O6" i="1"/>
  <c r="K4" i="1"/>
  <c r="L4" i="1"/>
  <c r="N4" i="1"/>
  <c r="I21" i="1"/>
  <c r="J21" i="1"/>
  <c r="K21" i="1"/>
  <c r="L21" i="1"/>
  <c r="M21" i="1"/>
  <c r="N21" i="1"/>
  <c r="O21" i="1"/>
  <c r="P5" i="1"/>
  <c r="P7" i="1"/>
  <c r="P8" i="1" s="1"/>
  <c r="P9" i="1"/>
  <c r="P10" i="1" s="1"/>
  <c r="P11" i="1"/>
  <c r="P13" i="1"/>
  <c r="P15" i="1"/>
  <c r="P3" i="1"/>
  <c r="P4" i="1" s="1"/>
  <c r="O5" i="1"/>
  <c r="O7" i="1"/>
  <c r="O8" i="1" s="1"/>
  <c r="O9" i="1"/>
  <c r="O10" i="1" s="1"/>
  <c r="O11" i="1"/>
  <c r="O13" i="1"/>
  <c r="O14" i="1" s="1"/>
  <c r="O15" i="1"/>
  <c r="O3" i="1"/>
  <c r="O4" i="1" s="1"/>
  <c r="N5" i="1"/>
  <c r="N6" i="1" s="1"/>
  <c r="N7" i="1"/>
  <c r="N8" i="1" s="1"/>
  <c r="N9" i="1"/>
  <c r="N11" i="1"/>
  <c r="N15" i="1"/>
  <c r="N16" i="1" s="1"/>
  <c r="N3" i="1"/>
  <c r="M5" i="1"/>
  <c r="M6" i="1" s="1"/>
  <c r="M7" i="1"/>
  <c r="M8" i="1" s="1"/>
  <c r="M9" i="1"/>
  <c r="M11" i="1"/>
  <c r="M12" i="1" s="1"/>
  <c r="M13" i="1"/>
  <c r="M14" i="1" s="1"/>
  <c r="M15" i="1"/>
  <c r="M16" i="1" s="1"/>
  <c r="M3" i="1"/>
  <c r="M4" i="1" s="1"/>
  <c r="L5" i="1"/>
  <c r="L6" i="1" s="1"/>
  <c r="L7" i="1"/>
  <c r="L8" i="1" s="1"/>
  <c r="L9" i="1"/>
  <c r="L11" i="1"/>
  <c r="L12" i="1" s="1"/>
  <c r="L15" i="1"/>
  <c r="L16" i="1" s="1"/>
  <c r="L3" i="1"/>
  <c r="K5" i="1"/>
  <c r="K6" i="1" s="1"/>
  <c r="K7" i="1"/>
  <c r="K8" i="1" s="1"/>
  <c r="K9" i="1"/>
  <c r="K11" i="1"/>
  <c r="K12" i="1" s="1"/>
  <c r="K13" i="1"/>
  <c r="K14" i="1" s="1"/>
  <c r="K15" i="1"/>
  <c r="K16" i="1" s="1"/>
  <c r="K3" i="1"/>
  <c r="J5" i="1"/>
  <c r="J6" i="1" s="1"/>
  <c r="J7" i="1"/>
  <c r="J9" i="1"/>
  <c r="J10" i="1" s="1"/>
  <c r="J11" i="1"/>
  <c r="J12" i="1" s="1"/>
  <c r="J3" i="1"/>
  <c r="J4" i="1" s="1"/>
  <c r="I3" i="1"/>
  <c r="I4" i="1" s="1"/>
  <c r="I5" i="1"/>
  <c r="I6" i="1" s="1"/>
  <c r="I9" i="1"/>
  <c r="I10" i="1" s="1"/>
  <c r="I11" i="1"/>
  <c r="I12" i="1" s="1"/>
  <c r="I13" i="1"/>
  <c r="I14" i="1" s="1"/>
  <c r="I15" i="1"/>
  <c r="I16" i="1" s="1"/>
  <c r="I7" i="1"/>
  <c r="H2" i="1"/>
  <c r="D5" i="1"/>
  <c r="D6" i="1"/>
  <c r="D8" i="1"/>
  <c r="D9" i="1"/>
  <c r="D10" i="1"/>
  <c r="D11" i="1"/>
  <c r="D12" i="1"/>
  <c r="D17" i="1"/>
  <c r="D18" i="1"/>
  <c r="D20" i="1"/>
  <c r="D21" i="1"/>
  <c r="D2" i="1"/>
  <c r="C3" i="1"/>
  <c r="D3" i="1" s="1"/>
  <c r="C4" i="1"/>
  <c r="D4" i="1" s="1"/>
  <c r="C5" i="1"/>
  <c r="C6" i="1"/>
  <c r="C7" i="1"/>
  <c r="D7" i="1" s="1"/>
  <c r="C8" i="1"/>
  <c r="C9" i="1"/>
  <c r="C10" i="1"/>
  <c r="C11" i="1"/>
  <c r="C12" i="1"/>
  <c r="C13" i="1"/>
  <c r="D13" i="1" s="1"/>
  <c r="C14" i="1"/>
  <c r="D14" i="1" s="1"/>
  <c r="C15" i="1"/>
  <c r="D15" i="1" s="1"/>
  <c r="C16" i="1"/>
  <c r="D16" i="1" s="1"/>
  <c r="C17" i="1"/>
  <c r="C18" i="1"/>
  <c r="C19" i="1"/>
  <c r="D19" i="1" s="1"/>
  <c r="C20" i="1"/>
  <c r="C21" i="1"/>
  <c r="C2" i="1"/>
  <c r="F3" i="3"/>
  <c r="I3" i="3"/>
  <c r="I11" i="3" s="1"/>
  <c r="L3" i="3"/>
  <c r="J3" i="3"/>
  <c r="M3" i="3"/>
  <c r="K3" i="3"/>
</calcChain>
</file>

<file path=xl/sharedStrings.xml><?xml version="1.0" encoding="utf-8"?>
<sst xmlns="http://schemas.openxmlformats.org/spreadsheetml/2006/main" count="209" uniqueCount="102">
  <si>
    <t>Type=D</t>
  </si>
  <si>
    <t>Length=8</t>
  </si>
  <si>
    <t>Can id decimal</t>
  </si>
  <si>
    <t>Data</t>
  </si>
  <si>
    <t>01030000753001F2</t>
  </si>
  <si>
    <t>0E8F050E7A0401F2</t>
  </si>
  <si>
    <t>3E013E017A0401F2</t>
  </si>
  <si>
    <t>0001014800003A5C</t>
  </si>
  <si>
    <t>030E7E0E8F0E8C</t>
  </si>
  <si>
    <t>013E7E0E8F0E8C</t>
  </si>
  <si>
    <t>000000D8</t>
  </si>
  <si>
    <t>ID</t>
  </si>
  <si>
    <t>412090688x</t>
  </si>
  <si>
    <t>412106753x</t>
  </si>
  <si>
    <t>412156224x</t>
  </si>
  <si>
    <t>412172289x</t>
  </si>
  <si>
    <t>412221760x</t>
  </si>
  <si>
    <t>412237825x</t>
  </si>
  <si>
    <t>412287296x</t>
  </si>
  <si>
    <t>412303361x</t>
  </si>
  <si>
    <t>412352832x</t>
  </si>
  <si>
    <t>412368897x</t>
  </si>
  <si>
    <t>412418368x</t>
  </si>
  <si>
    <t>412434433x</t>
  </si>
  <si>
    <t>412483904x</t>
  </si>
  <si>
    <t>412499969x</t>
  </si>
  <si>
    <t>412549440x</t>
  </si>
  <si>
    <t>412565505x</t>
  </si>
  <si>
    <t>412614976x</t>
  </si>
  <si>
    <t>412631041x</t>
  </si>
  <si>
    <t>416809280x</t>
  </si>
  <si>
    <t>416825345x</t>
  </si>
  <si>
    <t>Cut last digit</t>
  </si>
  <si>
    <t>Can id Hex</t>
  </si>
  <si>
    <t>Can id Decimal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</si>
  <si>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</si>
  <si>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</si>
  <si>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</si>
  <si>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</si>
  <si>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</si>
  <si>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</si>
  <si>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</si>
  <si>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</si>
  <si>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Data90</t>
  </si>
  <si>
    <t>Data92</t>
  </si>
  <si>
    <t>Data91</t>
  </si>
  <si>
    <t>Data93</t>
  </si>
  <si>
    <t>Data94</t>
  </si>
  <si>
    <t>Data95</t>
  </si>
  <si>
    <t>Data96</t>
  </si>
  <si>
    <t>Priority</t>
  </si>
  <si>
    <t>Data ID</t>
  </si>
  <si>
    <t>BMS Address</t>
  </si>
  <si>
    <t>PC Address</t>
  </si>
  <si>
    <t>upper computer</t>
  </si>
  <si>
    <t>BMS repond to host</t>
  </si>
  <si>
    <t>Data Content</t>
  </si>
  <si>
    <t>0x90</t>
  </si>
  <si>
    <t>0x91</t>
  </si>
  <si>
    <t>Maximum minimum temperature</t>
  </si>
  <si>
    <t>0x92</t>
  </si>
  <si>
    <t xml:space="preserve">SOC of Total Voltage </t>
  </si>
  <si>
    <t>0x93</t>
  </si>
  <si>
    <t>Charge/discharge, MOS status</t>
  </si>
  <si>
    <t>0x94</t>
  </si>
  <si>
    <t>Status Information 1</t>
  </si>
  <si>
    <t xml:space="preserve">Maximum Minimum Voltage of Monomer </t>
  </si>
  <si>
    <t>0x95</t>
  </si>
  <si>
    <t>Cell voltage 1~48</t>
  </si>
  <si>
    <t>temperature</t>
  </si>
  <si>
    <t>equilibrium state</t>
  </si>
  <si>
    <t>Battery failure status</t>
  </si>
  <si>
    <t>0x96</t>
  </si>
  <si>
    <t>0x97</t>
  </si>
  <si>
    <t>0x98</t>
  </si>
  <si>
    <t>010E720E710E6F</t>
  </si>
  <si>
    <t>020E6E0E820E7E</t>
  </si>
  <si>
    <t>030E710E820E7E</t>
  </si>
  <si>
    <t>013E710E820E7E</t>
  </si>
  <si>
    <t>+22'</t>
  </si>
  <si>
    <t>-16'</t>
  </si>
  <si>
    <t>0x18904001</t>
  </si>
  <si>
    <t>FF</t>
  </si>
  <si>
    <t>CB</t>
  </si>
  <si>
    <t>0x18914001</t>
  </si>
  <si>
    <t>0E</t>
  </si>
  <si>
    <t>3F</t>
  </si>
  <si>
    <t>0x18924001</t>
  </si>
  <si>
    <t>3E</t>
  </si>
  <si>
    <t>0x18934001</t>
  </si>
  <si>
    <t>3B</t>
  </si>
  <si>
    <t>CA</t>
  </si>
  <si>
    <t>0x18944001</t>
  </si>
  <si>
    <t>0x18964001</t>
  </si>
  <si>
    <t>0x18974001</t>
  </si>
  <si>
    <t>0x18984001</t>
  </si>
  <si>
    <t>0x18954001</t>
  </si>
  <si>
    <t>4D</t>
  </si>
  <si>
    <t>0x18D84001</t>
  </si>
  <si>
    <t>F5</t>
  </si>
  <si>
    <t>BMS respond</t>
  </si>
  <si>
    <t>CAN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</si>
</sst>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8"/>
      <color rgb="FF0A0101"/>
      <name val="Arial"/>
      <family val="2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2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quotePrefix="1"/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789214</xdr:colOff>
      <xdr:row>20</xdr:row>
      <xdr:rowOff>36287</xdr:rowOff>
    </xdr:from>
    <xdr:to>
      <xdr:col>12</xdr:col>
      <xdr:colOff>527756</xdr:colOff>
      <xdr:row>47</xdr:row>
      <xdr:rowOff>18336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9AD75-1FDE-4D08-9350-316604E1A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214" y="3664858"/>
          <a:ext cx="8873471" cy="4880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6</xdr:row>
      <xdr:rowOff>76200</xdr:rowOff>
    </xdr:from>
    <xdr:to>
      <xdr:col>5</xdr:col>
      <xdr:colOff>333625</xdr:colOff>
      <xdr:row>22</xdr:row>
      <xdr:rowOff>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0CD386-596D-48DD-A131-0F65EAEE4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181100"/>
          <a:ext cx="4864350" cy="286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H18" sqref="H18"/>
    </sheetView>
  </sheetViews>
  <sheetFormatPr defaultRowHeight="14.4" x14ac:dyDescent="0.3"/>
  <cols>
    <col min="1" max="1" width="13.5546875" bestFit="1" customWidth="1"/>
    <col min="2" max="2" width="13.5546875" customWidth="1"/>
    <col min="3" max="3" width="13.5546875" style="3" customWidth="1"/>
    <col min="4" max="4" width="13.5546875" customWidth="1"/>
    <col min="5" max="5" width="8.6640625" customWidth="1"/>
    <col min="7" max="7" width="6.6640625" bestFit="1" customWidth="1"/>
    <col min="8" max="8" width="17.33203125" bestFit="1" customWidth="1"/>
  </cols>
  <sheetData>
    <row r="1" spans="1:16" x14ac:dyDescent="0.3">
      <c r="A1" t="s">
        <v>2</v>
      </c>
      <c r="B1" t="s">
        <v>34</v>
      </c>
      <c r="C1" s="3" t="s">
        <v>32</v>
      </c>
      <c r="D1" t="s">
        <v>33</v>
      </c>
    </row>
    <row r="2" spans="1:16" x14ac:dyDescent="0.3">
      <c r="A2" t="s">
        <v>11</v>
      </c>
      <c r="B2" t="s">
        <v>12</v>
      </c>
      <c r="C2" s="4" t="str">
        <f>LEFT(B2,LEN(B2)-1)</f>
        <v>412090688</v>
      </c>
      <c r="D2" t="str">
        <f>DEC2HEX(C2)</f>
        <v>18900140</v>
      </c>
      <c r="E2" t="s">
        <v>0</v>
      </c>
      <c r="F2" t="s">
        <v>1</v>
      </c>
      <c r="H2">
        <f>LEN(H3)</f>
        <v>16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</row>
    <row r="3" spans="1:16" x14ac:dyDescent="0.3">
      <c r="A3" t="s">
        <v>11</v>
      </c>
      <c r="B3" t="s">
        <v>13</v>
      </c>
      <c r="C3" s="4" t="str">
        <f t="shared" ref="C3:C21" si="0">LEFT(B3,LEN(B3)-1)</f>
        <v>412106753</v>
      </c>
      <c r="D3" t="str">
        <f t="shared" ref="D3:D21" si="1">DEC2HEX(C3)</f>
        <v>18904001</v>
      </c>
      <c r="E3" t="s">
        <v>0</v>
      </c>
      <c r="F3" t="s">
        <v>1</v>
      </c>
      <c r="G3" t="s">
        <v>43</v>
      </c>
      <c r="H3" t="s">
        <v>4</v>
      </c>
      <c r="I3" s="2" t="str">
        <f t="shared" ref="I3:I5" si="2">MID($H3,1+(2*0),2)</f>
        <v>01</v>
      </c>
      <c r="J3" s="2" t="str">
        <f>MID($H3,1+(2*1),2)</f>
        <v>03</v>
      </c>
      <c r="K3" s="2" t="str">
        <f>MID($H3,1+(2*2),2)</f>
        <v>00</v>
      </c>
      <c r="L3" s="2" t="str">
        <f>MID($H3,1+(2*3),2)</f>
        <v>00</v>
      </c>
      <c r="M3" s="2" t="str">
        <f>MID($H3,1+(2*4),2)</f>
        <v>75</v>
      </c>
      <c r="N3" s="2" t="str">
        <f>MID($H3,1+(2*5),2)</f>
        <v>30</v>
      </c>
      <c r="O3" s="2" t="str">
        <f>MID($H3,1+(2*6),2)</f>
        <v>01</v>
      </c>
      <c r="P3" s="2" t="str">
        <f>MID($H3,1+(2*7),2)</f>
        <v>F2</v>
      </c>
    </row>
    <row r="4" spans="1:16" x14ac:dyDescent="0.3">
      <c r="A4" t="s">
        <v>11</v>
      </c>
      <c r="B4" t="s">
        <v>14</v>
      </c>
      <c r="C4" s="4" t="str">
        <f t="shared" si="0"/>
        <v>412156224</v>
      </c>
      <c r="D4" t="str">
        <f t="shared" si="1"/>
        <v>18910140</v>
      </c>
      <c r="E4" t="s">
        <v>0</v>
      </c>
      <c r="F4" t="s">
        <v>1</v>
      </c>
      <c r="I4">
        <f t="shared" ref="I4:O4" si="3">HEX2DEC(I3)</f>
        <v>1</v>
      </c>
      <c r="J4">
        <f t="shared" si="3"/>
        <v>3</v>
      </c>
      <c r="K4">
        <f t="shared" si="3"/>
        <v>0</v>
      </c>
      <c r="L4">
        <f t="shared" si="3"/>
        <v>0</v>
      </c>
      <c r="M4">
        <f t="shared" si="3"/>
        <v>117</v>
      </c>
      <c r="N4">
        <f t="shared" si="3"/>
        <v>48</v>
      </c>
      <c r="O4">
        <f t="shared" si="3"/>
        <v>1</v>
      </c>
      <c r="P4">
        <f>HEX2DEC(P3)</f>
        <v>242</v>
      </c>
    </row>
    <row r="5" spans="1:16" x14ac:dyDescent="0.3">
      <c r="A5" t="s">
        <v>11</v>
      </c>
      <c r="B5" t="s">
        <v>15</v>
      </c>
      <c r="C5" s="4" t="str">
        <f t="shared" si="0"/>
        <v>412172289</v>
      </c>
      <c r="D5" t="str">
        <f t="shared" si="1"/>
        <v>18914001</v>
      </c>
      <c r="E5" t="s">
        <v>0</v>
      </c>
      <c r="F5" t="s">
        <v>1</v>
      </c>
      <c r="G5" t="s">
        <v>45</v>
      </c>
      <c r="H5" t="s">
        <v>5</v>
      </c>
      <c r="I5" s="2" t="str">
        <f t="shared" si="2"/>
        <v>0E</v>
      </c>
      <c r="J5" s="2" t="str">
        <f t="shared" ref="J5:J21" si="4">MID($H5,1+(2*1),2)</f>
        <v>8F</v>
      </c>
      <c r="K5" s="2" t="str">
        <f t="shared" ref="K5:K21" si="5">MID($H5,1+(2*2),2)</f>
        <v>05</v>
      </c>
      <c r="L5" s="2" t="str">
        <f t="shared" ref="L5:L21" si="6">MID($H5,1+(2*3),2)</f>
        <v>0E</v>
      </c>
      <c r="M5" s="2" t="str">
        <f t="shared" ref="M5:M21" si="7">MID($H5,1+(2*4),2)</f>
        <v>7A</v>
      </c>
      <c r="N5" s="2" t="str">
        <f t="shared" ref="N5:N21" si="8">MID($H5,1+(2*5),2)</f>
        <v>04</v>
      </c>
      <c r="O5" s="2" t="str">
        <f t="shared" ref="O5:O21" si="9">MID($H5,1+(2*6),2)</f>
        <v>01</v>
      </c>
      <c r="P5" s="2" t="str">
        <f t="shared" ref="P5:P15" si="10">MID($H5,1+(2*7),2)</f>
        <v>F2</v>
      </c>
    </row>
    <row r="6" spans="1:16" x14ac:dyDescent="0.3">
      <c r="A6" t="s">
        <v>11</v>
      </c>
      <c r="B6" t="s">
        <v>16</v>
      </c>
      <c r="C6" s="4" t="str">
        <f t="shared" si="0"/>
        <v>412221760</v>
      </c>
      <c r="D6" t="str">
        <f t="shared" si="1"/>
        <v>18920140</v>
      </c>
      <c r="E6" t="s">
        <v>0</v>
      </c>
      <c r="F6" t="s">
        <v>1</v>
      </c>
      <c r="I6">
        <f t="shared" ref="I6" si="11">HEX2DEC(I5)</f>
        <v>14</v>
      </c>
      <c r="J6">
        <f t="shared" ref="J6" si="12">HEX2DEC(J5)</f>
        <v>143</v>
      </c>
      <c r="K6">
        <f t="shared" ref="K6" si="13">HEX2DEC(K5)</f>
        <v>5</v>
      </c>
      <c r="L6">
        <f t="shared" ref="L6" si="14">HEX2DEC(L5)</f>
        <v>14</v>
      </c>
      <c r="M6">
        <f t="shared" ref="M6" si="15">HEX2DEC(M5)</f>
        <v>122</v>
      </c>
      <c r="N6">
        <f t="shared" ref="N6" si="16">HEX2DEC(N5)</f>
        <v>4</v>
      </c>
      <c r="O6">
        <f t="shared" ref="O6" si="17">HEX2DEC(O5)</f>
        <v>1</v>
      </c>
      <c r="P6">
        <f>HEX2DEC(P5)</f>
        <v>242</v>
      </c>
    </row>
    <row r="7" spans="1:16" x14ac:dyDescent="0.3">
      <c r="A7" t="s">
        <v>11</v>
      </c>
      <c r="B7" t="s">
        <v>17</v>
      </c>
      <c r="C7" s="4" t="str">
        <f t="shared" si="0"/>
        <v>412237825</v>
      </c>
      <c r="D7" t="str">
        <f t="shared" si="1"/>
        <v>18924001</v>
      </c>
      <c r="E7" t="s">
        <v>0</v>
      </c>
      <c r="F7" t="s">
        <v>1</v>
      </c>
      <c r="G7" t="s">
        <v>44</v>
      </c>
      <c r="H7" t="s">
        <v>6</v>
      </c>
      <c r="I7" s="2" t="str">
        <f t="shared" ref="I7:I21" si="18">MID($H7,1+(2*0),2)</f>
        <v>3E</v>
      </c>
      <c r="J7" s="2" t="str">
        <f t="shared" si="4"/>
        <v>01</v>
      </c>
      <c r="K7" s="2" t="str">
        <f t="shared" si="5"/>
        <v>3E</v>
      </c>
      <c r="L7" s="2" t="str">
        <f t="shared" si="6"/>
        <v>01</v>
      </c>
      <c r="M7" s="2" t="str">
        <f t="shared" si="7"/>
        <v>7A</v>
      </c>
      <c r="N7" s="2" t="str">
        <f t="shared" si="8"/>
        <v>04</v>
      </c>
      <c r="O7" s="2" t="str">
        <f t="shared" si="9"/>
        <v>01</v>
      </c>
      <c r="P7" s="2" t="str">
        <f t="shared" si="10"/>
        <v>F2</v>
      </c>
    </row>
    <row r="8" spans="1:16" x14ac:dyDescent="0.3">
      <c r="A8" t="s">
        <v>11</v>
      </c>
      <c r="B8" t="s">
        <v>18</v>
      </c>
      <c r="C8" s="4" t="str">
        <f t="shared" si="0"/>
        <v>412287296</v>
      </c>
      <c r="D8" t="str">
        <f t="shared" si="1"/>
        <v>18930140</v>
      </c>
      <c r="E8" t="s">
        <v>0</v>
      </c>
      <c r="F8" t="s">
        <v>1</v>
      </c>
      <c r="I8">
        <f t="shared" ref="I8" si="19">HEX2DEC(I7)</f>
        <v>62</v>
      </c>
      <c r="J8">
        <f t="shared" ref="J8" si="20">HEX2DEC(J7)</f>
        <v>1</v>
      </c>
      <c r="K8">
        <f t="shared" ref="K8" si="21">HEX2DEC(K7)</f>
        <v>62</v>
      </c>
      <c r="L8">
        <f t="shared" ref="L8" si="22">HEX2DEC(L7)</f>
        <v>1</v>
      </c>
      <c r="M8">
        <f t="shared" ref="M8" si="23">HEX2DEC(M7)</f>
        <v>122</v>
      </c>
      <c r="N8">
        <f t="shared" ref="N8" si="24">HEX2DEC(N7)</f>
        <v>4</v>
      </c>
      <c r="O8">
        <f t="shared" ref="O8" si="25">HEX2DEC(O7)</f>
        <v>1</v>
      </c>
      <c r="P8">
        <f>HEX2DEC(P7)</f>
        <v>242</v>
      </c>
    </row>
    <row r="9" spans="1:16" x14ac:dyDescent="0.3">
      <c r="A9" t="s">
        <v>11</v>
      </c>
      <c r="B9" t="s">
        <v>19</v>
      </c>
      <c r="C9" s="4" t="str">
        <f t="shared" si="0"/>
        <v>412303361</v>
      </c>
      <c r="D9" t="str">
        <f t="shared" si="1"/>
        <v>18934001</v>
      </c>
      <c r="E9" t="s">
        <v>0</v>
      </c>
      <c r="F9" t="s">
        <v>1</v>
      </c>
      <c r="G9" t="s">
        <v>46</v>
      </c>
      <c r="H9" t="s">
        <v>7</v>
      </c>
      <c r="I9" s="2" t="str">
        <f t="shared" si="18"/>
        <v>00</v>
      </c>
      <c r="J9" s="2" t="str">
        <f t="shared" si="4"/>
        <v>01</v>
      </c>
      <c r="K9" s="2" t="str">
        <f t="shared" si="5"/>
        <v>01</v>
      </c>
      <c r="L9" s="2" t="str">
        <f t="shared" si="6"/>
        <v>48</v>
      </c>
      <c r="M9" s="2" t="str">
        <f t="shared" si="7"/>
        <v>00</v>
      </c>
      <c r="N9" s="2" t="str">
        <f t="shared" si="8"/>
        <v>00</v>
      </c>
      <c r="O9" s="2" t="str">
        <f t="shared" si="9"/>
        <v>3A</v>
      </c>
      <c r="P9" s="2" t="str">
        <f t="shared" si="10"/>
        <v>5C</v>
      </c>
    </row>
    <row r="10" spans="1:16" x14ac:dyDescent="0.3">
      <c r="A10" t="s">
        <v>11</v>
      </c>
      <c r="B10" t="s">
        <v>20</v>
      </c>
      <c r="C10" s="4" t="str">
        <f t="shared" si="0"/>
        <v>412352832</v>
      </c>
      <c r="D10" t="str">
        <f t="shared" si="1"/>
        <v>18940140</v>
      </c>
      <c r="E10" t="s">
        <v>0</v>
      </c>
      <c r="F10" t="s">
        <v>1</v>
      </c>
      <c r="I10">
        <f t="shared" ref="I10" si="26">HEX2DEC(I9)</f>
        <v>0</v>
      </c>
      <c r="J10">
        <f t="shared" ref="J10" si="27">HEX2DEC(J9)</f>
        <v>1</v>
      </c>
      <c r="K10">
        <f t="shared" ref="K10" si="28">HEX2DEC(K9)</f>
        <v>1</v>
      </c>
      <c r="L10">
        <f t="shared" ref="L10" si="29">HEX2DEC(L9)</f>
        <v>72</v>
      </c>
      <c r="M10">
        <f t="shared" ref="M10" si="30">HEX2DEC(M9)</f>
        <v>0</v>
      </c>
      <c r="N10">
        <f t="shared" ref="N10" si="31">HEX2DEC(N9)</f>
        <v>0</v>
      </c>
      <c r="O10">
        <f t="shared" ref="O10" si="32">HEX2DEC(O9)</f>
        <v>58</v>
      </c>
      <c r="P10">
        <f>HEX2DEC(P9)</f>
        <v>92</v>
      </c>
    </row>
    <row r="11" spans="1:16" x14ac:dyDescent="0.3">
      <c r="A11" t="s">
        <v>11</v>
      </c>
      <c r="B11" t="s">
        <v>21</v>
      </c>
      <c r="C11" s="4" t="str">
        <f t="shared" si="0"/>
        <v>412368897</v>
      </c>
      <c r="D11" t="str">
        <f t="shared" si="1"/>
        <v>18944001</v>
      </c>
      <c r="E11" t="s">
        <v>0</v>
      </c>
      <c r="F11" t="s">
        <v>1</v>
      </c>
      <c r="G11" t="s">
        <v>47</v>
      </c>
      <c r="H11" s="1">
        <v>701000002</v>
      </c>
      <c r="I11" s="2" t="str">
        <f t="shared" si="18"/>
        <v>70</v>
      </c>
      <c r="J11" s="2" t="str">
        <f t="shared" si="4"/>
        <v>10</v>
      </c>
      <c r="K11" s="2" t="str">
        <f t="shared" si="5"/>
        <v>00</v>
      </c>
      <c r="L11" s="2" t="str">
        <f t="shared" si="6"/>
        <v>00</v>
      </c>
      <c r="M11" s="2" t="str">
        <f t="shared" si="7"/>
        <v>2</v>
      </c>
      <c r="N11" s="2" t="str">
        <f t="shared" si="8"/>
        <v/>
      </c>
      <c r="O11" s="2" t="str">
        <f t="shared" si="9"/>
        <v/>
      </c>
      <c r="P11" s="2" t="str">
        <f t="shared" si="10"/>
        <v/>
      </c>
    </row>
    <row r="12" spans="1:16" x14ac:dyDescent="0.3">
      <c r="A12" t="s">
        <v>11</v>
      </c>
      <c r="B12" t="s">
        <v>22</v>
      </c>
      <c r="C12" s="4" t="str">
        <f t="shared" si="0"/>
        <v>412418368</v>
      </c>
      <c r="D12" t="str">
        <f t="shared" si="1"/>
        <v>18950140</v>
      </c>
      <c r="E12" t="s">
        <v>0</v>
      </c>
      <c r="F12" t="s">
        <v>1</v>
      </c>
      <c r="I12">
        <f t="shared" ref="I12" si="33">HEX2DEC(I11)</f>
        <v>112</v>
      </c>
      <c r="J12">
        <f t="shared" ref="J12" si="34">HEX2DEC(J11)</f>
        <v>16</v>
      </c>
      <c r="K12">
        <f t="shared" ref="K12" si="35">HEX2DEC(K11)</f>
        <v>0</v>
      </c>
      <c r="L12">
        <f t="shared" ref="L12" si="36">HEX2DEC(L11)</f>
        <v>0</v>
      </c>
      <c r="M12">
        <f t="shared" ref="M12" si="37">HEX2DEC(M11)</f>
        <v>2</v>
      </c>
    </row>
    <row r="13" spans="1:16" x14ac:dyDescent="0.3">
      <c r="A13" t="s">
        <v>11</v>
      </c>
      <c r="B13" t="s">
        <v>23</v>
      </c>
      <c r="C13" s="4" t="str">
        <f t="shared" si="0"/>
        <v>412434433</v>
      </c>
      <c r="D13" t="str">
        <f t="shared" si="1"/>
        <v>18954001</v>
      </c>
      <c r="E13" t="s">
        <v>0</v>
      </c>
      <c r="F13" t="s">
        <v>1</v>
      </c>
      <c r="G13" t="s">
        <v>48</v>
      </c>
      <c r="H13" t="s">
        <v>8</v>
      </c>
      <c r="I13" s="2" t="str">
        <f t="shared" si="18"/>
        <v>03</v>
      </c>
      <c r="J13" s="2" t="str">
        <f>MID($H13,1+(2*1),4)</f>
        <v>0E7E</v>
      </c>
      <c r="K13" s="2" t="str">
        <f t="shared" si="5"/>
        <v>7E</v>
      </c>
      <c r="L13" s="2" t="str">
        <f>MID($H13,1+(2*3),4)</f>
        <v>0E8F</v>
      </c>
      <c r="M13" s="2" t="str">
        <f t="shared" si="7"/>
        <v>8F</v>
      </c>
      <c r="N13" s="2" t="str">
        <f>MID($H13,1+(2*5),4)</f>
        <v>0E8C</v>
      </c>
      <c r="O13" s="2" t="str">
        <f t="shared" si="9"/>
        <v>8C</v>
      </c>
      <c r="P13" s="2" t="str">
        <f t="shared" si="10"/>
        <v/>
      </c>
    </row>
    <row r="14" spans="1:16" x14ac:dyDescent="0.3">
      <c r="A14" t="s">
        <v>11</v>
      </c>
      <c r="B14" t="s">
        <v>24</v>
      </c>
      <c r="C14" s="4" t="str">
        <f t="shared" si="0"/>
        <v>412483904</v>
      </c>
      <c r="D14" t="str">
        <f t="shared" si="1"/>
        <v>18960140</v>
      </c>
      <c r="E14" t="s">
        <v>0</v>
      </c>
      <c r="F14" t="s">
        <v>1</v>
      </c>
      <c r="I14">
        <f t="shared" ref="I14" si="38">HEX2DEC(I13)</f>
        <v>3</v>
      </c>
      <c r="J14">
        <f t="shared" ref="J14" si="39">HEX2DEC(J13)</f>
        <v>3710</v>
      </c>
      <c r="K14">
        <f t="shared" ref="K14" si="40">HEX2DEC(K13)</f>
        <v>126</v>
      </c>
      <c r="L14">
        <f t="shared" ref="L14" si="41">HEX2DEC(L13)</f>
        <v>3727</v>
      </c>
      <c r="M14">
        <f t="shared" ref="M14" si="42">HEX2DEC(M13)</f>
        <v>143</v>
      </c>
      <c r="N14">
        <f t="shared" ref="N14" si="43">HEX2DEC(N13)</f>
        <v>3724</v>
      </c>
      <c r="O14">
        <f t="shared" ref="O14" si="44">HEX2DEC(O13)</f>
        <v>140</v>
      </c>
    </row>
    <row r="15" spans="1:16" x14ac:dyDescent="0.3">
      <c r="A15" t="s">
        <v>11</v>
      </c>
      <c r="B15" t="s">
        <v>25</v>
      </c>
      <c r="C15" s="4" t="str">
        <f t="shared" si="0"/>
        <v>412499969</v>
      </c>
      <c r="D15" t="str">
        <f t="shared" si="1"/>
        <v>18964001</v>
      </c>
      <c r="E15" t="s">
        <v>0</v>
      </c>
      <c r="F15" t="s">
        <v>1</v>
      </c>
      <c r="G15" t="s">
        <v>49</v>
      </c>
      <c r="H15" t="s">
        <v>9</v>
      </c>
      <c r="I15" s="2" t="str">
        <f t="shared" si="18"/>
        <v>01</v>
      </c>
      <c r="J15" s="2" t="str">
        <f>MID($H15,1+(2*1),2)</f>
        <v>3E</v>
      </c>
      <c r="K15" s="2" t="str">
        <f t="shared" si="5"/>
        <v>7E</v>
      </c>
      <c r="L15" s="2" t="str">
        <f t="shared" si="6"/>
        <v>0E</v>
      </c>
      <c r="M15" s="2" t="str">
        <f t="shared" si="7"/>
        <v>8F</v>
      </c>
      <c r="N15" s="2" t="str">
        <f t="shared" si="8"/>
        <v>0E</v>
      </c>
      <c r="O15" s="2" t="str">
        <f t="shared" si="9"/>
        <v>8C</v>
      </c>
      <c r="P15" s="2" t="str">
        <f t="shared" si="10"/>
        <v/>
      </c>
    </row>
    <row r="16" spans="1:16" x14ac:dyDescent="0.3">
      <c r="A16" t="s">
        <v>11</v>
      </c>
      <c r="B16" t="s">
        <v>26</v>
      </c>
      <c r="C16" s="4" t="str">
        <f t="shared" si="0"/>
        <v>412549440</v>
      </c>
      <c r="D16" t="str">
        <f t="shared" si="1"/>
        <v>18970140</v>
      </c>
      <c r="E16" t="s">
        <v>0</v>
      </c>
      <c r="F16" t="s">
        <v>1</v>
      </c>
      <c r="I16">
        <f t="shared" ref="I16" si="45">HEX2DEC(I15)</f>
        <v>1</v>
      </c>
      <c r="J16">
        <f t="shared" ref="J16" si="46">HEX2DEC(J15)</f>
        <v>62</v>
      </c>
      <c r="K16">
        <f t="shared" ref="K16" si="47">HEX2DEC(K15)</f>
        <v>126</v>
      </c>
      <c r="L16">
        <f t="shared" ref="L16" si="48">HEX2DEC(L15)</f>
        <v>14</v>
      </c>
      <c r="M16">
        <f t="shared" ref="M16" si="49">HEX2DEC(M15)</f>
        <v>143</v>
      </c>
      <c r="N16">
        <f t="shared" ref="N16" si="50">HEX2DEC(N15)</f>
        <v>14</v>
      </c>
      <c r="O16">
        <f t="shared" ref="O16" si="51">HEX2DEC(O15)</f>
        <v>140</v>
      </c>
    </row>
    <row r="17" spans="1:15" x14ac:dyDescent="0.3">
      <c r="A17" t="s">
        <v>11</v>
      </c>
      <c r="B17" t="s">
        <v>27</v>
      </c>
      <c r="C17" s="4" t="str">
        <f t="shared" si="0"/>
        <v>412565505</v>
      </c>
      <c r="D17" t="str">
        <f t="shared" si="1"/>
        <v>18974001</v>
      </c>
      <c r="E17" t="s">
        <v>0</v>
      </c>
      <c r="F17" t="s">
        <v>1</v>
      </c>
      <c r="I17" s="2"/>
      <c r="J17" s="2"/>
      <c r="K17" s="2"/>
      <c r="L17" s="2"/>
      <c r="M17" s="2"/>
      <c r="N17" s="2"/>
      <c r="O17" s="2"/>
    </row>
    <row r="18" spans="1:15" x14ac:dyDescent="0.3">
      <c r="A18" t="s">
        <v>11</v>
      </c>
      <c r="B18" t="s">
        <v>28</v>
      </c>
      <c r="C18" s="4" t="str">
        <f t="shared" si="0"/>
        <v>412614976</v>
      </c>
      <c r="D18" t="str">
        <f t="shared" si="1"/>
        <v>18980140</v>
      </c>
      <c r="E18" t="s">
        <v>0</v>
      </c>
      <c r="F18" t="s">
        <v>1</v>
      </c>
      <c r="I18" s="2"/>
      <c r="J18" s="2"/>
      <c r="K18" s="2"/>
      <c r="L18" s="2"/>
      <c r="M18" s="2"/>
      <c r="N18" s="2"/>
      <c r="O18" s="2"/>
    </row>
    <row r="19" spans="1:15" x14ac:dyDescent="0.3">
      <c r="A19" t="s">
        <v>11</v>
      </c>
      <c r="B19" t="s">
        <v>29</v>
      </c>
      <c r="C19" s="4" t="str">
        <f t="shared" si="0"/>
        <v>412631041</v>
      </c>
      <c r="D19" t="str">
        <f t="shared" si="1"/>
        <v>18984001</v>
      </c>
      <c r="E19" t="s">
        <v>0</v>
      </c>
      <c r="F19" t="s">
        <v>1</v>
      </c>
      <c r="I19" s="2"/>
      <c r="J19" s="2"/>
      <c r="K19" s="2"/>
      <c r="L19" s="2"/>
      <c r="M19" s="2"/>
      <c r="N19" s="2"/>
      <c r="O19" s="2"/>
    </row>
    <row r="20" spans="1:15" x14ac:dyDescent="0.3">
      <c r="A20" t="s">
        <v>11</v>
      </c>
      <c r="B20" t="s">
        <v>30</v>
      </c>
      <c r="C20" s="4" t="str">
        <f t="shared" si="0"/>
        <v>416809280</v>
      </c>
      <c r="D20" t="str">
        <f t="shared" si="1"/>
        <v>18D80140</v>
      </c>
      <c r="E20" t="s">
        <v>0</v>
      </c>
      <c r="F20" t="s">
        <v>1</v>
      </c>
      <c r="I20" s="2"/>
      <c r="J20" s="2"/>
      <c r="K20" s="2"/>
      <c r="L20" s="2"/>
      <c r="M20" s="2"/>
      <c r="N20" s="2"/>
      <c r="O20" s="2"/>
    </row>
    <row r="21" spans="1:15" x14ac:dyDescent="0.3">
      <c r="A21" t="s">
        <v>11</v>
      </c>
      <c r="B21" t="s">
        <v>31</v>
      </c>
      <c r="C21" s="4" t="str">
        <f t="shared" si="0"/>
        <v>416825345</v>
      </c>
      <c r="D21" t="str">
        <f t="shared" si="1"/>
        <v>18D84001</v>
      </c>
      <c r="E21" t="s">
        <v>0</v>
      </c>
      <c r="F21" t="s">
        <v>1</v>
      </c>
      <c r="G21" t="s">
        <v>3</v>
      </c>
      <c r="H21" t="s">
        <v>10</v>
      </c>
      <c r="I21" s="2" t="str">
        <f t="shared" si="18"/>
        <v>00</v>
      </c>
      <c r="J21" s="2" t="str">
        <f t="shared" si="4"/>
        <v>00</v>
      </c>
      <c r="K21" s="2" t="str">
        <f t="shared" si="5"/>
        <v>00</v>
      </c>
      <c r="L21" s="2" t="str">
        <f t="shared" si="6"/>
        <v>D8</v>
      </c>
      <c r="M21" s="2" t="str">
        <f t="shared" si="7"/>
        <v/>
      </c>
      <c r="N21" s="2" t="str">
        <f t="shared" si="8"/>
        <v/>
      </c>
      <c r="O21" s="2" t="str">
        <f t="shared" si="9"/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145" zoomScaleNormal="145" workbookViewId="0">
      <selection activeCell="G6" sqref="G6"/>
    </sheetView>
  </sheetViews>
  <sheetFormatPr defaultRowHeight="14.4" x14ac:dyDescent="0.3"/>
  <cols>
    <col min="1" max="1" width="17.5546875" bestFit="1" customWidth="1"/>
    <col min="2" max="2" width="16.33203125" customWidth="1"/>
    <col min="4" max="4" width="12.44140625" bestFit="1" customWidth="1"/>
    <col min="5" max="5" width="10.88671875" bestFit="1" customWidth="1"/>
    <col min="6" max="6" width="11.88671875" bestFit="1" customWidth="1"/>
  </cols>
  <sheetData>
    <row r="1" spans="1:8" x14ac:dyDescent="0.3">
      <c r="B1" t="s">
        <v>50</v>
      </c>
      <c r="C1" t="s">
        <v>51</v>
      </c>
      <c r="D1" t="s">
        <v>52</v>
      </c>
      <c r="E1" t="s">
        <v>53</v>
      </c>
      <c r="F1" t="s">
        <v>56</v>
      </c>
    </row>
    <row r="2" spans="1:8" x14ac:dyDescent="0.3">
      <c r="A2" t="s">
        <v>54</v>
      </c>
    </row>
    <row r="3" spans="1:8" x14ac:dyDescent="0.3">
      <c r="A3">
        <v>18900140</v>
      </c>
      <c r="B3" s="2" t="str">
        <f>MID($A3,1+(2*0),2)</f>
        <v>18</v>
      </c>
      <c r="C3" s="2" t="str">
        <f>MID($A3,1+(2*1),2)</f>
        <v>90</v>
      </c>
      <c r="D3" s="2" t="str">
        <f>MID($A3,1+(2*2),2)</f>
        <v>01</v>
      </c>
      <c r="E3" s="2" t="str">
        <f>MID($A3,1+(2*3),2)</f>
        <v>40</v>
      </c>
    </row>
    <row r="4" spans="1:8" x14ac:dyDescent="0.3">
      <c r="A4" t="s">
        <v>55</v>
      </c>
      <c r="B4" s="2"/>
      <c r="C4" s="2"/>
      <c r="D4" s="2"/>
      <c r="E4" s="2"/>
    </row>
    <row r="5" spans="1:8" x14ac:dyDescent="0.3">
      <c r="A5">
        <v>18904001</v>
      </c>
      <c r="B5" s="2" t="str">
        <f>MID($A5,1+(2*0),2)</f>
        <v>18</v>
      </c>
      <c r="C5" s="2" t="str">
        <f>MID($A5,1+(2*1),2)</f>
        <v>90</v>
      </c>
      <c r="D5" s="2" t="str">
        <f>MID($A5,1+(2*2),2)</f>
        <v>40</v>
      </c>
      <c r="E5" s="2" t="str">
        <f>MID($A5,1+(2*3),2)</f>
        <v>01</v>
      </c>
    </row>
    <row r="9" spans="1:8" x14ac:dyDescent="0.3">
      <c r="G9" t="s">
        <v>51</v>
      </c>
    </row>
    <row r="10" spans="1:8" x14ac:dyDescent="0.3">
      <c r="G10" t="s">
        <v>57</v>
      </c>
      <c r="H10" t="s">
        <v>61</v>
      </c>
    </row>
    <row r="11" spans="1:8" x14ac:dyDescent="0.3">
      <c r="G11" t="s">
        <v>58</v>
      </c>
      <c r="H11" t="s">
        <v>66</v>
      </c>
    </row>
    <row r="12" spans="1:8" x14ac:dyDescent="0.3">
      <c r="G12" t="s">
        <v>60</v>
      </c>
      <c r="H12" t="s">
        <v>59</v>
      </c>
    </row>
    <row r="13" spans="1:8" x14ac:dyDescent="0.3">
      <c r="G13" t="s">
        <v>62</v>
      </c>
      <c r="H13" t="s">
        <v>63</v>
      </c>
    </row>
    <row r="14" spans="1:8" x14ac:dyDescent="0.3">
      <c r="G14" t="s">
        <v>64</v>
      </c>
      <c r="H14" t="s">
        <v>65</v>
      </c>
    </row>
    <row r="15" spans="1:8" x14ac:dyDescent="0.3">
      <c r="G15" t="s">
        <v>67</v>
      </c>
      <c r="H15" t="s">
        <v>68</v>
      </c>
    </row>
    <row r="16" spans="1:8" x14ac:dyDescent="0.3">
      <c r="G16" t="s">
        <v>72</v>
      </c>
      <c r="H16" t="s">
        <v>69</v>
      </c>
    </row>
    <row r="17" spans="7:8" x14ac:dyDescent="0.3">
      <c r="G17" t="s">
        <v>73</v>
      </c>
      <c r="H17" t="s">
        <v>70</v>
      </c>
    </row>
    <row r="18" spans="7:8" x14ac:dyDescent="0.3">
      <c r="G18" t="s">
        <v>74</v>
      </c>
      <c r="H18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workbookViewId="0">
      <selection activeCell="E20" sqref="E20"/>
    </sheetView>
  </sheetViews>
  <sheetFormatPr defaultRowHeight="14.4" x14ac:dyDescent="0.3"/>
  <cols>
    <col min="1" max="1" width="13.5546875" bestFit="1" customWidth="1"/>
    <col min="2" max="2" width="11.44140625" bestFit="1" customWidth="1"/>
    <col min="3" max="3" width="9.88671875" bestFit="1" customWidth="1"/>
    <col min="5" max="5" width="17.5546875" customWidth="1"/>
  </cols>
  <sheetData>
    <row r="1" spans="1:13" x14ac:dyDescent="0.3">
      <c r="A1" t="s">
        <v>34</v>
      </c>
      <c r="B1" s="3" t="s">
        <v>32</v>
      </c>
      <c r="C1" t="s">
        <v>33</v>
      </c>
    </row>
    <row r="2" spans="1:13" x14ac:dyDescent="0.3">
      <c r="A2" t="s">
        <v>23</v>
      </c>
      <c r="B2" s="4" t="str">
        <f>LEFT(A2,LEN(A2)-1)</f>
        <v>412434433</v>
      </c>
      <c r="C2" t="str">
        <f>DEC2HEX(B2)</f>
        <v>18954001</v>
      </c>
      <c r="D2" t="s">
        <v>48</v>
      </c>
      <c r="E2" s="5" t="s">
        <v>75</v>
      </c>
      <c r="F2" s="2" t="str">
        <f>MID($E2,1+(2*0),2)</f>
        <v>01</v>
      </c>
      <c r="G2" s="2" t="str">
        <f>MID($E2,1+(2*1),4)</f>
        <v>0E72</v>
      </c>
      <c r="H2" s="2" t="str">
        <f>MID($E2,1+(2*1),2)</f>
        <v>0E</v>
      </c>
      <c r="I2" s="2" t="str">
        <f>MID($E2,1+(2*2),2)</f>
        <v>72</v>
      </c>
      <c r="J2" s="2" t="str">
        <f>MID($E2,1+(2*3),4)</f>
        <v>0E71</v>
      </c>
      <c r="K2" s="2" t="str">
        <f>MID($E2,1+(2*4),2)</f>
        <v>71</v>
      </c>
      <c r="L2" s="2" t="str">
        <f>MID($E2,1+(2*5),4)</f>
        <v>0E6F</v>
      </c>
      <c r="M2" s="2" t="str">
        <f>MID($E2,1+(2*6),2)</f>
        <v>6F</v>
      </c>
    </row>
    <row r="3" spans="1:13" x14ac:dyDescent="0.3">
      <c r="A3" t="s">
        <v>23</v>
      </c>
      <c r="B3" s="4" t="str">
        <f t="shared" ref="B3" si="0">LEFT(A3,LEN(A3)-1)</f>
        <v>412434433</v>
      </c>
      <c r="C3" t="str">
        <f t="shared" ref="C3" si="1">DEC2HEX(B3)</f>
        <v>18954001</v>
      </c>
      <c r="F3">
        <f t="shared" ref="F3:M3" si="2">HEX2DEC(F2)</f>
        <v>1</v>
      </c>
      <c r="G3" s="6">
        <f>HEX2DEC(G2)</f>
        <v>3698</v>
      </c>
      <c r="H3">
        <f t="shared" ref="H3" si="3">HEX2DEC(H2)</f>
        <v>14</v>
      </c>
      <c r="I3">
        <f t="shared" si="2"/>
        <v>114</v>
      </c>
      <c r="J3" s="6">
        <f t="shared" si="2"/>
        <v>3697</v>
      </c>
      <c r="K3">
        <f t="shared" si="2"/>
        <v>113</v>
      </c>
      <c r="L3" s="6">
        <f t="shared" si="2"/>
        <v>3695</v>
      </c>
      <c r="M3">
        <f t="shared" si="2"/>
        <v>111</v>
      </c>
    </row>
    <row r="4" spans="1:13" x14ac:dyDescent="0.3">
      <c r="A4" t="s">
        <v>23</v>
      </c>
      <c r="B4" s="4" t="str">
        <f t="shared" ref="B4" si="4">LEFT(A4,LEN(A4)-1)</f>
        <v>412434433</v>
      </c>
      <c r="C4" t="str">
        <f t="shared" ref="C4" si="5">DEC2HEX(B4)</f>
        <v>18954001</v>
      </c>
      <c r="E4" t="s">
        <v>76</v>
      </c>
      <c r="F4" s="2" t="str">
        <f>MID($E4,1+(2*0),2)</f>
        <v>02</v>
      </c>
      <c r="G4" s="2" t="str">
        <f>MID($E4,1+(2*1),4)</f>
        <v>0E6E</v>
      </c>
      <c r="H4" s="2" t="str">
        <f>MID($E4,1+(2*1),2)</f>
        <v>0E</v>
      </c>
      <c r="I4" s="2" t="str">
        <f>MID($E4,1+(2*2),2)</f>
        <v>6E</v>
      </c>
      <c r="J4" s="2" t="str">
        <f>MID($E4,1+(2*3),4)</f>
        <v>0E82</v>
      </c>
      <c r="K4" s="2" t="str">
        <f>MID($E4,1+(2*4),2)</f>
        <v>82</v>
      </c>
      <c r="L4" s="2" t="str">
        <f>MID($E4,1+(2*5),4)</f>
        <v>0E7E</v>
      </c>
      <c r="M4" s="2" t="str">
        <f>MID($E4,1+(2*6),2)</f>
        <v>7E</v>
      </c>
    </row>
    <row r="5" spans="1:13" x14ac:dyDescent="0.3">
      <c r="A5" t="s">
        <v>25</v>
      </c>
      <c r="B5" s="4" t="str">
        <f t="shared" ref="B5" si="6">LEFT(A5,LEN(A5)-1)</f>
        <v>412499969</v>
      </c>
      <c r="C5" t="str">
        <f t="shared" ref="C5" si="7">DEC2HEX(B5)</f>
        <v>18964001</v>
      </c>
      <c r="F5">
        <f t="shared" ref="F5:M5" si="8">HEX2DEC(F4)</f>
        <v>2</v>
      </c>
      <c r="G5" s="6">
        <f t="shared" si="8"/>
        <v>3694</v>
      </c>
      <c r="H5">
        <f t="shared" ref="H5" si="9">HEX2DEC(H4)</f>
        <v>14</v>
      </c>
      <c r="I5">
        <f t="shared" si="8"/>
        <v>110</v>
      </c>
      <c r="J5" s="6">
        <f t="shared" si="8"/>
        <v>3714</v>
      </c>
      <c r="K5">
        <f t="shared" si="8"/>
        <v>130</v>
      </c>
      <c r="L5" s="6">
        <f t="shared" si="8"/>
        <v>3710</v>
      </c>
      <c r="M5">
        <f t="shared" si="8"/>
        <v>126</v>
      </c>
    </row>
    <row r="6" spans="1:13" x14ac:dyDescent="0.3">
      <c r="E6" s="5" t="s">
        <v>77</v>
      </c>
      <c r="F6" s="2" t="str">
        <f>MID($E6,1+(2*0),2)</f>
        <v>03</v>
      </c>
      <c r="G6" s="2" t="str">
        <f>MID($E6,1+(2*1),4)</f>
        <v>0E71</v>
      </c>
      <c r="H6" s="2" t="str">
        <f>MID($E6,1+(2*1),2)</f>
        <v>0E</v>
      </c>
      <c r="I6" s="2" t="str">
        <f>MID($E6,1+(2*2),2)</f>
        <v>71</v>
      </c>
      <c r="J6" s="2" t="str">
        <f>MID($E6,1+(2*3),4)</f>
        <v>0E82</v>
      </c>
      <c r="K6" s="2" t="str">
        <f>MID($E6,1+(2*4),2)</f>
        <v>82</v>
      </c>
      <c r="L6" s="2" t="str">
        <f>MID($E6,1+(2*5),4)</f>
        <v>0E7E</v>
      </c>
      <c r="M6" s="2" t="str">
        <f>MID($E6,1+(2*6),2)</f>
        <v>7E</v>
      </c>
    </row>
    <row r="7" spans="1:13" x14ac:dyDescent="0.3">
      <c r="F7">
        <f t="shared" ref="F7:M7" si="10">HEX2DEC(F6)</f>
        <v>3</v>
      </c>
      <c r="G7" s="6">
        <f t="shared" si="10"/>
        <v>3697</v>
      </c>
      <c r="H7">
        <f t="shared" ref="H7" si="11">HEX2DEC(H6)</f>
        <v>14</v>
      </c>
      <c r="I7">
        <f t="shared" si="10"/>
        <v>113</v>
      </c>
      <c r="J7" s="6">
        <f t="shared" si="10"/>
        <v>3714</v>
      </c>
      <c r="K7">
        <f t="shared" si="10"/>
        <v>130</v>
      </c>
      <c r="L7" s="6">
        <f t="shared" si="10"/>
        <v>3710</v>
      </c>
      <c r="M7">
        <f t="shared" si="10"/>
        <v>126</v>
      </c>
    </row>
    <row r="8" spans="1:13" x14ac:dyDescent="0.3">
      <c r="D8" t="s">
        <v>49</v>
      </c>
      <c r="E8" s="5" t="s">
        <v>78</v>
      </c>
      <c r="F8" s="2" t="str">
        <f>MID($E8,1+(2*0),2)</f>
        <v>01</v>
      </c>
      <c r="G8" s="2" t="str">
        <f>MID($E8,1+(2*1),4)</f>
        <v>3E71</v>
      </c>
      <c r="H8" s="2" t="str">
        <f>MID($E8,1+(2*1),2)</f>
        <v>3E</v>
      </c>
      <c r="I8" s="2" t="str">
        <f>MID($E8,1+(2*2),2)</f>
        <v>71</v>
      </c>
      <c r="J8" s="2" t="str">
        <f>MID($E8,1+(2*3),4)</f>
        <v>0E82</v>
      </c>
      <c r="K8" s="2" t="str">
        <f>MID($E8,1+(2*4),2)</f>
        <v>82</v>
      </c>
      <c r="L8" s="2" t="str">
        <f>MID($E8,1+(2*5),4)</f>
        <v>0E7E</v>
      </c>
      <c r="M8" s="2" t="str">
        <f>MID($E8,1+(2*6),2)</f>
        <v>7E</v>
      </c>
    </row>
    <row r="9" spans="1:13" x14ac:dyDescent="0.3">
      <c r="F9">
        <f t="shared" ref="F9:M9" si="12">HEX2DEC(F8)</f>
        <v>1</v>
      </c>
      <c r="G9" s="6">
        <f t="shared" si="12"/>
        <v>15985</v>
      </c>
      <c r="H9">
        <f t="shared" ref="H9" si="13">HEX2DEC(H8)</f>
        <v>62</v>
      </c>
      <c r="I9">
        <f t="shared" si="12"/>
        <v>113</v>
      </c>
      <c r="J9" s="6">
        <f t="shared" si="12"/>
        <v>3714</v>
      </c>
      <c r="K9">
        <f t="shared" si="12"/>
        <v>130</v>
      </c>
      <c r="L9" s="6">
        <f t="shared" si="12"/>
        <v>3710</v>
      </c>
      <c r="M9">
        <f t="shared" si="12"/>
        <v>126</v>
      </c>
    </row>
    <row r="11" spans="1:13" x14ac:dyDescent="0.3">
      <c r="H11">
        <f>H3+22</f>
        <v>36</v>
      </c>
      <c r="I11">
        <f>I3-16</f>
        <v>98</v>
      </c>
      <c r="K11" s="7" t="s">
        <v>79</v>
      </c>
      <c r="L11" s="7" t="s">
        <v>80</v>
      </c>
    </row>
    <row r="12" spans="1:13" x14ac:dyDescent="0.3">
      <c r="H12" t="e">
        <f t="shared" ref="H12:H17" si="14">H4+22</f>
        <v>#VALUE!</v>
      </c>
      <c r="I12" t="e">
        <f t="shared" ref="I12:I17" si="15">I4-16</f>
        <v>#VALUE!</v>
      </c>
    </row>
    <row r="13" spans="1:13" x14ac:dyDescent="0.3">
      <c r="H13">
        <f t="shared" si="14"/>
        <v>36</v>
      </c>
      <c r="I13">
        <f t="shared" si="15"/>
        <v>94</v>
      </c>
    </row>
    <row r="14" spans="1:13" x14ac:dyDescent="0.3">
      <c r="H14" t="e">
        <f t="shared" si="14"/>
        <v>#VALUE!</v>
      </c>
      <c r="I14">
        <f t="shared" si="15"/>
        <v>55</v>
      </c>
    </row>
    <row r="15" spans="1:13" x14ac:dyDescent="0.3">
      <c r="H15">
        <f>H7+22</f>
        <v>36</v>
      </c>
      <c r="I15">
        <f>I7-16</f>
        <v>97</v>
      </c>
    </row>
    <row r="16" spans="1:13" x14ac:dyDescent="0.3">
      <c r="H16" t="e">
        <f t="shared" si="14"/>
        <v>#VALUE!</v>
      </c>
      <c r="I16">
        <f t="shared" si="15"/>
        <v>55</v>
      </c>
    </row>
    <row r="17" spans="8:9" x14ac:dyDescent="0.3">
      <c r="H17">
        <f t="shared" si="14"/>
        <v>84</v>
      </c>
      <c r="I17">
        <f t="shared" si="15"/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DE6E-C6D8-4CD5-A4C5-B040C7EA88FB}">
  <dimension ref="A1:L13"/>
  <sheetViews>
    <sheetView tabSelected="1" zoomScale="160" zoomScaleNormal="160" workbookViewId="0">
      <selection activeCell="I19" sqref="I19"/>
    </sheetView>
  </sheetViews>
  <sheetFormatPr defaultRowHeight="14.4" x14ac:dyDescent="0.3"/>
  <cols>
    <col min="1" max="1" width="14.5546875" customWidth="1"/>
  </cols>
  <sheetData>
    <row r="1" spans="1:12" ht="15" thickBot="1" x14ac:dyDescent="0.35">
      <c r="A1" t="s">
        <v>100</v>
      </c>
      <c r="B1" s="11" t="s">
        <v>101</v>
      </c>
      <c r="C1" s="11"/>
      <c r="D1" s="11"/>
      <c r="E1" s="11"/>
      <c r="F1" s="11"/>
      <c r="G1" s="11"/>
      <c r="H1" s="11"/>
      <c r="I1" s="11"/>
    </row>
    <row r="2" spans="1:12" ht="15" thickBot="1" x14ac:dyDescent="0.35">
      <c r="A2" t="s">
        <v>81</v>
      </c>
      <c r="B2" s="12">
        <v>0</v>
      </c>
      <c r="C2" s="13" t="s">
        <v>82</v>
      </c>
      <c r="D2" s="9">
        <v>0</v>
      </c>
      <c r="E2" s="9">
        <v>0</v>
      </c>
      <c r="F2" s="9">
        <v>75</v>
      </c>
      <c r="G2" s="9">
        <v>30</v>
      </c>
      <c r="H2" s="12">
        <v>1</v>
      </c>
      <c r="I2" s="13" t="s">
        <v>83</v>
      </c>
      <c r="J2" s="8"/>
      <c r="K2" t="s">
        <v>51</v>
      </c>
    </row>
    <row r="3" spans="1:12" ht="15" thickBot="1" x14ac:dyDescent="0.35">
      <c r="A3" t="s">
        <v>84</v>
      </c>
      <c r="B3" s="12" t="s">
        <v>85</v>
      </c>
      <c r="C3" s="13">
        <v>50</v>
      </c>
      <c r="D3" s="14">
        <v>5</v>
      </c>
      <c r="E3" s="12" t="s">
        <v>85</v>
      </c>
      <c r="F3" s="13" t="s">
        <v>86</v>
      </c>
      <c r="G3" s="14">
        <v>7</v>
      </c>
      <c r="H3" s="9">
        <v>1</v>
      </c>
      <c r="I3" s="9" t="s">
        <v>83</v>
      </c>
      <c r="J3" s="8"/>
      <c r="K3" t="s">
        <v>57</v>
      </c>
      <c r="L3" t="s">
        <v>61</v>
      </c>
    </row>
    <row r="4" spans="1:12" ht="15" thickBot="1" x14ac:dyDescent="0.35">
      <c r="A4" t="s">
        <v>87</v>
      </c>
      <c r="B4" s="14" t="s">
        <v>88</v>
      </c>
      <c r="C4" s="14">
        <v>1</v>
      </c>
      <c r="D4" s="14" t="s">
        <v>88</v>
      </c>
      <c r="E4" s="14">
        <v>1</v>
      </c>
      <c r="F4" s="9" t="s">
        <v>86</v>
      </c>
      <c r="G4" s="9">
        <v>7</v>
      </c>
      <c r="H4" s="9">
        <v>1</v>
      </c>
      <c r="I4" s="9" t="s">
        <v>83</v>
      </c>
      <c r="J4" s="8"/>
      <c r="K4" t="s">
        <v>58</v>
      </c>
      <c r="L4" t="s">
        <v>66</v>
      </c>
    </row>
    <row r="5" spans="1:12" x14ac:dyDescent="0.3">
      <c r="A5" t="s">
        <v>89</v>
      </c>
      <c r="B5" s="9">
        <v>0</v>
      </c>
      <c r="C5" s="10">
        <v>1</v>
      </c>
      <c r="D5" s="10">
        <v>1</v>
      </c>
      <c r="E5" s="9" t="s">
        <v>90</v>
      </c>
      <c r="F5" s="9">
        <v>0</v>
      </c>
      <c r="G5" s="9">
        <v>0</v>
      </c>
      <c r="H5" s="9">
        <v>35</v>
      </c>
      <c r="I5" s="9" t="s">
        <v>91</v>
      </c>
      <c r="J5" s="8"/>
      <c r="K5" t="s">
        <v>60</v>
      </c>
      <c r="L5" t="s">
        <v>59</v>
      </c>
    </row>
    <row r="6" spans="1:12" ht="15" thickBot="1" x14ac:dyDescent="0.35">
      <c r="A6" t="s">
        <v>92</v>
      </c>
      <c r="B6" s="10">
        <v>7</v>
      </c>
      <c r="C6" s="10">
        <v>1</v>
      </c>
      <c r="D6" s="9">
        <v>0</v>
      </c>
      <c r="E6" s="9">
        <v>0</v>
      </c>
      <c r="F6" s="9">
        <v>2</v>
      </c>
      <c r="G6" s="9">
        <v>0</v>
      </c>
      <c r="H6" s="9">
        <v>0</v>
      </c>
      <c r="I6" s="9">
        <v>0</v>
      </c>
      <c r="J6" s="8"/>
      <c r="K6" t="s">
        <v>62</v>
      </c>
      <c r="L6" t="s">
        <v>63</v>
      </c>
    </row>
    <row r="7" spans="1:12" ht="15" thickBot="1" x14ac:dyDescent="0.35">
      <c r="A7" t="s">
        <v>93</v>
      </c>
      <c r="B7" s="9">
        <v>1</v>
      </c>
      <c r="C7" s="14" t="s">
        <v>88</v>
      </c>
      <c r="D7" s="9">
        <v>0</v>
      </c>
      <c r="E7" s="9">
        <v>0</v>
      </c>
      <c r="F7" s="9">
        <v>2</v>
      </c>
      <c r="G7" s="9">
        <v>0</v>
      </c>
      <c r="H7" s="9">
        <v>0</v>
      </c>
      <c r="I7" s="9">
        <v>0</v>
      </c>
      <c r="J7" s="8"/>
      <c r="K7" t="s">
        <v>64</v>
      </c>
      <c r="L7" t="s">
        <v>65</v>
      </c>
    </row>
    <row r="8" spans="1:12" x14ac:dyDescent="0.3">
      <c r="A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8"/>
      <c r="K8" t="s">
        <v>67</v>
      </c>
      <c r="L8" t="s">
        <v>68</v>
      </c>
    </row>
    <row r="9" spans="1:12" ht="15" thickBot="1" x14ac:dyDescent="0.35">
      <c r="A9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8"/>
      <c r="K9" t="s">
        <v>72</v>
      </c>
      <c r="L9" t="s">
        <v>69</v>
      </c>
    </row>
    <row r="10" spans="1:12" ht="15" thickBot="1" x14ac:dyDescent="0.35">
      <c r="A10" t="s">
        <v>96</v>
      </c>
      <c r="B10" s="9">
        <v>1</v>
      </c>
      <c r="C10" s="12" t="s">
        <v>85</v>
      </c>
      <c r="D10" s="13">
        <v>44</v>
      </c>
      <c r="E10" s="12" t="s">
        <v>85</v>
      </c>
      <c r="F10" s="13">
        <v>43</v>
      </c>
      <c r="G10" s="12" t="s">
        <v>85</v>
      </c>
      <c r="H10" s="13">
        <v>42</v>
      </c>
      <c r="I10" s="9">
        <v>0</v>
      </c>
      <c r="J10" s="8"/>
      <c r="K10" t="s">
        <v>73</v>
      </c>
      <c r="L10" t="s">
        <v>70</v>
      </c>
    </row>
    <row r="11" spans="1:12" ht="15" thickBot="1" x14ac:dyDescent="0.35">
      <c r="A11" t="s">
        <v>96</v>
      </c>
      <c r="B11" s="9">
        <v>3</v>
      </c>
      <c r="C11" s="12" t="s">
        <v>85</v>
      </c>
      <c r="D11" s="13" t="s">
        <v>86</v>
      </c>
      <c r="E11" s="10" t="s">
        <v>85</v>
      </c>
      <c r="F11" s="10">
        <v>50</v>
      </c>
      <c r="G11" s="10" t="s">
        <v>85</v>
      </c>
      <c r="H11" s="10" t="s">
        <v>97</v>
      </c>
      <c r="I11" s="9">
        <v>0</v>
      </c>
      <c r="J11" s="8"/>
      <c r="K11" t="s">
        <v>74</v>
      </c>
      <c r="L11" t="s">
        <v>71</v>
      </c>
    </row>
    <row r="12" spans="1:12" ht="15" thickBot="1" x14ac:dyDescent="0.35">
      <c r="A12" t="s">
        <v>96</v>
      </c>
      <c r="B12" s="9">
        <v>2</v>
      </c>
      <c r="C12" s="12" t="s">
        <v>85</v>
      </c>
      <c r="D12" s="13">
        <v>40</v>
      </c>
      <c r="E12" s="12" t="s">
        <v>85</v>
      </c>
      <c r="F12" s="13">
        <v>50</v>
      </c>
      <c r="G12" s="12" t="s">
        <v>85</v>
      </c>
      <c r="H12" s="13" t="s">
        <v>97</v>
      </c>
      <c r="I12" s="9">
        <v>0</v>
      </c>
      <c r="J12" s="8"/>
      <c r="K12" s="8"/>
      <c r="L12" s="8"/>
    </row>
    <row r="13" spans="1:12" x14ac:dyDescent="0.3">
      <c r="A13" t="s">
        <v>98</v>
      </c>
      <c r="B13" s="9">
        <v>0</v>
      </c>
      <c r="C13" s="9">
        <v>0</v>
      </c>
      <c r="D13" s="9">
        <v>0</v>
      </c>
      <c r="E13" s="9" t="s">
        <v>99</v>
      </c>
      <c r="F13" s="9">
        <v>0</v>
      </c>
      <c r="G13" s="9" t="s">
        <v>85</v>
      </c>
      <c r="H13" s="9" t="s">
        <v>97</v>
      </c>
      <c r="I13" s="9">
        <v>0</v>
      </c>
      <c r="J13" s="8"/>
      <c r="K13" s="8"/>
      <c r="L13" s="8"/>
    </row>
  </sheetData>
  <mergeCells count="1">
    <mergeCell ref="B1:I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</dc:creator>
  <cp:lastModifiedBy>pongkornmee</cp:lastModifiedBy>
  <dcterms:created xsi:type="dcterms:W3CDTF">2022-08-11T03:46:35Z</dcterms:created>
  <dcterms:modified xsi:type="dcterms:W3CDTF">2022-11-06T08:38:45Z</dcterms:modified>
</cp:coreProperties>
</file>