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Downloads\0.2mm\Plotting\"/>
    </mc:Choice>
  </mc:AlternateContent>
  <xr:revisionPtr revIDLastSave="0" documentId="13_ncr:1_{3F5C9244-3E3B-44FE-8303-B9C6032AE4E5}" xr6:coauthVersionLast="47" xr6:coauthVersionMax="47" xr10:uidLastSave="{00000000-0000-0000-0000-000000000000}"/>
  <bookViews>
    <workbookView xWindow="4815" yWindow="45" windowWidth="30090" windowHeight="15435" tabRatio="715" activeTab="2" xr2:uid="{00000000-000D-0000-FFFF-FFFF00000000}"/>
  </bookViews>
  <sheets>
    <sheet name="3S P10" sheetId="2" r:id="rId1"/>
    <sheet name="3S P20" sheetId="22" r:id="rId2"/>
    <sheet name="3S P30" sheetId="23" r:id="rId3"/>
    <sheet name="3S e0.50 P30" sheetId="34" state="hidden" r:id="rId4"/>
    <sheet name="3S e0.75 P30" sheetId="35" state="hidden" r:id="rId5"/>
    <sheet name="3S e1.00 P30" sheetId="36" state="hidden" r:id="rId6"/>
    <sheet name="3S e1.25 P30" sheetId="37" state="hidden" r:id="rId7"/>
    <sheet name="3S e1.50 P30" sheetId="38" state="hidden" r:id="rId8"/>
    <sheet name="3S e0.50 P10" sheetId="24" state="hidden" r:id="rId9"/>
    <sheet name="3S e0.75 P10" sheetId="25" state="hidden" r:id="rId10"/>
    <sheet name="3S e1.00 P10" sheetId="26" state="hidden" r:id="rId11"/>
    <sheet name="3S e1.25 P10" sheetId="27" state="hidden" r:id="rId12"/>
    <sheet name="3S e1.50 P10" sheetId="28" state="hidden" r:id="rId13"/>
    <sheet name="3S e0.50 P20" sheetId="29" state="hidden" r:id="rId14"/>
    <sheet name="3S e0.75 P20" sheetId="30" state="hidden" r:id="rId15"/>
    <sheet name="3S e1.00 P20" sheetId="31" state="hidden" r:id="rId16"/>
    <sheet name="3S e1.25 P20" sheetId="32" state="hidden" r:id="rId17"/>
    <sheet name="3S e1.50 P20" sheetId="33" state="hidden" r:id="rId1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23" l="1"/>
  <c r="G20" i="23"/>
  <c r="M20" i="23" s="1"/>
  <c r="F21" i="23"/>
  <c r="F22" i="23"/>
  <c r="F23" i="23"/>
  <c r="F24" i="23"/>
  <c r="G24" i="23" s="1"/>
  <c r="G21" i="23"/>
  <c r="G22" i="23"/>
  <c r="G23" i="23"/>
  <c r="M22" i="23"/>
  <c r="M21" i="23"/>
  <c r="H20" i="23"/>
  <c r="H21" i="23"/>
  <c r="H22" i="23"/>
  <c r="H23" i="23"/>
  <c r="H24" i="23"/>
  <c r="L45" i="23"/>
  <c r="N45" i="23" s="1"/>
  <c r="I45" i="23"/>
  <c r="H45" i="23"/>
  <c r="F45" i="23"/>
  <c r="G45" i="23" s="1"/>
  <c r="M45" i="23" s="1"/>
  <c r="E45" i="23"/>
  <c r="D45" i="23"/>
  <c r="C45" i="23"/>
  <c r="I44" i="23"/>
  <c r="G44" i="23"/>
  <c r="M44" i="23" s="1"/>
  <c r="F44" i="23"/>
  <c r="E44" i="23"/>
  <c r="H44" i="23" s="1"/>
  <c r="D44" i="23"/>
  <c r="L44" i="23" s="1"/>
  <c r="N44" i="23" s="1"/>
  <c r="C44" i="23"/>
  <c r="I43" i="23"/>
  <c r="H43" i="23"/>
  <c r="F43" i="23"/>
  <c r="G43" i="23" s="1"/>
  <c r="M43" i="23" s="1"/>
  <c r="E43" i="23"/>
  <c r="D43" i="23"/>
  <c r="L43" i="23" s="1"/>
  <c r="N43" i="23" s="1"/>
  <c r="I42" i="23"/>
  <c r="F42" i="23"/>
  <c r="E42" i="23"/>
  <c r="H42" i="23" s="1"/>
  <c r="D42" i="23"/>
  <c r="L42" i="23" s="1"/>
  <c r="N42" i="23" s="1"/>
  <c r="C42" i="23"/>
  <c r="L41" i="23"/>
  <c r="N41" i="23" s="1"/>
  <c r="I41" i="23"/>
  <c r="F41" i="23"/>
  <c r="G41" i="23" s="1"/>
  <c r="M41" i="23" s="1"/>
  <c r="E41" i="23"/>
  <c r="H41" i="23" s="1"/>
  <c r="D41" i="23"/>
  <c r="C41" i="23" s="1"/>
  <c r="L38" i="23"/>
  <c r="N38" i="23" s="1"/>
  <c r="I38" i="23"/>
  <c r="F38" i="23"/>
  <c r="G38" i="23" s="1"/>
  <c r="M38" i="23" s="1"/>
  <c r="O38" i="23" s="1"/>
  <c r="E38" i="23"/>
  <c r="H38" i="23" s="1"/>
  <c r="D38" i="23"/>
  <c r="C38" i="23"/>
  <c r="I37" i="23"/>
  <c r="H37" i="23"/>
  <c r="F37" i="23"/>
  <c r="G37" i="23" s="1"/>
  <c r="M37" i="23" s="1"/>
  <c r="E37" i="23"/>
  <c r="D37" i="23"/>
  <c r="C37" i="23" s="1"/>
  <c r="I36" i="23"/>
  <c r="H36" i="23"/>
  <c r="G36" i="23"/>
  <c r="M36" i="23" s="1"/>
  <c r="F36" i="23"/>
  <c r="E36" i="23"/>
  <c r="D36" i="23"/>
  <c r="L36" i="23" s="1"/>
  <c r="N36" i="23" s="1"/>
  <c r="C36" i="23"/>
  <c r="L35" i="23"/>
  <c r="I35" i="23"/>
  <c r="H35" i="23"/>
  <c r="F35" i="23"/>
  <c r="E35" i="23"/>
  <c r="D35" i="23"/>
  <c r="C35" i="23"/>
  <c r="L34" i="23"/>
  <c r="N34" i="23" s="1"/>
  <c r="I34" i="23"/>
  <c r="F34" i="23"/>
  <c r="G34" i="23" s="1"/>
  <c r="M34" i="23" s="1"/>
  <c r="E34" i="23"/>
  <c r="H34" i="23" s="1"/>
  <c r="D34" i="23"/>
  <c r="C34" i="23"/>
  <c r="I31" i="23"/>
  <c r="F31" i="23"/>
  <c r="G31" i="23" s="1"/>
  <c r="M31" i="23" s="1"/>
  <c r="E31" i="23"/>
  <c r="H31" i="23" s="1"/>
  <c r="D31" i="23"/>
  <c r="C31" i="23" s="1"/>
  <c r="M30" i="23"/>
  <c r="O30" i="23" s="1"/>
  <c r="I30" i="23"/>
  <c r="H30" i="23"/>
  <c r="G30" i="23"/>
  <c r="F30" i="23"/>
  <c r="E30" i="23"/>
  <c r="D30" i="23"/>
  <c r="L30" i="23" s="1"/>
  <c r="N30" i="23" s="1"/>
  <c r="C30" i="23"/>
  <c r="L29" i="23"/>
  <c r="N29" i="23" s="1"/>
  <c r="I29" i="23"/>
  <c r="H29" i="23"/>
  <c r="F29" i="23"/>
  <c r="G29" i="23" s="1"/>
  <c r="M29" i="23" s="1"/>
  <c r="E29" i="23"/>
  <c r="D29" i="23"/>
  <c r="C29" i="23"/>
  <c r="I28" i="23"/>
  <c r="G28" i="23"/>
  <c r="M28" i="23" s="1"/>
  <c r="F28" i="23"/>
  <c r="E28" i="23"/>
  <c r="H28" i="23" s="1"/>
  <c r="D28" i="23"/>
  <c r="L28" i="23" s="1"/>
  <c r="N28" i="23" s="1"/>
  <c r="C28" i="23"/>
  <c r="I27" i="23"/>
  <c r="H27" i="23"/>
  <c r="F27" i="23"/>
  <c r="G27" i="23" s="1"/>
  <c r="M27" i="23" s="1"/>
  <c r="O27" i="23" s="1"/>
  <c r="E27" i="23"/>
  <c r="D27" i="23"/>
  <c r="L27" i="23" s="1"/>
  <c r="N27" i="23" s="1"/>
  <c r="I24" i="23"/>
  <c r="E24" i="23"/>
  <c r="D24" i="23"/>
  <c r="L24" i="23" s="1"/>
  <c r="C24" i="23"/>
  <c r="L23" i="23"/>
  <c r="N23" i="23" s="1"/>
  <c r="I23" i="23"/>
  <c r="E23" i="23"/>
  <c r="D23" i="23"/>
  <c r="C23" i="23" s="1"/>
  <c r="L22" i="23"/>
  <c r="I22" i="23"/>
  <c r="E22" i="23"/>
  <c r="D22" i="23"/>
  <c r="C22" i="23"/>
  <c r="I21" i="23"/>
  <c r="E21" i="23"/>
  <c r="D21" i="23"/>
  <c r="C21" i="23" s="1"/>
  <c r="I20" i="23"/>
  <c r="E20" i="23"/>
  <c r="D20" i="23"/>
  <c r="L20" i="23" s="1"/>
  <c r="C20" i="23"/>
  <c r="L17" i="23"/>
  <c r="I17" i="23"/>
  <c r="H17" i="23"/>
  <c r="F17" i="23"/>
  <c r="N17" i="23" s="1"/>
  <c r="E17" i="23"/>
  <c r="D17" i="23"/>
  <c r="C17" i="23" s="1"/>
  <c r="L16" i="23"/>
  <c r="N16" i="23" s="1"/>
  <c r="I16" i="23"/>
  <c r="F16" i="23"/>
  <c r="G16" i="23" s="1"/>
  <c r="M16" i="23" s="1"/>
  <c r="E16" i="23"/>
  <c r="H16" i="23" s="1"/>
  <c r="D16" i="23"/>
  <c r="C16" i="23" s="1"/>
  <c r="I15" i="23"/>
  <c r="F15" i="23"/>
  <c r="G15" i="23" s="1"/>
  <c r="M15" i="23" s="1"/>
  <c r="E15" i="23"/>
  <c r="H15" i="23" s="1"/>
  <c r="D15" i="23"/>
  <c r="C15" i="23" s="1"/>
  <c r="M14" i="23"/>
  <c r="I14" i="23"/>
  <c r="H14" i="23"/>
  <c r="G14" i="23"/>
  <c r="F14" i="23"/>
  <c r="E14" i="23"/>
  <c r="D14" i="23"/>
  <c r="L14" i="23" s="1"/>
  <c r="N14" i="23" s="1"/>
  <c r="C14" i="23"/>
  <c r="L13" i="23"/>
  <c r="N13" i="23" s="1"/>
  <c r="I13" i="23"/>
  <c r="H13" i="23"/>
  <c r="F13" i="23"/>
  <c r="G13" i="23" s="1"/>
  <c r="M13" i="23" s="1"/>
  <c r="O13" i="23" s="1"/>
  <c r="E13" i="23"/>
  <c r="D13" i="23"/>
  <c r="C13" i="23"/>
  <c r="I45" i="22"/>
  <c r="F45" i="22"/>
  <c r="G45" i="22" s="1"/>
  <c r="M45" i="22" s="1"/>
  <c r="E45" i="22"/>
  <c r="H45" i="22" s="1"/>
  <c r="D45" i="22"/>
  <c r="L45" i="22" s="1"/>
  <c r="N45" i="22" s="1"/>
  <c r="I44" i="22"/>
  <c r="F44" i="22"/>
  <c r="G44" i="22" s="1"/>
  <c r="M44" i="22" s="1"/>
  <c r="E44" i="22"/>
  <c r="H44" i="22" s="1"/>
  <c r="D44" i="22"/>
  <c r="L44" i="22" s="1"/>
  <c r="N44" i="22" s="1"/>
  <c r="I43" i="22"/>
  <c r="H43" i="22"/>
  <c r="F43" i="22"/>
  <c r="G43" i="22" s="1"/>
  <c r="M43" i="22" s="1"/>
  <c r="E43" i="22"/>
  <c r="D43" i="22"/>
  <c r="L43" i="22" s="1"/>
  <c r="N43" i="22" s="1"/>
  <c r="I42" i="22"/>
  <c r="H42" i="22"/>
  <c r="G42" i="22"/>
  <c r="M42" i="22" s="1"/>
  <c r="F42" i="22"/>
  <c r="E42" i="22"/>
  <c r="D42" i="22"/>
  <c r="L42" i="22" s="1"/>
  <c r="N42" i="22" s="1"/>
  <c r="C42" i="22"/>
  <c r="I41" i="22"/>
  <c r="G41" i="22"/>
  <c r="M41" i="22" s="1"/>
  <c r="F41" i="22"/>
  <c r="E41" i="22"/>
  <c r="H41" i="22" s="1"/>
  <c r="D41" i="22"/>
  <c r="C41" i="22" s="1"/>
  <c r="I38" i="22"/>
  <c r="F38" i="22"/>
  <c r="G38" i="22" s="1"/>
  <c r="M38" i="22" s="1"/>
  <c r="E38" i="22"/>
  <c r="H38" i="22" s="1"/>
  <c r="D38" i="22"/>
  <c r="C38" i="22" s="1"/>
  <c r="I37" i="22"/>
  <c r="F37" i="22"/>
  <c r="E37" i="22"/>
  <c r="G37" i="22" s="1"/>
  <c r="M37" i="22" s="1"/>
  <c r="D37" i="22"/>
  <c r="C37" i="22" s="1"/>
  <c r="I36" i="22"/>
  <c r="G36" i="22"/>
  <c r="M36" i="22" s="1"/>
  <c r="F36" i="22"/>
  <c r="E36" i="22"/>
  <c r="H36" i="22" s="1"/>
  <c r="D36" i="22"/>
  <c r="C36" i="22" s="1"/>
  <c r="L35" i="22"/>
  <c r="N35" i="22" s="1"/>
  <c r="I35" i="22"/>
  <c r="F35" i="22"/>
  <c r="G35" i="22" s="1"/>
  <c r="M35" i="22" s="1"/>
  <c r="E35" i="22"/>
  <c r="H35" i="22" s="1"/>
  <c r="D35" i="22"/>
  <c r="C35" i="22"/>
  <c r="I34" i="22"/>
  <c r="F34" i="22"/>
  <c r="G34" i="22" s="1"/>
  <c r="M34" i="22" s="1"/>
  <c r="E34" i="22"/>
  <c r="H34" i="22" s="1"/>
  <c r="D34" i="22"/>
  <c r="C34" i="22" s="1"/>
  <c r="I31" i="22"/>
  <c r="F31" i="22"/>
  <c r="G31" i="22" s="1"/>
  <c r="M31" i="22" s="1"/>
  <c r="E31" i="22"/>
  <c r="H31" i="22" s="1"/>
  <c r="D31" i="22"/>
  <c r="C31" i="22" s="1"/>
  <c r="M30" i="22"/>
  <c r="I30" i="22"/>
  <c r="H30" i="22"/>
  <c r="G30" i="22"/>
  <c r="F30" i="22"/>
  <c r="E30" i="22"/>
  <c r="D30" i="22"/>
  <c r="L30" i="22" s="1"/>
  <c r="N30" i="22" s="1"/>
  <c r="C30" i="22"/>
  <c r="L29" i="22"/>
  <c r="N29" i="22" s="1"/>
  <c r="I29" i="22"/>
  <c r="H29" i="22"/>
  <c r="F29" i="22"/>
  <c r="G29" i="22" s="1"/>
  <c r="M29" i="22" s="1"/>
  <c r="O29" i="22" s="1"/>
  <c r="E29" i="22"/>
  <c r="D29" i="22"/>
  <c r="C29" i="22"/>
  <c r="L28" i="22"/>
  <c r="N28" i="22" s="1"/>
  <c r="I28" i="22"/>
  <c r="F28" i="22"/>
  <c r="E28" i="22"/>
  <c r="H28" i="22" s="1"/>
  <c r="D28" i="22"/>
  <c r="C28" i="22"/>
  <c r="I27" i="22"/>
  <c r="H27" i="22"/>
  <c r="F27" i="22"/>
  <c r="G27" i="22" s="1"/>
  <c r="M27" i="22" s="1"/>
  <c r="E27" i="22"/>
  <c r="D27" i="22"/>
  <c r="L27" i="22" s="1"/>
  <c r="N27" i="22" s="1"/>
  <c r="M24" i="22"/>
  <c r="O24" i="22" s="1"/>
  <c r="I24" i="22"/>
  <c r="H24" i="22"/>
  <c r="G24" i="22"/>
  <c r="F24" i="22"/>
  <c r="E24" i="22"/>
  <c r="D24" i="22"/>
  <c r="L24" i="22" s="1"/>
  <c r="N24" i="22" s="1"/>
  <c r="C24" i="22"/>
  <c r="L23" i="22"/>
  <c r="N23" i="22" s="1"/>
  <c r="I23" i="22"/>
  <c r="G23" i="22"/>
  <c r="M23" i="22" s="1"/>
  <c r="F23" i="22"/>
  <c r="E23" i="22"/>
  <c r="H23" i="22" s="1"/>
  <c r="D23" i="22"/>
  <c r="C23" i="22" s="1"/>
  <c r="L22" i="22"/>
  <c r="N22" i="22" s="1"/>
  <c r="I22" i="22"/>
  <c r="F22" i="22"/>
  <c r="G22" i="22" s="1"/>
  <c r="M22" i="22" s="1"/>
  <c r="E22" i="22"/>
  <c r="H22" i="22" s="1"/>
  <c r="D22" i="22"/>
  <c r="C22" i="22"/>
  <c r="I21" i="22"/>
  <c r="F21" i="22"/>
  <c r="E21" i="22"/>
  <c r="G21" i="22" s="1"/>
  <c r="M21" i="22" s="1"/>
  <c r="D21" i="22"/>
  <c r="C21" i="22" s="1"/>
  <c r="I20" i="22"/>
  <c r="H20" i="22"/>
  <c r="G20" i="22"/>
  <c r="M20" i="22" s="1"/>
  <c r="F20" i="22"/>
  <c r="E20" i="22"/>
  <c r="D20" i="22"/>
  <c r="C20" i="22" s="1"/>
  <c r="L17" i="22"/>
  <c r="I17" i="22"/>
  <c r="F17" i="22"/>
  <c r="E17" i="22"/>
  <c r="H17" i="22" s="1"/>
  <c r="D17" i="22"/>
  <c r="C17" i="22"/>
  <c r="I16" i="22"/>
  <c r="F16" i="22"/>
  <c r="G16" i="22" s="1"/>
  <c r="M16" i="22" s="1"/>
  <c r="E16" i="22"/>
  <c r="H16" i="22" s="1"/>
  <c r="D16" i="22"/>
  <c r="C16" i="22" s="1"/>
  <c r="I15" i="22"/>
  <c r="F15" i="22"/>
  <c r="G15" i="22" s="1"/>
  <c r="M15" i="22" s="1"/>
  <c r="E15" i="22"/>
  <c r="H15" i="22" s="1"/>
  <c r="D15" i="22"/>
  <c r="C15" i="22" s="1"/>
  <c r="M14" i="22"/>
  <c r="I14" i="22"/>
  <c r="G14" i="22"/>
  <c r="F14" i="22"/>
  <c r="E14" i="22"/>
  <c r="H14" i="22" s="1"/>
  <c r="D14" i="22"/>
  <c r="L14" i="22" s="1"/>
  <c r="N14" i="22" s="1"/>
  <c r="C14" i="22"/>
  <c r="L13" i="22"/>
  <c r="N13" i="22" s="1"/>
  <c r="I13" i="22"/>
  <c r="H13" i="22"/>
  <c r="F13" i="22"/>
  <c r="G13" i="22" s="1"/>
  <c r="M13" i="22" s="1"/>
  <c r="E13" i="22"/>
  <c r="D13" i="22"/>
  <c r="C13" i="22"/>
  <c r="I45" i="2"/>
  <c r="F45" i="2"/>
  <c r="I44" i="2"/>
  <c r="F44" i="2"/>
  <c r="I43" i="2"/>
  <c r="F43" i="2"/>
  <c r="I42" i="2"/>
  <c r="F42" i="2"/>
  <c r="I41" i="2"/>
  <c r="F41" i="2"/>
  <c r="I38" i="2"/>
  <c r="F38" i="2"/>
  <c r="I37" i="2"/>
  <c r="F37" i="2"/>
  <c r="I36" i="2"/>
  <c r="F36" i="2"/>
  <c r="I35" i="2"/>
  <c r="F35" i="2"/>
  <c r="I34" i="2"/>
  <c r="F34" i="2"/>
  <c r="I31" i="2"/>
  <c r="F31" i="2"/>
  <c r="I30" i="2"/>
  <c r="F30" i="2"/>
  <c r="I29" i="2"/>
  <c r="F29" i="2"/>
  <c r="I28" i="2"/>
  <c r="F28" i="2"/>
  <c r="I27" i="2"/>
  <c r="F27" i="2"/>
  <c r="I24" i="2"/>
  <c r="F24" i="2"/>
  <c r="I23" i="2"/>
  <c r="F23" i="2"/>
  <c r="I22" i="2"/>
  <c r="F22" i="2"/>
  <c r="I21" i="2"/>
  <c r="F21" i="2"/>
  <c r="I20" i="2"/>
  <c r="F20" i="2"/>
  <c r="I13" i="2"/>
  <c r="F13" i="2"/>
  <c r="O45" i="23" l="1"/>
  <c r="O43" i="23"/>
  <c r="O36" i="23"/>
  <c r="N35" i="23"/>
  <c r="N24" i="23"/>
  <c r="N22" i="23"/>
  <c r="O22" i="23" s="1"/>
  <c r="N20" i="23"/>
  <c r="O20" i="23" s="1"/>
  <c r="M23" i="23"/>
  <c r="O23" i="23" s="1"/>
  <c r="O16" i="23"/>
  <c r="O43" i="22"/>
  <c r="O27" i="22"/>
  <c r="O23" i="22"/>
  <c r="O44" i="23"/>
  <c r="O28" i="23"/>
  <c r="O34" i="23"/>
  <c r="O29" i="23"/>
  <c r="O41" i="23"/>
  <c r="O14" i="23"/>
  <c r="G17" i="23"/>
  <c r="M17" i="23" s="1"/>
  <c r="O17" i="23" s="1"/>
  <c r="G35" i="23"/>
  <c r="M35" i="23" s="1"/>
  <c r="O35" i="23" s="1"/>
  <c r="L21" i="23"/>
  <c r="N21" i="23" s="1"/>
  <c r="O21" i="23" s="1"/>
  <c r="L37" i="23"/>
  <c r="N37" i="23" s="1"/>
  <c r="O37" i="23" s="1"/>
  <c r="C27" i="23"/>
  <c r="C43" i="23"/>
  <c r="L15" i="23"/>
  <c r="N15" i="23" s="1"/>
  <c r="O15" i="23" s="1"/>
  <c r="L31" i="23"/>
  <c r="N31" i="23" s="1"/>
  <c r="O31" i="23" s="1"/>
  <c r="M24" i="23"/>
  <c r="G42" i="23"/>
  <c r="M42" i="23" s="1"/>
  <c r="O42" i="23" s="1"/>
  <c r="N17" i="22"/>
  <c r="O44" i="22"/>
  <c r="O35" i="22"/>
  <c r="O22" i="22"/>
  <c r="O30" i="22"/>
  <c r="O42" i="22"/>
  <c r="O14" i="22"/>
  <c r="O45" i="22"/>
  <c r="O13" i="22"/>
  <c r="H37" i="22"/>
  <c r="L41" i="22"/>
  <c r="N41" i="22" s="1"/>
  <c r="O41" i="22" s="1"/>
  <c r="G17" i="22"/>
  <c r="M17" i="22" s="1"/>
  <c r="L38" i="22"/>
  <c r="N38" i="22" s="1"/>
  <c r="O38" i="22" s="1"/>
  <c r="C45" i="22"/>
  <c r="H21" i="22"/>
  <c r="L21" i="22"/>
  <c r="N21" i="22" s="1"/>
  <c r="O21" i="22" s="1"/>
  <c r="L37" i="22"/>
  <c r="N37" i="22" s="1"/>
  <c r="O37" i="22" s="1"/>
  <c r="C44" i="22"/>
  <c r="L20" i="22"/>
  <c r="N20" i="22" s="1"/>
  <c r="O20" i="22" s="1"/>
  <c r="C27" i="22"/>
  <c r="L36" i="22"/>
  <c r="N36" i="22" s="1"/>
  <c r="O36" i="22" s="1"/>
  <c r="C43" i="22"/>
  <c r="L16" i="22"/>
  <c r="N16" i="22" s="1"/>
  <c r="O16" i="22" s="1"/>
  <c r="L34" i="22"/>
  <c r="N34" i="22" s="1"/>
  <c r="O34" i="22" s="1"/>
  <c r="L15" i="22"/>
  <c r="N15" i="22" s="1"/>
  <c r="O15" i="22" s="1"/>
  <c r="G28" i="22"/>
  <c r="M28" i="22" s="1"/>
  <c r="O28" i="22" s="1"/>
  <c r="L31" i="22"/>
  <c r="N31" i="22" s="1"/>
  <c r="O31" i="22" s="1"/>
  <c r="I17" i="2"/>
  <c r="F17" i="2"/>
  <c r="I16" i="2"/>
  <c r="F16" i="2"/>
  <c r="I15" i="2"/>
  <c r="F15" i="2"/>
  <c r="I14" i="2"/>
  <c r="F14" i="2"/>
  <c r="O24" i="23" l="1"/>
  <c r="O17" i="22"/>
  <c r="D45" i="2"/>
  <c r="D43" i="2"/>
  <c r="D29" i="2"/>
  <c r="D24" i="2"/>
  <c r="D20" i="2"/>
  <c r="D13" i="2"/>
  <c r="L13" i="2" s="1"/>
  <c r="D41" i="2"/>
  <c r="D36" i="2"/>
  <c r="D34" i="2"/>
  <c r="D28" i="2"/>
  <c r="D21" i="2"/>
  <c r="D44" i="2"/>
  <c r="D42" i="2"/>
  <c r="D23" i="2"/>
  <c r="D38" i="2"/>
  <c r="D37" i="2"/>
  <c r="D35" i="2"/>
  <c r="D31" i="2"/>
  <c r="D30" i="2"/>
  <c r="D27" i="2"/>
  <c r="D22" i="2"/>
  <c r="D17" i="2"/>
  <c r="C17" i="2" s="1"/>
  <c r="E34" i="2"/>
  <c r="D16" i="2"/>
  <c r="C16" i="2" s="1"/>
  <c r="D15" i="2"/>
  <c r="C15" i="2" s="1"/>
  <c r="D14" i="2"/>
  <c r="E14" i="2" l="1"/>
  <c r="H14" i="2" s="1"/>
  <c r="E35" i="2"/>
  <c r="H35" i="2" s="1"/>
  <c r="E29" i="2"/>
  <c r="E37" i="2"/>
  <c r="H37" i="2" s="1"/>
  <c r="E13" i="2"/>
  <c r="H13" i="2" s="1"/>
  <c r="E36" i="2"/>
  <c r="H36" i="2" s="1"/>
  <c r="E43" i="2"/>
  <c r="G43" i="2" s="1"/>
  <c r="M43" i="2" s="1"/>
  <c r="E27" i="2"/>
  <c r="H27" i="2" s="1"/>
  <c r="E38" i="2"/>
  <c r="G38" i="2" s="1"/>
  <c r="M38" i="2" s="1"/>
  <c r="E45" i="2"/>
  <c r="H45" i="2" s="1"/>
  <c r="E30" i="2"/>
  <c r="H30" i="2" s="1"/>
  <c r="E42" i="2"/>
  <c r="H42" i="2" s="1"/>
  <c r="H34" i="2"/>
  <c r="G34" i="2"/>
  <c r="M34" i="2" s="1"/>
  <c r="C23" i="2"/>
  <c r="L23" i="2"/>
  <c r="N23" i="2" s="1"/>
  <c r="L35" i="2"/>
  <c r="N35" i="2" s="1"/>
  <c r="C35" i="2"/>
  <c r="G13" i="2"/>
  <c r="M13" i="2" s="1"/>
  <c r="L34" i="2"/>
  <c r="N34" i="2" s="1"/>
  <c r="C34" i="2"/>
  <c r="E44" i="2"/>
  <c r="E28" i="2"/>
  <c r="E41" i="2"/>
  <c r="C31" i="2"/>
  <c r="L31" i="2"/>
  <c r="N31" i="2" s="1"/>
  <c r="G35" i="2"/>
  <c r="M35" i="2" s="1"/>
  <c r="L28" i="2"/>
  <c r="N28" i="2" s="1"/>
  <c r="C28" i="2"/>
  <c r="C24" i="2"/>
  <c r="L24" i="2"/>
  <c r="N24" i="2" s="1"/>
  <c r="G36" i="2"/>
  <c r="M36" i="2" s="1"/>
  <c r="C22" i="2"/>
  <c r="L22" i="2"/>
  <c r="N22" i="2" s="1"/>
  <c r="C27" i="2"/>
  <c r="L27" i="2"/>
  <c r="N27" i="2" s="1"/>
  <c r="L21" i="2"/>
  <c r="N21" i="2" s="1"/>
  <c r="C21" i="2"/>
  <c r="C36" i="2"/>
  <c r="L36" i="2"/>
  <c r="N36" i="2" s="1"/>
  <c r="E20" i="2"/>
  <c r="C20" i="2"/>
  <c r="L20" i="2"/>
  <c r="N20" i="2" s="1"/>
  <c r="C29" i="2"/>
  <c r="L29" i="2"/>
  <c r="N29" i="2" s="1"/>
  <c r="C43" i="2"/>
  <c r="L43" i="2"/>
  <c r="N43" i="2" s="1"/>
  <c r="H43" i="2"/>
  <c r="C44" i="2"/>
  <c r="L44" i="2"/>
  <c r="N44" i="2" s="1"/>
  <c r="H29" i="2"/>
  <c r="G29" i="2"/>
  <c r="M29" i="2" s="1"/>
  <c r="C37" i="2"/>
  <c r="L37" i="2"/>
  <c r="N37" i="2" s="1"/>
  <c r="L14" i="2"/>
  <c r="N14" i="2" s="1"/>
  <c r="C30" i="2"/>
  <c r="L30" i="2"/>
  <c r="N30" i="2" s="1"/>
  <c r="C38" i="2"/>
  <c r="L38" i="2"/>
  <c r="N38" i="2" s="1"/>
  <c r="E22" i="2"/>
  <c r="E31" i="2"/>
  <c r="L42" i="2"/>
  <c r="N42" i="2" s="1"/>
  <c r="C42" i="2"/>
  <c r="E23" i="2"/>
  <c r="L41" i="2"/>
  <c r="N41" i="2" s="1"/>
  <c r="C41" i="2"/>
  <c r="E24" i="2"/>
  <c r="E21" i="2"/>
  <c r="L45" i="2"/>
  <c r="N45" i="2" s="1"/>
  <c r="C45" i="2"/>
  <c r="N13" i="2"/>
  <c r="E15" i="2"/>
  <c r="H15" i="2" s="1"/>
  <c r="C13" i="2"/>
  <c r="E16" i="2"/>
  <c r="H16" i="2" s="1"/>
  <c r="C14" i="2"/>
  <c r="E17" i="2"/>
  <c r="H17" i="2" s="1"/>
  <c r="L15" i="2"/>
  <c r="N15" i="2" s="1"/>
  <c r="L16" i="2"/>
  <c r="N16" i="2" s="1"/>
  <c r="L17" i="2"/>
  <c r="N17" i="2" s="1"/>
  <c r="G15" i="2" l="1"/>
  <c r="M15" i="2" s="1"/>
  <c r="H38" i="2"/>
  <c r="O36" i="2"/>
  <c r="G45" i="2"/>
  <c r="M45" i="2" s="1"/>
  <c r="O45" i="2" s="1"/>
  <c r="O35" i="2"/>
  <c r="G30" i="2"/>
  <c r="M30" i="2" s="1"/>
  <c r="O30" i="2" s="1"/>
  <c r="G37" i="2"/>
  <c r="M37" i="2" s="1"/>
  <c r="O37" i="2" s="1"/>
  <c r="G42" i="2"/>
  <c r="M42" i="2" s="1"/>
  <c r="O42" i="2" s="1"/>
  <c r="G27" i="2"/>
  <c r="M27" i="2" s="1"/>
  <c r="O27" i="2" s="1"/>
  <c r="H24" i="2"/>
  <c r="G24" i="2"/>
  <c r="M24" i="2" s="1"/>
  <c r="O24" i="2" s="1"/>
  <c r="O29" i="2"/>
  <c r="H20" i="2"/>
  <c r="G20" i="2"/>
  <c r="M20" i="2" s="1"/>
  <c r="O20" i="2" s="1"/>
  <c r="O38" i="2"/>
  <c r="H41" i="2"/>
  <c r="G41" i="2"/>
  <c r="M41" i="2" s="1"/>
  <c r="O41" i="2" s="1"/>
  <c r="H28" i="2"/>
  <c r="G28" i="2"/>
  <c r="M28" i="2" s="1"/>
  <c r="O28" i="2" s="1"/>
  <c r="O34" i="2"/>
  <c r="H31" i="2"/>
  <c r="G31" i="2"/>
  <c r="M31" i="2" s="1"/>
  <c r="O31" i="2" s="1"/>
  <c r="O43" i="2"/>
  <c r="H21" i="2"/>
  <c r="G21" i="2"/>
  <c r="M21" i="2" s="1"/>
  <c r="O21" i="2" s="1"/>
  <c r="H23" i="2"/>
  <c r="G23" i="2"/>
  <c r="M23" i="2" s="1"/>
  <c r="O23" i="2" s="1"/>
  <c r="H22" i="2"/>
  <c r="G22" i="2"/>
  <c r="M22" i="2" s="1"/>
  <c r="O22" i="2" s="1"/>
  <c r="H44" i="2"/>
  <c r="G44" i="2"/>
  <c r="M44" i="2" s="1"/>
  <c r="O44" i="2" s="1"/>
  <c r="G14" i="2"/>
  <c r="O13" i="2"/>
  <c r="G17" i="2"/>
  <c r="G16" i="2"/>
  <c r="O15" i="2"/>
  <c r="M16" i="2" l="1"/>
  <c r="O16" i="2" s="1"/>
  <c r="M14" i="2"/>
  <c r="O14" i="2" s="1"/>
  <c r="M17" i="2"/>
  <c r="O17" i="2" s="1"/>
</calcChain>
</file>

<file path=xl/sharedStrings.xml><?xml version="1.0" encoding="utf-8"?>
<sst xmlns="http://schemas.openxmlformats.org/spreadsheetml/2006/main" count="569" uniqueCount="58">
  <si>
    <t>Fe3O4</t>
  </si>
  <si>
    <t xml:space="preserve">vol_fraction = </t>
  </si>
  <si>
    <t xml:space="preserve">nano size = </t>
  </si>
  <si>
    <t>m</t>
  </si>
  <si>
    <t xml:space="preserve">rho water = 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</si>
  <si>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</si>
  <si>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rho nano = </t>
  </si>
  <si>
    <t xml:space="preserve">df = </t>
  </si>
  <si>
    <t xml:space="preserve">rho particle = </t>
  </si>
  <si>
    <t xml:space="preserve">kstatic = </t>
  </si>
  <si>
    <t xml:space="preserve">Cp water = </t>
  </si>
  <si>
    <t>J/(kg.K)</t>
  </si>
  <si>
    <t xml:space="preserve">Cp nano = </t>
  </si>
  <si>
    <t xml:space="preserve">kbrownian = </t>
  </si>
  <si>
    <t xml:space="preserve">Cp particle = </t>
  </si>
  <si>
    <t xml:space="preserve">temp = </t>
  </si>
  <si>
    <t xml:space="preserve">mu water = </t>
  </si>
  <si>
    <t>Pa.s</t>
  </si>
  <si>
    <t xml:space="preserve">mu nano = </t>
  </si>
  <si>
    <t>mPa.s</t>
  </si>
  <si>
    <t xml:space="preserve">temp ref = </t>
  </si>
  <si>
    <t xml:space="preserve">k water = </t>
  </si>
  <si>
    <t>W/(m.°C)</t>
  </si>
  <si>
    <t xml:space="preserve">f = </t>
  </si>
  <si>
    <t xml:space="preserve">k particle = </t>
  </si>
  <si>
    <t xml:space="preserve">k nano = </t>
  </si>
  <si>
    <t xml:space="preserve">beta = </t>
  </si>
  <si>
    <t>Re</t>
  </si>
  <si>
    <t>mass flow</t>
  </si>
  <si>
    <t>velocity</t>
  </si>
  <si>
    <t>Pr</t>
  </si>
  <si>
    <t>f-Gnielinski</t>
  </si>
  <si>
    <t>Nu-Gnielinski</t>
  </si>
  <si>
    <t>Nu-Dittus</t>
  </si>
  <si>
    <t>f-Blasius</t>
  </si>
  <si>
    <t>Nu-Cal</t>
  </si>
  <si>
    <t>delP</t>
  </si>
  <si>
    <t>f-Cal</t>
  </si>
  <si>
    <t>Nu/Nu0</t>
  </si>
  <si>
    <t>f/f0</t>
  </si>
  <si>
    <t>TEF</t>
  </si>
  <si>
    <t>Nu0</t>
  </si>
  <si>
    <t>Dh=Di</t>
  </si>
  <si>
    <t>3S p10 e0.5</t>
  </si>
  <si>
    <t>3S p10 e0.75</t>
  </si>
  <si>
    <t>3S p10 e1.0</t>
  </si>
  <si>
    <t>3S p10 e1.25</t>
  </si>
  <si>
    <t>3S p10 e1.5</t>
  </si>
  <si>
    <t>3S p20 e0.5</t>
  </si>
  <si>
    <t>3S p20 e0.75</t>
  </si>
  <si>
    <t>3S p20 e1.0</t>
  </si>
  <si>
    <t>3S p20 e1.25</t>
  </si>
  <si>
    <t>3S p20 e1.5</t>
  </si>
  <si>
    <t>3S p30 e0.5</t>
  </si>
  <si>
    <t>3S p30 e0.75</t>
  </si>
  <si>
    <t>3S p30 e1.0</t>
  </si>
  <si>
    <t>3S p30 e1.25</t>
  </si>
  <si>
    <t>3S p30 e1.5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</si>
</sst>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EBF7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53">
    <xf numFmtId="0" fontId="0" fillId="0" borderId="0" xfId="0"/>
    <xf numFmtId="0" fontId="2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11" fontId="0" fillId="0" borderId="0" xfId="0" applyNumberFormat="1"/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2" borderId="7" xfId="0" applyFill="1" applyBorder="1" applyAlignment="1">
      <alignment horizontal="right" vertical="center"/>
    </xf>
    <xf numFmtId="0" fontId="8" fillId="4" borderId="0" xfId="0" applyFont="1" applyFill="1" applyAlignment="1">
      <alignment vertical="center"/>
    </xf>
    <xf numFmtId="0" fontId="8" fillId="4" borderId="7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0" fillId="2" borderId="0" xfId="0" applyFill="1"/>
    <xf numFmtId="0" fontId="0" fillId="2" borderId="7" xfId="0" applyFill="1" applyBorder="1"/>
    <xf numFmtId="0" fontId="0" fillId="6" borderId="0" xfId="0" applyFill="1"/>
    <xf numFmtId="0" fontId="0" fillId="6" borderId="7" xfId="0" applyFill="1" applyBorder="1"/>
    <xf numFmtId="164" fontId="1" fillId="6" borderId="0" xfId="0" applyNumberFormat="1" applyFont="1" applyFill="1" applyAlignment="1">
      <alignment horizontal="right" vertical="center"/>
    </xf>
    <xf numFmtId="0" fontId="1" fillId="6" borderId="0" xfId="0" applyFont="1" applyFill="1" applyAlignment="1">
      <alignment horizontal="right" vertical="center"/>
    </xf>
    <xf numFmtId="0" fontId="1" fillId="6" borderId="7" xfId="0" applyFont="1" applyFill="1" applyBorder="1" applyAlignment="1">
      <alignment horizontal="right" vertical="center"/>
    </xf>
    <xf numFmtId="0" fontId="8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8" fillId="7" borderId="7" xfId="0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8" fillId="7" borderId="8" xfId="0" applyFont="1" applyFill="1" applyBorder="1" applyAlignment="1">
      <alignment vertical="center"/>
    </xf>
    <xf numFmtId="0" fontId="7" fillId="0" borderId="12" xfId="0" applyFont="1" applyBorder="1"/>
    <xf numFmtId="0" fontId="0" fillId="0" borderId="12" xfId="0" applyBorder="1"/>
    <xf numFmtId="0" fontId="8" fillId="8" borderId="7" xfId="0" applyFont="1" applyFill="1" applyBorder="1" applyAlignment="1">
      <alignment vertical="center"/>
    </xf>
    <xf numFmtId="0" fontId="8" fillId="0" borderId="4" xfId="0" applyFont="1" applyBorder="1" applyAlignment="1">
      <alignment horizontal="center" vertical="center" textRotation="90"/>
    </xf>
    <xf numFmtId="0" fontId="8" fillId="0" borderId="6" xfId="0" applyFont="1" applyBorder="1" applyAlignment="1">
      <alignment horizontal="center" vertical="center" textRotation="9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'3S P10'!$A$13</c:f>
              <c:strCache>
                <c:ptCount val="1"/>
                <c:pt idx="0">
                  <c:v>3S p10 e0.5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P10'!$B$13:$B$17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P10'!$N$13:$N$17</c:f>
              <c:numCache>
                <c:formatCode>General</c:formatCode>
                <c:ptCount val="5"/>
                <c:pt idx="0">
                  <c:v>3.6610238697070803</c:v>
                </c:pt>
                <c:pt idx="1">
                  <c:v>4.8884519149774066</c:v>
                </c:pt>
                <c:pt idx="2">
                  <c:v>5.071391601192099</c:v>
                </c:pt>
                <c:pt idx="3">
                  <c:v>5.0238303985585819</c:v>
                </c:pt>
                <c:pt idx="4">
                  <c:v>4.9526124885849585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08-4951-8AFD-A52B1514B99D}"/>
            </c:ext>
          </c:extLst>
        </c:ser>
        <c:ser>
          <c:idx val="0"/>
          <c:order val="1"/>
          <c:tx>
            <c:strRef>
              <c:f>'3S P10'!$A$20</c:f>
              <c:strCache>
                <c:ptCount val="1"/>
                <c:pt idx="0">
                  <c:v>3S p10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P10'!$B$20:$B$24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P10'!$N$20:$N$24</c:f>
              <c:numCache>
                <c:formatCode>General</c:formatCode>
                <c:ptCount val="5"/>
                <c:pt idx="0">
                  <c:v>6.96798902975506</c:v>
                </c:pt>
                <c:pt idx="1">
                  <c:v>7.7607775322644281</c:v>
                </c:pt>
                <c:pt idx="2">
                  <c:v>7.4309905275404073</c:v>
                </c:pt>
                <c:pt idx="3">
                  <c:v>7.1843023519327405</c:v>
                </c:pt>
                <c:pt idx="4">
                  <c:v>7.0320288059287916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08-4951-8AFD-A52B1514B99D}"/>
            </c:ext>
          </c:extLst>
        </c:ser>
        <c:ser>
          <c:idx val="2"/>
          <c:order val="2"/>
          <c:tx>
            <c:strRef>
              <c:f>'3S P10'!$A$27:$A$31</c:f>
              <c:strCache>
                <c:ptCount val="5"/>
                <c:pt idx="0">
                  <c:v>3S p10 e1.0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P10'!$B$27:$B$31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P10'!$N$27:$N$31</c:f>
              <c:numCache>
                <c:formatCode>General</c:formatCode>
                <c:ptCount val="5"/>
                <c:pt idx="0">
                  <c:v>10.383610906183167</c:v>
                </c:pt>
                <c:pt idx="1">
                  <c:v>10.056427799732647</c:v>
                </c:pt>
                <c:pt idx="2">
                  <c:v>9.4179977328967546</c:v>
                </c:pt>
                <c:pt idx="3">
                  <c:v>9.0387763965520236</c:v>
                </c:pt>
                <c:pt idx="4">
                  <c:v>8.866777010853367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0B-4559-ADBE-421B0986F8BB}"/>
            </c:ext>
          </c:extLst>
        </c:ser>
        <c:ser>
          <c:idx val="3"/>
          <c:order val="3"/>
          <c:tx>
            <c:strRef>
              <c:f>'3S P10'!$A$34:$A$38</c:f>
              <c:strCache>
                <c:ptCount val="5"/>
                <c:pt idx="0">
                  <c:v>3S p10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P10'!$B$34:$B$38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P10'!$N$34:$N$38</c:f>
              <c:numCache>
                <c:formatCode>General</c:formatCode>
                <c:ptCount val="5"/>
                <c:pt idx="0">
                  <c:v>13.043164958218441</c:v>
                </c:pt>
                <c:pt idx="1">
                  <c:v>12.026900034472494</c:v>
                </c:pt>
                <c:pt idx="2">
                  <c:v>11.20419238726898</c:v>
                </c:pt>
                <c:pt idx="3">
                  <c:v>10.758116301359621</c:v>
                </c:pt>
                <c:pt idx="4">
                  <c:v>10.569082532478488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0B-4559-ADBE-421B0986F8BB}"/>
            </c:ext>
          </c:extLst>
        </c:ser>
        <c:ser>
          <c:idx val="4"/>
          <c:order val="4"/>
          <c:tx>
            <c:strRef>
              <c:f>'3S P10'!$A$41:$A$45</c:f>
              <c:strCache>
                <c:ptCount val="5"/>
                <c:pt idx="0">
                  <c:v>3S p10 e1.5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P10'!$B$41:$B$45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P10'!$N$41:$N$45</c:f>
              <c:numCache>
                <c:formatCode>General</c:formatCode>
                <c:ptCount val="5"/>
                <c:pt idx="0">
                  <c:v>16.193066658967119</c:v>
                </c:pt>
                <c:pt idx="1">
                  <c:v>14.668257111762429</c:v>
                </c:pt>
                <c:pt idx="2">
                  <c:v>13.696821196186468</c:v>
                </c:pt>
                <c:pt idx="3">
                  <c:v>13.171641286255289</c:v>
                </c:pt>
                <c:pt idx="4">
                  <c:v>12.885283104646417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0B-4559-ADBE-421B0986F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67944"/>
        <c:axId val="512768336"/>
      </c:scatterChart>
      <c:valAx>
        <c:axId val="51276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8336"/>
        <c:crosses val="autoZero"/>
        <c:crossBetween val="midCat"/>
        <c:majorUnit val="4000"/>
      </c:valAx>
      <c:valAx>
        <c:axId val="51276833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f/f0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7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937114003032916"/>
          <c:y val="6.0564828970719201E-2"/>
          <c:w val="0.38728873359169841"/>
          <c:h val="0.212775287554482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'3S P10'!$A$13</c:f>
              <c:strCache>
                <c:ptCount val="1"/>
                <c:pt idx="0">
                  <c:v>3S p10 e0.5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P10'!$B$13:$B$17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P10'!$M$13:$M$17</c:f>
              <c:numCache>
                <c:formatCode>General</c:formatCode>
                <c:ptCount val="5"/>
                <c:pt idx="0">
                  <c:v>3.4549245775622217</c:v>
                </c:pt>
                <c:pt idx="1">
                  <c:v>2.8233626609133613</c:v>
                </c:pt>
                <c:pt idx="2">
                  <c:v>2.4339952705666232</c:v>
                </c:pt>
                <c:pt idx="3">
                  <c:v>2.1847812978066306</c:v>
                </c:pt>
                <c:pt idx="4">
                  <c:v>2.0316023447224412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59-4201-A8C4-D46FCED30599}"/>
            </c:ext>
          </c:extLst>
        </c:ser>
        <c:ser>
          <c:idx val="0"/>
          <c:order val="1"/>
          <c:tx>
            <c:strRef>
              <c:f>'3S P10'!$A$20</c:f>
              <c:strCache>
                <c:ptCount val="1"/>
                <c:pt idx="0">
                  <c:v>3S p10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P10'!$B$13:$B$17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P10'!$M$20:$M$24</c:f>
              <c:numCache>
                <c:formatCode>General</c:formatCode>
                <c:ptCount val="5"/>
                <c:pt idx="0">
                  <c:v>4.300331517147125</c:v>
                </c:pt>
                <c:pt idx="1">
                  <c:v>3.010549704679236</c:v>
                </c:pt>
                <c:pt idx="2">
                  <c:v>2.4799162930945355</c:v>
                </c:pt>
                <c:pt idx="3">
                  <c:v>2.2345860214356894</c:v>
                </c:pt>
                <c:pt idx="4">
                  <c:v>2.1010009319317522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B-4BA5-B661-97AB053C422C}"/>
            </c:ext>
          </c:extLst>
        </c:ser>
        <c:ser>
          <c:idx val="2"/>
          <c:order val="2"/>
          <c:tx>
            <c:strRef>
              <c:f>'3S P10'!$A$27:$A$31</c:f>
              <c:strCache>
                <c:ptCount val="5"/>
                <c:pt idx="0">
                  <c:v>3S p10 e1.0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P10'!$B$27:$B$31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P10'!$M$27:$M$31</c:f>
              <c:numCache>
                <c:formatCode>General</c:formatCode>
                <c:ptCount val="5"/>
                <c:pt idx="0">
                  <c:v>4.5989919093821392</c:v>
                </c:pt>
                <c:pt idx="1">
                  <c:v>3.0340303644868167</c:v>
                </c:pt>
                <c:pt idx="2">
                  <c:v>2.5529998688671203</c:v>
                </c:pt>
                <c:pt idx="3">
                  <c:v>2.3337925644231459</c:v>
                </c:pt>
                <c:pt idx="4">
                  <c:v>2.2239066342034528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DF-4711-8AC9-1295AE5C517A}"/>
            </c:ext>
          </c:extLst>
        </c:ser>
        <c:ser>
          <c:idx val="3"/>
          <c:order val="3"/>
          <c:tx>
            <c:strRef>
              <c:f>'3S P10'!$A$34:$A$38</c:f>
              <c:strCache>
                <c:ptCount val="5"/>
                <c:pt idx="0">
                  <c:v>3S p10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P10'!$B$34:$B$38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P10'!$M$34:$M$38</c:f>
              <c:numCache>
                <c:formatCode>General</c:formatCode>
                <c:ptCount val="5"/>
                <c:pt idx="0">
                  <c:v>4.8918414565483035</c:v>
                </c:pt>
                <c:pt idx="1">
                  <c:v>3.2018677921309271</c:v>
                </c:pt>
                <c:pt idx="2">
                  <c:v>2.7008020354795641</c:v>
                </c:pt>
                <c:pt idx="3">
                  <c:v>2.4762381359351053</c:v>
                </c:pt>
                <c:pt idx="4">
                  <c:v>2.3474641628134805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9DF-4711-8AC9-1295AE5C517A}"/>
            </c:ext>
          </c:extLst>
        </c:ser>
        <c:ser>
          <c:idx val="4"/>
          <c:order val="4"/>
          <c:tx>
            <c:strRef>
              <c:f>'3S P10'!$A$41:$A$45</c:f>
              <c:strCache>
                <c:ptCount val="5"/>
                <c:pt idx="0">
                  <c:v>3S p10 e1.5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P10'!$B$41:$B$45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P10'!$M$41:$M$45</c:f>
              <c:numCache>
                <c:formatCode>General</c:formatCode>
                <c:ptCount val="5"/>
                <c:pt idx="0">
                  <c:v>5.0898110456647068</c:v>
                </c:pt>
                <c:pt idx="1">
                  <c:v>3.3540783555354929</c:v>
                </c:pt>
                <c:pt idx="2">
                  <c:v>2.8740380065065909</c:v>
                </c:pt>
                <c:pt idx="3">
                  <c:v>2.649692535722957</c:v>
                </c:pt>
                <c:pt idx="4">
                  <c:v>2.525514643214982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9DF-4711-8AC9-1295AE5C5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69512"/>
        <c:axId val="512769904"/>
      </c:scatterChart>
      <c:valAx>
        <c:axId val="51276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9904"/>
        <c:crosses val="autoZero"/>
        <c:crossBetween val="midCat"/>
        <c:majorUnit val="4000"/>
      </c:valAx>
      <c:valAx>
        <c:axId val="5127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Nu/Nu0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10229701633955"/>
          <c:y val="5.9471066659436835E-2"/>
          <c:w val="0.21096972637052669"/>
          <c:h val="0.330258172460635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'3S P10'!$A$13</c:f>
              <c:strCache>
                <c:ptCount val="1"/>
                <c:pt idx="0">
                  <c:v>3S p10 e0.5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P10'!$B$13:$B$17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P10'!$O$13:$O$17</c:f>
              <c:numCache>
                <c:formatCode>General</c:formatCode>
                <c:ptCount val="5"/>
                <c:pt idx="0">
                  <c:v>2.2416667537596395</c:v>
                </c:pt>
                <c:pt idx="1">
                  <c:v>1.6635769117898718</c:v>
                </c:pt>
                <c:pt idx="2">
                  <c:v>1.41669821815893</c:v>
                </c:pt>
                <c:pt idx="3">
                  <c:v>1.2756444572180541</c:v>
                </c:pt>
                <c:pt idx="4">
                  <c:v>1.1918655195721408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10-4290-AE16-355033102452}"/>
            </c:ext>
          </c:extLst>
        </c:ser>
        <c:ser>
          <c:idx val="0"/>
          <c:order val="1"/>
          <c:tx>
            <c:strRef>
              <c:f>'3S P10'!$A$20</c:f>
              <c:strCache>
                <c:ptCount val="1"/>
                <c:pt idx="0">
                  <c:v>3S p10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P10'!$B$20:$B$24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P10'!$O$20:$O$24</c:f>
              <c:numCache>
                <c:formatCode>General</c:formatCode>
                <c:ptCount val="5"/>
                <c:pt idx="0">
                  <c:v>2.2514697571271425</c:v>
                </c:pt>
                <c:pt idx="1">
                  <c:v>1.5205850761996693</c:v>
                </c:pt>
                <c:pt idx="2">
                  <c:v>1.2708319338160383</c:v>
                </c:pt>
                <c:pt idx="3">
                  <c:v>1.1580719535561119</c:v>
                </c:pt>
                <c:pt idx="4">
                  <c:v>1.0966449204127007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10-4290-AE16-355033102452}"/>
            </c:ext>
          </c:extLst>
        </c:ser>
        <c:ser>
          <c:idx val="2"/>
          <c:order val="2"/>
          <c:tx>
            <c:strRef>
              <c:f>'3S P10'!$A$27:$A$31</c:f>
              <c:strCache>
                <c:ptCount val="5"/>
                <c:pt idx="0">
                  <c:v>3S p10 e1.0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P10'!$B$27:$B$31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P10'!$O$27:$O$31</c:f>
              <c:numCache>
                <c:formatCode>General</c:formatCode>
                <c:ptCount val="5"/>
                <c:pt idx="0">
                  <c:v>2.1080448357033479</c:v>
                </c:pt>
                <c:pt idx="1">
                  <c:v>1.4056332105252445</c:v>
                </c:pt>
                <c:pt idx="2">
                  <c:v>1.2089210285578793</c:v>
                </c:pt>
                <c:pt idx="3">
                  <c:v>1.1203637216424807</c:v>
                </c:pt>
                <c:pt idx="4">
                  <c:v>1.0744708099112905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50-4E6B-B278-A9BEC921A8AC}"/>
            </c:ext>
          </c:extLst>
        </c:ser>
        <c:ser>
          <c:idx val="3"/>
          <c:order val="3"/>
          <c:tx>
            <c:strRef>
              <c:f>'3S P10'!$A$34:$A$38</c:f>
              <c:strCache>
                <c:ptCount val="5"/>
                <c:pt idx="0">
                  <c:v>3S p10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P10'!$B$34:$B$38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P10'!$O$34:$O$38</c:f>
              <c:numCache>
                <c:formatCode>General</c:formatCode>
                <c:ptCount val="5"/>
                <c:pt idx="0">
                  <c:v>2.0781555158191205</c:v>
                </c:pt>
                <c:pt idx="1">
                  <c:v>1.39750111102696</c:v>
                </c:pt>
                <c:pt idx="2">
                  <c:v>1.2069776635986349</c:v>
                </c:pt>
                <c:pt idx="3">
                  <c:v>1.121709322916052</c:v>
                </c:pt>
                <c:pt idx="4">
                  <c:v>1.0696783547407209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50-4E6B-B278-A9BEC921A8AC}"/>
            </c:ext>
          </c:extLst>
        </c:ser>
        <c:ser>
          <c:idx val="4"/>
          <c:order val="4"/>
          <c:tx>
            <c:strRef>
              <c:f>'3S P10'!$A$41:$A$45</c:f>
              <c:strCache>
                <c:ptCount val="5"/>
                <c:pt idx="0">
                  <c:v>3S p10 e1.5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P10'!$B$41:$B$45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P10'!$O$41:$O$45</c:f>
              <c:numCache>
                <c:formatCode>General</c:formatCode>
                <c:ptCount val="5"/>
                <c:pt idx="0">
                  <c:v>2.0118331439239654</c:v>
                </c:pt>
                <c:pt idx="1">
                  <c:v>1.3701886512591663</c:v>
                </c:pt>
                <c:pt idx="2">
                  <c:v>1.2012108459456472</c:v>
                </c:pt>
                <c:pt idx="3">
                  <c:v>1.1219724270541234</c:v>
                </c:pt>
                <c:pt idx="4">
                  <c:v>1.0772551259672818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50-4E6B-B278-A9BEC921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71864"/>
        <c:axId val="512771472"/>
      </c:scatterChart>
      <c:valAx>
        <c:axId val="51277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1472"/>
        <c:crosses val="autoZero"/>
        <c:crossBetween val="midCat"/>
        <c:majorUnit val="4000"/>
      </c:valAx>
      <c:valAx>
        <c:axId val="51277147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87903667004773"/>
          <c:y val="4.8172961351593845E-2"/>
          <c:w val="0.19848280536932228"/>
          <c:h val="0.358229221332520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'3S P20'!$A$13</c:f>
              <c:strCache>
                <c:ptCount val="1"/>
                <c:pt idx="0">
                  <c:v>3S p20 e0.5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P20'!$B$13:$B$17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P20'!$N$13:$N$17</c:f>
              <c:numCache>
                <c:formatCode>General</c:formatCode>
                <c:ptCount val="5"/>
                <c:pt idx="0">
                  <c:v>2.2625635387595429</c:v>
                </c:pt>
                <c:pt idx="1">
                  <c:v>2.5041056699093618</c:v>
                </c:pt>
                <c:pt idx="2">
                  <c:v>2.4844393202400199</c:v>
                </c:pt>
                <c:pt idx="3">
                  <c:v>2.4291635580351754</c:v>
                </c:pt>
                <c:pt idx="4">
                  <c:v>2.3738325840534578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D7-4F2D-9D98-4942ADA6E1E6}"/>
            </c:ext>
          </c:extLst>
        </c:ser>
        <c:ser>
          <c:idx val="0"/>
          <c:order val="1"/>
          <c:tx>
            <c:strRef>
              <c:f>'3S P20'!$A$20</c:f>
              <c:strCache>
                <c:ptCount val="1"/>
                <c:pt idx="0">
                  <c:v>3S p20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P20'!$B$20:$B$24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P20'!$N$20:$N$24</c:f>
              <c:numCache>
                <c:formatCode>General</c:formatCode>
                <c:ptCount val="5"/>
                <c:pt idx="0">
                  <c:v>3.9636806548289729</c:v>
                </c:pt>
                <c:pt idx="1">
                  <c:v>4.0341600604408194</c:v>
                </c:pt>
                <c:pt idx="2">
                  <c:v>3.7881058715834852</c:v>
                </c:pt>
                <c:pt idx="3">
                  <c:v>3.5941624004722179</c:v>
                </c:pt>
                <c:pt idx="4">
                  <c:v>3.456462658799194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D7-4F2D-9D98-4942ADA6E1E6}"/>
            </c:ext>
          </c:extLst>
        </c:ser>
        <c:ser>
          <c:idx val="2"/>
          <c:order val="2"/>
          <c:tx>
            <c:strRef>
              <c:f>'3S P20'!$A$27:$A$31</c:f>
              <c:strCache>
                <c:ptCount val="5"/>
                <c:pt idx="0">
                  <c:v>3S p20 e1.0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P20'!$B$27:$B$31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P20'!$N$27:$N$31</c:f>
              <c:numCache>
                <c:formatCode>General</c:formatCode>
                <c:ptCount val="5"/>
                <c:pt idx="0">
                  <c:v>5.9454355118002651</c:v>
                </c:pt>
                <c:pt idx="1">
                  <c:v>5.4316697308427662</c:v>
                </c:pt>
                <c:pt idx="2">
                  <c:v>4.9898791764017236</c:v>
                </c:pt>
                <c:pt idx="3">
                  <c:v>4.7186765788450176</c:v>
                </c:pt>
                <c:pt idx="4">
                  <c:v>4.5477680390492594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D7-4F2D-9D98-4942ADA6E1E6}"/>
            </c:ext>
          </c:extLst>
        </c:ser>
        <c:ser>
          <c:idx val="3"/>
          <c:order val="3"/>
          <c:tx>
            <c:strRef>
              <c:f>'3S P20'!$A$34:$A$38</c:f>
              <c:strCache>
                <c:ptCount val="5"/>
                <c:pt idx="0">
                  <c:v>3S p20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P20'!$B$34:$B$38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P20'!$N$34:$N$38</c:f>
              <c:numCache>
                <c:formatCode>General</c:formatCode>
                <c:ptCount val="5"/>
                <c:pt idx="0">
                  <c:v>7.6238966430425528</c:v>
                </c:pt>
                <c:pt idx="1">
                  <c:v>6.559444101441116</c:v>
                </c:pt>
                <c:pt idx="2">
                  <c:v>5.9783381683929884</c:v>
                </c:pt>
                <c:pt idx="3">
                  <c:v>5.6347077112481605</c:v>
                </c:pt>
                <c:pt idx="4">
                  <c:v>5.423613503527819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D7-4F2D-9D98-4942ADA6E1E6}"/>
            </c:ext>
          </c:extLst>
        </c:ser>
        <c:ser>
          <c:idx val="4"/>
          <c:order val="4"/>
          <c:tx>
            <c:strRef>
              <c:f>'3S P20'!$A$41:$A$45</c:f>
              <c:strCache>
                <c:ptCount val="5"/>
                <c:pt idx="0">
                  <c:v>3S p20 e1.5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P20'!$B$41:$B$45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P20'!$N$41:$N$45</c:f>
              <c:numCache>
                <c:formatCode>General</c:formatCode>
                <c:ptCount val="5"/>
                <c:pt idx="0">
                  <c:v>9.0738989957320122</c:v>
                </c:pt>
                <c:pt idx="1">
                  <c:v>7.7183197931359393</c:v>
                </c:pt>
                <c:pt idx="2">
                  <c:v>7.0705958565263725</c:v>
                </c:pt>
                <c:pt idx="3">
                  <c:v>6.6789257485550557</c:v>
                </c:pt>
                <c:pt idx="4">
                  <c:v>6.648628825931894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D7-4F2D-9D98-4942ADA6E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67944"/>
        <c:axId val="512768336"/>
      </c:scatterChart>
      <c:valAx>
        <c:axId val="51276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8336"/>
        <c:crosses val="autoZero"/>
        <c:crossBetween val="midCat"/>
        <c:majorUnit val="4000"/>
      </c:valAx>
      <c:valAx>
        <c:axId val="51276833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f/f0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7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937114003032916"/>
          <c:y val="6.0564828970719201E-2"/>
          <c:w val="0.38728873359169841"/>
          <c:h val="0.212775287554482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'3S P20'!$A$13</c:f>
              <c:strCache>
                <c:ptCount val="1"/>
                <c:pt idx="0">
                  <c:v>3S p20 e0.5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P20'!$B$13:$B$17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P20'!$M$13:$M$17</c:f>
              <c:numCache>
                <c:formatCode>General</c:formatCode>
                <c:ptCount val="5"/>
                <c:pt idx="0">
                  <c:v>2.2672541288932484</c:v>
                </c:pt>
                <c:pt idx="1">
                  <c:v>1.8958928991372597</c:v>
                </c:pt>
                <c:pt idx="2">
                  <c:v>1.681566662388795</c:v>
                </c:pt>
                <c:pt idx="3">
                  <c:v>1.5624208266910773</c:v>
                </c:pt>
                <c:pt idx="4">
                  <c:v>1.4832733432751051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E9-425C-9048-1226A0CFF77F}"/>
            </c:ext>
          </c:extLst>
        </c:ser>
        <c:ser>
          <c:idx val="0"/>
          <c:order val="1"/>
          <c:tx>
            <c:strRef>
              <c:f>'3S P20'!$A$20</c:f>
              <c:strCache>
                <c:ptCount val="1"/>
                <c:pt idx="0">
                  <c:v>3S p20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P20'!$B$13:$B$17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P20'!$M$20:$M$24</c:f>
              <c:numCache>
                <c:formatCode>General</c:formatCode>
                <c:ptCount val="5"/>
                <c:pt idx="0">
                  <c:v>3.0702510528979854</c:v>
                </c:pt>
                <c:pt idx="1">
                  <c:v>2.2147160147751475</c:v>
                </c:pt>
                <c:pt idx="2">
                  <c:v>1.8676462892341918</c:v>
                </c:pt>
                <c:pt idx="3">
                  <c:v>1.6889796361347693</c:v>
                </c:pt>
                <c:pt idx="4">
                  <c:v>1.5979495693333186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E9-425C-9048-1226A0CFF77F}"/>
            </c:ext>
          </c:extLst>
        </c:ser>
        <c:ser>
          <c:idx val="2"/>
          <c:order val="2"/>
          <c:tx>
            <c:strRef>
              <c:f>'3S P20'!$A$27:$A$31</c:f>
              <c:strCache>
                <c:ptCount val="5"/>
                <c:pt idx="0">
                  <c:v>3S p20 e1.0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P20'!$B$27:$B$31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P20'!$M$27:$M$31</c:f>
              <c:numCache>
                <c:formatCode>General</c:formatCode>
                <c:ptCount val="5"/>
                <c:pt idx="0">
                  <c:v>3.4215682436743351</c:v>
                </c:pt>
                <c:pt idx="1">
                  <c:v>2.3005814887557947</c:v>
                </c:pt>
                <c:pt idx="2">
                  <c:v>1.9508978479593524</c:v>
                </c:pt>
                <c:pt idx="3">
                  <c:v>1.7947707860598938</c:v>
                </c:pt>
                <c:pt idx="4">
                  <c:v>1.7216643189959651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E9-425C-9048-1226A0CFF77F}"/>
            </c:ext>
          </c:extLst>
        </c:ser>
        <c:ser>
          <c:idx val="3"/>
          <c:order val="3"/>
          <c:tx>
            <c:strRef>
              <c:f>'3S P20'!$A$34:$A$38</c:f>
              <c:strCache>
                <c:ptCount val="5"/>
                <c:pt idx="0">
                  <c:v>3S p20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P20'!$B$34:$B$38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P20'!$M$34:$M$38</c:f>
              <c:numCache>
                <c:formatCode>General</c:formatCode>
                <c:ptCount val="5"/>
                <c:pt idx="0">
                  <c:v>3.4974311775308222</c:v>
                </c:pt>
                <c:pt idx="1">
                  <c:v>2.3212367071848763</c:v>
                </c:pt>
                <c:pt idx="2">
                  <c:v>1.9930524774723573</c:v>
                </c:pt>
                <c:pt idx="3">
                  <c:v>1.8547665209758484</c:v>
                </c:pt>
                <c:pt idx="4">
                  <c:v>1.7904994745360183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E9-425C-9048-1226A0CFF77F}"/>
            </c:ext>
          </c:extLst>
        </c:ser>
        <c:ser>
          <c:idx val="4"/>
          <c:order val="4"/>
          <c:tx>
            <c:strRef>
              <c:f>'3S P20'!$A$41:$A$45</c:f>
              <c:strCache>
                <c:ptCount val="5"/>
                <c:pt idx="0">
                  <c:v>3S p20 e1.5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P20'!$B$41:$B$45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P20'!$M$41:$M$45</c:f>
              <c:numCache>
                <c:formatCode>General</c:formatCode>
                <c:ptCount val="5"/>
                <c:pt idx="0">
                  <c:v>3.3901783174333211</c:v>
                </c:pt>
                <c:pt idx="1">
                  <c:v>2.4160178459109742</c:v>
                </c:pt>
                <c:pt idx="2">
                  <c:v>2.1299122924326106</c:v>
                </c:pt>
                <c:pt idx="3">
                  <c:v>1.9875728133756345</c:v>
                </c:pt>
                <c:pt idx="4">
                  <c:v>1.9769123605388441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E9-425C-9048-1226A0CFF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69512"/>
        <c:axId val="512769904"/>
      </c:scatterChart>
      <c:valAx>
        <c:axId val="51276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9904"/>
        <c:crosses val="autoZero"/>
        <c:crossBetween val="midCat"/>
        <c:majorUnit val="4000"/>
      </c:valAx>
      <c:valAx>
        <c:axId val="512769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Nu/Nu0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10229701633955"/>
          <c:y val="5.9471066659436835E-2"/>
          <c:w val="0.21096972637052669"/>
          <c:h val="0.264139384944737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'3S P20'!$A$13</c:f>
              <c:strCache>
                <c:ptCount val="1"/>
                <c:pt idx="0">
                  <c:v>3S p20 e0.5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P20'!$B$13:$B$17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P20'!$O$13:$O$17</c:f>
              <c:numCache>
                <c:formatCode>General</c:formatCode>
                <c:ptCount val="5"/>
                <c:pt idx="0">
                  <c:v>1.7270302320998707</c:v>
                </c:pt>
                <c:pt idx="1">
                  <c:v>1.3961419699534385</c:v>
                </c:pt>
                <c:pt idx="2">
                  <c:v>1.2415702302042875</c:v>
                </c:pt>
                <c:pt idx="3">
                  <c:v>1.1622844663445684</c:v>
                </c:pt>
                <c:pt idx="4">
                  <c:v>1.1119139090682353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0-4689-83A4-7919CBC414E2}"/>
            </c:ext>
          </c:extLst>
        </c:ser>
        <c:ser>
          <c:idx val="0"/>
          <c:order val="1"/>
          <c:tx>
            <c:strRef>
              <c:f>'3S P20'!$A$20</c:f>
              <c:strCache>
                <c:ptCount val="1"/>
                <c:pt idx="0">
                  <c:v>3S p20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P20'!$B$20:$B$24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P20'!$O$20:$O$24</c:f>
              <c:numCache>
                <c:formatCode>General</c:formatCode>
                <c:ptCount val="5"/>
                <c:pt idx="0">
                  <c:v>1.9400265343557619</c:v>
                </c:pt>
                <c:pt idx="1">
                  <c:v>1.3912344961424075</c:v>
                </c:pt>
                <c:pt idx="2">
                  <c:v>1.1980839765294002</c:v>
                </c:pt>
                <c:pt idx="3">
                  <c:v>1.1026182619891614</c:v>
                </c:pt>
                <c:pt idx="4">
                  <c:v>1.0568640189564005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00-4689-83A4-7919CBC414E2}"/>
            </c:ext>
          </c:extLst>
        </c:ser>
        <c:ser>
          <c:idx val="2"/>
          <c:order val="2"/>
          <c:tx>
            <c:strRef>
              <c:f>'3S P20'!$A$27:$A$31</c:f>
              <c:strCache>
                <c:ptCount val="5"/>
                <c:pt idx="0">
                  <c:v>3S p20 e1.0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P20'!$B$27:$B$31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P20'!$O$27:$O$31</c:f>
              <c:numCache>
                <c:formatCode>General</c:formatCode>
                <c:ptCount val="5"/>
                <c:pt idx="0">
                  <c:v>1.888704357124567</c:v>
                </c:pt>
                <c:pt idx="1">
                  <c:v>1.308759466300299</c:v>
                </c:pt>
                <c:pt idx="2">
                  <c:v>1.1416628074267414</c:v>
                </c:pt>
                <c:pt idx="3">
                  <c:v>1.0700455238076325</c:v>
                </c:pt>
                <c:pt idx="4">
                  <c:v>1.0391598945938152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00-4689-83A4-7919CBC414E2}"/>
            </c:ext>
          </c:extLst>
        </c:ser>
        <c:ser>
          <c:idx val="3"/>
          <c:order val="3"/>
          <c:tx>
            <c:strRef>
              <c:f>'3S P20'!$A$34:$A$38</c:f>
              <c:strCache>
                <c:ptCount val="5"/>
                <c:pt idx="0">
                  <c:v>3S p20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P20'!$B$34:$B$38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P20'!$O$34:$O$38</c:f>
              <c:numCache>
                <c:formatCode>General</c:formatCode>
                <c:ptCount val="5"/>
                <c:pt idx="0">
                  <c:v>1.777011249777583</c:v>
                </c:pt>
                <c:pt idx="1">
                  <c:v>1.240024934044297</c:v>
                </c:pt>
                <c:pt idx="2">
                  <c:v>1.0981421837326815</c:v>
                </c:pt>
                <c:pt idx="3">
                  <c:v>1.0423145106886915</c:v>
                </c:pt>
                <c:pt idx="4">
                  <c:v>1.019087059216246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00-4689-83A4-7919CBC414E2}"/>
            </c:ext>
          </c:extLst>
        </c:ser>
        <c:ser>
          <c:idx val="4"/>
          <c:order val="4"/>
          <c:tx>
            <c:strRef>
              <c:f>'3S P20'!$A$41:$A$45</c:f>
              <c:strCache>
                <c:ptCount val="5"/>
                <c:pt idx="0">
                  <c:v>3S p20 e1.5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P20'!$B$41:$B$45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P20'!$O$41:$O$45</c:f>
              <c:numCache>
                <c:formatCode>General</c:formatCode>
                <c:ptCount val="5"/>
                <c:pt idx="0">
                  <c:v>1.6253911660010121</c:v>
                </c:pt>
                <c:pt idx="1">
                  <c:v>1.2225291267029172</c:v>
                </c:pt>
                <c:pt idx="2">
                  <c:v>1.1097105508336111</c:v>
                </c:pt>
                <c:pt idx="3">
                  <c:v>1.0554091197887794</c:v>
                </c:pt>
                <c:pt idx="4">
                  <c:v>1.0513404822915369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00-4689-83A4-7919CBC41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71864"/>
        <c:axId val="512771472"/>
      </c:scatterChart>
      <c:valAx>
        <c:axId val="51277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1472"/>
        <c:crosses val="autoZero"/>
        <c:crossBetween val="midCat"/>
        <c:majorUnit val="4000"/>
      </c:valAx>
      <c:valAx>
        <c:axId val="51277147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87903667004773"/>
          <c:y val="4.8172961351593845E-2"/>
          <c:w val="0.19848280536932228"/>
          <c:h val="0.358229221332520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'3S P30'!$A$13</c:f>
              <c:strCache>
                <c:ptCount val="1"/>
                <c:pt idx="0">
                  <c:v>3S p30 e0.5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P30'!$B$13:$B$17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P30'!$N$13:$N$17</c:f>
              <c:numCache>
                <c:formatCode>General</c:formatCode>
                <c:ptCount val="5"/>
                <c:pt idx="0">
                  <c:v>1.7785425608956451</c:v>
                </c:pt>
                <c:pt idx="1">
                  <c:v>1.8109900221768385</c:v>
                </c:pt>
                <c:pt idx="2">
                  <c:v>1.7767062813474481</c:v>
                </c:pt>
                <c:pt idx="3">
                  <c:v>1.7347929867750602</c:v>
                </c:pt>
                <c:pt idx="4">
                  <c:v>1.7023813687164162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A-46DE-A091-4E12BA07D8AD}"/>
            </c:ext>
          </c:extLst>
        </c:ser>
        <c:ser>
          <c:idx val="0"/>
          <c:order val="1"/>
          <c:tx>
            <c:strRef>
              <c:f>'3S P30'!$A$20</c:f>
              <c:strCache>
                <c:ptCount val="1"/>
                <c:pt idx="0">
                  <c:v>3S p30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P30'!$B$20:$B$24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P30'!$N$20:$N$24</c:f>
              <c:numCache>
                <c:formatCode>General</c:formatCode>
                <c:ptCount val="5"/>
                <c:pt idx="0">
                  <c:v>2.6027923874885186</c:v>
                </c:pt>
                <c:pt idx="1">
                  <c:v>2.5587323934131394</c:v>
                </c:pt>
                <c:pt idx="2">
                  <c:v>2.4249278924663074</c:v>
                </c:pt>
                <c:pt idx="3">
                  <c:v>2.3211771280732254</c:v>
                </c:pt>
                <c:pt idx="4">
                  <c:v>2.2436721444420691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A-46DE-A091-4E12BA07D8AD}"/>
            </c:ext>
          </c:extLst>
        </c:ser>
        <c:ser>
          <c:idx val="2"/>
          <c:order val="2"/>
          <c:tx>
            <c:strRef>
              <c:f>'3S P30'!$A$27:$A$31</c:f>
              <c:strCache>
                <c:ptCount val="5"/>
                <c:pt idx="0">
                  <c:v>3S p30 e1.0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P30'!$B$27:$B$31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P30'!$N$27:$N$31</c:f>
              <c:numCache>
                <c:formatCode>General</c:formatCode>
                <c:ptCount val="5"/>
                <c:pt idx="0">
                  <c:v>3.721561469789918</c:v>
                </c:pt>
                <c:pt idx="1">
                  <c:v>3.4378913029774889</c:v>
                </c:pt>
                <c:pt idx="2">
                  <c:v>3.263364027267166</c:v>
                </c:pt>
                <c:pt idx="3">
                  <c:v>3.0917720660197068</c:v>
                </c:pt>
                <c:pt idx="4">
                  <c:v>2.9556622167764357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A-46DE-A091-4E12BA07D8AD}"/>
            </c:ext>
          </c:extLst>
        </c:ser>
        <c:ser>
          <c:idx val="3"/>
          <c:order val="3"/>
          <c:tx>
            <c:strRef>
              <c:f>'3S P30'!$A$34:$A$38</c:f>
              <c:strCache>
                <c:ptCount val="5"/>
                <c:pt idx="0">
                  <c:v>3S p30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P30'!$B$34:$B$38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P30'!$N$34:$N$38</c:f>
              <c:numCache>
                <c:formatCode>General</c:formatCode>
                <c:ptCount val="5"/>
                <c:pt idx="0">
                  <c:v>4.9541678921609043</c:v>
                </c:pt>
                <c:pt idx="1">
                  <c:v>4.3453408345215436</c:v>
                </c:pt>
                <c:pt idx="2">
                  <c:v>3.9925469520360801</c:v>
                </c:pt>
                <c:pt idx="3">
                  <c:v>3.7707923743889955</c:v>
                </c:pt>
                <c:pt idx="4">
                  <c:v>3.6180640732520786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A-46DE-A091-4E12BA07D8AD}"/>
            </c:ext>
          </c:extLst>
        </c:ser>
        <c:ser>
          <c:idx val="4"/>
          <c:order val="4"/>
          <c:tx>
            <c:strRef>
              <c:f>'3S P30'!$A$41:$A$45</c:f>
              <c:strCache>
                <c:ptCount val="5"/>
                <c:pt idx="0">
                  <c:v>3S p30 e1.5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P30'!$B$41:$B$45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P30'!$N$41:$N$45</c:f>
              <c:numCache>
                <c:formatCode>General</c:formatCode>
                <c:ptCount val="5"/>
                <c:pt idx="0">
                  <c:v>5.9829793330000314</c:v>
                </c:pt>
                <c:pt idx="1">
                  <c:v>5.1685382541171094</c:v>
                </c:pt>
                <c:pt idx="2">
                  <c:v>4.7302280791917708</c:v>
                </c:pt>
                <c:pt idx="3">
                  <c:v>4.5151434377472643</c:v>
                </c:pt>
                <c:pt idx="4">
                  <c:v>4.3171104390220041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A-46DE-A091-4E12BA07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67944"/>
        <c:axId val="512768336"/>
      </c:scatterChart>
      <c:valAx>
        <c:axId val="51276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8336"/>
        <c:crosses val="autoZero"/>
        <c:crossBetween val="midCat"/>
        <c:majorUnit val="4000"/>
      </c:valAx>
      <c:valAx>
        <c:axId val="51276833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f/f0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7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937114003032916"/>
          <c:y val="6.0564828970719201E-2"/>
          <c:w val="0.38728873359169841"/>
          <c:h val="0.212775287554482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'3S P30'!$A$13</c:f>
              <c:strCache>
                <c:ptCount val="1"/>
                <c:pt idx="0">
                  <c:v>3S p30 e0.5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P30'!$B$13:$B$17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P30'!$M$13:$M$17</c:f>
              <c:numCache>
                <c:formatCode>General</c:formatCode>
                <c:ptCount val="5"/>
                <c:pt idx="0">
                  <c:v>1.7488001790141048</c:v>
                </c:pt>
                <c:pt idx="1">
                  <c:v>1.4986656481744072</c:v>
                </c:pt>
                <c:pt idx="2">
                  <c:v>1.3772589362553069</c:v>
                </c:pt>
                <c:pt idx="3">
                  <c:v>1.3060503725083119</c:v>
                </c:pt>
                <c:pt idx="4">
                  <c:v>1.2641287885149946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F8-4237-93EA-598B2913367B}"/>
            </c:ext>
          </c:extLst>
        </c:ser>
        <c:ser>
          <c:idx val="0"/>
          <c:order val="1"/>
          <c:tx>
            <c:strRef>
              <c:f>'3S P30'!$A$20</c:f>
              <c:strCache>
                <c:ptCount val="1"/>
                <c:pt idx="0">
                  <c:v>3S p30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P30'!$B$13:$B$17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P30'!$M$20:$M$24</c:f>
              <c:numCache>
                <c:formatCode>General</c:formatCode>
                <c:ptCount val="5"/>
                <c:pt idx="0">
                  <c:v>2.3651323062427925</c:v>
                </c:pt>
                <c:pt idx="1">
                  <c:v>1.7696484524891627</c:v>
                </c:pt>
                <c:pt idx="2">
                  <c:v>1.5504863860311688</c:v>
                </c:pt>
                <c:pt idx="3">
                  <c:v>1.4341147283184963</c:v>
                </c:pt>
                <c:pt idx="4">
                  <c:v>1.3685127711586194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F8-4237-93EA-598B2913367B}"/>
            </c:ext>
          </c:extLst>
        </c:ser>
        <c:ser>
          <c:idx val="2"/>
          <c:order val="2"/>
          <c:tx>
            <c:strRef>
              <c:f>'3S P30'!$A$27:$A$31</c:f>
              <c:strCache>
                <c:ptCount val="5"/>
                <c:pt idx="0">
                  <c:v>3S p30 e1.0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P30'!$B$27:$B$31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P30'!$M$27:$M$31</c:f>
              <c:numCache>
                <c:formatCode>General</c:formatCode>
                <c:ptCount val="5"/>
                <c:pt idx="0">
                  <c:v>2.7738272520892546</c:v>
                </c:pt>
                <c:pt idx="1">
                  <c:v>1.9694537311585758</c:v>
                </c:pt>
                <c:pt idx="2">
                  <c:v>1.7292888643816988</c:v>
                </c:pt>
                <c:pt idx="3">
                  <c:v>1.5977604647497741</c:v>
                </c:pt>
                <c:pt idx="4">
                  <c:v>1.5175617028838591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F8-4237-93EA-598B2913367B}"/>
            </c:ext>
          </c:extLst>
        </c:ser>
        <c:ser>
          <c:idx val="3"/>
          <c:order val="3"/>
          <c:tx>
            <c:strRef>
              <c:f>'3S P30'!$A$34:$A$38</c:f>
              <c:strCache>
                <c:ptCount val="5"/>
                <c:pt idx="0">
                  <c:v>3S p30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P30'!$B$34:$B$38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P30'!$M$34:$M$38</c:f>
              <c:numCache>
                <c:formatCode>General</c:formatCode>
                <c:ptCount val="5"/>
                <c:pt idx="0">
                  <c:v>2.9966546958171314</c:v>
                </c:pt>
                <c:pt idx="1">
                  <c:v>2.097556448867147</c:v>
                </c:pt>
                <c:pt idx="2">
                  <c:v>1.8242635343970386</c:v>
                </c:pt>
                <c:pt idx="3">
                  <c:v>1.6942774161671614</c:v>
                </c:pt>
                <c:pt idx="4">
                  <c:v>1.6257682488883731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F8-4237-93EA-598B2913367B}"/>
            </c:ext>
          </c:extLst>
        </c:ser>
        <c:ser>
          <c:idx val="4"/>
          <c:order val="4"/>
          <c:tx>
            <c:strRef>
              <c:f>'3S P30'!$A$41:$A$45</c:f>
              <c:strCache>
                <c:ptCount val="5"/>
                <c:pt idx="0">
                  <c:v>3S p30 e1.5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P30'!$B$41:$B$45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P30'!$M$41:$M$45</c:f>
              <c:numCache>
                <c:formatCode>General</c:formatCode>
                <c:ptCount val="5"/>
                <c:pt idx="0">
                  <c:v>3.0937778736335577</c:v>
                </c:pt>
                <c:pt idx="1">
                  <c:v>2.2193904125722135</c:v>
                </c:pt>
                <c:pt idx="2">
                  <c:v>1.9388914050679384</c:v>
                </c:pt>
                <c:pt idx="3">
                  <c:v>1.8268205874105974</c:v>
                </c:pt>
                <c:pt idx="4">
                  <c:v>1.7519229613247134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F8-4237-93EA-598B29133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69512"/>
        <c:axId val="512769904"/>
      </c:scatterChart>
      <c:valAx>
        <c:axId val="51276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9904"/>
        <c:crosses val="autoZero"/>
        <c:crossBetween val="midCat"/>
        <c:majorUnit val="4000"/>
      </c:valAx>
      <c:valAx>
        <c:axId val="5127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Nu/Nu0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10229701633955"/>
          <c:y val="5.9471066659436835E-2"/>
          <c:w val="0.21096972637052669"/>
          <c:h val="0.330258172460635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'3S P30'!$A$13</c:f>
              <c:strCache>
                <c:ptCount val="1"/>
                <c:pt idx="0">
                  <c:v>3S p30 e0.5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P30'!$B$13:$B$17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P30'!$O$13:$O$17</c:f>
              <c:numCache>
                <c:formatCode>General</c:formatCode>
                <c:ptCount val="5"/>
                <c:pt idx="0">
                  <c:v>1.4433957922748855</c:v>
                </c:pt>
                <c:pt idx="1">
                  <c:v>1.229511891629647</c:v>
                </c:pt>
                <c:pt idx="2">
                  <c:v>1.1371307044191856</c:v>
                </c:pt>
                <c:pt idx="3">
                  <c:v>1.0869528563165769</c:v>
                </c:pt>
                <c:pt idx="4">
                  <c:v>1.0586986743206073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6-481C-AB4E-939524EF1854}"/>
            </c:ext>
          </c:extLst>
        </c:ser>
        <c:ser>
          <c:idx val="0"/>
          <c:order val="1"/>
          <c:tx>
            <c:strRef>
              <c:f>'3S P30'!$A$20</c:f>
              <c:strCache>
                <c:ptCount val="1"/>
                <c:pt idx="0">
                  <c:v>3S p30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P30'!$B$20:$B$24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P30'!$O$20:$O$24</c:f>
              <c:numCache>
                <c:formatCode>General</c:formatCode>
                <c:ptCount val="5"/>
                <c:pt idx="0">
                  <c:v>1.7193947554349494</c:v>
                </c:pt>
                <c:pt idx="1">
                  <c:v>1.2938344528083647</c:v>
                </c:pt>
                <c:pt idx="2">
                  <c:v>1.154077606916778</c:v>
                </c:pt>
                <c:pt idx="3">
                  <c:v>1.0831313724321936</c:v>
                </c:pt>
                <c:pt idx="4">
                  <c:v>1.0453516023663973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06-481C-AB4E-939524EF1854}"/>
            </c:ext>
          </c:extLst>
        </c:ser>
        <c:ser>
          <c:idx val="2"/>
          <c:order val="2"/>
          <c:tx>
            <c:strRef>
              <c:f>'3S P30'!$A$27:$A$31</c:f>
              <c:strCache>
                <c:ptCount val="5"/>
                <c:pt idx="0">
                  <c:v>3S p30 e1.0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P30'!$B$27:$B$31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P30'!$O$27:$O$31</c:f>
              <c:numCache>
                <c:formatCode>General</c:formatCode>
                <c:ptCount val="5"/>
                <c:pt idx="0">
                  <c:v>1.7899367236178967</c:v>
                </c:pt>
                <c:pt idx="1">
                  <c:v>1.3049135331186466</c:v>
                </c:pt>
                <c:pt idx="2">
                  <c:v>1.1658581264618413</c:v>
                </c:pt>
                <c:pt idx="3">
                  <c:v>1.0967538838713178</c:v>
                </c:pt>
                <c:pt idx="4">
                  <c:v>1.0574538552365511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06-481C-AB4E-939524EF1854}"/>
            </c:ext>
          </c:extLst>
        </c:ser>
        <c:ser>
          <c:idx val="3"/>
          <c:order val="3"/>
          <c:tx>
            <c:strRef>
              <c:f>'3S P30'!$A$34:$A$38</c:f>
              <c:strCache>
                <c:ptCount val="5"/>
                <c:pt idx="0">
                  <c:v>3S p30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P30'!$B$34:$B$38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P30'!$O$34:$O$38</c:f>
              <c:numCache>
                <c:formatCode>General</c:formatCode>
                <c:ptCount val="5"/>
                <c:pt idx="0">
                  <c:v>1.7578418320928726</c:v>
                </c:pt>
                <c:pt idx="1">
                  <c:v>1.2854022082814252</c:v>
                </c:pt>
                <c:pt idx="2">
                  <c:v>1.1499286639392969</c:v>
                </c:pt>
                <c:pt idx="3">
                  <c:v>1.0885297806947323</c:v>
                </c:pt>
                <c:pt idx="4">
                  <c:v>1.0590095739588532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06-481C-AB4E-939524EF1854}"/>
            </c:ext>
          </c:extLst>
        </c:ser>
        <c:ser>
          <c:idx val="4"/>
          <c:order val="4"/>
          <c:tx>
            <c:strRef>
              <c:f>'3S P30'!$A$41:$A$45</c:f>
              <c:strCache>
                <c:ptCount val="5"/>
                <c:pt idx="0">
                  <c:v>3S p30 e1.5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'3S P30'!$B$41:$B$45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'3S P30'!$O$41:$O$45</c:f>
              <c:numCache>
                <c:formatCode>General</c:formatCode>
                <c:ptCount val="5"/>
                <c:pt idx="0">
                  <c:v>1.7041845676929559</c:v>
                </c:pt>
                <c:pt idx="1">
                  <c:v>1.2836436023147271</c:v>
                </c:pt>
                <c:pt idx="2">
                  <c:v>1.1550287422236942</c:v>
                </c:pt>
                <c:pt idx="3">
                  <c:v>1.1052793260145086</c:v>
                </c:pt>
                <c:pt idx="4">
                  <c:v>1.0759298382226061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06-481C-AB4E-939524EF1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71864"/>
        <c:axId val="512771472"/>
      </c:scatterChart>
      <c:valAx>
        <c:axId val="51277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1472"/>
        <c:crosses val="autoZero"/>
        <c:crossBetween val="midCat"/>
        <c:majorUnit val="4000"/>
      </c:valAx>
      <c:valAx>
        <c:axId val="51277147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87903667004773"/>
          <c:y val="4.8172961351593845E-2"/>
          <c:w val="0.19848280536932228"/>
          <c:h val="0.358229221332520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40901</xdr:colOff>
      <xdr:row>31</xdr:row>
      <xdr:rowOff>74520</xdr:rowOff>
    </xdr:from>
    <xdr:to>
      <xdr:col>26</xdr:col>
      <xdr:colOff>406213</xdr:colOff>
      <xdr:row>46</xdr:row>
      <xdr:rowOff>61073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18489</xdr:colOff>
      <xdr:row>16</xdr:row>
      <xdr:rowOff>28575</xdr:rowOff>
    </xdr:from>
    <xdr:to>
      <xdr:col>26</xdr:col>
      <xdr:colOff>383801</xdr:colOff>
      <xdr:row>30</xdr:row>
      <xdr:rowOff>183216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238125</xdr:colOff>
      <xdr:row>0</xdr:row>
      <xdr:rowOff>0</xdr:rowOff>
    </xdr:from>
    <xdr:to>
      <xdr:col>25</xdr:col>
      <xdr:colOff>161924</xdr:colOff>
      <xdr:row>14</xdr:row>
      <xdr:rowOff>2200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4" t="24362" r="28431" b="27045"/>
        <a:stretch/>
      </xdr:blipFill>
      <xdr:spPr>
        <a:xfrm>
          <a:off x="16185696" y="0"/>
          <a:ext cx="4128407" cy="25739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1</xdr:row>
      <xdr:rowOff>15843</xdr:rowOff>
    </xdr:from>
    <xdr:to>
      <xdr:col>19</xdr:col>
      <xdr:colOff>19051</xdr:colOff>
      <xdr:row>9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4" t="74899" r="28431" b="3462"/>
        <a:stretch/>
      </xdr:blipFill>
      <xdr:spPr>
        <a:xfrm>
          <a:off x="8343900" y="206343"/>
          <a:ext cx="4733926" cy="1593882"/>
        </a:xfrm>
        <a:prstGeom prst="rect">
          <a:avLst/>
        </a:prstGeom>
      </xdr:spPr>
    </xdr:pic>
    <xdr:clientData/>
  </xdr:twoCellAnchor>
  <xdr:twoCellAnchor>
    <xdr:from>
      <xdr:col>20</xdr:col>
      <xdr:colOff>33616</xdr:colOff>
      <xdr:row>46</xdr:row>
      <xdr:rowOff>145676</xdr:rowOff>
    </xdr:from>
    <xdr:to>
      <xdr:col>26</xdr:col>
      <xdr:colOff>398928</xdr:colOff>
      <xdr:row>62</xdr:row>
      <xdr:rowOff>20170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206830</xdr:colOff>
      <xdr:row>46</xdr:row>
      <xdr:rowOff>21771</xdr:rowOff>
    </xdr:from>
    <xdr:to>
      <xdr:col>8</xdr:col>
      <xdr:colOff>353111</xdr:colOff>
      <xdr:row>65</xdr:row>
      <xdr:rowOff>15552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BF881D-5BF1-588B-CE1A-BF454EE51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6830" y="8763000"/>
          <a:ext cx="6449110" cy="3509866"/>
        </a:xfrm>
        <a:prstGeom prst="rect">
          <a:avLst/>
        </a:prstGeom>
      </xdr:spPr>
    </xdr:pic>
    <xdr:clientData/>
  </xdr:twoCellAnchor>
  <xdr:twoCellAnchor editAs="oneCell">
    <xdr:from>
      <xdr:col>8</xdr:col>
      <xdr:colOff>540943</xdr:colOff>
      <xdr:row>46</xdr:row>
      <xdr:rowOff>10885</xdr:rowOff>
    </xdr:from>
    <xdr:to>
      <xdr:col>18</xdr:col>
      <xdr:colOff>337457</xdr:colOff>
      <xdr:row>64</xdr:row>
      <xdr:rowOff>142442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85FD578-902E-51CB-B743-64CCF25B4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43772" y="8752114"/>
          <a:ext cx="6425914" cy="34625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40901</xdr:colOff>
      <xdr:row>31</xdr:row>
      <xdr:rowOff>74520</xdr:rowOff>
    </xdr:from>
    <xdr:to>
      <xdr:col>26</xdr:col>
      <xdr:colOff>406213</xdr:colOff>
      <xdr:row>46</xdr:row>
      <xdr:rowOff>61073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ECE74-FF5C-4D06-A33C-16DA6776F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18489</xdr:colOff>
      <xdr:row>16</xdr:row>
      <xdr:rowOff>28575</xdr:rowOff>
    </xdr:from>
    <xdr:to>
      <xdr:col>26</xdr:col>
      <xdr:colOff>383801</xdr:colOff>
      <xdr:row>30</xdr:row>
      <xdr:rowOff>183216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4F535B-543E-4D76-96A5-2A246C6FF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238125</xdr:colOff>
      <xdr:row>0</xdr:row>
      <xdr:rowOff>0</xdr:rowOff>
    </xdr:from>
    <xdr:to>
      <xdr:col>25</xdr:col>
      <xdr:colOff>161924</xdr:colOff>
      <xdr:row>14</xdr:row>
      <xdr:rowOff>2200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DDA8F4-CB3B-4E2A-BBD9-10760CA1A8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4" t="24362" r="28431" b="27045"/>
        <a:stretch/>
      </xdr:blipFill>
      <xdr:spPr>
        <a:xfrm>
          <a:off x="13830300" y="0"/>
          <a:ext cx="3619499" cy="2754925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1</xdr:row>
      <xdr:rowOff>15843</xdr:rowOff>
    </xdr:from>
    <xdr:to>
      <xdr:col>19</xdr:col>
      <xdr:colOff>19051</xdr:colOff>
      <xdr:row>9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C445F7-D5B0-4C05-B6D4-747FF612C9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4" t="74899" r="28431" b="3462"/>
        <a:stretch/>
      </xdr:blipFill>
      <xdr:spPr>
        <a:xfrm>
          <a:off x="8439150" y="206343"/>
          <a:ext cx="4724401" cy="1593882"/>
        </a:xfrm>
        <a:prstGeom prst="rect">
          <a:avLst/>
        </a:prstGeom>
      </xdr:spPr>
    </xdr:pic>
    <xdr:clientData/>
  </xdr:twoCellAnchor>
  <xdr:twoCellAnchor>
    <xdr:from>
      <xdr:col>20</xdr:col>
      <xdr:colOff>33616</xdr:colOff>
      <xdr:row>46</xdr:row>
      <xdr:rowOff>145676</xdr:rowOff>
    </xdr:from>
    <xdr:to>
      <xdr:col>26</xdr:col>
      <xdr:colOff>398928</xdr:colOff>
      <xdr:row>62</xdr:row>
      <xdr:rowOff>20170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DD9F0A-C837-4D72-9537-8AA57EAF5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40901</xdr:colOff>
      <xdr:row>31</xdr:row>
      <xdr:rowOff>74520</xdr:rowOff>
    </xdr:from>
    <xdr:to>
      <xdr:col>26</xdr:col>
      <xdr:colOff>406213</xdr:colOff>
      <xdr:row>46</xdr:row>
      <xdr:rowOff>61073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BEA09-0AD0-45DE-B6EC-A97B57B5A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18489</xdr:colOff>
      <xdr:row>16</xdr:row>
      <xdr:rowOff>28575</xdr:rowOff>
    </xdr:from>
    <xdr:to>
      <xdr:col>26</xdr:col>
      <xdr:colOff>383801</xdr:colOff>
      <xdr:row>30</xdr:row>
      <xdr:rowOff>183216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A8A1FC-1D6B-4BC4-88B6-987F98001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238125</xdr:colOff>
      <xdr:row>0</xdr:row>
      <xdr:rowOff>0</xdr:rowOff>
    </xdr:from>
    <xdr:to>
      <xdr:col>25</xdr:col>
      <xdr:colOff>161924</xdr:colOff>
      <xdr:row>14</xdr:row>
      <xdr:rowOff>2200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A8E32-B123-4649-95E4-8775B2A793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4" t="24362" r="28431" b="27045"/>
        <a:stretch/>
      </xdr:blipFill>
      <xdr:spPr>
        <a:xfrm>
          <a:off x="13830300" y="0"/>
          <a:ext cx="3619499" cy="2754925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1</xdr:row>
      <xdr:rowOff>15843</xdr:rowOff>
    </xdr:from>
    <xdr:to>
      <xdr:col>19</xdr:col>
      <xdr:colOff>19051</xdr:colOff>
      <xdr:row>9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D0E0CC-7A47-4291-9746-E7E476C1F9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4" t="74899" r="28431" b="3462"/>
        <a:stretch/>
      </xdr:blipFill>
      <xdr:spPr>
        <a:xfrm>
          <a:off x="8439150" y="206343"/>
          <a:ext cx="4724401" cy="1593882"/>
        </a:xfrm>
        <a:prstGeom prst="rect">
          <a:avLst/>
        </a:prstGeom>
      </xdr:spPr>
    </xdr:pic>
    <xdr:clientData/>
  </xdr:twoCellAnchor>
  <xdr:twoCellAnchor>
    <xdr:from>
      <xdr:col>20</xdr:col>
      <xdr:colOff>33616</xdr:colOff>
      <xdr:row>46</xdr:row>
      <xdr:rowOff>145676</xdr:rowOff>
    </xdr:from>
    <xdr:to>
      <xdr:col>26</xdr:col>
      <xdr:colOff>398928</xdr:colOff>
      <xdr:row>62</xdr:row>
      <xdr:rowOff>20170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1041D8-E436-4E19-B14E-4BBAAA990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5"/>
  <sheetViews>
    <sheetView topLeftCell="A14" zoomScale="70" zoomScaleNormal="70" workbookViewId="0">
      <selection activeCell="AE45" sqref="AE45"/>
    </sheetView>
  </sheetViews>
  <sheetFormatPr defaultRowHeight="15" x14ac:dyDescent="0.25"/>
  <cols>
    <col min="1" max="1" width="8.28515625" customWidth="1"/>
    <col min="2" max="2" width="11.7109375" bestFit="1" customWidth="1"/>
    <col min="3" max="3" width="13.28515625" customWidth="1"/>
    <col min="4" max="4" width="12" bestFit="1" customWidth="1"/>
    <col min="6" max="6" width="12" bestFit="1" customWidth="1"/>
    <col min="7" max="7" width="13.28515625" bestFit="1" customWidth="1"/>
    <col min="8" max="10" width="12" bestFit="1" customWidth="1"/>
    <col min="11" max="11" width="8.7109375" customWidth="1"/>
    <col min="13" max="14" width="12" bestFit="1" customWidth="1"/>
    <col min="15" max="15" width="9" bestFit="1" customWidth="1"/>
    <col min="16" max="16" width="4" customWidth="1"/>
    <col min="17" max="17" width="8.85546875" bestFit="1" customWidth="1"/>
    <col min="18" max="19" width="8.85546875" customWidth="1"/>
    <col min="20" max="20" width="6.7109375" customWidth="1"/>
    <col min="21" max="21" width="12" bestFit="1" customWidth="1"/>
    <col min="22" max="22" width="10.28515625" bestFit="1" customWidth="1"/>
    <col min="23" max="24" width="12" bestFit="1" customWidth="1"/>
    <col min="26" max="26" width="11.7109375" bestFit="1" customWidth="1"/>
  </cols>
  <sheetData>
    <row r="1" spans="1:26" x14ac:dyDescent="0.25">
      <c r="B1" s="1" t="s">
        <v>0</v>
      </c>
      <c r="C1" s="17" t="s">
        <v>1</v>
      </c>
      <c r="D1" s="22">
        <v>5.0000000000000002E-5</v>
      </c>
      <c r="E1" s="2"/>
      <c r="F1" s="2"/>
      <c r="G1" s="2"/>
      <c r="H1" s="2"/>
      <c r="I1" s="2"/>
      <c r="J1" s="2"/>
      <c r="K1" s="3"/>
    </row>
    <row r="2" spans="1:26" x14ac:dyDescent="0.25">
      <c r="B2" s="4"/>
      <c r="C2" s="18" t="s">
        <v>2</v>
      </c>
      <c r="D2" s="39"/>
      <c r="E2" s="20" t="s">
        <v>3</v>
      </c>
      <c r="K2" s="5"/>
    </row>
    <row r="3" spans="1:26" ht="17.25" x14ac:dyDescent="0.25">
      <c r="B3" s="4"/>
      <c r="C3" s="18" t="s">
        <v>4</v>
      </c>
      <c r="D3" s="40"/>
      <c r="E3" s="20" t="s">
        <v>5</v>
      </c>
      <c r="F3" s="28" t="s">
        <v>6</v>
      </c>
      <c r="G3" s="35">
        <v>998.71007499999996</v>
      </c>
      <c r="H3" s="20" t="s">
        <v>5</v>
      </c>
      <c r="I3" s="18" t="s">
        <v>7</v>
      </c>
      <c r="J3" s="37"/>
      <c r="K3" s="5"/>
    </row>
    <row r="4" spans="1:26" ht="17.25" x14ac:dyDescent="0.25">
      <c r="B4" s="4"/>
      <c r="C4" s="18" t="s">
        <v>8</v>
      </c>
      <c r="D4" s="40"/>
      <c r="E4" s="20" t="s">
        <v>5</v>
      </c>
      <c r="F4" s="18"/>
      <c r="I4" s="18" t="s">
        <v>9</v>
      </c>
      <c r="J4" s="37"/>
      <c r="K4" s="5"/>
    </row>
    <row r="5" spans="1:26" x14ac:dyDescent="0.25">
      <c r="B5" s="4"/>
      <c r="C5" s="18" t="s">
        <v>10</v>
      </c>
      <c r="D5" s="40"/>
      <c r="E5" s="20" t="s">
        <v>11</v>
      </c>
      <c r="F5" s="28" t="s">
        <v>12</v>
      </c>
      <c r="G5" s="35">
        <v>4181.3244249999998</v>
      </c>
      <c r="H5" s="20" t="s">
        <v>11</v>
      </c>
      <c r="I5" s="18" t="s">
        <v>13</v>
      </c>
      <c r="J5" s="37"/>
      <c r="K5" s="5"/>
    </row>
    <row r="6" spans="1:26" x14ac:dyDescent="0.25">
      <c r="B6" s="4"/>
      <c r="C6" s="18" t="s">
        <v>14</v>
      </c>
      <c r="D6" s="40"/>
      <c r="E6" s="20" t="s">
        <v>11</v>
      </c>
      <c r="F6" s="18"/>
      <c r="I6" s="23" t="s">
        <v>15</v>
      </c>
      <c r="J6" s="37"/>
      <c r="K6" s="5"/>
    </row>
    <row r="7" spans="1:26" x14ac:dyDescent="0.25">
      <c r="B7" s="4"/>
      <c r="C7" s="18" t="s">
        <v>16</v>
      </c>
      <c r="D7" s="40"/>
      <c r="E7" s="20" t="s">
        <v>17</v>
      </c>
      <c r="F7" s="28" t="s">
        <v>18</v>
      </c>
      <c r="G7" s="35">
        <v>1.002125E-3</v>
      </c>
      <c r="H7" s="20" t="s">
        <v>19</v>
      </c>
      <c r="I7" s="18" t="s">
        <v>20</v>
      </c>
      <c r="J7" s="37"/>
      <c r="K7" s="5"/>
    </row>
    <row r="8" spans="1:26" x14ac:dyDescent="0.25">
      <c r="B8" s="4"/>
      <c r="C8" s="18" t="s">
        <v>21</v>
      </c>
      <c r="D8" s="18">
        <v>0.6</v>
      </c>
      <c r="E8" s="20" t="s">
        <v>22</v>
      </c>
      <c r="F8" s="18"/>
      <c r="I8" s="18" t="s">
        <v>23</v>
      </c>
      <c r="J8" s="37"/>
      <c r="K8" s="5"/>
      <c r="W8" s="16"/>
    </row>
    <row r="9" spans="1:26" ht="15.75" thickBot="1" x14ac:dyDescent="0.3">
      <c r="B9" s="6"/>
      <c r="C9" s="19" t="s">
        <v>24</v>
      </c>
      <c r="D9" s="41"/>
      <c r="E9" s="21" t="s">
        <v>22</v>
      </c>
      <c r="F9" s="29" t="s">
        <v>25</v>
      </c>
      <c r="G9" s="36">
        <v>0.598467372</v>
      </c>
      <c r="H9" s="21" t="s">
        <v>22</v>
      </c>
      <c r="I9" s="19" t="s">
        <v>26</v>
      </c>
      <c r="J9" s="38"/>
      <c r="K9" s="7"/>
    </row>
    <row r="11" spans="1:26" ht="15.75" thickBot="1" x14ac:dyDescent="0.3">
      <c r="A11" s="10"/>
      <c r="F11" s="10"/>
      <c r="K11" s="10"/>
      <c r="P11" s="10"/>
    </row>
    <row r="12" spans="1:26" ht="15.75" thickBot="1" x14ac:dyDescent="0.3">
      <c r="A12" s="32" t="s">
        <v>0</v>
      </c>
      <c r="B12" s="33" t="s">
        <v>27</v>
      </c>
      <c r="C12" s="33" t="s">
        <v>28</v>
      </c>
      <c r="D12" s="33" t="s">
        <v>29</v>
      </c>
      <c r="E12" s="33" t="s">
        <v>30</v>
      </c>
      <c r="F12" s="33" t="s">
        <v>31</v>
      </c>
      <c r="G12" s="33" t="s">
        <v>32</v>
      </c>
      <c r="H12" s="33" t="s">
        <v>33</v>
      </c>
      <c r="I12" s="33" t="s">
        <v>34</v>
      </c>
      <c r="J12" s="33" t="s">
        <v>35</v>
      </c>
      <c r="K12" s="33" t="s">
        <v>36</v>
      </c>
      <c r="L12" s="33" t="s">
        <v>37</v>
      </c>
      <c r="M12" s="33" t="s">
        <v>38</v>
      </c>
      <c r="N12" s="33" t="s">
        <v>39</v>
      </c>
      <c r="O12" s="34" t="s">
        <v>40</v>
      </c>
      <c r="P12" s="48"/>
      <c r="Q12" s="33" t="s">
        <v>41</v>
      </c>
      <c r="R12" s="34" t="s">
        <v>36</v>
      </c>
      <c r="S12" s="15" t="s">
        <v>42</v>
      </c>
      <c r="T12" s="11"/>
      <c r="U12" s="11"/>
    </row>
    <row r="13" spans="1:26" x14ac:dyDescent="0.25">
      <c r="A13" s="51" t="s">
        <v>43</v>
      </c>
      <c r="B13" s="24">
        <v>4000</v>
      </c>
      <c r="C13" s="24">
        <f>$G$3*D13*PI()/4*S13^2</f>
        <v>3.3812404097890929E-2</v>
      </c>
      <c r="D13" s="24">
        <f>(B13*$G$7)/($G$3*S13)</f>
        <v>0.37371297418494803</v>
      </c>
      <c r="E13" s="24">
        <f>($G$7*$G$5)/$D$8</f>
        <v>6.983682899005208</v>
      </c>
      <c r="F13" s="24">
        <f>(0.79*LN(B13)-1.64)^-2</f>
        <v>4.1441014155415956E-2</v>
      </c>
      <c r="G13" s="24">
        <f>((F13/8)*(B13-1000)*E13)/(1+12.7*((F13/8)^(1/2))*((E13^(2/3))-1))</f>
        <v>31.682138797146777</v>
      </c>
      <c r="H13" s="24">
        <f>0.023*(B13^0.8)*(E13^0.4)</f>
        <v>38.107427645677681</v>
      </c>
      <c r="I13" s="24">
        <f>0.316*(1/(B13^0.25))</f>
        <v>3.9734896377980757E-2</v>
      </c>
      <c r="J13" s="30">
        <v>109.4594</v>
      </c>
      <c r="K13" s="30">
        <v>-985.17740000000003</v>
      </c>
      <c r="L13" s="24">
        <f>-(K13*S13)/(0.5*$G$3*D13*D13)</f>
        <v>0.15171654200784682</v>
      </c>
      <c r="M13" s="24">
        <f t="shared" ref="M13:M17" si="0">J13/G13</f>
        <v>3.4549245775622217</v>
      </c>
      <c r="N13" s="24">
        <f t="shared" ref="N13:N17" si="1">L13/F13</f>
        <v>3.6610238697070803</v>
      </c>
      <c r="O13" s="25">
        <f t="shared" ref="O13:O17" si="2">M13/(N13^(1/3))</f>
        <v>2.2416667537596395</v>
      </c>
      <c r="P13" s="49"/>
      <c r="Q13" s="42">
        <v>41.717419999999997</v>
      </c>
      <c r="R13" s="45">
        <v>-305.85700000000003</v>
      </c>
      <c r="S13" s="13">
        <v>1.074E-2</v>
      </c>
      <c r="T13" s="12"/>
      <c r="U13" s="12"/>
    </row>
    <row r="14" spans="1:26" x14ac:dyDescent="0.25">
      <c r="A14" s="51"/>
      <c r="B14" s="24">
        <v>8000</v>
      </c>
      <c r="C14" s="24">
        <f>$G$3*D14*PI()/4*S14^2</f>
        <v>6.7624808195781858E-2</v>
      </c>
      <c r="D14" s="24">
        <f>(B14*$G$7)/($G$3*S14)</f>
        <v>0.74742594836989606</v>
      </c>
      <c r="E14" s="24">
        <f>($G$7*$G$5)/$D$8</f>
        <v>6.983682899005208</v>
      </c>
      <c r="F14" s="24">
        <f t="shared" ref="F14:F17" si="3">(0.79*LN(B14)-1.64)^-2</f>
        <v>3.3545396657303259E-2</v>
      </c>
      <c r="G14" s="24">
        <f t="shared" ref="G14:G17" si="4">((F14/8)*(B14-1000)*E14)/(1+12.7*((F14/8)^(1/2))*((E14^(2/3))-1))</f>
        <v>64.414714594676298</v>
      </c>
      <c r="H14" s="24">
        <f t="shared" ref="H14:H17" si="5">0.023*(B14^0.8)*(E14^0.4)</f>
        <v>66.348885205421993</v>
      </c>
      <c r="I14" s="24">
        <f t="shared" ref="I14:I17" si="6">0.316*(1/(B14^0.25))</f>
        <v>3.3412931924721827E-2</v>
      </c>
      <c r="J14" s="30">
        <v>181.86609999999999</v>
      </c>
      <c r="K14" s="30">
        <v>-4259.3739999999998</v>
      </c>
      <c r="L14" s="24">
        <f>-(K14*S14)/(0.5*$G$3*D14*D14)</f>
        <v>0.1639850585280708</v>
      </c>
      <c r="M14" s="24">
        <f t="shared" si="0"/>
        <v>2.8233626609133613</v>
      </c>
      <c r="N14" s="24">
        <f t="shared" si="1"/>
        <v>4.8884519149774066</v>
      </c>
      <c r="O14" s="25">
        <f t="shared" si="2"/>
        <v>1.6635769117898718</v>
      </c>
      <c r="P14" s="49"/>
      <c r="Q14" s="42">
        <v>71.677480000000003</v>
      </c>
      <c r="R14" s="45">
        <v>-950.09839999999997</v>
      </c>
      <c r="S14" s="13">
        <v>1.074E-2</v>
      </c>
      <c r="T14" s="12"/>
      <c r="U14" s="12"/>
    </row>
    <row r="15" spans="1:26" x14ac:dyDescent="0.25">
      <c r="A15" s="51"/>
      <c r="B15" s="24">
        <v>12000</v>
      </c>
      <c r="C15" s="24">
        <f>$G$3*D15*PI()/4*S15^2</f>
        <v>0.10143721229367279</v>
      </c>
      <c r="D15" s="24">
        <f>(B15*$G$7)/($G$3*S15)</f>
        <v>1.1211389225548443</v>
      </c>
      <c r="E15" s="24">
        <f t="shared" ref="E15:E17" si="7">($G$7*$G$5)/$D$8</f>
        <v>6.983682899005208</v>
      </c>
      <c r="F15" s="24">
        <f t="shared" si="3"/>
        <v>2.9930490172368162E-2</v>
      </c>
      <c r="G15" s="24">
        <f t="shared" si="4"/>
        <v>93.882926874711544</v>
      </c>
      <c r="H15" s="24">
        <f t="shared" si="5"/>
        <v>91.771247948868861</v>
      </c>
      <c r="I15" s="24">
        <f t="shared" si="6"/>
        <v>3.0191992233658E-2</v>
      </c>
      <c r="J15" s="30">
        <v>228.51060000000001</v>
      </c>
      <c r="K15" s="30">
        <v>-8870.8449999999993</v>
      </c>
      <c r="L15" s="24">
        <f>-(K15*S15)/(0.5*$G$3*D15*D15)</f>
        <v>0.15178923647971054</v>
      </c>
      <c r="M15" s="24">
        <f t="shared" si="0"/>
        <v>2.4339952705666232</v>
      </c>
      <c r="N15" s="24">
        <f t="shared" si="1"/>
        <v>5.071391601192099</v>
      </c>
      <c r="O15" s="25">
        <f t="shared" si="2"/>
        <v>1.41669821815893</v>
      </c>
      <c r="P15" s="49"/>
      <c r="Q15" s="43">
        <v>99.285700000000006</v>
      </c>
      <c r="R15" s="46">
        <v>-1878.05</v>
      </c>
      <c r="S15" s="13">
        <v>1.074E-2</v>
      </c>
      <c r="T15" s="12"/>
      <c r="U15" s="12"/>
      <c r="Y15" s="8"/>
    </row>
    <row r="16" spans="1:26" x14ac:dyDescent="0.25">
      <c r="A16" s="51"/>
      <c r="B16" s="24">
        <v>16000</v>
      </c>
      <c r="C16" s="24">
        <f>$G$3*D16*PI()/4*S16^2</f>
        <v>0.13524961639156372</v>
      </c>
      <c r="D16" s="24">
        <f>(B16*$G$7)/($G$3*S16)</f>
        <v>1.4948518967397921</v>
      </c>
      <c r="E16" s="24">
        <f t="shared" si="7"/>
        <v>6.983682899005208</v>
      </c>
      <c r="F16" s="24">
        <f t="shared" si="3"/>
        <v>2.7708723821295633E-2</v>
      </c>
      <c r="G16" s="24">
        <f t="shared" si="4"/>
        <v>121.61697844390693</v>
      </c>
      <c r="H16" s="24">
        <f t="shared" si="5"/>
        <v>115.52011877929999</v>
      </c>
      <c r="I16" s="24">
        <f t="shared" si="6"/>
        <v>2.8096814678614978E-2</v>
      </c>
      <c r="J16" s="30">
        <v>265.70650000000001</v>
      </c>
      <c r="K16" s="30">
        <v>-14462.82</v>
      </c>
      <c r="L16" s="24">
        <f>-(K16*S16)/(0.5*$G$3*D16*D16)</f>
        <v>0.13920392903868931</v>
      </c>
      <c r="M16" s="24">
        <f t="shared" si="0"/>
        <v>2.1847812978066306</v>
      </c>
      <c r="N16" s="24">
        <f t="shared" si="1"/>
        <v>5.0238303985585819</v>
      </c>
      <c r="O16" s="25">
        <f t="shared" si="2"/>
        <v>1.2756444572180541</v>
      </c>
      <c r="P16" s="49"/>
      <c r="Q16" s="42">
        <v>124.8844</v>
      </c>
      <c r="R16" s="45">
        <v>-3046.1439999999998</v>
      </c>
      <c r="S16" s="13">
        <v>1.074E-2</v>
      </c>
      <c r="T16" s="12"/>
      <c r="U16" s="12"/>
      <c r="Y16" s="8"/>
      <c r="Z16" s="9"/>
    </row>
    <row r="17" spans="1:26" ht="15.75" thickBot="1" x14ac:dyDescent="0.3">
      <c r="A17" s="52"/>
      <c r="B17" s="26">
        <v>20000</v>
      </c>
      <c r="C17" s="26">
        <f>$G$3*D17*PI()/4*S17^2</f>
        <v>0.16906202048945465</v>
      </c>
      <c r="D17" s="26">
        <f>(B17*$G$7)/($G$3*S17)</f>
        <v>1.8685648709247404</v>
      </c>
      <c r="E17" s="26">
        <f t="shared" si="7"/>
        <v>6.983682899005208</v>
      </c>
      <c r="F17" s="26">
        <f t="shared" si="3"/>
        <v>2.6151429145930653E-2</v>
      </c>
      <c r="G17" s="26">
        <f t="shared" si="4"/>
        <v>148.19898233634589</v>
      </c>
      <c r="H17" s="26">
        <f t="shared" si="5"/>
        <v>138.09744296328185</v>
      </c>
      <c r="I17" s="26">
        <f t="shared" si="6"/>
        <v>2.6572326722017387E-2</v>
      </c>
      <c r="J17" s="31">
        <v>301.08139999999997</v>
      </c>
      <c r="K17" s="31">
        <v>-21025.74</v>
      </c>
      <c r="L17" s="26">
        <f>-(K17*S17)/(0.5*$G$3*D17*D17)</f>
        <v>0.12951789458248084</v>
      </c>
      <c r="M17" s="26">
        <f t="shared" si="0"/>
        <v>2.0316023447224412</v>
      </c>
      <c r="N17" s="26">
        <f t="shared" si="1"/>
        <v>4.9526124885849585</v>
      </c>
      <c r="O17" s="27">
        <f t="shared" si="2"/>
        <v>1.1918655195721408</v>
      </c>
      <c r="P17" s="49"/>
      <c r="Q17" s="44">
        <v>149.1788</v>
      </c>
      <c r="R17" s="47">
        <v>-4431.3909999999996</v>
      </c>
      <c r="S17" s="13">
        <v>1.074E-2</v>
      </c>
      <c r="T17" s="12"/>
      <c r="U17" s="12"/>
      <c r="Y17" s="8"/>
    </row>
    <row r="18" spans="1:26" ht="15.75" thickBot="1" x14ac:dyDescent="0.3">
      <c r="R18" s="14"/>
      <c r="S18" s="14"/>
      <c r="T18" s="12"/>
      <c r="U18" s="12"/>
      <c r="Y18" s="8"/>
    </row>
    <row r="19" spans="1:26" ht="15.75" thickBot="1" x14ac:dyDescent="0.3">
      <c r="A19" s="32" t="s">
        <v>0</v>
      </c>
      <c r="B19" s="33" t="s">
        <v>27</v>
      </c>
      <c r="C19" s="33" t="s">
        <v>28</v>
      </c>
      <c r="D19" s="33" t="s">
        <v>29</v>
      </c>
      <c r="E19" s="33" t="s">
        <v>30</v>
      </c>
      <c r="F19" s="33" t="s">
        <v>31</v>
      </c>
      <c r="G19" s="33" t="s">
        <v>32</v>
      </c>
      <c r="H19" s="33" t="s">
        <v>33</v>
      </c>
      <c r="I19" s="33" t="s">
        <v>34</v>
      </c>
      <c r="J19" s="33" t="s">
        <v>35</v>
      </c>
      <c r="K19" s="33" t="s">
        <v>36</v>
      </c>
      <c r="L19" s="33" t="s">
        <v>37</v>
      </c>
      <c r="M19" s="33" t="s">
        <v>38</v>
      </c>
      <c r="N19" s="33" t="s">
        <v>39</v>
      </c>
      <c r="O19" s="34" t="s">
        <v>40</v>
      </c>
      <c r="P19" s="48"/>
      <c r="Q19" s="33" t="s">
        <v>41</v>
      </c>
      <c r="R19" s="34" t="s">
        <v>36</v>
      </c>
      <c r="S19" s="15" t="s">
        <v>42</v>
      </c>
      <c r="T19" s="11"/>
      <c r="U19" s="11"/>
      <c r="Y19" s="9"/>
      <c r="Z19" s="9"/>
    </row>
    <row r="20" spans="1:26" ht="15" customHeight="1" x14ac:dyDescent="0.25">
      <c r="A20" s="51" t="s">
        <v>44</v>
      </c>
      <c r="B20" s="24">
        <v>4000</v>
      </c>
      <c r="C20" s="24">
        <f>$G$3*D20*PI()/4*S20^2</f>
        <v>3.3812404097890929E-2</v>
      </c>
      <c r="D20" s="24">
        <f>(B20*$G$7)/($G$3*S20)</f>
        <v>0.37371297418494803</v>
      </c>
      <c r="E20" s="24">
        <f>($G$7*$G$5)/$D$8</f>
        <v>6.983682899005208</v>
      </c>
      <c r="F20" s="24">
        <f>(0.79*LN(B20)-1.64)^-2</f>
        <v>4.1441014155415956E-2</v>
      </c>
      <c r="G20" s="24">
        <f>((F20/8)*(B20-1000)*E20)/(1+12.7*((F20/8)^(1/2))*((E20^(2/3))-1))</f>
        <v>31.682138797146777</v>
      </c>
      <c r="H20" s="24">
        <f>0.023*(B20^0.8)*(E20^0.4)</f>
        <v>38.107427645677681</v>
      </c>
      <c r="I20" s="24">
        <f>0.316*(1/(B20^0.25))</f>
        <v>3.9734896377980757E-2</v>
      </c>
      <c r="J20" s="30">
        <v>136.24369999999999</v>
      </c>
      <c r="K20" s="30">
        <v>-1875.078</v>
      </c>
      <c r="L20" s="24">
        <f>-(K20*S20)/(0.5*$G$3*D20*D20)</f>
        <v>0.28876053201686253</v>
      </c>
      <c r="M20" s="24">
        <f t="shared" ref="M20:M22" si="8">J20/G20</f>
        <v>4.300331517147125</v>
      </c>
      <c r="N20" s="24">
        <f t="shared" ref="N20:N24" si="9">L20/F20</f>
        <v>6.96798902975506</v>
      </c>
      <c r="O20" s="25">
        <f t="shared" ref="O20:O24" si="10">M20/(N20^(1/3))</f>
        <v>2.2514697571271425</v>
      </c>
      <c r="P20" s="49"/>
      <c r="Q20" s="42">
        <v>41.717419999999997</v>
      </c>
      <c r="R20" s="45">
        <v>-305.85700000000003</v>
      </c>
      <c r="S20" s="13">
        <v>1.074E-2</v>
      </c>
      <c r="T20" s="12"/>
      <c r="U20" s="12"/>
      <c r="Y20" s="9"/>
      <c r="Z20" s="9"/>
    </row>
    <row r="21" spans="1:26" x14ac:dyDescent="0.25">
      <c r="A21" s="51"/>
      <c r="B21" s="24">
        <v>8000</v>
      </c>
      <c r="C21" s="24">
        <f>$G$3*D21*PI()/4*S21^2</f>
        <v>6.7624808195781858E-2</v>
      </c>
      <c r="D21" s="24">
        <f>(B21*$G$7)/($G$3*S21)</f>
        <v>0.74742594836989606</v>
      </c>
      <c r="E21" s="24">
        <f>($G$7*$G$5)/$D$8</f>
        <v>6.983682899005208</v>
      </c>
      <c r="F21" s="24">
        <f t="shared" ref="F21:F24" si="11">(0.79*LN(B21)-1.64)^-2</f>
        <v>3.3545396657303259E-2</v>
      </c>
      <c r="G21" s="24">
        <f t="shared" ref="G21:G24" si="12">((F21/8)*(B21-1000)*E21)/(1+12.7*((F21/8)^(1/2))*((E21^(2/3))-1))</f>
        <v>64.414714594676298</v>
      </c>
      <c r="H21" s="24">
        <f t="shared" ref="H21:H24" si="13">0.023*(B21^0.8)*(E21^0.4)</f>
        <v>66.348885205421993</v>
      </c>
      <c r="I21" s="24">
        <f t="shared" ref="I21:I24" si="14">0.316*(1/(B21^0.25))</f>
        <v>3.3412931924721827E-2</v>
      </c>
      <c r="J21" s="30">
        <v>193.9237</v>
      </c>
      <c r="K21" s="30">
        <v>-6762.07</v>
      </c>
      <c r="L21" s="24">
        <f>-(K21*S21)/(0.5*$G$3*D21*D21)</f>
        <v>0.26033836068889737</v>
      </c>
      <c r="M21" s="24">
        <f t="shared" si="8"/>
        <v>3.010549704679236</v>
      </c>
      <c r="N21" s="24">
        <f t="shared" si="9"/>
        <v>7.7607775322644281</v>
      </c>
      <c r="O21" s="25">
        <f t="shared" si="10"/>
        <v>1.5205850761996693</v>
      </c>
      <c r="P21" s="49"/>
      <c r="Q21" s="42">
        <v>71.677480000000003</v>
      </c>
      <c r="R21" s="45">
        <v>-950.09839999999997</v>
      </c>
      <c r="S21" s="13">
        <v>1.074E-2</v>
      </c>
      <c r="T21" s="12"/>
      <c r="U21" s="12"/>
      <c r="Y21" s="9"/>
      <c r="Z21" s="9"/>
    </row>
    <row r="22" spans="1:26" x14ac:dyDescent="0.25">
      <c r="A22" s="51"/>
      <c r="B22" s="24">
        <v>12000</v>
      </c>
      <c r="C22" s="24">
        <f>$G$3*D22*PI()/4*S22^2</f>
        <v>0.10143721229367279</v>
      </c>
      <c r="D22" s="24">
        <f>(B22*$G$7)/($G$3*S22)</f>
        <v>1.1211389225548443</v>
      </c>
      <c r="E22" s="24">
        <f t="shared" ref="E22:E24" si="15">($G$7*$G$5)/$D$8</f>
        <v>6.983682899005208</v>
      </c>
      <c r="F22" s="24">
        <f t="shared" si="11"/>
        <v>2.9930490172368162E-2</v>
      </c>
      <c r="G22" s="24">
        <f t="shared" si="12"/>
        <v>93.882926874711544</v>
      </c>
      <c r="H22" s="24">
        <f t="shared" si="13"/>
        <v>91.771247948868861</v>
      </c>
      <c r="I22" s="24">
        <f t="shared" si="14"/>
        <v>3.0191992233658E-2</v>
      </c>
      <c r="J22" s="30">
        <v>232.8218</v>
      </c>
      <c r="K22" s="30">
        <v>-12998.24</v>
      </c>
      <c r="L22" s="24">
        <f>-(K22*S22)/(0.5*$G$3*D22*D22)</f>
        <v>0.22241318895550907</v>
      </c>
      <c r="M22" s="24">
        <f t="shared" si="8"/>
        <v>2.4799162930945355</v>
      </c>
      <c r="N22" s="24">
        <f t="shared" si="9"/>
        <v>7.4309905275404073</v>
      </c>
      <c r="O22" s="25">
        <f t="shared" si="10"/>
        <v>1.2708319338160383</v>
      </c>
      <c r="P22" s="49"/>
      <c r="Q22" s="43">
        <v>99.285700000000006</v>
      </c>
      <c r="R22" s="46">
        <v>-1878.05</v>
      </c>
      <c r="S22" s="13">
        <v>1.074E-2</v>
      </c>
      <c r="T22" s="12"/>
      <c r="U22" s="12"/>
      <c r="Y22" s="9"/>
      <c r="Z22" s="9"/>
    </row>
    <row r="23" spans="1:26" x14ac:dyDescent="0.25">
      <c r="A23" s="51"/>
      <c r="B23" s="24">
        <v>16000</v>
      </c>
      <c r="C23" s="24">
        <f>$G$3*D23*PI()/4*S23^2</f>
        <v>0.13524961639156372</v>
      </c>
      <c r="D23" s="24">
        <f>(B23*$G$7)/($G$3*S23)</f>
        <v>1.4948518967397921</v>
      </c>
      <c r="E23" s="24">
        <f t="shared" si="15"/>
        <v>6.983682899005208</v>
      </c>
      <c r="F23" s="24">
        <f t="shared" si="11"/>
        <v>2.7708723821295633E-2</v>
      </c>
      <c r="G23" s="24">
        <f t="shared" si="12"/>
        <v>121.61697844390693</v>
      </c>
      <c r="H23" s="24">
        <f t="shared" si="13"/>
        <v>115.52011877929999</v>
      </c>
      <c r="I23" s="24">
        <f t="shared" si="14"/>
        <v>2.8096814678614978E-2</v>
      </c>
      <c r="J23" s="30">
        <v>271.7636</v>
      </c>
      <c r="K23" s="30">
        <v>-20682.48</v>
      </c>
      <c r="L23" s="24">
        <f>-(K23*S23)/(0.5*$G$3*D23*D23)</f>
        <v>0.19906784971838898</v>
      </c>
      <c r="M23" s="24">
        <f>J23/G23</f>
        <v>2.2345860214356894</v>
      </c>
      <c r="N23" s="24">
        <f t="shared" si="9"/>
        <v>7.1843023519327405</v>
      </c>
      <c r="O23" s="25">
        <f t="shared" si="10"/>
        <v>1.1580719535561119</v>
      </c>
      <c r="P23" s="49"/>
      <c r="Q23" s="42">
        <v>124.8844</v>
      </c>
      <c r="R23" s="45">
        <v>-3046.1439999999998</v>
      </c>
      <c r="S23" s="13">
        <v>1.074E-2</v>
      </c>
      <c r="T23" s="12"/>
      <c r="U23" s="12"/>
      <c r="Y23" s="9"/>
      <c r="Z23" s="9"/>
    </row>
    <row r="24" spans="1:26" ht="15.75" thickBot="1" x14ac:dyDescent="0.3">
      <c r="A24" s="52"/>
      <c r="B24" s="26">
        <v>20000</v>
      </c>
      <c r="C24" s="26">
        <f>$G$3*D24*PI()/4*S24^2</f>
        <v>0.16906202048945465</v>
      </c>
      <c r="D24" s="26">
        <f>(B24*$G$7)/($G$3*S24)</f>
        <v>1.8685648709247404</v>
      </c>
      <c r="E24" s="26">
        <f t="shared" si="15"/>
        <v>6.983682899005208</v>
      </c>
      <c r="F24" s="26">
        <f t="shared" si="11"/>
        <v>2.6151429145930653E-2</v>
      </c>
      <c r="G24" s="26">
        <f t="shared" si="12"/>
        <v>148.19898233634589</v>
      </c>
      <c r="H24" s="26">
        <f t="shared" si="13"/>
        <v>138.09744296328185</v>
      </c>
      <c r="I24" s="26">
        <f t="shared" si="14"/>
        <v>2.6572326722017387E-2</v>
      </c>
      <c r="J24" s="31">
        <v>311.36619999999999</v>
      </c>
      <c r="K24" s="31">
        <v>-29853.66</v>
      </c>
      <c r="L24" s="26">
        <f>-(K24*S24)/(0.5*$G$3*D24*D24)</f>
        <v>0.18389760307039013</v>
      </c>
      <c r="M24" s="26">
        <f>J24/G24</f>
        <v>2.1010009319317522</v>
      </c>
      <c r="N24" s="26">
        <f t="shared" si="9"/>
        <v>7.0320288059287916</v>
      </c>
      <c r="O24" s="27">
        <f t="shared" si="10"/>
        <v>1.0966449204127007</v>
      </c>
      <c r="P24" s="49"/>
      <c r="Q24" s="44">
        <v>149.1788</v>
      </c>
      <c r="R24" s="47">
        <v>-4431.3909999999996</v>
      </c>
      <c r="S24" s="13">
        <v>1.074E-2</v>
      </c>
      <c r="T24" s="12"/>
      <c r="U24" s="12"/>
      <c r="Y24" s="9"/>
      <c r="Z24" s="9"/>
    </row>
    <row r="25" spans="1:26" ht="15.75" thickBot="1" x14ac:dyDescent="0.3">
      <c r="R25" s="14"/>
      <c r="S25" s="14"/>
      <c r="T25" s="12"/>
      <c r="U25" s="12"/>
      <c r="Y25" s="9"/>
      <c r="Z25" s="9"/>
    </row>
    <row r="26" spans="1:26" ht="15.75" thickBot="1" x14ac:dyDescent="0.3">
      <c r="A26" s="32" t="s">
        <v>0</v>
      </c>
      <c r="B26" s="33" t="s">
        <v>27</v>
      </c>
      <c r="C26" s="33" t="s">
        <v>28</v>
      </c>
      <c r="D26" s="33" t="s">
        <v>29</v>
      </c>
      <c r="E26" s="33" t="s">
        <v>30</v>
      </c>
      <c r="F26" s="33" t="s">
        <v>31</v>
      </c>
      <c r="G26" s="33" t="s">
        <v>32</v>
      </c>
      <c r="H26" s="33" t="s">
        <v>33</v>
      </c>
      <c r="I26" s="33" t="s">
        <v>34</v>
      </c>
      <c r="J26" s="33" t="s">
        <v>35</v>
      </c>
      <c r="K26" s="33" t="s">
        <v>36</v>
      </c>
      <c r="L26" s="33" t="s">
        <v>37</v>
      </c>
      <c r="M26" s="33" t="s">
        <v>38</v>
      </c>
      <c r="N26" s="33" t="s">
        <v>39</v>
      </c>
      <c r="O26" s="34" t="s">
        <v>40</v>
      </c>
      <c r="P26" s="48"/>
      <c r="Q26" s="33" t="s">
        <v>41</v>
      </c>
      <c r="R26" s="34" t="s">
        <v>36</v>
      </c>
      <c r="S26" s="15" t="s">
        <v>42</v>
      </c>
      <c r="T26" s="12"/>
      <c r="U26" s="12"/>
      <c r="Y26" s="9"/>
      <c r="Z26" s="9"/>
    </row>
    <row r="27" spans="1:26" ht="14.45" customHeight="1" x14ac:dyDescent="0.25">
      <c r="A27" s="51" t="s">
        <v>45</v>
      </c>
      <c r="B27" s="24">
        <v>4000</v>
      </c>
      <c r="C27" s="24">
        <f>$G$3*D27*PI()/4*S27^2</f>
        <v>3.3812404097890929E-2</v>
      </c>
      <c r="D27" s="24">
        <f>(B27*$G$7)/($G$3*S27)</f>
        <v>0.37371297418494803</v>
      </c>
      <c r="E27" s="24">
        <f>($G$7*$G$5)/$D$8</f>
        <v>6.983682899005208</v>
      </c>
      <c r="F27" s="24">
        <f>(0.79*LN(B27)-1.64)^-2</f>
        <v>4.1441014155415956E-2</v>
      </c>
      <c r="G27" s="24">
        <f>((F27/8)*(B27-1000)*E27)/(1+12.7*((F27/8)^(1/2))*((E27^(2/3))-1))</f>
        <v>31.682138797146777</v>
      </c>
      <c r="H27" s="24">
        <f>0.023*(B27^0.8)*(E27^0.4)</f>
        <v>38.107427645677681</v>
      </c>
      <c r="I27" s="24">
        <f>0.316*(1/(B27^0.25))</f>
        <v>3.9734896377980757E-2</v>
      </c>
      <c r="J27" s="30">
        <v>145.70590000000001</v>
      </c>
      <c r="K27" s="30">
        <v>-2794.2179999999998</v>
      </c>
      <c r="L27" s="24">
        <f>-(K27*S27)/(0.5*$G$3*D27*D27)</f>
        <v>0.43030736654746815</v>
      </c>
      <c r="M27" s="24">
        <f t="shared" ref="M27:M31" si="16">J27/G27</f>
        <v>4.5989919093821392</v>
      </c>
      <c r="N27" s="24">
        <f t="shared" ref="N27:N31" si="17">L27/F27</f>
        <v>10.383610906183167</v>
      </c>
      <c r="O27" s="25">
        <f t="shared" ref="O27:O31" si="18">M27/(N27^(1/3))</f>
        <v>2.1080448357033479</v>
      </c>
      <c r="P27" s="49"/>
      <c r="Q27" s="42">
        <v>41.717419999999997</v>
      </c>
      <c r="R27" s="45">
        <v>-305.85700000000003</v>
      </c>
      <c r="S27" s="13">
        <v>1.074E-2</v>
      </c>
      <c r="T27" s="12"/>
      <c r="U27" s="12"/>
    </row>
    <row r="28" spans="1:26" x14ac:dyDescent="0.25">
      <c r="A28" s="51"/>
      <c r="B28" s="24">
        <v>8000</v>
      </c>
      <c r="C28" s="24">
        <f>$G$3*D28*PI()/4*S28^2</f>
        <v>6.7624808195781858E-2</v>
      </c>
      <c r="D28" s="24">
        <f>(B28*$G$7)/($G$3*S28)</f>
        <v>0.74742594836989606</v>
      </c>
      <c r="E28" s="24">
        <f>($G$7*$G$5)/$D$8</f>
        <v>6.983682899005208</v>
      </c>
      <c r="F28" s="24">
        <f t="shared" ref="F28:F31" si="19">(0.79*LN(B28)-1.64)^-2</f>
        <v>3.3545396657303259E-2</v>
      </c>
      <c r="G28" s="24">
        <f t="shared" ref="G28:G31" si="20">((F28/8)*(B28-1000)*E28)/(1+12.7*((F28/8)^(1/2))*((E28^(2/3))-1))</f>
        <v>64.414714594676298</v>
      </c>
      <c r="H28" s="24">
        <f t="shared" ref="H28:H31" si="21">0.023*(B28^0.8)*(E28^0.4)</f>
        <v>66.348885205421993</v>
      </c>
      <c r="I28" s="24">
        <f t="shared" ref="I28:I31" si="22">0.316*(1/(B28^0.25))</f>
        <v>3.3412931924721827E-2</v>
      </c>
      <c r="J28" s="30">
        <v>195.43620000000001</v>
      </c>
      <c r="K28" s="30">
        <v>-8762.3009999999995</v>
      </c>
      <c r="L28" s="24">
        <f>-(K28*S28)/(0.5*$G$3*D28*D28)</f>
        <v>0.3373468594975631</v>
      </c>
      <c r="M28" s="24">
        <f t="shared" si="16"/>
        <v>3.0340303644868167</v>
      </c>
      <c r="N28" s="24">
        <f t="shared" si="17"/>
        <v>10.056427799732647</v>
      </c>
      <c r="O28" s="25">
        <f t="shared" si="18"/>
        <v>1.4056332105252445</v>
      </c>
      <c r="P28" s="49"/>
      <c r="Q28" s="42">
        <v>71.677480000000003</v>
      </c>
      <c r="R28" s="45">
        <v>-950.09839999999997</v>
      </c>
      <c r="S28" s="13">
        <v>1.074E-2</v>
      </c>
      <c r="T28" s="12"/>
      <c r="U28" s="12"/>
    </row>
    <row r="29" spans="1:26" x14ac:dyDescent="0.25">
      <c r="A29" s="51"/>
      <c r="B29" s="24">
        <v>12000</v>
      </c>
      <c r="C29" s="24">
        <f>$G$3*D29*PI()/4*S29^2</f>
        <v>0.10143721229367279</v>
      </c>
      <c r="D29" s="24">
        <f>(B29*$G$7)/($G$3*S29)</f>
        <v>1.1211389225548443</v>
      </c>
      <c r="E29" s="24">
        <f t="shared" ref="E29:E31" si="23">($G$7*$G$5)/$D$8</f>
        <v>6.983682899005208</v>
      </c>
      <c r="F29" s="24">
        <f t="shared" si="19"/>
        <v>2.9930490172368162E-2</v>
      </c>
      <c r="G29" s="24">
        <f t="shared" si="20"/>
        <v>93.882926874711544</v>
      </c>
      <c r="H29" s="24">
        <f t="shared" si="21"/>
        <v>91.771247948868861</v>
      </c>
      <c r="I29" s="24">
        <f t="shared" si="22"/>
        <v>3.0191992233658E-2</v>
      </c>
      <c r="J29" s="30">
        <v>239.6831</v>
      </c>
      <c r="K29" s="30">
        <v>-16473.900000000001</v>
      </c>
      <c r="L29" s="24">
        <f>-(K29*S29)/(0.5*$G$3*D29*D29)</f>
        <v>0.28188528858785195</v>
      </c>
      <c r="M29" s="24">
        <f t="shared" si="16"/>
        <v>2.5529998688671203</v>
      </c>
      <c r="N29" s="24">
        <f t="shared" si="17"/>
        <v>9.4179977328967546</v>
      </c>
      <c r="O29" s="25">
        <f t="shared" si="18"/>
        <v>1.2089210285578793</v>
      </c>
      <c r="P29" s="49"/>
      <c r="Q29" s="43">
        <v>99.285700000000006</v>
      </c>
      <c r="R29" s="46">
        <v>-1878.05</v>
      </c>
      <c r="S29" s="13">
        <v>1.074E-2</v>
      </c>
      <c r="T29" s="12"/>
      <c r="U29" s="12"/>
    </row>
    <row r="30" spans="1:26" x14ac:dyDescent="0.25">
      <c r="A30" s="51"/>
      <c r="B30" s="24">
        <v>16000</v>
      </c>
      <c r="C30" s="24">
        <f>$G$3*D30*PI()/4*S30^2</f>
        <v>0.13524961639156372</v>
      </c>
      <c r="D30" s="24">
        <f>(B30*$G$7)/($G$3*S30)</f>
        <v>1.4948518967397921</v>
      </c>
      <c r="E30" s="24">
        <f t="shared" si="23"/>
        <v>6.983682899005208</v>
      </c>
      <c r="F30" s="24">
        <f t="shared" si="19"/>
        <v>2.7708723821295633E-2</v>
      </c>
      <c r="G30" s="24">
        <f t="shared" si="20"/>
        <v>121.61697844390693</v>
      </c>
      <c r="H30" s="24">
        <f t="shared" si="21"/>
        <v>115.52011877929999</v>
      </c>
      <c r="I30" s="24">
        <f t="shared" si="22"/>
        <v>2.8096814678614978E-2</v>
      </c>
      <c r="J30" s="30">
        <v>283.8288</v>
      </c>
      <c r="K30" s="30">
        <v>-26021.22</v>
      </c>
      <c r="L30" s="24">
        <f>-(K30*S30)/(0.5*$G$3*D30*D30)</f>
        <v>0.25045295885450575</v>
      </c>
      <c r="M30" s="24">
        <f t="shared" si="16"/>
        <v>2.3337925644231459</v>
      </c>
      <c r="N30" s="24">
        <f t="shared" si="17"/>
        <v>9.0387763965520236</v>
      </c>
      <c r="O30" s="25">
        <f t="shared" si="18"/>
        <v>1.1203637216424807</v>
      </c>
      <c r="P30" s="49"/>
      <c r="Q30" s="42">
        <v>124.8844</v>
      </c>
      <c r="R30" s="45">
        <v>-3046.1439999999998</v>
      </c>
      <c r="S30" s="13">
        <v>1.074E-2</v>
      </c>
      <c r="T30" s="12"/>
      <c r="U30" s="12"/>
    </row>
    <row r="31" spans="1:26" ht="15.75" thickBot="1" x14ac:dyDescent="0.3">
      <c r="A31" s="52"/>
      <c r="B31" s="26">
        <v>20000</v>
      </c>
      <c r="C31" s="26">
        <f>$G$3*D31*PI()/4*S31^2</f>
        <v>0.16906202048945465</v>
      </c>
      <c r="D31" s="26">
        <f>(B31*$G$7)/($G$3*S31)</f>
        <v>1.8685648709247404</v>
      </c>
      <c r="E31" s="26">
        <f t="shared" si="23"/>
        <v>6.983682899005208</v>
      </c>
      <c r="F31" s="26">
        <f t="shared" si="19"/>
        <v>2.6151429145930653E-2</v>
      </c>
      <c r="G31" s="26">
        <f t="shared" si="20"/>
        <v>148.19898233634589</v>
      </c>
      <c r="H31" s="26">
        <f t="shared" si="21"/>
        <v>138.09744296328185</v>
      </c>
      <c r="I31" s="26">
        <f t="shared" si="22"/>
        <v>2.6572326722017387E-2</v>
      </c>
      <c r="J31" s="50">
        <v>329.58069999999998</v>
      </c>
      <c r="K31" s="50">
        <v>-37642.870000000003</v>
      </c>
      <c r="L31" s="26">
        <f>-(K31*S31)/(0.5*$G$3*D31*D31)</f>
        <v>0.23187889075209864</v>
      </c>
      <c r="M31" s="26">
        <f t="shared" si="16"/>
        <v>2.2239066342034528</v>
      </c>
      <c r="N31" s="26">
        <f t="shared" si="17"/>
        <v>8.866777010853367</v>
      </c>
      <c r="O31" s="27">
        <f t="shared" si="18"/>
        <v>1.0744708099112905</v>
      </c>
      <c r="P31" s="49"/>
      <c r="Q31" s="44">
        <v>149.1788</v>
      </c>
      <c r="R31" s="47">
        <v>-4431.3909999999996</v>
      </c>
      <c r="S31" s="13">
        <v>1.074E-2</v>
      </c>
      <c r="T31" s="12"/>
      <c r="U31" s="12"/>
    </row>
    <row r="32" spans="1:26" ht="15.75" thickBot="1" x14ac:dyDescent="0.3">
      <c r="R32" s="14"/>
      <c r="S32" s="14"/>
      <c r="T32" s="12"/>
      <c r="U32" s="12"/>
    </row>
    <row r="33" spans="1:23" ht="15.75" thickBot="1" x14ac:dyDescent="0.3">
      <c r="A33" s="32" t="s">
        <v>0</v>
      </c>
      <c r="B33" s="33" t="s">
        <v>27</v>
      </c>
      <c r="C33" s="33" t="s">
        <v>28</v>
      </c>
      <c r="D33" s="33" t="s">
        <v>29</v>
      </c>
      <c r="E33" s="33" t="s">
        <v>30</v>
      </c>
      <c r="F33" s="33" t="s">
        <v>31</v>
      </c>
      <c r="G33" s="33" t="s">
        <v>32</v>
      </c>
      <c r="H33" s="33" t="s">
        <v>33</v>
      </c>
      <c r="I33" s="33" t="s">
        <v>34</v>
      </c>
      <c r="J33" s="33" t="s">
        <v>35</v>
      </c>
      <c r="K33" s="33" t="s">
        <v>36</v>
      </c>
      <c r="L33" s="33" t="s">
        <v>37</v>
      </c>
      <c r="M33" s="33" t="s">
        <v>38</v>
      </c>
      <c r="N33" s="33" t="s">
        <v>39</v>
      </c>
      <c r="O33" s="34" t="s">
        <v>40</v>
      </c>
      <c r="P33" s="48"/>
      <c r="Q33" s="33" t="s">
        <v>41</v>
      </c>
      <c r="R33" s="34" t="s">
        <v>36</v>
      </c>
      <c r="S33" s="15" t="s">
        <v>42</v>
      </c>
      <c r="T33" s="12"/>
      <c r="U33" s="12"/>
    </row>
    <row r="34" spans="1:23" ht="14.45" customHeight="1" x14ac:dyDescent="0.25">
      <c r="A34" s="51" t="s">
        <v>46</v>
      </c>
      <c r="B34" s="24">
        <v>4000</v>
      </c>
      <c r="C34" s="24">
        <f>$G$3*D34*PI()/4*S34^2</f>
        <v>3.3812404097890929E-2</v>
      </c>
      <c r="D34" s="24">
        <f>(B34*$G$7)/($G$3*S34)</f>
        <v>0.37371297418494803</v>
      </c>
      <c r="E34" s="24">
        <f>($G$7*$G$5)/$D$8</f>
        <v>6.983682899005208</v>
      </c>
      <c r="F34" s="24">
        <f>(0.79*LN(B34)-1.64)^-2</f>
        <v>4.1441014155415956E-2</v>
      </c>
      <c r="G34" s="24">
        <f>((F34/8)*(B34-1000)*E34)/(1+12.7*((F34/8)^(1/2))*((E34^(2/3))-1))</f>
        <v>31.682138797146777</v>
      </c>
      <c r="H34" s="24">
        <f>0.023*(B34^0.8)*(E34^0.4)</f>
        <v>38.107427645677681</v>
      </c>
      <c r="I34" s="24">
        <f>0.316*(1/(B34^0.25))</f>
        <v>3.9734896377980757E-2</v>
      </c>
      <c r="J34" s="30">
        <v>154.98400000000001</v>
      </c>
      <c r="K34" s="30">
        <v>-3509.9009999999998</v>
      </c>
      <c r="L34" s="24">
        <f>-(K34*S34)/(0.5*$G$3*D34*D34)</f>
        <v>0.54052198366495574</v>
      </c>
      <c r="M34" s="24">
        <f t="shared" ref="M34:M38" si="24">J34/G34</f>
        <v>4.8918414565483035</v>
      </c>
      <c r="N34" s="24">
        <f t="shared" ref="N34:N38" si="25">L34/F34</f>
        <v>13.043164958218441</v>
      </c>
      <c r="O34" s="25">
        <f t="shared" ref="O34:O38" si="26">M34/(N34^(1/3))</f>
        <v>2.0781555158191205</v>
      </c>
      <c r="P34" s="49"/>
      <c r="Q34" s="42">
        <v>41.717419999999997</v>
      </c>
      <c r="R34" s="45">
        <v>-305.85700000000003</v>
      </c>
      <c r="S34" s="13">
        <v>1.074E-2</v>
      </c>
      <c r="T34" s="12"/>
      <c r="U34" s="12"/>
      <c r="V34" s="12"/>
      <c r="W34" s="12"/>
    </row>
    <row r="35" spans="1:23" x14ac:dyDescent="0.25">
      <c r="A35" s="51"/>
      <c r="B35" s="24">
        <v>8000</v>
      </c>
      <c r="C35" s="24">
        <f>$G$3*D35*PI()/4*S35^2</f>
        <v>6.7624808195781858E-2</v>
      </c>
      <c r="D35" s="24">
        <f>(B35*$G$7)/($G$3*S35)</f>
        <v>0.74742594836989606</v>
      </c>
      <c r="E35" s="24">
        <f>($G$7*$G$5)/$D$8</f>
        <v>6.983682899005208</v>
      </c>
      <c r="F35" s="24">
        <f t="shared" ref="F35:F38" si="27">(0.79*LN(B35)-1.64)^-2</f>
        <v>3.3545396657303259E-2</v>
      </c>
      <c r="G35" s="24">
        <f t="shared" ref="G35:G38" si="28">((F35/8)*(B35-1000)*E35)/(1+12.7*((F35/8)^(1/2))*((E35^(2/3))-1))</f>
        <v>64.414714594676298</v>
      </c>
      <c r="H35" s="24">
        <f t="shared" ref="H35:H38" si="29">0.023*(B35^0.8)*(E35^0.4)</f>
        <v>66.348885205421993</v>
      </c>
      <c r="I35" s="24">
        <f t="shared" ref="I35:I38" si="30">0.316*(1/(B35^0.25))</f>
        <v>3.3412931924721827E-2</v>
      </c>
      <c r="J35" s="30">
        <v>206.2474</v>
      </c>
      <c r="K35" s="30">
        <v>-10479.200000000001</v>
      </c>
      <c r="L35" s="24">
        <f>-(K35*S35)/(0.5*$G$3*D35*D35)</f>
        <v>0.40344713221411405</v>
      </c>
      <c r="M35" s="24">
        <f t="shared" si="24"/>
        <v>3.2018677921309271</v>
      </c>
      <c r="N35" s="24">
        <f t="shared" si="25"/>
        <v>12.026900034472494</v>
      </c>
      <c r="O35" s="25">
        <f t="shared" si="26"/>
        <v>1.39750111102696</v>
      </c>
      <c r="P35" s="49"/>
      <c r="Q35" s="42">
        <v>71.677480000000003</v>
      </c>
      <c r="R35" s="45">
        <v>-950.09839999999997</v>
      </c>
      <c r="S35" s="13">
        <v>1.074E-2</v>
      </c>
      <c r="T35" s="12"/>
      <c r="U35" s="12"/>
      <c r="V35" s="12"/>
      <c r="W35" s="12"/>
    </row>
    <row r="36" spans="1:23" x14ac:dyDescent="0.25">
      <c r="A36" s="51"/>
      <c r="B36" s="24">
        <v>12000</v>
      </c>
      <c r="C36" s="24">
        <f>$G$3*D36*PI()/4*S36^2</f>
        <v>0.10143721229367279</v>
      </c>
      <c r="D36" s="24">
        <f>(B36*$G$7)/($G$3*S36)</f>
        <v>1.1211389225548443</v>
      </c>
      <c r="E36" s="24">
        <f t="shared" ref="E36:E38" si="31">($G$7*$G$5)/$D$8</f>
        <v>6.983682899005208</v>
      </c>
      <c r="F36" s="24">
        <f t="shared" si="27"/>
        <v>2.9930490172368162E-2</v>
      </c>
      <c r="G36" s="24">
        <f t="shared" si="28"/>
        <v>93.882926874711544</v>
      </c>
      <c r="H36" s="24">
        <f t="shared" si="29"/>
        <v>91.771247948868861</v>
      </c>
      <c r="I36" s="24">
        <f t="shared" si="30"/>
        <v>3.0191992233658E-2</v>
      </c>
      <c r="J36" s="30">
        <v>253.5592</v>
      </c>
      <c r="K36" s="30">
        <v>-19598.3</v>
      </c>
      <c r="L36" s="24">
        <f>-(K36*S36)/(0.5*$G$3*D36*D36)</f>
        <v>0.33534697013647641</v>
      </c>
      <c r="M36" s="24">
        <f t="shared" si="24"/>
        <v>2.7008020354795641</v>
      </c>
      <c r="N36" s="24">
        <f t="shared" si="25"/>
        <v>11.20419238726898</v>
      </c>
      <c r="O36" s="25">
        <f t="shared" si="26"/>
        <v>1.2069776635986349</v>
      </c>
      <c r="P36" s="49"/>
      <c r="Q36" s="43">
        <v>99.285700000000006</v>
      </c>
      <c r="R36" s="46">
        <v>-1878.05</v>
      </c>
      <c r="S36" s="13">
        <v>1.074E-2</v>
      </c>
      <c r="T36" s="12"/>
      <c r="U36" s="12"/>
      <c r="V36" s="12"/>
      <c r="W36" s="12"/>
    </row>
    <row r="37" spans="1:23" x14ac:dyDescent="0.25">
      <c r="A37" s="51"/>
      <c r="B37" s="24">
        <v>16000</v>
      </c>
      <c r="C37" s="24">
        <f>$G$3*D37*PI()/4*S37^2</f>
        <v>0.13524961639156372</v>
      </c>
      <c r="D37" s="24">
        <f>(B37*$G$7)/($G$3*S37)</f>
        <v>1.4948518967397921</v>
      </c>
      <c r="E37" s="24">
        <f t="shared" si="31"/>
        <v>6.983682899005208</v>
      </c>
      <c r="F37" s="24">
        <f t="shared" si="27"/>
        <v>2.7708723821295633E-2</v>
      </c>
      <c r="G37" s="24">
        <f t="shared" si="28"/>
        <v>121.61697844390693</v>
      </c>
      <c r="H37" s="24">
        <f t="shared" si="29"/>
        <v>115.52011877929999</v>
      </c>
      <c r="I37" s="24">
        <f t="shared" si="30"/>
        <v>2.8096814678614978E-2</v>
      </c>
      <c r="J37" s="30">
        <v>301.15260000000001</v>
      </c>
      <c r="K37" s="30">
        <v>-30970.93</v>
      </c>
      <c r="L37" s="24">
        <f>-(K37*S37)/(0.5*$G$3*D37*D37)</f>
        <v>0.29809367343175219</v>
      </c>
      <c r="M37" s="24">
        <f t="shared" si="24"/>
        <v>2.4762381359351053</v>
      </c>
      <c r="N37" s="24">
        <f t="shared" si="25"/>
        <v>10.758116301359621</v>
      </c>
      <c r="O37" s="25">
        <f t="shared" si="26"/>
        <v>1.121709322916052</v>
      </c>
      <c r="P37" s="49"/>
      <c r="Q37" s="42">
        <v>124.8844</v>
      </c>
      <c r="R37" s="45">
        <v>-3046.1439999999998</v>
      </c>
      <c r="S37" s="13">
        <v>1.074E-2</v>
      </c>
      <c r="T37" s="12"/>
      <c r="U37" s="12"/>
      <c r="V37" s="12"/>
      <c r="W37" s="12"/>
    </row>
    <row r="38" spans="1:23" ht="15.75" thickBot="1" x14ac:dyDescent="0.3">
      <c r="A38" s="52"/>
      <c r="B38" s="26">
        <v>20000</v>
      </c>
      <c r="C38" s="26">
        <f>$G$3*D38*PI()/4*S38^2</f>
        <v>0.16906202048945465</v>
      </c>
      <c r="D38" s="26">
        <f>(B38*$G$7)/($G$3*S38)</f>
        <v>1.8685648709247404</v>
      </c>
      <c r="E38" s="26">
        <f t="shared" si="31"/>
        <v>6.983682899005208</v>
      </c>
      <c r="F38" s="26">
        <f t="shared" si="27"/>
        <v>2.6151429145930653E-2</v>
      </c>
      <c r="G38" s="26">
        <f t="shared" si="28"/>
        <v>148.19898233634589</v>
      </c>
      <c r="H38" s="26">
        <f t="shared" si="29"/>
        <v>138.09744296328185</v>
      </c>
      <c r="I38" s="26">
        <f t="shared" si="30"/>
        <v>2.6572326722017387E-2</v>
      </c>
      <c r="J38" s="31">
        <v>347.89179999999999</v>
      </c>
      <c r="K38" s="31">
        <v>-44869.81</v>
      </c>
      <c r="L38" s="26">
        <f>-(K38*S38)/(0.5*$G$3*D38*D38)</f>
        <v>0.27639661298560447</v>
      </c>
      <c r="M38" s="26">
        <f t="shared" si="24"/>
        <v>2.3474641628134805</v>
      </c>
      <c r="N38" s="26">
        <f t="shared" si="25"/>
        <v>10.569082532478488</v>
      </c>
      <c r="O38" s="27">
        <f t="shared" si="26"/>
        <v>1.0696783547407209</v>
      </c>
      <c r="P38" s="49"/>
      <c r="Q38" s="44">
        <v>149.1788</v>
      </c>
      <c r="R38" s="47">
        <v>-4431.3909999999996</v>
      </c>
      <c r="S38" s="13">
        <v>1.074E-2</v>
      </c>
      <c r="T38" s="12"/>
      <c r="U38" s="12"/>
      <c r="V38" s="12"/>
      <c r="W38" s="12"/>
    </row>
    <row r="39" spans="1:23" ht="15.75" thickBot="1" x14ac:dyDescent="0.3">
      <c r="J39" s="12"/>
      <c r="K39" s="12"/>
      <c r="R39" s="14"/>
      <c r="S39" s="14"/>
      <c r="T39" s="11"/>
      <c r="U39" s="11"/>
      <c r="V39" s="12"/>
      <c r="W39" s="12"/>
    </row>
    <row r="40" spans="1:23" ht="15.75" thickBot="1" x14ac:dyDescent="0.3">
      <c r="A40" s="32" t="s">
        <v>0</v>
      </c>
      <c r="B40" s="33" t="s">
        <v>27</v>
      </c>
      <c r="C40" s="33" t="s">
        <v>28</v>
      </c>
      <c r="D40" s="33" t="s">
        <v>29</v>
      </c>
      <c r="E40" s="33" t="s">
        <v>30</v>
      </c>
      <c r="F40" s="33" t="s">
        <v>31</v>
      </c>
      <c r="G40" s="33" t="s">
        <v>32</v>
      </c>
      <c r="H40" s="33" t="s">
        <v>33</v>
      </c>
      <c r="I40" s="33" t="s">
        <v>34</v>
      </c>
      <c r="J40" s="33" t="s">
        <v>35</v>
      </c>
      <c r="K40" s="33" t="s">
        <v>36</v>
      </c>
      <c r="L40" s="33" t="s">
        <v>37</v>
      </c>
      <c r="M40" s="33" t="s">
        <v>38</v>
      </c>
      <c r="N40" s="33" t="s">
        <v>39</v>
      </c>
      <c r="O40" s="34" t="s">
        <v>40</v>
      </c>
      <c r="P40" s="48"/>
      <c r="Q40" s="33" t="s">
        <v>41</v>
      </c>
      <c r="R40" s="34" t="s">
        <v>36</v>
      </c>
      <c r="S40" s="15" t="s">
        <v>42</v>
      </c>
      <c r="T40" s="12"/>
      <c r="U40" s="12"/>
      <c r="V40" s="12"/>
      <c r="W40" s="12"/>
    </row>
    <row r="41" spans="1:23" ht="14.45" customHeight="1" x14ac:dyDescent="0.25">
      <c r="A41" s="51" t="s">
        <v>47</v>
      </c>
      <c r="B41" s="24">
        <v>4000</v>
      </c>
      <c r="C41" s="24">
        <f>$G$3*D41*PI()/4*S41^2</f>
        <v>3.3812404097890929E-2</v>
      </c>
      <c r="D41" s="24">
        <f>(B41*$G$7)/($G$3*S41)</f>
        <v>0.37371297418494803</v>
      </c>
      <c r="E41" s="24">
        <f>($G$7*$G$5)/$D$8</f>
        <v>6.983682899005208</v>
      </c>
      <c r="F41" s="24">
        <f>(0.79*LN(B41)-1.64)^-2</f>
        <v>4.1441014155415956E-2</v>
      </c>
      <c r="G41" s="24">
        <f>((F41/8)*(B41-1000)*E41)/(1+12.7*((F41/8)^(1/2))*((E41^(2/3))-1))</f>
        <v>31.682138797146777</v>
      </c>
      <c r="H41" s="24">
        <f>0.023*(B41^0.8)*(E41^0.4)</f>
        <v>38.107427645677681</v>
      </c>
      <c r="I41" s="24">
        <f>0.316*(1/(B41^0.25))</f>
        <v>3.9734896377980757E-2</v>
      </c>
      <c r="J41" s="30">
        <v>161.2561</v>
      </c>
      <c r="K41" s="30">
        <v>-4357.5360000000001</v>
      </c>
      <c r="L41" s="24">
        <f>-(K41*S41)/(0.5*$G$3*D41*D41)</f>
        <v>0.67105710463385049</v>
      </c>
      <c r="M41" s="24">
        <f t="shared" ref="M41:M45" si="32">J41/G41</f>
        <v>5.0898110456647068</v>
      </c>
      <c r="N41" s="24">
        <f t="shared" ref="N41:N45" si="33">L41/F41</f>
        <v>16.193066658967119</v>
      </c>
      <c r="O41" s="25">
        <f t="shared" ref="O41:O45" si="34">M41/(N41^(1/3))</f>
        <v>2.0118331439239654</v>
      </c>
      <c r="P41" s="49"/>
      <c r="Q41" s="42">
        <v>41.717419999999997</v>
      </c>
      <c r="R41" s="45">
        <v>-305.85700000000003</v>
      </c>
      <c r="S41" s="13">
        <v>1.074E-2</v>
      </c>
      <c r="T41" s="12"/>
      <c r="U41" s="12"/>
      <c r="V41" s="12"/>
      <c r="W41" s="12"/>
    </row>
    <row r="42" spans="1:23" x14ac:dyDescent="0.25">
      <c r="A42" s="51"/>
      <c r="B42" s="24">
        <v>8000</v>
      </c>
      <c r="C42" s="24">
        <f>$G$3*D42*PI()/4*S42^2</f>
        <v>6.7624808195781858E-2</v>
      </c>
      <c r="D42" s="24">
        <f>(B42*$G$7)/($G$3*S42)</f>
        <v>0.74742594836989606</v>
      </c>
      <c r="E42" s="24">
        <f>($G$7*$G$5)/$D$8</f>
        <v>6.983682899005208</v>
      </c>
      <c r="F42" s="24">
        <f t="shared" ref="F42:F45" si="35">(0.79*LN(B42)-1.64)^-2</f>
        <v>3.3545396657303259E-2</v>
      </c>
      <c r="G42" s="24">
        <f t="shared" ref="G42:G45" si="36">((F42/8)*(B42-1000)*E42)/(1+12.7*((F42/8)^(1/2))*((E42^(2/3))-1))</f>
        <v>64.414714594676298</v>
      </c>
      <c r="H42" s="24">
        <f t="shared" ref="H42:H45" si="37">0.023*(B42^0.8)*(E42^0.4)</f>
        <v>66.348885205421993</v>
      </c>
      <c r="I42" s="24">
        <f t="shared" ref="I42:I45" si="38">0.316*(1/(B42^0.25))</f>
        <v>3.3412931924721827E-2</v>
      </c>
      <c r="J42" s="30">
        <v>216.05199999999999</v>
      </c>
      <c r="K42" s="30">
        <v>-12780.65</v>
      </c>
      <c r="L42" s="24">
        <f>-(K42*S42)/(0.5*$G$3*D42*D42)</f>
        <v>0.49205250308538012</v>
      </c>
      <c r="M42" s="24">
        <f t="shared" si="32"/>
        <v>3.3540783555354929</v>
      </c>
      <c r="N42" s="24">
        <f t="shared" si="33"/>
        <v>14.668257111762429</v>
      </c>
      <c r="O42" s="25">
        <f t="shared" si="34"/>
        <v>1.3701886512591663</v>
      </c>
      <c r="P42" s="49"/>
      <c r="Q42" s="42">
        <v>71.677480000000003</v>
      </c>
      <c r="R42" s="45">
        <v>-950.09839999999997</v>
      </c>
      <c r="S42" s="13">
        <v>1.074E-2</v>
      </c>
      <c r="T42" s="12"/>
      <c r="U42" s="12"/>
      <c r="V42" s="12"/>
      <c r="W42" s="12"/>
    </row>
    <row r="43" spans="1:23" x14ac:dyDescent="0.25">
      <c r="A43" s="51"/>
      <c r="B43" s="24">
        <v>12000</v>
      </c>
      <c r="C43" s="24">
        <f>$G$3*D43*PI()/4*S43^2</f>
        <v>0.10143721229367279</v>
      </c>
      <c r="D43" s="24">
        <f>(B43*$G$7)/($G$3*S43)</f>
        <v>1.1211389225548443</v>
      </c>
      <c r="E43" s="24">
        <f t="shared" ref="E43:E45" si="39">($G$7*$G$5)/$D$8</f>
        <v>6.983682899005208</v>
      </c>
      <c r="F43" s="24">
        <f t="shared" si="35"/>
        <v>2.9930490172368162E-2</v>
      </c>
      <c r="G43" s="24">
        <f t="shared" si="36"/>
        <v>93.882926874711544</v>
      </c>
      <c r="H43" s="24">
        <f t="shared" si="37"/>
        <v>91.771247948868861</v>
      </c>
      <c r="I43" s="24">
        <f t="shared" si="38"/>
        <v>3.0191992233658E-2</v>
      </c>
      <c r="J43" s="30">
        <v>269.82310000000001</v>
      </c>
      <c r="K43" s="30">
        <v>-23958.39</v>
      </c>
      <c r="L43" s="24">
        <f>-(K43*S43)/(0.5*$G$3*D43*D43)</f>
        <v>0.40995257220514303</v>
      </c>
      <c r="M43" s="24">
        <f t="shared" si="32"/>
        <v>2.8740380065065909</v>
      </c>
      <c r="N43" s="24">
        <f t="shared" si="33"/>
        <v>13.696821196186468</v>
      </c>
      <c r="O43" s="25">
        <f t="shared" si="34"/>
        <v>1.2012108459456472</v>
      </c>
      <c r="P43" s="49"/>
      <c r="Q43" s="43">
        <v>99.285700000000006</v>
      </c>
      <c r="R43" s="46">
        <v>-1878.05</v>
      </c>
      <c r="S43" s="13">
        <v>1.074E-2</v>
      </c>
      <c r="T43" s="12"/>
      <c r="U43" s="12"/>
      <c r="V43" s="12"/>
      <c r="W43" s="12"/>
    </row>
    <row r="44" spans="1:23" x14ac:dyDescent="0.25">
      <c r="A44" s="51"/>
      <c r="B44" s="24">
        <v>16000</v>
      </c>
      <c r="C44" s="24">
        <f>$G$3*D44*PI()/4*S44^2</f>
        <v>0.13524961639156372</v>
      </c>
      <c r="D44" s="24">
        <f>(B44*$G$7)/($G$3*S44)</f>
        <v>1.4948518967397921</v>
      </c>
      <c r="E44" s="24">
        <f t="shared" si="39"/>
        <v>6.983682899005208</v>
      </c>
      <c r="F44" s="24">
        <f t="shared" si="35"/>
        <v>2.7708723821295633E-2</v>
      </c>
      <c r="G44" s="24">
        <f t="shared" si="36"/>
        <v>121.61697844390693</v>
      </c>
      <c r="H44" s="24">
        <f t="shared" si="37"/>
        <v>115.52011877929999</v>
      </c>
      <c r="I44" s="24">
        <f t="shared" si="38"/>
        <v>2.8096814678614978E-2</v>
      </c>
      <c r="J44" s="30">
        <v>322.24759999999998</v>
      </c>
      <c r="K44" s="30">
        <v>-37919.089999999997</v>
      </c>
      <c r="L44" s="24">
        <f>-(K44*S44)/(0.5*$G$3*D44*D44)</f>
        <v>0.36496937067402296</v>
      </c>
      <c r="M44" s="24">
        <f t="shared" si="32"/>
        <v>2.649692535722957</v>
      </c>
      <c r="N44" s="24">
        <f t="shared" si="33"/>
        <v>13.171641286255289</v>
      </c>
      <c r="O44" s="25">
        <f t="shared" si="34"/>
        <v>1.1219724270541234</v>
      </c>
      <c r="P44" s="49"/>
      <c r="Q44" s="42">
        <v>124.8844</v>
      </c>
      <c r="R44" s="45">
        <v>-3046.1439999999998</v>
      </c>
      <c r="S44" s="13">
        <v>1.074E-2</v>
      </c>
      <c r="T44" s="12"/>
      <c r="U44" s="12"/>
      <c r="V44" s="12"/>
      <c r="W44" s="12"/>
    </row>
    <row r="45" spans="1:23" ht="15.75" thickBot="1" x14ac:dyDescent="0.3">
      <c r="A45" s="52"/>
      <c r="B45" s="26">
        <v>20000</v>
      </c>
      <c r="C45" s="26">
        <f>$G$3*D45*PI()/4*S45^2</f>
        <v>0.16906202048945465</v>
      </c>
      <c r="D45" s="26">
        <f>(B45*$G$7)/($G$3*S45)</f>
        <v>1.8685648709247404</v>
      </c>
      <c r="E45" s="26">
        <f t="shared" si="39"/>
        <v>6.983682899005208</v>
      </c>
      <c r="F45" s="26">
        <f t="shared" si="35"/>
        <v>2.6151429145930653E-2</v>
      </c>
      <c r="G45" s="26">
        <f t="shared" si="36"/>
        <v>148.19898233634589</v>
      </c>
      <c r="H45" s="26">
        <f t="shared" si="37"/>
        <v>138.09744296328185</v>
      </c>
      <c r="I45" s="26">
        <f t="shared" si="38"/>
        <v>2.6572326722017387E-2</v>
      </c>
      <c r="J45" s="31">
        <v>374.27870000000001</v>
      </c>
      <c r="K45" s="31">
        <v>-54702.97</v>
      </c>
      <c r="L45" s="26">
        <f>-(K45*S45)/(0.5*$G$3*D45*D45)</f>
        <v>0.33696856813641812</v>
      </c>
      <c r="M45" s="26">
        <f t="shared" si="32"/>
        <v>2.525514643214982</v>
      </c>
      <c r="N45" s="26">
        <f t="shared" si="33"/>
        <v>12.885283104646417</v>
      </c>
      <c r="O45" s="27">
        <f t="shared" si="34"/>
        <v>1.0772551259672818</v>
      </c>
      <c r="P45" s="49"/>
      <c r="Q45" s="44">
        <v>149.1788</v>
      </c>
      <c r="R45" s="47">
        <v>-4431.3909999999996</v>
      </c>
      <c r="S45" s="13">
        <v>1.074E-2</v>
      </c>
      <c r="T45" s="12"/>
      <c r="U45" s="12"/>
      <c r="V45" s="12"/>
      <c r="W45" s="12"/>
    </row>
  </sheetData>
  <mergeCells count="5">
    <mergeCell ref="A13:A17"/>
    <mergeCell ref="A20:A24"/>
    <mergeCell ref="A27:A31"/>
    <mergeCell ref="A34:A38"/>
    <mergeCell ref="A41:A45"/>
  </mergeCells>
  <pageMargins left="0.7" right="0.7" top="0.75" bottom="0.75" header="0.3" footer="0.3"/>
  <pageSetup paperSize="9" orientation="portrait" r:id="rId1"/>
  <ignoredErrors>
    <ignoredError sqref="O13 O14 O15 O16 O17 O20:O24 O27:O31 O34:O38 O41:O45" evalError="1"/>
    <ignoredError sqref="L13:L17 M13:M17 L20:M24 L27:M31 L34:M38 L41:M45" emptyCellReferenc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B8F2-C8E2-43CE-A26D-645E55750FAF}">
  <dimension ref="A1:D6"/>
  <sheetViews>
    <sheetView workbookViewId="0">
      <selection activeCell="I29" sqref="I29"/>
    </sheetView>
  </sheetViews>
  <sheetFormatPr defaultRowHeight="15" x14ac:dyDescent="0.25"/>
  <sheetData>
    <row r="1" spans="1:4" x14ac:dyDescent="0.25">
      <c r="A1" t="s">
        <v>27</v>
      </c>
      <c r="B1" t="s">
        <v>38</v>
      </c>
      <c r="C1" t="s">
        <v>39</v>
      </c>
      <c r="D1" t="s">
        <v>40</v>
      </c>
    </row>
    <row r="2" spans="1:4" x14ac:dyDescent="0.25">
      <c r="A2">
        <v>4000</v>
      </c>
      <c r="B2">
        <v>4.300331517147125</v>
      </c>
      <c r="C2">
        <v>6.96798902975506</v>
      </c>
      <c r="D2">
        <v>2.2514697571271425</v>
      </c>
    </row>
    <row r="3" spans="1:4" x14ac:dyDescent="0.25">
      <c r="A3">
        <v>8000</v>
      </c>
      <c r="B3">
        <v>3.010549704679236</v>
      </c>
      <c r="C3">
        <v>7.7607775322644281</v>
      </c>
      <c r="D3">
        <v>1.5205850761996693</v>
      </c>
    </row>
    <row r="4" spans="1:4" x14ac:dyDescent="0.25">
      <c r="A4">
        <v>12000</v>
      </c>
      <c r="B4">
        <v>2.4799162930945355</v>
      </c>
      <c r="C4">
        <v>7.4309905275404073</v>
      </c>
      <c r="D4">
        <v>1.2708319338160383</v>
      </c>
    </row>
    <row r="5" spans="1:4" x14ac:dyDescent="0.25">
      <c r="A5">
        <v>16000</v>
      </c>
      <c r="B5">
        <v>2.2345860214356894</v>
      </c>
      <c r="C5">
        <v>7.1843023519327405</v>
      </c>
      <c r="D5">
        <v>1.1580719535561119</v>
      </c>
    </row>
    <row r="6" spans="1:4" x14ac:dyDescent="0.25">
      <c r="A6">
        <v>20000</v>
      </c>
      <c r="B6">
        <v>2.1010009319317522</v>
      </c>
      <c r="C6">
        <v>7.0320288059287916</v>
      </c>
      <c r="D6">
        <v>1.0966449204127007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E58B-1216-4E35-82CA-EB7DF5858838}">
  <dimension ref="A1:D6"/>
  <sheetViews>
    <sheetView workbookViewId="0">
      <selection activeCell="I29" sqref="I29"/>
    </sheetView>
  </sheetViews>
  <sheetFormatPr defaultRowHeight="15" x14ac:dyDescent="0.25"/>
  <sheetData>
    <row r="1" spans="1:4" x14ac:dyDescent="0.25">
      <c r="A1" t="s">
        <v>27</v>
      </c>
      <c r="B1" t="s">
        <v>38</v>
      </c>
      <c r="C1" t="s">
        <v>39</v>
      </c>
      <c r="D1" t="s">
        <v>40</v>
      </c>
    </row>
    <row r="2" spans="1:4" x14ac:dyDescent="0.25">
      <c r="A2">
        <v>4000</v>
      </c>
      <c r="B2">
        <v>4.5989919093821392</v>
      </c>
      <c r="C2">
        <v>10.383610906183167</v>
      </c>
      <c r="D2">
        <v>2.1080448357033479</v>
      </c>
    </row>
    <row r="3" spans="1:4" x14ac:dyDescent="0.25">
      <c r="A3">
        <v>8000</v>
      </c>
      <c r="B3">
        <v>3.0340303644868167</v>
      </c>
      <c r="C3">
        <v>10.056427799732647</v>
      </c>
      <c r="D3">
        <v>1.4056332105252445</v>
      </c>
    </row>
    <row r="4" spans="1:4" x14ac:dyDescent="0.25">
      <c r="A4">
        <v>12000</v>
      </c>
      <c r="B4">
        <v>2.5529998688671203</v>
      </c>
      <c r="C4">
        <v>9.4179977328967546</v>
      </c>
      <c r="D4">
        <v>1.2089210285578793</v>
      </c>
    </row>
    <row r="5" spans="1:4" x14ac:dyDescent="0.25">
      <c r="A5">
        <v>16000</v>
      </c>
      <c r="B5">
        <v>2.3337925644231459</v>
      </c>
      <c r="C5">
        <v>9.0387763965520236</v>
      </c>
      <c r="D5">
        <v>1.1203637216424807</v>
      </c>
    </row>
    <row r="6" spans="1:4" x14ac:dyDescent="0.25">
      <c r="A6">
        <v>20000</v>
      </c>
      <c r="B6">
        <v>2.2239066342034528</v>
      </c>
      <c r="C6">
        <v>8.866777010853367</v>
      </c>
      <c r="D6">
        <v>1.0744708099112905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959B-ACD7-48BD-B4F3-E89BBEF31BF2}">
  <dimension ref="A1:D6"/>
  <sheetViews>
    <sheetView workbookViewId="0">
      <selection activeCell="I29" sqref="I29"/>
    </sheetView>
  </sheetViews>
  <sheetFormatPr defaultRowHeight="15" x14ac:dyDescent="0.25"/>
  <sheetData>
    <row r="1" spans="1:4" x14ac:dyDescent="0.25">
      <c r="A1" t="s">
        <v>27</v>
      </c>
      <c r="B1" t="s">
        <v>38</v>
      </c>
      <c r="C1" t="s">
        <v>39</v>
      </c>
      <c r="D1" t="s">
        <v>40</v>
      </c>
    </row>
    <row r="2" spans="1:4" x14ac:dyDescent="0.25">
      <c r="A2">
        <v>4000</v>
      </c>
      <c r="B2">
        <v>4.8918414565483035</v>
      </c>
      <c r="C2">
        <v>13.043164958218441</v>
      </c>
      <c r="D2">
        <v>2.0781555158191205</v>
      </c>
    </row>
    <row r="3" spans="1:4" x14ac:dyDescent="0.25">
      <c r="A3">
        <v>8000</v>
      </c>
      <c r="B3">
        <v>3.2018677921309271</v>
      </c>
      <c r="C3">
        <v>12.026900034472494</v>
      </c>
      <c r="D3">
        <v>1.39750111102696</v>
      </c>
    </row>
    <row r="4" spans="1:4" x14ac:dyDescent="0.25">
      <c r="A4">
        <v>12000</v>
      </c>
      <c r="B4">
        <v>2.7008020354795641</v>
      </c>
      <c r="C4">
        <v>11.20419238726898</v>
      </c>
      <c r="D4">
        <v>1.2069776635986349</v>
      </c>
    </row>
    <row r="5" spans="1:4" x14ac:dyDescent="0.25">
      <c r="A5">
        <v>16000</v>
      </c>
      <c r="B5">
        <v>2.4762381359351053</v>
      </c>
      <c r="C5">
        <v>10.758116301359621</v>
      </c>
      <c r="D5">
        <v>1.121709322916052</v>
      </c>
    </row>
    <row r="6" spans="1:4" x14ac:dyDescent="0.25">
      <c r="A6">
        <v>20000</v>
      </c>
      <c r="B6">
        <v>2.3474641628134805</v>
      </c>
      <c r="C6">
        <v>10.569082532478488</v>
      </c>
      <c r="D6">
        <v>1.0696783547407209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9FBB5-00DE-4086-AB98-DCCBC56C3021}">
  <dimension ref="A1:D6"/>
  <sheetViews>
    <sheetView workbookViewId="0">
      <selection activeCell="I29" sqref="I29"/>
    </sheetView>
  </sheetViews>
  <sheetFormatPr defaultRowHeight="15" x14ac:dyDescent="0.25"/>
  <sheetData>
    <row r="1" spans="1:4" x14ac:dyDescent="0.25">
      <c r="A1" t="s">
        <v>27</v>
      </c>
      <c r="B1" t="s">
        <v>38</v>
      </c>
      <c r="C1" t="s">
        <v>39</v>
      </c>
      <c r="D1" t="s">
        <v>40</v>
      </c>
    </row>
    <row r="2" spans="1:4" x14ac:dyDescent="0.25">
      <c r="A2">
        <v>4000</v>
      </c>
      <c r="B2">
        <v>5.0898110456647068</v>
      </c>
      <c r="C2">
        <v>16.193066658967119</v>
      </c>
      <c r="D2">
        <v>2.0118331439239654</v>
      </c>
    </row>
    <row r="3" spans="1:4" x14ac:dyDescent="0.25">
      <c r="A3">
        <v>8000</v>
      </c>
      <c r="B3">
        <v>3.3540783555354929</v>
      </c>
      <c r="C3">
        <v>14.668257111762429</v>
      </c>
      <c r="D3">
        <v>1.3701886512591663</v>
      </c>
    </row>
    <row r="4" spans="1:4" x14ac:dyDescent="0.25">
      <c r="A4">
        <v>12000</v>
      </c>
      <c r="B4">
        <v>2.8740380065065909</v>
      </c>
      <c r="C4">
        <v>13.696821196186468</v>
      </c>
      <c r="D4">
        <v>1.2012108459456472</v>
      </c>
    </row>
    <row r="5" spans="1:4" x14ac:dyDescent="0.25">
      <c r="A5">
        <v>16000</v>
      </c>
      <c r="B5">
        <v>2.649692535722957</v>
      </c>
      <c r="C5">
        <v>13.171641286255289</v>
      </c>
      <c r="D5">
        <v>1.1219724270541234</v>
      </c>
    </row>
    <row r="6" spans="1:4" x14ac:dyDescent="0.25">
      <c r="A6">
        <v>20000</v>
      </c>
      <c r="B6">
        <v>2.525514643214982</v>
      </c>
      <c r="C6">
        <v>12.885283104646417</v>
      </c>
      <c r="D6">
        <v>1.0772551259672818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4FD66-19DB-4460-A12B-5E9FA96B45E7}">
  <dimension ref="A1:R6"/>
  <sheetViews>
    <sheetView workbookViewId="0">
      <selection sqref="A1:R6"/>
    </sheetView>
  </sheetViews>
  <sheetFormatPr defaultRowHeight="15" x14ac:dyDescent="0.25"/>
  <sheetData>
    <row r="1" spans="1:18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P1" t="s">
        <v>41</v>
      </c>
      <c r="Q1" t="s">
        <v>36</v>
      </c>
      <c r="R1" t="s">
        <v>42</v>
      </c>
    </row>
    <row r="2" spans="1:18" x14ac:dyDescent="0.25">
      <c r="A2">
        <v>4000</v>
      </c>
      <c r="B2">
        <v>3.3812404097890929E-2</v>
      </c>
      <c r="C2">
        <v>0.37371297418494803</v>
      </c>
      <c r="D2">
        <v>6.983682899005208</v>
      </c>
      <c r="E2">
        <v>4.1441014155415956E-2</v>
      </c>
      <c r="F2">
        <v>31.682138797146777</v>
      </c>
      <c r="G2">
        <v>38.107427645677681</v>
      </c>
      <c r="H2">
        <v>3.9734896377980757E-2</v>
      </c>
      <c r="I2">
        <v>71.831460000000007</v>
      </c>
      <c r="J2">
        <v>-608.85329999999999</v>
      </c>
      <c r="K2">
        <v>9.3762927637262239E-2</v>
      </c>
      <c r="L2">
        <v>2.2672541288932484</v>
      </c>
      <c r="M2">
        <v>2.2625635387595429</v>
      </c>
      <c r="N2">
        <v>1.7270302320998707</v>
      </c>
      <c r="P2">
        <v>41.717419999999997</v>
      </c>
      <c r="Q2">
        <v>-305.85700000000003</v>
      </c>
      <c r="R2">
        <v>1.074E-2</v>
      </c>
    </row>
    <row r="3" spans="1:18" x14ac:dyDescent="0.25">
      <c r="A3">
        <v>8000</v>
      </c>
      <c r="B3">
        <v>6.7624808195781858E-2</v>
      </c>
      <c r="C3">
        <v>0.74742594836989606</v>
      </c>
      <c r="D3">
        <v>6.983682899005208</v>
      </c>
      <c r="E3">
        <v>3.3545396657303259E-2</v>
      </c>
      <c r="F3">
        <v>64.414714594676298</v>
      </c>
      <c r="G3">
        <v>66.348885205421993</v>
      </c>
      <c r="H3">
        <v>3.3412931924721827E-2</v>
      </c>
      <c r="I3">
        <v>122.1234</v>
      </c>
      <c r="J3">
        <v>-2181.8609999999999</v>
      </c>
      <c r="K3">
        <v>8.4001217968911648E-2</v>
      </c>
      <c r="L3">
        <v>1.8958928991372597</v>
      </c>
      <c r="M3">
        <v>2.5041056699093618</v>
      </c>
      <c r="N3">
        <v>1.3961419699534385</v>
      </c>
      <c r="P3">
        <v>71.677480000000003</v>
      </c>
      <c r="Q3">
        <v>-950.09839999999997</v>
      </c>
      <c r="R3">
        <v>1.074E-2</v>
      </c>
    </row>
    <row r="4" spans="1:18" x14ac:dyDescent="0.25">
      <c r="A4">
        <v>12000</v>
      </c>
      <c r="B4">
        <v>0.10143721229367279</v>
      </c>
      <c r="C4">
        <v>1.1211389225548443</v>
      </c>
      <c r="D4">
        <v>6.983682899005208</v>
      </c>
      <c r="E4">
        <v>2.9930490172368162E-2</v>
      </c>
      <c r="F4">
        <v>93.882926874711544</v>
      </c>
      <c r="G4">
        <v>91.771247948868861</v>
      </c>
      <c r="H4">
        <v>3.0191992233658E-2</v>
      </c>
      <c r="I4">
        <v>157.87039999999999</v>
      </c>
      <c r="J4">
        <v>-4345.7650000000003</v>
      </c>
      <c r="K4">
        <v>7.4360486658288955E-2</v>
      </c>
      <c r="L4">
        <v>1.681566662388795</v>
      </c>
      <c r="M4">
        <v>2.4844393202400199</v>
      </c>
      <c r="N4">
        <v>1.2415702302042875</v>
      </c>
      <c r="P4">
        <v>99.285700000000006</v>
      </c>
      <c r="Q4">
        <v>-1878.05</v>
      </c>
      <c r="R4">
        <v>1.074E-2</v>
      </c>
    </row>
    <row r="5" spans="1:18" x14ac:dyDescent="0.25">
      <c r="A5">
        <v>16000</v>
      </c>
      <c r="B5">
        <v>0.13524961639156372</v>
      </c>
      <c r="C5">
        <v>1.4948518967397921</v>
      </c>
      <c r="D5">
        <v>6.983682899005208</v>
      </c>
      <c r="E5">
        <v>2.7708723821295633E-2</v>
      </c>
      <c r="F5">
        <v>121.61697844390693</v>
      </c>
      <c r="G5">
        <v>115.52011877929999</v>
      </c>
      <c r="H5">
        <v>2.8096814678614978E-2</v>
      </c>
      <c r="I5">
        <v>190.01689999999999</v>
      </c>
      <c r="J5">
        <v>-6993.1809999999996</v>
      </c>
      <c r="K5">
        <v>6.7309022146352523E-2</v>
      </c>
      <c r="L5">
        <v>1.5624208266910773</v>
      </c>
      <c r="M5">
        <v>2.4291635580351754</v>
      </c>
      <c r="N5">
        <v>1.1622844663445684</v>
      </c>
      <c r="P5">
        <v>124.8844</v>
      </c>
      <c r="Q5">
        <v>-3046.1439999999998</v>
      </c>
      <c r="R5">
        <v>1.074E-2</v>
      </c>
    </row>
    <row r="6" spans="1:18" x14ac:dyDescent="0.25">
      <c r="A6">
        <v>20000</v>
      </c>
      <c r="B6">
        <v>0.16906202048945465</v>
      </c>
      <c r="C6">
        <v>1.8685648709247404</v>
      </c>
      <c r="D6">
        <v>6.983682899005208</v>
      </c>
      <c r="E6">
        <v>2.6151429145930653E-2</v>
      </c>
      <c r="F6">
        <v>148.19898233634589</v>
      </c>
      <c r="G6">
        <v>138.09744296328185</v>
      </c>
      <c r="H6">
        <v>2.6572326722017387E-2</v>
      </c>
      <c r="I6">
        <v>219.81960000000001</v>
      </c>
      <c r="J6">
        <v>-10077.83</v>
      </c>
      <c r="K6">
        <v>6.2079114626175477E-2</v>
      </c>
      <c r="L6">
        <v>1.4832733432751051</v>
      </c>
      <c r="M6">
        <v>2.3738325840534578</v>
      </c>
      <c r="N6">
        <v>1.1119139090682353</v>
      </c>
      <c r="P6">
        <v>149.1788</v>
      </c>
      <c r="Q6">
        <v>-4431.3909999999996</v>
      </c>
      <c r="R6">
        <v>1.074E-2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FA38-B43B-4861-9E8D-692BE8DEBB96}">
  <dimension ref="A1:R6"/>
  <sheetViews>
    <sheetView workbookViewId="0">
      <selection sqref="A1:R6"/>
    </sheetView>
  </sheetViews>
  <sheetFormatPr defaultRowHeight="15" x14ac:dyDescent="0.25"/>
  <sheetData>
    <row r="1" spans="1:18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P1" t="s">
        <v>41</v>
      </c>
      <c r="Q1" t="s">
        <v>36</v>
      </c>
      <c r="R1" t="s">
        <v>42</v>
      </c>
    </row>
    <row r="2" spans="1:18" x14ac:dyDescent="0.25">
      <c r="A2">
        <v>4000</v>
      </c>
      <c r="B2">
        <v>3.3812404097890929E-2</v>
      </c>
      <c r="C2">
        <v>0.37371297418494803</v>
      </c>
      <c r="D2">
        <v>6.983682899005208</v>
      </c>
      <c r="E2">
        <v>4.1441014155415956E-2</v>
      </c>
      <c r="F2">
        <v>31.682138797146777</v>
      </c>
      <c r="G2">
        <v>38.107427645677681</v>
      </c>
      <c r="H2">
        <v>3.9734896377980757E-2</v>
      </c>
      <c r="I2">
        <v>97.272120000000001</v>
      </c>
      <c r="J2">
        <v>-1066.6220000000001</v>
      </c>
      <c r="K2">
        <v>0.16425894612431585</v>
      </c>
      <c r="L2">
        <v>3.0702510528979854</v>
      </c>
      <c r="M2">
        <v>3.9636806548289729</v>
      </c>
      <c r="N2">
        <v>1.9400265343557619</v>
      </c>
      <c r="P2">
        <v>41.717419999999997</v>
      </c>
      <c r="Q2">
        <v>-305.85700000000003</v>
      </c>
      <c r="R2">
        <v>1.074E-2</v>
      </c>
    </row>
    <row r="3" spans="1:18" x14ac:dyDescent="0.25">
      <c r="A3">
        <v>8000</v>
      </c>
      <c r="B3">
        <v>6.7624808195781858E-2</v>
      </c>
      <c r="C3">
        <v>0.74742594836989606</v>
      </c>
      <c r="D3">
        <v>6.983682899005208</v>
      </c>
      <c r="E3">
        <v>3.3545396657303259E-2</v>
      </c>
      <c r="F3">
        <v>64.414714594676298</v>
      </c>
      <c r="G3">
        <v>66.348885205421993</v>
      </c>
      <c r="H3">
        <v>3.3412931924721827E-2</v>
      </c>
      <c r="I3">
        <v>142.66030000000001</v>
      </c>
      <c r="J3">
        <v>-3515.018</v>
      </c>
      <c r="K3">
        <v>0.13532749940653777</v>
      </c>
      <c r="L3">
        <v>2.2147160147751475</v>
      </c>
      <c r="M3">
        <v>4.0341600604408194</v>
      </c>
      <c r="N3">
        <v>1.3912344961424075</v>
      </c>
      <c r="P3">
        <v>71.677480000000003</v>
      </c>
      <c r="Q3">
        <v>-950.09839999999997</v>
      </c>
      <c r="R3">
        <v>1.074E-2</v>
      </c>
    </row>
    <row r="4" spans="1:18" x14ac:dyDescent="0.25">
      <c r="A4">
        <v>12000</v>
      </c>
      <c r="B4">
        <v>0.10143721229367279</v>
      </c>
      <c r="C4">
        <v>1.1211389225548443</v>
      </c>
      <c r="D4">
        <v>6.983682899005208</v>
      </c>
      <c r="E4">
        <v>2.9930490172368162E-2</v>
      </c>
      <c r="F4">
        <v>93.882926874711544</v>
      </c>
      <c r="G4">
        <v>91.771247948868861</v>
      </c>
      <c r="H4">
        <v>3.0191992233658E-2</v>
      </c>
      <c r="I4">
        <v>175.34010000000001</v>
      </c>
      <c r="J4">
        <v>-6626.13</v>
      </c>
      <c r="K4">
        <v>0.11337986556131964</v>
      </c>
      <c r="L4">
        <v>1.8676462892341918</v>
      </c>
      <c r="M4">
        <v>3.7881058715834852</v>
      </c>
      <c r="N4">
        <v>1.1980839765294002</v>
      </c>
      <c r="P4">
        <v>99.285700000000006</v>
      </c>
      <c r="Q4">
        <v>-1878.05</v>
      </c>
      <c r="R4">
        <v>1.074E-2</v>
      </c>
    </row>
    <row r="5" spans="1:18" x14ac:dyDescent="0.25">
      <c r="A5">
        <v>16000</v>
      </c>
      <c r="B5">
        <v>0.13524961639156372</v>
      </c>
      <c r="C5">
        <v>1.4948518967397921</v>
      </c>
      <c r="D5">
        <v>6.983682899005208</v>
      </c>
      <c r="E5">
        <v>2.7708723821295633E-2</v>
      </c>
      <c r="F5">
        <v>121.61697844390693</v>
      </c>
      <c r="G5">
        <v>115.52011877929999</v>
      </c>
      <c r="H5">
        <v>2.8096814678614978E-2</v>
      </c>
      <c r="I5">
        <v>205.40860000000001</v>
      </c>
      <c r="J5">
        <v>-10347.030000000001</v>
      </c>
      <c r="K5">
        <v>9.9589653323569644E-2</v>
      </c>
      <c r="L5">
        <v>1.6889796361347693</v>
      </c>
      <c r="M5">
        <v>3.5941624004722179</v>
      </c>
      <c r="N5">
        <v>1.1026182619891614</v>
      </c>
      <c r="P5">
        <v>124.8844</v>
      </c>
      <c r="Q5">
        <v>-3046.1439999999998</v>
      </c>
      <c r="R5">
        <v>1.074E-2</v>
      </c>
    </row>
    <row r="6" spans="1:18" x14ac:dyDescent="0.25">
      <c r="A6">
        <v>20000</v>
      </c>
      <c r="B6">
        <v>0.16906202048945465</v>
      </c>
      <c r="C6">
        <v>1.8685648709247404</v>
      </c>
      <c r="D6">
        <v>6.983682899005208</v>
      </c>
      <c r="E6">
        <v>2.6151429145930653E-2</v>
      </c>
      <c r="F6">
        <v>148.19898233634589</v>
      </c>
      <c r="G6">
        <v>138.09744296328185</v>
      </c>
      <c r="H6">
        <v>2.6572326722017387E-2</v>
      </c>
      <c r="I6">
        <v>236.81450000000001</v>
      </c>
      <c r="J6">
        <v>-14674.01</v>
      </c>
      <c r="K6">
        <v>9.0391438317142206E-2</v>
      </c>
      <c r="L6">
        <v>1.5979495693333186</v>
      </c>
      <c r="M6">
        <v>3.456462658799194</v>
      </c>
      <c r="N6">
        <v>1.0568640189564005</v>
      </c>
      <c r="P6">
        <v>149.1788</v>
      </c>
      <c r="Q6">
        <v>-4431.3909999999996</v>
      </c>
      <c r="R6">
        <v>1.074E-2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7240-4681-4D92-994E-06C572D7EC82}">
  <dimension ref="A1:R6"/>
  <sheetViews>
    <sheetView workbookViewId="0">
      <selection sqref="A1:R6"/>
    </sheetView>
  </sheetViews>
  <sheetFormatPr defaultRowHeight="15" x14ac:dyDescent="0.25"/>
  <sheetData>
    <row r="1" spans="1:18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P1" t="s">
        <v>41</v>
      </c>
      <c r="Q1" t="s">
        <v>36</v>
      </c>
      <c r="R1" t="s">
        <v>42</v>
      </c>
    </row>
    <row r="2" spans="1:18" x14ac:dyDescent="0.25">
      <c r="A2">
        <v>4000</v>
      </c>
      <c r="B2">
        <v>3.3812404097890929E-2</v>
      </c>
      <c r="C2">
        <v>0.37371297418494803</v>
      </c>
      <c r="D2">
        <v>6.983682899005208</v>
      </c>
      <c r="E2">
        <v>4.1441014155415956E-2</v>
      </c>
      <c r="F2">
        <v>31.682138797146777</v>
      </c>
      <c r="G2">
        <v>38.107427645677681</v>
      </c>
      <c r="H2">
        <v>3.9734896377980757E-2</v>
      </c>
      <c r="I2">
        <v>108.40260000000001</v>
      </c>
      <c r="J2">
        <v>-1599.91</v>
      </c>
      <c r="K2">
        <v>0.24638487720462748</v>
      </c>
      <c r="L2">
        <v>3.4215682436743351</v>
      </c>
      <c r="M2">
        <v>5.9454355118002651</v>
      </c>
      <c r="N2">
        <v>1.888704357124567</v>
      </c>
      <c r="P2">
        <v>41.717419999999997</v>
      </c>
      <c r="Q2">
        <v>-305.85700000000003</v>
      </c>
      <c r="R2">
        <v>1.074E-2</v>
      </c>
    </row>
    <row r="3" spans="1:18" x14ac:dyDescent="0.25">
      <c r="A3">
        <v>8000</v>
      </c>
      <c r="B3">
        <v>6.7624808195781858E-2</v>
      </c>
      <c r="C3">
        <v>0.74742594836989606</v>
      </c>
      <c r="D3">
        <v>6.983682899005208</v>
      </c>
      <c r="E3">
        <v>3.3545396657303259E-2</v>
      </c>
      <c r="F3">
        <v>64.414714594676298</v>
      </c>
      <c r="G3">
        <v>66.348885205421993</v>
      </c>
      <c r="H3">
        <v>3.3412931924721827E-2</v>
      </c>
      <c r="I3">
        <v>148.19130000000001</v>
      </c>
      <c r="J3">
        <v>-4732.6869999999999</v>
      </c>
      <c r="K3">
        <v>0.18220751563258822</v>
      </c>
      <c r="L3">
        <v>2.3005814887557947</v>
      </c>
      <c r="M3">
        <v>5.4316697308427662</v>
      </c>
      <c r="N3">
        <v>1.308759466300299</v>
      </c>
      <c r="P3">
        <v>71.677480000000003</v>
      </c>
      <c r="Q3">
        <v>-950.09839999999997</v>
      </c>
      <c r="R3">
        <v>1.074E-2</v>
      </c>
    </row>
    <row r="4" spans="1:18" x14ac:dyDescent="0.25">
      <c r="A4">
        <v>12000</v>
      </c>
      <c r="B4">
        <v>0.10143721229367279</v>
      </c>
      <c r="C4">
        <v>1.1211389225548443</v>
      </c>
      <c r="D4">
        <v>6.983682899005208</v>
      </c>
      <c r="E4">
        <v>2.9930490172368162E-2</v>
      </c>
      <c r="F4">
        <v>93.882926874711544</v>
      </c>
      <c r="G4">
        <v>91.771247948868861</v>
      </c>
      <c r="H4">
        <v>3.0191992233658E-2</v>
      </c>
      <c r="I4">
        <v>183.15600000000001</v>
      </c>
      <c r="J4">
        <v>-8728.2639999999992</v>
      </c>
      <c r="K4">
        <v>0.14934952965059634</v>
      </c>
      <c r="L4">
        <v>1.9508978479593524</v>
      </c>
      <c r="M4">
        <v>4.9898791764017236</v>
      </c>
      <c r="N4">
        <v>1.1416628074267414</v>
      </c>
      <c r="P4">
        <v>99.285700000000006</v>
      </c>
      <c r="Q4">
        <v>-1878.05</v>
      </c>
      <c r="R4">
        <v>1.074E-2</v>
      </c>
    </row>
    <row r="5" spans="1:18" x14ac:dyDescent="0.25">
      <c r="A5">
        <v>16000</v>
      </c>
      <c r="B5">
        <v>0.13524961639156372</v>
      </c>
      <c r="C5">
        <v>1.4948518967397921</v>
      </c>
      <c r="D5">
        <v>6.983682899005208</v>
      </c>
      <c r="E5">
        <v>2.7708723821295633E-2</v>
      </c>
      <c r="F5">
        <v>121.61697844390693</v>
      </c>
      <c r="G5">
        <v>115.52011877929999</v>
      </c>
      <c r="H5">
        <v>2.8096814678614978E-2</v>
      </c>
      <c r="I5">
        <v>218.27459999999999</v>
      </c>
      <c r="J5">
        <v>-13584.33</v>
      </c>
      <c r="K5">
        <v>0.13074850612523273</v>
      </c>
      <c r="L5">
        <v>1.7947707860598938</v>
      </c>
      <c r="M5">
        <v>4.7186765788450176</v>
      </c>
      <c r="N5">
        <v>1.0700455238076325</v>
      </c>
      <c r="P5">
        <v>124.8844</v>
      </c>
      <c r="Q5">
        <v>-3046.1439999999998</v>
      </c>
      <c r="R5">
        <v>1.074E-2</v>
      </c>
    </row>
    <row r="6" spans="1:18" x14ac:dyDescent="0.25">
      <c r="A6">
        <v>20000</v>
      </c>
      <c r="B6">
        <v>0.16906202048945465</v>
      </c>
      <c r="C6">
        <v>1.8685648709247404</v>
      </c>
      <c r="D6">
        <v>6.983682899005208</v>
      </c>
      <c r="E6">
        <v>2.6151429145930653E-2</v>
      </c>
      <c r="F6">
        <v>148.19898233634589</v>
      </c>
      <c r="G6">
        <v>138.09744296328185</v>
      </c>
      <c r="H6">
        <v>2.6572326722017387E-2</v>
      </c>
      <c r="I6">
        <v>255.1489</v>
      </c>
      <c r="J6">
        <v>-19307.02</v>
      </c>
      <c r="K6">
        <v>0.11893063364532469</v>
      </c>
      <c r="L6">
        <v>1.7216643189959651</v>
      </c>
      <c r="M6">
        <v>4.5477680390492594</v>
      </c>
      <c r="N6">
        <v>1.0391598945938152</v>
      </c>
      <c r="P6">
        <v>149.1788</v>
      </c>
      <c r="Q6">
        <v>-4431.3909999999996</v>
      </c>
      <c r="R6">
        <v>1.074E-2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334B-53E6-4499-9BEA-736252384E82}">
  <dimension ref="A1:R6"/>
  <sheetViews>
    <sheetView workbookViewId="0">
      <selection sqref="A1:R6"/>
    </sheetView>
  </sheetViews>
  <sheetFormatPr defaultRowHeight="15" x14ac:dyDescent="0.25"/>
  <sheetData>
    <row r="1" spans="1:18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P1" t="s">
        <v>41</v>
      </c>
      <c r="Q1" t="s">
        <v>36</v>
      </c>
      <c r="R1" t="s">
        <v>42</v>
      </c>
    </row>
    <row r="2" spans="1:18" x14ac:dyDescent="0.25">
      <c r="A2">
        <v>4000</v>
      </c>
      <c r="B2">
        <v>3.3812404097890929E-2</v>
      </c>
      <c r="C2">
        <v>0.37371297418494803</v>
      </c>
      <c r="D2">
        <v>6.983682899005208</v>
      </c>
      <c r="E2">
        <v>4.1441014155415956E-2</v>
      </c>
      <c r="F2">
        <v>31.682138797146777</v>
      </c>
      <c r="G2">
        <v>38.107427645677681</v>
      </c>
      <c r="H2">
        <v>3.9734896377980757E-2</v>
      </c>
      <c r="I2">
        <v>110.8061</v>
      </c>
      <c r="J2">
        <v>-2051.5819999999999</v>
      </c>
      <c r="K2">
        <v>0.31594200870375461</v>
      </c>
      <c r="L2">
        <v>3.4974311775308222</v>
      </c>
      <c r="M2">
        <v>7.6238966430425528</v>
      </c>
      <c r="N2">
        <v>1.777011249777583</v>
      </c>
      <c r="P2">
        <v>41.717419999999997</v>
      </c>
      <c r="Q2">
        <v>-305.85700000000003</v>
      </c>
      <c r="R2">
        <v>1.074E-2</v>
      </c>
    </row>
    <row r="3" spans="1:18" x14ac:dyDescent="0.25">
      <c r="A3">
        <v>8000</v>
      </c>
      <c r="B3">
        <v>6.7624808195781858E-2</v>
      </c>
      <c r="C3">
        <v>0.74742594836989606</v>
      </c>
      <c r="D3">
        <v>6.983682899005208</v>
      </c>
      <c r="E3">
        <v>3.3545396657303259E-2</v>
      </c>
      <c r="F3">
        <v>64.414714594676298</v>
      </c>
      <c r="G3">
        <v>66.348885205421993</v>
      </c>
      <c r="H3">
        <v>3.3412931924721827E-2</v>
      </c>
      <c r="I3">
        <v>149.52180000000001</v>
      </c>
      <c r="J3">
        <v>-5715.3320000000003</v>
      </c>
      <c r="K3">
        <v>0.22003915423425038</v>
      </c>
      <c r="L3">
        <v>2.3212367071848763</v>
      </c>
      <c r="M3">
        <v>6.559444101441116</v>
      </c>
      <c r="N3">
        <v>1.240024934044297</v>
      </c>
      <c r="P3">
        <v>71.677480000000003</v>
      </c>
      <c r="Q3">
        <v>-950.09839999999997</v>
      </c>
      <c r="R3">
        <v>1.074E-2</v>
      </c>
    </row>
    <row r="4" spans="1:18" x14ac:dyDescent="0.25">
      <c r="A4">
        <v>12000</v>
      </c>
      <c r="B4">
        <v>0.10143721229367279</v>
      </c>
      <c r="C4">
        <v>1.1211389225548443</v>
      </c>
      <c r="D4">
        <v>6.983682899005208</v>
      </c>
      <c r="E4">
        <v>2.9930490172368162E-2</v>
      </c>
      <c r="F4">
        <v>93.882926874711544</v>
      </c>
      <c r="G4">
        <v>91.771247948868861</v>
      </c>
      <c r="H4">
        <v>3.0191992233658E-2</v>
      </c>
      <c r="I4">
        <v>187.11359999999999</v>
      </c>
      <c r="J4">
        <v>-10457.27</v>
      </c>
      <c r="K4">
        <v>0.17893459179617982</v>
      </c>
      <c r="L4">
        <v>1.9930524774723573</v>
      </c>
      <c r="M4">
        <v>5.9783381683929884</v>
      </c>
      <c r="N4">
        <v>1.0981421837326815</v>
      </c>
      <c r="P4">
        <v>99.285700000000006</v>
      </c>
      <c r="Q4">
        <v>-1878.05</v>
      </c>
      <c r="R4">
        <v>1.074E-2</v>
      </c>
    </row>
    <row r="5" spans="1:18" x14ac:dyDescent="0.25">
      <c r="A5">
        <v>16000</v>
      </c>
      <c r="B5">
        <v>0.13524961639156372</v>
      </c>
      <c r="C5">
        <v>1.4948518967397921</v>
      </c>
      <c r="D5">
        <v>6.983682899005208</v>
      </c>
      <c r="E5">
        <v>2.7708723821295633E-2</v>
      </c>
      <c r="F5">
        <v>121.61697844390693</v>
      </c>
      <c r="G5">
        <v>115.52011877929999</v>
      </c>
      <c r="H5">
        <v>2.8096814678614978E-2</v>
      </c>
      <c r="I5">
        <v>225.5711</v>
      </c>
      <c r="J5">
        <v>-16221.44</v>
      </c>
      <c r="K5">
        <v>0.15613055978470011</v>
      </c>
      <c r="L5">
        <v>1.8547665209758484</v>
      </c>
      <c r="M5">
        <v>5.6347077112481605</v>
      </c>
      <c r="N5">
        <v>1.0423145106886915</v>
      </c>
      <c r="P5">
        <v>124.8844</v>
      </c>
      <c r="Q5">
        <v>-3046.1439999999998</v>
      </c>
      <c r="R5">
        <v>1.074E-2</v>
      </c>
    </row>
    <row r="6" spans="1:18" x14ac:dyDescent="0.25">
      <c r="A6">
        <v>20000</v>
      </c>
      <c r="B6">
        <v>0.16906202048945465</v>
      </c>
      <c r="C6">
        <v>1.8685648709247404</v>
      </c>
      <c r="D6">
        <v>6.983682899005208</v>
      </c>
      <c r="E6">
        <v>2.6151429145930653E-2</v>
      </c>
      <c r="F6">
        <v>148.19898233634589</v>
      </c>
      <c r="G6">
        <v>138.09744296328185</v>
      </c>
      <c r="H6">
        <v>2.6572326722017387E-2</v>
      </c>
      <c r="I6">
        <v>265.35019999999997</v>
      </c>
      <c r="J6">
        <v>-23025.32</v>
      </c>
      <c r="K6">
        <v>0.14183524425242047</v>
      </c>
      <c r="L6">
        <v>1.7904994745360183</v>
      </c>
      <c r="M6">
        <v>5.423613503527819</v>
      </c>
      <c r="N6">
        <v>1.019087059216246</v>
      </c>
      <c r="P6">
        <v>149.1788</v>
      </c>
      <c r="Q6">
        <v>-4431.3909999999996</v>
      </c>
      <c r="R6">
        <v>1.074E-2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86A9-CCB7-414E-9960-1523B77F4387}">
  <dimension ref="A1:R6"/>
  <sheetViews>
    <sheetView workbookViewId="0">
      <selection sqref="A1:R6"/>
    </sheetView>
  </sheetViews>
  <sheetFormatPr defaultRowHeight="15" x14ac:dyDescent="0.25"/>
  <sheetData>
    <row r="1" spans="1:18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P1" t="s">
        <v>41</v>
      </c>
      <c r="Q1" t="s">
        <v>36</v>
      </c>
      <c r="R1" t="s">
        <v>42</v>
      </c>
    </row>
    <row r="2" spans="1:18" x14ac:dyDescent="0.25">
      <c r="A2">
        <v>4000</v>
      </c>
      <c r="B2">
        <v>3.3812404097890929E-2</v>
      </c>
      <c r="C2">
        <v>0.37371297418494803</v>
      </c>
      <c r="D2">
        <v>6.983682899005208</v>
      </c>
      <c r="E2">
        <v>4.1441014155415956E-2</v>
      </c>
      <c r="F2">
        <v>31.682138797146777</v>
      </c>
      <c r="G2">
        <v>38.107427645677681</v>
      </c>
      <c r="H2">
        <v>3.9734896377980757E-2</v>
      </c>
      <c r="I2">
        <v>107.4081</v>
      </c>
      <c r="J2">
        <v>-2441.7759999999998</v>
      </c>
      <c r="K2">
        <v>0.37603157672694493</v>
      </c>
      <c r="L2">
        <v>3.3901783174333211</v>
      </c>
      <c r="M2">
        <v>9.0738989957320122</v>
      </c>
      <c r="N2">
        <v>1.6253911660010121</v>
      </c>
      <c r="P2">
        <v>41.717419999999997</v>
      </c>
      <c r="Q2">
        <v>-305.85700000000003</v>
      </c>
      <c r="R2">
        <v>1.074E-2</v>
      </c>
    </row>
    <row r="3" spans="1:18" x14ac:dyDescent="0.25">
      <c r="A3">
        <v>8000</v>
      </c>
      <c r="B3">
        <v>6.7624808195781858E-2</v>
      </c>
      <c r="C3">
        <v>0.74742594836989606</v>
      </c>
      <c r="D3">
        <v>6.983682899005208</v>
      </c>
      <c r="E3">
        <v>3.3545396657303259E-2</v>
      </c>
      <c r="F3">
        <v>64.414714594676298</v>
      </c>
      <c r="G3">
        <v>66.348885205421993</v>
      </c>
      <c r="H3">
        <v>3.3412931924721827E-2</v>
      </c>
      <c r="I3">
        <v>155.62710000000001</v>
      </c>
      <c r="J3">
        <v>-6725.076</v>
      </c>
      <c r="K3">
        <v>0.25891409898865991</v>
      </c>
      <c r="L3">
        <v>2.4160178459109742</v>
      </c>
      <c r="M3">
        <v>7.7183197931359393</v>
      </c>
      <c r="N3">
        <v>1.2225291267029172</v>
      </c>
      <c r="P3">
        <v>71.677480000000003</v>
      </c>
      <c r="Q3">
        <v>-950.09839999999997</v>
      </c>
      <c r="R3">
        <v>1.074E-2</v>
      </c>
    </row>
    <row r="4" spans="1:18" x14ac:dyDescent="0.25">
      <c r="A4">
        <v>12000</v>
      </c>
      <c r="B4">
        <v>0.10143721229367279</v>
      </c>
      <c r="C4">
        <v>1.1211389225548443</v>
      </c>
      <c r="D4">
        <v>6.983682899005208</v>
      </c>
      <c r="E4">
        <v>2.9930490172368162E-2</v>
      </c>
      <c r="F4">
        <v>93.882926874711544</v>
      </c>
      <c r="G4">
        <v>91.771247948868861</v>
      </c>
      <c r="H4">
        <v>3.0191992233658E-2</v>
      </c>
      <c r="I4">
        <v>199.9624</v>
      </c>
      <c r="J4">
        <v>-12367.84</v>
      </c>
      <c r="K4">
        <v>0.21162639979654962</v>
      </c>
      <c r="L4">
        <v>2.1299122924326106</v>
      </c>
      <c r="M4">
        <v>7.0705958565263725</v>
      </c>
      <c r="N4">
        <v>1.1097105508336111</v>
      </c>
      <c r="P4">
        <v>99.285700000000006</v>
      </c>
      <c r="Q4">
        <v>-1878.05</v>
      </c>
      <c r="R4">
        <v>1.074E-2</v>
      </c>
    </row>
    <row r="5" spans="1:18" x14ac:dyDescent="0.25">
      <c r="A5">
        <v>16000</v>
      </c>
      <c r="B5">
        <v>0.13524961639156372</v>
      </c>
      <c r="C5">
        <v>1.4948518967397921</v>
      </c>
      <c r="D5">
        <v>6.983682899005208</v>
      </c>
      <c r="E5">
        <v>2.7708723821295633E-2</v>
      </c>
      <c r="F5">
        <v>121.61697844390693</v>
      </c>
      <c r="G5">
        <v>115.52011877929999</v>
      </c>
      <c r="H5">
        <v>2.8096814678614978E-2</v>
      </c>
      <c r="I5">
        <v>241.7226</v>
      </c>
      <c r="J5">
        <v>-19227.580000000002</v>
      </c>
      <c r="K5">
        <v>0.18506450898965224</v>
      </c>
      <c r="L5">
        <v>1.9875728133756345</v>
      </c>
      <c r="M5">
        <v>6.6789257485550557</v>
      </c>
      <c r="N5">
        <v>1.0554091197887794</v>
      </c>
      <c r="P5">
        <v>124.8844</v>
      </c>
      <c r="Q5">
        <v>-3046.1439999999998</v>
      </c>
      <c r="R5">
        <v>1.074E-2</v>
      </c>
    </row>
    <row r="6" spans="1:18" x14ac:dyDescent="0.25">
      <c r="A6">
        <v>20000</v>
      </c>
      <c r="B6">
        <v>0.16906202048945465</v>
      </c>
      <c r="C6">
        <v>1.8685648709247404</v>
      </c>
      <c r="D6">
        <v>6.983682899005208</v>
      </c>
      <c r="E6">
        <v>2.6151429145930653E-2</v>
      </c>
      <c r="F6">
        <v>148.19898233634589</v>
      </c>
      <c r="G6">
        <v>138.09744296328185</v>
      </c>
      <c r="H6">
        <v>2.6572326722017387E-2</v>
      </c>
      <c r="I6">
        <v>292.97640000000001</v>
      </c>
      <c r="J6">
        <v>-28225.98</v>
      </c>
      <c r="K6">
        <v>0.17387114565895004</v>
      </c>
      <c r="L6">
        <v>1.9769123605388441</v>
      </c>
      <c r="M6">
        <v>6.648628825931894</v>
      </c>
      <c r="N6">
        <v>1.0513404822915369</v>
      </c>
      <c r="P6">
        <v>149.1788</v>
      </c>
      <c r="Q6">
        <v>-4431.3909999999996</v>
      </c>
      <c r="R6">
        <v>1.074E-2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DECEB-2835-4961-9DEE-F9DD03AE3852}">
  <dimension ref="A1:Z45"/>
  <sheetViews>
    <sheetView topLeftCell="A27" zoomScale="85" zoomScaleNormal="85" workbookViewId="0">
      <selection activeCell="J43" sqref="J43:K45"/>
    </sheetView>
  </sheetViews>
  <sheetFormatPr defaultRowHeight="15" x14ac:dyDescent="0.25"/>
  <cols>
    <col min="1" max="1" width="8.28515625" customWidth="1"/>
    <col min="2" max="2" width="11.7109375" bestFit="1" customWidth="1"/>
    <col min="3" max="3" width="13.28515625" customWidth="1"/>
    <col min="4" max="4" width="12" bestFit="1" customWidth="1"/>
    <col min="6" max="6" width="12" bestFit="1" customWidth="1"/>
    <col min="7" max="7" width="13.28515625" bestFit="1" customWidth="1"/>
    <col min="8" max="10" width="12" bestFit="1" customWidth="1"/>
    <col min="11" max="11" width="8.7109375" customWidth="1"/>
    <col min="13" max="14" width="12" bestFit="1" customWidth="1"/>
    <col min="15" max="15" width="9" bestFit="1" customWidth="1"/>
    <col min="16" max="16" width="4" customWidth="1"/>
    <col min="17" max="17" width="8.85546875" bestFit="1" customWidth="1"/>
    <col min="18" max="19" width="8.85546875" customWidth="1"/>
    <col min="20" max="20" width="6.7109375" customWidth="1"/>
    <col min="21" max="21" width="12" bestFit="1" customWidth="1"/>
    <col min="22" max="22" width="10.28515625" bestFit="1" customWidth="1"/>
    <col min="23" max="24" width="12" bestFit="1" customWidth="1"/>
    <col min="26" max="26" width="11.7109375" bestFit="1" customWidth="1"/>
  </cols>
  <sheetData>
    <row r="1" spans="1:26" x14ac:dyDescent="0.25">
      <c r="B1" s="1" t="s">
        <v>0</v>
      </c>
      <c r="C1" s="17" t="s">
        <v>1</v>
      </c>
      <c r="D1" s="22">
        <v>5.0000000000000002E-5</v>
      </c>
      <c r="E1" s="2"/>
      <c r="F1" s="2"/>
      <c r="G1" s="2"/>
      <c r="H1" s="2"/>
      <c r="I1" s="2"/>
      <c r="J1" s="2"/>
      <c r="K1" s="3"/>
    </row>
    <row r="2" spans="1:26" x14ac:dyDescent="0.25">
      <c r="B2" s="4"/>
      <c r="C2" s="18" t="s">
        <v>2</v>
      </c>
      <c r="D2" s="39"/>
      <c r="E2" s="20" t="s">
        <v>3</v>
      </c>
      <c r="K2" s="5"/>
    </row>
    <row r="3" spans="1:26" ht="17.25" x14ac:dyDescent="0.25">
      <c r="B3" s="4"/>
      <c r="C3" s="18" t="s">
        <v>4</v>
      </c>
      <c r="D3" s="40"/>
      <c r="E3" s="20" t="s">
        <v>5</v>
      </c>
      <c r="F3" s="28" t="s">
        <v>6</v>
      </c>
      <c r="G3" s="35">
        <v>998.71007499999996</v>
      </c>
      <c r="H3" s="20" t="s">
        <v>5</v>
      </c>
      <c r="I3" s="18" t="s">
        <v>7</v>
      </c>
      <c r="J3" s="37"/>
      <c r="K3" s="5"/>
    </row>
    <row r="4" spans="1:26" ht="17.25" x14ac:dyDescent="0.25">
      <c r="B4" s="4"/>
      <c r="C4" s="18" t="s">
        <v>8</v>
      </c>
      <c r="D4" s="40"/>
      <c r="E4" s="20" t="s">
        <v>5</v>
      </c>
      <c r="F4" s="18"/>
      <c r="I4" s="18" t="s">
        <v>9</v>
      </c>
      <c r="J4" s="37"/>
      <c r="K4" s="5"/>
    </row>
    <row r="5" spans="1:26" x14ac:dyDescent="0.25">
      <c r="B5" s="4"/>
      <c r="C5" s="18" t="s">
        <v>10</v>
      </c>
      <c r="D5" s="40"/>
      <c r="E5" s="20" t="s">
        <v>11</v>
      </c>
      <c r="F5" s="28" t="s">
        <v>12</v>
      </c>
      <c r="G5" s="35">
        <v>4181.3244249999998</v>
      </c>
      <c r="H5" s="20" t="s">
        <v>11</v>
      </c>
      <c r="I5" s="18" t="s">
        <v>13</v>
      </c>
      <c r="J5" s="37"/>
      <c r="K5" s="5"/>
    </row>
    <row r="6" spans="1:26" x14ac:dyDescent="0.25">
      <c r="B6" s="4"/>
      <c r="C6" s="18" t="s">
        <v>14</v>
      </c>
      <c r="D6" s="40"/>
      <c r="E6" s="20" t="s">
        <v>11</v>
      </c>
      <c r="F6" s="18"/>
      <c r="I6" s="23" t="s">
        <v>15</v>
      </c>
      <c r="J6" s="37"/>
      <c r="K6" s="5"/>
    </row>
    <row r="7" spans="1:26" x14ac:dyDescent="0.25">
      <c r="B7" s="4"/>
      <c r="C7" s="18" t="s">
        <v>16</v>
      </c>
      <c r="D7" s="40"/>
      <c r="E7" s="20" t="s">
        <v>17</v>
      </c>
      <c r="F7" s="28" t="s">
        <v>18</v>
      </c>
      <c r="G7" s="35">
        <v>1.002125E-3</v>
      </c>
      <c r="H7" s="20" t="s">
        <v>19</v>
      </c>
      <c r="I7" s="18" t="s">
        <v>20</v>
      </c>
      <c r="J7" s="37"/>
      <c r="K7" s="5"/>
    </row>
    <row r="8" spans="1:26" x14ac:dyDescent="0.25">
      <c r="B8" s="4"/>
      <c r="C8" s="18" t="s">
        <v>21</v>
      </c>
      <c r="D8" s="18">
        <v>0.6</v>
      </c>
      <c r="E8" s="20" t="s">
        <v>22</v>
      </c>
      <c r="F8" s="18"/>
      <c r="I8" s="18" t="s">
        <v>23</v>
      </c>
      <c r="J8" s="37"/>
      <c r="K8" s="5"/>
      <c r="W8" s="16"/>
    </row>
    <row r="9" spans="1:26" ht="15.75" thickBot="1" x14ac:dyDescent="0.3">
      <c r="B9" s="6"/>
      <c r="C9" s="19" t="s">
        <v>24</v>
      </c>
      <c r="D9" s="41"/>
      <c r="E9" s="21" t="s">
        <v>22</v>
      </c>
      <c r="F9" s="29" t="s">
        <v>25</v>
      </c>
      <c r="G9" s="36">
        <v>0.598467372</v>
      </c>
      <c r="H9" s="21" t="s">
        <v>22</v>
      </c>
      <c r="I9" s="19" t="s">
        <v>26</v>
      </c>
      <c r="J9" s="38"/>
      <c r="K9" s="7"/>
    </row>
    <row r="11" spans="1:26" ht="15.75" thickBot="1" x14ac:dyDescent="0.3">
      <c r="A11" s="10"/>
      <c r="F11" s="10"/>
      <c r="K11" s="10"/>
      <c r="P11" s="10"/>
    </row>
    <row r="12" spans="1:26" ht="15.75" thickBot="1" x14ac:dyDescent="0.3">
      <c r="A12" s="32" t="s">
        <v>0</v>
      </c>
      <c r="B12" s="33" t="s">
        <v>27</v>
      </c>
      <c r="C12" s="33" t="s">
        <v>28</v>
      </c>
      <c r="D12" s="33" t="s">
        <v>29</v>
      </c>
      <c r="E12" s="33" t="s">
        <v>30</v>
      </c>
      <c r="F12" s="33" t="s">
        <v>31</v>
      </c>
      <c r="G12" s="33" t="s">
        <v>32</v>
      </c>
      <c r="H12" s="33" t="s">
        <v>33</v>
      </c>
      <c r="I12" s="33" t="s">
        <v>34</v>
      </c>
      <c r="J12" s="33" t="s">
        <v>35</v>
      </c>
      <c r="K12" s="33" t="s">
        <v>36</v>
      </c>
      <c r="L12" s="33" t="s">
        <v>37</v>
      </c>
      <c r="M12" s="33" t="s">
        <v>38</v>
      </c>
      <c r="N12" s="33" t="s">
        <v>39</v>
      </c>
      <c r="O12" s="34" t="s">
        <v>40</v>
      </c>
      <c r="P12" s="48"/>
      <c r="Q12" s="33" t="s">
        <v>41</v>
      </c>
      <c r="R12" s="34" t="s">
        <v>36</v>
      </c>
      <c r="S12" s="15" t="s">
        <v>42</v>
      </c>
      <c r="T12" s="11"/>
      <c r="U12" s="11"/>
    </row>
    <row r="13" spans="1:26" x14ac:dyDescent="0.25">
      <c r="A13" s="51" t="s">
        <v>48</v>
      </c>
      <c r="B13" s="24">
        <v>4000</v>
      </c>
      <c r="C13" s="24">
        <f>$G$3*D13*PI()/4*S13^2</f>
        <v>3.3812404097890929E-2</v>
      </c>
      <c r="D13" s="24">
        <f>(B13*$G$7)/($G$3*S13)</f>
        <v>0.37371297418494803</v>
      </c>
      <c r="E13" s="24">
        <f>($G$7*$G$5)/$D$8</f>
        <v>6.983682899005208</v>
      </c>
      <c r="F13" s="24">
        <f>(0.79*LN(B13)-1.64)^-2</f>
        <v>4.1441014155415956E-2</v>
      </c>
      <c r="G13" s="24">
        <f>((F13/8)*(B13-1000)*E13)/(1+12.7*((F13/8)^(1/2))*((E13^(2/3))-1))</f>
        <v>31.682138797146777</v>
      </c>
      <c r="H13" s="24">
        <f>0.023*(B13^0.8)*(E13^0.4)</f>
        <v>38.107427645677681</v>
      </c>
      <c r="I13" s="24">
        <f>0.316*(1/(B13^0.25))</f>
        <v>3.9734896377980757E-2</v>
      </c>
      <c r="J13" s="30">
        <v>71.831460000000007</v>
      </c>
      <c r="K13" s="30">
        <v>-608.85329999999999</v>
      </c>
      <c r="L13" s="24">
        <f>-(K13*S13)/(0.5*$G$3*D13*D13)</f>
        <v>9.3762927637262239E-2</v>
      </c>
      <c r="M13" s="24">
        <f t="shared" ref="M13:M17" si="0">J13/G13</f>
        <v>2.2672541288932484</v>
      </c>
      <c r="N13" s="24">
        <f t="shared" ref="N13:N17" si="1">L13/F13</f>
        <v>2.2625635387595429</v>
      </c>
      <c r="O13" s="25">
        <f t="shared" ref="O13:O17" si="2">M13/(N13^(1/3))</f>
        <v>1.7270302320998707</v>
      </c>
      <c r="P13" s="49"/>
      <c r="Q13" s="42">
        <v>41.717419999999997</v>
      </c>
      <c r="R13" s="45">
        <v>-305.85700000000003</v>
      </c>
      <c r="S13" s="13">
        <v>1.074E-2</v>
      </c>
      <c r="T13" s="12"/>
      <c r="U13" s="12"/>
    </row>
    <row r="14" spans="1:26" x14ac:dyDescent="0.25">
      <c r="A14" s="51"/>
      <c r="B14" s="24">
        <v>8000</v>
      </c>
      <c r="C14" s="24">
        <f>$G$3*D14*PI()/4*S14^2</f>
        <v>6.7624808195781858E-2</v>
      </c>
      <c r="D14" s="24">
        <f>(B14*$G$7)/($G$3*S14)</f>
        <v>0.74742594836989606</v>
      </c>
      <c r="E14" s="24">
        <f>($G$7*$G$5)/$D$8</f>
        <v>6.983682899005208</v>
      </c>
      <c r="F14" s="24">
        <f t="shared" ref="F14:F17" si="3">(0.79*LN(B14)-1.64)^-2</f>
        <v>3.3545396657303259E-2</v>
      </c>
      <c r="G14" s="24">
        <f t="shared" ref="G14:G17" si="4">((F14/8)*(B14-1000)*E14)/(1+12.7*((F14/8)^(1/2))*((E14^(2/3))-1))</f>
        <v>64.414714594676298</v>
      </c>
      <c r="H14" s="24">
        <f t="shared" ref="H14:H17" si="5">0.023*(B14^0.8)*(E14^0.4)</f>
        <v>66.348885205421993</v>
      </c>
      <c r="I14" s="24">
        <f t="shared" ref="I14:I17" si="6">0.316*(1/(B14^0.25))</f>
        <v>3.3412931924721827E-2</v>
      </c>
      <c r="J14" s="30">
        <v>122.1234</v>
      </c>
      <c r="K14" s="30">
        <v>-2181.8609999999999</v>
      </c>
      <c r="L14" s="24">
        <f>-(K14*S14)/(0.5*$G$3*D14*D14)</f>
        <v>8.4001217968911648E-2</v>
      </c>
      <c r="M14" s="24">
        <f t="shared" si="0"/>
        <v>1.8958928991372597</v>
      </c>
      <c r="N14" s="24">
        <f t="shared" si="1"/>
        <v>2.5041056699093618</v>
      </c>
      <c r="O14" s="25">
        <f t="shared" si="2"/>
        <v>1.3961419699534385</v>
      </c>
      <c r="P14" s="49"/>
      <c r="Q14" s="42">
        <v>71.677480000000003</v>
      </c>
      <c r="R14" s="45">
        <v>-950.09839999999997</v>
      </c>
      <c r="S14" s="13">
        <v>1.074E-2</v>
      </c>
      <c r="T14" s="12"/>
      <c r="U14" s="12"/>
    </row>
    <row r="15" spans="1:26" x14ac:dyDescent="0.25">
      <c r="A15" s="51"/>
      <c r="B15" s="24">
        <v>12000</v>
      </c>
      <c r="C15" s="24">
        <f>$G$3*D15*PI()/4*S15^2</f>
        <v>0.10143721229367279</v>
      </c>
      <c r="D15" s="24">
        <f>(B15*$G$7)/($G$3*S15)</f>
        <v>1.1211389225548443</v>
      </c>
      <c r="E15" s="24">
        <f t="shared" ref="E15:E17" si="7">($G$7*$G$5)/$D$8</f>
        <v>6.983682899005208</v>
      </c>
      <c r="F15" s="24">
        <f t="shared" si="3"/>
        <v>2.9930490172368162E-2</v>
      </c>
      <c r="G15" s="24">
        <f t="shared" si="4"/>
        <v>93.882926874711544</v>
      </c>
      <c r="H15" s="24">
        <f t="shared" si="5"/>
        <v>91.771247948868861</v>
      </c>
      <c r="I15" s="24">
        <f t="shared" si="6"/>
        <v>3.0191992233658E-2</v>
      </c>
      <c r="J15" s="30">
        <v>157.87039999999999</v>
      </c>
      <c r="K15" s="30">
        <v>-4345.7650000000003</v>
      </c>
      <c r="L15" s="24">
        <f>-(K15*S15)/(0.5*$G$3*D15*D15)</f>
        <v>7.4360486658288955E-2</v>
      </c>
      <c r="M15" s="24">
        <f t="shared" si="0"/>
        <v>1.681566662388795</v>
      </c>
      <c r="N15" s="24">
        <f t="shared" si="1"/>
        <v>2.4844393202400199</v>
      </c>
      <c r="O15" s="25">
        <f t="shared" si="2"/>
        <v>1.2415702302042875</v>
      </c>
      <c r="P15" s="49"/>
      <c r="Q15" s="43">
        <v>99.285700000000006</v>
      </c>
      <c r="R15" s="46">
        <v>-1878.05</v>
      </c>
      <c r="S15" s="13">
        <v>1.074E-2</v>
      </c>
      <c r="T15" s="12"/>
      <c r="U15" s="12"/>
      <c r="Y15" s="8"/>
    </row>
    <row r="16" spans="1:26" x14ac:dyDescent="0.25">
      <c r="A16" s="51"/>
      <c r="B16" s="24">
        <v>16000</v>
      </c>
      <c r="C16" s="24">
        <f>$G$3*D16*PI()/4*S16^2</f>
        <v>0.13524961639156372</v>
      </c>
      <c r="D16" s="24">
        <f>(B16*$G$7)/($G$3*S16)</f>
        <v>1.4948518967397921</v>
      </c>
      <c r="E16" s="24">
        <f t="shared" si="7"/>
        <v>6.983682899005208</v>
      </c>
      <c r="F16" s="24">
        <f t="shared" si="3"/>
        <v>2.7708723821295633E-2</v>
      </c>
      <c r="G16" s="24">
        <f t="shared" si="4"/>
        <v>121.61697844390693</v>
      </c>
      <c r="H16" s="24">
        <f t="shared" si="5"/>
        <v>115.52011877929999</v>
      </c>
      <c r="I16" s="24">
        <f t="shared" si="6"/>
        <v>2.8096814678614978E-2</v>
      </c>
      <c r="J16" s="30">
        <v>190.01689999999999</v>
      </c>
      <c r="K16" s="30">
        <v>-6993.1809999999996</v>
      </c>
      <c r="L16" s="24">
        <f>-(K16*S16)/(0.5*$G$3*D16*D16)</f>
        <v>6.7309022146352523E-2</v>
      </c>
      <c r="M16" s="24">
        <f t="shared" si="0"/>
        <v>1.5624208266910773</v>
      </c>
      <c r="N16" s="24">
        <f t="shared" si="1"/>
        <v>2.4291635580351754</v>
      </c>
      <c r="O16" s="25">
        <f t="shared" si="2"/>
        <v>1.1622844663445684</v>
      </c>
      <c r="P16" s="49"/>
      <c r="Q16" s="42">
        <v>124.8844</v>
      </c>
      <c r="R16" s="45">
        <v>-3046.1439999999998</v>
      </c>
      <c r="S16" s="13">
        <v>1.074E-2</v>
      </c>
      <c r="T16" s="12"/>
      <c r="U16" s="12"/>
      <c r="Y16" s="8"/>
      <c r="Z16" s="9"/>
    </row>
    <row r="17" spans="1:26" ht="15.75" thickBot="1" x14ac:dyDescent="0.3">
      <c r="A17" s="52"/>
      <c r="B17" s="26">
        <v>20000</v>
      </c>
      <c r="C17" s="26">
        <f>$G$3*D17*PI()/4*S17^2</f>
        <v>0.16906202048945465</v>
      </c>
      <c r="D17" s="26">
        <f>(B17*$G$7)/($G$3*S17)</f>
        <v>1.8685648709247404</v>
      </c>
      <c r="E17" s="26">
        <f t="shared" si="7"/>
        <v>6.983682899005208</v>
      </c>
      <c r="F17" s="26">
        <f t="shared" si="3"/>
        <v>2.6151429145930653E-2</v>
      </c>
      <c r="G17" s="26">
        <f t="shared" si="4"/>
        <v>148.19898233634589</v>
      </c>
      <c r="H17" s="26">
        <f t="shared" si="5"/>
        <v>138.09744296328185</v>
      </c>
      <c r="I17" s="26">
        <f t="shared" si="6"/>
        <v>2.6572326722017387E-2</v>
      </c>
      <c r="J17" s="31">
        <v>219.81960000000001</v>
      </c>
      <c r="K17" s="31">
        <v>-10077.83</v>
      </c>
      <c r="L17" s="26">
        <f>-(K17*S17)/(0.5*$G$3*D17*D17)</f>
        <v>6.2079114626175477E-2</v>
      </c>
      <c r="M17" s="26">
        <f t="shared" si="0"/>
        <v>1.4832733432751051</v>
      </c>
      <c r="N17" s="26">
        <f t="shared" si="1"/>
        <v>2.3738325840534578</v>
      </c>
      <c r="O17" s="27">
        <f t="shared" si="2"/>
        <v>1.1119139090682353</v>
      </c>
      <c r="P17" s="49"/>
      <c r="Q17" s="44">
        <v>149.1788</v>
      </c>
      <c r="R17" s="47">
        <v>-4431.3909999999996</v>
      </c>
      <c r="S17" s="13">
        <v>1.074E-2</v>
      </c>
      <c r="T17" s="12"/>
      <c r="U17" s="12"/>
      <c r="Y17" s="8"/>
    </row>
    <row r="18" spans="1:26" ht="15.75" thickBot="1" x14ac:dyDescent="0.3">
      <c r="R18" s="14"/>
      <c r="S18" s="14"/>
      <c r="T18" s="12"/>
      <c r="U18" s="12"/>
      <c r="Y18" s="8"/>
    </row>
    <row r="19" spans="1:26" ht="15.75" thickBot="1" x14ac:dyDescent="0.3">
      <c r="A19" s="32" t="s">
        <v>0</v>
      </c>
      <c r="B19" s="33" t="s">
        <v>27</v>
      </c>
      <c r="C19" s="33" t="s">
        <v>28</v>
      </c>
      <c r="D19" s="33" t="s">
        <v>29</v>
      </c>
      <c r="E19" s="33" t="s">
        <v>30</v>
      </c>
      <c r="F19" s="33" t="s">
        <v>31</v>
      </c>
      <c r="G19" s="33" t="s">
        <v>32</v>
      </c>
      <c r="H19" s="33" t="s">
        <v>33</v>
      </c>
      <c r="I19" s="33" t="s">
        <v>34</v>
      </c>
      <c r="J19" s="33" t="s">
        <v>35</v>
      </c>
      <c r="K19" s="33" t="s">
        <v>36</v>
      </c>
      <c r="L19" s="33" t="s">
        <v>37</v>
      </c>
      <c r="M19" s="33" t="s">
        <v>38</v>
      </c>
      <c r="N19" s="33" t="s">
        <v>39</v>
      </c>
      <c r="O19" s="34" t="s">
        <v>40</v>
      </c>
      <c r="P19" s="48"/>
      <c r="Q19" s="33" t="s">
        <v>41</v>
      </c>
      <c r="R19" s="34" t="s">
        <v>36</v>
      </c>
      <c r="S19" s="15" t="s">
        <v>42</v>
      </c>
      <c r="T19" s="11"/>
      <c r="U19" s="11"/>
      <c r="Y19" s="9"/>
      <c r="Z19" s="9"/>
    </row>
    <row r="20" spans="1:26" ht="15" customHeight="1" x14ac:dyDescent="0.25">
      <c r="A20" s="51" t="s">
        <v>49</v>
      </c>
      <c r="B20" s="24">
        <v>4000</v>
      </c>
      <c r="C20" s="24">
        <f>$G$3*D20*PI()/4*S20^2</f>
        <v>3.3812404097890929E-2</v>
      </c>
      <c r="D20" s="24">
        <f>(B20*$G$7)/($G$3*S20)</f>
        <v>0.37371297418494803</v>
      </c>
      <c r="E20" s="24">
        <f>($G$7*$G$5)/$D$8</f>
        <v>6.983682899005208</v>
      </c>
      <c r="F20" s="24">
        <f>(0.79*LN(B20)-1.64)^-2</f>
        <v>4.1441014155415956E-2</v>
      </c>
      <c r="G20" s="24">
        <f>((F20/8)*(B20-1000)*E20)/(1+12.7*((F20/8)^(1/2))*((E20^(2/3))-1))</f>
        <v>31.682138797146777</v>
      </c>
      <c r="H20" s="24">
        <f>0.023*(B20^0.8)*(E20^0.4)</f>
        <v>38.107427645677681</v>
      </c>
      <c r="I20" s="24">
        <f>0.316*(1/(B20^0.25))</f>
        <v>3.9734896377980757E-2</v>
      </c>
      <c r="J20" s="30">
        <v>97.272120000000001</v>
      </c>
      <c r="K20" s="30">
        <v>-1066.6220000000001</v>
      </c>
      <c r="L20" s="24">
        <f>-(K20*S20)/(0.5*$G$3*D20*D20)</f>
        <v>0.16425894612431585</v>
      </c>
      <c r="M20" s="24">
        <f t="shared" ref="M20:M22" si="8">J20/G20</f>
        <v>3.0702510528979854</v>
      </c>
      <c r="N20" s="24">
        <f t="shared" ref="N20:N24" si="9">L20/F20</f>
        <v>3.9636806548289729</v>
      </c>
      <c r="O20" s="25">
        <f t="shared" ref="O20:O24" si="10">M20/(N20^(1/3))</f>
        <v>1.9400265343557619</v>
      </c>
      <c r="P20" s="49"/>
      <c r="Q20" s="42">
        <v>41.717419999999997</v>
      </c>
      <c r="R20" s="45">
        <v>-305.85700000000003</v>
      </c>
      <c r="S20" s="13">
        <v>1.074E-2</v>
      </c>
      <c r="T20" s="12"/>
      <c r="U20" s="12"/>
      <c r="Y20" s="9"/>
      <c r="Z20" s="9"/>
    </row>
    <row r="21" spans="1:26" x14ac:dyDescent="0.25">
      <c r="A21" s="51"/>
      <c r="B21" s="24">
        <v>8000</v>
      </c>
      <c r="C21" s="24">
        <f>$G$3*D21*PI()/4*S21^2</f>
        <v>6.7624808195781858E-2</v>
      </c>
      <c r="D21" s="24">
        <f>(B21*$G$7)/($G$3*S21)</f>
        <v>0.74742594836989606</v>
      </c>
      <c r="E21" s="24">
        <f>($G$7*$G$5)/$D$8</f>
        <v>6.983682899005208</v>
      </c>
      <c r="F21" s="24">
        <f t="shared" ref="F21:F24" si="11">(0.79*LN(B21)-1.64)^-2</f>
        <v>3.3545396657303259E-2</v>
      </c>
      <c r="G21" s="24">
        <f t="shared" ref="G21:G24" si="12">((F21/8)*(B21-1000)*E21)/(1+12.7*((F21/8)^(1/2))*((E21^(2/3))-1))</f>
        <v>64.414714594676298</v>
      </c>
      <c r="H21" s="24">
        <f t="shared" ref="H21:H24" si="13">0.023*(B21^0.8)*(E21^0.4)</f>
        <v>66.348885205421993</v>
      </c>
      <c r="I21" s="24">
        <f t="shared" ref="I21:I24" si="14">0.316*(1/(B21^0.25))</f>
        <v>3.3412931924721827E-2</v>
      </c>
      <c r="J21" s="30">
        <v>142.66030000000001</v>
      </c>
      <c r="K21" s="30">
        <v>-3515.018</v>
      </c>
      <c r="L21" s="24">
        <f>-(K21*S21)/(0.5*$G$3*D21*D21)</f>
        <v>0.13532749940653777</v>
      </c>
      <c r="M21" s="24">
        <f t="shared" si="8"/>
        <v>2.2147160147751475</v>
      </c>
      <c r="N21" s="24">
        <f t="shared" si="9"/>
        <v>4.0341600604408194</v>
      </c>
      <c r="O21" s="25">
        <f t="shared" si="10"/>
        <v>1.3912344961424075</v>
      </c>
      <c r="P21" s="49"/>
      <c r="Q21" s="42">
        <v>71.677480000000003</v>
      </c>
      <c r="R21" s="45">
        <v>-950.09839999999997</v>
      </c>
      <c r="S21" s="13">
        <v>1.074E-2</v>
      </c>
      <c r="T21" s="12"/>
      <c r="U21" s="12"/>
      <c r="Y21" s="9"/>
      <c r="Z21" s="9"/>
    </row>
    <row r="22" spans="1:26" x14ac:dyDescent="0.25">
      <c r="A22" s="51"/>
      <c r="B22" s="24">
        <v>12000</v>
      </c>
      <c r="C22" s="24">
        <f>$G$3*D22*PI()/4*S22^2</f>
        <v>0.10143721229367279</v>
      </c>
      <c r="D22" s="24">
        <f>(B22*$G$7)/($G$3*S22)</f>
        <v>1.1211389225548443</v>
      </c>
      <c r="E22" s="24">
        <f t="shared" ref="E22:E24" si="15">($G$7*$G$5)/$D$8</f>
        <v>6.983682899005208</v>
      </c>
      <c r="F22" s="24">
        <f t="shared" si="11"/>
        <v>2.9930490172368162E-2</v>
      </c>
      <c r="G22" s="24">
        <f t="shared" si="12"/>
        <v>93.882926874711544</v>
      </c>
      <c r="H22" s="24">
        <f t="shared" si="13"/>
        <v>91.771247948868861</v>
      </c>
      <c r="I22" s="24">
        <f t="shared" si="14"/>
        <v>3.0191992233658E-2</v>
      </c>
      <c r="J22" s="30">
        <v>175.34010000000001</v>
      </c>
      <c r="K22" s="30">
        <v>-6626.13</v>
      </c>
      <c r="L22" s="24">
        <f>-(K22*S22)/(0.5*$G$3*D22*D22)</f>
        <v>0.11337986556131964</v>
      </c>
      <c r="M22" s="24">
        <f t="shared" si="8"/>
        <v>1.8676462892341918</v>
      </c>
      <c r="N22" s="24">
        <f t="shared" si="9"/>
        <v>3.7881058715834852</v>
      </c>
      <c r="O22" s="25">
        <f t="shared" si="10"/>
        <v>1.1980839765294002</v>
      </c>
      <c r="P22" s="49"/>
      <c r="Q22" s="43">
        <v>99.285700000000006</v>
      </c>
      <c r="R22" s="46">
        <v>-1878.05</v>
      </c>
      <c r="S22" s="13">
        <v>1.074E-2</v>
      </c>
      <c r="T22" s="12"/>
      <c r="U22" s="12"/>
      <c r="Y22" s="9"/>
      <c r="Z22" s="9"/>
    </row>
    <row r="23" spans="1:26" x14ac:dyDescent="0.25">
      <c r="A23" s="51"/>
      <c r="B23" s="24">
        <v>16000</v>
      </c>
      <c r="C23" s="24">
        <f>$G$3*D23*PI()/4*S23^2</f>
        <v>0.13524961639156372</v>
      </c>
      <c r="D23" s="24">
        <f>(B23*$G$7)/($G$3*S23)</f>
        <v>1.4948518967397921</v>
      </c>
      <c r="E23" s="24">
        <f t="shared" si="15"/>
        <v>6.983682899005208</v>
      </c>
      <c r="F23" s="24">
        <f t="shared" si="11"/>
        <v>2.7708723821295633E-2</v>
      </c>
      <c r="G23" s="24">
        <f t="shared" si="12"/>
        <v>121.61697844390693</v>
      </c>
      <c r="H23" s="24">
        <f t="shared" si="13"/>
        <v>115.52011877929999</v>
      </c>
      <c r="I23" s="24">
        <f t="shared" si="14"/>
        <v>2.8096814678614978E-2</v>
      </c>
      <c r="J23" s="30">
        <v>205.40860000000001</v>
      </c>
      <c r="K23" s="30">
        <v>-10347.030000000001</v>
      </c>
      <c r="L23" s="24">
        <f>-(K23*S23)/(0.5*$G$3*D23*D23)</f>
        <v>9.9589653323569644E-2</v>
      </c>
      <c r="M23" s="24">
        <f>J23/G23</f>
        <v>1.6889796361347693</v>
      </c>
      <c r="N23" s="24">
        <f t="shared" si="9"/>
        <v>3.5941624004722179</v>
      </c>
      <c r="O23" s="25">
        <f t="shared" si="10"/>
        <v>1.1026182619891614</v>
      </c>
      <c r="P23" s="49"/>
      <c r="Q23" s="42">
        <v>124.8844</v>
      </c>
      <c r="R23" s="45">
        <v>-3046.1439999999998</v>
      </c>
      <c r="S23" s="13">
        <v>1.074E-2</v>
      </c>
      <c r="T23" s="12"/>
      <c r="U23" s="12"/>
      <c r="Y23" s="9"/>
      <c r="Z23" s="9"/>
    </row>
    <row r="24" spans="1:26" ht="15.75" thickBot="1" x14ac:dyDescent="0.3">
      <c r="A24" s="52"/>
      <c r="B24" s="26">
        <v>20000</v>
      </c>
      <c r="C24" s="26">
        <f>$G$3*D24*PI()/4*S24^2</f>
        <v>0.16906202048945465</v>
      </c>
      <c r="D24" s="26">
        <f>(B24*$G$7)/($G$3*S24)</f>
        <v>1.8685648709247404</v>
      </c>
      <c r="E24" s="26">
        <f t="shared" si="15"/>
        <v>6.983682899005208</v>
      </c>
      <c r="F24" s="26">
        <f t="shared" si="11"/>
        <v>2.6151429145930653E-2</v>
      </c>
      <c r="G24" s="26">
        <f t="shared" si="12"/>
        <v>148.19898233634589</v>
      </c>
      <c r="H24" s="26">
        <f t="shared" si="13"/>
        <v>138.09744296328185</v>
      </c>
      <c r="I24" s="26">
        <f t="shared" si="14"/>
        <v>2.6572326722017387E-2</v>
      </c>
      <c r="J24" s="31">
        <v>236.81450000000001</v>
      </c>
      <c r="K24" s="31">
        <v>-14674.01</v>
      </c>
      <c r="L24" s="26">
        <f>-(K24*S24)/(0.5*$G$3*D24*D24)</f>
        <v>9.0391438317142206E-2</v>
      </c>
      <c r="M24" s="26">
        <f>J24/G24</f>
        <v>1.5979495693333186</v>
      </c>
      <c r="N24" s="26">
        <f t="shared" si="9"/>
        <v>3.456462658799194</v>
      </c>
      <c r="O24" s="27">
        <f t="shared" si="10"/>
        <v>1.0568640189564005</v>
      </c>
      <c r="P24" s="49"/>
      <c r="Q24" s="44">
        <v>149.1788</v>
      </c>
      <c r="R24" s="47">
        <v>-4431.3909999999996</v>
      </c>
      <c r="S24" s="13">
        <v>1.074E-2</v>
      </c>
      <c r="T24" s="12"/>
      <c r="U24" s="12"/>
      <c r="Y24" s="9"/>
      <c r="Z24" s="9"/>
    </row>
    <row r="25" spans="1:26" ht="15.75" thickBot="1" x14ac:dyDescent="0.3">
      <c r="R25" s="14"/>
      <c r="S25" s="14"/>
      <c r="T25" s="12"/>
      <c r="U25" s="12"/>
      <c r="Y25" s="9"/>
      <c r="Z25" s="9"/>
    </row>
    <row r="26" spans="1:26" ht="15.75" thickBot="1" x14ac:dyDescent="0.3">
      <c r="A26" s="32" t="s">
        <v>0</v>
      </c>
      <c r="B26" s="33" t="s">
        <v>27</v>
      </c>
      <c r="C26" s="33" t="s">
        <v>28</v>
      </c>
      <c r="D26" s="33" t="s">
        <v>29</v>
      </c>
      <c r="E26" s="33" t="s">
        <v>30</v>
      </c>
      <c r="F26" s="33" t="s">
        <v>31</v>
      </c>
      <c r="G26" s="33" t="s">
        <v>32</v>
      </c>
      <c r="H26" s="33" t="s">
        <v>33</v>
      </c>
      <c r="I26" s="33" t="s">
        <v>34</v>
      </c>
      <c r="J26" s="33" t="s">
        <v>35</v>
      </c>
      <c r="K26" s="33" t="s">
        <v>36</v>
      </c>
      <c r="L26" s="33" t="s">
        <v>37</v>
      </c>
      <c r="M26" s="33" t="s">
        <v>38</v>
      </c>
      <c r="N26" s="33" t="s">
        <v>39</v>
      </c>
      <c r="O26" s="34" t="s">
        <v>40</v>
      </c>
      <c r="P26" s="48"/>
      <c r="Q26" s="33" t="s">
        <v>41</v>
      </c>
      <c r="R26" s="34" t="s">
        <v>36</v>
      </c>
      <c r="S26" s="15" t="s">
        <v>42</v>
      </c>
      <c r="T26" s="12"/>
      <c r="U26" s="12"/>
      <c r="Y26" s="9"/>
      <c r="Z26" s="9"/>
    </row>
    <row r="27" spans="1:26" ht="14.45" customHeight="1" x14ac:dyDescent="0.25">
      <c r="A27" s="51" t="s">
        <v>50</v>
      </c>
      <c r="B27" s="24">
        <v>4000</v>
      </c>
      <c r="C27" s="24">
        <f>$G$3*D27*PI()/4*S27^2</f>
        <v>3.3812404097890929E-2</v>
      </c>
      <c r="D27" s="24">
        <f>(B27*$G$7)/($G$3*S27)</f>
        <v>0.37371297418494803</v>
      </c>
      <c r="E27" s="24">
        <f>($G$7*$G$5)/$D$8</f>
        <v>6.983682899005208</v>
      </c>
      <c r="F27" s="24">
        <f>(0.79*LN(B27)-1.64)^-2</f>
        <v>4.1441014155415956E-2</v>
      </c>
      <c r="G27" s="24">
        <f>((F27/8)*(B27-1000)*E27)/(1+12.7*((F27/8)^(1/2))*((E27^(2/3))-1))</f>
        <v>31.682138797146777</v>
      </c>
      <c r="H27" s="24">
        <f>0.023*(B27^0.8)*(E27^0.4)</f>
        <v>38.107427645677681</v>
      </c>
      <c r="I27" s="24">
        <f>0.316*(1/(B27^0.25))</f>
        <v>3.9734896377980757E-2</v>
      </c>
      <c r="J27" s="30">
        <v>108.40260000000001</v>
      </c>
      <c r="K27" s="30">
        <v>-1599.91</v>
      </c>
      <c r="L27" s="24">
        <f>-(K27*S27)/(0.5*$G$3*D27*D27)</f>
        <v>0.24638487720462748</v>
      </c>
      <c r="M27" s="24">
        <f t="shared" ref="M27:M31" si="16">J27/G27</f>
        <v>3.4215682436743351</v>
      </c>
      <c r="N27" s="24">
        <f t="shared" ref="N27:N31" si="17">L27/F27</f>
        <v>5.9454355118002651</v>
      </c>
      <c r="O27" s="25">
        <f t="shared" ref="O27:O31" si="18">M27/(N27^(1/3))</f>
        <v>1.888704357124567</v>
      </c>
      <c r="P27" s="49"/>
      <c r="Q27" s="42">
        <v>41.717419999999997</v>
      </c>
      <c r="R27" s="45">
        <v>-305.85700000000003</v>
      </c>
      <c r="S27" s="13">
        <v>1.074E-2</v>
      </c>
      <c r="T27" s="12"/>
      <c r="U27" s="12"/>
    </row>
    <row r="28" spans="1:26" x14ac:dyDescent="0.25">
      <c r="A28" s="51"/>
      <c r="B28" s="24">
        <v>8000</v>
      </c>
      <c r="C28" s="24">
        <f>$G$3*D28*PI()/4*S28^2</f>
        <v>6.7624808195781858E-2</v>
      </c>
      <c r="D28" s="24">
        <f>(B28*$G$7)/($G$3*S28)</f>
        <v>0.74742594836989606</v>
      </c>
      <c r="E28" s="24">
        <f>($G$7*$G$5)/$D$8</f>
        <v>6.983682899005208</v>
      </c>
      <c r="F28" s="24">
        <f t="shared" ref="F28:F31" si="19">(0.79*LN(B28)-1.64)^-2</f>
        <v>3.3545396657303259E-2</v>
      </c>
      <c r="G28" s="24">
        <f t="shared" ref="G28:G31" si="20">((F28/8)*(B28-1000)*E28)/(1+12.7*((F28/8)^(1/2))*((E28^(2/3))-1))</f>
        <v>64.414714594676298</v>
      </c>
      <c r="H28" s="24">
        <f t="shared" ref="H28:H31" si="21">0.023*(B28^0.8)*(E28^0.4)</f>
        <v>66.348885205421993</v>
      </c>
      <c r="I28" s="24">
        <f t="shared" ref="I28:I31" si="22">0.316*(1/(B28^0.25))</f>
        <v>3.3412931924721827E-2</v>
      </c>
      <c r="J28" s="30">
        <v>148.19130000000001</v>
      </c>
      <c r="K28" s="30">
        <v>-4732.6869999999999</v>
      </c>
      <c r="L28" s="24">
        <f>-(K28*S28)/(0.5*$G$3*D28*D28)</f>
        <v>0.18220751563258822</v>
      </c>
      <c r="M28" s="24">
        <f t="shared" si="16"/>
        <v>2.3005814887557947</v>
      </c>
      <c r="N28" s="24">
        <f t="shared" si="17"/>
        <v>5.4316697308427662</v>
      </c>
      <c r="O28" s="25">
        <f t="shared" si="18"/>
        <v>1.308759466300299</v>
      </c>
      <c r="P28" s="49"/>
      <c r="Q28" s="42">
        <v>71.677480000000003</v>
      </c>
      <c r="R28" s="45">
        <v>-950.09839999999997</v>
      </c>
      <c r="S28" s="13">
        <v>1.074E-2</v>
      </c>
      <c r="T28" s="12"/>
      <c r="U28" s="12"/>
    </row>
    <row r="29" spans="1:26" x14ac:dyDescent="0.25">
      <c r="A29" s="51"/>
      <c r="B29" s="24">
        <v>12000</v>
      </c>
      <c r="C29" s="24">
        <f>$G$3*D29*PI()/4*S29^2</f>
        <v>0.10143721229367279</v>
      </c>
      <c r="D29" s="24">
        <f>(B29*$G$7)/($G$3*S29)</f>
        <v>1.1211389225548443</v>
      </c>
      <c r="E29" s="24">
        <f t="shared" ref="E29:E31" si="23">($G$7*$G$5)/$D$8</f>
        <v>6.983682899005208</v>
      </c>
      <c r="F29" s="24">
        <f t="shared" si="19"/>
        <v>2.9930490172368162E-2</v>
      </c>
      <c r="G29" s="24">
        <f t="shared" si="20"/>
        <v>93.882926874711544</v>
      </c>
      <c r="H29" s="24">
        <f t="shared" si="21"/>
        <v>91.771247948868861</v>
      </c>
      <c r="I29" s="24">
        <f t="shared" si="22"/>
        <v>3.0191992233658E-2</v>
      </c>
      <c r="J29" s="30">
        <v>183.15600000000001</v>
      </c>
      <c r="K29" s="30">
        <v>-8728.2639999999992</v>
      </c>
      <c r="L29" s="24">
        <f>-(K29*S29)/(0.5*$G$3*D29*D29)</f>
        <v>0.14934952965059634</v>
      </c>
      <c r="M29" s="24">
        <f t="shared" si="16"/>
        <v>1.9508978479593524</v>
      </c>
      <c r="N29" s="24">
        <f t="shared" si="17"/>
        <v>4.9898791764017236</v>
      </c>
      <c r="O29" s="25">
        <f t="shared" si="18"/>
        <v>1.1416628074267414</v>
      </c>
      <c r="P29" s="49"/>
      <c r="Q29" s="43">
        <v>99.285700000000006</v>
      </c>
      <c r="R29" s="46">
        <v>-1878.05</v>
      </c>
      <c r="S29" s="13">
        <v>1.074E-2</v>
      </c>
      <c r="T29" s="12"/>
      <c r="U29" s="12"/>
    </row>
    <row r="30" spans="1:26" x14ac:dyDescent="0.25">
      <c r="A30" s="51"/>
      <c r="B30" s="24">
        <v>16000</v>
      </c>
      <c r="C30" s="24">
        <f>$G$3*D30*PI()/4*S30^2</f>
        <v>0.13524961639156372</v>
      </c>
      <c r="D30" s="24">
        <f>(B30*$G$7)/($G$3*S30)</f>
        <v>1.4948518967397921</v>
      </c>
      <c r="E30" s="24">
        <f t="shared" si="23"/>
        <v>6.983682899005208</v>
      </c>
      <c r="F30" s="24">
        <f t="shared" si="19"/>
        <v>2.7708723821295633E-2</v>
      </c>
      <c r="G30" s="24">
        <f t="shared" si="20"/>
        <v>121.61697844390693</v>
      </c>
      <c r="H30" s="24">
        <f t="shared" si="21"/>
        <v>115.52011877929999</v>
      </c>
      <c r="I30" s="24">
        <f t="shared" si="22"/>
        <v>2.8096814678614978E-2</v>
      </c>
      <c r="J30" s="30">
        <v>218.27459999999999</v>
      </c>
      <c r="K30" s="30">
        <v>-13584.33</v>
      </c>
      <c r="L30" s="24">
        <f>-(K30*S30)/(0.5*$G$3*D30*D30)</f>
        <v>0.13074850612523273</v>
      </c>
      <c r="M30" s="24">
        <f t="shared" si="16"/>
        <v>1.7947707860598938</v>
      </c>
      <c r="N30" s="24">
        <f t="shared" si="17"/>
        <v>4.7186765788450176</v>
      </c>
      <c r="O30" s="25">
        <f t="shared" si="18"/>
        <v>1.0700455238076325</v>
      </c>
      <c r="P30" s="49"/>
      <c r="Q30" s="42">
        <v>124.8844</v>
      </c>
      <c r="R30" s="45">
        <v>-3046.1439999999998</v>
      </c>
      <c r="S30" s="13">
        <v>1.074E-2</v>
      </c>
      <c r="T30" s="12"/>
      <c r="U30" s="12"/>
    </row>
    <row r="31" spans="1:26" ht="15.75" thickBot="1" x14ac:dyDescent="0.3">
      <c r="A31" s="52"/>
      <c r="B31" s="26">
        <v>20000</v>
      </c>
      <c r="C31" s="26">
        <f>$G$3*D31*PI()/4*S31^2</f>
        <v>0.16906202048945465</v>
      </c>
      <c r="D31" s="26">
        <f>(B31*$G$7)/($G$3*S31)</f>
        <v>1.8685648709247404</v>
      </c>
      <c r="E31" s="26">
        <f t="shared" si="23"/>
        <v>6.983682899005208</v>
      </c>
      <c r="F31" s="26">
        <f t="shared" si="19"/>
        <v>2.6151429145930653E-2</v>
      </c>
      <c r="G31" s="26">
        <f t="shared" si="20"/>
        <v>148.19898233634589</v>
      </c>
      <c r="H31" s="26">
        <f t="shared" si="21"/>
        <v>138.09744296328185</v>
      </c>
      <c r="I31" s="26">
        <f t="shared" si="22"/>
        <v>2.6572326722017387E-2</v>
      </c>
      <c r="J31" s="50">
        <v>255.1489</v>
      </c>
      <c r="K31" s="50">
        <v>-19307.02</v>
      </c>
      <c r="L31" s="26">
        <f>-(K31*S31)/(0.5*$G$3*D31*D31)</f>
        <v>0.11893063364532469</v>
      </c>
      <c r="M31" s="26">
        <f t="shared" si="16"/>
        <v>1.7216643189959651</v>
      </c>
      <c r="N31" s="26">
        <f t="shared" si="17"/>
        <v>4.5477680390492594</v>
      </c>
      <c r="O31" s="27">
        <f t="shared" si="18"/>
        <v>1.0391598945938152</v>
      </c>
      <c r="P31" s="49"/>
      <c r="Q31" s="44">
        <v>149.1788</v>
      </c>
      <c r="R31" s="47">
        <v>-4431.3909999999996</v>
      </c>
      <c r="S31" s="13">
        <v>1.074E-2</v>
      </c>
      <c r="T31" s="12"/>
      <c r="U31" s="12"/>
    </row>
    <row r="32" spans="1:26" ht="15.75" thickBot="1" x14ac:dyDescent="0.3">
      <c r="R32" s="14"/>
      <c r="S32" s="14"/>
      <c r="T32" s="12"/>
      <c r="U32" s="12"/>
    </row>
    <row r="33" spans="1:23" ht="15.75" thickBot="1" x14ac:dyDescent="0.3">
      <c r="A33" s="32" t="s">
        <v>0</v>
      </c>
      <c r="B33" s="33" t="s">
        <v>27</v>
      </c>
      <c r="C33" s="33" t="s">
        <v>28</v>
      </c>
      <c r="D33" s="33" t="s">
        <v>29</v>
      </c>
      <c r="E33" s="33" t="s">
        <v>30</v>
      </c>
      <c r="F33" s="33" t="s">
        <v>31</v>
      </c>
      <c r="G33" s="33" t="s">
        <v>32</v>
      </c>
      <c r="H33" s="33" t="s">
        <v>33</v>
      </c>
      <c r="I33" s="33" t="s">
        <v>34</v>
      </c>
      <c r="J33" s="33" t="s">
        <v>35</v>
      </c>
      <c r="K33" s="33" t="s">
        <v>36</v>
      </c>
      <c r="L33" s="33" t="s">
        <v>37</v>
      </c>
      <c r="M33" s="33" t="s">
        <v>38</v>
      </c>
      <c r="N33" s="33" t="s">
        <v>39</v>
      </c>
      <c r="O33" s="34" t="s">
        <v>40</v>
      </c>
      <c r="P33" s="48"/>
      <c r="Q33" s="33" t="s">
        <v>41</v>
      </c>
      <c r="R33" s="34" t="s">
        <v>36</v>
      </c>
      <c r="S33" s="15" t="s">
        <v>42</v>
      </c>
      <c r="T33" s="12"/>
      <c r="U33" s="12"/>
    </row>
    <row r="34" spans="1:23" ht="14.45" customHeight="1" x14ac:dyDescent="0.25">
      <c r="A34" s="51" t="s">
        <v>51</v>
      </c>
      <c r="B34" s="24">
        <v>4000</v>
      </c>
      <c r="C34" s="24">
        <f>$G$3*D34*PI()/4*S34^2</f>
        <v>3.3812404097890929E-2</v>
      </c>
      <c r="D34" s="24">
        <f>(B34*$G$7)/($G$3*S34)</f>
        <v>0.37371297418494803</v>
      </c>
      <c r="E34" s="24">
        <f>($G$7*$G$5)/$D$8</f>
        <v>6.983682899005208</v>
      </c>
      <c r="F34" s="24">
        <f>(0.79*LN(B34)-1.64)^-2</f>
        <v>4.1441014155415956E-2</v>
      </c>
      <c r="G34" s="24">
        <f>((F34/8)*(B34-1000)*E34)/(1+12.7*((F34/8)^(1/2))*((E34^(2/3))-1))</f>
        <v>31.682138797146777</v>
      </c>
      <c r="H34" s="24">
        <f>0.023*(B34^0.8)*(E34^0.4)</f>
        <v>38.107427645677681</v>
      </c>
      <c r="I34" s="24">
        <f>0.316*(1/(B34^0.25))</f>
        <v>3.9734896377980757E-2</v>
      </c>
      <c r="J34" s="30">
        <v>110.8061</v>
      </c>
      <c r="K34" s="30">
        <v>-2051.5819999999999</v>
      </c>
      <c r="L34" s="24">
        <f>-(K34*S34)/(0.5*$G$3*D34*D34)</f>
        <v>0.31594200870375461</v>
      </c>
      <c r="M34" s="24">
        <f t="shared" ref="M34:M38" si="24">J34/G34</f>
        <v>3.4974311775308222</v>
      </c>
      <c r="N34" s="24">
        <f t="shared" ref="N34:N38" si="25">L34/F34</f>
        <v>7.6238966430425528</v>
      </c>
      <c r="O34" s="25">
        <f t="shared" ref="O34:O38" si="26">M34/(N34^(1/3))</f>
        <v>1.777011249777583</v>
      </c>
      <c r="P34" s="49"/>
      <c r="Q34" s="42">
        <v>41.717419999999997</v>
      </c>
      <c r="R34" s="45">
        <v>-305.85700000000003</v>
      </c>
      <c r="S34" s="13">
        <v>1.074E-2</v>
      </c>
      <c r="T34" s="12"/>
      <c r="U34" s="12"/>
      <c r="V34" s="12"/>
      <c r="W34" s="12"/>
    </row>
    <row r="35" spans="1:23" x14ac:dyDescent="0.25">
      <c r="A35" s="51"/>
      <c r="B35" s="24">
        <v>8000</v>
      </c>
      <c r="C35" s="24">
        <f>$G$3*D35*PI()/4*S35^2</f>
        <v>6.7624808195781858E-2</v>
      </c>
      <c r="D35" s="24">
        <f>(B35*$G$7)/($G$3*S35)</f>
        <v>0.74742594836989606</v>
      </c>
      <c r="E35" s="24">
        <f>($G$7*$G$5)/$D$8</f>
        <v>6.983682899005208</v>
      </c>
      <c r="F35" s="24">
        <f t="shared" ref="F35:F38" si="27">(0.79*LN(B35)-1.64)^-2</f>
        <v>3.3545396657303259E-2</v>
      </c>
      <c r="G35" s="24">
        <f t="shared" ref="G35:G38" si="28">((F35/8)*(B35-1000)*E35)/(1+12.7*((F35/8)^(1/2))*((E35^(2/3))-1))</f>
        <v>64.414714594676298</v>
      </c>
      <c r="H35" s="24">
        <f t="shared" ref="H35:H38" si="29">0.023*(B35^0.8)*(E35^0.4)</f>
        <v>66.348885205421993</v>
      </c>
      <c r="I35" s="24">
        <f t="shared" ref="I35:I38" si="30">0.316*(1/(B35^0.25))</f>
        <v>3.3412931924721827E-2</v>
      </c>
      <c r="J35" s="30">
        <v>149.52180000000001</v>
      </c>
      <c r="K35" s="30">
        <v>-5715.3320000000003</v>
      </c>
      <c r="L35" s="24">
        <f>-(K35*S35)/(0.5*$G$3*D35*D35)</f>
        <v>0.22003915423425038</v>
      </c>
      <c r="M35" s="24">
        <f t="shared" si="24"/>
        <v>2.3212367071848763</v>
      </c>
      <c r="N35" s="24">
        <f t="shared" si="25"/>
        <v>6.559444101441116</v>
      </c>
      <c r="O35" s="25">
        <f t="shared" si="26"/>
        <v>1.240024934044297</v>
      </c>
      <c r="P35" s="49"/>
      <c r="Q35" s="42">
        <v>71.677480000000003</v>
      </c>
      <c r="R35" s="45">
        <v>-950.09839999999997</v>
      </c>
      <c r="S35" s="13">
        <v>1.074E-2</v>
      </c>
      <c r="T35" s="12"/>
      <c r="U35" s="12"/>
      <c r="V35" s="12"/>
      <c r="W35" s="12"/>
    </row>
    <row r="36" spans="1:23" x14ac:dyDescent="0.25">
      <c r="A36" s="51"/>
      <c r="B36" s="24">
        <v>12000</v>
      </c>
      <c r="C36" s="24">
        <f>$G$3*D36*PI()/4*S36^2</f>
        <v>0.10143721229367279</v>
      </c>
      <c r="D36" s="24">
        <f>(B36*$G$7)/($G$3*S36)</f>
        <v>1.1211389225548443</v>
      </c>
      <c r="E36" s="24">
        <f t="shared" ref="E36:E38" si="31">($G$7*$G$5)/$D$8</f>
        <v>6.983682899005208</v>
      </c>
      <c r="F36" s="24">
        <f t="shared" si="27"/>
        <v>2.9930490172368162E-2</v>
      </c>
      <c r="G36" s="24">
        <f t="shared" si="28"/>
        <v>93.882926874711544</v>
      </c>
      <c r="H36" s="24">
        <f t="shared" si="29"/>
        <v>91.771247948868861</v>
      </c>
      <c r="I36" s="24">
        <f t="shared" si="30"/>
        <v>3.0191992233658E-2</v>
      </c>
      <c r="J36" s="30">
        <v>187.11359999999999</v>
      </c>
      <c r="K36" s="30">
        <v>-10457.27</v>
      </c>
      <c r="L36" s="24">
        <f>-(K36*S36)/(0.5*$G$3*D36*D36)</f>
        <v>0.17893459179617982</v>
      </c>
      <c r="M36" s="24">
        <f t="shared" si="24"/>
        <v>1.9930524774723573</v>
      </c>
      <c r="N36" s="24">
        <f t="shared" si="25"/>
        <v>5.9783381683929884</v>
      </c>
      <c r="O36" s="25">
        <f t="shared" si="26"/>
        <v>1.0981421837326815</v>
      </c>
      <c r="P36" s="49"/>
      <c r="Q36" s="43">
        <v>99.285700000000006</v>
      </c>
      <c r="R36" s="46">
        <v>-1878.05</v>
      </c>
      <c r="S36" s="13">
        <v>1.074E-2</v>
      </c>
      <c r="T36" s="12"/>
      <c r="U36" s="12"/>
      <c r="V36" s="12"/>
      <c r="W36" s="12"/>
    </row>
    <row r="37" spans="1:23" x14ac:dyDescent="0.25">
      <c r="A37" s="51"/>
      <c r="B37" s="24">
        <v>16000</v>
      </c>
      <c r="C37" s="24">
        <f>$G$3*D37*PI()/4*S37^2</f>
        <v>0.13524961639156372</v>
      </c>
      <c r="D37" s="24">
        <f>(B37*$G$7)/($G$3*S37)</f>
        <v>1.4948518967397921</v>
      </c>
      <c r="E37" s="24">
        <f t="shared" si="31"/>
        <v>6.983682899005208</v>
      </c>
      <c r="F37" s="24">
        <f t="shared" si="27"/>
        <v>2.7708723821295633E-2</v>
      </c>
      <c r="G37" s="24">
        <f t="shared" si="28"/>
        <v>121.61697844390693</v>
      </c>
      <c r="H37" s="24">
        <f t="shared" si="29"/>
        <v>115.52011877929999</v>
      </c>
      <c r="I37" s="24">
        <f t="shared" si="30"/>
        <v>2.8096814678614978E-2</v>
      </c>
      <c r="J37" s="30">
        <v>225.5711</v>
      </c>
      <c r="K37" s="30">
        <v>-16221.44</v>
      </c>
      <c r="L37" s="24">
        <f>-(K37*S37)/(0.5*$G$3*D37*D37)</f>
        <v>0.15613055978470011</v>
      </c>
      <c r="M37" s="24">
        <f t="shared" si="24"/>
        <v>1.8547665209758484</v>
      </c>
      <c r="N37" s="24">
        <f t="shared" si="25"/>
        <v>5.6347077112481605</v>
      </c>
      <c r="O37" s="25">
        <f t="shared" si="26"/>
        <v>1.0423145106886915</v>
      </c>
      <c r="P37" s="49"/>
      <c r="Q37" s="42">
        <v>124.8844</v>
      </c>
      <c r="R37" s="45">
        <v>-3046.1439999999998</v>
      </c>
      <c r="S37" s="13">
        <v>1.074E-2</v>
      </c>
      <c r="T37" s="12"/>
      <c r="U37" s="12"/>
      <c r="V37" s="12"/>
      <c r="W37" s="12"/>
    </row>
    <row r="38" spans="1:23" ht="15.75" thickBot="1" x14ac:dyDescent="0.3">
      <c r="A38" s="52"/>
      <c r="B38" s="26">
        <v>20000</v>
      </c>
      <c r="C38" s="26">
        <f>$G$3*D38*PI()/4*S38^2</f>
        <v>0.16906202048945465</v>
      </c>
      <c r="D38" s="26">
        <f>(B38*$G$7)/($G$3*S38)</f>
        <v>1.8685648709247404</v>
      </c>
      <c r="E38" s="26">
        <f t="shared" si="31"/>
        <v>6.983682899005208</v>
      </c>
      <c r="F38" s="26">
        <f t="shared" si="27"/>
        <v>2.6151429145930653E-2</v>
      </c>
      <c r="G38" s="26">
        <f t="shared" si="28"/>
        <v>148.19898233634589</v>
      </c>
      <c r="H38" s="26">
        <f t="shared" si="29"/>
        <v>138.09744296328185</v>
      </c>
      <c r="I38" s="26">
        <f t="shared" si="30"/>
        <v>2.6572326722017387E-2</v>
      </c>
      <c r="J38" s="31">
        <v>265.35019999999997</v>
      </c>
      <c r="K38" s="31">
        <v>-23025.32</v>
      </c>
      <c r="L38" s="26">
        <f>-(K38*S38)/(0.5*$G$3*D38*D38)</f>
        <v>0.14183524425242047</v>
      </c>
      <c r="M38" s="26">
        <f t="shared" si="24"/>
        <v>1.7904994745360183</v>
      </c>
      <c r="N38" s="26">
        <f t="shared" si="25"/>
        <v>5.423613503527819</v>
      </c>
      <c r="O38" s="27">
        <f t="shared" si="26"/>
        <v>1.019087059216246</v>
      </c>
      <c r="P38" s="49"/>
      <c r="Q38" s="44">
        <v>149.1788</v>
      </c>
      <c r="R38" s="47">
        <v>-4431.3909999999996</v>
      </c>
      <c r="S38" s="13">
        <v>1.074E-2</v>
      </c>
      <c r="T38" s="12"/>
      <c r="U38" s="12"/>
      <c r="V38" s="12"/>
      <c r="W38" s="12"/>
    </row>
    <row r="39" spans="1:23" ht="15.75" thickBot="1" x14ac:dyDescent="0.3">
      <c r="J39" s="12"/>
      <c r="K39" s="12"/>
      <c r="R39" s="14"/>
      <c r="S39" s="14"/>
      <c r="T39" s="11"/>
      <c r="U39" s="11"/>
      <c r="V39" s="12"/>
      <c r="W39" s="12"/>
    </row>
    <row r="40" spans="1:23" ht="15.75" thickBot="1" x14ac:dyDescent="0.3">
      <c r="A40" s="32" t="s">
        <v>0</v>
      </c>
      <c r="B40" s="33" t="s">
        <v>27</v>
      </c>
      <c r="C40" s="33" t="s">
        <v>28</v>
      </c>
      <c r="D40" s="33" t="s">
        <v>29</v>
      </c>
      <c r="E40" s="33" t="s">
        <v>30</v>
      </c>
      <c r="F40" s="33" t="s">
        <v>31</v>
      </c>
      <c r="G40" s="33" t="s">
        <v>32</v>
      </c>
      <c r="H40" s="33" t="s">
        <v>33</v>
      </c>
      <c r="I40" s="33" t="s">
        <v>34</v>
      </c>
      <c r="J40" s="33" t="s">
        <v>35</v>
      </c>
      <c r="K40" s="33" t="s">
        <v>36</v>
      </c>
      <c r="L40" s="33" t="s">
        <v>37</v>
      </c>
      <c r="M40" s="33" t="s">
        <v>38</v>
      </c>
      <c r="N40" s="33" t="s">
        <v>39</v>
      </c>
      <c r="O40" s="34" t="s">
        <v>40</v>
      </c>
      <c r="P40" s="48"/>
      <c r="Q40" s="33" t="s">
        <v>41</v>
      </c>
      <c r="R40" s="34" t="s">
        <v>36</v>
      </c>
      <c r="S40" s="15" t="s">
        <v>42</v>
      </c>
      <c r="T40" s="12"/>
      <c r="U40" s="12"/>
      <c r="V40" s="12"/>
      <c r="W40" s="12"/>
    </row>
    <row r="41" spans="1:23" ht="14.45" customHeight="1" x14ac:dyDescent="0.25">
      <c r="A41" s="51" t="s">
        <v>52</v>
      </c>
      <c r="B41" s="24">
        <v>4000</v>
      </c>
      <c r="C41" s="24">
        <f>$G$3*D41*PI()/4*S41^2</f>
        <v>3.3812404097890929E-2</v>
      </c>
      <c r="D41" s="24">
        <f>(B41*$G$7)/($G$3*S41)</f>
        <v>0.37371297418494803</v>
      </c>
      <c r="E41" s="24">
        <f>($G$7*$G$5)/$D$8</f>
        <v>6.983682899005208</v>
      </c>
      <c r="F41" s="24">
        <f>(0.79*LN(B41)-1.64)^-2</f>
        <v>4.1441014155415956E-2</v>
      </c>
      <c r="G41" s="24">
        <f>((F41/8)*(B41-1000)*E41)/(1+12.7*((F41/8)^(1/2))*((E41^(2/3))-1))</f>
        <v>31.682138797146777</v>
      </c>
      <c r="H41" s="24">
        <f>0.023*(B41^0.8)*(E41^0.4)</f>
        <v>38.107427645677681</v>
      </c>
      <c r="I41" s="24">
        <f>0.316*(1/(B41^0.25))</f>
        <v>3.9734896377980757E-2</v>
      </c>
      <c r="J41" s="30">
        <v>107.4081</v>
      </c>
      <c r="K41" s="30">
        <v>-2441.7759999999998</v>
      </c>
      <c r="L41" s="24">
        <f>-(K41*S41)/(0.5*$G$3*D41*D41)</f>
        <v>0.37603157672694493</v>
      </c>
      <c r="M41" s="24">
        <f t="shared" ref="M41:M45" si="32">J41/G41</f>
        <v>3.3901783174333211</v>
      </c>
      <c r="N41" s="24">
        <f t="shared" ref="N41:N45" si="33">L41/F41</f>
        <v>9.0738989957320122</v>
      </c>
      <c r="O41" s="25">
        <f t="shared" ref="O41:O45" si="34">M41/(N41^(1/3))</f>
        <v>1.6253911660010121</v>
      </c>
      <c r="P41" s="49"/>
      <c r="Q41" s="42">
        <v>41.717419999999997</v>
      </c>
      <c r="R41" s="45">
        <v>-305.85700000000003</v>
      </c>
      <c r="S41" s="13">
        <v>1.074E-2</v>
      </c>
      <c r="T41" s="12"/>
      <c r="U41" s="12"/>
      <c r="V41" s="12"/>
      <c r="W41" s="12"/>
    </row>
    <row r="42" spans="1:23" x14ac:dyDescent="0.25">
      <c r="A42" s="51"/>
      <c r="B42" s="24">
        <v>8000</v>
      </c>
      <c r="C42" s="24">
        <f>$G$3*D42*PI()/4*S42^2</f>
        <v>6.7624808195781858E-2</v>
      </c>
      <c r="D42" s="24">
        <f>(B42*$G$7)/($G$3*S42)</f>
        <v>0.74742594836989606</v>
      </c>
      <c r="E42" s="24">
        <f>($G$7*$G$5)/$D$8</f>
        <v>6.983682899005208</v>
      </c>
      <c r="F42" s="24">
        <f t="shared" ref="F42:F45" si="35">(0.79*LN(B42)-1.64)^-2</f>
        <v>3.3545396657303259E-2</v>
      </c>
      <c r="G42" s="24">
        <f t="shared" ref="G42:G45" si="36">((F42/8)*(B42-1000)*E42)/(1+12.7*((F42/8)^(1/2))*((E42^(2/3))-1))</f>
        <v>64.414714594676298</v>
      </c>
      <c r="H42" s="24">
        <f t="shared" ref="H42:H45" si="37">0.023*(B42^0.8)*(E42^0.4)</f>
        <v>66.348885205421993</v>
      </c>
      <c r="I42" s="24">
        <f t="shared" ref="I42:I45" si="38">0.316*(1/(B42^0.25))</f>
        <v>3.3412931924721827E-2</v>
      </c>
      <c r="J42" s="30">
        <v>155.62710000000001</v>
      </c>
      <c r="K42" s="30">
        <v>-6725.076</v>
      </c>
      <c r="L42" s="24">
        <f>-(K42*S42)/(0.5*$G$3*D42*D42)</f>
        <v>0.25891409898865991</v>
      </c>
      <c r="M42" s="24">
        <f t="shared" si="32"/>
        <v>2.4160178459109742</v>
      </c>
      <c r="N42" s="24">
        <f t="shared" si="33"/>
        <v>7.7183197931359393</v>
      </c>
      <c r="O42" s="25">
        <f t="shared" si="34"/>
        <v>1.2225291267029172</v>
      </c>
      <c r="P42" s="49"/>
      <c r="Q42" s="42">
        <v>71.677480000000003</v>
      </c>
      <c r="R42" s="45">
        <v>-950.09839999999997</v>
      </c>
      <c r="S42" s="13">
        <v>1.074E-2</v>
      </c>
      <c r="T42" s="12"/>
      <c r="U42" s="12"/>
      <c r="V42" s="12"/>
      <c r="W42" s="12"/>
    </row>
    <row r="43" spans="1:23" x14ac:dyDescent="0.25">
      <c r="A43" s="51"/>
      <c r="B43" s="24">
        <v>12000</v>
      </c>
      <c r="C43" s="24">
        <f>$G$3*D43*PI()/4*S43^2</f>
        <v>0.10143721229367279</v>
      </c>
      <c r="D43" s="24">
        <f>(B43*$G$7)/($G$3*S43)</f>
        <v>1.1211389225548443</v>
      </c>
      <c r="E43" s="24">
        <f t="shared" ref="E43:E45" si="39">($G$7*$G$5)/$D$8</f>
        <v>6.983682899005208</v>
      </c>
      <c r="F43" s="24">
        <f t="shared" si="35"/>
        <v>2.9930490172368162E-2</v>
      </c>
      <c r="G43" s="24">
        <f t="shared" si="36"/>
        <v>93.882926874711544</v>
      </c>
      <c r="H43" s="24">
        <f t="shared" si="37"/>
        <v>91.771247948868861</v>
      </c>
      <c r="I43" s="24">
        <f t="shared" si="38"/>
        <v>3.0191992233658E-2</v>
      </c>
      <c r="J43" s="30">
        <v>199.9624</v>
      </c>
      <c r="K43" s="30">
        <v>-12367.84</v>
      </c>
      <c r="L43" s="24">
        <f>-(K43*S43)/(0.5*$G$3*D43*D43)</f>
        <v>0.21162639979654962</v>
      </c>
      <c r="M43" s="24">
        <f t="shared" si="32"/>
        <v>2.1299122924326106</v>
      </c>
      <c r="N43" s="24">
        <f t="shared" si="33"/>
        <v>7.0705958565263725</v>
      </c>
      <c r="O43" s="25">
        <f t="shared" si="34"/>
        <v>1.1097105508336111</v>
      </c>
      <c r="P43" s="49"/>
      <c r="Q43" s="43">
        <v>99.285700000000006</v>
      </c>
      <c r="R43" s="46">
        <v>-1878.05</v>
      </c>
      <c r="S43" s="13">
        <v>1.074E-2</v>
      </c>
      <c r="T43" s="12"/>
      <c r="U43" s="12"/>
      <c r="V43" s="12"/>
      <c r="W43" s="12"/>
    </row>
    <row r="44" spans="1:23" x14ac:dyDescent="0.25">
      <c r="A44" s="51"/>
      <c r="B44" s="24">
        <v>16000</v>
      </c>
      <c r="C44" s="24">
        <f>$G$3*D44*PI()/4*S44^2</f>
        <v>0.13524961639156372</v>
      </c>
      <c r="D44" s="24">
        <f>(B44*$G$7)/($G$3*S44)</f>
        <v>1.4948518967397921</v>
      </c>
      <c r="E44" s="24">
        <f t="shared" si="39"/>
        <v>6.983682899005208</v>
      </c>
      <c r="F44" s="24">
        <f t="shared" si="35"/>
        <v>2.7708723821295633E-2</v>
      </c>
      <c r="G44" s="24">
        <f t="shared" si="36"/>
        <v>121.61697844390693</v>
      </c>
      <c r="H44" s="24">
        <f t="shared" si="37"/>
        <v>115.52011877929999</v>
      </c>
      <c r="I44" s="24">
        <f t="shared" si="38"/>
        <v>2.8096814678614978E-2</v>
      </c>
      <c r="J44" s="30">
        <v>241.7226</v>
      </c>
      <c r="K44" s="30">
        <v>-19227.580000000002</v>
      </c>
      <c r="L44" s="24">
        <f>-(K44*S44)/(0.5*$G$3*D44*D44)</f>
        <v>0.18506450898965224</v>
      </c>
      <c r="M44" s="24">
        <f t="shared" si="32"/>
        <v>1.9875728133756345</v>
      </c>
      <c r="N44" s="24">
        <f t="shared" si="33"/>
        <v>6.6789257485550557</v>
      </c>
      <c r="O44" s="25">
        <f t="shared" si="34"/>
        <v>1.0554091197887794</v>
      </c>
      <c r="P44" s="49"/>
      <c r="Q44" s="42">
        <v>124.8844</v>
      </c>
      <c r="R44" s="45">
        <v>-3046.1439999999998</v>
      </c>
      <c r="S44" s="13">
        <v>1.074E-2</v>
      </c>
      <c r="T44" s="12"/>
      <c r="U44" s="12"/>
      <c r="V44" s="12"/>
      <c r="W44" s="12"/>
    </row>
    <row r="45" spans="1:23" ht="15.75" thickBot="1" x14ac:dyDescent="0.3">
      <c r="A45" s="52"/>
      <c r="B45" s="26">
        <v>20000</v>
      </c>
      <c r="C45" s="26">
        <f>$G$3*D45*PI()/4*S45^2</f>
        <v>0.16906202048945465</v>
      </c>
      <c r="D45" s="26">
        <f>(B45*$G$7)/($G$3*S45)</f>
        <v>1.8685648709247404</v>
      </c>
      <c r="E45" s="26">
        <f t="shared" si="39"/>
        <v>6.983682899005208</v>
      </c>
      <c r="F45" s="26">
        <f t="shared" si="35"/>
        <v>2.6151429145930653E-2</v>
      </c>
      <c r="G45" s="26">
        <f t="shared" si="36"/>
        <v>148.19898233634589</v>
      </c>
      <c r="H45" s="26">
        <f t="shared" si="37"/>
        <v>138.09744296328185</v>
      </c>
      <c r="I45" s="26">
        <f t="shared" si="38"/>
        <v>2.6572326722017387E-2</v>
      </c>
      <c r="J45" s="31">
        <v>292.97640000000001</v>
      </c>
      <c r="K45" s="31">
        <v>-28225.98</v>
      </c>
      <c r="L45" s="26">
        <f>-(K45*S45)/(0.5*$G$3*D45*D45)</f>
        <v>0.17387114565895004</v>
      </c>
      <c r="M45" s="26">
        <f t="shared" si="32"/>
        <v>1.9769123605388441</v>
      </c>
      <c r="N45" s="26">
        <f t="shared" si="33"/>
        <v>6.648628825931894</v>
      </c>
      <c r="O45" s="27">
        <f t="shared" si="34"/>
        <v>1.0513404822915369</v>
      </c>
      <c r="P45" s="49"/>
      <c r="Q45" s="44">
        <v>149.1788</v>
      </c>
      <c r="R45" s="47">
        <v>-4431.3909999999996</v>
      </c>
      <c r="S45" s="13">
        <v>1.074E-2</v>
      </c>
      <c r="T45" s="12"/>
      <c r="U45" s="12"/>
      <c r="V45" s="12"/>
      <c r="W45" s="12"/>
    </row>
  </sheetData>
  <mergeCells count="5">
    <mergeCell ref="A13:A17"/>
    <mergeCell ref="A20:A24"/>
    <mergeCell ref="A27:A31"/>
    <mergeCell ref="A34:A38"/>
    <mergeCell ref="A41:A4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E5B9-5627-44DE-8184-F141369335E9}">
  <dimension ref="A1:Z45"/>
  <sheetViews>
    <sheetView tabSelected="1" topLeftCell="H9" zoomScale="70" zoomScaleNormal="70" workbookViewId="0">
      <selection activeCell="M56" sqref="M56"/>
    </sheetView>
  </sheetViews>
  <sheetFormatPr defaultRowHeight="15" x14ac:dyDescent="0.25"/>
  <cols>
    <col min="1" max="1" width="8.28515625" customWidth="1"/>
    <col min="2" max="2" width="11.7109375" bestFit="1" customWidth="1"/>
    <col min="3" max="3" width="13.28515625" customWidth="1"/>
    <col min="4" max="4" width="12" bestFit="1" customWidth="1"/>
    <col min="6" max="6" width="12" bestFit="1" customWidth="1"/>
    <col min="7" max="7" width="13.28515625" bestFit="1" customWidth="1"/>
    <col min="8" max="10" width="12" bestFit="1" customWidth="1"/>
    <col min="11" max="11" width="8.7109375" customWidth="1"/>
    <col min="13" max="14" width="12" bestFit="1" customWidth="1"/>
    <col min="15" max="15" width="9" bestFit="1" customWidth="1"/>
    <col min="16" max="16" width="4" customWidth="1"/>
    <col min="17" max="17" width="8.85546875" bestFit="1" customWidth="1"/>
    <col min="18" max="19" width="8.85546875" customWidth="1"/>
    <col min="20" max="20" width="6.7109375" customWidth="1"/>
    <col min="21" max="21" width="12" bestFit="1" customWidth="1"/>
    <col min="22" max="22" width="10.28515625" bestFit="1" customWidth="1"/>
    <col min="23" max="24" width="12" bestFit="1" customWidth="1"/>
    <col min="26" max="26" width="11.7109375" bestFit="1" customWidth="1"/>
  </cols>
  <sheetData>
    <row r="1" spans="1:26" x14ac:dyDescent="0.25">
      <c r="B1" s="1" t="s">
        <v>0</v>
      </c>
      <c r="C1" s="17" t="s">
        <v>1</v>
      </c>
      <c r="D1" s="22">
        <v>5.0000000000000002E-5</v>
      </c>
      <c r="E1" s="2"/>
      <c r="F1" s="2"/>
      <c r="G1" s="2"/>
      <c r="H1" s="2"/>
      <c r="I1" s="2"/>
      <c r="J1" s="2"/>
      <c r="K1" s="3"/>
    </row>
    <row r="2" spans="1:26" x14ac:dyDescent="0.25">
      <c r="B2" s="4"/>
      <c r="C2" s="18" t="s">
        <v>2</v>
      </c>
      <c r="D2" s="39"/>
      <c r="E2" s="20" t="s">
        <v>3</v>
      </c>
      <c r="K2" s="5"/>
    </row>
    <row r="3" spans="1:26" ht="17.25" x14ac:dyDescent="0.25">
      <c r="B3" s="4"/>
      <c r="C3" s="18" t="s">
        <v>4</v>
      </c>
      <c r="D3" s="40"/>
      <c r="E3" s="20" t="s">
        <v>5</v>
      </c>
      <c r="F3" s="28" t="s">
        <v>6</v>
      </c>
      <c r="G3" s="35">
        <v>998.71007499999996</v>
      </c>
      <c r="H3" s="20" t="s">
        <v>5</v>
      </c>
      <c r="I3" s="18" t="s">
        <v>7</v>
      </c>
      <c r="J3" s="37"/>
      <c r="K3" s="5"/>
    </row>
    <row r="4" spans="1:26" ht="17.25" x14ac:dyDescent="0.25">
      <c r="B4" s="4"/>
      <c r="C4" s="18" t="s">
        <v>8</v>
      </c>
      <c r="D4" s="40"/>
      <c r="E4" s="20" t="s">
        <v>5</v>
      </c>
      <c r="F4" s="18"/>
      <c r="I4" s="18" t="s">
        <v>9</v>
      </c>
      <c r="J4" s="37"/>
      <c r="K4" s="5"/>
    </row>
    <row r="5" spans="1:26" x14ac:dyDescent="0.25">
      <c r="B5" s="4"/>
      <c r="C5" s="18" t="s">
        <v>10</v>
      </c>
      <c r="D5" s="40"/>
      <c r="E5" s="20" t="s">
        <v>11</v>
      </c>
      <c r="F5" s="28" t="s">
        <v>12</v>
      </c>
      <c r="G5" s="35">
        <v>4181.3244249999998</v>
      </c>
      <c r="H5" s="20" t="s">
        <v>11</v>
      </c>
      <c r="I5" s="18" t="s">
        <v>13</v>
      </c>
      <c r="J5" s="37"/>
      <c r="K5" s="5"/>
    </row>
    <row r="6" spans="1:26" x14ac:dyDescent="0.25">
      <c r="B6" s="4"/>
      <c r="C6" s="18" t="s">
        <v>14</v>
      </c>
      <c r="D6" s="40"/>
      <c r="E6" s="20" t="s">
        <v>11</v>
      </c>
      <c r="F6" s="18"/>
      <c r="I6" s="23" t="s">
        <v>15</v>
      </c>
      <c r="J6" s="37"/>
      <c r="K6" s="5"/>
    </row>
    <row r="7" spans="1:26" x14ac:dyDescent="0.25">
      <c r="B7" s="4"/>
      <c r="C7" s="18" t="s">
        <v>16</v>
      </c>
      <c r="D7" s="40"/>
      <c r="E7" s="20" t="s">
        <v>17</v>
      </c>
      <c r="F7" s="28" t="s">
        <v>18</v>
      </c>
      <c r="G7" s="35">
        <v>1.002125E-3</v>
      </c>
      <c r="H7" s="20" t="s">
        <v>19</v>
      </c>
      <c r="I7" s="18" t="s">
        <v>20</v>
      </c>
      <c r="J7" s="37"/>
      <c r="K7" s="5"/>
    </row>
    <row r="8" spans="1:26" x14ac:dyDescent="0.25">
      <c r="B8" s="4"/>
      <c r="C8" s="18" t="s">
        <v>21</v>
      </c>
      <c r="D8" s="18">
        <v>0.6</v>
      </c>
      <c r="E8" s="20" t="s">
        <v>22</v>
      </c>
      <c r="F8" s="18"/>
      <c r="I8" s="18" t="s">
        <v>23</v>
      </c>
      <c r="J8" s="37"/>
      <c r="K8" s="5"/>
      <c r="W8" s="16"/>
    </row>
    <row r="9" spans="1:26" ht="15.75" thickBot="1" x14ac:dyDescent="0.3">
      <c r="B9" s="6"/>
      <c r="C9" s="19" t="s">
        <v>24</v>
      </c>
      <c r="D9" s="41"/>
      <c r="E9" s="21" t="s">
        <v>22</v>
      </c>
      <c r="F9" s="29" t="s">
        <v>25</v>
      </c>
      <c r="G9" s="36">
        <v>0.598467372</v>
      </c>
      <c r="H9" s="21" t="s">
        <v>22</v>
      </c>
      <c r="I9" s="19" t="s">
        <v>26</v>
      </c>
      <c r="J9" s="38"/>
      <c r="K9" s="7"/>
    </row>
    <row r="11" spans="1:26" ht="15.75" thickBot="1" x14ac:dyDescent="0.3">
      <c r="A11" s="10"/>
      <c r="F11" s="10"/>
      <c r="K11" s="10"/>
      <c r="P11" s="10"/>
    </row>
    <row r="12" spans="1:26" ht="15.75" thickBot="1" x14ac:dyDescent="0.3">
      <c r="A12" s="32" t="s">
        <v>0</v>
      </c>
      <c r="B12" s="33" t="s">
        <v>27</v>
      </c>
      <c r="C12" s="33" t="s">
        <v>28</v>
      </c>
      <c r="D12" s="33" t="s">
        <v>29</v>
      </c>
      <c r="E12" s="33" t="s">
        <v>30</v>
      </c>
      <c r="F12" s="33" t="s">
        <v>31</v>
      </c>
      <c r="G12" s="33" t="s">
        <v>32</v>
      </c>
      <c r="H12" s="33" t="s">
        <v>33</v>
      </c>
      <c r="I12" s="33" t="s">
        <v>34</v>
      </c>
      <c r="J12" s="33" t="s">
        <v>35</v>
      </c>
      <c r="K12" s="33" t="s">
        <v>36</v>
      </c>
      <c r="L12" s="33" t="s">
        <v>37</v>
      </c>
      <c r="M12" s="33" t="s">
        <v>38</v>
      </c>
      <c r="N12" s="33" t="s">
        <v>39</v>
      </c>
      <c r="O12" s="34" t="s">
        <v>40</v>
      </c>
      <c r="P12" s="48"/>
      <c r="Q12" s="33" t="s">
        <v>41</v>
      </c>
      <c r="R12" s="34" t="s">
        <v>36</v>
      </c>
      <c r="S12" s="15" t="s">
        <v>42</v>
      </c>
      <c r="T12" s="11"/>
      <c r="U12" s="11"/>
    </row>
    <row r="13" spans="1:26" x14ac:dyDescent="0.25">
      <c r="A13" s="51" t="s">
        <v>53</v>
      </c>
      <c r="B13" s="24">
        <v>4000</v>
      </c>
      <c r="C13" s="24">
        <f>$G$3*D13*PI()/4*S13^2</f>
        <v>3.3812404097890929E-2</v>
      </c>
      <c r="D13" s="24">
        <f>(B13*$G$7)/($G$3*S13)</f>
        <v>0.37371297418494803</v>
      </c>
      <c r="E13" s="24">
        <f>($G$7*$G$5)/$D$8</f>
        <v>6.983682899005208</v>
      </c>
      <c r="F13" s="24">
        <f>(0.79*LN(B13)-1.64)^-2</f>
        <v>4.1441014155415956E-2</v>
      </c>
      <c r="G13" s="24">
        <f>((F13/8)*(B13-1000)*E13)/(1+12.7*((F13/8)^(1/2))*((E13^(2/3))-1))</f>
        <v>31.682138797146777</v>
      </c>
      <c r="H13" s="24">
        <f>0.023*(B13^0.8)*(E13^0.4)</f>
        <v>38.107427645677681</v>
      </c>
      <c r="I13" s="24">
        <f>0.316*(1/(B13^0.25))</f>
        <v>3.9734896377980757E-2</v>
      </c>
      <c r="J13" s="30">
        <v>55.405729999999998</v>
      </c>
      <c r="K13" s="30">
        <v>-478.60379999999998</v>
      </c>
      <c r="L13" s="24">
        <f>-(K13*S13)/(0.5*$G$3*D13*D13)</f>
        <v>7.3704607442086179E-2</v>
      </c>
      <c r="M13" s="24">
        <f t="shared" ref="M13:M17" si="0">J13/G13</f>
        <v>1.7488001790141048</v>
      </c>
      <c r="N13" s="24">
        <f t="shared" ref="N13:N17" si="1">L13/F13</f>
        <v>1.7785425608956451</v>
      </c>
      <c r="O13" s="25">
        <f t="shared" ref="O13:O17" si="2">M13/(N13^(1/3))</f>
        <v>1.4433957922748855</v>
      </c>
      <c r="P13" s="49"/>
      <c r="Q13" s="42">
        <v>41.717419999999997</v>
      </c>
      <c r="R13" s="45">
        <v>-305.85700000000003</v>
      </c>
      <c r="S13" s="13">
        <v>1.074E-2</v>
      </c>
      <c r="T13" s="12"/>
      <c r="U13" s="12"/>
    </row>
    <row r="14" spans="1:26" x14ac:dyDescent="0.25">
      <c r="A14" s="51"/>
      <c r="B14" s="24">
        <v>8000</v>
      </c>
      <c r="C14" s="24">
        <f>$G$3*D14*PI()/4*S14^2</f>
        <v>6.7624808195781858E-2</v>
      </c>
      <c r="D14" s="24">
        <f>(B14*$G$7)/($G$3*S14)</f>
        <v>0.74742594836989606</v>
      </c>
      <c r="E14" s="24">
        <f>($G$7*$G$5)/$D$8</f>
        <v>6.983682899005208</v>
      </c>
      <c r="F14" s="24">
        <f t="shared" ref="F14:F17" si="3">(0.79*LN(B14)-1.64)^-2</f>
        <v>3.3545396657303259E-2</v>
      </c>
      <c r="G14" s="24">
        <f t="shared" ref="G14:G17" si="4">((F14/8)*(B14-1000)*E14)/(1+12.7*((F14/8)^(1/2))*((E14^(2/3))-1))</f>
        <v>64.414714594676298</v>
      </c>
      <c r="H14" s="24">
        <f t="shared" ref="H14:H17" si="5">0.023*(B14^0.8)*(E14^0.4)</f>
        <v>66.348885205421993</v>
      </c>
      <c r="I14" s="24">
        <f t="shared" ref="I14:I17" si="6">0.316*(1/(B14^0.25))</f>
        <v>3.3412931924721827E-2</v>
      </c>
      <c r="J14" s="30">
        <v>96.536119999999997</v>
      </c>
      <c r="K14" s="30">
        <v>-1577.94</v>
      </c>
      <c r="L14" s="24">
        <f>-(K14*S14)/(0.5*$G$3*D14*D14)</f>
        <v>6.0750378636340474E-2</v>
      </c>
      <c r="M14" s="24">
        <f t="shared" si="0"/>
        <v>1.4986656481744072</v>
      </c>
      <c r="N14" s="24">
        <f t="shared" si="1"/>
        <v>1.8109900221768385</v>
      </c>
      <c r="O14" s="25">
        <f t="shared" si="2"/>
        <v>1.229511891629647</v>
      </c>
      <c r="P14" s="49"/>
      <c r="Q14" s="42">
        <v>71.677480000000003</v>
      </c>
      <c r="R14" s="45">
        <v>-950.09839999999997</v>
      </c>
      <c r="S14" s="13">
        <v>1.074E-2</v>
      </c>
      <c r="T14" s="12"/>
      <c r="U14" s="12"/>
    </row>
    <row r="15" spans="1:26" x14ac:dyDescent="0.25">
      <c r="A15" s="51"/>
      <c r="B15" s="24">
        <v>12000</v>
      </c>
      <c r="C15" s="24">
        <f>$G$3*D15*PI()/4*S15^2</f>
        <v>0.10143721229367279</v>
      </c>
      <c r="D15" s="24">
        <f>(B15*$G$7)/($G$3*S15)</f>
        <v>1.1211389225548443</v>
      </c>
      <c r="E15" s="24">
        <f t="shared" ref="E15:E17" si="7">($G$7*$G$5)/$D$8</f>
        <v>6.983682899005208</v>
      </c>
      <c r="F15" s="24">
        <f t="shared" si="3"/>
        <v>2.9930490172368162E-2</v>
      </c>
      <c r="G15" s="24">
        <f t="shared" si="4"/>
        <v>93.882926874711544</v>
      </c>
      <c r="H15" s="24">
        <f t="shared" si="5"/>
        <v>91.771247948868861</v>
      </c>
      <c r="I15" s="24">
        <f t="shared" si="6"/>
        <v>3.0191992233658E-2</v>
      </c>
      <c r="J15" s="30">
        <v>129.30109999999999</v>
      </c>
      <c r="K15" s="30">
        <v>-3107.8029999999999</v>
      </c>
      <c r="L15" s="24">
        <f>-(K15*S15)/(0.5*$G$3*D15*D15)</f>
        <v>5.3177689893054582E-2</v>
      </c>
      <c r="M15" s="24">
        <f t="shared" si="0"/>
        <v>1.3772589362553069</v>
      </c>
      <c r="N15" s="24">
        <f t="shared" si="1"/>
        <v>1.7767062813474481</v>
      </c>
      <c r="O15" s="25">
        <f t="shared" si="2"/>
        <v>1.1371307044191856</v>
      </c>
      <c r="P15" s="49"/>
      <c r="Q15" s="43">
        <v>99.285700000000006</v>
      </c>
      <c r="R15" s="46">
        <v>-1878.05</v>
      </c>
      <c r="S15" s="13">
        <v>1.074E-2</v>
      </c>
      <c r="T15" s="12"/>
      <c r="U15" s="12"/>
      <c r="Y15" s="8"/>
    </row>
    <row r="16" spans="1:26" x14ac:dyDescent="0.25">
      <c r="A16" s="51"/>
      <c r="B16" s="24">
        <v>16000</v>
      </c>
      <c r="C16" s="24">
        <f>$G$3*D16*PI()/4*S16^2</f>
        <v>0.13524961639156372</v>
      </c>
      <c r="D16" s="24">
        <f>(B16*$G$7)/($G$3*S16)</f>
        <v>1.4948518967397921</v>
      </c>
      <c r="E16" s="24">
        <f t="shared" si="7"/>
        <v>6.983682899005208</v>
      </c>
      <c r="F16" s="24">
        <f t="shared" si="3"/>
        <v>2.7708723821295633E-2</v>
      </c>
      <c r="G16" s="24">
        <f t="shared" si="4"/>
        <v>121.61697844390693</v>
      </c>
      <c r="H16" s="24">
        <f t="shared" si="5"/>
        <v>115.52011877929999</v>
      </c>
      <c r="I16" s="24">
        <f t="shared" si="6"/>
        <v>2.8096814678614978E-2</v>
      </c>
      <c r="J16" s="30">
        <v>158.83789999999999</v>
      </c>
      <c r="K16" s="30">
        <v>-4994.1970000000001</v>
      </c>
      <c r="L16" s="24">
        <f>-(K16*S16)/(0.5*$G$3*D16*D16)</f>
        <v>4.8068899757670709E-2</v>
      </c>
      <c r="M16" s="24">
        <f t="shared" si="0"/>
        <v>1.3060503725083119</v>
      </c>
      <c r="N16" s="24">
        <f t="shared" si="1"/>
        <v>1.7347929867750602</v>
      </c>
      <c r="O16" s="25">
        <f t="shared" si="2"/>
        <v>1.0869528563165769</v>
      </c>
      <c r="P16" s="49"/>
      <c r="Q16" s="42">
        <v>124.8844</v>
      </c>
      <c r="R16" s="45">
        <v>-3046.1439999999998</v>
      </c>
      <c r="S16" s="13">
        <v>1.074E-2</v>
      </c>
      <c r="T16" s="12"/>
      <c r="U16" s="12"/>
      <c r="Y16" s="8"/>
      <c r="Z16" s="9"/>
    </row>
    <row r="17" spans="1:26" ht="15.75" thickBot="1" x14ac:dyDescent="0.3">
      <c r="A17" s="52"/>
      <c r="B17" s="26">
        <v>20000</v>
      </c>
      <c r="C17" s="26">
        <f>$G$3*D17*PI()/4*S17^2</f>
        <v>0.16906202048945465</v>
      </c>
      <c r="D17" s="26">
        <f>(B17*$G$7)/($G$3*S17)</f>
        <v>1.8685648709247404</v>
      </c>
      <c r="E17" s="26">
        <f t="shared" si="7"/>
        <v>6.983682899005208</v>
      </c>
      <c r="F17" s="26">
        <f t="shared" si="3"/>
        <v>2.6151429145930653E-2</v>
      </c>
      <c r="G17" s="26">
        <f t="shared" si="4"/>
        <v>148.19898233634589</v>
      </c>
      <c r="H17" s="26">
        <f t="shared" si="5"/>
        <v>138.09744296328185</v>
      </c>
      <c r="I17" s="26">
        <f t="shared" si="6"/>
        <v>2.6572326722017387E-2</v>
      </c>
      <c r="J17" s="31">
        <v>187.3426</v>
      </c>
      <c r="K17" s="31">
        <v>-7227.2619999999997</v>
      </c>
      <c r="L17" s="26">
        <f>-(K17*S17)/(0.5*$G$3*D17*D17)</f>
        <v>4.4519705743339806E-2</v>
      </c>
      <c r="M17" s="26">
        <f t="shared" si="0"/>
        <v>1.2641287885149946</v>
      </c>
      <c r="N17" s="26">
        <f t="shared" si="1"/>
        <v>1.7023813687164162</v>
      </c>
      <c r="O17" s="27">
        <f t="shared" si="2"/>
        <v>1.0586986743206073</v>
      </c>
      <c r="P17" s="49"/>
      <c r="Q17" s="44">
        <v>149.1788</v>
      </c>
      <c r="R17" s="47">
        <v>-4431.3909999999996</v>
      </c>
      <c r="S17" s="13">
        <v>1.074E-2</v>
      </c>
      <c r="T17" s="12"/>
      <c r="U17" s="12"/>
      <c r="Y17" s="8"/>
    </row>
    <row r="18" spans="1:26" ht="15.75" thickBot="1" x14ac:dyDescent="0.3">
      <c r="R18" s="14"/>
      <c r="S18" s="14"/>
      <c r="T18" s="12"/>
      <c r="U18" s="12"/>
      <c r="Y18" s="8"/>
    </row>
    <row r="19" spans="1:26" ht="15.75" thickBot="1" x14ac:dyDescent="0.3">
      <c r="A19" s="32" t="s">
        <v>0</v>
      </c>
      <c r="B19" s="33" t="s">
        <v>27</v>
      </c>
      <c r="C19" s="33" t="s">
        <v>28</v>
      </c>
      <c r="D19" s="33" t="s">
        <v>29</v>
      </c>
      <c r="E19" s="33" t="s">
        <v>30</v>
      </c>
      <c r="F19" s="33" t="s">
        <v>31</v>
      </c>
      <c r="G19" s="33" t="s">
        <v>32</v>
      </c>
      <c r="H19" s="33" t="s">
        <v>33</v>
      </c>
      <c r="I19" s="33" t="s">
        <v>34</v>
      </c>
      <c r="J19" s="33" t="s">
        <v>35</v>
      </c>
      <c r="K19" s="33" t="s">
        <v>36</v>
      </c>
      <c r="L19" s="33" t="s">
        <v>37</v>
      </c>
      <c r="M19" s="33" t="s">
        <v>38</v>
      </c>
      <c r="N19" s="33" t="s">
        <v>39</v>
      </c>
      <c r="O19" s="34" t="s">
        <v>40</v>
      </c>
      <c r="P19" s="48"/>
      <c r="Q19" s="33" t="s">
        <v>41</v>
      </c>
      <c r="R19" s="34" t="s">
        <v>36</v>
      </c>
      <c r="S19" s="15" t="s">
        <v>42</v>
      </c>
      <c r="T19" s="11"/>
      <c r="U19" s="11"/>
      <c r="Y19" s="9"/>
      <c r="Z19" s="9"/>
    </row>
    <row r="20" spans="1:26" ht="15" customHeight="1" x14ac:dyDescent="0.25">
      <c r="A20" s="51" t="s">
        <v>54</v>
      </c>
      <c r="B20" s="24">
        <v>4000</v>
      </c>
      <c r="C20" s="24">
        <f>$G$3*D20*PI()/4*S20^2</f>
        <v>3.3812404097890929E-2</v>
      </c>
      <c r="D20" s="24">
        <f>(B20*$G$7)/($G$3*S20)</f>
        <v>0.37371297418494803</v>
      </c>
      <c r="E20" s="24">
        <f>($G$7*$G$5)/$D$8</f>
        <v>6.983682899005208</v>
      </c>
      <c r="F20" s="24">
        <f>(0.79*LN(B20)-1.64)^-2</f>
        <v>4.1441014155415956E-2</v>
      </c>
      <c r="G20" s="24">
        <f>((F20/8)*(B20-1000)*E20)/(1+12.7*((F20/8)^(1/2))*((E20^(2/3))-1))</f>
        <v>31.682138797146777</v>
      </c>
      <c r="H20" s="24">
        <f>0.023*(B20^0.8)*(E20^0.4)</f>
        <v>38.107427645677681</v>
      </c>
      <c r="I20" s="24">
        <f>0.316*(1/(B20^0.25))</f>
        <v>3.9734896377980757E-2</v>
      </c>
      <c r="J20" s="30">
        <v>74.932450000000003</v>
      </c>
      <c r="K20" s="30">
        <v>-700.4085</v>
      </c>
      <c r="L20" s="24">
        <f>-(K20*S20)/(0.5*$G$3*D20*D20)</f>
        <v>0.10786235617352059</v>
      </c>
      <c r="M20" s="24">
        <f t="shared" ref="M20:M22" si="8">J20/G20</f>
        <v>2.3651323062427925</v>
      </c>
      <c r="N20" s="24">
        <f t="shared" ref="N20:N24" si="9">L20/F20</f>
        <v>2.6027923874885186</v>
      </c>
      <c r="O20" s="25">
        <f t="shared" ref="O20:O24" si="10">M20/(N20^(1/3))</f>
        <v>1.7193947554349494</v>
      </c>
      <c r="P20" s="49"/>
      <c r="Q20" s="42">
        <v>41.717419999999997</v>
      </c>
      <c r="R20" s="45">
        <v>-305.85700000000003</v>
      </c>
      <c r="S20" s="13">
        <v>1.074E-2</v>
      </c>
      <c r="T20" s="12"/>
      <c r="U20" s="12"/>
      <c r="Y20" s="9"/>
      <c r="Z20" s="9"/>
    </row>
    <row r="21" spans="1:26" x14ac:dyDescent="0.25">
      <c r="A21" s="51"/>
      <c r="B21" s="24">
        <v>8000</v>
      </c>
      <c r="C21" s="24">
        <f>$G$3*D21*PI()/4*S21^2</f>
        <v>6.7624808195781858E-2</v>
      </c>
      <c r="D21" s="24">
        <f>(B21*$G$7)/($G$3*S21)</f>
        <v>0.74742594836989606</v>
      </c>
      <c r="E21" s="24">
        <f>($G$7*$G$5)/$D$8</f>
        <v>6.983682899005208</v>
      </c>
      <c r="F21" s="24">
        <f t="shared" ref="F21:F24" si="11">(0.79*LN(B21)-1.64)^-2</f>
        <v>3.3545396657303259E-2</v>
      </c>
      <c r="G21" s="24">
        <f t="shared" ref="G21:G24" si="12">((F21/8)*(B21-1000)*E21)/(1+12.7*((F21/8)^(1/2))*((E21^(2/3))-1))</f>
        <v>64.414714594676298</v>
      </c>
      <c r="H21" s="24">
        <f t="shared" ref="H21:H24" si="13">0.023*(B21^0.8)*(E21^0.4)</f>
        <v>66.348885205421993</v>
      </c>
      <c r="I21" s="24">
        <f t="shared" ref="I21:I24" si="14">0.316*(1/(B21^0.25))</f>
        <v>3.3412931924721827E-2</v>
      </c>
      <c r="J21" s="30">
        <v>113.9914</v>
      </c>
      <c r="K21" s="30">
        <v>-2229.4580000000001</v>
      </c>
      <c r="L21" s="24">
        <f>-(K21*S21)/(0.5*$G$3*D21*D21)</f>
        <v>8.5833693076934697E-2</v>
      </c>
      <c r="M21" s="24">
        <f t="shared" si="8"/>
        <v>1.7696484524891627</v>
      </c>
      <c r="N21" s="24">
        <f t="shared" si="9"/>
        <v>2.5587323934131394</v>
      </c>
      <c r="O21" s="25">
        <f t="shared" si="10"/>
        <v>1.2938344528083647</v>
      </c>
      <c r="P21" s="49"/>
      <c r="Q21" s="42">
        <v>71.677480000000003</v>
      </c>
      <c r="R21" s="45">
        <v>-950.09839999999997</v>
      </c>
      <c r="S21" s="13">
        <v>1.074E-2</v>
      </c>
      <c r="T21" s="12"/>
      <c r="U21" s="12"/>
      <c r="Y21" s="9"/>
      <c r="Z21" s="9"/>
    </row>
    <row r="22" spans="1:26" x14ac:dyDescent="0.25">
      <c r="A22" s="51"/>
      <c r="B22" s="24">
        <v>12000</v>
      </c>
      <c r="C22" s="24">
        <f>$G$3*D22*PI()/4*S22^2</f>
        <v>0.10143721229367279</v>
      </c>
      <c r="D22" s="24">
        <f>(B22*$G$7)/($G$3*S22)</f>
        <v>1.1211389225548443</v>
      </c>
      <c r="E22" s="24">
        <f t="shared" ref="E22:E24" si="15">($G$7*$G$5)/$D$8</f>
        <v>6.983682899005208</v>
      </c>
      <c r="F22" s="24">
        <f t="shared" si="11"/>
        <v>2.9930490172368162E-2</v>
      </c>
      <c r="G22" s="24">
        <f t="shared" si="12"/>
        <v>93.882926874711544</v>
      </c>
      <c r="H22" s="24">
        <f t="shared" si="13"/>
        <v>91.771247948868861</v>
      </c>
      <c r="I22" s="24">
        <f t="shared" si="14"/>
        <v>3.0191992233658E-2</v>
      </c>
      <c r="J22" s="30">
        <v>145.5642</v>
      </c>
      <c r="K22" s="30">
        <v>-4241.6679999999997</v>
      </c>
      <c r="L22" s="24">
        <f>-(K22*S22)/(0.5*$G$3*D22*D22)</f>
        <v>7.2579280454164258E-2</v>
      </c>
      <c r="M22" s="24">
        <f t="shared" si="8"/>
        <v>1.5504863860311688</v>
      </c>
      <c r="N22" s="24">
        <f t="shared" si="9"/>
        <v>2.4249278924663074</v>
      </c>
      <c r="O22" s="25">
        <f t="shared" si="10"/>
        <v>1.154077606916778</v>
      </c>
      <c r="P22" s="49"/>
      <c r="Q22" s="43">
        <v>99.285700000000006</v>
      </c>
      <c r="R22" s="46">
        <v>-1878.05</v>
      </c>
      <c r="S22" s="13">
        <v>1.074E-2</v>
      </c>
      <c r="T22" s="12"/>
      <c r="U22" s="12"/>
      <c r="Y22" s="9"/>
      <c r="Z22" s="9"/>
    </row>
    <row r="23" spans="1:26" x14ac:dyDescent="0.25">
      <c r="A23" s="51"/>
      <c r="B23" s="24">
        <v>16000</v>
      </c>
      <c r="C23" s="24">
        <f>$G$3*D23*PI()/4*S23^2</f>
        <v>0.13524961639156372</v>
      </c>
      <c r="D23" s="24">
        <f>(B23*$G$7)/($G$3*S23)</f>
        <v>1.4948518967397921</v>
      </c>
      <c r="E23" s="24">
        <f t="shared" si="15"/>
        <v>6.983682899005208</v>
      </c>
      <c r="F23" s="24">
        <f t="shared" si="11"/>
        <v>2.7708723821295633E-2</v>
      </c>
      <c r="G23" s="24">
        <f t="shared" si="12"/>
        <v>121.61697844390693</v>
      </c>
      <c r="H23" s="24">
        <f t="shared" si="13"/>
        <v>115.52011877929999</v>
      </c>
      <c r="I23" s="24">
        <f t="shared" si="14"/>
        <v>2.8096814678614978E-2</v>
      </c>
      <c r="J23" s="30">
        <v>174.4127</v>
      </c>
      <c r="K23" s="30">
        <v>-6682.3050000000003</v>
      </c>
      <c r="L23" s="24">
        <f>-(K23*S23)/(0.5*$G$3*D23*D23)</f>
        <v>6.4316855982089166E-2</v>
      </c>
      <c r="M23" s="24">
        <f>J23/G23</f>
        <v>1.4341147283184963</v>
      </c>
      <c r="N23" s="24">
        <f t="shared" si="9"/>
        <v>2.3211771280732254</v>
      </c>
      <c r="O23" s="25">
        <f t="shared" si="10"/>
        <v>1.0831313724321936</v>
      </c>
      <c r="P23" s="49"/>
      <c r="Q23" s="42">
        <v>124.8844</v>
      </c>
      <c r="R23" s="45">
        <v>-3046.1439999999998</v>
      </c>
      <c r="S23" s="13">
        <v>1.074E-2</v>
      </c>
      <c r="T23" s="12"/>
      <c r="U23" s="12"/>
      <c r="Y23" s="9"/>
      <c r="Z23" s="9"/>
    </row>
    <row r="24" spans="1:26" ht="15.75" thickBot="1" x14ac:dyDescent="0.3">
      <c r="A24" s="52"/>
      <c r="B24" s="26">
        <v>20000</v>
      </c>
      <c r="C24" s="26">
        <f>$G$3*D24*PI()/4*S24^2</f>
        <v>0.16906202048945465</v>
      </c>
      <c r="D24" s="26">
        <f>(B24*$G$7)/($G$3*S24)</f>
        <v>1.8685648709247404</v>
      </c>
      <c r="E24" s="26">
        <f t="shared" si="15"/>
        <v>6.983682899005208</v>
      </c>
      <c r="F24" s="26">
        <f t="shared" si="11"/>
        <v>2.6151429145930653E-2</v>
      </c>
      <c r="G24" s="26">
        <f t="shared" si="12"/>
        <v>148.19898233634589</v>
      </c>
      <c r="H24" s="26">
        <f t="shared" si="13"/>
        <v>138.09744296328185</v>
      </c>
      <c r="I24" s="26">
        <f t="shared" si="14"/>
        <v>2.6572326722017387E-2</v>
      </c>
      <c r="J24" s="31">
        <v>202.81219999999999</v>
      </c>
      <c r="K24" s="31">
        <v>-9525.2489999999998</v>
      </c>
      <c r="L24" s="26">
        <f>-(K24*S24)/(0.5*$G$3*D24*D24)</f>
        <v>5.8675233112075058E-2</v>
      </c>
      <c r="M24" s="26">
        <f>J24/G24</f>
        <v>1.3685127711586194</v>
      </c>
      <c r="N24" s="26">
        <f t="shared" si="9"/>
        <v>2.2436721444420691</v>
      </c>
      <c r="O24" s="27">
        <f t="shared" si="10"/>
        <v>1.0453516023663973</v>
      </c>
      <c r="P24" s="49"/>
      <c r="Q24" s="44">
        <v>149.1788</v>
      </c>
      <c r="R24" s="47">
        <v>-4431.3909999999996</v>
      </c>
      <c r="S24" s="13">
        <v>1.074E-2</v>
      </c>
      <c r="T24" s="12"/>
      <c r="U24" s="12"/>
      <c r="Y24" s="9"/>
      <c r="Z24" s="9"/>
    </row>
    <row r="25" spans="1:26" ht="15.75" thickBot="1" x14ac:dyDescent="0.3">
      <c r="R25" s="14"/>
      <c r="S25" s="14"/>
      <c r="T25" s="12"/>
      <c r="U25" s="12"/>
      <c r="Y25" s="9"/>
      <c r="Z25" s="9"/>
    </row>
    <row r="26" spans="1:26" ht="15.75" thickBot="1" x14ac:dyDescent="0.3">
      <c r="A26" s="32" t="s">
        <v>0</v>
      </c>
      <c r="B26" s="33" t="s">
        <v>27</v>
      </c>
      <c r="C26" s="33" t="s">
        <v>28</v>
      </c>
      <c r="D26" s="33" t="s">
        <v>29</v>
      </c>
      <c r="E26" s="33" t="s">
        <v>30</v>
      </c>
      <c r="F26" s="33" t="s">
        <v>31</v>
      </c>
      <c r="G26" s="33" t="s">
        <v>32</v>
      </c>
      <c r="H26" s="33" t="s">
        <v>33</v>
      </c>
      <c r="I26" s="33" t="s">
        <v>34</v>
      </c>
      <c r="J26" s="33" t="s">
        <v>35</v>
      </c>
      <c r="K26" s="33" t="s">
        <v>36</v>
      </c>
      <c r="L26" s="33" t="s">
        <v>37</v>
      </c>
      <c r="M26" s="33" t="s">
        <v>38</v>
      </c>
      <c r="N26" s="33" t="s">
        <v>39</v>
      </c>
      <c r="O26" s="34" t="s">
        <v>40</v>
      </c>
      <c r="P26" s="48"/>
      <c r="Q26" s="33" t="s">
        <v>41</v>
      </c>
      <c r="R26" s="34" t="s">
        <v>36</v>
      </c>
      <c r="S26" s="15" t="s">
        <v>42</v>
      </c>
      <c r="T26" s="12"/>
      <c r="U26" s="12"/>
      <c r="Y26" s="9"/>
      <c r="Z26" s="9"/>
    </row>
    <row r="27" spans="1:26" ht="14.45" customHeight="1" x14ac:dyDescent="0.25">
      <c r="A27" s="51" t="s">
        <v>55</v>
      </c>
      <c r="B27" s="24">
        <v>4000</v>
      </c>
      <c r="C27" s="24">
        <f>$G$3*D27*PI()/4*S27^2</f>
        <v>3.3812404097890929E-2</v>
      </c>
      <c r="D27" s="24">
        <f>(B27*$G$7)/($G$3*S27)</f>
        <v>0.37371297418494803</v>
      </c>
      <c r="E27" s="24">
        <f>($G$7*$G$5)/$D$8</f>
        <v>6.983682899005208</v>
      </c>
      <c r="F27" s="24">
        <f>(0.79*LN(B27)-1.64)^-2</f>
        <v>4.1441014155415956E-2</v>
      </c>
      <c r="G27" s="24">
        <f>((F27/8)*(B27-1000)*E27)/(1+12.7*((F27/8)^(1/2))*((E27^(2/3))-1))</f>
        <v>31.682138797146777</v>
      </c>
      <c r="H27" s="24">
        <f>0.023*(B27^0.8)*(E27^0.4)</f>
        <v>38.107427645677681</v>
      </c>
      <c r="I27" s="24">
        <f>0.316*(1/(B27^0.25))</f>
        <v>3.9734896377980757E-2</v>
      </c>
      <c r="J27" s="30">
        <v>87.880780000000001</v>
      </c>
      <c r="K27" s="30">
        <v>-1001.468</v>
      </c>
      <c r="L27" s="24">
        <f>-(K27*S27)/(0.5*$G$3*D27*D27)</f>
        <v>0.1542252815498146</v>
      </c>
      <c r="M27" s="24">
        <f t="shared" ref="M27:M31" si="16">J27/G27</f>
        <v>2.7738272520892546</v>
      </c>
      <c r="N27" s="24">
        <f t="shared" ref="N27:N31" si="17">L27/F27</f>
        <v>3.721561469789918</v>
      </c>
      <c r="O27" s="25">
        <f t="shared" ref="O27:O31" si="18">M27/(N27^(1/3))</f>
        <v>1.7899367236178967</v>
      </c>
      <c r="P27" s="49"/>
      <c r="Q27" s="42">
        <v>41.717419999999997</v>
      </c>
      <c r="R27" s="45">
        <v>-305.85700000000003</v>
      </c>
      <c r="S27" s="13">
        <v>1.074E-2</v>
      </c>
      <c r="T27" s="12"/>
      <c r="U27" s="12"/>
    </row>
    <row r="28" spans="1:26" x14ac:dyDescent="0.25">
      <c r="A28" s="51"/>
      <c r="B28" s="24">
        <v>8000</v>
      </c>
      <c r="C28" s="24">
        <f>$G$3*D28*PI()/4*S28^2</f>
        <v>6.7624808195781858E-2</v>
      </c>
      <c r="D28" s="24">
        <f>(B28*$G$7)/($G$3*S28)</f>
        <v>0.74742594836989606</v>
      </c>
      <c r="E28" s="24">
        <f>($G$7*$G$5)/$D$8</f>
        <v>6.983682899005208</v>
      </c>
      <c r="F28" s="24">
        <f t="shared" ref="F28:F31" si="19">(0.79*LN(B28)-1.64)^-2</f>
        <v>3.3545396657303259E-2</v>
      </c>
      <c r="G28" s="24">
        <f t="shared" ref="G28:G31" si="20">((F28/8)*(B28-1000)*E28)/(1+12.7*((F28/8)^(1/2))*((E28^(2/3))-1))</f>
        <v>64.414714594676298</v>
      </c>
      <c r="H28" s="24">
        <f t="shared" ref="H28:H31" si="21">0.023*(B28^0.8)*(E28^0.4)</f>
        <v>66.348885205421993</v>
      </c>
      <c r="I28" s="24">
        <f t="shared" ref="I28:I31" si="22">0.316*(1/(B28^0.25))</f>
        <v>3.3412931924721827E-2</v>
      </c>
      <c r="J28" s="30">
        <v>126.8618</v>
      </c>
      <c r="K28" s="30">
        <v>-2995.4810000000002</v>
      </c>
      <c r="L28" s="24">
        <f>-(K28*S28)/(0.5*$G$3*D28*D28)</f>
        <v>0.115325427423073</v>
      </c>
      <c r="M28" s="24">
        <f t="shared" si="16"/>
        <v>1.9694537311585758</v>
      </c>
      <c r="N28" s="24">
        <f t="shared" si="17"/>
        <v>3.4378913029774889</v>
      </c>
      <c r="O28" s="25">
        <f t="shared" si="18"/>
        <v>1.3049135331186466</v>
      </c>
      <c r="P28" s="49"/>
      <c r="Q28" s="42">
        <v>71.677480000000003</v>
      </c>
      <c r="R28" s="45">
        <v>-950.09839999999997</v>
      </c>
      <c r="S28" s="13">
        <v>1.074E-2</v>
      </c>
      <c r="T28" s="12"/>
      <c r="U28" s="12"/>
    </row>
    <row r="29" spans="1:26" x14ac:dyDescent="0.25">
      <c r="A29" s="51"/>
      <c r="B29" s="24">
        <v>12000</v>
      </c>
      <c r="C29" s="24">
        <f>$G$3*D29*PI()/4*S29^2</f>
        <v>0.10143721229367279</v>
      </c>
      <c r="D29" s="24">
        <f>(B29*$G$7)/($G$3*S29)</f>
        <v>1.1211389225548443</v>
      </c>
      <c r="E29" s="24">
        <f t="shared" ref="E29:E31" si="23">($G$7*$G$5)/$D$8</f>
        <v>6.983682899005208</v>
      </c>
      <c r="F29" s="24">
        <f t="shared" si="19"/>
        <v>2.9930490172368162E-2</v>
      </c>
      <c r="G29" s="24">
        <f t="shared" si="20"/>
        <v>93.882926874711544</v>
      </c>
      <c r="H29" s="24">
        <f t="shared" si="21"/>
        <v>91.771247948868861</v>
      </c>
      <c r="I29" s="24">
        <f t="shared" si="22"/>
        <v>3.0191992233658E-2</v>
      </c>
      <c r="J29" s="30">
        <v>162.35069999999999</v>
      </c>
      <c r="K29" s="30">
        <v>-5708.2550000000001</v>
      </c>
      <c r="L29" s="24">
        <f>-(K29*S29)/(0.5*$G$3*D29*D29)</f>
        <v>9.7674084946979697E-2</v>
      </c>
      <c r="M29" s="24">
        <f t="shared" si="16"/>
        <v>1.7292888643816988</v>
      </c>
      <c r="N29" s="24">
        <f t="shared" si="17"/>
        <v>3.263364027267166</v>
      </c>
      <c r="O29" s="25">
        <f t="shared" si="18"/>
        <v>1.1658581264618413</v>
      </c>
      <c r="P29" s="49"/>
      <c r="Q29" s="43">
        <v>99.285700000000006</v>
      </c>
      <c r="R29" s="46">
        <v>-1878.05</v>
      </c>
      <c r="S29" s="13">
        <v>1.074E-2</v>
      </c>
      <c r="T29" s="12"/>
      <c r="U29" s="12"/>
    </row>
    <row r="30" spans="1:26" x14ac:dyDescent="0.25">
      <c r="A30" s="51"/>
      <c r="B30" s="24">
        <v>16000</v>
      </c>
      <c r="C30" s="24">
        <f>$G$3*D30*PI()/4*S30^2</f>
        <v>0.13524961639156372</v>
      </c>
      <c r="D30" s="24">
        <f>(B30*$G$7)/($G$3*S30)</f>
        <v>1.4948518967397921</v>
      </c>
      <c r="E30" s="24">
        <f t="shared" si="23"/>
        <v>6.983682899005208</v>
      </c>
      <c r="F30" s="24">
        <f t="shared" si="19"/>
        <v>2.7708723821295633E-2</v>
      </c>
      <c r="G30" s="24">
        <f t="shared" si="20"/>
        <v>121.61697844390693</v>
      </c>
      <c r="H30" s="24">
        <f t="shared" si="21"/>
        <v>115.52011877929999</v>
      </c>
      <c r="I30" s="24">
        <f t="shared" si="22"/>
        <v>2.8096814678614978E-2</v>
      </c>
      <c r="J30" s="30">
        <v>194.31479999999999</v>
      </c>
      <c r="K30" s="30">
        <v>-8900.7270000000008</v>
      </c>
      <c r="L30" s="24">
        <f>-(K30*S30)/(0.5*$G$3*D30*D30)</f>
        <v>8.5669058295736664E-2</v>
      </c>
      <c r="M30" s="24">
        <f t="shared" si="16"/>
        <v>1.5977604647497741</v>
      </c>
      <c r="N30" s="24">
        <f t="shared" si="17"/>
        <v>3.0917720660197068</v>
      </c>
      <c r="O30" s="25">
        <f t="shared" si="18"/>
        <v>1.0967538838713178</v>
      </c>
      <c r="P30" s="49"/>
      <c r="Q30" s="42">
        <v>124.8844</v>
      </c>
      <c r="R30" s="45">
        <v>-3046.1439999999998</v>
      </c>
      <c r="S30" s="13">
        <v>1.074E-2</v>
      </c>
      <c r="T30" s="12"/>
      <c r="U30" s="12"/>
    </row>
    <row r="31" spans="1:26" ht="15.75" thickBot="1" x14ac:dyDescent="0.3">
      <c r="A31" s="52"/>
      <c r="B31" s="26">
        <v>20000</v>
      </c>
      <c r="C31" s="26">
        <f>$G$3*D31*PI()/4*S31^2</f>
        <v>0.16906202048945465</v>
      </c>
      <c r="D31" s="26">
        <f>(B31*$G$7)/($G$3*S31)</f>
        <v>1.8685648709247404</v>
      </c>
      <c r="E31" s="26">
        <f t="shared" si="23"/>
        <v>6.983682899005208</v>
      </c>
      <c r="F31" s="26">
        <f t="shared" si="19"/>
        <v>2.6151429145930653E-2</v>
      </c>
      <c r="G31" s="26">
        <f t="shared" si="20"/>
        <v>148.19898233634589</v>
      </c>
      <c r="H31" s="26">
        <f t="shared" si="21"/>
        <v>138.09744296328185</v>
      </c>
      <c r="I31" s="26">
        <f t="shared" si="22"/>
        <v>2.6572326722017387E-2</v>
      </c>
      <c r="J31" s="50">
        <v>224.90110000000001</v>
      </c>
      <c r="K31" s="50">
        <v>-12547.92</v>
      </c>
      <c r="L31" s="26">
        <f>-(K31*S31)/(0.5*$G$3*D31*D31)</f>
        <v>7.7294791041333286E-2</v>
      </c>
      <c r="M31" s="26">
        <f t="shared" si="16"/>
        <v>1.5175617028838591</v>
      </c>
      <c r="N31" s="26">
        <f t="shared" si="17"/>
        <v>2.9556622167764357</v>
      </c>
      <c r="O31" s="27">
        <f t="shared" si="18"/>
        <v>1.0574538552365511</v>
      </c>
      <c r="P31" s="49"/>
      <c r="Q31" s="44">
        <v>149.1788</v>
      </c>
      <c r="R31" s="47">
        <v>-4431.3909999999996</v>
      </c>
      <c r="S31" s="13">
        <v>1.074E-2</v>
      </c>
      <c r="T31" s="12"/>
      <c r="U31" s="12"/>
    </row>
    <row r="32" spans="1:26" ht="15.75" thickBot="1" x14ac:dyDescent="0.3">
      <c r="R32" s="14"/>
      <c r="S32" s="14"/>
      <c r="T32" s="12"/>
      <c r="U32" s="12"/>
    </row>
    <row r="33" spans="1:23" ht="15.75" thickBot="1" x14ac:dyDescent="0.3">
      <c r="A33" s="32" t="s">
        <v>0</v>
      </c>
      <c r="B33" s="33" t="s">
        <v>27</v>
      </c>
      <c r="C33" s="33" t="s">
        <v>28</v>
      </c>
      <c r="D33" s="33" t="s">
        <v>29</v>
      </c>
      <c r="E33" s="33" t="s">
        <v>30</v>
      </c>
      <c r="F33" s="33" t="s">
        <v>31</v>
      </c>
      <c r="G33" s="33" t="s">
        <v>32</v>
      </c>
      <c r="H33" s="33" t="s">
        <v>33</v>
      </c>
      <c r="I33" s="33" t="s">
        <v>34</v>
      </c>
      <c r="J33" s="33" t="s">
        <v>35</v>
      </c>
      <c r="K33" s="33" t="s">
        <v>36</v>
      </c>
      <c r="L33" s="33" t="s">
        <v>37</v>
      </c>
      <c r="M33" s="33" t="s">
        <v>38</v>
      </c>
      <c r="N33" s="33" t="s">
        <v>39</v>
      </c>
      <c r="O33" s="34" t="s">
        <v>40</v>
      </c>
      <c r="P33" s="48"/>
      <c r="Q33" s="33" t="s">
        <v>41</v>
      </c>
      <c r="R33" s="34" t="s">
        <v>36</v>
      </c>
      <c r="S33" s="15" t="s">
        <v>42</v>
      </c>
      <c r="T33" s="12"/>
      <c r="U33" s="12"/>
    </row>
    <row r="34" spans="1:23" ht="14.45" customHeight="1" x14ac:dyDescent="0.25">
      <c r="A34" s="51" t="s">
        <v>56</v>
      </c>
      <c r="B34" s="24">
        <v>4000</v>
      </c>
      <c r="C34" s="24">
        <f>$G$3*D34*PI()/4*S34^2</f>
        <v>3.3812404097890929E-2</v>
      </c>
      <c r="D34" s="24">
        <f>(B34*$G$7)/($G$3*S34)</f>
        <v>0.37371297418494803</v>
      </c>
      <c r="E34" s="24">
        <f>($G$7*$G$5)/$D$8</f>
        <v>6.983682899005208</v>
      </c>
      <c r="F34" s="24">
        <f>(0.79*LN(B34)-1.64)^-2</f>
        <v>4.1441014155415956E-2</v>
      </c>
      <c r="G34" s="24">
        <f>((F34/8)*(B34-1000)*E34)/(1+12.7*((F34/8)^(1/2))*((E34^(2/3))-1))</f>
        <v>31.682138797146777</v>
      </c>
      <c r="H34" s="24">
        <f>0.023*(B34^0.8)*(E34^0.4)</f>
        <v>38.107427645677681</v>
      </c>
      <c r="I34" s="24">
        <f>0.316*(1/(B34^0.25))</f>
        <v>3.9734896377980757E-2</v>
      </c>
      <c r="J34" s="30">
        <v>94.940430000000006</v>
      </c>
      <c r="K34" s="30">
        <v>-1333.1610000000001</v>
      </c>
      <c r="L34" s="24">
        <f>-(K34*S34)/(0.5*$G$3*D34*D34)</f>
        <v>0.20530574174734728</v>
      </c>
      <c r="M34" s="24">
        <f t="shared" ref="M34:M38" si="24">J34/G34</f>
        <v>2.9966546958171314</v>
      </c>
      <c r="N34" s="24">
        <f t="shared" ref="N34:N38" si="25">L34/F34</f>
        <v>4.9541678921609043</v>
      </c>
      <c r="O34" s="25">
        <f t="shared" ref="O34:O38" si="26">M34/(N34^(1/3))</f>
        <v>1.7578418320928726</v>
      </c>
      <c r="P34" s="49"/>
      <c r="Q34" s="42">
        <v>41.717419999999997</v>
      </c>
      <c r="R34" s="45">
        <v>-305.85700000000003</v>
      </c>
      <c r="S34" s="13">
        <v>1.074E-2</v>
      </c>
      <c r="T34" s="12"/>
      <c r="U34" s="12"/>
      <c r="V34" s="12"/>
      <c r="W34" s="12"/>
    </row>
    <row r="35" spans="1:23" x14ac:dyDescent="0.25">
      <c r="A35" s="51"/>
      <c r="B35" s="24">
        <v>8000</v>
      </c>
      <c r="C35" s="24">
        <f>$G$3*D35*PI()/4*S35^2</f>
        <v>6.7624808195781858E-2</v>
      </c>
      <c r="D35" s="24">
        <f>(B35*$G$7)/($G$3*S35)</f>
        <v>0.74742594836989606</v>
      </c>
      <c r="E35" s="24">
        <f>($G$7*$G$5)/$D$8</f>
        <v>6.983682899005208</v>
      </c>
      <c r="F35" s="24">
        <f t="shared" ref="F35:F38" si="27">(0.79*LN(B35)-1.64)^-2</f>
        <v>3.3545396657303259E-2</v>
      </c>
      <c r="G35" s="24">
        <f t="shared" ref="G35:G38" si="28">((F35/8)*(B35-1000)*E35)/(1+12.7*((F35/8)^(1/2))*((E35^(2/3))-1))</f>
        <v>64.414714594676298</v>
      </c>
      <c r="H35" s="24">
        <f t="shared" ref="H35:H38" si="29">0.023*(B35^0.8)*(E35^0.4)</f>
        <v>66.348885205421993</v>
      </c>
      <c r="I35" s="24">
        <f t="shared" ref="I35:I38" si="30">0.316*(1/(B35^0.25))</f>
        <v>3.3412931924721827E-2</v>
      </c>
      <c r="J35" s="30">
        <v>135.11349999999999</v>
      </c>
      <c r="K35" s="30">
        <v>-3786.154</v>
      </c>
      <c r="L35" s="24">
        <f>-(K35*S35)/(0.5*$G$3*D35*D35)</f>
        <v>0.14576618190520235</v>
      </c>
      <c r="M35" s="24">
        <f t="shared" si="24"/>
        <v>2.097556448867147</v>
      </c>
      <c r="N35" s="24">
        <f t="shared" si="25"/>
        <v>4.3453408345215436</v>
      </c>
      <c r="O35" s="25">
        <f t="shared" si="26"/>
        <v>1.2854022082814252</v>
      </c>
      <c r="P35" s="49"/>
      <c r="Q35" s="42">
        <v>71.677480000000003</v>
      </c>
      <c r="R35" s="45">
        <v>-950.09839999999997</v>
      </c>
      <c r="S35" s="13">
        <v>1.074E-2</v>
      </c>
      <c r="T35" s="12"/>
      <c r="U35" s="12"/>
      <c r="V35" s="12"/>
      <c r="W35" s="12"/>
    </row>
    <row r="36" spans="1:23" x14ac:dyDescent="0.25">
      <c r="A36" s="51"/>
      <c r="B36" s="24">
        <v>12000</v>
      </c>
      <c r="C36" s="24">
        <f>$G$3*D36*PI()/4*S36^2</f>
        <v>0.10143721229367279</v>
      </c>
      <c r="D36" s="24">
        <f>(B36*$G$7)/($G$3*S36)</f>
        <v>1.1211389225548443</v>
      </c>
      <c r="E36" s="24">
        <f t="shared" ref="E36:E38" si="31">($G$7*$G$5)/$D$8</f>
        <v>6.983682899005208</v>
      </c>
      <c r="F36" s="24">
        <f t="shared" si="27"/>
        <v>2.9930490172368162E-2</v>
      </c>
      <c r="G36" s="24">
        <f t="shared" si="28"/>
        <v>93.882926874711544</v>
      </c>
      <c r="H36" s="24">
        <f t="shared" si="29"/>
        <v>91.771247948868861</v>
      </c>
      <c r="I36" s="24">
        <f t="shared" si="30"/>
        <v>3.0191992233658E-2</v>
      </c>
      <c r="J36" s="30">
        <v>171.2672</v>
      </c>
      <c r="K36" s="30">
        <v>-6983.7370000000001</v>
      </c>
      <c r="L36" s="24">
        <f>-(K36*S36)/(0.5*$G$3*D36*D36)</f>
        <v>0.11949888731063435</v>
      </c>
      <c r="M36" s="24">
        <f t="shared" si="24"/>
        <v>1.8242635343970386</v>
      </c>
      <c r="N36" s="24">
        <f t="shared" si="25"/>
        <v>3.9925469520360801</v>
      </c>
      <c r="O36" s="25">
        <f t="shared" si="26"/>
        <v>1.1499286639392969</v>
      </c>
      <c r="P36" s="49"/>
      <c r="Q36" s="43">
        <v>99.285700000000006</v>
      </c>
      <c r="R36" s="46">
        <v>-1878.05</v>
      </c>
      <c r="S36" s="13">
        <v>1.074E-2</v>
      </c>
      <c r="T36" s="12"/>
      <c r="U36" s="12"/>
      <c r="V36" s="12"/>
      <c r="W36" s="12"/>
    </row>
    <row r="37" spans="1:23" x14ac:dyDescent="0.25">
      <c r="A37" s="51"/>
      <c r="B37" s="24">
        <v>16000</v>
      </c>
      <c r="C37" s="24">
        <f>$G$3*D37*PI()/4*S37^2</f>
        <v>0.13524961639156372</v>
      </c>
      <c r="D37" s="24">
        <f>(B37*$G$7)/($G$3*S37)</f>
        <v>1.4948518967397921</v>
      </c>
      <c r="E37" s="24">
        <f t="shared" si="31"/>
        <v>6.983682899005208</v>
      </c>
      <c r="F37" s="24">
        <f t="shared" si="27"/>
        <v>2.7708723821295633E-2</v>
      </c>
      <c r="G37" s="24">
        <f t="shared" si="28"/>
        <v>121.61697844390693</v>
      </c>
      <c r="H37" s="24">
        <f t="shared" si="29"/>
        <v>115.52011877929999</v>
      </c>
      <c r="I37" s="24">
        <f t="shared" si="30"/>
        <v>2.8096814678614978E-2</v>
      </c>
      <c r="J37" s="30">
        <v>206.05289999999999</v>
      </c>
      <c r="K37" s="30">
        <v>-10855.52</v>
      </c>
      <c r="L37" s="24">
        <f>-(K37*S37)/(0.5*$G$3*D37*D37)</f>
        <v>0.10448384448939228</v>
      </c>
      <c r="M37" s="24">
        <f t="shared" si="24"/>
        <v>1.6942774161671614</v>
      </c>
      <c r="N37" s="24">
        <f t="shared" si="25"/>
        <v>3.7707923743889955</v>
      </c>
      <c r="O37" s="25">
        <f t="shared" si="26"/>
        <v>1.0885297806947323</v>
      </c>
      <c r="P37" s="49"/>
      <c r="Q37" s="42">
        <v>124.8844</v>
      </c>
      <c r="R37" s="45">
        <v>-3046.1439999999998</v>
      </c>
      <c r="S37" s="13">
        <v>1.074E-2</v>
      </c>
      <c r="T37" s="12"/>
      <c r="U37" s="12"/>
      <c r="V37" s="12"/>
      <c r="W37" s="12"/>
    </row>
    <row r="38" spans="1:23" ht="15.75" thickBot="1" x14ac:dyDescent="0.3">
      <c r="A38" s="52"/>
      <c r="B38" s="26">
        <v>20000</v>
      </c>
      <c r="C38" s="26">
        <f>$G$3*D38*PI()/4*S38^2</f>
        <v>0.16906202048945465</v>
      </c>
      <c r="D38" s="26">
        <f>(B38*$G$7)/($G$3*S38)</f>
        <v>1.8685648709247404</v>
      </c>
      <c r="E38" s="26">
        <f t="shared" si="31"/>
        <v>6.983682899005208</v>
      </c>
      <c r="F38" s="26">
        <f t="shared" si="27"/>
        <v>2.6151429145930653E-2</v>
      </c>
      <c r="G38" s="26">
        <f t="shared" si="28"/>
        <v>148.19898233634589</v>
      </c>
      <c r="H38" s="26">
        <f t="shared" si="29"/>
        <v>138.09744296328185</v>
      </c>
      <c r="I38" s="26">
        <f t="shared" si="30"/>
        <v>2.6572326722017387E-2</v>
      </c>
      <c r="J38" s="31">
        <v>240.93719999999999</v>
      </c>
      <c r="K38" s="31">
        <v>-15360.07</v>
      </c>
      <c r="L38" s="26">
        <f>-(K38*S38)/(0.5*$G$3*D38*D38)</f>
        <v>9.4617546257088986E-2</v>
      </c>
      <c r="M38" s="26">
        <f t="shared" si="24"/>
        <v>1.6257682488883731</v>
      </c>
      <c r="N38" s="26">
        <f t="shared" si="25"/>
        <v>3.6180640732520786</v>
      </c>
      <c r="O38" s="27">
        <f t="shared" si="26"/>
        <v>1.0590095739588532</v>
      </c>
      <c r="P38" s="49"/>
      <c r="Q38" s="44">
        <v>149.1788</v>
      </c>
      <c r="R38" s="47">
        <v>-4431.3909999999996</v>
      </c>
      <c r="S38" s="13">
        <v>1.074E-2</v>
      </c>
      <c r="T38" s="12"/>
      <c r="U38" s="12"/>
      <c r="V38" s="12"/>
      <c r="W38" s="12"/>
    </row>
    <row r="39" spans="1:23" ht="15.75" thickBot="1" x14ac:dyDescent="0.3">
      <c r="J39" s="12"/>
      <c r="K39" s="12"/>
      <c r="R39" s="14"/>
      <c r="S39" s="14"/>
      <c r="T39" s="11"/>
      <c r="U39" s="11"/>
      <c r="V39" s="12"/>
      <c r="W39" s="12"/>
    </row>
    <row r="40" spans="1:23" ht="15.75" thickBot="1" x14ac:dyDescent="0.3">
      <c r="A40" s="32" t="s">
        <v>0</v>
      </c>
      <c r="B40" s="33" t="s">
        <v>27</v>
      </c>
      <c r="C40" s="33" t="s">
        <v>28</v>
      </c>
      <c r="D40" s="33" t="s">
        <v>29</v>
      </c>
      <c r="E40" s="33" t="s">
        <v>30</v>
      </c>
      <c r="F40" s="33" t="s">
        <v>31</v>
      </c>
      <c r="G40" s="33" t="s">
        <v>32</v>
      </c>
      <c r="H40" s="33" t="s">
        <v>33</v>
      </c>
      <c r="I40" s="33" t="s">
        <v>34</v>
      </c>
      <c r="J40" s="33" t="s">
        <v>35</v>
      </c>
      <c r="K40" s="33" t="s">
        <v>36</v>
      </c>
      <c r="L40" s="33" t="s">
        <v>37</v>
      </c>
      <c r="M40" s="33" t="s">
        <v>38</v>
      </c>
      <c r="N40" s="33" t="s">
        <v>39</v>
      </c>
      <c r="O40" s="34" t="s">
        <v>40</v>
      </c>
      <c r="P40" s="48"/>
      <c r="Q40" s="33" t="s">
        <v>41</v>
      </c>
      <c r="R40" s="34" t="s">
        <v>36</v>
      </c>
      <c r="S40" s="15" t="s">
        <v>42</v>
      </c>
      <c r="T40" s="12"/>
      <c r="U40" s="12"/>
      <c r="V40" s="12"/>
      <c r="W40" s="12"/>
    </row>
    <row r="41" spans="1:23" ht="14.45" customHeight="1" x14ac:dyDescent="0.25">
      <c r="A41" s="51" t="s">
        <v>57</v>
      </c>
      <c r="B41" s="24">
        <v>4000</v>
      </c>
      <c r="C41" s="24">
        <f>$G$3*D41*PI()/4*S41^2</f>
        <v>3.3812404097890929E-2</v>
      </c>
      <c r="D41" s="24">
        <f>(B41*$G$7)/($G$3*S41)</f>
        <v>0.37371297418494803</v>
      </c>
      <c r="E41" s="24">
        <f>($G$7*$G$5)/$D$8</f>
        <v>6.983682899005208</v>
      </c>
      <c r="F41" s="24">
        <f>(0.79*LN(B41)-1.64)^-2</f>
        <v>4.1441014155415956E-2</v>
      </c>
      <c r="G41" s="24">
        <f>((F41/8)*(B41-1000)*E41)/(1+12.7*((F41/8)^(1/2))*((E41^(2/3))-1))</f>
        <v>31.682138797146777</v>
      </c>
      <c r="H41" s="24">
        <f>0.023*(B41^0.8)*(E41^0.4)</f>
        <v>38.107427645677681</v>
      </c>
      <c r="I41" s="24">
        <f>0.316*(1/(B41^0.25))</f>
        <v>3.9734896377980757E-2</v>
      </c>
      <c r="J41" s="30">
        <v>98.017499999999998</v>
      </c>
      <c r="K41" s="30">
        <v>-1610.0129999999999</v>
      </c>
      <c r="L41" s="24">
        <f>-(K41*S41)/(0.5*$G$3*D41*D41)</f>
        <v>0.24794073123041541</v>
      </c>
      <c r="M41" s="24">
        <f t="shared" ref="M41:M45" si="32">J41/G41</f>
        <v>3.0937778736335577</v>
      </c>
      <c r="N41" s="24">
        <f t="shared" ref="N41:N45" si="33">L41/F41</f>
        <v>5.9829793330000314</v>
      </c>
      <c r="O41" s="25">
        <f t="shared" ref="O41:O45" si="34">M41/(N41^(1/3))</f>
        <v>1.7041845676929559</v>
      </c>
      <c r="P41" s="49"/>
      <c r="Q41" s="42">
        <v>41.717419999999997</v>
      </c>
      <c r="R41" s="45">
        <v>-305.85700000000003</v>
      </c>
      <c r="S41" s="13">
        <v>1.074E-2</v>
      </c>
      <c r="T41" s="12"/>
      <c r="U41" s="12"/>
      <c r="V41" s="12"/>
      <c r="W41" s="12"/>
    </row>
    <row r="42" spans="1:23" x14ac:dyDescent="0.25">
      <c r="A42" s="51"/>
      <c r="B42" s="24">
        <v>8000</v>
      </c>
      <c r="C42" s="24">
        <f>$G$3*D42*PI()/4*S42^2</f>
        <v>6.7624808195781858E-2</v>
      </c>
      <c r="D42" s="24">
        <f>(B42*$G$7)/($G$3*S42)</f>
        <v>0.74742594836989606</v>
      </c>
      <c r="E42" s="24">
        <f>($G$7*$G$5)/$D$8</f>
        <v>6.983682899005208</v>
      </c>
      <c r="F42" s="24">
        <f t="shared" ref="F42:F45" si="35">(0.79*LN(B42)-1.64)^-2</f>
        <v>3.3545396657303259E-2</v>
      </c>
      <c r="G42" s="24">
        <f t="shared" ref="G42:G45" si="36">((F42/8)*(B42-1000)*E42)/(1+12.7*((F42/8)^(1/2))*((E42^(2/3))-1))</f>
        <v>64.414714594676298</v>
      </c>
      <c r="H42" s="24">
        <f t="shared" ref="H42:H45" si="37">0.023*(B42^0.8)*(E42^0.4)</f>
        <v>66.348885205421993</v>
      </c>
      <c r="I42" s="24">
        <f t="shared" ref="I42:I45" si="38">0.316*(1/(B42^0.25))</f>
        <v>3.3412931924721827E-2</v>
      </c>
      <c r="J42" s="30">
        <v>142.9614</v>
      </c>
      <c r="K42" s="30">
        <v>-4503.4170000000004</v>
      </c>
      <c r="L42" s="24">
        <f>-(K42*S42)/(0.5*$G$3*D42*D42)</f>
        <v>0.1733806658728041</v>
      </c>
      <c r="M42" s="24">
        <f t="shared" si="32"/>
        <v>2.2193904125722135</v>
      </c>
      <c r="N42" s="24">
        <f t="shared" si="33"/>
        <v>5.1685382541171094</v>
      </c>
      <c r="O42" s="25">
        <f t="shared" si="34"/>
        <v>1.2836436023147271</v>
      </c>
      <c r="P42" s="49"/>
      <c r="Q42" s="42">
        <v>71.677480000000003</v>
      </c>
      <c r="R42" s="45">
        <v>-950.09839999999997</v>
      </c>
      <c r="S42" s="13">
        <v>1.074E-2</v>
      </c>
      <c r="T42" s="12"/>
      <c r="U42" s="12"/>
      <c r="V42" s="12"/>
      <c r="W42" s="12"/>
    </row>
    <row r="43" spans="1:23" x14ac:dyDescent="0.25">
      <c r="A43" s="51"/>
      <c r="B43" s="24">
        <v>12000</v>
      </c>
      <c r="C43" s="24">
        <f>$G$3*D43*PI()/4*S43^2</f>
        <v>0.10143721229367279</v>
      </c>
      <c r="D43" s="24">
        <f>(B43*$G$7)/($G$3*S43)</f>
        <v>1.1211389225548443</v>
      </c>
      <c r="E43" s="24">
        <f t="shared" ref="E43:E45" si="39">($G$7*$G$5)/$D$8</f>
        <v>6.983682899005208</v>
      </c>
      <c r="F43" s="24">
        <f t="shared" si="35"/>
        <v>2.9930490172368162E-2</v>
      </c>
      <c r="G43" s="24">
        <f t="shared" si="36"/>
        <v>93.882926874711544</v>
      </c>
      <c r="H43" s="24">
        <f t="shared" si="37"/>
        <v>91.771247948868861</v>
      </c>
      <c r="I43" s="24">
        <f t="shared" si="38"/>
        <v>3.0191992233658E-2</v>
      </c>
      <c r="J43" s="30">
        <v>182.02879999999999</v>
      </c>
      <c r="K43" s="30">
        <v>-8274.0840000000007</v>
      </c>
      <c r="L43" s="24">
        <f>-(K43*S43)/(0.5*$G$3*D43*D43)</f>
        <v>0.14157804503730922</v>
      </c>
      <c r="M43" s="24">
        <f t="shared" si="32"/>
        <v>1.9388914050679384</v>
      </c>
      <c r="N43" s="24">
        <f t="shared" si="33"/>
        <v>4.7302280791917708</v>
      </c>
      <c r="O43" s="25">
        <f t="shared" si="34"/>
        <v>1.1550287422236942</v>
      </c>
      <c r="P43" s="49"/>
      <c r="Q43" s="43">
        <v>99.285700000000006</v>
      </c>
      <c r="R43" s="46">
        <v>-1878.05</v>
      </c>
      <c r="S43" s="13">
        <v>1.074E-2</v>
      </c>
      <c r="T43" s="12"/>
      <c r="U43" s="12"/>
      <c r="V43" s="12"/>
      <c r="W43" s="12"/>
    </row>
    <row r="44" spans="1:23" x14ac:dyDescent="0.25">
      <c r="A44" s="51"/>
      <c r="B44" s="24">
        <v>16000</v>
      </c>
      <c r="C44" s="24">
        <f>$G$3*D44*PI()/4*S44^2</f>
        <v>0.13524961639156372</v>
      </c>
      <c r="D44" s="24">
        <f>(B44*$G$7)/($G$3*S44)</f>
        <v>1.4948518967397921</v>
      </c>
      <c r="E44" s="24">
        <f t="shared" si="39"/>
        <v>6.983682899005208</v>
      </c>
      <c r="F44" s="24">
        <f t="shared" si="35"/>
        <v>2.7708723821295633E-2</v>
      </c>
      <c r="G44" s="24">
        <f t="shared" si="36"/>
        <v>121.61697844390693</v>
      </c>
      <c r="H44" s="24">
        <f t="shared" si="37"/>
        <v>115.52011877929999</v>
      </c>
      <c r="I44" s="24">
        <f t="shared" si="38"/>
        <v>2.8096814678614978E-2</v>
      </c>
      <c r="J44" s="30">
        <v>222.17240000000001</v>
      </c>
      <c r="K44" s="30">
        <v>-12998.39</v>
      </c>
      <c r="L44" s="24">
        <f>-(K44*S44)/(0.5*$G$3*D44*D44)</f>
        <v>0.12510886253007428</v>
      </c>
      <c r="M44" s="24">
        <f t="shared" si="32"/>
        <v>1.8268205874105974</v>
      </c>
      <c r="N44" s="24">
        <f t="shared" si="33"/>
        <v>4.5151434377472643</v>
      </c>
      <c r="O44" s="25">
        <f t="shared" si="34"/>
        <v>1.1052793260145086</v>
      </c>
      <c r="P44" s="49"/>
      <c r="Q44" s="42">
        <v>124.8844</v>
      </c>
      <c r="R44" s="45">
        <v>-3046.1439999999998</v>
      </c>
      <c r="S44" s="13">
        <v>1.074E-2</v>
      </c>
      <c r="T44" s="12"/>
      <c r="U44" s="12"/>
      <c r="V44" s="12"/>
      <c r="W44" s="12"/>
    </row>
    <row r="45" spans="1:23" ht="15.75" thickBot="1" x14ac:dyDescent="0.3">
      <c r="A45" s="52"/>
      <c r="B45" s="26">
        <v>20000</v>
      </c>
      <c r="C45" s="26">
        <f>$G$3*D45*PI()/4*S45^2</f>
        <v>0.16906202048945465</v>
      </c>
      <c r="D45" s="26">
        <f>(B45*$G$7)/($G$3*S45)</f>
        <v>1.8685648709247404</v>
      </c>
      <c r="E45" s="26">
        <f t="shared" si="39"/>
        <v>6.983682899005208</v>
      </c>
      <c r="F45" s="26">
        <f t="shared" si="35"/>
        <v>2.6151429145930653E-2</v>
      </c>
      <c r="G45" s="26">
        <f t="shared" si="36"/>
        <v>148.19898233634589</v>
      </c>
      <c r="H45" s="26">
        <f t="shared" si="37"/>
        <v>138.09744296328185</v>
      </c>
      <c r="I45" s="26">
        <f t="shared" si="38"/>
        <v>2.6572326722017387E-2</v>
      </c>
      <c r="J45" s="31">
        <v>259.63319999999999</v>
      </c>
      <c r="K45" s="31">
        <v>-18327.79</v>
      </c>
      <c r="L45" s="26">
        <f>-(K45*S45)/(0.5*$G$3*D45*D45)</f>
        <v>0.11289860776124153</v>
      </c>
      <c r="M45" s="26">
        <f t="shared" si="32"/>
        <v>1.7519229613247134</v>
      </c>
      <c r="N45" s="26">
        <f t="shared" si="33"/>
        <v>4.3171104390220041</v>
      </c>
      <c r="O45" s="27">
        <f t="shared" si="34"/>
        <v>1.0759298382226061</v>
      </c>
      <c r="P45" s="49"/>
      <c r="Q45" s="44">
        <v>149.1788</v>
      </c>
      <c r="R45" s="47">
        <v>-4431.3909999999996</v>
      </c>
      <c r="S45" s="13">
        <v>1.074E-2</v>
      </c>
      <c r="T45" s="12"/>
      <c r="U45" s="12"/>
      <c r="V45" s="12"/>
      <c r="W45" s="12"/>
    </row>
  </sheetData>
  <mergeCells count="5">
    <mergeCell ref="A13:A17"/>
    <mergeCell ref="A20:A24"/>
    <mergeCell ref="A27:A31"/>
    <mergeCell ref="A34:A38"/>
    <mergeCell ref="A41:A4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3A37-5C4B-437F-8448-1A421E1E2D0D}">
  <dimension ref="A1:O6"/>
  <sheetViews>
    <sheetView workbookViewId="0">
      <selection activeCell="F34" sqref="F34"/>
    </sheetView>
  </sheetViews>
  <sheetFormatPr defaultRowHeight="15" x14ac:dyDescent="0.25"/>
  <sheetData>
    <row r="1" spans="1:15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53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55.405729999999998</v>
      </c>
      <c r="K2">
        <v>-478.60379999999998</v>
      </c>
      <c r="L2">
        <v>7.3704607442086179E-2</v>
      </c>
      <c r="M2">
        <v>1.7488001790141048</v>
      </c>
      <c r="N2">
        <v>1.7785425608956451</v>
      </c>
      <c r="O2">
        <v>1.4433957922748855</v>
      </c>
    </row>
    <row r="3" spans="1:15" x14ac:dyDescent="0.25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96.536119999999997</v>
      </c>
      <c r="K3">
        <v>-1577.94</v>
      </c>
      <c r="L3">
        <v>6.0750378636340474E-2</v>
      </c>
      <c r="M3">
        <v>1.4986656481744072</v>
      </c>
      <c r="N3">
        <v>1.8109900221768385</v>
      </c>
      <c r="O3">
        <v>1.229511891629647</v>
      </c>
    </row>
    <row r="4" spans="1:15" x14ac:dyDescent="0.25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129.30109999999999</v>
      </c>
      <c r="K4">
        <v>-3107.8029999999999</v>
      </c>
      <c r="L4">
        <v>5.3177689893054582E-2</v>
      </c>
      <c r="M4">
        <v>1.3772589362553069</v>
      </c>
      <c r="N4">
        <v>1.7767062813474481</v>
      </c>
      <c r="O4">
        <v>1.1371307044191856</v>
      </c>
    </row>
    <row r="5" spans="1:15" x14ac:dyDescent="0.25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158.83789999999999</v>
      </c>
      <c r="K5">
        <v>-4994.1970000000001</v>
      </c>
      <c r="L5">
        <v>4.8068899757670709E-2</v>
      </c>
      <c r="M5">
        <v>1.3060503725083119</v>
      </c>
      <c r="N5">
        <v>1.7347929867750602</v>
      </c>
      <c r="O5">
        <v>1.0869528563165769</v>
      </c>
    </row>
    <row r="6" spans="1:15" x14ac:dyDescent="0.25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187.3426</v>
      </c>
      <c r="K6">
        <v>-7227.2619999999997</v>
      </c>
      <c r="L6">
        <v>4.4519705743339806E-2</v>
      </c>
      <c r="M6">
        <v>1.2641287885149946</v>
      </c>
      <c r="N6">
        <v>1.7023813687164162</v>
      </c>
      <c r="O6">
        <v>1.0586986743206073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2483-AA32-4A3F-838C-36A751E2AD33}">
  <dimension ref="A1:O6"/>
  <sheetViews>
    <sheetView workbookViewId="0">
      <selection activeCell="H31" sqref="H31"/>
    </sheetView>
  </sheetViews>
  <sheetFormatPr defaultRowHeight="15" x14ac:dyDescent="0.25"/>
  <sheetData>
    <row r="1" spans="1:15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54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74.932450000000003</v>
      </c>
      <c r="K2">
        <v>-700.4085</v>
      </c>
      <c r="L2">
        <v>0.10786235617352059</v>
      </c>
      <c r="M2">
        <v>2.3651323062427925</v>
      </c>
      <c r="N2">
        <v>2.6027923874885186</v>
      </c>
      <c r="O2">
        <v>1.7193947554349494</v>
      </c>
    </row>
    <row r="3" spans="1:15" x14ac:dyDescent="0.25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113.9914</v>
      </c>
      <c r="K3">
        <v>-2229.4580000000001</v>
      </c>
      <c r="L3">
        <v>8.5833693076934697E-2</v>
      </c>
      <c r="M3">
        <v>1.7696484524891627</v>
      </c>
      <c r="N3">
        <v>2.5587323934131394</v>
      </c>
      <c r="O3">
        <v>1.2938344528083647</v>
      </c>
    </row>
    <row r="4" spans="1:15" x14ac:dyDescent="0.25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145.5642</v>
      </c>
      <c r="K4">
        <v>-4241.6679999999997</v>
      </c>
      <c r="L4">
        <v>7.2579280454164258E-2</v>
      </c>
      <c r="M4">
        <v>1.5504863860311688</v>
      </c>
      <c r="N4">
        <v>2.4249278924663074</v>
      </c>
      <c r="O4">
        <v>1.154077606916778</v>
      </c>
    </row>
    <row r="5" spans="1:15" x14ac:dyDescent="0.25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174.4127</v>
      </c>
      <c r="K5">
        <v>-6682.3050000000003</v>
      </c>
      <c r="L5">
        <v>6.4316855982089166E-2</v>
      </c>
      <c r="M5">
        <v>1.4341147283184963</v>
      </c>
      <c r="N5">
        <v>2.3211771280732254</v>
      </c>
      <c r="O5">
        <v>1.0831313724321936</v>
      </c>
    </row>
    <row r="6" spans="1:15" x14ac:dyDescent="0.25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202.81219999999999</v>
      </c>
      <c r="K6">
        <v>-9525.2489999999998</v>
      </c>
      <c r="L6">
        <v>5.8675233112075058E-2</v>
      </c>
      <c r="M6">
        <v>1.3685127711586194</v>
      </c>
      <c r="N6">
        <v>2.2436721444420691</v>
      </c>
      <c r="O6">
        <v>1.0453516023663973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7DDE1-42E1-4490-BB34-2D170DA2D5A5}">
  <dimension ref="A1:O6"/>
  <sheetViews>
    <sheetView workbookViewId="0">
      <selection activeCell="I34" sqref="I34"/>
    </sheetView>
  </sheetViews>
  <sheetFormatPr defaultRowHeight="15" x14ac:dyDescent="0.25"/>
  <sheetData>
    <row r="1" spans="1:15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55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87.880780000000001</v>
      </c>
      <c r="K2">
        <v>-1001.468</v>
      </c>
      <c r="L2">
        <v>0.1542252815498146</v>
      </c>
      <c r="M2">
        <v>2.7738272520892546</v>
      </c>
      <c r="N2">
        <v>3.721561469789918</v>
      </c>
      <c r="O2">
        <v>1.7899367236178967</v>
      </c>
    </row>
    <row r="3" spans="1:15" x14ac:dyDescent="0.25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126.8618</v>
      </c>
      <c r="K3">
        <v>-2995.4810000000002</v>
      </c>
      <c r="L3">
        <v>0.115325427423073</v>
      </c>
      <c r="M3">
        <v>1.9694537311585758</v>
      </c>
      <c r="N3">
        <v>3.4378913029774889</v>
      </c>
      <c r="O3">
        <v>1.3049135331186466</v>
      </c>
    </row>
    <row r="4" spans="1:15" x14ac:dyDescent="0.25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162.35069999999999</v>
      </c>
      <c r="K4">
        <v>-5708.2550000000001</v>
      </c>
      <c r="L4">
        <v>9.7674084946979697E-2</v>
      </c>
      <c r="M4">
        <v>1.7292888643816988</v>
      </c>
      <c r="N4">
        <v>3.263364027267166</v>
      </c>
      <c r="O4">
        <v>1.1658581264618413</v>
      </c>
    </row>
    <row r="5" spans="1:15" x14ac:dyDescent="0.25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194.31479999999999</v>
      </c>
      <c r="K5">
        <v>-8900.7270000000008</v>
      </c>
      <c r="L5">
        <v>8.5669058295736664E-2</v>
      </c>
      <c r="M5">
        <v>1.5977604647497741</v>
      </c>
      <c r="N5">
        <v>3.0917720660197068</v>
      </c>
      <c r="O5">
        <v>1.0967538838713178</v>
      </c>
    </row>
    <row r="6" spans="1:15" x14ac:dyDescent="0.25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224.90110000000001</v>
      </c>
      <c r="K6">
        <v>-12547.92</v>
      </c>
      <c r="L6">
        <v>7.7294791041333286E-2</v>
      </c>
      <c r="M6">
        <v>1.5175617028838591</v>
      </c>
      <c r="N6">
        <v>2.9556622167764357</v>
      </c>
      <c r="O6">
        <v>1.0574538552365511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06DE-D2E6-42A4-8857-5C9197E3FA46}">
  <dimension ref="A1:O6"/>
  <sheetViews>
    <sheetView workbookViewId="0">
      <selection activeCell="I34" sqref="I34"/>
    </sheetView>
  </sheetViews>
  <sheetFormatPr defaultRowHeight="15" x14ac:dyDescent="0.25"/>
  <sheetData>
    <row r="1" spans="1:15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56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94.940430000000006</v>
      </c>
      <c r="K2">
        <v>-1333.1610000000001</v>
      </c>
      <c r="L2">
        <v>0.20530574174734728</v>
      </c>
      <c r="M2">
        <v>2.9966546958171314</v>
      </c>
      <c r="N2">
        <v>4.9541678921609043</v>
      </c>
      <c r="O2">
        <v>1.7578418320928726</v>
      </c>
    </row>
    <row r="3" spans="1:15" x14ac:dyDescent="0.25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135.11349999999999</v>
      </c>
      <c r="K3">
        <v>-3786.154</v>
      </c>
      <c r="L3">
        <v>0.14576618190520235</v>
      </c>
      <c r="M3">
        <v>2.097556448867147</v>
      </c>
      <c r="N3">
        <v>4.3453408345215436</v>
      </c>
      <c r="O3">
        <v>1.2854022082814252</v>
      </c>
    </row>
    <row r="4" spans="1:15" x14ac:dyDescent="0.25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171.2672</v>
      </c>
      <c r="K4">
        <v>-6983.7370000000001</v>
      </c>
      <c r="L4">
        <v>0.11949888731063435</v>
      </c>
      <c r="M4">
        <v>1.8242635343970386</v>
      </c>
      <c r="N4">
        <v>3.9925469520360801</v>
      </c>
      <c r="O4">
        <v>1.1499286639392969</v>
      </c>
    </row>
    <row r="5" spans="1:15" x14ac:dyDescent="0.25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206.05289999999999</v>
      </c>
      <c r="K5">
        <v>-10855.52</v>
      </c>
      <c r="L5">
        <v>0.10448384448939228</v>
      </c>
      <c r="M5">
        <v>1.6942774161671614</v>
      </c>
      <c r="N5">
        <v>3.7707923743889955</v>
      </c>
      <c r="O5">
        <v>1.0885297806947323</v>
      </c>
    </row>
    <row r="6" spans="1:15" x14ac:dyDescent="0.25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240.93719999999999</v>
      </c>
      <c r="K6">
        <v>-15360.07</v>
      </c>
      <c r="L6">
        <v>9.4617546257088986E-2</v>
      </c>
      <c r="M6">
        <v>1.6257682488883731</v>
      </c>
      <c r="N6">
        <v>3.6180640732520786</v>
      </c>
      <c r="O6">
        <v>1.0590095739588532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48AD-2E1C-4A4D-ADC2-2FB2495B4E6D}">
  <dimension ref="A1:O6"/>
  <sheetViews>
    <sheetView workbookViewId="0">
      <selection activeCell="I34" sqref="I34"/>
    </sheetView>
  </sheetViews>
  <sheetFormatPr defaultRowHeight="15" x14ac:dyDescent="0.25"/>
  <sheetData>
    <row r="1" spans="1:15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57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98.017499999999998</v>
      </c>
      <c r="K2">
        <v>-1610.0129999999999</v>
      </c>
      <c r="L2">
        <v>0.24794073123041541</v>
      </c>
      <c r="M2">
        <v>3.0937778736335577</v>
      </c>
      <c r="N2">
        <v>5.9829793330000314</v>
      </c>
      <c r="O2">
        <v>1.7041845676929559</v>
      </c>
    </row>
    <row r="3" spans="1:15" x14ac:dyDescent="0.25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142.9614</v>
      </c>
      <c r="K3">
        <v>-4503.4170000000004</v>
      </c>
      <c r="L3">
        <v>0.1733806658728041</v>
      </c>
      <c r="M3">
        <v>2.2193904125722135</v>
      </c>
      <c r="N3">
        <v>5.1685382541171094</v>
      </c>
      <c r="O3">
        <v>1.2836436023147271</v>
      </c>
    </row>
    <row r="4" spans="1:15" x14ac:dyDescent="0.25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182.02879999999999</v>
      </c>
      <c r="K4">
        <v>-8274.0840000000007</v>
      </c>
      <c r="L4">
        <v>0.14157804503730922</v>
      </c>
      <c r="M4">
        <v>1.9388914050679384</v>
      </c>
      <c r="N4">
        <v>4.7302280791917708</v>
      </c>
      <c r="O4">
        <v>1.1550287422236942</v>
      </c>
    </row>
    <row r="5" spans="1:15" x14ac:dyDescent="0.25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222.17240000000001</v>
      </c>
      <c r="K5">
        <v>-12998.39</v>
      </c>
      <c r="L5">
        <v>0.12510886253007428</v>
      </c>
      <c r="M5">
        <v>1.8268205874105974</v>
      </c>
      <c r="N5">
        <v>4.5151434377472643</v>
      </c>
      <c r="O5">
        <v>1.1052793260145086</v>
      </c>
    </row>
    <row r="6" spans="1:15" x14ac:dyDescent="0.25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259.63319999999999</v>
      </c>
      <c r="K6">
        <v>-18327.79</v>
      </c>
      <c r="L6">
        <v>0.11289860776124153</v>
      </c>
      <c r="M6">
        <v>1.7519229613247134</v>
      </c>
      <c r="N6">
        <v>4.3171104390220041</v>
      </c>
      <c r="O6">
        <v>1.0759298382226061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B2E4B-FA29-4768-8524-6982AA610C01}">
  <dimension ref="A1:D6"/>
  <sheetViews>
    <sheetView workbookViewId="0">
      <selection activeCell="I29" sqref="I29"/>
    </sheetView>
  </sheetViews>
  <sheetFormatPr defaultRowHeight="15" x14ac:dyDescent="0.25"/>
  <sheetData>
    <row r="1" spans="1:4" x14ac:dyDescent="0.25">
      <c r="A1" t="s">
        <v>27</v>
      </c>
      <c r="B1" t="s">
        <v>38</v>
      </c>
      <c r="C1" t="s">
        <v>39</v>
      </c>
      <c r="D1" t="s">
        <v>40</v>
      </c>
    </row>
    <row r="2" spans="1:4" x14ac:dyDescent="0.25">
      <c r="A2">
        <v>4000</v>
      </c>
      <c r="B2">
        <v>3.4549245775622217</v>
      </c>
      <c r="C2">
        <v>3.6610238697070803</v>
      </c>
      <c r="D2">
        <v>2.2416667537596395</v>
      </c>
    </row>
    <row r="3" spans="1:4" x14ac:dyDescent="0.25">
      <c r="A3">
        <v>8000</v>
      </c>
      <c r="B3">
        <v>2.8233626609133613</v>
      </c>
      <c r="C3">
        <v>4.8884519149774066</v>
      </c>
      <c r="D3">
        <v>1.6635769117898718</v>
      </c>
    </row>
    <row r="4" spans="1:4" x14ac:dyDescent="0.25">
      <c r="A4">
        <v>12000</v>
      </c>
      <c r="B4">
        <v>2.4339952705666232</v>
      </c>
      <c r="C4">
        <v>5.071391601192099</v>
      </c>
      <c r="D4">
        <v>1.41669821815893</v>
      </c>
    </row>
    <row r="5" spans="1:4" x14ac:dyDescent="0.25">
      <c r="A5">
        <v>16000</v>
      </c>
      <c r="B5">
        <v>2.1847812978066306</v>
      </c>
      <c r="C5">
        <v>5.0238303985585819</v>
      </c>
      <c r="D5">
        <v>1.2756444572180541</v>
      </c>
    </row>
    <row r="6" spans="1:4" x14ac:dyDescent="0.25">
      <c r="A6">
        <v>20000</v>
      </c>
      <c r="B6">
        <v>2.0316023447224412</v>
      </c>
      <c r="C6">
        <v>4.9526124885849585</v>
      </c>
      <c r="D6">
        <v>1.1918655195721408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3S P10</vt:lpstr>
      <vt:lpstr>3S P20</vt:lpstr>
      <vt:lpstr>3S P30</vt:lpstr>
      <vt:lpstr>3S e0.50 P30</vt:lpstr>
      <vt:lpstr>3S e0.75 P30</vt:lpstr>
      <vt:lpstr>3S e1.00 P30</vt:lpstr>
      <vt:lpstr>3S e1.25 P30</vt:lpstr>
      <vt:lpstr>3S e1.50 P30</vt:lpstr>
      <vt:lpstr>3S e0.50 P10</vt:lpstr>
      <vt:lpstr>3S e0.75 P10</vt:lpstr>
      <vt:lpstr>3S e1.00 P10</vt:lpstr>
      <vt:lpstr>3S e1.25 P10</vt:lpstr>
      <vt:lpstr>3S e1.50 P10</vt:lpstr>
      <vt:lpstr>3S e0.50 P20</vt:lpstr>
      <vt:lpstr>3S e0.75 P20</vt:lpstr>
      <vt:lpstr>3S e1.00 P20</vt:lpstr>
      <vt:lpstr>3S e1.25 P20</vt:lpstr>
      <vt:lpstr>3S e1.50 P20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S. Tamna</dc:creator>
  <cp:keywords/>
  <dc:description/>
  <cp:lastModifiedBy>pongkornmee</cp:lastModifiedBy>
  <cp:revision/>
  <dcterms:created xsi:type="dcterms:W3CDTF">2013-11-09T10:28:45Z</dcterms:created>
  <dcterms:modified xsi:type="dcterms:W3CDTF">2022-12-05T02:31:41Z</dcterms:modified>
  <cp:category/>
  <cp:contentStatus/>
</cp:coreProperties>
</file>