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wnloads\0.2mm\4S\"/>
    </mc:Choice>
  </mc:AlternateContent>
  <xr:revisionPtr revIDLastSave="0" documentId="13_ncr:1_{99BF6509-8AEE-4164-B22D-99D7187866FA}" xr6:coauthVersionLast="47" xr6:coauthVersionMax="47" xr10:uidLastSave="{00000000-0000-0000-0000-000000000000}"/>
  <bookViews>
    <workbookView xWindow="4815" yWindow="45" windowWidth="30090" windowHeight="15435" tabRatio="715" activeTab="2" xr2:uid="{00000000-000D-0000-FFFF-FFFF00000000}"/>
  </bookViews>
  <sheets>
    <sheet name="4S P10" sheetId="2" r:id="rId1"/>
    <sheet name="4S P20" sheetId="8" r:id="rId2"/>
    <sheet name="4S P30" sheetId="15" r:id="rId3"/>
    <sheet name="4S e0.50 P30" sheetId="16" state="hidden" r:id="rId4"/>
    <sheet name="4S e0.75 P30" sheetId="17" state="hidden" r:id="rId5"/>
    <sheet name="4S e1.00 P30" sheetId="18" state="hidden" r:id="rId6"/>
    <sheet name="4S e1.25 P30" sheetId="19" state="hidden" r:id="rId7"/>
    <sheet name="4S e1.50 P30" sheetId="20" state="hidden" r:id="rId8"/>
    <sheet name="4S e0.50 P20" sheetId="9" state="hidden" r:id="rId9"/>
    <sheet name="4S e0.75 P20" sheetId="10" state="hidden" r:id="rId10"/>
    <sheet name="4S e1.00 P20" sheetId="11" state="hidden" r:id="rId11"/>
    <sheet name="4S e1.25 P20" sheetId="12" state="hidden" r:id="rId12"/>
    <sheet name="4S e1.50 P20" sheetId="13" state="hidden" r:id="rId13"/>
    <sheet name="4S e0.50 P10" sheetId="3" state="hidden" r:id="rId14"/>
    <sheet name="4S e0.75 P10" sheetId="4" state="hidden" r:id="rId15"/>
    <sheet name="4S e1.00 P10" sheetId="6" state="hidden" r:id="rId16"/>
    <sheet name="4S e1.25 P10" sheetId="5" state="hidden" r:id="rId17"/>
    <sheet name="4S e1.50 P10" sheetId="7" state="hidden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15" l="1"/>
  <c r="N45" i="15" s="1"/>
  <c r="I45" i="15"/>
  <c r="H45" i="15"/>
  <c r="F45" i="15"/>
  <c r="G45" i="15" s="1"/>
  <c r="M45" i="15" s="1"/>
  <c r="E45" i="15"/>
  <c r="D45" i="15"/>
  <c r="C45" i="15" s="1"/>
  <c r="I44" i="15"/>
  <c r="F44" i="15"/>
  <c r="E44" i="15"/>
  <c r="H44" i="15" s="1"/>
  <c r="D44" i="15"/>
  <c r="L44" i="15" s="1"/>
  <c r="N44" i="15" s="1"/>
  <c r="C44" i="15"/>
  <c r="I43" i="15"/>
  <c r="H43" i="15"/>
  <c r="F43" i="15"/>
  <c r="G43" i="15" s="1"/>
  <c r="M43" i="15" s="1"/>
  <c r="E43" i="15"/>
  <c r="D43" i="15"/>
  <c r="C43" i="15" s="1"/>
  <c r="L42" i="15"/>
  <c r="N42" i="15" s="1"/>
  <c r="I42" i="15"/>
  <c r="G42" i="15"/>
  <c r="M42" i="15" s="1"/>
  <c r="F42" i="15"/>
  <c r="E42" i="15"/>
  <c r="H42" i="15" s="1"/>
  <c r="D42" i="15"/>
  <c r="C42" i="15"/>
  <c r="L41" i="15"/>
  <c r="N41" i="15" s="1"/>
  <c r="I41" i="15"/>
  <c r="H41" i="15"/>
  <c r="F41" i="15"/>
  <c r="G41" i="15" s="1"/>
  <c r="M41" i="15" s="1"/>
  <c r="E41" i="15"/>
  <c r="D41" i="15"/>
  <c r="C41" i="15" s="1"/>
  <c r="I38" i="15"/>
  <c r="F38" i="15"/>
  <c r="E38" i="15"/>
  <c r="H38" i="15" s="1"/>
  <c r="D38" i="15"/>
  <c r="L38" i="15" s="1"/>
  <c r="N38" i="15" s="1"/>
  <c r="C38" i="15"/>
  <c r="I37" i="15"/>
  <c r="H37" i="15"/>
  <c r="F37" i="15"/>
  <c r="G37" i="15" s="1"/>
  <c r="M37" i="15" s="1"/>
  <c r="E37" i="15"/>
  <c r="D37" i="15"/>
  <c r="C37" i="15" s="1"/>
  <c r="L36" i="15"/>
  <c r="N36" i="15" s="1"/>
  <c r="I36" i="15"/>
  <c r="G36" i="15"/>
  <c r="M36" i="15" s="1"/>
  <c r="F36" i="15"/>
  <c r="E36" i="15"/>
  <c r="H36" i="15" s="1"/>
  <c r="D36" i="15"/>
  <c r="C36" i="15"/>
  <c r="L35" i="15"/>
  <c r="N35" i="15" s="1"/>
  <c r="I35" i="15"/>
  <c r="H35" i="15"/>
  <c r="F35" i="15"/>
  <c r="G35" i="15" s="1"/>
  <c r="M35" i="15" s="1"/>
  <c r="E35" i="15"/>
  <c r="D35" i="15"/>
  <c r="C35" i="15" s="1"/>
  <c r="I34" i="15"/>
  <c r="F34" i="15"/>
  <c r="E34" i="15"/>
  <c r="H34" i="15" s="1"/>
  <c r="D34" i="15"/>
  <c r="L34" i="15" s="1"/>
  <c r="N34" i="15" s="1"/>
  <c r="C34" i="15"/>
  <c r="I31" i="15"/>
  <c r="H31" i="15"/>
  <c r="F31" i="15"/>
  <c r="G31" i="15" s="1"/>
  <c r="M31" i="15" s="1"/>
  <c r="E31" i="15"/>
  <c r="D31" i="15"/>
  <c r="C31" i="15" s="1"/>
  <c r="L30" i="15"/>
  <c r="N30" i="15" s="1"/>
  <c r="I30" i="15"/>
  <c r="G30" i="15"/>
  <c r="M30" i="15" s="1"/>
  <c r="F30" i="15"/>
  <c r="E30" i="15"/>
  <c r="H30" i="15" s="1"/>
  <c r="D30" i="15"/>
  <c r="C30" i="15"/>
  <c r="L29" i="15"/>
  <c r="N29" i="15" s="1"/>
  <c r="I29" i="15"/>
  <c r="H29" i="15"/>
  <c r="F29" i="15"/>
  <c r="G29" i="15" s="1"/>
  <c r="M29" i="15" s="1"/>
  <c r="E29" i="15"/>
  <c r="D29" i="15"/>
  <c r="C29" i="15" s="1"/>
  <c r="I28" i="15"/>
  <c r="F28" i="15"/>
  <c r="E28" i="15"/>
  <c r="H28" i="15" s="1"/>
  <c r="D28" i="15"/>
  <c r="L28" i="15" s="1"/>
  <c r="N28" i="15" s="1"/>
  <c r="C28" i="15"/>
  <c r="I27" i="15"/>
  <c r="H27" i="15"/>
  <c r="F27" i="15"/>
  <c r="G27" i="15" s="1"/>
  <c r="M27" i="15" s="1"/>
  <c r="E27" i="15"/>
  <c r="D27" i="15"/>
  <c r="C27" i="15" s="1"/>
  <c r="L24" i="15"/>
  <c r="N24" i="15" s="1"/>
  <c r="I24" i="15"/>
  <c r="G24" i="15"/>
  <c r="M24" i="15" s="1"/>
  <c r="F24" i="15"/>
  <c r="E24" i="15"/>
  <c r="H24" i="15" s="1"/>
  <c r="D24" i="15"/>
  <c r="C24" i="15"/>
  <c r="L23" i="15"/>
  <c r="N23" i="15" s="1"/>
  <c r="I23" i="15"/>
  <c r="H23" i="15"/>
  <c r="F23" i="15"/>
  <c r="G23" i="15" s="1"/>
  <c r="M23" i="15" s="1"/>
  <c r="E23" i="15"/>
  <c r="D23" i="15"/>
  <c r="C23" i="15" s="1"/>
  <c r="I22" i="15"/>
  <c r="F22" i="15"/>
  <c r="E22" i="15"/>
  <c r="H22" i="15" s="1"/>
  <c r="D22" i="15"/>
  <c r="L22" i="15" s="1"/>
  <c r="N22" i="15" s="1"/>
  <c r="C22" i="15"/>
  <c r="I21" i="15"/>
  <c r="H21" i="15"/>
  <c r="F21" i="15"/>
  <c r="G21" i="15" s="1"/>
  <c r="M21" i="15" s="1"/>
  <c r="E21" i="15"/>
  <c r="D21" i="15"/>
  <c r="C21" i="15" s="1"/>
  <c r="L20" i="15"/>
  <c r="N20" i="15" s="1"/>
  <c r="I20" i="15"/>
  <c r="G20" i="15"/>
  <c r="M20" i="15" s="1"/>
  <c r="F20" i="15"/>
  <c r="E20" i="15"/>
  <c r="H20" i="15" s="1"/>
  <c r="D20" i="15"/>
  <c r="C20" i="15"/>
  <c r="L17" i="15"/>
  <c r="N17" i="15" s="1"/>
  <c r="I17" i="15"/>
  <c r="H17" i="15"/>
  <c r="F17" i="15"/>
  <c r="G17" i="15" s="1"/>
  <c r="M17" i="15" s="1"/>
  <c r="E17" i="15"/>
  <c r="D17" i="15"/>
  <c r="C17" i="15" s="1"/>
  <c r="I16" i="15"/>
  <c r="F16" i="15"/>
  <c r="E16" i="15"/>
  <c r="H16" i="15" s="1"/>
  <c r="D16" i="15"/>
  <c r="L16" i="15" s="1"/>
  <c r="N16" i="15" s="1"/>
  <c r="C16" i="15"/>
  <c r="I15" i="15"/>
  <c r="H15" i="15"/>
  <c r="F15" i="15"/>
  <c r="G15" i="15" s="1"/>
  <c r="M15" i="15" s="1"/>
  <c r="E15" i="15"/>
  <c r="D15" i="15"/>
  <c r="C15" i="15" s="1"/>
  <c r="L14" i="15"/>
  <c r="N14" i="15" s="1"/>
  <c r="I14" i="15"/>
  <c r="G14" i="15"/>
  <c r="M14" i="15" s="1"/>
  <c r="F14" i="15"/>
  <c r="E14" i="15"/>
  <c r="H14" i="15" s="1"/>
  <c r="D14" i="15"/>
  <c r="C14" i="15"/>
  <c r="L13" i="15"/>
  <c r="N13" i="15" s="1"/>
  <c r="I13" i="15"/>
  <c r="H13" i="15"/>
  <c r="F13" i="15"/>
  <c r="G13" i="15" s="1"/>
  <c r="M13" i="15" s="1"/>
  <c r="E13" i="15"/>
  <c r="D13" i="15"/>
  <c r="C13" i="15" s="1"/>
  <c r="M45" i="8"/>
  <c r="I45" i="8"/>
  <c r="G45" i="8"/>
  <c r="F45" i="8"/>
  <c r="E45" i="8"/>
  <c r="H45" i="8" s="1"/>
  <c r="D45" i="8"/>
  <c r="L45" i="8" s="1"/>
  <c r="N45" i="8" s="1"/>
  <c r="C45" i="8"/>
  <c r="L44" i="8"/>
  <c r="N44" i="8" s="1"/>
  <c r="I44" i="8"/>
  <c r="F44" i="8"/>
  <c r="G44" i="8" s="1"/>
  <c r="M44" i="8" s="1"/>
  <c r="E44" i="8"/>
  <c r="H44" i="8" s="1"/>
  <c r="D44" i="8"/>
  <c r="C44" i="8" s="1"/>
  <c r="I43" i="8"/>
  <c r="F43" i="8"/>
  <c r="E43" i="8"/>
  <c r="G43" i="8" s="1"/>
  <c r="M43" i="8" s="1"/>
  <c r="D43" i="8"/>
  <c r="C43" i="8" s="1"/>
  <c r="I42" i="8"/>
  <c r="H42" i="8"/>
  <c r="G42" i="8"/>
  <c r="M42" i="8" s="1"/>
  <c r="F42" i="8"/>
  <c r="E42" i="8"/>
  <c r="D42" i="8"/>
  <c r="L42" i="8" s="1"/>
  <c r="N42" i="8" s="1"/>
  <c r="L41" i="8"/>
  <c r="N41" i="8" s="1"/>
  <c r="I41" i="8"/>
  <c r="G41" i="8"/>
  <c r="M41" i="8" s="1"/>
  <c r="F41" i="8"/>
  <c r="E41" i="8"/>
  <c r="H41" i="8" s="1"/>
  <c r="D41" i="8"/>
  <c r="C41" i="8"/>
  <c r="L38" i="8"/>
  <c r="N38" i="8" s="1"/>
  <c r="I38" i="8"/>
  <c r="F38" i="8"/>
  <c r="G38" i="8" s="1"/>
  <c r="M38" i="8" s="1"/>
  <c r="E38" i="8"/>
  <c r="H38" i="8" s="1"/>
  <c r="D38" i="8"/>
  <c r="C38" i="8" s="1"/>
  <c r="I37" i="8"/>
  <c r="F37" i="8"/>
  <c r="E37" i="8"/>
  <c r="G37" i="8" s="1"/>
  <c r="M37" i="8" s="1"/>
  <c r="D37" i="8"/>
  <c r="C37" i="8" s="1"/>
  <c r="I36" i="8"/>
  <c r="H36" i="8"/>
  <c r="G36" i="8"/>
  <c r="M36" i="8" s="1"/>
  <c r="F36" i="8"/>
  <c r="E36" i="8"/>
  <c r="D36" i="8"/>
  <c r="L36" i="8" s="1"/>
  <c r="N36" i="8" s="1"/>
  <c r="L35" i="8"/>
  <c r="N35" i="8" s="1"/>
  <c r="I35" i="8"/>
  <c r="G35" i="8"/>
  <c r="M35" i="8" s="1"/>
  <c r="F35" i="8"/>
  <c r="E35" i="8"/>
  <c r="H35" i="8" s="1"/>
  <c r="D35" i="8"/>
  <c r="C35" i="8"/>
  <c r="L34" i="8"/>
  <c r="N34" i="8" s="1"/>
  <c r="I34" i="8"/>
  <c r="F34" i="8"/>
  <c r="G34" i="8" s="1"/>
  <c r="M34" i="8" s="1"/>
  <c r="E34" i="8"/>
  <c r="H34" i="8" s="1"/>
  <c r="D34" i="8"/>
  <c r="C34" i="8" s="1"/>
  <c r="I31" i="8"/>
  <c r="F31" i="8"/>
  <c r="E31" i="8"/>
  <c r="G31" i="8" s="1"/>
  <c r="M31" i="8" s="1"/>
  <c r="D31" i="8"/>
  <c r="C31" i="8" s="1"/>
  <c r="I30" i="8"/>
  <c r="H30" i="8"/>
  <c r="G30" i="8"/>
  <c r="M30" i="8" s="1"/>
  <c r="F30" i="8"/>
  <c r="E30" i="8"/>
  <c r="D30" i="8"/>
  <c r="L30" i="8" s="1"/>
  <c r="N30" i="8" s="1"/>
  <c r="L29" i="8"/>
  <c r="N29" i="8" s="1"/>
  <c r="I29" i="8"/>
  <c r="G29" i="8"/>
  <c r="M29" i="8" s="1"/>
  <c r="F29" i="8"/>
  <c r="E29" i="8"/>
  <c r="H29" i="8" s="1"/>
  <c r="D29" i="8"/>
  <c r="C29" i="8"/>
  <c r="L28" i="8"/>
  <c r="N28" i="8" s="1"/>
  <c r="I28" i="8"/>
  <c r="F28" i="8"/>
  <c r="G28" i="8" s="1"/>
  <c r="M28" i="8" s="1"/>
  <c r="E28" i="8"/>
  <c r="H28" i="8" s="1"/>
  <c r="D28" i="8"/>
  <c r="C28" i="8" s="1"/>
  <c r="I27" i="8"/>
  <c r="F27" i="8"/>
  <c r="G27" i="8" s="1"/>
  <c r="M27" i="8" s="1"/>
  <c r="E27" i="8"/>
  <c r="H27" i="8" s="1"/>
  <c r="D27" i="8"/>
  <c r="C27" i="8" s="1"/>
  <c r="I24" i="8"/>
  <c r="H24" i="8"/>
  <c r="G24" i="8"/>
  <c r="M24" i="8" s="1"/>
  <c r="F24" i="8"/>
  <c r="E24" i="8"/>
  <c r="D24" i="8"/>
  <c r="L24" i="8" s="1"/>
  <c r="N24" i="8" s="1"/>
  <c r="L23" i="8"/>
  <c r="N23" i="8" s="1"/>
  <c r="I23" i="8"/>
  <c r="G23" i="8"/>
  <c r="M23" i="8" s="1"/>
  <c r="F23" i="8"/>
  <c r="E23" i="8"/>
  <c r="H23" i="8" s="1"/>
  <c r="D23" i="8"/>
  <c r="C23" i="8"/>
  <c r="L22" i="8"/>
  <c r="N22" i="8" s="1"/>
  <c r="I22" i="8"/>
  <c r="F22" i="8"/>
  <c r="G22" i="8" s="1"/>
  <c r="M22" i="8" s="1"/>
  <c r="E22" i="8"/>
  <c r="H22" i="8" s="1"/>
  <c r="D22" i="8"/>
  <c r="C22" i="8" s="1"/>
  <c r="I21" i="8"/>
  <c r="F21" i="8"/>
  <c r="G21" i="8" s="1"/>
  <c r="M21" i="8" s="1"/>
  <c r="E21" i="8"/>
  <c r="H21" i="8" s="1"/>
  <c r="D21" i="8"/>
  <c r="C21" i="8" s="1"/>
  <c r="I20" i="8"/>
  <c r="H20" i="8"/>
  <c r="G20" i="8"/>
  <c r="M20" i="8" s="1"/>
  <c r="F20" i="8"/>
  <c r="E20" i="8"/>
  <c r="D20" i="8"/>
  <c r="L20" i="8" s="1"/>
  <c r="N20" i="8" s="1"/>
  <c r="L17" i="8"/>
  <c r="N17" i="8" s="1"/>
  <c r="I17" i="8"/>
  <c r="G17" i="8"/>
  <c r="M17" i="8" s="1"/>
  <c r="F17" i="8"/>
  <c r="E17" i="8"/>
  <c r="H17" i="8" s="1"/>
  <c r="D17" i="8"/>
  <c r="C17" i="8"/>
  <c r="L16" i="8"/>
  <c r="N16" i="8" s="1"/>
  <c r="I16" i="8"/>
  <c r="F16" i="8"/>
  <c r="G16" i="8" s="1"/>
  <c r="M16" i="8" s="1"/>
  <c r="E16" i="8"/>
  <c r="H16" i="8" s="1"/>
  <c r="D16" i="8"/>
  <c r="C16" i="8" s="1"/>
  <c r="I15" i="8"/>
  <c r="F15" i="8"/>
  <c r="G15" i="8" s="1"/>
  <c r="M15" i="8" s="1"/>
  <c r="E15" i="8"/>
  <c r="H15" i="8" s="1"/>
  <c r="D15" i="8"/>
  <c r="C15" i="8" s="1"/>
  <c r="I14" i="8"/>
  <c r="H14" i="8"/>
  <c r="G14" i="8"/>
  <c r="M14" i="8" s="1"/>
  <c r="F14" i="8"/>
  <c r="E14" i="8"/>
  <c r="D14" i="8"/>
  <c r="L14" i="8" s="1"/>
  <c r="N14" i="8" s="1"/>
  <c r="L13" i="8"/>
  <c r="N13" i="8" s="1"/>
  <c r="I13" i="8"/>
  <c r="H13" i="8"/>
  <c r="G13" i="8"/>
  <c r="M13" i="8" s="1"/>
  <c r="F13" i="8"/>
  <c r="E13" i="8"/>
  <c r="D13" i="8"/>
  <c r="C13" i="8"/>
  <c r="I45" i="2"/>
  <c r="F45" i="2"/>
  <c r="I44" i="2"/>
  <c r="F44" i="2"/>
  <c r="I43" i="2"/>
  <c r="F43" i="2"/>
  <c r="I42" i="2"/>
  <c r="F42" i="2"/>
  <c r="I41" i="2"/>
  <c r="F41" i="2"/>
  <c r="I38" i="2"/>
  <c r="F38" i="2"/>
  <c r="I37" i="2"/>
  <c r="F37" i="2"/>
  <c r="I36" i="2"/>
  <c r="F36" i="2"/>
  <c r="I35" i="2"/>
  <c r="F35" i="2"/>
  <c r="I34" i="2"/>
  <c r="F34" i="2"/>
  <c r="I31" i="2"/>
  <c r="F31" i="2"/>
  <c r="I30" i="2"/>
  <c r="F30" i="2"/>
  <c r="I29" i="2"/>
  <c r="F29" i="2"/>
  <c r="I28" i="2"/>
  <c r="F28" i="2"/>
  <c r="I27" i="2"/>
  <c r="F27" i="2"/>
  <c r="I24" i="2"/>
  <c r="F24" i="2"/>
  <c r="I23" i="2"/>
  <c r="F23" i="2"/>
  <c r="I22" i="2"/>
  <c r="F22" i="2"/>
  <c r="I21" i="2"/>
  <c r="F21" i="2"/>
  <c r="I20" i="2"/>
  <c r="F20" i="2"/>
  <c r="I13" i="2"/>
  <c r="F13" i="2"/>
  <c r="O45" i="15" l="1"/>
  <c r="O36" i="15"/>
  <c r="O14" i="15"/>
  <c r="O41" i="15"/>
  <c r="O42" i="15"/>
  <c r="O23" i="15"/>
  <c r="O20" i="15"/>
  <c r="O17" i="15"/>
  <c r="O13" i="15"/>
  <c r="O24" i="15"/>
  <c r="O35" i="15"/>
  <c r="O43" i="15"/>
  <c r="O29" i="15"/>
  <c r="O30" i="15"/>
  <c r="L27" i="15"/>
  <c r="N27" i="15" s="1"/>
  <c r="O27" i="15" s="1"/>
  <c r="G28" i="15"/>
  <c r="M28" i="15" s="1"/>
  <c r="O28" i="15" s="1"/>
  <c r="L31" i="15"/>
  <c r="N31" i="15" s="1"/>
  <c r="O31" i="15" s="1"/>
  <c r="G34" i="15"/>
  <c r="M34" i="15" s="1"/>
  <c r="O34" i="15" s="1"/>
  <c r="L37" i="15"/>
  <c r="N37" i="15" s="1"/>
  <c r="O37" i="15" s="1"/>
  <c r="G38" i="15"/>
  <c r="M38" i="15" s="1"/>
  <c r="O38" i="15" s="1"/>
  <c r="L43" i="15"/>
  <c r="N43" i="15" s="1"/>
  <c r="G44" i="15"/>
  <c r="M44" i="15" s="1"/>
  <c r="O44" i="15" s="1"/>
  <c r="L15" i="15"/>
  <c r="N15" i="15" s="1"/>
  <c r="O15" i="15" s="1"/>
  <c r="G16" i="15"/>
  <c r="M16" i="15" s="1"/>
  <c r="O16" i="15" s="1"/>
  <c r="L21" i="15"/>
  <c r="N21" i="15" s="1"/>
  <c r="O21" i="15" s="1"/>
  <c r="G22" i="15"/>
  <c r="M22" i="15" s="1"/>
  <c r="O22" i="15" s="1"/>
  <c r="O38" i="8"/>
  <c r="O35" i="8"/>
  <c r="O42" i="8"/>
  <c r="O28" i="8"/>
  <c r="O30" i="8"/>
  <c r="O20" i="8"/>
  <c r="O23" i="8"/>
  <c r="O13" i="8"/>
  <c r="O16" i="8"/>
  <c r="O22" i="8"/>
  <c r="O34" i="8"/>
  <c r="O44" i="8"/>
  <c r="O14" i="8"/>
  <c r="O17" i="8"/>
  <c r="O24" i="8"/>
  <c r="O29" i="8"/>
  <c r="O36" i="8"/>
  <c r="O41" i="8"/>
  <c r="O45" i="8"/>
  <c r="C14" i="8"/>
  <c r="C20" i="8"/>
  <c r="C24" i="8"/>
  <c r="C30" i="8"/>
  <c r="H31" i="8"/>
  <c r="C36" i="8"/>
  <c r="H37" i="8"/>
  <c r="C42" i="8"/>
  <c r="H43" i="8"/>
  <c r="L15" i="8"/>
  <c r="N15" i="8" s="1"/>
  <c r="O15" i="8" s="1"/>
  <c r="L21" i="8"/>
  <c r="N21" i="8" s="1"/>
  <c r="O21" i="8" s="1"/>
  <c r="L27" i="8"/>
  <c r="N27" i="8" s="1"/>
  <c r="O27" i="8" s="1"/>
  <c r="L31" i="8"/>
  <c r="N31" i="8" s="1"/>
  <c r="O31" i="8" s="1"/>
  <c r="L37" i="8"/>
  <c r="N37" i="8" s="1"/>
  <c r="O37" i="8" s="1"/>
  <c r="L43" i="8"/>
  <c r="N43" i="8" s="1"/>
  <c r="O43" i="8" s="1"/>
  <c r="I17" i="2"/>
  <c r="F17" i="2"/>
  <c r="I16" i="2"/>
  <c r="F16" i="2"/>
  <c r="I15" i="2"/>
  <c r="F15" i="2"/>
  <c r="I14" i="2"/>
  <c r="F14" i="2"/>
  <c r="D45" i="2" l="1"/>
  <c r="D43" i="2"/>
  <c r="D29" i="2"/>
  <c r="D24" i="2"/>
  <c r="D20" i="2"/>
  <c r="D13" i="2"/>
  <c r="L13" i="2" s="1"/>
  <c r="D41" i="2"/>
  <c r="D36" i="2"/>
  <c r="D34" i="2"/>
  <c r="D28" i="2"/>
  <c r="D21" i="2"/>
  <c r="D44" i="2"/>
  <c r="D42" i="2"/>
  <c r="D23" i="2"/>
  <c r="D38" i="2"/>
  <c r="D37" i="2"/>
  <c r="D35" i="2"/>
  <c r="D31" i="2"/>
  <c r="D30" i="2"/>
  <c r="D27" i="2"/>
  <c r="D22" i="2"/>
  <c r="D17" i="2"/>
  <c r="C17" i="2" s="1"/>
  <c r="E34" i="2"/>
  <c r="D16" i="2"/>
  <c r="C16" i="2" s="1"/>
  <c r="D15" i="2"/>
  <c r="C15" i="2" s="1"/>
  <c r="D14" i="2"/>
  <c r="E14" i="2" l="1"/>
  <c r="H14" i="2" s="1"/>
  <c r="E35" i="2"/>
  <c r="H35" i="2" s="1"/>
  <c r="E29" i="2"/>
  <c r="E37" i="2"/>
  <c r="H37" i="2" s="1"/>
  <c r="E13" i="2"/>
  <c r="H13" i="2" s="1"/>
  <c r="E36" i="2"/>
  <c r="H36" i="2" s="1"/>
  <c r="E43" i="2"/>
  <c r="G43" i="2" s="1"/>
  <c r="M43" i="2" s="1"/>
  <c r="E27" i="2"/>
  <c r="H27" i="2" s="1"/>
  <c r="E38" i="2"/>
  <c r="G38" i="2" s="1"/>
  <c r="M38" i="2" s="1"/>
  <c r="E45" i="2"/>
  <c r="H45" i="2" s="1"/>
  <c r="E30" i="2"/>
  <c r="H30" i="2" s="1"/>
  <c r="E42" i="2"/>
  <c r="H42" i="2" s="1"/>
  <c r="H34" i="2"/>
  <c r="G34" i="2"/>
  <c r="M34" i="2" s="1"/>
  <c r="C23" i="2"/>
  <c r="L23" i="2"/>
  <c r="N23" i="2" s="1"/>
  <c r="L35" i="2"/>
  <c r="N35" i="2" s="1"/>
  <c r="C35" i="2"/>
  <c r="G13" i="2"/>
  <c r="L34" i="2"/>
  <c r="N34" i="2" s="1"/>
  <c r="C34" i="2"/>
  <c r="E44" i="2"/>
  <c r="E28" i="2"/>
  <c r="E41" i="2"/>
  <c r="C31" i="2"/>
  <c r="L31" i="2"/>
  <c r="N31" i="2" s="1"/>
  <c r="G35" i="2"/>
  <c r="M35" i="2" s="1"/>
  <c r="L28" i="2"/>
  <c r="N28" i="2" s="1"/>
  <c r="C28" i="2"/>
  <c r="C24" i="2"/>
  <c r="L24" i="2"/>
  <c r="N24" i="2" s="1"/>
  <c r="G36" i="2"/>
  <c r="M36" i="2" s="1"/>
  <c r="C22" i="2"/>
  <c r="L22" i="2"/>
  <c r="N22" i="2" s="1"/>
  <c r="C27" i="2"/>
  <c r="L27" i="2"/>
  <c r="N27" i="2" s="1"/>
  <c r="L21" i="2"/>
  <c r="N21" i="2" s="1"/>
  <c r="C21" i="2"/>
  <c r="C36" i="2"/>
  <c r="L36" i="2"/>
  <c r="N36" i="2" s="1"/>
  <c r="E20" i="2"/>
  <c r="C20" i="2"/>
  <c r="L20" i="2"/>
  <c r="N20" i="2" s="1"/>
  <c r="C29" i="2"/>
  <c r="L29" i="2"/>
  <c r="N29" i="2" s="1"/>
  <c r="C43" i="2"/>
  <c r="L43" i="2"/>
  <c r="N43" i="2" s="1"/>
  <c r="H43" i="2"/>
  <c r="C44" i="2"/>
  <c r="L44" i="2"/>
  <c r="N44" i="2" s="1"/>
  <c r="H29" i="2"/>
  <c r="G29" i="2"/>
  <c r="M29" i="2" s="1"/>
  <c r="C37" i="2"/>
  <c r="L37" i="2"/>
  <c r="N37" i="2" s="1"/>
  <c r="L14" i="2"/>
  <c r="N14" i="2" s="1"/>
  <c r="C30" i="2"/>
  <c r="L30" i="2"/>
  <c r="N30" i="2" s="1"/>
  <c r="C38" i="2"/>
  <c r="L38" i="2"/>
  <c r="N38" i="2" s="1"/>
  <c r="E22" i="2"/>
  <c r="E31" i="2"/>
  <c r="L42" i="2"/>
  <c r="N42" i="2" s="1"/>
  <c r="C42" i="2"/>
  <c r="E23" i="2"/>
  <c r="L41" i="2"/>
  <c r="N41" i="2" s="1"/>
  <c r="C41" i="2"/>
  <c r="E24" i="2"/>
  <c r="E21" i="2"/>
  <c r="L45" i="2"/>
  <c r="N45" i="2" s="1"/>
  <c r="C45" i="2"/>
  <c r="N13" i="2"/>
  <c r="E15" i="2"/>
  <c r="H15" i="2" s="1"/>
  <c r="C13" i="2"/>
  <c r="E16" i="2"/>
  <c r="H16" i="2" s="1"/>
  <c r="C14" i="2"/>
  <c r="E17" i="2"/>
  <c r="H17" i="2" s="1"/>
  <c r="L15" i="2"/>
  <c r="N15" i="2" s="1"/>
  <c r="L16" i="2"/>
  <c r="N16" i="2" s="1"/>
  <c r="G15" i="2"/>
  <c r="M15" i="2" s="1"/>
  <c r="L17" i="2"/>
  <c r="N17" i="2" s="1"/>
  <c r="H38" i="2" l="1"/>
  <c r="O36" i="2"/>
  <c r="G45" i="2"/>
  <c r="M45" i="2" s="1"/>
  <c r="O45" i="2" s="1"/>
  <c r="O35" i="2"/>
  <c r="G30" i="2"/>
  <c r="M30" i="2" s="1"/>
  <c r="O30" i="2" s="1"/>
  <c r="G37" i="2"/>
  <c r="M37" i="2" s="1"/>
  <c r="O37" i="2" s="1"/>
  <c r="G42" i="2"/>
  <c r="M42" i="2" s="1"/>
  <c r="O42" i="2" s="1"/>
  <c r="G27" i="2"/>
  <c r="M27" i="2" s="1"/>
  <c r="O27" i="2" s="1"/>
  <c r="H24" i="2"/>
  <c r="G24" i="2"/>
  <c r="M24" i="2" s="1"/>
  <c r="O24" i="2" s="1"/>
  <c r="O29" i="2"/>
  <c r="H20" i="2"/>
  <c r="G20" i="2"/>
  <c r="M20" i="2" s="1"/>
  <c r="O20" i="2" s="1"/>
  <c r="O38" i="2"/>
  <c r="H41" i="2"/>
  <c r="G41" i="2"/>
  <c r="M41" i="2" s="1"/>
  <c r="O41" i="2" s="1"/>
  <c r="H28" i="2"/>
  <c r="G28" i="2"/>
  <c r="M28" i="2" s="1"/>
  <c r="O28" i="2" s="1"/>
  <c r="O34" i="2"/>
  <c r="H31" i="2"/>
  <c r="G31" i="2"/>
  <c r="M31" i="2" s="1"/>
  <c r="O31" i="2" s="1"/>
  <c r="O43" i="2"/>
  <c r="H21" i="2"/>
  <c r="G21" i="2"/>
  <c r="M21" i="2" s="1"/>
  <c r="O21" i="2" s="1"/>
  <c r="H23" i="2"/>
  <c r="G23" i="2"/>
  <c r="M23" i="2" s="1"/>
  <c r="O23" i="2" s="1"/>
  <c r="H22" i="2"/>
  <c r="G22" i="2"/>
  <c r="M22" i="2" s="1"/>
  <c r="O22" i="2" s="1"/>
  <c r="H44" i="2"/>
  <c r="G44" i="2"/>
  <c r="M44" i="2" s="1"/>
  <c r="O44" i="2" s="1"/>
  <c r="G14" i="2"/>
  <c r="M14" i="2" s="1"/>
  <c r="O14" i="2" s="1"/>
  <c r="M13" i="2"/>
  <c r="O13" i="2" s="1"/>
  <c r="G17" i="2"/>
  <c r="M17" i="2" s="1"/>
  <c r="O17" i="2" s="1"/>
  <c r="G16" i="2"/>
  <c r="M16" i="2" s="1"/>
  <c r="O16" i="2" s="1"/>
  <c r="O15" i="2"/>
</calcChain>
</file>

<file path=xl/sharedStrings.xml><?xml version="1.0" encoding="utf-8"?>
<sst xmlns="http://schemas.openxmlformats.org/spreadsheetml/2006/main" count="629" uniqueCount="53">
  <si>
    <t>Re</t>
  </si>
  <si>
    <t>Fe3O4</t>
  </si>
  <si>
    <t xml:space="preserve">vol_fraction = </t>
  </si>
  <si>
    <t xml:space="preserve">nano size = </t>
  </si>
  <si>
    <t>m</t>
  </si>
  <si>
    <t xml:space="preserve">rho water = 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</si>
  <si>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</si>
  <si>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rho nano = </t>
  </si>
  <si>
    <t xml:space="preserve">df = </t>
  </si>
  <si>
    <t xml:space="preserve">rho particle = </t>
  </si>
  <si>
    <t xml:space="preserve">kstatic = </t>
  </si>
  <si>
    <t xml:space="preserve">Cp water = </t>
  </si>
  <si>
    <t>J/(kg.K)</t>
  </si>
  <si>
    <t xml:space="preserve">Cp nano = </t>
  </si>
  <si>
    <t xml:space="preserve">kbrownian = </t>
  </si>
  <si>
    <t xml:space="preserve">Cp particle = </t>
  </si>
  <si>
    <t xml:space="preserve">temp = </t>
  </si>
  <si>
    <t xml:space="preserve">mu water = </t>
  </si>
  <si>
    <t>Pa.s</t>
  </si>
  <si>
    <t xml:space="preserve">mu nano = </t>
  </si>
  <si>
    <t>mPa.s</t>
  </si>
  <si>
    <t xml:space="preserve">temp ref = </t>
  </si>
  <si>
    <t xml:space="preserve">k water = </t>
  </si>
  <si>
    <t>W/(m.°C)</t>
  </si>
  <si>
    <t xml:space="preserve">f = </t>
  </si>
  <si>
    <t xml:space="preserve">k particle = </t>
  </si>
  <si>
    <t xml:space="preserve">k nano = </t>
  </si>
  <si>
    <t xml:space="preserve">beta = </t>
  </si>
  <si>
    <t>mass flow</t>
  </si>
  <si>
    <t>velocity</t>
  </si>
  <si>
    <t>Pr</t>
  </si>
  <si>
    <t>f-Gnielinski</t>
  </si>
  <si>
    <t>Nu-Gnielinski</t>
  </si>
  <si>
    <t>Nu-Dittus</t>
  </si>
  <si>
    <t>f-Blasius</t>
  </si>
  <si>
    <t>Nu-Cal</t>
  </si>
  <si>
    <t>delP</t>
  </si>
  <si>
    <t>f-Cal</t>
  </si>
  <si>
    <t>Nu/Nu0</t>
  </si>
  <si>
    <t>f/f0</t>
  </si>
  <si>
    <t>TEF</t>
  </si>
  <si>
    <t>Nu0</t>
  </si>
  <si>
    <t>Dh=Di</t>
  </si>
  <si>
    <t>4S p10 e0.5</t>
  </si>
  <si>
    <t>4S p10 e0.75</t>
  </si>
  <si>
    <t>4S p10 e1.0</t>
  </si>
  <si>
    <t>4S p10 e1.25</t>
  </si>
  <si>
    <t>4S p10 e1.5</t>
  </si>
  <si>
    <t>4S p20 e0.5</t>
  </si>
  <si>
    <t>4S p20 e0.75</t>
  </si>
  <si>
    <t>4S p20 e1.0</t>
  </si>
  <si>
    <t>4S p20 e1.25</t>
  </si>
  <si>
    <t>4S p20 e1.5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</si>
</sst>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53">
    <xf numFmtId="0" fontId="0" fillId="0" borderId="0" xfId="0"/>
    <xf numFmtId="0" fontId="2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11" fontId="0" fillId="0" borderId="0" xfId="0" applyNumberFormat="1"/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7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/>
    <xf numFmtId="0" fontId="0" fillId="6" borderId="0" xfId="0" applyFill="1"/>
    <xf numFmtId="0" fontId="0" fillId="6" borderId="7" xfId="0" applyFill="1" applyBorder="1"/>
    <xf numFmtId="164" fontId="1" fillId="6" borderId="0" xfId="0" applyNumberFormat="1" applyFont="1" applyFill="1" applyAlignment="1">
      <alignment horizontal="right" vertical="center"/>
    </xf>
    <xf numFmtId="0" fontId="1" fillId="6" borderId="0" xfId="0" applyFont="1" applyFill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8" fillId="7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8" fillId="7" borderId="7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8" fillId="7" borderId="8" xfId="0" applyFont="1" applyFill="1" applyBorder="1" applyAlignment="1">
      <alignment vertical="center"/>
    </xf>
    <xf numFmtId="0" fontId="7" fillId="0" borderId="12" xfId="0" applyFont="1" applyBorder="1"/>
    <xf numFmtId="0" fontId="0" fillId="0" borderId="12" xfId="0" applyBorder="1"/>
    <xf numFmtId="0" fontId="8" fillId="8" borderId="7" xfId="0" applyFont="1" applyFill="1" applyBorder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P10'!$A$13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P10'!$N$13:$N$17</c:f>
              <c:numCache>
                <c:formatCode>General</c:formatCode>
                <c:ptCount val="5"/>
                <c:pt idx="0">
                  <c:v>3.6658574090750435</c:v>
                </c:pt>
                <c:pt idx="1">
                  <c:v>5.1264213796834657</c:v>
                </c:pt>
                <c:pt idx="2">
                  <c:v>5.4077872114597847</c:v>
                </c:pt>
                <c:pt idx="3">
                  <c:v>5.3586350168592096</c:v>
                </c:pt>
                <c:pt idx="4">
                  <c:v>5.2630320204578762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08-4951-8AFD-A52B1514B99D}"/>
            </c:ext>
          </c:extLst>
        </c:ser>
        <c:ser>
          <c:idx val="0"/>
          <c:order val="1"/>
          <c:tx>
            <c:strRef>
              <c:f>'4S P10'!$A$20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P10'!$N$20:$N$24</c:f>
              <c:numCache>
                <c:formatCode>General</c:formatCode>
                <c:ptCount val="5"/>
                <c:pt idx="0">
                  <c:v>6.6894148426404119</c:v>
                </c:pt>
                <c:pt idx="1">
                  <c:v>7.9721848000090958</c:v>
                </c:pt>
                <c:pt idx="2">
                  <c:v>7.6853820578510437</c:v>
                </c:pt>
                <c:pt idx="3">
                  <c:v>7.4102854826354854</c:v>
                </c:pt>
                <c:pt idx="4">
                  <c:v>7.233647805288828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08-4951-8AFD-A52B1514B99D}"/>
            </c:ext>
          </c:extLst>
        </c:ser>
        <c:ser>
          <c:idx val="2"/>
          <c:order val="2"/>
          <c:tx>
            <c:strRef>
              <c:f>'4S P10'!$A$27:$A$31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P10'!$N$27:$N$31</c:f>
              <c:numCache>
                <c:formatCode>General</c:formatCode>
                <c:ptCount val="5"/>
                <c:pt idx="0">
                  <c:v>8.5944729832163791</c:v>
                </c:pt>
                <c:pt idx="1">
                  <c:v>9.6126690224377285</c:v>
                </c:pt>
                <c:pt idx="2">
                  <c:v>9.0854616156874677</c:v>
                </c:pt>
                <c:pt idx="3">
                  <c:v>8.7034715773380249</c:v>
                </c:pt>
                <c:pt idx="4">
                  <c:v>8.5221885999020373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0B-4559-ADBE-421B0986F8BB}"/>
            </c:ext>
          </c:extLst>
        </c:ser>
        <c:ser>
          <c:idx val="3"/>
          <c:order val="3"/>
          <c:tx>
            <c:strRef>
              <c:f>'4S P10'!$A$34:$A$38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P10'!$N$34:$N$38</c:f>
              <c:numCache>
                <c:formatCode>General</c:formatCode>
                <c:ptCount val="5"/>
                <c:pt idx="0">
                  <c:v>11.080514603354244</c:v>
                </c:pt>
                <c:pt idx="1">
                  <c:v>11.823264940847364</c:v>
                </c:pt>
                <c:pt idx="2">
                  <c:v>11.161715667636459</c:v>
                </c:pt>
                <c:pt idx="3">
                  <c:v>10.777811712323613</c:v>
                </c:pt>
                <c:pt idx="4">
                  <c:v>10.55400026770949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0B-4559-ADBE-421B0986F8BB}"/>
            </c:ext>
          </c:extLst>
        </c:ser>
        <c:ser>
          <c:idx val="4"/>
          <c:order val="4"/>
          <c:tx>
            <c:strRef>
              <c:f>'4S P10'!$A$41:$A$45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P10'!$N$41:$N$45</c:f>
              <c:numCache>
                <c:formatCode>General</c:formatCode>
                <c:ptCount val="5"/>
                <c:pt idx="0">
                  <c:v>14.650942032938829</c:v>
                </c:pt>
                <c:pt idx="1">
                  <c:v>15.181688862222545</c:v>
                </c:pt>
                <c:pt idx="2">
                  <c:v>14.414048896716416</c:v>
                </c:pt>
                <c:pt idx="3">
                  <c:v>14.082090315409905</c:v>
                </c:pt>
                <c:pt idx="4">
                  <c:v>13.91862434754907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0B-4559-ADBE-421B0986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P10'!$A$13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P10'!$M$13:$M$17</c:f>
              <c:numCache>
                <c:formatCode>General</c:formatCode>
                <c:ptCount val="5"/>
                <c:pt idx="0">
                  <c:v>3.6864367253677401</c:v>
                </c:pt>
                <c:pt idx="1">
                  <c:v>3.1385142551995182</c:v>
                </c:pt>
                <c:pt idx="2">
                  <c:v>2.6993502273123355</c:v>
                </c:pt>
                <c:pt idx="3">
                  <c:v>2.4077032972419676</c:v>
                </c:pt>
                <c:pt idx="4">
                  <c:v>2.2090387858197222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9-4201-A8C4-D46FCED30599}"/>
            </c:ext>
          </c:extLst>
        </c:ser>
        <c:ser>
          <c:idx val="0"/>
          <c:order val="1"/>
          <c:tx>
            <c:strRef>
              <c:f>'4S P10'!$A$20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P10'!$M$20:$M$24</c:f>
              <c:numCache>
                <c:formatCode>General</c:formatCode>
                <c:ptCount val="5"/>
                <c:pt idx="0">
                  <c:v>4.4677697079197047</c:v>
                </c:pt>
                <c:pt idx="1">
                  <c:v>3.3245618077720858</c:v>
                </c:pt>
                <c:pt idx="2">
                  <c:v>2.7623361204544556</c:v>
                </c:pt>
                <c:pt idx="3">
                  <c:v>2.4841523269659564</c:v>
                </c:pt>
                <c:pt idx="4">
                  <c:v>2.3219896289099227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B-4BA5-B661-97AB053C422C}"/>
            </c:ext>
          </c:extLst>
        </c:ser>
        <c:ser>
          <c:idx val="2"/>
          <c:order val="2"/>
          <c:tx>
            <c:strRef>
              <c:f>'4S P10'!$A$27:$A$31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P10'!$M$27:$M$31</c:f>
              <c:numCache>
                <c:formatCode>General</c:formatCode>
                <c:ptCount val="5"/>
                <c:pt idx="0">
                  <c:v>4.772269352396636</c:v>
                </c:pt>
                <c:pt idx="1">
                  <c:v>3.4643016181033097</c:v>
                </c:pt>
                <c:pt idx="2">
                  <c:v>2.8556981436868281</c:v>
                </c:pt>
                <c:pt idx="3">
                  <c:v>2.5536426243580923</c:v>
                </c:pt>
                <c:pt idx="4">
                  <c:v>2.3806931359303376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DF-4711-8AC9-1295AE5C517A}"/>
            </c:ext>
          </c:extLst>
        </c:ser>
        <c:ser>
          <c:idx val="3"/>
          <c:order val="3"/>
          <c:tx>
            <c:strRef>
              <c:f>'4S P10'!$A$34:$A$38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P10'!$M$34:$M$38</c:f>
              <c:numCache>
                <c:formatCode>General</c:formatCode>
                <c:ptCount val="5"/>
                <c:pt idx="0">
                  <c:v>4.8668052680170089</c:v>
                </c:pt>
                <c:pt idx="1">
                  <c:v>3.4541191620584888</c:v>
                </c:pt>
                <c:pt idx="2">
                  <c:v>2.8529148900250765</c:v>
                </c:pt>
                <c:pt idx="3">
                  <c:v>2.561900517399426</c:v>
                </c:pt>
                <c:pt idx="4">
                  <c:v>2.3920393676890934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DF-4711-8AC9-1295AE5C517A}"/>
            </c:ext>
          </c:extLst>
        </c:ser>
        <c:ser>
          <c:idx val="4"/>
          <c:order val="4"/>
          <c:tx>
            <c:strRef>
              <c:f>'4S P10'!$A$41:$A$45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P10'!$M$41:$M$45</c:f>
              <c:numCache>
                <c:formatCode>General</c:formatCode>
                <c:ptCount val="5"/>
                <c:pt idx="0">
                  <c:v>4.9140337714201552</c:v>
                </c:pt>
                <c:pt idx="1">
                  <c:v>3.6402226024824995</c:v>
                </c:pt>
                <c:pt idx="2">
                  <c:v>3.0975184698713463</c:v>
                </c:pt>
                <c:pt idx="3">
                  <c:v>2.8063721395398589</c:v>
                </c:pt>
                <c:pt idx="4">
                  <c:v>2.5886486799843111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9DF-4711-8AC9-1295AE5C5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P10'!$A$13</c:f>
              <c:strCache>
                <c:ptCount val="1"/>
                <c:pt idx="0">
                  <c:v>4S p10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P10'!$O$13:$O$17</c:f>
              <c:numCache>
                <c:formatCode>General</c:formatCode>
                <c:ptCount val="5"/>
                <c:pt idx="0">
                  <c:v>2.3908276029104978</c:v>
                </c:pt>
                <c:pt idx="1">
                  <c:v>1.8202009574189431</c:v>
                </c:pt>
                <c:pt idx="2">
                  <c:v>1.5378691003756828</c:v>
                </c:pt>
                <c:pt idx="3">
                  <c:v>1.3758937829178506</c:v>
                </c:pt>
                <c:pt idx="4">
                  <c:v>1.2699637865873388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0-4290-AE16-355033102452}"/>
            </c:ext>
          </c:extLst>
        </c:ser>
        <c:ser>
          <c:idx val="0"/>
          <c:order val="1"/>
          <c:tx>
            <c:strRef>
              <c:f>'4S P10'!$A$20</c:f>
              <c:strCache>
                <c:ptCount val="1"/>
                <c:pt idx="0">
                  <c:v>4S p10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P10'!$O$20:$O$24</c:f>
              <c:numCache>
                <c:formatCode>General</c:formatCode>
                <c:ptCount val="5"/>
                <c:pt idx="0">
                  <c:v>2.3711629627793762</c:v>
                </c:pt>
                <c:pt idx="1">
                  <c:v>1.664211909718607</c:v>
                </c:pt>
                <c:pt idx="2">
                  <c:v>1.3997636188266949</c:v>
                </c:pt>
                <c:pt idx="3">
                  <c:v>1.2741872151663671</c:v>
                </c:pt>
                <c:pt idx="4">
                  <c:v>1.2006262168401007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0-4290-AE16-355033102452}"/>
            </c:ext>
          </c:extLst>
        </c:ser>
        <c:ser>
          <c:idx val="2"/>
          <c:order val="2"/>
          <c:tx>
            <c:strRef>
              <c:f>'4S P10'!$A$27:$A$31</c:f>
              <c:strCache>
                <c:ptCount val="5"/>
                <c:pt idx="0">
                  <c:v>4S p10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P10'!$O$27:$O$31</c:f>
              <c:numCache>
                <c:formatCode>General</c:formatCode>
                <c:ptCount val="5"/>
                <c:pt idx="0">
                  <c:v>2.3297994095644561</c:v>
                </c:pt>
                <c:pt idx="1">
                  <c:v>1.6292999103151578</c:v>
                </c:pt>
                <c:pt idx="2">
                  <c:v>1.3685582906330434</c:v>
                </c:pt>
                <c:pt idx="3">
                  <c:v>1.2414501358088235</c:v>
                </c:pt>
                <c:pt idx="4">
                  <c:v>1.1655199350162586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50-4E6B-B278-A9BEC921A8AC}"/>
            </c:ext>
          </c:extLst>
        </c:ser>
        <c:ser>
          <c:idx val="3"/>
          <c:order val="3"/>
          <c:tx>
            <c:strRef>
              <c:f>'4S P10'!$A$34:$A$38</c:f>
              <c:strCache>
                <c:ptCount val="5"/>
                <c:pt idx="0">
                  <c:v>4S p10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P10'!$O$34:$O$38</c:f>
              <c:numCache>
                <c:formatCode>General</c:formatCode>
                <c:ptCount val="5"/>
                <c:pt idx="0">
                  <c:v>2.1830180468048974</c:v>
                </c:pt>
                <c:pt idx="1">
                  <c:v>1.5162058763399184</c:v>
                </c:pt>
                <c:pt idx="2">
                  <c:v>1.2765715575843375</c:v>
                </c:pt>
                <c:pt idx="3">
                  <c:v>1.1598061233304113</c:v>
                </c:pt>
                <c:pt idx="4">
                  <c:v>1.0905090881642021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50-4E6B-B278-A9BEC921A8AC}"/>
            </c:ext>
          </c:extLst>
        </c:ser>
        <c:ser>
          <c:idx val="4"/>
          <c:order val="4"/>
          <c:tx>
            <c:strRef>
              <c:f>'4S P10'!$A$41:$A$45</c:f>
              <c:strCache>
                <c:ptCount val="5"/>
                <c:pt idx="0">
                  <c:v>4S p10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P10'!$B$41:$B$45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P10'!$O$41:$O$45</c:f>
              <c:numCache>
                <c:formatCode>General</c:formatCode>
                <c:ptCount val="5"/>
                <c:pt idx="0">
                  <c:v>2.0082431153947198</c:v>
                </c:pt>
                <c:pt idx="1">
                  <c:v>1.4701260721276335</c:v>
                </c:pt>
                <c:pt idx="2">
                  <c:v>1.2727757954253682</c:v>
                </c:pt>
                <c:pt idx="3">
                  <c:v>1.1621340297566725</c:v>
                </c:pt>
                <c:pt idx="4">
                  <c:v>1.0761537977493958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50-4E6B-B278-A9BEC921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P20'!$A$13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P20'!$N$13:$N$17</c:f>
              <c:numCache>
                <c:formatCode>General</c:formatCode>
                <c:ptCount val="5"/>
                <c:pt idx="0">
                  <c:v>2.6460307698687782</c:v>
                </c:pt>
                <c:pt idx="1">
                  <c:v>3.0645974067246842</c:v>
                </c:pt>
                <c:pt idx="2">
                  <c:v>3.0491475843785474</c:v>
                </c:pt>
                <c:pt idx="3">
                  <c:v>2.9685757073120698</c:v>
                </c:pt>
                <c:pt idx="4">
                  <c:v>2.8842151989764635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D-44B6-ADB1-D7FF29E6126F}"/>
            </c:ext>
          </c:extLst>
        </c:ser>
        <c:ser>
          <c:idx val="0"/>
          <c:order val="1"/>
          <c:tx>
            <c:strRef>
              <c:f>'4S P20'!$A$20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P20'!$N$20:$N$24</c:f>
              <c:numCache>
                <c:formatCode>General</c:formatCode>
                <c:ptCount val="5"/>
                <c:pt idx="0">
                  <c:v>4.5391345683268067</c:v>
                </c:pt>
                <c:pt idx="1">
                  <c:v>4.6823366576971797</c:v>
                </c:pt>
                <c:pt idx="2">
                  <c:v>4.36006433435431</c:v>
                </c:pt>
                <c:pt idx="3">
                  <c:v>4.119526198680032</c:v>
                </c:pt>
                <c:pt idx="4">
                  <c:v>3.9624381337280101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D-44B6-ADB1-D7FF29E6126F}"/>
            </c:ext>
          </c:extLst>
        </c:ser>
        <c:ser>
          <c:idx val="2"/>
          <c:order val="2"/>
          <c:tx>
            <c:strRef>
              <c:f>'4S P20'!$A$27:$A$31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P20'!$N$27:$N$31</c:f>
              <c:numCache>
                <c:formatCode>General</c:formatCode>
                <c:ptCount val="5"/>
                <c:pt idx="0">
                  <c:v>6.3708330558982604</c:v>
                </c:pt>
                <c:pt idx="1">
                  <c:v>5.9062268383942937</c:v>
                </c:pt>
                <c:pt idx="2">
                  <c:v>5.3779111563955038</c:v>
                </c:pt>
                <c:pt idx="3">
                  <c:v>5.0614323074977765</c:v>
                </c:pt>
                <c:pt idx="4">
                  <c:v>4.8612120325750574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D-44B6-ADB1-D7FF29E6126F}"/>
            </c:ext>
          </c:extLst>
        </c:ser>
        <c:ser>
          <c:idx val="3"/>
          <c:order val="3"/>
          <c:tx>
            <c:strRef>
              <c:f>'4S P20'!$A$34:$A$38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P20'!$N$34:$N$38</c:f>
              <c:numCache>
                <c:formatCode>General</c:formatCode>
                <c:ptCount val="5"/>
                <c:pt idx="0">
                  <c:v>7.905822757972917</c:v>
                </c:pt>
                <c:pt idx="1">
                  <c:v>6.9614222782269346</c:v>
                </c:pt>
                <c:pt idx="2">
                  <c:v>6.3214277209241629</c:v>
                </c:pt>
                <c:pt idx="3">
                  <c:v>5.9533148513609389</c:v>
                </c:pt>
                <c:pt idx="4">
                  <c:v>5.7126662973530147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D-44B6-ADB1-D7FF29E6126F}"/>
            </c:ext>
          </c:extLst>
        </c:ser>
        <c:ser>
          <c:idx val="4"/>
          <c:order val="4"/>
          <c:tx>
            <c:strRef>
              <c:f>'4S P20'!$A$41:$A$45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P20'!$N$41:$N$45</c:f>
              <c:numCache>
                <c:formatCode>General</c:formatCode>
                <c:ptCount val="5"/>
                <c:pt idx="0">
                  <c:v>9.4711730479127709</c:v>
                </c:pt>
                <c:pt idx="1">
                  <c:v>8.2645342343152546</c:v>
                </c:pt>
                <c:pt idx="2">
                  <c:v>7.6605134534901449</c:v>
                </c:pt>
                <c:pt idx="3">
                  <c:v>7.2967746114747465</c:v>
                </c:pt>
                <c:pt idx="4">
                  <c:v>7.0186354344659598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D-44B6-ADB1-D7FF29E61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P20'!$A$13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P20'!$M$13:$M$17</c:f>
              <c:numCache>
                <c:formatCode>General</c:formatCode>
                <c:ptCount val="5"/>
                <c:pt idx="0">
                  <c:v>2.7194931677958349</c:v>
                </c:pt>
                <c:pt idx="1">
                  <c:v>2.2086459731323278</c:v>
                </c:pt>
                <c:pt idx="2">
                  <c:v>1.9202319953294904</c:v>
                </c:pt>
                <c:pt idx="3">
                  <c:v>1.7547245683169796</c:v>
                </c:pt>
                <c:pt idx="4">
                  <c:v>1.6440045414552567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06-46B0-8F1C-1297D234C8D2}"/>
            </c:ext>
          </c:extLst>
        </c:ser>
        <c:ser>
          <c:idx val="0"/>
          <c:order val="1"/>
          <c:tx>
            <c:strRef>
              <c:f>'4S P20'!$A$20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P20'!$M$20:$M$24</c:f>
              <c:numCache>
                <c:formatCode>General</c:formatCode>
                <c:ptCount val="5"/>
                <c:pt idx="0">
                  <c:v>3.4670923166933534</c:v>
                </c:pt>
                <c:pt idx="1">
                  <c:v>2.4437366677863031</c:v>
                </c:pt>
                <c:pt idx="2">
                  <c:v>2.0150660647006085</c:v>
                </c:pt>
                <c:pt idx="3">
                  <c:v>1.8164873262485495</c:v>
                </c:pt>
                <c:pt idx="4">
                  <c:v>1.7151480799180996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06-46B0-8F1C-1297D234C8D2}"/>
            </c:ext>
          </c:extLst>
        </c:ser>
        <c:ser>
          <c:idx val="2"/>
          <c:order val="2"/>
          <c:tx>
            <c:strRef>
              <c:f>'4S P20'!$A$27:$A$31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P20'!$M$27:$M$31</c:f>
              <c:numCache>
                <c:formatCode>General</c:formatCode>
                <c:ptCount val="5"/>
                <c:pt idx="0">
                  <c:v>3.7713394529652295</c:v>
                </c:pt>
                <c:pt idx="1">
                  <c:v>2.4407870311823756</c:v>
                </c:pt>
                <c:pt idx="2">
                  <c:v>2.0188548259998242</c:v>
                </c:pt>
                <c:pt idx="3">
                  <c:v>1.8434613560425317</c:v>
                </c:pt>
                <c:pt idx="4">
                  <c:v>1.7622691862165962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06-46B0-8F1C-1297D234C8D2}"/>
            </c:ext>
          </c:extLst>
        </c:ser>
        <c:ser>
          <c:idx val="3"/>
          <c:order val="3"/>
          <c:tx>
            <c:strRef>
              <c:f>'4S P20'!$A$34:$A$38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P20'!$M$34:$M$38</c:f>
              <c:numCache>
                <c:formatCode>General</c:formatCode>
                <c:ptCount val="5"/>
                <c:pt idx="0">
                  <c:v>3.9499921643948546</c:v>
                </c:pt>
                <c:pt idx="1">
                  <c:v>2.3850637384132316</c:v>
                </c:pt>
                <c:pt idx="2">
                  <c:v>1.9996255575897204</c:v>
                </c:pt>
                <c:pt idx="3">
                  <c:v>1.85901428314368</c:v>
                </c:pt>
                <c:pt idx="4">
                  <c:v>1.7967086939617736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06-46B0-8F1C-1297D234C8D2}"/>
            </c:ext>
          </c:extLst>
        </c:ser>
        <c:ser>
          <c:idx val="4"/>
          <c:order val="4"/>
          <c:tx>
            <c:strRef>
              <c:f>'4S P20'!$A$41:$A$45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P20'!$M$41:$M$45</c:f>
              <c:numCache>
                <c:formatCode>General</c:formatCode>
                <c:ptCount val="5"/>
                <c:pt idx="0">
                  <c:v>4.1103885325989369</c:v>
                </c:pt>
                <c:pt idx="1">
                  <c:v>2.4539812214438386</c:v>
                </c:pt>
                <c:pt idx="2">
                  <c:v>2.1799032775481821</c:v>
                </c:pt>
                <c:pt idx="3">
                  <c:v>2.0489236222467935</c:v>
                </c:pt>
                <c:pt idx="4">
                  <c:v>1.9674966413618185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06-46B0-8F1C-1297D234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P20'!$A$13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P20'!$O$13:$O$17</c:f>
              <c:numCache>
                <c:formatCode>General</c:formatCode>
                <c:ptCount val="5"/>
                <c:pt idx="0">
                  <c:v>1.9661787982041792</c:v>
                </c:pt>
                <c:pt idx="1">
                  <c:v>1.5205532409378881</c:v>
                </c:pt>
                <c:pt idx="2">
                  <c:v>1.3242222676569786</c:v>
                </c:pt>
                <c:pt idx="3">
                  <c:v>1.2209360404314942</c:v>
                </c:pt>
                <c:pt idx="4">
                  <c:v>1.1549427559330292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0-49F1-82A0-374C0154DFC3}"/>
            </c:ext>
          </c:extLst>
        </c:ser>
        <c:ser>
          <c:idx val="0"/>
          <c:order val="1"/>
          <c:tx>
            <c:strRef>
              <c:f>'4S P20'!$A$20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P20'!$O$20:$O$24</c:f>
              <c:numCache>
                <c:formatCode>General</c:formatCode>
                <c:ptCount val="5"/>
                <c:pt idx="0">
                  <c:v>2.0939889529923126</c:v>
                </c:pt>
                <c:pt idx="1">
                  <c:v>1.460719611252993</c:v>
                </c:pt>
                <c:pt idx="2">
                  <c:v>1.2334597721666909</c:v>
                </c:pt>
                <c:pt idx="3">
                  <c:v>1.133139248344885</c:v>
                </c:pt>
                <c:pt idx="4">
                  <c:v>1.0838789699922344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D0-49F1-82A0-374C0154DFC3}"/>
            </c:ext>
          </c:extLst>
        </c:ser>
        <c:ser>
          <c:idx val="2"/>
          <c:order val="2"/>
          <c:tx>
            <c:strRef>
              <c:f>'4S P20'!$A$27:$A$31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P20'!$O$27:$O$31</c:f>
              <c:numCache>
                <c:formatCode>General</c:formatCode>
                <c:ptCount val="5"/>
                <c:pt idx="0">
                  <c:v>2.0343712801370359</c:v>
                </c:pt>
                <c:pt idx="1">
                  <c:v>1.3502883255872062</c:v>
                </c:pt>
                <c:pt idx="2">
                  <c:v>1.1523043885415016</c:v>
                </c:pt>
                <c:pt idx="3">
                  <c:v>1.0736833714668277</c:v>
                </c:pt>
                <c:pt idx="4">
                  <c:v>1.0402971119015461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0-49F1-82A0-374C0154DFC3}"/>
            </c:ext>
          </c:extLst>
        </c:ser>
        <c:ser>
          <c:idx val="3"/>
          <c:order val="3"/>
          <c:tx>
            <c:strRef>
              <c:f>'4S P20'!$A$34:$A$38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P20'!$O$34:$O$38</c:f>
              <c:numCache>
                <c:formatCode>General</c:formatCode>
                <c:ptCount val="5"/>
                <c:pt idx="0">
                  <c:v>1.9828074541506311</c:v>
                </c:pt>
                <c:pt idx="1">
                  <c:v>1.2491099371694407</c:v>
                </c:pt>
                <c:pt idx="2">
                  <c:v>1.0814595664960633</c:v>
                </c:pt>
                <c:pt idx="3">
                  <c:v>1.0257222492319198</c:v>
                </c:pt>
                <c:pt idx="4">
                  <c:v>1.0050740283196251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0-49F1-82A0-374C0154DFC3}"/>
            </c:ext>
          </c:extLst>
        </c:ser>
        <c:ser>
          <c:idx val="4"/>
          <c:order val="4"/>
          <c:tx>
            <c:strRef>
              <c:f>'4S P20'!$A$41:$A$45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P20'!$B$41:$B$45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P20'!$O$41:$O$45</c:f>
              <c:numCache>
                <c:formatCode>General</c:formatCode>
                <c:ptCount val="5"/>
                <c:pt idx="0">
                  <c:v>1.9427412044222683</c:v>
                </c:pt>
                <c:pt idx="1">
                  <c:v>1.2137570739732033</c:v>
                </c:pt>
                <c:pt idx="2">
                  <c:v>1.1058204008733392</c:v>
                </c:pt>
                <c:pt idx="3">
                  <c:v>1.056368540179113</c:v>
                </c:pt>
                <c:pt idx="4">
                  <c:v>1.0276134299286424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0-49F1-82A0-374C0154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P30'!$A$13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P30'!$N$13:$N$17</c:f>
              <c:numCache>
                <c:formatCode>General</c:formatCode>
                <c:ptCount val="5"/>
                <c:pt idx="0">
                  <c:v>1.9826842551383774</c:v>
                </c:pt>
                <c:pt idx="1">
                  <c:v>2.0854710307790603</c:v>
                </c:pt>
                <c:pt idx="2">
                  <c:v>2.0438385407796251</c:v>
                </c:pt>
                <c:pt idx="3">
                  <c:v>1.9955987850920796</c:v>
                </c:pt>
                <c:pt idx="4">
                  <c:v>1.9389496242153006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D-4FCD-B087-15D95403FB92}"/>
            </c:ext>
          </c:extLst>
        </c:ser>
        <c:ser>
          <c:idx val="0"/>
          <c:order val="1"/>
          <c:tx>
            <c:strRef>
              <c:f>'4S P30'!$A$20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P30'!$N$20:$N$24</c:f>
              <c:numCache>
                <c:formatCode>General</c:formatCode>
                <c:ptCount val="5"/>
                <c:pt idx="0">
                  <c:v>3.070853803944257</c:v>
                </c:pt>
                <c:pt idx="1">
                  <c:v>3.0425869585166998</c:v>
                </c:pt>
                <c:pt idx="2">
                  <c:v>2.9233295970740287</c:v>
                </c:pt>
                <c:pt idx="3">
                  <c:v>2.7933522011024032</c:v>
                </c:pt>
                <c:pt idx="4">
                  <c:v>2.7303468901360444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D-4FCD-B087-15D95403FB92}"/>
            </c:ext>
          </c:extLst>
        </c:ser>
        <c:ser>
          <c:idx val="2"/>
          <c:order val="2"/>
          <c:tx>
            <c:strRef>
              <c:f>'4S P30'!$A$27:$A$31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P30'!$N$27:$N$31</c:f>
              <c:numCache>
                <c:formatCode>General</c:formatCode>
                <c:ptCount val="5"/>
                <c:pt idx="0">
                  <c:v>4.3667183877660269</c:v>
                </c:pt>
                <c:pt idx="1">
                  <c:v>4.0081946636185508</c:v>
                </c:pt>
                <c:pt idx="2">
                  <c:v>3.763113210046809</c:v>
                </c:pt>
                <c:pt idx="3">
                  <c:v>3.5582139334411118</c:v>
                </c:pt>
                <c:pt idx="4">
                  <c:v>3.3954104613062004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ED-4FCD-B087-15D95403FB92}"/>
            </c:ext>
          </c:extLst>
        </c:ser>
        <c:ser>
          <c:idx val="3"/>
          <c:order val="3"/>
          <c:tx>
            <c:strRef>
              <c:f>'4S P30'!$A$34:$A$38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P30'!$N$34:$N$38</c:f>
              <c:numCache>
                <c:formatCode>General</c:formatCode>
                <c:ptCount val="5"/>
                <c:pt idx="0">
                  <c:v>5.4834231730589664</c:v>
                </c:pt>
                <c:pt idx="1">
                  <c:v>4.8155711410644102</c:v>
                </c:pt>
                <c:pt idx="2">
                  <c:v>4.5003072555722587</c:v>
                </c:pt>
                <c:pt idx="3">
                  <c:v>4.2612949478287945</c:v>
                </c:pt>
                <c:pt idx="4">
                  <c:v>4.0189795492387104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ED-4FCD-B087-15D95403FB92}"/>
            </c:ext>
          </c:extLst>
        </c:ser>
        <c:ser>
          <c:idx val="4"/>
          <c:order val="4"/>
          <c:tx>
            <c:strRef>
              <c:f>'4S P30'!$A$41:$A$45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P30'!$N$41:$N$45</c:f>
              <c:numCache>
                <c:formatCode>General</c:formatCode>
                <c:ptCount val="5"/>
                <c:pt idx="0">
                  <c:v>6.497061752177947</c:v>
                </c:pt>
                <c:pt idx="1">
                  <c:v>5.7155423077881924</c:v>
                </c:pt>
                <c:pt idx="2">
                  <c:v>5.5296382275997003</c:v>
                </c:pt>
                <c:pt idx="3">
                  <c:v>5.2745144229764866</c:v>
                </c:pt>
                <c:pt idx="4">
                  <c:v>5.0761961374011708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ED-4FCD-B087-15D95403F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7944"/>
        <c:axId val="512768336"/>
      </c:scatterChart>
      <c:valAx>
        <c:axId val="512767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8336"/>
        <c:crosses val="autoZero"/>
        <c:crossBetween val="midCat"/>
        <c:majorUnit val="4000"/>
      </c:valAx>
      <c:valAx>
        <c:axId val="512768336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f/f0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937114003032916"/>
          <c:y val="6.0564828970719201E-2"/>
          <c:w val="0.38728873359169841"/>
          <c:h val="0.21277528755448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P30'!$A$13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P30'!$M$13:$M$17</c:f>
              <c:numCache>
                <c:formatCode>General</c:formatCode>
                <c:ptCount val="5"/>
                <c:pt idx="0">
                  <c:v>2.051085326532696</c:v>
                </c:pt>
                <c:pt idx="1">
                  <c:v>1.7200510892142808</c:v>
                </c:pt>
                <c:pt idx="2">
                  <c:v>1.535522003829122</c:v>
                </c:pt>
                <c:pt idx="3">
                  <c:v>1.4377828016887433</c:v>
                </c:pt>
                <c:pt idx="4">
                  <c:v>1.3735134802614528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5-4638-8377-479391670C3D}"/>
            </c:ext>
          </c:extLst>
        </c:ser>
        <c:ser>
          <c:idx val="0"/>
          <c:order val="1"/>
          <c:tx>
            <c:strRef>
              <c:f>'4S P30'!$A$20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P30'!$M$20:$M$24</c:f>
              <c:numCache>
                <c:formatCode>General</c:formatCode>
                <c:ptCount val="5"/>
                <c:pt idx="0">
                  <c:v>2.7704193382267688</c:v>
                </c:pt>
                <c:pt idx="1">
                  <c:v>2.0202821796055179</c:v>
                </c:pt>
                <c:pt idx="2">
                  <c:v>1.7584848011856069</c:v>
                </c:pt>
                <c:pt idx="3">
                  <c:v>1.6117469987170241</c:v>
                </c:pt>
                <c:pt idx="4">
                  <c:v>1.5528554675072157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5-4638-8377-479391670C3D}"/>
            </c:ext>
          </c:extLst>
        </c:ser>
        <c:ser>
          <c:idx val="2"/>
          <c:order val="2"/>
          <c:tx>
            <c:strRef>
              <c:f>'4S P30'!$A$27:$A$31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P30'!$M$27:$M$31</c:f>
              <c:numCache>
                <c:formatCode>General</c:formatCode>
                <c:ptCount val="5"/>
                <c:pt idx="0">
                  <c:v>3.1234845170526175</c:v>
                </c:pt>
                <c:pt idx="1">
                  <c:v>2.1476428308421536</c:v>
                </c:pt>
                <c:pt idx="2">
                  <c:v>1.8666429119095191</c:v>
                </c:pt>
                <c:pt idx="3">
                  <c:v>1.7246341973274728</c:v>
                </c:pt>
                <c:pt idx="4">
                  <c:v>1.639947833436604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5-4638-8377-479391670C3D}"/>
            </c:ext>
          </c:extLst>
        </c:ser>
        <c:ser>
          <c:idx val="3"/>
          <c:order val="3"/>
          <c:tx>
            <c:strRef>
              <c:f>'4S P30'!$A$34:$A$38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P30'!$M$34:$M$38</c:f>
              <c:numCache>
                <c:formatCode>General</c:formatCode>
                <c:ptCount val="5"/>
                <c:pt idx="0">
                  <c:v>3.1979627590396293</c:v>
                </c:pt>
                <c:pt idx="1">
                  <c:v>2.1996728680951172</c:v>
                </c:pt>
                <c:pt idx="2">
                  <c:v>1.943769821359872</c:v>
                </c:pt>
                <c:pt idx="3">
                  <c:v>1.8126441128586068</c:v>
                </c:pt>
                <c:pt idx="4">
                  <c:v>1.7143120417885069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5-4638-8377-479391670C3D}"/>
            </c:ext>
          </c:extLst>
        </c:ser>
        <c:ser>
          <c:idx val="4"/>
          <c:order val="4"/>
          <c:tx>
            <c:strRef>
              <c:f>'4S P30'!$A$41:$A$45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P30'!$M$41:$M$45</c:f>
              <c:numCache>
                <c:formatCode>General</c:formatCode>
                <c:ptCount val="5"/>
                <c:pt idx="0">
                  <c:v>3.0835159401800851</c:v>
                </c:pt>
                <c:pt idx="1">
                  <c:v>2.324423867157436</c:v>
                </c:pt>
                <c:pt idx="2">
                  <c:v>2.1216030073903891</c:v>
                </c:pt>
                <c:pt idx="3">
                  <c:v>1.9947001076982755</c:v>
                </c:pt>
                <c:pt idx="4">
                  <c:v>1.9267858354919976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5-4638-8377-47939167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69512"/>
        <c:axId val="512769904"/>
      </c:scatterChart>
      <c:valAx>
        <c:axId val="51276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904"/>
        <c:crosses val="autoZero"/>
        <c:crossBetween val="midCat"/>
        <c:majorUnit val="4000"/>
      </c:valAx>
      <c:valAx>
        <c:axId val="512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Nu/Nu0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9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10229701633955"/>
          <c:y val="5.9471066659436835E-2"/>
          <c:w val="0.21096972637052669"/>
          <c:h val="0.330258172460635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'4S P30'!$A$13</c:f>
              <c:strCache>
                <c:ptCount val="1"/>
                <c:pt idx="0">
                  <c:v>4S p20 e0.5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P30'!$B$13:$B$17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P30'!$O$13:$O$17</c:f>
              <c:numCache>
                <c:formatCode>General</c:formatCode>
                <c:ptCount val="5"/>
                <c:pt idx="0">
                  <c:v>1.6326729912457907</c:v>
                </c:pt>
                <c:pt idx="1">
                  <c:v>1.3462941523404659</c:v>
                </c:pt>
                <c:pt idx="2">
                  <c:v>1.2099679016887588</c:v>
                </c:pt>
                <c:pt idx="3">
                  <c:v>1.1420072844364699</c:v>
                </c:pt>
                <c:pt idx="4">
                  <c:v>1.1014820331035762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9-44F8-B315-BE8EF7BC031A}"/>
            </c:ext>
          </c:extLst>
        </c:ser>
        <c:ser>
          <c:idx val="0"/>
          <c:order val="1"/>
          <c:tx>
            <c:strRef>
              <c:f>'4S P30'!$A$20</c:f>
              <c:strCache>
                <c:ptCount val="1"/>
                <c:pt idx="0">
                  <c:v>4S p20 e0.75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P30'!$B$20:$B$24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P30'!$O$20:$O$24</c:f>
              <c:numCache>
                <c:formatCode>General</c:formatCode>
                <c:ptCount val="5"/>
                <c:pt idx="0">
                  <c:v>1.9060127273485836</c:v>
                </c:pt>
                <c:pt idx="1">
                  <c:v>1.3942191167696483</c:v>
                </c:pt>
                <c:pt idx="2">
                  <c:v>1.2298326664920975</c:v>
                </c:pt>
                <c:pt idx="3">
                  <c:v>1.1444275507256365</c:v>
                </c:pt>
                <c:pt idx="4">
                  <c:v>1.111028227351907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19-44F8-B315-BE8EF7BC031A}"/>
            </c:ext>
          </c:extLst>
        </c:ser>
        <c:ser>
          <c:idx val="2"/>
          <c:order val="2"/>
          <c:tx>
            <c:strRef>
              <c:f>'4S P30'!$A$27:$A$31</c:f>
              <c:strCache>
                <c:ptCount val="5"/>
                <c:pt idx="0">
                  <c:v>4S p20 e1.0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P30'!$B$27:$B$31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P30'!$O$27:$O$31</c:f>
              <c:numCache>
                <c:formatCode>General</c:formatCode>
                <c:ptCount val="5"/>
                <c:pt idx="0">
                  <c:v>1.910971877472494</c:v>
                </c:pt>
                <c:pt idx="1">
                  <c:v>1.3520075642913827</c:v>
                </c:pt>
                <c:pt idx="2">
                  <c:v>1.2000853962768872</c:v>
                </c:pt>
                <c:pt idx="3">
                  <c:v>1.129673587280599</c:v>
                </c:pt>
                <c:pt idx="4">
                  <c:v>1.0911034758502909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9-44F8-B315-BE8EF7BC031A}"/>
            </c:ext>
          </c:extLst>
        </c:ser>
        <c:ser>
          <c:idx val="3"/>
          <c:order val="3"/>
          <c:tx>
            <c:strRef>
              <c:f>'4S P30'!$A$34:$A$38</c:f>
              <c:strCache>
                <c:ptCount val="5"/>
                <c:pt idx="0">
                  <c:v>4S p20 e1.25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P30'!$B$34:$B$38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P30'!$O$34:$O$38</c:f>
              <c:numCache>
                <c:formatCode>General</c:formatCode>
                <c:ptCount val="5"/>
                <c:pt idx="0">
                  <c:v>1.8135219410774233</c:v>
                </c:pt>
                <c:pt idx="1">
                  <c:v>1.3025932709215977</c:v>
                </c:pt>
                <c:pt idx="2">
                  <c:v>1.1773279283852178</c:v>
                </c:pt>
                <c:pt idx="3">
                  <c:v>1.1180606079510385</c:v>
                </c:pt>
                <c:pt idx="4">
                  <c:v>1.0782462183691128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19-44F8-B315-BE8EF7BC031A}"/>
            </c:ext>
          </c:extLst>
        </c:ser>
        <c:ser>
          <c:idx val="4"/>
          <c:order val="4"/>
          <c:tx>
            <c:strRef>
              <c:f>'4S P30'!$A$41:$A$45</c:f>
              <c:strCache>
                <c:ptCount val="5"/>
                <c:pt idx="0">
                  <c:v>4S p20 e1.5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'4S P30'!$B$41:$B$45</c:f>
              <c:numCache>
                <c:formatCode>General</c:formatCode>
                <c:ptCount val="5"/>
                <c:pt idx="0">
                  <c:v>4000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</c:numCache>
            </c:numRef>
          </c:xVal>
          <c:yVal>
            <c:numRef>
              <c:f>'4S P30'!$O$41:$O$45</c:f>
              <c:numCache>
                <c:formatCode>General</c:formatCode>
                <c:ptCount val="5"/>
                <c:pt idx="0">
                  <c:v>1.6524964416359507</c:v>
                </c:pt>
                <c:pt idx="1">
                  <c:v>1.3000583494829832</c:v>
                </c:pt>
                <c:pt idx="2">
                  <c:v>1.19977152245144</c:v>
                </c:pt>
                <c:pt idx="3">
                  <c:v>1.1459089629975776</c:v>
                </c:pt>
                <c:pt idx="4">
                  <c:v>1.1211248533871241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19-44F8-B315-BE8EF7BC0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1864"/>
        <c:axId val="512771472"/>
      </c:scatterChart>
      <c:valAx>
        <c:axId val="51277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472"/>
        <c:crosses val="autoZero"/>
        <c:crossBetween val="midCat"/>
        <c:majorUnit val="4000"/>
      </c:valAx>
      <c:valAx>
        <c:axId val="5127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1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87903667004773"/>
          <c:y val="4.8172961351593845E-2"/>
          <c:w val="0.19848280536932228"/>
          <c:h val="0.3940618410513905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6185696" y="0"/>
          <a:ext cx="4128407" cy="25739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343900" y="206343"/>
          <a:ext cx="4733926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49508-1DF0-49FF-AA38-4FD42778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B5404-ABF5-4361-AD3E-55164740C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6218ED-7825-4916-A037-FB13FD1142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96C05E-880A-4385-94A0-4ADAC2DC91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320D1A-FFC6-4091-B2C6-759D01B18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40901</xdr:colOff>
      <xdr:row>31</xdr:row>
      <xdr:rowOff>74520</xdr:rowOff>
    </xdr:from>
    <xdr:to>
      <xdr:col>26</xdr:col>
      <xdr:colOff>406213</xdr:colOff>
      <xdr:row>46</xdr:row>
      <xdr:rowOff>61073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45896-2314-4F76-9386-30A985ACD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18489</xdr:colOff>
      <xdr:row>16</xdr:row>
      <xdr:rowOff>28575</xdr:rowOff>
    </xdr:from>
    <xdr:to>
      <xdr:col>26</xdr:col>
      <xdr:colOff>383801</xdr:colOff>
      <xdr:row>30</xdr:row>
      <xdr:rowOff>183216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49B7F-FF20-4835-B2F9-DF7F06E7D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238125</xdr:colOff>
      <xdr:row>0</xdr:row>
      <xdr:rowOff>0</xdr:rowOff>
    </xdr:from>
    <xdr:to>
      <xdr:col>25</xdr:col>
      <xdr:colOff>161924</xdr:colOff>
      <xdr:row>14</xdr:row>
      <xdr:rowOff>2200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A53ADF-A084-4B88-80A7-60117C69DD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24362" r="28431" b="27045"/>
        <a:stretch/>
      </xdr:blipFill>
      <xdr:spPr>
        <a:xfrm>
          <a:off x="13830300" y="0"/>
          <a:ext cx="3619499" cy="2754925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15843</xdr:rowOff>
    </xdr:from>
    <xdr:to>
      <xdr:col>19</xdr:col>
      <xdr:colOff>19051</xdr:colOff>
      <xdr:row>9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9210DA-DE27-4212-B0C9-699E57913C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84" t="74899" r="28431" b="3462"/>
        <a:stretch/>
      </xdr:blipFill>
      <xdr:spPr>
        <a:xfrm>
          <a:off x="8439150" y="206343"/>
          <a:ext cx="4724401" cy="1593882"/>
        </a:xfrm>
        <a:prstGeom prst="rect">
          <a:avLst/>
        </a:prstGeom>
      </xdr:spPr>
    </xdr:pic>
    <xdr:clientData/>
  </xdr:twoCellAnchor>
  <xdr:twoCellAnchor>
    <xdr:from>
      <xdr:col>20</xdr:col>
      <xdr:colOff>33616</xdr:colOff>
      <xdr:row>46</xdr:row>
      <xdr:rowOff>145676</xdr:rowOff>
    </xdr:from>
    <xdr:to>
      <xdr:col>26</xdr:col>
      <xdr:colOff>398928</xdr:colOff>
      <xdr:row>62</xdr:row>
      <xdr:rowOff>20170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6A2627-E673-480E-9B45-0AC2C2161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5"/>
  <sheetViews>
    <sheetView topLeftCell="A6" zoomScale="85" zoomScaleNormal="85" workbookViewId="0">
      <selection activeCell="H47" sqref="H47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1</v>
      </c>
      <c r="C1" s="17" t="s">
        <v>2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3</v>
      </c>
      <c r="D2" s="39"/>
      <c r="E2" s="20" t="s">
        <v>4</v>
      </c>
      <c r="K2" s="5"/>
    </row>
    <row r="3" spans="1:26" ht="17.25" x14ac:dyDescent="0.25">
      <c r="B3" s="4"/>
      <c r="C3" s="18" t="s">
        <v>5</v>
      </c>
      <c r="D3" s="40"/>
      <c r="E3" s="20" t="s">
        <v>6</v>
      </c>
      <c r="F3" s="28" t="s">
        <v>7</v>
      </c>
      <c r="G3" s="35">
        <v>998.71007499999996</v>
      </c>
      <c r="H3" s="20" t="s">
        <v>6</v>
      </c>
      <c r="I3" s="18" t="s">
        <v>8</v>
      </c>
      <c r="J3" s="37"/>
      <c r="K3" s="5"/>
    </row>
    <row r="4" spans="1:26" ht="17.25" x14ac:dyDescent="0.25">
      <c r="B4" s="4"/>
      <c r="C4" s="18" t="s">
        <v>9</v>
      </c>
      <c r="D4" s="40"/>
      <c r="E4" s="20" t="s">
        <v>6</v>
      </c>
      <c r="F4" s="18"/>
      <c r="I4" s="18" t="s">
        <v>10</v>
      </c>
      <c r="J4" s="37"/>
      <c r="K4" s="5"/>
    </row>
    <row r="5" spans="1:26" x14ac:dyDescent="0.25">
      <c r="B5" s="4"/>
      <c r="C5" s="18" t="s">
        <v>11</v>
      </c>
      <c r="D5" s="40"/>
      <c r="E5" s="20" t="s">
        <v>12</v>
      </c>
      <c r="F5" s="28" t="s">
        <v>13</v>
      </c>
      <c r="G5" s="35">
        <v>4181.3244249999998</v>
      </c>
      <c r="H5" s="20" t="s">
        <v>12</v>
      </c>
      <c r="I5" s="18" t="s">
        <v>14</v>
      </c>
      <c r="J5" s="37"/>
      <c r="K5" s="5"/>
    </row>
    <row r="6" spans="1:26" x14ac:dyDescent="0.25">
      <c r="B6" s="4"/>
      <c r="C6" s="18" t="s">
        <v>15</v>
      </c>
      <c r="D6" s="40"/>
      <c r="E6" s="20" t="s">
        <v>12</v>
      </c>
      <c r="F6" s="18"/>
      <c r="I6" s="23" t="s">
        <v>16</v>
      </c>
      <c r="J6" s="37"/>
      <c r="K6" s="5"/>
    </row>
    <row r="7" spans="1:26" x14ac:dyDescent="0.25">
      <c r="B7" s="4"/>
      <c r="C7" s="18" t="s">
        <v>17</v>
      </c>
      <c r="D7" s="40"/>
      <c r="E7" s="20" t="s">
        <v>18</v>
      </c>
      <c r="F7" s="28" t="s">
        <v>19</v>
      </c>
      <c r="G7" s="35">
        <v>1.002125E-3</v>
      </c>
      <c r="H7" s="20" t="s">
        <v>20</v>
      </c>
      <c r="I7" s="18" t="s">
        <v>21</v>
      </c>
      <c r="J7" s="37"/>
      <c r="K7" s="5"/>
    </row>
    <row r="8" spans="1:26" x14ac:dyDescent="0.25">
      <c r="B8" s="4"/>
      <c r="C8" s="18" t="s">
        <v>22</v>
      </c>
      <c r="D8" s="18">
        <v>0.6</v>
      </c>
      <c r="E8" s="20" t="s">
        <v>23</v>
      </c>
      <c r="F8" s="18"/>
      <c r="I8" s="18" t="s">
        <v>24</v>
      </c>
      <c r="J8" s="37"/>
      <c r="K8" s="5"/>
      <c r="W8" s="16"/>
    </row>
    <row r="9" spans="1:26" ht="15.75" thickBot="1" x14ac:dyDescent="0.3">
      <c r="B9" s="6"/>
      <c r="C9" s="19" t="s">
        <v>25</v>
      </c>
      <c r="D9" s="41"/>
      <c r="E9" s="21" t="s">
        <v>23</v>
      </c>
      <c r="F9" s="29" t="s">
        <v>26</v>
      </c>
      <c r="G9" s="36">
        <v>0.598467372</v>
      </c>
      <c r="H9" s="21" t="s">
        <v>23</v>
      </c>
      <c r="I9" s="19" t="s">
        <v>27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1</v>
      </c>
      <c r="B12" s="33" t="s">
        <v>0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43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116.7942</v>
      </c>
      <c r="K13" s="30">
        <v>-986.47810000000004</v>
      </c>
      <c r="L13" s="24">
        <f>-(K13*S13)/(0.5*$G$3*D13*D13)</f>
        <v>0.15191684878121534</v>
      </c>
      <c r="M13" s="24">
        <f t="shared" ref="M13:M17" si="0">J13/G13</f>
        <v>3.6864367253677401</v>
      </c>
      <c r="N13" s="24">
        <f t="shared" ref="N13:N17" si="1">L13/F13</f>
        <v>3.6658574090750435</v>
      </c>
      <c r="O13" s="25">
        <f t="shared" ref="O13:O17" si="2">M13/(N13^(1/3))</f>
        <v>2.3908276029104978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202.16650000000001</v>
      </c>
      <c r="K14" s="30">
        <v>-4466.72</v>
      </c>
      <c r="L14" s="24">
        <f>-(K14*S14)/(0.5*$G$3*D14*D14)</f>
        <v>0.1719678386139617</v>
      </c>
      <c r="M14" s="24">
        <f t="shared" si="0"/>
        <v>3.1385142551995182</v>
      </c>
      <c r="N14" s="24">
        <f t="shared" si="1"/>
        <v>5.1264213796834657</v>
      </c>
      <c r="O14" s="25">
        <f t="shared" si="2"/>
        <v>1.8202009574189431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253.4229</v>
      </c>
      <c r="K15" s="30">
        <v>-9459.2659999999996</v>
      </c>
      <c r="L15" s="24">
        <f>-(K15*S15)/(0.5*$G$3*D15*D15)</f>
        <v>0.1618577219868553</v>
      </c>
      <c r="M15" s="24">
        <f t="shared" si="0"/>
        <v>2.6993502273123355</v>
      </c>
      <c r="N15" s="24">
        <f t="shared" si="1"/>
        <v>5.4077872114597847</v>
      </c>
      <c r="O15" s="25">
        <f t="shared" si="2"/>
        <v>1.5378691003756828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292.81760000000003</v>
      </c>
      <c r="K16" s="30">
        <v>-15426.67</v>
      </c>
      <c r="L16" s="24">
        <f>-(K16*S16)/(0.5*$G$3*D16*D16)</f>
        <v>0.14848093774127571</v>
      </c>
      <c r="M16" s="24">
        <f t="shared" si="0"/>
        <v>2.4077032972419676</v>
      </c>
      <c r="N16" s="24">
        <f t="shared" si="1"/>
        <v>5.3586350168592096</v>
      </c>
      <c r="O16" s="25">
        <f t="shared" si="2"/>
        <v>1.3758937829178506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327.37729999999999</v>
      </c>
      <c r="K17" s="31">
        <v>-22343.59</v>
      </c>
      <c r="L17" s="26">
        <f>-(K17*S17)/(0.5*$G$3*D17*D17)</f>
        <v>0.13763580897576841</v>
      </c>
      <c r="M17" s="26">
        <f t="shared" si="0"/>
        <v>2.2090387858197222</v>
      </c>
      <c r="N17" s="26">
        <f t="shared" si="1"/>
        <v>5.2630320204578762</v>
      </c>
      <c r="O17" s="27">
        <f t="shared" si="2"/>
        <v>1.2699637865873388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1</v>
      </c>
      <c r="B19" s="33" t="s">
        <v>0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44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141.54849999999999</v>
      </c>
      <c r="K20" s="30">
        <v>-1800.114</v>
      </c>
      <c r="L20" s="24">
        <f>-(K20*S20)/(0.5*$G$3*D20*D20)</f>
        <v>0.27721613518531091</v>
      </c>
      <c r="M20" s="24">
        <f t="shared" ref="M20:M24" si="8">J20/G20</f>
        <v>4.4677697079197047</v>
      </c>
      <c r="N20" s="24">
        <f t="shared" ref="N20:N24" si="9">L20/F20</f>
        <v>6.6894148426404119</v>
      </c>
      <c r="O20" s="25">
        <f t="shared" ref="O20:O24" si="10">M20/(N20^(1/3))</f>
        <v>2.3711629627793762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214.1507</v>
      </c>
      <c r="K21" s="30">
        <v>-6946.2719999999999</v>
      </c>
      <c r="L21" s="24">
        <f>-(K21*S21)/(0.5*$G$3*D21*D21)</f>
        <v>0.26743010134162898</v>
      </c>
      <c r="M21" s="24">
        <f t="shared" si="8"/>
        <v>3.3245618077720858</v>
      </c>
      <c r="N21" s="24">
        <f t="shared" si="9"/>
        <v>7.9721848000090958</v>
      </c>
      <c r="O21" s="25">
        <f t="shared" si="10"/>
        <v>1.664211909718607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259.33620000000002</v>
      </c>
      <c r="K22" s="30">
        <v>-13443.22</v>
      </c>
      <c r="L22" s="24">
        <f>-(K22*S22)/(0.5*$G$3*D22*D22)</f>
        <v>0.23002725215340528</v>
      </c>
      <c r="M22" s="24">
        <f t="shared" si="8"/>
        <v>2.7623361204544556</v>
      </c>
      <c r="N22" s="24">
        <f t="shared" si="9"/>
        <v>7.6853820578510437</v>
      </c>
      <c r="O22" s="25">
        <f t="shared" si="10"/>
        <v>1.3997636188266949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302.11509999999998</v>
      </c>
      <c r="K23" s="30">
        <v>-21333.05</v>
      </c>
      <c r="L23" s="24">
        <f>-(K23*S23)/(0.5*$G$3*D23*D23)</f>
        <v>0.20532955387530308</v>
      </c>
      <c r="M23" s="24">
        <f t="shared" si="8"/>
        <v>2.4841523269659564</v>
      </c>
      <c r="N23" s="24">
        <f t="shared" si="9"/>
        <v>7.4102854826354854</v>
      </c>
      <c r="O23" s="25">
        <f t="shared" si="10"/>
        <v>1.2741872151663671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344.11649999999997</v>
      </c>
      <c r="K24" s="31">
        <v>-30709.61</v>
      </c>
      <c r="L24" s="26">
        <f>-(K24*S24)/(0.5*$G$3*D24*D24)</f>
        <v>0.18917022804662756</v>
      </c>
      <c r="M24" s="26">
        <f t="shared" si="8"/>
        <v>2.3219896289099227</v>
      </c>
      <c r="N24" s="26">
        <f t="shared" si="9"/>
        <v>7.233647805288828</v>
      </c>
      <c r="O24" s="27">
        <f t="shared" si="10"/>
        <v>1.2006262168401007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1</v>
      </c>
      <c r="B26" s="33" t="s">
        <v>0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45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151.19569999999999</v>
      </c>
      <c r="K27" s="30">
        <v>-2312.7629999999999</v>
      </c>
      <c r="L27" s="24">
        <f>-(K27*S27)/(0.5*$G$3*D27*D27)</f>
        <v>0.35616367655580994</v>
      </c>
      <c r="M27" s="24">
        <f t="shared" ref="M27:M31" si="16">J27/G27</f>
        <v>4.772269352396636</v>
      </c>
      <c r="N27" s="24">
        <f t="shared" ref="N27:N31" si="17">L27/F27</f>
        <v>8.5944729832163791</v>
      </c>
      <c r="O27" s="25">
        <f t="shared" ref="O27:O31" si="18">M27/(N27^(1/3))</f>
        <v>2.3297994095644561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223.15199999999999</v>
      </c>
      <c r="K28" s="30">
        <v>-8375.6479999999992</v>
      </c>
      <c r="L28" s="24">
        <f>-(K28*S28)/(0.5*$G$3*D28*D28)</f>
        <v>0.32246079529304517</v>
      </c>
      <c r="M28" s="24">
        <f t="shared" si="16"/>
        <v>3.4643016181033097</v>
      </c>
      <c r="N28" s="24">
        <f t="shared" si="17"/>
        <v>9.6126690224377285</v>
      </c>
      <c r="O28" s="25">
        <f t="shared" si="18"/>
        <v>1.6292999103151578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268.10129999999998</v>
      </c>
      <c r="K29" s="30">
        <v>-15892.23</v>
      </c>
      <c r="L29" s="24">
        <f>-(K29*S29)/(0.5*$G$3*D29*D29)</f>
        <v>0.27193231959976194</v>
      </c>
      <c r="M29" s="24">
        <f t="shared" si="16"/>
        <v>2.8556981436868281</v>
      </c>
      <c r="N29" s="24">
        <f t="shared" si="17"/>
        <v>9.0854616156874677</v>
      </c>
      <c r="O29" s="25">
        <f t="shared" si="18"/>
        <v>1.3685582906330434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310.56630000000001</v>
      </c>
      <c r="K30" s="30">
        <v>-25055.93</v>
      </c>
      <c r="L30" s="24">
        <f>-(K30*S30)/(0.5*$G$3*D30*D30)</f>
        <v>0.24116209022295559</v>
      </c>
      <c r="M30" s="24">
        <f t="shared" si="16"/>
        <v>2.5536426243580923</v>
      </c>
      <c r="N30" s="24">
        <f t="shared" si="17"/>
        <v>8.7034715773380249</v>
      </c>
      <c r="O30" s="25">
        <f t="shared" si="18"/>
        <v>1.2414501358088235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352.81630000000001</v>
      </c>
      <c r="K31" s="50">
        <v>-36179.96</v>
      </c>
      <c r="L31" s="26">
        <f>-(K31*S31)/(0.5*$G$3*D31*D31)</f>
        <v>0.22286741133859608</v>
      </c>
      <c r="M31" s="26">
        <f t="shared" si="16"/>
        <v>2.3806931359303376</v>
      </c>
      <c r="N31" s="26">
        <f t="shared" si="17"/>
        <v>8.5221885999020373</v>
      </c>
      <c r="O31" s="27">
        <f t="shared" si="18"/>
        <v>1.1655199350162586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1</v>
      </c>
      <c r="B33" s="33" t="s">
        <v>0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46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154.1908</v>
      </c>
      <c r="K34" s="30">
        <v>-2981.7539999999999</v>
      </c>
      <c r="L34" s="24">
        <f>-(K34*S34)/(0.5*$G$3*D34*D34)</f>
        <v>0.45918776252689647</v>
      </c>
      <c r="M34" s="24">
        <f t="shared" ref="M34:M38" si="24">J34/G34</f>
        <v>4.8668052680170089</v>
      </c>
      <c r="N34" s="24">
        <f t="shared" ref="N34:N38" si="25">L34/F34</f>
        <v>11.080514603354244</v>
      </c>
      <c r="O34" s="25">
        <f t="shared" ref="O34:O38" si="26">M34/(N34^(1/3))</f>
        <v>2.1830180468048974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222.49610000000001</v>
      </c>
      <c r="K35" s="30">
        <v>-10301.77</v>
      </c>
      <c r="L35" s="24">
        <f>-(K35*S35)/(0.5*$G$3*D35*D35)</f>
        <v>0.39661611222511201</v>
      </c>
      <c r="M35" s="24">
        <f t="shared" si="24"/>
        <v>3.4541191620584888</v>
      </c>
      <c r="N35" s="24">
        <f t="shared" si="25"/>
        <v>11.823264940847364</v>
      </c>
      <c r="O35" s="25">
        <f t="shared" si="26"/>
        <v>1.5162058763399184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267.83999999999997</v>
      </c>
      <c r="K36" s="30">
        <v>-19524</v>
      </c>
      <c r="L36" s="24">
        <f>-(K36*S36)/(0.5*$G$3*D36*D36)</f>
        <v>0.33407562109696076</v>
      </c>
      <c r="M36" s="24">
        <f t="shared" si="24"/>
        <v>2.8529148900250765</v>
      </c>
      <c r="N36" s="24">
        <f t="shared" si="25"/>
        <v>11.161715667636459</v>
      </c>
      <c r="O36" s="25">
        <f t="shared" si="26"/>
        <v>1.2765715575843375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311.57060000000001</v>
      </c>
      <c r="K37" s="30">
        <v>-31027.63</v>
      </c>
      <c r="L37" s="24">
        <f>-(K37*S37)/(0.5*$G$3*D37*D37)</f>
        <v>0.29863940813470036</v>
      </c>
      <c r="M37" s="24">
        <f t="shared" si="24"/>
        <v>2.561900517399426</v>
      </c>
      <c r="N37" s="24">
        <f t="shared" si="25"/>
        <v>10.777811712323613</v>
      </c>
      <c r="O37" s="25">
        <f t="shared" si="26"/>
        <v>1.1598061233304113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354.49779999999998</v>
      </c>
      <c r="K38" s="31">
        <v>-44805.78</v>
      </c>
      <c r="L38" s="26">
        <f>-(K38*S38)/(0.5*$G$3*D38*D38)</f>
        <v>0.2760021902071379</v>
      </c>
      <c r="M38" s="26">
        <f t="shared" si="24"/>
        <v>2.3920393676890934</v>
      </c>
      <c r="N38" s="26">
        <f t="shared" si="25"/>
        <v>10.55400026770949</v>
      </c>
      <c r="O38" s="27">
        <f t="shared" si="26"/>
        <v>1.0905090881642021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1</v>
      </c>
      <c r="B40" s="33" t="s">
        <v>0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47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155.68709999999999</v>
      </c>
      <c r="K41" s="30">
        <v>-3942.5520000000001</v>
      </c>
      <c r="L41" s="24">
        <f>-(K41*S41)/(0.5*$G$3*D41*D41)</f>
        <v>0.60714989617719661</v>
      </c>
      <c r="M41" s="24">
        <f t="shared" ref="M41:M45" si="32">J41/G41</f>
        <v>4.9140337714201552</v>
      </c>
      <c r="N41" s="24">
        <f t="shared" ref="N41:N45" si="33">L41/F41</f>
        <v>14.650942032938829</v>
      </c>
      <c r="O41" s="25">
        <f t="shared" ref="O41:O45" si="34">M41/(N41^(1/3))</f>
        <v>2.0082431153947198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234.48390000000001</v>
      </c>
      <c r="K42" s="30">
        <v>-13228.01</v>
      </c>
      <c r="L42" s="24">
        <f>-(K42*S42)/(0.5*$G$3*D42*D42)</f>
        <v>0.50927577481101827</v>
      </c>
      <c r="M42" s="24">
        <f t="shared" si="32"/>
        <v>3.6402226024824995</v>
      </c>
      <c r="N42" s="24">
        <f t="shared" si="33"/>
        <v>15.181688862222545</v>
      </c>
      <c r="O42" s="25">
        <f t="shared" si="34"/>
        <v>1.4701260721276335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290.80410000000001</v>
      </c>
      <c r="K43" s="30">
        <v>-25212.959999999999</v>
      </c>
      <c r="L43" s="24">
        <f>-(K43*S43)/(0.5*$G$3*D43*D43)</f>
        <v>0.43141954884720485</v>
      </c>
      <c r="M43" s="24">
        <f t="shared" si="32"/>
        <v>3.0975184698713463</v>
      </c>
      <c r="N43" s="24">
        <f t="shared" si="33"/>
        <v>14.414048896716416</v>
      </c>
      <c r="O43" s="25">
        <f t="shared" si="34"/>
        <v>1.2727757954253682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341.30250000000001</v>
      </c>
      <c r="K44" s="30">
        <v>-40540.129999999997</v>
      </c>
      <c r="L44" s="24">
        <f>-(K44*S44)/(0.5*$G$3*D44*D44)</f>
        <v>0.390196751376235</v>
      </c>
      <c r="M44" s="24">
        <f t="shared" si="32"/>
        <v>2.8063721395398589</v>
      </c>
      <c r="N44" s="24">
        <f t="shared" si="33"/>
        <v>14.082090315409905</v>
      </c>
      <c r="O44" s="25">
        <f t="shared" si="34"/>
        <v>1.1621340297566725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383.63510000000002</v>
      </c>
      <c r="K45" s="31">
        <v>-59089.9</v>
      </c>
      <c r="L45" s="26">
        <f>-(K45*S45)/(0.5*$G$3*D45*D45)</f>
        <v>0.36399191843375478</v>
      </c>
      <c r="M45" s="26">
        <f t="shared" si="32"/>
        <v>2.5886486799843111</v>
      </c>
      <c r="N45" s="26">
        <f t="shared" si="33"/>
        <v>13.91862434754907</v>
      </c>
      <c r="O45" s="27">
        <f t="shared" si="34"/>
        <v>1.0761537977493958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ignoredErrors>
    <ignoredError sqref="O13 O14 O15 O16 O17 O20:O24 O27:O31 O34:O38 O41:O45" evalError="1"/>
    <ignoredError sqref="L13:L17 M13:M17 L20:M24 L27:M31 L34:M38 L41:M45" emptyCellReferenc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CC85-749C-452F-905C-18ADEAD3AFE4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49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109.8449</v>
      </c>
      <c r="K2">
        <v>-1221.4760000000001</v>
      </c>
      <c r="L2">
        <v>0.18810633989936909</v>
      </c>
      <c r="M2">
        <v>3.4670923166933534</v>
      </c>
      <c r="N2">
        <v>4.5391345683268067</v>
      </c>
      <c r="O2">
        <v>2.0939889529923126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157.4126</v>
      </c>
      <c r="K3">
        <v>-4079.7829999999999</v>
      </c>
      <c r="L3">
        <v>0.15707084046548347</v>
      </c>
      <c r="M3">
        <v>2.4437366677863031</v>
      </c>
      <c r="N3">
        <v>4.6823366576971797</v>
      </c>
      <c r="O3">
        <v>1.460719611252993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189.18029999999999</v>
      </c>
      <c r="K4">
        <v>-7626.5959999999995</v>
      </c>
      <c r="L4">
        <v>0.1304988627102846</v>
      </c>
      <c r="M4">
        <v>2.0150660647006085</v>
      </c>
      <c r="N4">
        <v>4.36006433435431</v>
      </c>
      <c r="O4">
        <v>1.2334597721666909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220.91569999999999</v>
      </c>
      <c r="K5">
        <v>-11859.47</v>
      </c>
      <c r="L5">
        <v>0.11414681371381685</v>
      </c>
      <c r="M5">
        <v>1.8164873262485495</v>
      </c>
      <c r="N5">
        <v>4.119526198680032</v>
      </c>
      <c r="O5">
        <v>1.133139248344885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254.1832</v>
      </c>
      <c r="K6">
        <v>-16822.07</v>
      </c>
      <c r="L6">
        <v>0.10362342009932175</v>
      </c>
      <c r="M6">
        <v>1.7151480799180996</v>
      </c>
      <c r="N6">
        <v>3.9624381337280101</v>
      </c>
      <c r="O6">
        <v>1.0838789699922344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E91F-FB29-4C2A-9A44-3543DC4A130A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50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119.4841</v>
      </c>
      <c r="K2">
        <v>-1714.384</v>
      </c>
      <c r="L2">
        <v>0.26401378285127169</v>
      </c>
      <c r="M2">
        <v>3.7713394529652295</v>
      </c>
      <c r="N2">
        <v>6.3708330558982604</v>
      </c>
      <c r="O2">
        <v>2.0343712801370359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157.2226</v>
      </c>
      <c r="K3">
        <v>-5146.1750000000002</v>
      </c>
      <c r="L3">
        <v>0.19812672204194673</v>
      </c>
      <c r="M3">
        <v>2.4407870311823756</v>
      </c>
      <c r="N3">
        <v>5.9062268383942937</v>
      </c>
      <c r="O3">
        <v>1.3502883255872062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189.536</v>
      </c>
      <c r="K4">
        <v>-9407.0069999999996</v>
      </c>
      <c r="L4">
        <v>0.16096351701436473</v>
      </c>
      <c r="M4">
        <v>2.0188548259998242</v>
      </c>
      <c r="N4">
        <v>5.3779111563955038</v>
      </c>
      <c r="O4">
        <v>1.1523043885415016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224.1962</v>
      </c>
      <c r="K5">
        <v>-14571.07</v>
      </c>
      <c r="L5">
        <v>0.14024582994863896</v>
      </c>
      <c r="M5">
        <v>1.8434613560425317</v>
      </c>
      <c r="N5">
        <v>5.0614323074977765</v>
      </c>
      <c r="O5">
        <v>1.0736833714668277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261.16649999999998</v>
      </c>
      <c r="K6">
        <v>-20637.71</v>
      </c>
      <c r="L6">
        <v>0.12712764203323215</v>
      </c>
      <c r="M6">
        <v>1.7622691862165962</v>
      </c>
      <c r="N6">
        <v>4.8612120325750574</v>
      </c>
      <c r="O6">
        <v>1.0402971119015461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927B-6A99-46CA-906E-4A34A3B7A325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51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125.1442</v>
      </c>
      <c r="K2">
        <v>-2127.4479999999999</v>
      </c>
      <c r="L2">
        <v>0.32762531282336527</v>
      </c>
      <c r="M2">
        <v>3.9499921643948546</v>
      </c>
      <c r="N2">
        <v>7.905822757972917</v>
      </c>
      <c r="O2">
        <v>1.9828074541506311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153.63319999999999</v>
      </c>
      <c r="K3">
        <v>-6065.5810000000001</v>
      </c>
      <c r="L3">
        <v>0.23352367162211024</v>
      </c>
      <c r="M3">
        <v>2.3850637384132316</v>
      </c>
      <c r="N3">
        <v>6.9614222782269346</v>
      </c>
      <c r="O3">
        <v>1.2491099371694407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187.73070000000001</v>
      </c>
      <c r="K4">
        <v>-11057.4</v>
      </c>
      <c r="L4">
        <v>0.18920343027645634</v>
      </c>
      <c r="M4">
        <v>1.9996255575897204</v>
      </c>
      <c r="N4">
        <v>6.3214277209241629</v>
      </c>
      <c r="O4">
        <v>1.0814595664960633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226.08770000000001</v>
      </c>
      <c r="K5">
        <v>-17138.66</v>
      </c>
      <c r="L5">
        <v>0.16495875703757792</v>
      </c>
      <c r="M5">
        <v>1.85901428314368</v>
      </c>
      <c r="N5">
        <v>5.9533148513609389</v>
      </c>
      <c r="O5">
        <v>1.0257222492319198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266.2704</v>
      </c>
      <c r="K6">
        <v>-24252.46</v>
      </c>
      <c r="L6">
        <v>0.14939438790957338</v>
      </c>
      <c r="M6">
        <v>1.7967086939617736</v>
      </c>
      <c r="N6">
        <v>5.7126662973530147</v>
      </c>
      <c r="O6">
        <v>1.0050740283196251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255D-2C02-4212-9006-760CE49BFC07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52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130.2259</v>
      </c>
      <c r="K2">
        <v>-2548.6819999999998</v>
      </c>
      <c r="L2">
        <v>0.39249501634694722</v>
      </c>
      <c r="M2">
        <v>4.1103885325989369</v>
      </c>
      <c r="N2">
        <v>9.4711730479127709</v>
      </c>
      <c r="O2">
        <v>1.9427412044222683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158.07249999999999</v>
      </c>
      <c r="K3">
        <v>-7201</v>
      </c>
      <c r="L3">
        <v>0.2772370790779673</v>
      </c>
      <c r="M3">
        <v>2.4539812214438386</v>
      </c>
      <c r="N3">
        <v>8.2645342343152546</v>
      </c>
      <c r="O3">
        <v>1.2137570739732033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204.6557</v>
      </c>
      <c r="K4">
        <v>-13399.72</v>
      </c>
      <c r="L4">
        <v>0.22928292263498087</v>
      </c>
      <c r="M4">
        <v>2.1799032775481821</v>
      </c>
      <c r="N4">
        <v>7.6605134534901449</v>
      </c>
      <c r="O4">
        <v>1.1058204008733392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249.18389999999999</v>
      </c>
      <c r="K5">
        <v>-21006.27</v>
      </c>
      <c r="L5">
        <v>0.20218431249559549</v>
      </c>
      <c r="M5">
        <v>2.0489236222467935</v>
      </c>
      <c r="N5">
        <v>7.2967746114747465</v>
      </c>
      <c r="O5">
        <v>1.056368540179113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291.58100000000002</v>
      </c>
      <c r="K6">
        <v>-29796.799999999999</v>
      </c>
      <c r="L6">
        <v>0.18354734726555474</v>
      </c>
      <c r="M6">
        <v>1.9674966413618185</v>
      </c>
      <c r="N6">
        <v>7.0186354344659598</v>
      </c>
      <c r="O6">
        <v>1.0276134299286424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3D69-C258-404C-9F43-4A1073E6402C}">
  <dimension ref="A1:R6"/>
  <sheetViews>
    <sheetView workbookViewId="0">
      <selection activeCell="P11" sqref="P11"/>
    </sheetView>
  </sheetViews>
  <sheetFormatPr defaultRowHeight="15" x14ac:dyDescent="0.25"/>
  <sheetData>
    <row r="1" spans="1:18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116.7942</v>
      </c>
      <c r="J2">
        <v>-986.47810000000004</v>
      </c>
      <c r="K2">
        <v>0.15191684878121534</v>
      </c>
      <c r="L2">
        <v>3.6864367253677401</v>
      </c>
      <c r="M2">
        <v>3.6658574090750435</v>
      </c>
      <c r="N2">
        <v>2.3908276029104978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202.16650000000001</v>
      </c>
      <c r="J3">
        <v>-4466.72</v>
      </c>
      <c r="K3">
        <v>0.1719678386139617</v>
      </c>
      <c r="L3">
        <v>3.1385142551995182</v>
      </c>
      <c r="M3">
        <v>5.1264213796834657</v>
      </c>
      <c r="N3">
        <v>1.8202009574189431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253.4229</v>
      </c>
      <c r="J4">
        <v>-9459.2659999999996</v>
      </c>
      <c r="K4">
        <v>0.1618577219868553</v>
      </c>
      <c r="L4">
        <v>2.6993502273123355</v>
      </c>
      <c r="M4">
        <v>5.4077872114597847</v>
      </c>
      <c r="N4">
        <v>1.5378691003756828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292.81760000000003</v>
      </c>
      <c r="J5">
        <v>-15426.67</v>
      </c>
      <c r="K5">
        <v>0.14848093774127571</v>
      </c>
      <c r="L5">
        <v>2.4077032972419676</v>
      </c>
      <c r="M5">
        <v>5.3586350168592096</v>
      </c>
      <c r="N5">
        <v>1.3758937829178506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327.37729999999999</v>
      </c>
      <c r="J6">
        <v>-22343.59</v>
      </c>
      <c r="K6">
        <v>0.13763580897576841</v>
      </c>
      <c r="L6">
        <v>2.2090387858197222</v>
      </c>
      <c r="M6">
        <v>5.2630320204578762</v>
      </c>
      <c r="N6">
        <v>1.2699637865873388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CDF7-72BF-47FE-9202-A499EA6DEF43}">
  <dimension ref="A1:R6"/>
  <sheetViews>
    <sheetView workbookViewId="0">
      <selection activeCell="P11" sqref="P11"/>
    </sheetView>
  </sheetViews>
  <sheetFormatPr defaultRowHeight="15" x14ac:dyDescent="0.25"/>
  <sheetData>
    <row r="1" spans="1:18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141.54849999999999</v>
      </c>
      <c r="J2">
        <v>-1800.114</v>
      </c>
      <c r="K2">
        <v>0.27721613518531091</v>
      </c>
      <c r="L2">
        <v>4.4677697079197047</v>
      </c>
      <c r="M2">
        <v>6.6894148426404119</v>
      </c>
      <c r="N2">
        <v>2.3711629627793762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214.1507</v>
      </c>
      <c r="J3">
        <v>-6946.2719999999999</v>
      </c>
      <c r="K3">
        <v>0.26743010134162898</v>
      </c>
      <c r="L3">
        <v>3.3245618077720858</v>
      </c>
      <c r="M3">
        <v>7.9721848000090958</v>
      </c>
      <c r="N3">
        <v>1.664211909718607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259.33620000000002</v>
      </c>
      <c r="J4">
        <v>-13443.22</v>
      </c>
      <c r="K4">
        <v>0.23002725215340528</v>
      </c>
      <c r="L4">
        <v>2.7623361204544556</v>
      </c>
      <c r="M4">
        <v>7.6853820578510437</v>
      </c>
      <c r="N4">
        <v>1.3997636188266949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302.11509999999998</v>
      </c>
      <c r="J5">
        <v>-21333.05</v>
      </c>
      <c r="K5">
        <v>0.20532955387530308</v>
      </c>
      <c r="L5">
        <v>2.4841523269659564</v>
      </c>
      <c r="M5">
        <v>7.4102854826354854</v>
      </c>
      <c r="N5">
        <v>1.2741872151663671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344.11649999999997</v>
      </c>
      <c r="J6">
        <v>-30709.61</v>
      </c>
      <c r="K6">
        <v>0.18917022804662756</v>
      </c>
      <c r="L6">
        <v>2.3219896289099227</v>
      </c>
      <c r="M6">
        <v>7.233647805288828</v>
      </c>
      <c r="N6">
        <v>1.2006262168401007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0AB5-AFCB-4E02-9CE3-051A4FB01406}">
  <dimension ref="A1:R6"/>
  <sheetViews>
    <sheetView workbookViewId="0">
      <selection activeCell="P11" sqref="P11"/>
    </sheetView>
  </sheetViews>
  <sheetFormatPr defaultRowHeight="15" x14ac:dyDescent="0.25"/>
  <sheetData>
    <row r="1" spans="1:18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151.19569999999999</v>
      </c>
      <c r="J2">
        <v>-2312.7629999999999</v>
      </c>
      <c r="K2">
        <v>0.35616367655580994</v>
      </c>
      <c r="L2">
        <v>4.772269352396636</v>
      </c>
      <c r="M2">
        <v>8.5944729832163791</v>
      </c>
      <c r="N2">
        <v>2.3297994095644561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223.15199999999999</v>
      </c>
      <c r="J3">
        <v>-8375.6479999999992</v>
      </c>
      <c r="K3">
        <v>0.32246079529304517</v>
      </c>
      <c r="L3">
        <v>3.4643016181033097</v>
      </c>
      <c r="M3">
        <v>9.6126690224377285</v>
      </c>
      <c r="N3">
        <v>1.6292999103151578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268.10129999999998</v>
      </c>
      <c r="J4">
        <v>-15892.23</v>
      </c>
      <c r="K4">
        <v>0.27193231959976194</v>
      </c>
      <c r="L4">
        <v>2.8556981436868281</v>
      </c>
      <c r="M4">
        <v>9.0854616156874677</v>
      </c>
      <c r="N4">
        <v>1.3685582906330434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310.56630000000001</v>
      </c>
      <c r="J5">
        <v>-25055.93</v>
      </c>
      <c r="K5">
        <v>0.24116209022295559</v>
      </c>
      <c r="L5">
        <v>2.5536426243580923</v>
      </c>
      <c r="M5">
        <v>8.7034715773380249</v>
      </c>
      <c r="N5">
        <v>1.2414501358088235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352.81630000000001</v>
      </c>
      <c r="J6">
        <v>-36179.96</v>
      </c>
      <c r="K6">
        <v>0.22286741133859608</v>
      </c>
      <c r="L6">
        <v>2.3806931359303376</v>
      </c>
      <c r="M6">
        <v>8.5221885999020373</v>
      </c>
      <c r="N6">
        <v>1.1655199350162586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5564E-ABF7-4360-BD58-C82880F3D10C}">
  <dimension ref="A1:R6"/>
  <sheetViews>
    <sheetView workbookViewId="0">
      <selection activeCell="P11" sqref="P11"/>
    </sheetView>
  </sheetViews>
  <sheetFormatPr defaultRowHeight="15" x14ac:dyDescent="0.25"/>
  <sheetData>
    <row r="1" spans="1:18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154.1908</v>
      </c>
      <c r="J2">
        <v>-2981.7539999999999</v>
      </c>
      <c r="K2">
        <v>0.45918776252689647</v>
      </c>
      <c r="L2">
        <v>4.8668052680170089</v>
      </c>
      <c r="M2">
        <v>11.080514603354244</v>
      </c>
      <c r="N2">
        <v>2.1830180468048974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222.49610000000001</v>
      </c>
      <c r="J3">
        <v>-10301.77</v>
      </c>
      <c r="K3">
        <v>0.39661611222511201</v>
      </c>
      <c r="L3">
        <v>3.4541191620584888</v>
      </c>
      <c r="M3">
        <v>11.823264940847364</v>
      </c>
      <c r="N3">
        <v>1.5162058763399184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267.83999999999997</v>
      </c>
      <c r="J4">
        <v>-19524</v>
      </c>
      <c r="K4">
        <v>0.33407562109696076</v>
      </c>
      <c r="L4">
        <v>2.8529148900250765</v>
      </c>
      <c r="M4">
        <v>11.161715667636459</v>
      </c>
      <c r="N4">
        <v>1.2765715575843375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311.57060000000001</v>
      </c>
      <c r="J5">
        <v>-31027.63</v>
      </c>
      <c r="K5">
        <v>0.29863940813470036</v>
      </c>
      <c r="L5">
        <v>2.561900517399426</v>
      </c>
      <c r="M5">
        <v>10.777811712323613</v>
      </c>
      <c r="N5">
        <v>1.1598061233304113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354.49779999999998</v>
      </c>
      <c r="J6">
        <v>-44805.78</v>
      </c>
      <c r="K6">
        <v>0.2760021902071379</v>
      </c>
      <c r="L6">
        <v>2.3920393676890934</v>
      </c>
      <c r="M6">
        <v>10.55400026770949</v>
      </c>
      <c r="N6">
        <v>1.0905090881642021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4A1E-1464-4B8D-B1CA-2DAD95E453F1}">
  <dimension ref="A1:R6"/>
  <sheetViews>
    <sheetView workbookViewId="0">
      <selection activeCell="P11" sqref="P11"/>
    </sheetView>
  </sheetViews>
  <sheetFormatPr defaultRowHeight="15" x14ac:dyDescent="0.25"/>
  <sheetData>
    <row r="1" spans="1:18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P1" t="s">
        <v>41</v>
      </c>
      <c r="Q1" t="s">
        <v>36</v>
      </c>
      <c r="R1" t="s">
        <v>42</v>
      </c>
    </row>
    <row r="2" spans="1:18" x14ac:dyDescent="0.25">
      <c r="A2">
        <v>4000</v>
      </c>
      <c r="B2">
        <v>3.3812404097890929E-2</v>
      </c>
      <c r="C2">
        <v>0.37371297418494803</v>
      </c>
      <c r="D2">
        <v>6.983682899005208</v>
      </c>
      <c r="E2">
        <v>4.1441014155415956E-2</v>
      </c>
      <c r="F2">
        <v>31.682138797146777</v>
      </c>
      <c r="G2">
        <v>38.107427645677681</v>
      </c>
      <c r="H2">
        <v>3.9734896377980757E-2</v>
      </c>
      <c r="I2">
        <v>155.68709999999999</v>
      </c>
      <c r="J2">
        <v>-3942.5520000000001</v>
      </c>
      <c r="K2">
        <v>0.60714989617719661</v>
      </c>
      <c r="L2">
        <v>4.9140337714201552</v>
      </c>
      <c r="M2">
        <v>14.650942032938829</v>
      </c>
      <c r="N2">
        <v>2.0082431153947198</v>
      </c>
      <c r="P2">
        <v>41.717419999999997</v>
      </c>
      <c r="Q2">
        <v>-305.85700000000003</v>
      </c>
      <c r="R2">
        <v>1.074E-2</v>
      </c>
    </row>
    <row r="3" spans="1:18" x14ac:dyDescent="0.25">
      <c r="A3">
        <v>8000</v>
      </c>
      <c r="B3">
        <v>6.7624808195781858E-2</v>
      </c>
      <c r="C3">
        <v>0.74742594836989606</v>
      </c>
      <c r="D3">
        <v>6.983682899005208</v>
      </c>
      <c r="E3">
        <v>3.3545396657303259E-2</v>
      </c>
      <c r="F3">
        <v>64.414714594676298</v>
      </c>
      <c r="G3">
        <v>66.348885205421993</v>
      </c>
      <c r="H3">
        <v>3.3412931924721827E-2</v>
      </c>
      <c r="I3">
        <v>234.48390000000001</v>
      </c>
      <c r="J3">
        <v>-13228.01</v>
      </c>
      <c r="K3">
        <v>0.50927577481101827</v>
      </c>
      <c r="L3">
        <v>3.6402226024824995</v>
      </c>
      <c r="M3">
        <v>15.181688862222545</v>
      </c>
      <c r="N3">
        <v>1.4701260721276335</v>
      </c>
      <c r="P3">
        <v>71.677480000000003</v>
      </c>
      <c r="Q3">
        <v>-950.09839999999997</v>
      </c>
      <c r="R3">
        <v>1.074E-2</v>
      </c>
    </row>
    <row r="4" spans="1:18" x14ac:dyDescent="0.25">
      <c r="A4">
        <v>12000</v>
      </c>
      <c r="B4">
        <v>0.10143721229367279</v>
      </c>
      <c r="C4">
        <v>1.1211389225548443</v>
      </c>
      <c r="D4">
        <v>6.983682899005208</v>
      </c>
      <c r="E4">
        <v>2.9930490172368162E-2</v>
      </c>
      <c r="F4">
        <v>93.882926874711544</v>
      </c>
      <c r="G4">
        <v>91.771247948868861</v>
      </c>
      <c r="H4">
        <v>3.0191992233658E-2</v>
      </c>
      <c r="I4">
        <v>290.80410000000001</v>
      </c>
      <c r="J4">
        <v>-25212.959999999999</v>
      </c>
      <c r="K4">
        <v>0.43141954884720485</v>
      </c>
      <c r="L4">
        <v>3.0975184698713463</v>
      </c>
      <c r="M4">
        <v>14.414048896716416</v>
      </c>
      <c r="N4">
        <v>1.2727757954253682</v>
      </c>
      <c r="P4">
        <v>99.285700000000006</v>
      </c>
      <c r="Q4">
        <v>-1878.05</v>
      </c>
      <c r="R4">
        <v>1.074E-2</v>
      </c>
    </row>
    <row r="5" spans="1:18" x14ac:dyDescent="0.25">
      <c r="A5">
        <v>16000</v>
      </c>
      <c r="B5">
        <v>0.13524961639156372</v>
      </c>
      <c r="C5">
        <v>1.4948518967397921</v>
      </c>
      <c r="D5">
        <v>6.983682899005208</v>
      </c>
      <c r="E5">
        <v>2.7708723821295633E-2</v>
      </c>
      <c r="F5">
        <v>121.61697844390693</v>
      </c>
      <c r="G5">
        <v>115.52011877929999</v>
      </c>
      <c r="H5">
        <v>2.8096814678614978E-2</v>
      </c>
      <c r="I5">
        <v>341.30250000000001</v>
      </c>
      <c r="J5">
        <v>-40540.129999999997</v>
      </c>
      <c r="K5">
        <v>0.390196751376235</v>
      </c>
      <c r="L5">
        <v>2.8063721395398589</v>
      </c>
      <c r="M5">
        <v>14.082090315409905</v>
      </c>
      <c r="N5">
        <v>1.1621340297566725</v>
      </c>
      <c r="P5">
        <v>124.8844</v>
      </c>
      <c r="Q5">
        <v>-3046.1439999999998</v>
      </c>
      <c r="R5">
        <v>1.074E-2</v>
      </c>
    </row>
    <row r="6" spans="1:18" x14ac:dyDescent="0.25">
      <c r="A6">
        <v>20000</v>
      </c>
      <c r="B6">
        <v>0.16906202048945465</v>
      </c>
      <c r="C6">
        <v>1.8685648709247404</v>
      </c>
      <c r="D6">
        <v>6.983682899005208</v>
      </c>
      <c r="E6">
        <v>2.6151429145930653E-2</v>
      </c>
      <c r="F6">
        <v>148.19898233634589</v>
      </c>
      <c r="G6">
        <v>138.09744296328185</v>
      </c>
      <c r="H6">
        <v>2.6572326722017387E-2</v>
      </c>
      <c r="I6">
        <v>383.63510000000002</v>
      </c>
      <c r="J6">
        <v>-59089.9</v>
      </c>
      <c r="K6">
        <v>0.36399191843375478</v>
      </c>
      <c r="L6">
        <v>2.5886486799843111</v>
      </c>
      <c r="M6">
        <v>13.91862434754907</v>
      </c>
      <c r="N6">
        <v>1.0761537977493958</v>
      </c>
      <c r="P6">
        <v>149.1788</v>
      </c>
      <c r="Q6">
        <v>-4431.3909999999996</v>
      </c>
      <c r="R6">
        <v>1.074E-2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D0361-9AA2-40E5-BC80-26405FE63617}">
  <dimension ref="A1:Z45"/>
  <sheetViews>
    <sheetView topLeftCell="A2" zoomScale="70" zoomScaleNormal="70" workbookViewId="0">
      <selection activeCell="C53" sqref="C52:C53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1</v>
      </c>
      <c r="C1" s="17" t="s">
        <v>2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3</v>
      </c>
      <c r="D2" s="39"/>
      <c r="E2" s="20" t="s">
        <v>4</v>
      </c>
      <c r="K2" s="5"/>
    </row>
    <row r="3" spans="1:26" ht="17.25" x14ac:dyDescent="0.25">
      <c r="B3" s="4"/>
      <c r="C3" s="18" t="s">
        <v>5</v>
      </c>
      <c r="D3" s="40"/>
      <c r="E3" s="20" t="s">
        <v>6</v>
      </c>
      <c r="F3" s="28" t="s">
        <v>7</v>
      </c>
      <c r="G3" s="35">
        <v>998.71007499999996</v>
      </c>
      <c r="H3" s="20" t="s">
        <v>6</v>
      </c>
      <c r="I3" s="18" t="s">
        <v>8</v>
      </c>
      <c r="J3" s="37"/>
      <c r="K3" s="5"/>
    </row>
    <row r="4" spans="1:26" ht="17.25" x14ac:dyDescent="0.25">
      <c r="B4" s="4"/>
      <c r="C4" s="18" t="s">
        <v>9</v>
      </c>
      <c r="D4" s="40"/>
      <c r="E4" s="20" t="s">
        <v>6</v>
      </c>
      <c r="F4" s="18"/>
      <c r="I4" s="18" t="s">
        <v>10</v>
      </c>
      <c r="J4" s="37"/>
      <c r="K4" s="5"/>
    </row>
    <row r="5" spans="1:26" x14ac:dyDescent="0.25">
      <c r="B5" s="4"/>
      <c r="C5" s="18" t="s">
        <v>11</v>
      </c>
      <c r="D5" s="40"/>
      <c r="E5" s="20" t="s">
        <v>12</v>
      </c>
      <c r="F5" s="28" t="s">
        <v>13</v>
      </c>
      <c r="G5" s="35">
        <v>4181.3244249999998</v>
      </c>
      <c r="H5" s="20" t="s">
        <v>12</v>
      </c>
      <c r="I5" s="18" t="s">
        <v>14</v>
      </c>
      <c r="J5" s="37"/>
      <c r="K5" s="5"/>
    </row>
    <row r="6" spans="1:26" x14ac:dyDescent="0.25">
      <c r="B6" s="4"/>
      <c r="C6" s="18" t="s">
        <v>15</v>
      </c>
      <c r="D6" s="40"/>
      <c r="E6" s="20" t="s">
        <v>12</v>
      </c>
      <c r="F6" s="18"/>
      <c r="I6" s="23" t="s">
        <v>16</v>
      </c>
      <c r="J6" s="37"/>
      <c r="K6" s="5"/>
    </row>
    <row r="7" spans="1:26" x14ac:dyDescent="0.25">
      <c r="B7" s="4"/>
      <c r="C7" s="18" t="s">
        <v>17</v>
      </c>
      <c r="D7" s="40"/>
      <c r="E7" s="20" t="s">
        <v>18</v>
      </c>
      <c r="F7" s="28" t="s">
        <v>19</v>
      </c>
      <c r="G7" s="35">
        <v>1.002125E-3</v>
      </c>
      <c r="H7" s="20" t="s">
        <v>20</v>
      </c>
      <c r="I7" s="18" t="s">
        <v>21</v>
      </c>
      <c r="J7" s="37"/>
      <c r="K7" s="5"/>
    </row>
    <row r="8" spans="1:26" x14ac:dyDescent="0.25">
      <c r="B8" s="4"/>
      <c r="C8" s="18" t="s">
        <v>22</v>
      </c>
      <c r="D8" s="18">
        <v>0.6</v>
      </c>
      <c r="E8" s="20" t="s">
        <v>23</v>
      </c>
      <c r="F8" s="18"/>
      <c r="I8" s="18" t="s">
        <v>24</v>
      </c>
      <c r="J8" s="37"/>
      <c r="K8" s="5"/>
      <c r="W8" s="16"/>
    </row>
    <row r="9" spans="1:26" ht="15.75" thickBot="1" x14ac:dyDescent="0.3">
      <c r="B9" s="6"/>
      <c r="C9" s="19" t="s">
        <v>25</v>
      </c>
      <c r="D9" s="41"/>
      <c r="E9" s="21" t="s">
        <v>23</v>
      </c>
      <c r="F9" s="29" t="s">
        <v>26</v>
      </c>
      <c r="G9" s="36">
        <v>0.598467372</v>
      </c>
      <c r="H9" s="21" t="s">
        <v>23</v>
      </c>
      <c r="I9" s="19" t="s">
        <v>27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1</v>
      </c>
      <c r="B12" s="33" t="s">
        <v>0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86.159360000000007</v>
      </c>
      <c r="K13" s="30">
        <v>-712.04390000000001</v>
      </c>
      <c r="L13" s="24">
        <f>-(K13*S13)/(0.5*$G$3*D13*D13)</f>
        <v>0.10965419858979822</v>
      </c>
      <c r="M13" s="24">
        <f t="shared" ref="M13:M17" si="0">J13/G13</f>
        <v>2.7194931677958349</v>
      </c>
      <c r="N13" s="24">
        <f t="shared" ref="N13:N17" si="1">L13/F13</f>
        <v>2.6460307698687782</v>
      </c>
      <c r="O13" s="25">
        <f t="shared" ref="O13:O17" si="2">M13/(N13^(1/3))</f>
        <v>1.9661787982041792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142.26929999999999</v>
      </c>
      <c r="K14" s="30">
        <v>-2670.2249999999999</v>
      </c>
      <c r="L14" s="24">
        <f>-(K14*S14)/(0.5*$G$3*D14*D14)</f>
        <v>0.10280313560352246</v>
      </c>
      <c r="M14" s="24">
        <f t="shared" si="0"/>
        <v>2.2086459731323278</v>
      </c>
      <c r="N14" s="24">
        <f t="shared" si="1"/>
        <v>3.0645974067246842</v>
      </c>
      <c r="O14" s="25">
        <f t="shared" si="2"/>
        <v>1.5205532409378881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180.27699999999999</v>
      </c>
      <c r="K15" s="30">
        <v>-5333.549</v>
      </c>
      <c r="L15" s="24">
        <f>-(K15*S15)/(0.5*$G$3*D15*D15)</f>
        <v>9.1262481808342233E-2</v>
      </c>
      <c r="M15" s="24">
        <f t="shared" si="0"/>
        <v>1.9202319953294904</v>
      </c>
      <c r="N15" s="24">
        <f t="shared" si="1"/>
        <v>3.0491475843785474</v>
      </c>
      <c r="O15" s="25">
        <f t="shared" si="2"/>
        <v>1.3242222676569786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213.40430000000001</v>
      </c>
      <c r="K16" s="30">
        <v>-8546.0640000000003</v>
      </c>
      <c r="L16" s="24">
        <f>-(K16*S16)/(0.5*$G$3*D16*D16)</f>
        <v>8.2255444416517484E-2</v>
      </c>
      <c r="M16" s="24">
        <f t="shared" si="0"/>
        <v>1.7547245683169796</v>
      </c>
      <c r="N16" s="24">
        <f t="shared" si="1"/>
        <v>2.9685757073120698</v>
      </c>
      <c r="O16" s="25">
        <f t="shared" si="2"/>
        <v>1.2209360404314942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243.63980000000001</v>
      </c>
      <c r="K17" s="31">
        <v>-12244.6</v>
      </c>
      <c r="L17" s="26">
        <f>-(K17*S17)/(0.5*$G$3*D17*D17)</f>
        <v>7.5426349417649266E-2</v>
      </c>
      <c r="M17" s="26">
        <f t="shared" si="0"/>
        <v>1.6440045414552567</v>
      </c>
      <c r="N17" s="26">
        <f t="shared" si="1"/>
        <v>2.8842151989764635</v>
      </c>
      <c r="O17" s="27">
        <f t="shared" si="2"/>
        <v>1.1549427559330292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1</v>
      </c>
      <c r="B19" s="33" t="s">
        <v>0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109.8449</v>
      </c>
      <c r="K20" s="30">
        <v>-1221.4760000000001</v>
      </c>
      <c r="L20" s="24">
        <f>-(K20*S20)/(0.5*$G$3*D20*D20)</f>
        <v>0.18810633989936909</v>
      </c>
      <c r="M20" s="24">
        <f t="shared" ref="M20:M24" si="8">J20/G20</f>
        <v>3.4670923166933534</v>
      </c>
      <c r="N20" s="24">
        <f t="shared" ref="N20:N24" si="9">L20/F20</f>
        <v>4.5391345683268067</v>
      </c>
      <c r="O20" s="25">
        <f t="shared" ref="O20:O24" si="10">M20/(N20^(1/3))</f>
        <v>2.0939889529923126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157.4126</v>
      </c>
      <c r="K21" s="30">
        <v>-4079.7829999999999</v>
      </c>
      <c r="L21" s="24">
        <f>-(K21*S21)/(0.5*$G$3*D21*D21)</f>
        <v>0.15707084046548347</v>
      </c>
      <c r="M21" s="24">
        <f t="shared" si="8"/>
        <v>2.4437366677863031</v>
      </c>
      <c r="N21" s="24">
        <f t="shared" si="9"/>
        <v>4.6823366576971797</v>
      </c>
      <c r="O21" s="25">
        <f t="shared" si="10"/>
        <v>1.460719611252993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189.18029999999999</v>
      </c>
      <c r="K22" s="30">
        <v>-7626.5959999999995</v>
      </c>
      <c r="L22" s="24">
        <f>-(K22*S22)/(0.5*$G$3*D22*D22)</f>
        <v>0.1304988627102846</v>
      </c>
      <c r="M22" s="24">
        <f t="shared" si="8"/>
        <v>2.0150660647006085</v>
      </c>
      <c r="N22" s="24">
        <f t="shared" si="9"/>
        <v>4.36006433435431</v>
      </c>
      <c r="O22" s="25">
        <f t="shared" si="10"/>
        <v>1.2334597721666909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220.91569999999999</v>
      </c>
      <c r="K23" s="30">
        <v>-11859.47</v>
      </c>
      <c r="L23" s="24">
        <f>-(K23*S23)/(0.5*$G$3*D23*D23)</f>
        <v>0.11414681371381685</v>
      </c>
      <c r="M23" s="24">
        <f t="shared" si="8"/>
        <v>1.8164873262485495</v>
      </c>
      <c r="N23" s="24">
        <f t="shared" si="9"/>
        <v>4.119526198680032</v>
      </c>
      <c r="O23" s="25">
        <f t="shared" si="10"/>
        <v>1.133139248344885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254.1832</v>
      </c>
      <c r="K24" s="31">
        <v>-16822.07</v>
      </c>
      <c r="L24" s="26">
        <f>-(K24*S24)/(0.5*$G$3*D24*D24)</f>
        <v>0.10362342009932175</v>
      </c>
      <c r="M24" s="26">
        <f t="shared" si="8"/>
        <v>1.7151480799180996</v>
      </c>
      <c r="N24" s="26">
        <f t="shared" si="9"/>
        <v>3.9624381337280101</v>
      </c>
      <c r="O24" s="27">
        <f t="shared" si="10"/>
        <v>1.0838789699922344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1</v>
      </c>
      <c r="B26" s="33" t="s">
        <v>0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119.4841</v>
      </c>
      <c r="K27" s="30">
        <v>-1714.384</v>
      </c>
      <c r="L27" s="24">
        <f>-(K27*S27)/(0.5*$G$3*D27*D27)</f>
        <v>0.26401378285127169</v>
      </c>
      <c r="M27" s="24">
        <f t="shared" ref="M27:M31" si="16">J27/G27</f>
        <v>3.7713394529652295</v>
      </c>
      <c r="N27" s="24">
        <f t="shared" ref="N27:N31" si="17">L27/F27</f>
        <v>6.3708330558982604</v>
      </c>
      <c r="O27" s="25">
        <f t="shared" ref="O27:O31" si="18">M27/(N27^(1/3))</f>
        <v>2.0343712801370359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157.2226</v>
      </c>
      <c r="K28" s="30">
        <v>-5146.1750000000002</v>
      </c>
      <c r="L28" s="24">
        <f>-(K28*S28)/(0.5*$G$3*D28*D28)</f>
        <v>0.19812672204194673</v>
      </c>
      <c r="M28" s="24">
        <f t="shared" si="16"/>
        <v>2.4407870311823756</v>
      </c>
      <c r="N28" s="24">
        <f t="shared" si="17"/>
        <v>5.9062268383942937</v>
      </c>
      <c r="O28" s="25">
        <f t="shared" si="18"/>
        <v>1.3502883255872062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189.536</v>
      </c>
      <c r="K29" s="30">
        <v>-9407.0069999999996</v>
      </c>
      <c r="L29" s="24">
        <f>-(K29*S29)/(0.5*$G$3*D29*D29)</f>
        <v>0.16096351701436473</v>
      </c>
      <c r="M29" s="24">
        <f t="shared" si="16"/>
        <v>2.0188548259998242</v>
      </c>
      <c r="N29" s="24">
        <f t="shared" si="17"/>
        <v>5.3779111563955038</v>
      </c>
      <c r="O29" s="25">
        <f t="shared" si="18"/>
        <v>1.1523043885415016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224.1962</v>
      </c>
      <c r="K30" s="30">
        <v>-14571.07</v>
      </c>
      <c r="L30" s="24">
        <f>-(K30*S30)/(0.5*$G$3*D30*D30)</f>
        <v>0.14024582994863896</v>
      </c>
      <c r="M30" s="24">
        <f t="shared" si="16"/>
        <v>1.8434613560425317</v>
      </c>
      <c r="N30" s="24">
        <f t="shared" si="17"/>
        <v>5.0614323074977765</v>
      </c>
      <c r="O30" s="25">
        <f t="shared" si="18"/>
        <v>1.0736833714668277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261.16649999999998</v>
      </c>
      <c r="K31" s="50">
        <v>-20637.71</v>
      </c>
      <c r="L31" s="26">
        <f>-(K31*S31)/(0.5*$G$3*D31*D31)</f>
        <v>0.12712764203323215</v>
      </c>
      <c r="M31" s="26">
        <f t="shared" si="16"/>
        <v>1.7622691862165962</v>
      </c>
      <c r="N31" s="26">
        <f t="shared" si="17"/>
        <v>4.8612120325750574</v>
      </c>
      <c r="O31" s="27">
        <f t="shared" si="18"/>
        <v>1.0402971119015461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1</v>
      </c>
      <c r="B33" s="33" t="s">
        <v>0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125.1442</v>
      </c>
      <c r="K34" s="30">
        <v>-2127.4479999999999</v>
      </c>
      <c r="L34" s="24">
        <f>-(K34*S34)/(0.5*$G$3*D34*D34)</f>
        <v>0.32762531282336527</v>
      </c>
      <c r="M34" s="24">
        <f t="shared" ref="M34:M38" si="24">J34/G34</f>
        <v>3.9499921643948546</v>
      </c>
      <c r="N34" s="24">
        <f t="shared" ref="N34:N38" si="25">L34/F34</f>
        <v>7.905822757972917</v>
      </c>
      <c r="O34" s="25">
        <f t="shared" ref="O34:O38" si="26">M34/(N34^(1/3))</f>
        <v>1.9828074541506311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153.63319999999999</v>
      </c>
      <c r="K35" s="30">
        <v>-6065.5810000000001</v>
      </c>
      <c r="L35" s="24">
        <f>-(K35*S35)/(0.5*$G$3*D35*D35)</f>
        <v>0.23352367162211024</v>
      </c>
      <c r="M35" s="24">
        <f t="shared" si="24"/>
        <v>2.3850637384132316</v>
      </c>
      <c r="N35" s="24">
        <f t="shared" si="25"/>
        <v>6.9614222782269346</v>
      </c>
      <c r="O35" s="25">
        <f t="shared" si="26"/>
        <v>1.2491099371694407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187.73070000000001</v>
      </c>
      <c r="K36" s="30">
        <v>-11057.4</v>
      </c>
      <c r="L36" s="24">
        <f>-(K36*S36)/(0.5*$G$3*D36*D36)</f>
        <v>0.18920343027645634</v>
      </c>
      <c r="M36" s="24">
        <f t="shared" si="24"/>
        <v>1.9996255575897204</v>
      </c>
      <c r="N36" s="24">
        <f t="shared" si="25"/>
        <v>6.3214277209241629</v>
      </c>
      <c r="O36" s="25">
        <f t="shared" si="26"/>
        <v>1.0814595664960633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226.08770000000001</v>
      </c>
      <c r="K37" s="30">
        <v>-17138.66</v>
      </c>
      <c r="L37" s="24">
        <f>-(K37*S37)/(0.5*$G$3*D37*D37)</f>
        <v>0.16495875703757792</v>
      </c>
      <c r="M37" s="24">
        <f t="shared" si="24"/>
        <v>1.85901428314368</v>
      </c>
      <c r="N37" s="24">
        <f t="shared" si="25"/>
        <v>5.9533148513609389</v>
      </c>
      <c r="O37" s="25">
        <f t="shared" si="26"/>
        <v>1.0257222492319198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266.2704</v>
      </c>
      <c r="K38" s="31">
        <v>-24252.46</v>
      </c>
      <c r="L38" s="26">
        <f>-(K38*S38)/(0.5*$G$3*D38*D38)</f>
        <v>0.14939438790957338</v>
      </c>
      <c r="M38" s="26">
        <f t="shared" si="24"/>
        <v>1.7967086939617736</v>
      </c>
      <c r="N38" s="26">
        <f t="shared" si="25"/>
        <v>5.7126662973530147</v>
      </c>
      <c r="O38" s="27">
        <f t="shared" si="26"/>
        <v>1.0050740283196251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1</v>
      </c>
      <c r="B40" s="33" t="s">
        <v>0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130.2259</v>
      </c>
      <c r="K41" s="30">
        <v>-2548.6819999999998</v>
      </c>
      <c r="L41" s="24">
        <f>-(K41*S41)/(0.5*$G$3*D41*D41)</f>
        <v>0.39249501634694722</v>
      </c>
      <c r="M41" s="24">
        <f t="shared" ref="M41:M45" si="32">J41/G41</f>
        <v>4.1103885325989369</v>
      </c>
      <c r="N41" s="24">
        <f t="shared" ref="N41:N45" si="33">L41/F41</f>
        <v>9.4711730479127709</v>
      </c>
      <c r="O41" s="25">
        <f t="shared" ref="O41:O45" si="34">M41/(N41^(1/3))</f>
        <v>1.9427412044222683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158.07249999999999</v>
      </c>
      <c r="K42" s="30">
        <v>-7201</v>
      </c>
      <c r="L42" s="24">
        <f>-(K42*S42)/(0.5*$G$3*D42*D42)</f>
        <v>0.2772370790779673</v>
      </c>
      <c r="M42" s="24">
        <f t="shared" si="32"/>
        <v>2.4539812214438386</v>
      </c>
      <c r="N42" s="24">
        <f t="shared" si="33"/>
        <v>8.2645342343152546</v>
      </c>
      <c r="O42" s="25">
        <f t="shared" si="34"/>
        <v>1.2137570739732033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204.6557</v>
      </c>
      <c r="K43" s="30">
        <v>-13399.72</v>
      </c>
      <c r="L43" s="24">
        <f>-(K43*S43)/(0.5*$G$3*D43*D43)</f>
        <v>0.22928292263498087</v>
      </c>
      <c r="M43" s="24">
        <f t="shared" si="32"/>
        <v>2.1799032775481821</v>
      </c>
      <c r="N43" s="24">
        <f t="shared" si="33"/>
        <v>7.6605134534901449</v>
      </c>
      <c r="O43" s="25">
        <f t="shared" si="34"/>
        <v>1.1058204008733392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249.18389999999999</v>
      </c>
      <c r="K44" s="30">
        <v>-21006.27</v>
      </c>
      <c r="L44" s="24">
        <f>-(K44*S44)/(0.5*$G$3*D44*D44)</f>
        <v>0.20218431249559549</v>
      </c>
      <c r="M44" s="24">
        <f t="shared" si="32"/>
        <v>2.0489236222467935</v>
      </c>
      <c r="N44" s="24">
        <f t="shared" si="33"/>
        <v>7.2967746114747465</v>
      </c>
      <c r="O44" s="25">
        <f t="shared" si="34"/>
        <v>1.056368540179113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291.58100000000002</v>
      </c>
      <c r="K45" s="31">
        <v>-29796.799999999999</v>
      </c>
      <c r="L45" s="26">
        <f>-(K45*S45)/(0.5*$G$3*D45*D45)</f>
        <v>0.18354734726555474</v>
      </c>
      <c r="M45" s="26">
        <f t="shared" si="32"/>
        <v>1.9674966413618185</v>
      </c>
      <c r="N45" s="26">
        <f t="shared" si="33"/>
        <v>7.0186354344659598</v>
      </c>
      <c r="O45" s="27">
        <f t="shared" si="34"/>
        <v>1.0276134299286424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8811-53B9-4AEA-AD64-DE32908DF170}">
  <dimension ref="A1:Z45"/>
  <sheetViews>
    <sheetView tabSelected="1" topLeftCell="A9" zoomScaleNormal="100" workbookViewId="0">
      <selection activeCell="N36" sqref="N36"/>
    </sheetView>
  </sheetViews>
  <sheetFormatPr defaultRowHeight="15" x14ac:dyDescent="0.25"/>
  <cols>
    <col min="1" max="1" width="8.28515625" customWidth="1"/>
    <col min="2" max="2" width="11.7109375" bestFit="1" customWidth="1"/>
    <col min="3" max="3" width="13.28515625" customWidth="1"/>
    <col min="4" max="4" width="12" bestFit="1" customWidth="1"/>
    <col min="6" max="6" width="12" bestFit="1" customWidth="1"/>
    <col min="7" max="7" width="13.28515625" bestFit="1" customWidth="1"/>
    <col min="8" max="10" width="12" bestFit="1" customWidth="1"/>
    <col min="11" max="11" width="8.7109375" customWidth="1"/>
    <col min="13" max="14" width="12" bestFit="1" customWidth="1"/>
    <col min="15" max="15" width="9" bestFit="1" customWidth="1"/>
    <col min="16" max="16" width="4" customWidth="1"/>
    <col min="17" max="17" width="8.85546875" bestFit="1" customWidth="1"/>
    <col min="18" max="19" width="8.85546875" customWidth="1"/>
    <col min="20" max="20" width="6.7109375" customWidth="1"/>
    <col min="21" max="21" width="12" bestFit="1" customWidth="1"/>
    <col min="22" max="22" width="10.28515625" bestFit="1" customWidth="1"/>
    <col min="23" max="24" width="12" bestFit="1" customWidth="1"/>
    <col min="26" max="26" width="11.7109375" bestFit="1" customWidth="1"/>
  </cols>
  <sheetData>
    <row r="1" spans="1:26" x14ac:dyDescent="0.25">
      <c r="B1" s="1" t="s">
        <v>1</v>
      </c>
      <c r="C1" s="17" t="s">
        <v>2</v>
      </c>
      <c r="D1" s="22">
        <v>5.0000000000000002E-5</v>
      </c>
      <c r="E1" s="2"/>
      <c r="F1" s="2"/>
      <c r="G1" s="2"/>
      <c r="H1" s="2"/>
      <c r="I1" s="2"/>
      <c r="J1" s="2"/>
      <c r="K1" s="3"/>
    </row>
    <row r="2" spans="1:26" x14ac:dyDescent="0.25">
      <c r="B2" s="4"/>
      <c r="C2" s="18" t="s">
        <v>3</v>
      </c>
      <c r="D2" s="39"/>
      <c r="E2" s="20" t="s">
        <v>4</v>
      </c>
      <c r="K2" s="5"/>
    </row>
    <row r="3" spans="1:26" ht="17.25" x14ac:dyDescent="0.25">
      <c r="B3" s="4"/>
      <c r="C3" s="18" t="s">
        <v>5</v>
      </c>
      <c r="D3" s="40"/>
      <c r="E3" s="20" t="s">
        <v>6</v>
      </c>
      <c r="F3" s="28" t="s">
        <v>7</v>
      </c>
      <c r="G3" s="35">
        <v>998.71007499999996</v>
      </c>
      <c r="H3" s="20" t="s">
        <v>6</v>
      </c>
      <c r="I3" s="18" t="s">
        <v>8</v>
      </c>
      <c r="J3" s="37"/>
      <c r="K3" s="5"/>
    </row>
    <row r="4" spans="1:26" ht="17.25" x14ac:dyDescent="0.25">
      <c r="B4" s="4"/>
      <c r="C4" s="18" t="s">
        <v>9</v>
      </c>
      <c r="D4" s="40"/>
      <c r="E4" s="20" t="s">
        <v>6</v>
      </c>
      <c r="F4" s="18"/>
      <c r="I4" s="18" t="s">
        <v>10</v>
      </c>
      <c r="J4" s="37"/>
      <c r="K4" s="5"/>
    </row>
    <row r="5" spans="1:26" x14ac:dyDescent="0.25">
      <c r="B5" s="4"/>
      <c r="C5" s="18" t="s">
        <v>11</v>
      </c>
      <c r="D5" s="40"/>
      <c r="E5" s="20" t="s">
        <v>12</v>
      </c>
      <c r="F5" s="28" t="s">
        <v>13</v>
      </c>
      <c r="G5" s="35">
        <v>4181.3244249999998</v>
      </c>
      <c r="H5" s="20" t="s">
        <v>12</v>
      </c>
      <c r="I5" s="18" t="s">
        <v>14</v>
      </c>
      <c r="J5" s="37"/>
      <c r="K5" s="5"/>
    </row>
    <row r="6" spans="1:26" x14ac:dyDescent="0.25">
      <c r="B6" s="4"/>
      <c r="C6" s="18" t="s">
        <v>15</v>
      </c>
      <c r="D6" s="40"/>
      <c r="E6" s="20" t="s">
        <v>12</v>
      </c>
      <c r="F6" s="18"/>
      <c r="I6" s="23" t="s">
        <v>16</v>
      </c>
      <c r="J6" s="37"/>
      <c r="K6" s="5"/>
    </row>
    <row r="7" spans="1:26" x14ac:dyDescent="0.25">
      <c r="B7" s="4"/>
      <c r="C7" s="18" t="s">
        <v>17</v>
      </c>
      <c r="D7" s="40"/>
      <c r="E7" s="20" t="s">
        <v>18</v>
      </c>
      <c r="F7" s="28" t="s">
        <v>19</v>
      </c>
      <c r="G7" s="35">
        <v>1.002125E-3</v>
      </c>
      <c r="H7" s="20" t="s">
        <v>20</v>
      </c>
      <c r="I7" s="18" t="s">
        <v>21</v>
      </c>
      <c r="J7" s="37"/>
      <c r="K7" s="5"/>
    </row>
    <row r="8" spans="1:26" x14ac:dyDescent="0.25">
      <c r="B8" s="4"/>
      <c r="C8" s="18" t="s">
        <v>22</v>
      </c>
      <c r="D8" s="18">
        <v>0.6</v>
      </c>
      <c r="E8" s="20" t="s">
        <v>23</v>
      </c>
      <c r="F8" s="18"/>
      <c r="I8" s="18" t="s">
        <v>24</v>
      </c>
      <c r="J8" s="37"/>
      <c r="K8" s="5"/>
      <c r="W8" s="16"/>
    </row>
    <row r="9" spans="1:26" ht="15.75" thickBot="1" x14ac:dyDescent="0.3">
      <c r="B9" s="6"/>
      <c r="C9" s="19" t="s">
        <v>25</v>
      </c>
      <c r="D9" s="41"/>
      <c r="E9" s="21" t="s">
        <v>23</v>
      </c>
      <c r="F9" s="29" t="s">
        <v>26</v>
      </c>
      <c r="G9" s="36">
        <v>0.598467372</v>
      </c>
      <c r="H9" s="21" t="s">
        <v>23</v>
      </c>
      <c r="I9" s="19" t="s">
        <v>27</v>
      </c>
      <c r="J9" s="38"/>
      <c r="K9" s="7"/>
    </row>
    <row r="11" spans="1:26" ht="15.75" thickBot="1" x14ac:dyDescent="0.3">
      <c r="A11" s="10"/>
      <c r="F11" s="10"/>
      <c r="K11" s="10"/>
      <c r="P11" s="10"/>
    </row>
    <row r="12" spans="1:26" ht="15.75" thickBot="1" x14ac:dyDescent="0.3">
      <c r="A12" s="32" t="s">
        <v>1</v>
      </c>
      <c r="B12" s="33" t="s">
        <v>0</v>
      </c>
      <c r="C12" s="33" t="s">
        <v>28</v>
      </c>
      <c r="D12" s="33" t="s">
        <v>29</v>
      </c>
      <c r="E12" s="33" t="s">
        <v>30</v>
      </c>
      <c r="F12" s="33" t="s">
        <v>31</v>
      </c>
      <c r="G12" s="33" t="s">
        <v>32</v>
      </c>
      <c r="H12" s="33" t="s">
        <v>33</v>
      </c>
      <c r="I12" s="33" t="s">
        <v>34</v>
      </c>
      <c r="J12" s="33" t="s">
        <v>35</v>
      </c>
      <c r="K12" s="33" t="s">
        <v>36</v>
      </c>
      <c r="L12" s="33" t="s">
        <v>37</v>
      </c>
      <c r="M12" s="33" t="s">
        <v>38</v>
      </c>
      <c r="N12" s="33" t="s">
        <v>39</v>
      </c>
      <c r="O12" s="34" t="s">
        <v>40</v>
      </c>
      <c r="P12" s="48"/>
      <c r="Q12" s="33" t="s">
        <v>41</v>
      </c>
      <c r="R12" s="34" t="s">
        <v>36</v>
      </c>
      <c r="S12" s="15" t="s">
        <v>42</v>
      </c>
      <c r="T12" s="11"/>
      <c r="U12" s="11"/>
    </row>
    <row r="13" spans="1:26" x14ac:dyDescent="0.25">
      <c r="A13" s="51" t="s">
        <v>48</v>
      </c>
      <c r="B13" s="24">
        <v>4000</v>
      </c>
      <c r="C13" s="24">
        <f>$G$3*D13*PI()/4*S13^2</f>
        <v>3.3812404097890929E-2</v>
      </c>
      <c r="D13" s="24">
        <f>(B13*$G$7)/($G$3*S13)</f>
        <v>0.37371297418494803</v>
      </c>
      <c r="E13" s="24">
        <f>($G$7*$G$5)/$D$8</f>
        <v>6.983682899005208</v>
      </c>
      <c r="F13" s="24">
        <f>(0.79*LN(B13)-1.64)^-2</f>
        <v>4.1441014155415956E-2</v>
      </c>
      <c r="G13" s="24">
        <f>((F13/8)*(B13-1000)*E13)/(1+12.7*((F13/8)^(1/2))*((E13^(2/3))-1))</f>
        <v>31.682138797146777</v>
      </c>
      <c r="H13" s="24">
        <f>0.023*(B13^0.8)*(E13^0.4)</f>
        <v>38.107427645677681</v>
      </c>
      <c r="I13" s="24">
        <f>0.316*(1/(B13^0.25))</f>
        <v>3.9734896377980757E-2</v>
      </c>
      <c r="J13" s="30">
        <v>64.982770000000002</v>
      </c>
      <c r="K13" s="30">
        <v>-533.53809999999999</v>
      </c>
      <c r="L13" s="24">
        <f>-(K13*S13)/(0.5*$G$3*D13*D13)</f>
        <v>8.2164446282909837E-2</v>
      </c>
      <c r="M13" s="24">
        <f t="shared" ref="M13:M17" si="0">J13/G13</f>
        <v>2.051085326532696</v>
      </c>
      <c r="N13" s="24">
        <f t="shared" ref="N13:N17" si="1">L13/F13</f>
        <v>1.9826842551383774</v>
      </c>
      <c r="O13" s="25">
        <f t="shared" ref="O13:O17" si="2">M13/(N13^(1/3))</f>
        <v>1.6326729912457907</v>
      </c>
      <c r="P13" s="49"/>
      <c r="Q13" s="42">
        <v>41.717419999999997</v>
      </c>
      <c r="R13" s="45">
        <v>-305.85700000000003</v>
      </c>
      <c r="S13" s="13">
        <v>1.074E-2</v>
      </c>
      <c r="T13" s="12"/>
      <c r="U13" s="12"/>
    </row>
    <row r="14" spans="1:26" x14ac:dyDescent="0.25">
      <c r="A14" s="51"/>
      <c r="B14" s="24">
        <v>8000</v>
      </c>
      <c r="C14" s="24">
        <f>$G$3*D14*PI()/4*S14^2</f>
        <v>6.7624808195781858E-2</v>
      </c>
      <c r="D14" s="24">
        <f>(B14*$G$7)/($G$3*S14)</f>
        <v>0.74742594836989606</v>
      </c>
      <c r="E14" s="24">
        <f>($G$7*$G$5)/$D$8</f>
        <v>6.983682899005208</v>
      </c>
      <c r="F14" s="24">
        <f t="shared" ref="F14:F17" si="3">(0.79*LN(B14)-1.64)^-2</f>
        <v>3.3545396657303259E-2</v>
      </c>
      <c r="G14" s="24">
        <f t="shared" ref="G14:G17" si="4">((F14/8)*(B14-1000)*E14)/(1+12.7*((F14/8)^(1/2))*((E14^(2/3))-1))</f>
        <v>64.414714594676298</v>
      </c>
      <c r="H14" s="24">
        <f t="shared" ref="H14:H17" si="5">0.023*(B14^0.8)*(E14^0.4)</f>
        <v>66.348885205421993</v>
      </c>
      <c r="I14" s="24">
        <f t="shared" ref="I14:I17" si="6">0.316*(1/(B14^0.25))</f>
        <v>3.3412931924721827E-2</v>
      </c>
      <c r="J14" s="30">
        <v>110.7966</v>
      </c>
      <c r="K14" s="30">
        <v>-1817.0989999999999</v>
      </c>
      <c r="L14" s="24">
        <f>-(K14*S14)/(0.5*$G$3*D14*D14)</f>
        <v>6.9957952944798674E-2</v>
      </c>
      <c r="M14" s="24">
        <f t="shared" si="0"/>
        <v>1.7200510892142808</v>
      </c>
      <c r="N14" s="24">
        <f t="shared" si="1"/>
        <v>2.0854710307790603</v>
      </c>
      <c r="O14" s="25">
        <f t="shared" si="2"/>
        <v>1.3462941523404659</v>
      </c>
      <c r="P14" s="49"/>
      <c r="Q14" s="42">
        <v>71.677480000000003</v>
      </c>
      <c r="R14" s="45">
        <v>-950.09839999999997</v>
      </c>
      <c r="S14" s="13">
        <v>1.074E-2</v>
      </c>
      <c r="T14" s="12"/>
      <c r="U14" s="12"/>
    </row>
    <row r="15" spans="1:26" x14ac:dyDescent="0.25">
      <c r="A15" s="51"/>
      <c r="B15" s="24">
        <v>12000</v>
      </c>
      <c r="C15" s="24">
        <f>$G$3*D15*PI()/4*S15^2</f>
        <v>0.10143721229367279</v>
      </c>
      <c r="D15" s="24">
        <f>(B15*$G$7)/($G$3*S15)</f>
        <v>1.1211389225548443</v>
      </c>
      <c r="E15" s="24">
        <f t="shared" ref="E15:E17" si="7">($G$7*$G$5)/$D$8</f>
        <v>6.983682899005208</v>
      </c>
      <c r="F15" s="24">
        <f t="shared" si="3"/>
        <v>2.9930490172368162E-2</v>
      </c>
      <c r="G15" s="24">
        <f t="shared" si="4"/>
        <v>93.882926874711544</v>
      </c>
      <c r="H15" s="24">
        <f t="shared" si="5"/>
        <v>91.771247948868861</v>
      </c>
      <c r="I15" s="24">
        <f t="shared" si="6"/>
        <v>3.0191992233658E-2</v>
      </c>
      <c r="J15" s="30">
        <v>144.1593</v>
      </c>
      <c r="K15" s="30">
        <v>-3575.069</v>
      </c>
      <c r="L15" s="24">
        <f>-(K15*S15)/(0.5*$G$3*D15*D15)</f>
        <v>6.1173089358711859E-2</v>
      </c>
      <c r="M15" s="24">
        <f t="shared" si="0"/>
        <v>1.535522003829122</v>
      </c>
      <c r="N15" s="24">
        <f t="shared" si="1"/>
        <v>2.0438385407796251</v>
      </c>
      <c r="O15" s="25">
        <f t="shared" si="2"/>
        <v>1.2099679016887588</v>
      </c>
      <c r="P15" s="49"/>
      <c r="Q15" s="43">
        <v>99.285700000000006</v>
      </c>
      <c r="R15" s="46">
        <v>-1878.05</v>
      </c>
      <c r="S15" s="13">
        <v>1.074E-2</v>
      </c>
      <c r="T15" s="12"/>
      <c r="U15" s="12"/>
      <c r="Y15" s="8"/>
    </row>
    <row r="16" spans="1:26" x14ac:dyDescent="0.25">
      <c r="A16" s="51"/>
      <c r="B16" s="24">
        <v>16000</v>
      </c>
      <c r="C16" s="24">
        <f>$G$3*D16*PI()/4*S16^2</f>
        <v>0.13524961639156372</v>
      </c>
      <c r="D16" s="24">
        <f>(B16*$G$7)/($G$3*S16)</f>
        <v>1.4948518967397921</v>
      </c>
      <c r="E16" s="24">
        <f t="shared" si="7"/>
        <v>6.983682899005208</v>
      </c>
      <c r="F16" s="24">
        <f t="shared" si="3"/>
        <v>2.7708723821295633E-2</v>
      </c>
      <c r="G16" s="24">
        <f t="shared" si="4"/>
        <v>121.61697844390693</v>
      </c>
      <c r="H16" s="24">
        <f t="shared" si="5"/>
        <v>115.52011877929999</v>
      </c>
      <c r="I16" s="24">
        <f t="shared" si="6"/>
        <v>2.8096814678614978E-2</v>
      </c>
      <c r="J16" s="30">
        <v>174.8588</v>
      </c>
      <c r="K16" s="30">
        <v>-5745.0159999999996</v>
      </c>
      <c r="L16" s="24">
        <f>-(K16*S16)/(0.5*$G$3*D16*D16)</f>
        <v>5.5295495594229527E-2</v>
      </c>
      <c r="M16" s="24">
        <f t="shared" si="0"/>
        <v>1.4377828016887433</v>
      </c>
      <c r="N16" s="24">
        <f t="shared" si="1"/>
        <v>1.9955987850920796</v>
      </c>
      <c r="O16" s="25">
        <f t="shared" si="2"/>
        <v>1.1420072844364699</v>
      </c>
      <c r="P16" s="49"/>
      <c r="Q16" s="42">
        <v>124.8844</v>
      </c>
      <c r="R16" s="45">
        <v>-3046.1439999999998</v>
      </c>
      <c r="S16" s="13">
        <v>1.074E-2</v>
      </c>
      <c r="T16" s="12"/>
      <c r="U16" s="12"/>
      <c r="Y16" s="8"/>
      <c r="Z16" s="9"/>
    </row>
    <row r="17" spans="1:26" ht="15.75" thickBot="1" x14ac:dyDescent="0.3">
      <c r="A17" s="52"/>
      <c r="B17" s="26">
        <v>20000</v>
      </c>
      <c r="C17" s="26">
        <f>$G$3*D17*PI()/4*S17^2</f>
        <v>0.16906202048945465</v>
      </c>
      <c r="D17" s="26">
        <f>(B17*$G$7)/($G$3*S17)</f>
        <v>1.8685648709247404</v>
      </c>
      <c r="E17" s="26">
        <f t="shared" si="7"/>
        <v>6.983682899005208</v>
      </c>
      <c r="F17" s="26">
        <f t="shared" si="3"/>
        <v>2.6151429145930653E-2</v>
      </c>
      <c r="G17" s="26">
        <f t="shared" si="4"/>
        <v>148.19898233634589</v>
      </c>
      <c r="H17" s="26">
        <f t="shared" si="5"/>
        <v>138.09744296328185</v>
      </c>
      <c r="I17" s="26">
        <f t="shared" si="6"/>
        <v>2.6572326722017387E-2</v>
      </c>
      <c r="J17" s="31">
        <v>203.55330000000001</v>
      </c>
      <c r="K17" s="31">
        <v>-8231.5849999999991</v>
      </c>
      <c r="L17" s="26">
        <f>-(K17*S17)/(0.5*$G$3*D17*D17)</f>
        <v>5.07063037151953E-2</v>
      </c>
      <c r="M17" s="26">
        <f t="shared" si="0"/>
        <v>1.3735134802614528</v>
      </c>
      <c r="N17" s="26">
        <f t="shared" si="1"/>
        <v>1.9389496242153006</v>
      </c>
      <c r="O17" s="27">
        <f t="shared" si="2"/>
        <v>1.1014820331035762</v>
      </c>
      <c r="P17" s="49"/>
      <c r="Q17" s="44">
        <v>149.1788</v>
      </c>
      <c r="R17" s="47">
        <v>-4431.3909999999996</v>
      </c>
      <c r="S17" s="13">
        <v>1.074E-2</v>
      </c>
      <c r="T17" s="12"/>
      <c r="U17" s="12"/>
      <c r="Y17" s="8"/>
    </row>
    <row r="18" spans="1:26" ht="15.75" thickBot="1" x14ac:dyDescent="0.3">
      <c r="R18" s="14"/>
      <c r="S18" s="14"/>
      <c r="T18" s="12"/>
      <c r="U18" s="12"/>
      <c r="Y18" s="8"/>
    </row>
    <row r="19" spans="1:26" ht="15.75" thickBot="1" x14ac:dyDescent="0.3">
      <c r="A19" s="32" t="s">
        <v>1</v>
      </c>
      <c r="B19" s="33" t="s">
        <v>0</v>
      </c>
      <c r="C19" s="33" t="s">
        <v>28</v>
      </c>
      <c r="D19" s="33" t="s">
        <v>29</v>
      </c>
      <c r="E19" s="33" t="s">
        <v>30</v>
      </c>
      <c r="F19" s="33" t="s">
        <v>31</v>
      </c>
      <c r="G19" s="33" t="s">
        <v>32</v>
      </c>
      <c r="H19" s="33" t="s">
        <v>33</v>
      </c>
      <c r="I19" s="33" t="s">
        <v>34</v>
      </c>
      <c r="J19" s="33" t="s">
        <v>35</v>
      </c>
      <c r="K19" s="33" t="s">
        <v>36</v>
      </c>
      <c r="L19" s="33" t="s">
        <v>37</v>
      </c>
      <c r="M19" s="33" t="s">
        <v>38</v>
      </c>
      <c r="N19" s="33" t="s">
        <v>39</v>
      </c>
      <c r="O19" s="34" t="s">
        <v>40</v>
      </c>
      <c r="P19" s="48"/>
      <c r="Q19" s="33" t="s">
        <v>41</v>
      </c>
      <c r="R19" s="34" t="s">
        <v>36</v>
      </c>
      <c r="S19" s="15" t="s">
        <v>42</v>
      </c>
      <c r="T19" s="11"/>
      <c r="U19" s="11"/>
      <c r="Y19" s="9"/>
      <c r="Z19" s="9"/>
    </row>
    <row r="20" spans="1:26" ht="15" customHeight="1" x14ac:dyDescent="0.25">
      <c r="A20" s="51" t="s">
        <v>49</v>
      </c>
      <c r="B20" s="24">
        <v>4000</v>
      </c>
      <c r="C20" s="24">
        <f>$G$3*D20*PI()/4*S20^2</f>
        <v>3.3812404097890929E-2</v>
      </c>
      <c r="D20" s="24">
        <f>(B20*$G$7)/($G$3*S20)</f>
        <v>0.37371297418494803</v>
      </c>
      <c r="E20" s="24">
        <f>($G$7*$G$5)/$D$8</f>
        <v>6.983682899005208</v>
      </c>
      <c r="F20" s="24">
        <f>(0.79*LN(B20)-1.64)^-2</f>
        <v>4.1441014155415956E-2</v>
      </c>
      <c r="G20" s="24">
        <f>((F20/8)*(B20-1000)*E20)/(1+12.7*((F20/8)^(1/2))*((E20^(2/3))-1))</f>
        <v>31.682138797146777</v>
      </c>
      <c r="H20" s="24">
        <f>0.023*(B20^0.8)*(E20^0.4)</f>
        <v>38.107427645677681</v>
      </c>
      <c r="I20" s="24">
        <f>0.316*(1/(B20^0.25))</f>
        <v>3.9734896377980757E-2</v>
      </c>
      <c r="J20" s="30">
        <v>87.772810000000007</v>
      </c>
      <c r="K20" s="30">
        <v>-826.36329999999998</v>
      </c>
      <c r="L20" s="24">
        <f>-(K20*S20)/(0.5*$G$3*D20*D20)</f>
        <v>0.12725929595846688</v>
      </c>
      <c r="M20" s="24">
        <f t="shared" ref="M20:M24" si="8">J20/G20</f>
        <v>2.7704193382267688</v>
      </c>
      <c r="N20" s="24">
        <f t="shared" ref="N20:N24" si="9">L20/F20</f>
        <v>3.070853803944257</v>
      </c>
      <c r="O20" s="25">
        <f t="shared" ref="O20:O24" si="10">M20/(N20^(1/3))</f>
        <v>1.9060127273485836</v>
      </c>
      <c r="P20" s="49"/>
      <c r="Q20" s="42">
        <v>41.717419999999997</v>
      </c>
      <c r="R20" s="45">
        <v>-305.85700000000003</v>
      </c>
      <c r="S20" s="13">
        <v>1.074E-2</v>
      </c>
      <c r="T20" s="12"/>
      <c r="U20" s="12"/>
      <c r="Y20" s="9"/>
      <c r="Z20" s="9"/>
    </row>
    <row r="21" spans="1:26" x14ac:dyDescent="0.25">
      <c r="A21" s="51"/>
      <c r="B21" s="24">
        <v>8000</v>
      </c>
      <c r="C21" s="24">
        <f>$G$3*D21*PI()/4*S21^2</f>
        <v>6.7624808195781858E-2</v>
      </c>
      <c r="D21" s="24">
        <f>(B21*$G$7)/($G$3*S21)</f>
        <v>0.74742594836989606</v>
      </c>
      <c r="E21" s="24">
        <f>($G$7*$G$5)/$D$8</f>
        <v>6.983682899005208</v>
      </c>
      <c r="F21" s="24">
        <f t="shared" ref="F21:F24" si="11">(0.79*LN(B21)-1.64)^-2</f>
        <v>3.3545396657303259E-2</v>
      </c>
      <c r="G21" s="24">
        <f t="shared" ref="G21:G24" si="12">((F21/8)*(B21-1000)*E21)/(1+12.7*((F21/8)^(1/2))*((E21^(2/3))-1))</f>
        <v>64.414714594676298</v>
      </c>
      <c r="H21" s="24">
        <f t="shared" ref="H21:H24" si="13">0.023*(B21^0.8)*(E21^0.4)</f>
        <v>66.348885205421993</v>
      </c>
      <c r="I21" s="24">
        <f t="shared" ref="I21:I24" si="14">0.316*(1/(B21^0.25))</f>
        <v>3.3412931924721827E-2</v>
      </c>
      <c r="J21" s="30">
        <v>130.13589999999999</v>
      </c>
      <c r="K21" s="30">
        <v>-2651.047</v>
      </c>
      <c r="L21" s="24">
        <f>-(K21*S21)/(0.5*$G$3*D21*D21)</f>
        <v>0.10206478638778059</v>
      </c>
      <c r="M21" s="24">
        <f t="shared" si="8"/>
        <v>2.0202821796055179</v>
      </c>
      <c r="N21" s="24">
        <f t="shared" si="9"/>
        <v>3.0425869585166998</v>
      </c>
      <c r="O21" s="25">
        <f t="shared" si="10"/>
        <v>1.3942191167696483</v>
      </c>
      <c r="P21" s="49"/>
      <c r="Q21" s="42">
        <v>71.677480000000003</v>
      </c>
      <c r="R21" s="45">
        <v>-950.09839999999997</v>
      </c>
      <c r="S21" s="13">
        <v>1.074E-2</v>
      </c>
      <c r="T21" s="12"/>
      <c r="U21" s="12"/>
      <c r="Y21" s="9"/>
      <c r="Z21" s="9"/>
    </row>
    <row r="22" spans="1:26" x14ac:dyDescent="0.25">
      <c r="A22" s="51"/>
      <c r="B22" s="24">
        <v>12000</v>
      </c>
      <c r="C22" s="24">
        <f>$G$3*D22*PI()/4*S22^2</f>
        <v>0.10143721229367279</v>
      </c>
      <c r="D22" s="24">
        <f>(B22*$G$7)/($G$3*S22)</f>
        <v>1.1211389225548443</v>
      </c>
      <c r="E22" s="24">
        <f t="shared" ref="E22:E24" si="15">($G$7*$G$5)/$D$8</f>
        <v>6.983682899005208</v>
      </c>
      <c r="F22" s="24">
        <f t="shared" si="11"/>
        <v>2.9930490172368162E-2</v>
      </c>
      <c r="G22" s="24">
        <f t="shared" si="12"/>
        <v>93.882926874711544</v>
      </c>
      <c r="H22" s="24">
        <f t="shared" si="13"/>
        <v>91.771247948868861</v>
      </c>
      <c r="I22" s="24">
        <f t="shared" si="14"/>
        <v>3.0191992233658E-2</v>
      </c>
      <c r="J22" s="30">
        <v>165.0917</v>
      </c>
      <c r="K22" s="30">
        <v>-5113.4690000000001</v>
      </c>
      <c r="L22" s="24">
        <f>-(K22*S22)/(0.5*$G$3*D22*D22)</f>
        <v>8.7496687775817192E-2</v>
      </c>
      <c r="M22" s="24">
        <f t="shared" si="8"/>
        <v>1.7584848011856069</v>
      </c>
      <c r="N22" s="24">
        <f t="shared" si="9"/>
        <v>2.9233295970740287</v>
      </c>
      <c r="O22" s="25">
        <f t="shared" si="10"/>
        <v>1.2298326664920975</v>
      </c>
      <c r="P22" s="49"/>
      <c r="Q22" s="43">
        <v>99.285700000000006</v>
      </c>
      <c r="R22" s="46">
        <v>-1878.05</v>
      </c>
      <c r="S22" s="13">
        <v>1.074E-2</v>
      </c>
      <c r="T22" s="12"/>
      <c r="U22" s="12"/>
      <c r="Y22" s="9"/>
      <c r="Z22" s="9"/>
    </row>
    <row r="23" spans="1:26" x14ac:dyDescent="0.25">
      <c r="A23" s="51"/>
      <c r="B23" s="24">
        <v>16000</v>
      </c>
      <c r="C23" s="24">
        <f>$G$3*D23*PI()/4*S23^2</f>
        <v>0.13524961639156372</v>
      </c>
      <c r="D23" s="24">
        <f>(B23*$G$7)/($G$3*S23)</f>
        <v>1.4948518967397921</v>
      </c>
      <c r="E23" s="24">
        <f t="shared" si="15"/>
        <v>6.983682899005208</v>
      </c>
      <c r="F23" s="24">
        <f t="shared" si="11"/>
        <v>2.7708723821295633E-2</v>
      </c>
      <c r="G23" s="24">
        <f t="shared" si="12"/>
        <v>121.61697844390693</v>
      </c>
      <c r="H23" s="24">
        <f t="shared" si="13"/>
        <v>115.52011877929999</v>
      </c>
      <c r="I23" s="24">
        <f t="shared" si="14"/>
        <v>2.8096814678614978E-2</v>
      </c>
      <c r="J23" s="30">
        <v>196.01580000000001</v>
      </c>
      <c r="K23" s="30">
        <v>-8041.6229999999996</v>
      </c>
      <c r="L23" s="24">
        <f>-(K23*S23)/(0.5*$G$3*D23*D23)</f>
        <v>7.7400224675954754E-2</v>
      </c>
      <c r="M23" s="24">
        <f t="shared" si="8"/>
        <v>1.6117469987170241</v>
      </c>
      <c r="N23" s="24">
        <f t="shared" si="9"/>
        <v>2.7933522011024032</v>
      </c>
      <c r="O23" s="25">
        <f t="shared" si="10"/>
        <v>1.1444275507256365</v>
      </c>
      <c r="P23" s="49"/>
      <c r="Q23" s="42">
        <v>124.8844</v>
      </c>
      <c r="R23" s="45">
        <v>-3046.1439999999998</v>
      </c>
      <c r="S23" s="13">
        <v>1.074E-2</v>
      </c>
      <c r="T23" s="12"/>
      <c r="U23" s="12"/>
      <c r="Y23" s="9"/>
      <c r="Z23" s="9"/>
    </row>
    <row r="24" spans="1:26" ht="15.75" thickBot="1" x14ac:dyDescent="0.3">
      <c r="A24" s="52"/>
      <c r="B24" s="26">
        <v>20000</v>
      </c>
      <c r="C24" s="26">
        <f>$G$3*D24*PI()/4*S24^2</f>
        <v>0.16906202048945465</v>
      </c>
      <c r="D24" s="26">
        <f>(B24*$G$7)/($G$3*S24)</f>
        <v>1.8685648709247404</v>
      </c>
      <c r="E24" s="26">
        <f t="shared" si="15"/>
        <v>6.983682899005208</v>
      </c>
      <c r="F24" s="26">
        <f t="shared" si="11"/>
        <v>2.6151429145930653E-2</v>
      </c>
      <c r="G24" s="26">
        <f t="shared" si="12"/>
        <v>148.19898233634589</v>
      </c>
      <c r="H24" s="26">
        <f t="shared" si="13"/>
        <v>138.09744296328185</v>
      </c>
      <c r="I24" s="26">
        <f t="shared" si="14"/>
        <v>2.6572326722017387E-2</v>
      </c>
      <c r="J24" s="31">
        <v>230.13159999999999</v>
      </c>
      <c r="K24" s="31">
        <v>-11591.37</v>
      </c>
      <c r="L24" s="26">
        <f>-(K24*S24)/(0.5*$G$3*D24*D24)</f>
        <v>7.140247324120487E-2</v>
      </c>
      <c r="M24" s="26">
        <f t="shared" si="8"/>
        <v>1.5528554675072157</v>
      </c>
      <c r="N24" s="26">
        <f t="shared" si="9"/>
        <v>2.7303468901360444</v>
      </c>
      <c r="O24" s="27">
        <f t="shared" si="10"/>
        <v>1.111028227351907</v>
      </c>
      <c r="P24" s="49"/>
      <c r="Q24" s="44">
        <v>149.1788</v>
      </c>
      <c r="R24" s="47">
        <v>-4431.3909999999996</v>
      </c>
      <c r="S24" s="13">
        <v>1.074E-2</v>
      </c>
      <c r="T24" s="12"/>
      <c r="U24" s="12"/>
      <c r="Y24" s="9"/>
      <c r="Z24" s="9"/>
    </row>
    <row r="25" spans="1:26" ht="15.75" thickBot="1" x14ac:dyDescent="0.3">
      <c r="R25" s="14"/>
      <c r="S25" s="14"/>
      <c r="T25" s="12"/>
      <c r="U25" s="12"/>
      <c r="Y25" s="9"/>
      <c r="Z25" s="9"/>
    </row>
    <row r="26" spans="1:26" ht="15.75" thickBot="1" x14ac:dyDescent="0.3">
      <c r="A26" s="32" t="s">
        <v>1</v>
      </c>
      <c r="B26" s="33" t="s">
        <v>0</v>
      </c>
      <c r="C26" s="33" t="s">
        <v>28</v>
      </c>
      <c r="D26" s="33" t="s">
        <v>29</v>
      </c>
      <c r="E26" s="33" t="s">
        <v>30</v>
      </c>
      <c r="F26" s="33" t="s">
        <v>31</v>
      </c>
      <c r="G26" s="33" t="s">
        <v>32</v>
      </c>
      <c r="H26" s="33" t="s">
        <v>33</v>
      </c>
      <c r="I26" s="33" t="s">
        <v>34</v>
      </c>
      <c r="J26" s="33" t="s">
        <v>35</v>
      </c>
      <c r="K26" s="33" t="s">
        <v>36</v>
      </c>
      <c r="L26" s="33" t="s">
        <v>37</v>
      </c>
      <c r="M26" s="33" t="s">
        <v>38</v>
      </c>
      <c r="N26" s="33" t="s">
        <v>39</v>
      </c>
      <c r="O26" s="34" t="s">
        <v>40</v>
      </c>
      <c r="P26" s="48"/>
      <c r="Q26" s="33" t="s">
        <v>41</v>
      </c>
      <c r="R26" s="34" t="s">
        <v>36</v>
      </c>
      <c r="S26" s="15" t="s">
        <v>42</v>
      </c>
      <c r="T26" s="12"/>
      <c r="U26" s="12"/>
      <c r="Y26" s="9"/>
      <c r="Z26" s="9"/>
    </row>
    <row r="27" spans="1:26" ht="14.45" customHeight="1" x14ac:dyDescent="0.25">
      <c r="A27" s="51" t="s">
        <v>50</v>
      </c>
      <c r="B27" s="24">
        <v>4000</v>
      </c>
      <c r="C27" s="24">
        <f>$G$3*D27*PI()/4*S27^2</f>
        <v>3.3812404097890929E-2</v>
      </c>
      <c r="D27" s="24">
        <f>(B27*$G$7)/($G$3*S27)</f>
        <v>0.37371297418494803</v>
      </c>
      <c r="E27" s="24">
        <f>($G$7*$G$5)/$D$8</f>
        <v>6.983682899005208</v>
      </c>
      <c r="F27" s="24">
        <f>(0.79*LN(B27)-1.64)^-2</f>
        <v>4.1441014155415956E-2</v>
      </c>
      <c r="G27" s="24">
        <f>((F27/8)*(B27-1000)*E27)/(1+12.7*((F27/8)^(1/2))*((E27^(2/3))-1))</f>
        <v>31.682138797146777</v>
      </c>
      <c r="H27" s="24">
        <f>0.023*(B27^0.8)*(E27^0.4)</f>
        <v>38.107427645677681</v>
      </c>
      <c r="I27" s="24">
        <f>0.316*(1/(B27^0.25))</f>
        <v>3.9734896377980757E-2</v>
      </c>
      <c r="J27" s="30">
        <v>98.958669999999998</v>
      </c>
      <c r="K27" s="30">
        <v>-1175.079</v>
      </c>
      <c r="L27" s="24">
        <f>-(K27*S27)/(0.5*$G$3*D27*D27)</f>
        <v>0.18096123852012705</v>
      </c>
      <c r="M27" s="24">
        <f t="shared" ref="M27:M31" si="16">J27/G27</f>
        <v>3.1234845170526175</v>
      </c>
      <c r="N27" s="24">
        <f t="shared" ref="N27:N31" si="17">L27/F27</f>
        <v>4.3667183877660269</v>
      </c>
      <c r="O27" s="25">
        <f t="shared" ref="O27:O31" si="18">M27/(N27^(1/3))</f>
        <v>1.910971877472494</v>
      </c>
      <c r="P27" s="49"/>
      <c r="Q27" s="42">
        <v>41.717419999999997</v>
      </c>
      <c r="R27" s="45">
        <v>-305.85700000000003</v>
      </c>
      <c r="S27" s="13">
        <v>1.074E-2</v>
      </c>
      <c r="T27" s="12"/>
      <c r="U27" s="12"/>
    </row>
    <row r="28" spans="1:26" x14ac:dyDescent="0.25">
      <c r="A28" s="51"/>
      <c r="B28" s="24">
        <v>8000</v>
      </c>
      <c r="C28" s="24">
        <f>$G$3*D28*PI()/4*S28^2</f>
        <v>6.7624808195781858E-2</v>
      </c>
      <c r="D28" s="24">
        <f>(B28*$G$7)/($G$3*S28)</f>
        <v>0.74742594836989606</v>
      </c>
      <c r="E28" s="24">
        <f>($G$7*$G$5)/$D$8</f>
        <v>6.983682899005208</v>
      </c>
      <c r="F28" s="24">
        <f t="shared" ref="F28:F31" si="19">(0.79*LN(B28)-1.64)^-2</f>
        <v>3.3545396657303259E-2</v>
      </c>
      <c r="G28" s="24">
        <f t="shared" ref="G28:G31" si="20">((F28/8)*(B28-1000)*E28)/(1+12.7*((F28/8)^(1/2))*((E28^(2/3))-1))</f>
        <v>64.414714594676298</v>
      </c>
      <c r="H28" s="24">
        <f t="shared" ref="H28:H31" si="21">0.023*(B28^0.8)*(E28^0.4)</f>
        <v>66.348885205421993</v>
      </c>
      <c r="I28" s="24">
        <f t="shared" ref="I28:I31" si="22">0.316*(1/(B28^0.25))</f>
        <v>3.3412931924721827E-2</v>
      </c>
      <c r="J28" s="30">
        <v>138.3398</v>
      </c>
      <c r="K28" s="30">
        <v>-3492.3939999999998</v>
      </c>
      <c r="L28" s="24">
        <f>-(K28*S28)/(0.5*$G$3*D28*D28)</f>
        <v>0.1344564798707705</v>
      </c>
      <c r="M28" s="24">
        <f t="shared" si="16"/>
        <v>2.1476428308421536</v>
      </c>
      <c r="N28" s="24">
        <f t="shared" si="17"/>
        <v>4.0081946636185508</v>
      </c>
      <c r="O28" s="25">
        <f t="shared" si="18"/>
        <v>1.3520075642913827</v>
      </c>
      <c r="P28" s="49"/>
      <c r="Q28" s="42">
        <v>71.677480000000003</v>
      </c>
      <c r="R28" s="45">
        <v>-950.09839999999997</v>
      </c>
      <c r="S28" s="13">
        <v>1.074E-2</v>
      </c>
      <c r="T28" s="12"/>
      <c r="U28" s="12"/>
    </row>
    <row r="29" spans="1:26" x14ac:dyDescent="0.25">
      <c r="A29" s="51"/>
      <c r="B29" s="24">
        <v>12000</v>
      </c>
      <c r="C29" s="24">
        <f>$G$3*D29*PI()/4*S29^2</f>
        <v>0.10143721229367279</v>
      </c>
      <c r="D29" s="24">
        <f>(B29*$G$7)/($G$3*S29)</f>
        <v>1.1211389225548443</v>
      </c>
      <c r="E29" s="24">
        <f t="shared" ref="E29:E31" si="23">($G$7*$G$5)/$D$8</f>
        <v>6.983682899005208</v>
      </c>
      <c r="F29" s="24">
        <f t="shared" si="19"/>
        <v>2.9930490172368162E-2</v>
      </c>
      <c r="G29" s="24">
        <f t="shared" si="20"/>
        <v>93.882926874711544</v>
      </c>
      <c r="H29" s="24">
        <f t="shared" si="21"/>
        <v>91.771247948868861</v>
      </c>
      <c r="I29" s="24">
        <f t="shared" si="22"/>
        <v>3.0191992233658E-2</v>
      </c>
      <c r="J29" s="30">
        <v>175.24590000000001</v>
      </c>
      <c r="K29" s="30">
        <v>-6582.4129999999996</v>
      </c>
      <c r="L29" s="24">
        <f>-(K29*S29)/(0.5*$G$3*D29*D29)</f>
        <v>0.11263182295081482</v>
      </c>
      <c r="M29" s="24">
        <f t="shared" si="16"/>
        <v>1.8666429119095191</v>
      </c>
      <c r="N29" s="24">
        <f t="shared" si="17"/>
        <v>3.763113210046809</v>
      </c>
      <c r="O29" s="25">
        <f t="shared" si="18"/>
        <v>1.2000853962768872</v>
      </c>
      <c r="P29" s="49"/>
      <c r="Q29" s="43">
        <v>99.285700000000006</v>
      </c>
      <c r="R29" s="46">
        <v>-1878.05</v>
      </c>
      <c r="S29" s="13">
        <v>1.074E-2</v>
      </c>
      <c r="T29" s="12"/>
      <c r="U29" s="12"/>
    </row>
    <row r="30" spans="1:26" x14ac:dyDescent="0.25">
      <c r="A30" s="51"/>
      <c r="B30" s="24">
        <v>16000</v>
      </c>
      <c r="C30" s="24">
        <f>$G$3*D30*PI()/4*S30^2</f>
        <v>0.13524961639156372</v>
      </c>
      <c r="D30" s="24">
        <f>(B30*$G$7)/($G$3*S30)</f>
        <v>1.4948518967397921</v>
      </c>
      <c r="E30" s="24">
        <f t="shared" si="23"/>
        <v>6.983682899005208</v>
      </c>
      <c r="F30" s="24">
        <f t="shared" si="19"/>
        <v>2.7708723821295633E-2</v>
      </c>
      <c r="G30" s="24">
        <f t="shared" si="20"/>
        <v>121.61697844390693</v>
      </c>
      <c r="H30" s="24">
        <f t="shared" si="21"/>
        <v>115.52011877929999</v>
      </c>
      <c r="I30" s="24">
        <f t="shared" si="22"/>
        <v>2.8096814678614978E-2</v>
      </c>
      <c r="J30" s="30">
        <v>209.7448</v>
      </c>
      <c r="K30" s="30">
        <v>-10243.540000000001</v>
      </c>
      <c r="L30" s="24">
        <f>-(K30*S30)/(0.5*$G$3*D30*D30)</f>
        <v>9.8593567178805769E-2</v>
      </c>
      <c r="M30" s="24">
        <f t="shared" si="16"/>
        <v>1.7246341973274728</v>
      </c>
      <c r="N30" s="24">
        <f t="shared" si="17"/>
        <v>3.5582139334411118</v>
      </c>
      <c r="O30" s="25">
        <f t="shared" si="18"/>
        <v>1.129673587280599</v>
      </c>
      <c r="P30" s="49"/>
      <c r="Q30" s="42">
        <v>124.8844</v>
      </c>
      <c r="R30" s="45">
        <v>-3046.1439999999998</v>
      </c>
      <c r="S30" s="13">
        <v>1.074E-2</v>
      </c>
      <c r="T30" s="12"/>
      <c r="U30" s="12"/>
    </row>
    <row r="31" spans="1:26" ht="15.75" thickBot="1" x14ac:dyDescent="0.3">
      <c r="A31" s="52"/>
      <c r="B31" s="26">
        <v>20000</v>
      </c>
      <c r="C31" s="26">
        <f>$G$3*D31*PI()/4*S31^2</f>
        <v>0.16906202048945465</v>
      </c>
      <c r="D31" s="26">
        <f>(B31*$G$7)/($G$3*S31)</f>
        <v>1.8685648709247404</v>
      </c>
      <c r="E31" s="26">
        <f t="shared" si="23"/>
        <v>6.983682899005208</v>
      </c>
      <c r="F31" s="26">
        <f t="shared" si="19"/>
        <v>2.6151429145930653E-2</v>
      </c>
      <c r="G31" s="26">
        <f t="shared" si="20"/>
        <v>148.19898233634589</v>
      </c>
      <c r="H31" s="26">
        <f t="shared" si="21"/>
        <v>138.09744296328185</v>
      </c>
      <c r="I31" s="26">
        <f t="shared" si="22"/>
        <v>2.6572326722017387E-2</v>
      </c>
      <c r="J31" s="50">
        <v>243.0386</v>
      </c>
      <c r="K31" s="50">
        <v>-14414.82</v>
      </c>
      <c r="L31" s="26">
        <f>-(K31*S31)/(0.5*$G$3*D31*D31)</f>
        <v>8.8794836100200808E-2</v>
      </c>
      <c r="M31" s="26">
        <f t="shared" si="16"/>
        <v>1.639947833436604</v>
      </c>
      <c r="N31" s="26">
        <f t="shared" si="17"/>
        <v>3.3954104613062004</v>
      </c>
      <c r="O31" s="27">
        <f t="shared" si="18"/>
        <v>1.0911034758502909</v>
      </c>
      <c r="P31" s="49"/>
      <c r="Q31" s="44">
        <v>149.1788</v>
      </c>
      <c r="R31" s="47">
        <v>-4431.3909999999996</v>
      </c>
      <c r="S31" s="13">
        <v>1.074E-2</v>
      </c>
      <c r="T31" s="12"/>
      <c r="U31" s="12"/>
    </row>
    <row r="32" spans="1:26" ht="15.75" thickBot="1" x14ac:dyDescent="0.3">
      <c r="R32" s="14"/>
      <c r="S32" s="14"/>
      <c r="T32" s="12"/>
      <c r="U32" s="12"/>
    </row>
    <row r="33" spans="1:23" ht="15.75" thickBot="1" x14ac:dyDescent="0.3">
      <c r="A33" s="32" t="s">
        <v>1</v>
      </c>
      <c r="B33" s="33" t="s">
        <v>0</v>
      </c>
      <c r="C33" s="33" t="s">
        <v>28</v>
      </c>
      <c r="D33" s="33" t="s">
        <v>29</v>
      </c>
      <c r="E33" s="33" t="s">
        <v>30</v>
      </c>
      <c r="F33" s="33" t="s">
        <v>31</v>
      </c>
      <c r="G33" s="33" t="s">
        <v>32</v>
      </c>
      <c r="H33" s="33" t="s">
        <v>33</v>
      </c>
      <c r="I33" s="33" t="s">
        <v>34</v>
      </c>
      <c r="J33" s="33" t="s">
        <v>35</v>
      </c>
      <c r="K33" s="33" t="s">
        <v>36</v>
      </c>
      <c r="L33" s="33" t="s">
        <v>37</v>
      </c>
      <c r="M33" s="33" t="s">
        <v>38</v>
      </c>
      <c r="N33" s="33" t="s">
        <v>39</v>
      </c>
      <c r="O33" s="34" t="s">
        <v>40</v>
      </c>
      <c r="P33" s="48"/>
      <c r="Q33" s="33" t="s">
        <v>41</v>
      </c>
      <c r="R33" s="34" t="s">
        <v>36</v>
      </c>
      <c r="S33" s="15" t="s">
        <v>42</v>
      </c>
      <c r="T33" s="12"/>
      <c r="U33" s="12"/>
    </row>
    <row r="34" spans="1:23" ht="14.45" customHeight="1" x14ac:dyDescent="0.25">
      <c r="A34" s="51" t="s">
        <v>51</v>
      </c>
      <c r="B34" s="24">
        <v>4000</v>
      </c>
      <c r="C34" s="24">
        <f>$G$3*D34*PI()/4*S34^2</f>
        <v>3.3812404097890929E-2</v>
      </c>
      <c r="D34" s="24">
        <f>(B34*$G$7)/($G$3*S34)</f>
        <v>0.37371297418494803</v>
      </c>
      <c r="E34" s="24">
        <f>($G$7*$G$5)/$D$8</f>
        <v>6.983682899005208</v>
      </c>
      <c r="F34" s="24">
        <f>(0.79*LN(B34)-1.64)^-2</f>
        <v>4.1441014155415956E-2</v>
      </c>
      <c r="G34" s="24">
        <f>((F34/8)*(B34-1000)*E34)/(1+12.7*((F34/8)^(1/2))*((E34^(2/3))-1))</f>
        <v>31.682138797146777</v>
      </c>
      <c r="H34" s="24">
        <f>0.023*(B34^0.8)*(E34^0.4)</f>
        <v>38.107427645677681</v>
      </c>
      <c r="I34" s="24">
        <f>0.316*(1/(B34^0.25))</f>
        <v>3.9734896377980757E-2</v>
      </c>
      <c r="J34" s="30">
        <v>101.31829999999999</v>
      </c>
      <c r="K34" s="30">
        <v>-1475.5830000000001</v>
      </c>
      <c r="L34" s="24">
        <f>-(K34*S34)/(0.5*$G$3*D34*D34)</f>
        <v>0.22723861733487249</v>
      </c>
      <c r="M34" s="24">
        <f t="shared" ref="M34:M38" si="24">J34/G34</f>
        <v>3.1979627590396293</v>
      </c>
      <c r="N34" s="24">
        <f t="shared" ref="N34:N38" si="25">L34/F34</f>
        <v>5.4834231730589664</v>
      </c>
      <c r="O34" s="25">
        <f t="shared" ref="O34:O38" si="26">M34/(N34^(1/3))</f>
        <v>1.8135219410774233</v>
      </c>
      <c r="P34" s="49"/>
      <c r="Q34" s="42">
        <v>41.717419999999997</v>
      </c>
      <c r="R34" s="45">
        <v>-305.85700000000003</v>
      </c>
      <c r="S34" s="13">
        <v>1.074E-2</v>
      </c>
      <c r="T34" s="12"/>
      <c r="U34" s="12"/>
      <c r="V34" s="12"/>
      <c r="W34" s="12"/>
    </row>
    <row r="35" spans="1:23" x14ac:dyDescent="0.25">
      <c r="A35" s="51"/>
      <c r="B35" s="24">
        <v>8000</v>
      </c>
      <c r="C35" s="24">
        <f>$G$3*D35*PI()/4*S35^2</f>
        <v>6.7624808195781858E-2</v>
      </c>
      <c r="D35" s="24">
        <f>(B35*$G$7)/($G$3*S35)</f>
        <v>0.74742594836989606</v>
      </c>
      <c r="E35" s="24">
        <f>($G$7*$G$5)/$D$8</f>
        <v>6.983682899005208</v>
      </c>
      <c r="F35" s="24">
        <f t="shared" ref="F35:F38" si="27">(0.79*LN(B35)-1.64)^-2</f>
        <v>3.3545396657303259E-2</v>
      </c>
      <c r="G35" s="24">
        <f t="shared" ref="G35:G38" si="28">((F35/8)*(B35-1000)*E35)/(1+12.7*((F35/8)^(1/2))*((E35^(2/3))-1))</f>
        <v>64.414714594676298</v>
      </c>
      <c r="H35" s="24">
        <f t="shared" ref="H35:H38" si="29">0.023*(B35^0.8)*(E35^0.4)</f>
        <v>66.348885205421993</v>
      </c>
      <c r="I35" s="24">
        <f t="shared" ref="I35:I38" si="30">0.316*(1/(B35^0.25))</f>
        <v>3.3412931924721827E-2</v>
      </c>
      <c r="J35" s="30">
        <v>141.69130000000001</v>
      </c>
      <c r="K35" s="30">
        <v>-4195.8720000000003</v>
      </c>
      <c r="L35" s="24">
        <f>-(K35*S35)/(0.5*$G$3*D35*D35)</f>
        <v>0.16154024405846812</v>
      </c>
      <c r="M35" s="24">
        <f t="shared" si="24"/>
        <v>2.1996728680951172</v>
      </c>
      <c r="N35" s="24">
        <f t="shared" si="25"/>
        <v>4.8155711410644102</v>
      </c>
      <c r="O35" s="25">
        <f t="shared" si="26"/>
        <v>1.3025932709215977</v>
      </c>
      <c r="P35" s="49"/>
      <c r="Q35" s="42">
        <v>71.677480000000003</v>
      </c>
      <c r="R35" s="45">
        <v>-950.09839999999997</v>
      </c>
      <c r="S35" s="13">
        <v>1.074E-2</v>
      </c>
      <c r="T35" s="12"/>
      <c r="U35" s="12"/>
      <c r="V35" s="12"/>
      <c r="W35" s="12"/>
    </row>
    <row r="36" spans="1:23" x14ac:dyDescent="0.25">
      <c r="A36" s="51"/>
      <c r="B36" s="24">
        <v>12000</v>
      </c>
      <c r="C36" s="24">
        <f>$G$3*D36*PI()/4*S36^2</f>
        <v>0.10143721229367279</v>
      </c>
      <c r="D36" s="24">
        <f>(B36*$G$7)/($G$3*S36)</f>
        <v>1.1211389225548443</v>
      </c>
      <c r="E36" s="24">
        <f t="shared" ref="E36:E38" si="31">($G$7*$G$5)/$D$8</f>
        <v>6.983682899005208</v>
      </c>
      <c r="F36" s="24">
        <f t="shared" si="27"/>
        <v>2.9930490172368162E-2</v>
      </c>
      <c r="G36" s="24">
        <f t="shared" si="28"/>
        <v>93.882926874711544</v>
      </c>
      <c r="H36" s="24">
        <f t="shared" si="29"/>
        <v>91.771247948868861</v>
      </c>
      <c r="I36" s="24">
        <f t="shared" si="30"/>
        <v>3.0191992233658E-2</v>
      </c>
      <c r="J36" s="30">
        <v>182.48679999999999</v>
      </c>
      <c r="K36" s="30">
        <v>-7871.9080000000004</v>
      </c>
      <c r="L36" s="24">
        <f>-(K36*S36)/(0.5*$G$3*D36*D36)</f>
        <v>0.13469640208554262</v>
      </c>
      <c r="M36" s="24">
        <f t="shared" si="24"/>
        <v>1.943769821359872</v>
      </c>
      <c r="N36" s="24">
        <f t="shared" si="25"/>
        <v>4.5003072555722587</v>
      </c>
      <c r="O36" s="25">
        <f t="shared" si="26"/>
        <v>1.1773279283852178</v>
      </c>
      <c r="P36" s="49"/>
      <c r="Q36" s="43">
        <v>99.285700000000006</v>
      </c>
      <c r="R36" s="46">
        <v>-1878.05</v>
      </c>
      <c r="S36" s="13">
        <v>1.074E-2</v>
      </c>
      <c r="T36" s="12"/>
      <c r="U36" s="12"/>
      <c r="V36" s="12"/>
      <c r="W36" s="12"/>
    </row>
    <row r="37" spans="1:23" x14ac:dyDescent="0.25">
      <c r="A37" s="51"/>
      <c r="B37" s="24">
        <v>16000</v>
      </c>
      <c r="C37" s="24">
        <f>$G$3*D37*PI()/4*S37^2</f>
        <v>0.13524961639156372</v>
      </c>
      <c r="D37" s="24">
        <f>(B37*$G$7)/($G$3*S37)</f>
        <v>1.4948518967397921</v>
      </c>
      <c r="E37" s="24">
        <f t="shared" si="31"/>
        <v>6.983682899005208</v>
      </c>
      <c r="F37" s="24">
        <f t="shared" si="27"/>
        <v>2.7708723821295633E-2</v>
      </c>
      <c r="G37" s="24">
        <f t="shared" si="28"/>
        <v>121.61697844390693</v>
      </c>
      <c r="H37" s="24">
        <f t="shared" si="29"/>
        <v>115.52011877929999</v>
      </c>
      <c r="I37" s="24">
        <f t="shared" si="30"/>
        <v>2.8096814678614978E-2</v>
      </c>
      <c r="J37" s="30">
        <v>220.44829999999999</v>
      </c>
      <c r="K37" s="30">
        <v>-12267.6</v>
      </c>
      <c r="L37" s="24">
        <f>-(K37*S37)/(0.5*$G$3*D37*D37)</f>
        <v>0.11807504483047046</v>
      </c>
      <c r="M37" s="24">
        <f t="shared" si="24"/>
        <v>1.8126441128586068</v>
      </c>
      <c r="N37" s="24">
        <f t="shared" si="25"/>
        <v>4.2612949478287945</v>
      </c>
      <c r="O37" s="25">
        <f t="shared" si="26"/>
        <v>1.1180606079510385</v>
      </c>
      <c r="P37" s="49"/>
      <c r="Q37" s="42">
        <v>124.8844</v>
      </c>
      <c r="R37" s="45">
        <v>-3046.1439999999998</v>
      </c>
      <c r="S37" s="13">
        <v>1.074E-2</v>
      </c>
      <c r="T37" s="12"/>
      <c r="U37" s="12"/>
      <c r="V37" s="12"/>
      <c r="W37" s="12"/>
    </row>
    <row r="38" spans="1:23" ht="15.75" thickBot="1" x14ac:dyDescent="0.3">
      <c r="A38" s="52"/>
      <c r="B38" s="26">
        <v>20000</v>
      </c>
      <c r="C38" s="26">
        <f>$G$3*D38*PI()/4*S38^2</f>
        <v>0.16906202048945465</v>
      </c>
      <c r="D38" s="26">
        <f>(B38*$G$7)/($G$3*S38)</f>
        <v>1.8685648709247404</v>
      </c>
      <c r="E38" s="26">
        <f t="shared" si="31"/>
        <v>6.983682899005208</v>
      </c>
      <c r="F38" s="26">
        <f t="shared" si="27"/>
        <v>2.6151429145930653E-2</v>
      </c>
      <c r="G38" s="26">
        <f t="shared" si="28"/>
        <v>148.19898233634589</v>
      </c>
      <c r="H38" s="26">
        <f t="shared" si="29"/>
        <v>138.09744296328185</v>
      </c>
      <c r="I38" s="26">
        <f t="shared" si="30"/>
        <v>2.6572326722017387E-2</v>
      </c>
      <c r="J38" s="31">
        <v>254.05930000000001</v>
      </c>
      <c r="K38" s="31">
        <v>-17062.11</v>
      </c>
      <c r="L38" s="26">
        <f>-(K38*S38)/(0.5*$G$3*D38*D38)</f>
        <v>0.10510205892086044</v>
      </c>
      <c r="M38" s="26">
        <f t="shared" si="24"/>
        <v>1.7143120417885069</v>
      </c>
      <c r="N38" s="26">
        <f t="shared" si="25"/>
        <v>4.0189795492387104</v>
      </c>
      <c r="O38" s="27">
        <f t="shared" si="26"/>
        <v>1.0782462183691128</v>
      </c>
      <c r="P38" s="49"/>
      <c r="Q38" s="44">
        <v>149.1788</v>
      </c>
      <c r="R38" s="47">
        <v>-4431.3909999999996</v>
      </c>
      <c r="S38" s="13">
        <v>1.074E-2</v>
      </c>
      <c r="T38" s="12"/>
      <c r="U38" s="12"/>
      <c r="V38" s="12"/>
      <c r="W38" s="12"/>
    </row>
    <row r="39" spans="1:23" ht="15.75" thickBot="1" x14ac:dyDescent="0.3">
      <c r="J39" s="12"/>
      <c r="K39" s="12"/>
      <c r="R39" s="14"/>
      <c r="S39" s="14"/>
      <c r="T39" s="11"/>
      <c r="U39" s="11"/>
      <c r="V39" s="12"/>
      <c r="W39" s="12"/>
    </row>
    <row r="40" spans="1:23" ht="15.75" thickBot="1" x14ac:dyDescent="0.3">
      <c r="A40" s="32" t="s">
        <v>1</v>
      </c>
      <c r="B40" s="33" t="s">
        <v>0</v>
      </c>
      <c r="C40" s="33" t="s">
        <v>28</v>
      </c>
      <c r="D40" s="33" t="s">
        <v>29</v>
      </c>
      <c r="E40" s="33" t="s">
        <v>30</v>
      </c>
      <c r="F40" s="33" t="s">
        <v>31</v>
      </c>
      <c r="G40" s="33" t="s">
        <v>32</v>
      </c>
      <c r="H40" s="33" t="s">
        <v>33</v>
      </c>
      <c r="I40" s="33" t="s">
        <v>34</v>
      </c>
      <c r="J40" s="33" t="s">
        <v>35</v>
      </c>
      <c r="K40" s="33" t="s">
        <v>36</v>
      </c>
      <c r="L40" s="33" t="s">
        <v>37</v>
      </c>
      <c r="M40" s="33" t="s">
        <v>38</v>
      </c>
      <c r="N40" s="33" t="s">
        <v>39</v>
      </c>
      <c r="O40" s="34" t="s">
        <v>40</v>
      </c>
      <c r="P40" s="48"/>
      <c r="Q40" s="33" t="s">
        <v>41</v>
      </c>
      <c r="R40" s="34" t="s">
        <v>36</v>
      </c>
      <c r="S40" s="15" t="s">
        <v>42</v>
      </c>
      <c r="T40" s="12"/>
      <c r="U40" s="12"/>
      <c r="V40" s="12"/>
      <c r="W40" s="12"/>
    </row>
    <row r="41" spans="1:23" ht="14.45" customHeight="1" x14ac:dyDescent="0.25">
      <c r="A41" s="51" t="s">
        <v>52</v>
      </c>
      <c r="B41" s="24">
        <v>4000</v>
      </c>
      <c r="C41" s="24">
        <f>$G$3*D41*PI()/4*S41^2</f>
        <v>3.3812404097890929E-2</v>
      </c>
      <c r="D41" s="24">
        <f>(B41*$G$7)/($G$3*S41)</f>
        <v>0.37371297418494803</v>
      </c>
      <c r="E41" s="24">
        <f>($G$7*$G$5)/$D$8</f>
        <v>6.983682899005208</v>
      </c>
      <c r="F41" s="24">
        <f>(0.79*LN(B41)-1.64)^-2</f>
        <v>4.1441014155415956E-2</v>
      </c>
      <c r="G41" s="24">
        <f>((F41/8)*(B41-1000)*E41)/(1+12.7*((F41/8)^(1/2))*((E41^(2/3))-1))</f>
        <v>31.682138797146777</v>
      </c>
      <c r="H41" s="24">
        <f>0.023*(B41^0.8)*(E41^0.4)</f>
        <v>38.107427645677681</v>
      </c>
      <c r="I41" s="24">
        <f>0.316*(1/(B41^0.25))</f>
        <v>3.9734896377980757E-2</v>
      </c>
      <c r="J41" s="30">
        <v>97.69238</v>
      </c>
      <c r="K41" s="30">
        <v>-1748.3520000000001</v>
      </c>
      <c r="L41" s="24">
        <f>-(K41*S41)/(0.5*$G$3*D41*D41)</f>
        <v>0.26924482804061789</v>
      </c>
      <c r="M41" s="24">
        <f t="shared" ref="M41:M45" si="32">J41/G41</f>
        <v>3.0835159401800851</v>
      </c>
      <c r="N41" s="24">
        <f t="shared" ref="N41:N45" si="33">L41/F41</f>
        <v>6.497061752177947</v>
      </c>
      <c r="O41" s="25">
        <f t="shared" ref="O41:O45" si="34">M41/(N41^(1/3))</f>
        <v>1.6524964416359507</v>
      </c>
      <c r="P41" s="49"/>
      <c r="Q41" s="42">
        <v>41.717419999999997</v>
      </c>
      <c r="R41" s="45">
        <v>-305.85700000000003</v>
      </c>
      <c r="S41" s="13">
        <v>1.074E-2</v>
      </c>
      <c r="T41" s="12"/>
      <c r="U41" s="12"/>
      <c r="V41" s="12"/>
      <c r="W41" s="12"/>
    </row>
    <row r="42" spans="1:23" x14ac:dyDescent="0.25">
      <c r="A42" s="51"/>
      <c r="B42" s="24">
        <v>8000</v>
      </c>
      <c r="C42" s="24">
        <f>$G$3*D42*PI()/4*S42^2</f>
        <v>6.7624808195781858E-2</v>
      </c>
      <c r="D42" s="24">
        <f>(B42*$G$7)/($G$3*S42)</f>
        <v>0.74742594836989606</v>
      </c>
      <c r="E42" s="24">
        <f>($G$7*$G$5)/$D$8</f>
        <v>6.983682899005208</v>
      </c>
      <c r="F42" s="24">
        <f t="shared" ref="F42:F45" si="35">(0.79*LN(B42)-1.64)^-2</f>
        <v>3.3545396657303259E-2</v>
      </c>
      <c r="G42" s="24">
        <f t="shared" ref="G42:G45" si="36">((F42/8)*(B42-1000)*E42)/(1+12.7*((F42/8)^(1/2))*((E42^(2/3))-1))</f>
        <v>64.414714594676298</v>
      </c>
      <c r="H42" s="24">
        <f t="shared" ref="H42:H45" si="37">0.023*(B42^0.8)*(E42^0.4)</f>
        <v>66.348885205421993</v>
      </c>
      <c r="I42" s="24">
        <f t="shared" ref="I42:I45" si="38">0.316*(1/(B42^0.25))</f>
        <v>3.3412931924721827E-2</v>
      </c>
      <c r="J42" s="30">
        <v>149.72710000000001</v>
      </c>
      <c r="K42" s="30">
        <v>-4980.0290000000005</v>
      </c>
      <c r="L42" s="24">
        <f>-(K42*S42)/(0.5*$G$3*D42*D42)</f>
        <v>0.19173013382635337</v>
      </c>
      <c r="M42" s="24">
        <f t="shared" si="32"/>
        <v>2.324423867157436</v>
      </c>
      <c r="N42" s="24">
        <f t="shared" si="33"/>
        <v>5.7155423077881924</v>
      </c>
      <c r="O42" s="25">
        <f t="shared" si="34"/>
        <v>1.3000583494829832</v>
      </c>
      <c r="P42" s="49"/>
      <c r="Q42" s="42">
        <v>71.677480000000003</v>
      </c>
      <c r="R42" s="45">
        <v>-950.09839999999997</v>
      </c>
      <c r="S42" s="13">
        <v>1.074E-2</v>
      </c>
      <c r="T42" s="12"/>
      <c r="U42" s="12"/>
      <c r="V42" s="12"/>
      <c r="W42" s="12"/>
    </row>
    <row r="43" spans="1:23" x14ac:dyDescent="0.25">
      <c r="A43" s="51"/>
      <c r="B43" s="24">
        <v>12000</v>
      </c>
      <c r="C43" s="24">
        <f>$G$3*D43*PI()/4*S43^2</f>
        <v>0.10143721229367279</v>
      </c>
      <c r="D43" s="24">
        <f>(B43*$G$7)/($G$3*S43)</f>
        <v>1.1211389225548443</v>
      </c>
      <c r="E43" s="24">
        <f t="shared" ref="E43:E45" si="39">($G$7*$G$5)/$D$8</f>
        <v>6.983682899005208</v>
      </c>
      <c r="F43" s="24">
        <f t="shared" si="35"/>
        <v>2.9930490172368162E-2</v>
      </c>
      <c r="G43" s="24">
        <f t="shared" si="36"/>
        <v>93.882926874711544</v>
      </c>
      <c r="H43" s="24">
        <f t="shared" si="37"/>
        <v>91.771247948868861</v>
      </c>
      <c r="I43" s="24">
        <f t="shared" si="38"/>
        <v>3.0191992233658E-2</v>
      </c>
      <c r="J43" s="30">
        <v>199.1823</v>
      </c>
      <c r="K43" s="30">
        <v>-9672.4069999999992</v>
      </c>
      <c r="L43" s="24">
        <f>-(K43*S43)/(0.5*$G$3*D43*D43)</f>
        <v>0.16550478262792412</v>
      </c>
      <c r="M43" s="24">
        <f t="shared" si="32"/>
        <v>2.1216030073903891</v>
      </c>
      <c r="N43" s="24">
        <f t="shared" si="33"/>
        <v>5.5296382275997003</v>
      </c>
      <c r="O43" s="25">
        <f t="shared" si="34"/>
        <v>1.19977152245144</v>
      </c>
      <c r="P43" s="49"/>
      <c r="Q43" s="43">
        <v>99.285700000000006</v>
      </c>
      <c r="R43" s="46">
        <v>-1878.05</v>
      </c>
      <c r="S43" s="13">
        <v>1.074E-2</v>
      </c>
      <c r="T43" s="12"/>
      <c r="U43" s="12"/>
      <c r="V43" s="12"/>
      <c r="W43" s="12"/>
    </row>
    <row r="44" spans="1:23" x14ac:dyDescent="0.25">
      <c r="A44" s="51"/>
      <c r="B44" s="24">
        <v>16000</v>
      </c>
      <c r="C44" s="24">
        <f>$G$3*D44*PI()/4*S44^2</f>
        <v>0.13524961639156372</v>
      </c>
      <c r="D44" s="24">
        <f>(B44*$G$7)/($G$3*S44)</f>
        <v>1.4948518967397921</v>
      </c>
      <c r="E44" s="24">
        <f t="shared" si="39"/>
        <v>6.983682899005208</v>
      </c>
      <c r="F44" s="24">
        <f t="shared" si="35"/>
        <v>2.7708723821295633E-2</v>
      </c>
      <c r="G44" s="24">
        <f t="shared" si="36"/>
        <v>121.61697844390693</v>
      </c>
      <c r="H44" s="24">
        <f t="shared" si="37"/>
        <v>115.52011877929999</v>
      </c>
      <c r="I44" s="24">
        <f t="shared" si="38"/>
        <v>2.8096814678614978E-2</v>
      </c>
      <c r="J44" s="30">
        <v>242.58940000000001</v>
      </c>
      <c r="K44" s="30">
        <v>-15184.5</v>
      </c>
      <c r="L44" s="24">
        <f>-(K44*S44)/(0.5*$G$3*D44*D44)</f>
        <v>0.14615006343769596</v>
      </c>
      <c r="M44" s="24">
        <f t="shared" si="32"/>
        <v>1.9947001076982755</v>
      </c>
      <c r="N44" s="24">
        <f t="shared" si="33"/>
        <v>5.2745144229764866</v>
      </c>
      <c r="O44" s="25">
        <f t="shared" si="34"/>
        <v>1.1459089629975776</v>
      </c>
      <c r="P44" s="49"/>
      <c r="Q44" s="42">
        <v>124.8844</v>
      </c>
      <c r="R44" s="45">
        <v>-3046.1439999999998</v>
      </c>
      <c r="S44" s="13">
        <v>1.074E-2</v>
      </c>
      <c r="T44" s="12"/>
      <c r="U44" s="12"/>
      <c r="V44" s="12"/>
      <c r="W44" s="12"/>
    </row>
    <row r="45" spans="1:23" ht="15.75" thickBot="1" x14ac:dyDescent="0.3">
      <c r="A45" s="52"/>
      <c r="B45" s="26">
        <v>20000</v>
      </c>
      <c r="C45" s="26">
        <f>$G$3*D45*PI()/4*S45^2</f>
        <v>0.16906202048945465</v>
      </c>
      <c r="D45" s="26">
        <f>(B45*$G$7)/($G$3*S45)</f>
        <v>1.8685648709247404</v>
      </c>
      <c r="E45" s="26">
        <f t="shared" si="39"/>
        <v>6.983682899005208</v>
      </c>
      <c r="F45" s="26">
        <f t="shared" si="35"/>
        <v>2.6151429145930653E-2</v>
      </c>
      <c r="G45" s="26">
        <f t="shared" si="36"/>
        <v>148.19898233634589</v>
      </c>
      <c r="H45" s="26">
        <f t="shared" si="37"/>
        <v>138.09744296328185</v>
      </c>
      <c r="I45" s="26">
        <f t="shared" si="38"/>
        <v>2.6572326722017387E-2</v>
      </c>
      <c r="J45" s="31">
        <v>285.54770000000002</v>
      </c>
      <c r="K45" s="31">
        <v>-21550.400000000001</v>
      </c>
      <c r="L45" s="26">
        <f>-(K45*S45)/(0.5*$G$3*D45*D45)</f>
        <v>0.13274978361809359</v>
      </c>
      <c r="M45" s="26">
        <f t="shared" si="32"/>
        <v>1.9267858354919976</v>
      </c>
      <c r="N45" s="26">
        <f t="shared" si="33"/>
        <v>5.0761961374011708</v>
      </c>
      <c r="O45" s="27">
        <f t="shared" si="34"/>
        <v>1.1211248533871241</v>
      </c>
      <c r="P45" s="49"/>
      <c r="Q45" s="44">
        <v>149.1788</v>
      </c>
      <c r="R45" s="47">
        <v>-4431.3909999999996</v>
      </c>
      <c r="S45" s="13">
        <v>1.074E-2</v>
      </c>
      <c r="T45" s="12"/>
      <c r="U45" s="12"/>
      <c r="V45" s="12"/>
      <c r="W45" s="12"/>
    </row>
  </sheetData>
  <mergeCells count="5">
    <mergeCell ref="A13:A17"/>
    <mergeCell ref="A20:A24"/>
    <mergeCell ref="A27:A31"/>
    <mergeCell ref="A34:A38"/>
    <mergeCell ref="A41:A4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E653-4658-4E93-AD2E-7F1D0AA00BCB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48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64.982770000000002</v>
      </c>
      <c r="K2">
        <v>-533.53809999999999</v>
      </c>
      <c r="L2">
        <v>8.2164446282909837E-2</v>
      </c>
      <c r="M2">
        <v>2.051085326532696</v>
      </c>
      <c r="N2">
        <v>1.9826842551383774</v>
      </c>
      <c r="O2">
        <v>1.6326729912457907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110.7966</v>
      </c>
      <c r="K3">
        <v>-1817.0989999999999</v>
      </c>
      <c r="L3">
        <v>6.9957952944798674E-2</v>
      </c>
      <c r="M3">
        <v>1.7200510892142808</v>
      </c>
      <c r="N3">
        <v>2.0854710307790603</v>
      </c>
      <c r="O3">
        <v>1.3462941523404659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144.1593</v>
      </c>
      <c r="K4">
        <v>-3575.069</v>
      </c>
      <c r="L4">
        <v>6.1173089358711859E-2</v>
      </c>
      <c r="M4">
        <v>1.535522003829122</v>
      </c>
      <c r="N4">
        <v>2.0438385407796251</v>
      </c>
      <c r="O4">
        <v>1.2099679016887588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174.8588</v>
      </c>
      <c r="K5">
        <v>-5745.0159999999996</v>
      </c>
      <c r="L5">
        <v>5.5295495594229527E-2</v>
      </c>
      <c r="M5">
        <v>1.4377828016887433</v>
      </c>
      <c r="N5">
        <v>1.9955987850920796</v>
      </c>
      <c r="O5">
        <v>1.1420072844364699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203.55330000000001</v>
      </c>
      <c r="K6">
        <v>-8231.5849999999991</v>
      </c>
      <c r="L6">
        <v>5.07063037151953E-2</v>
      </c>
      <c r="M6">
        <v>1.3735134802614528</v>
      </c>
      <c r="N6">
        <v>1.9389496242153006</v>
      </c>
      <c r="O6">
        <v>1.1014820331035762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7343-FF9F-41B6-AE6E-CB49DC50AAFA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49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87.772810000000007</v>
      </c>
      <c r="K2">
        <v>-826.36329999999998</v>
      </c>
      <c r="L2">
        <v>0.12725929595846688</v>
      </c>
      <c r="M2">
        <v>2.7704193382267688</v>
      </c>
      <c r="N2">
        <v>3.070853803944257</v>
      </c>
      <c r="O2">
        <v>1.9060127273485836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130.13589999999999</v>
      </c>
      <c r="K3">
        <v>-2651.047</v>
      </c>
      <c r="L3">
        <v>0.10206478638778059</v>
      </c>
      <c r="M3">
        <v>2.0202821796055179</v>
      </c>
      <c r="N3">
        <v>3.0425869585166998</v>
      </c>
      <c r="O3">
        <v>1.3942191167696483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165.0917</v>
      </c>
      <c r="K4">
        <v>-5113.4690000000001</v>
      </c>
      <c r="L4">
        <v>8.7496687775817192E-2</v>
      </c>
      <c r="M4">
        <v>1.7584848011856069</v>
      </c>
      <c r="N4">
        <v>2.9233295970740287</v>
      </c>
      <c r="O4">
        <v>1.2298326664920975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196.01580000000001</v>
      </c>
      <c r="K5">
        <v>-8041.6229999999996</v>
      </c>
      <c r="L5">
        <v>7.7400224675954754E-2</v>
      </c>
      <c r="M5">
        <v>1.6117469987170241</v>
      </c>
      <c r="N5">
        <v>2.7933522011024032</v>
      </c>
      <c r="O5">
        <v>1.1444275507256365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230.13159999999999</v>
      </c>
      <c r="K6">
        <v>-11591.37</v>
      </c>
      <c r="L6">
        <v>7.140247324120487E-2</v>
      </c>
      <c r="M6">
        <v>1.5528554675072157</v>
      </c>
      <c r="N6">
        <v>2.7303468901360444</v>
      </c>
      <c r="O6">
        <v>1.111028227351907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1FDF-C1C9-4D51-B210-79E26399EEC9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50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98.958669999999998</v>
      </c>
      <c r="K2">
        <v>-1175.079</v>
      </c>
      <c r="L2">
        <v>0.18096123852012705</v>
      </c>
      <c r="M2">
        <v>3.1234845170526175</v>
      </c>
      <c r="N2">
        <v>4.3667183877660269</v>
      </c>
      <c r="O2">
        <v>1.910971877472494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138.3398</v>
      </c>
      <c r="K3">
        <v>-3492.3939999999998</v>
      </c>
      <c r="L3">
        <v>0.1344564798707705</v>
      </c>
      <c r="M3">
        <v>2.1476428308421536</v>
      </c>
      <c r="N3">
        <v>4.0081946636185508</v>
      </c>
      <c r="O3">
        <v>1.3520075642913827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175.24590000000001</v>
      </c>
      <c r="K4">
        <v>-6582.4129999999996</v>
      </c>
      <c r="L4">
        <v>0.11263182295081482</v>
      </c>
      <c r="M4">
        <v>1.8666429119095191</v>
      </c>
      <c r="N4">
        <v>3.763113210046809</v>
      </c>
      <c r="O4">
        <v>1.2000853962768872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209.7448</v>
      </c>
      <c r="K5">
        <v>-10243.540000000001</v>
      </c>
      <c r="L5">
        <v>9.8593567178805769E-2</v>
      </c>
      <c r="M5">
        <v>1.7246341973274728</v>
      </c>
      <c r="N5">
        <v>3.5582139334411118</v>
      </c>
      <c r="O5">
        <v>1.129673587280599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243.0386</v>
      </c>
      <c r="K6">
        <v>-14414.82</v>
      </c>
      <c r="L6">
        <v>8.8794836100200808E-2</v>
      </c>
      <c r="M6">
        <v>1.639947833436604</v>
      </c>
      <c r="N6">
        <v>3.3954104613062004</v>
      </c>
      <c r="O6">
        <v>1.0911034758502909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E361-64F6-44F4-87BA-A211AF29A914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51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101.31829999999999</v>
      </c>
      <c r="K2">
        <v>-1475.5830000000001</v>
      </c>
      <c r="L2">
        <v>0.22723861733487249</v>
      </c>
      <c r="M2">
        <v>3.1979627590396293</v>
      </c>
      <c r="N2">
        <v>5.4834231730589664</v>
      </c>
      <c r="O2">
        <v>1.8135219410774233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141.69130000000001</v>
      </c>
      <c r="K3">
        <v>-4195.8720000000003</v>
      </c>
      <c r="L3">
        <v>0.16154024405846812</v>
      </c>
      <c r="M3">
        <v>2.1996728680951172</v>
      </c>
      <c r="N3">
        <v>4.8155711410644102</v>
      </c>
      <c r="O3">
        <v>1.3025932709215977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182.48679999999999</v>
      </c>
      <c r="K4">
        <v>-7871.9080000000004</v>
      </c>
      <c r="L4">
        <v>0.13469640208554262</v>
      </c>
      <c r="M4">
        <v>1.943769821359872</v>
      </c>
      <c r="N4">
        <v>4.5003072555722587</v>
      </c>
      <c r="O4">
        <v>1.1773279283852178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220.44829999999999</v>
      </c>
      <c r="K5">
        <v>-12267.6</v>
      </c>
      <c r="L5">
        <v>0.11807504483047046</v>
      </c>
      <c r="M5">
        <v>1.8126441128586068</v>
      </c>
      <c r="N5">
        <v>4.2612949478287945</v>
      </c>
      <c r="O5">
        <v>1.1180606079510385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254.05930000000001</v>
      </c>
      <c r="K6">
        <v>-17062.11</v>
      </c>
      <c r="L6">
        <v>0.10510205892086044</v>
      </c>
      <c r="M6">
        <v>1.7143120417885069</v>
      </c>
      <c r="N6">
        <v>4.0189795492387104</v>
      </c>
      <c r="O6">
        <v>1.0782462183691128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274C-D123-47BD-9E10-BB41D9631171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52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97.69238</v>
      </c>
      <c r="K2">
        <v>-1748.3520000000001</v>
      </c>
      <c r="L2">
        <v>0.26924482804061789</v>
      </c>
      <c r="M2">
        <v>3.0835159401800851</v>
      </c>
      <c r="N2">
        <v>6.497061752177947</v>
      </c>
      <c r="O2">
        <v>1.6524964416359507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149.72710000000001</v>
      </c>
      <c r="K3">
        <v>-4980.0290000000005</v>
      </c>
      <c r="L3">
        <v>0.19173013382635337</v>
      </c>
      <c r="M3">
        <v>2.324423867157436</v>
      </c>
      <c r="N3">
        <v>5.7155423077881924</v>
      </c>
      <c r="O3">
        <v>1.3000583494829832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199.1823</v>
      </c>
      <c r="K4">
        <v>-9672.4069999999992</v>
      </c>
      <c r="L4">
        <v>0.16550478262792412</v>
      </c>
      <c r="M4">
        <v>2.1216030073903891</v>
      </c>
      <c r="N4">
        <v>5.5296382275997003</v>
      </c>
      <c r="O4">
        <v>1.19977152245144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242.58940000000001</v>
      </c>
      <c r="K5">
        <v>-15184.5</v>
      </c>
      <c r="L5">
        <v>0.14615006343769596</v>
      </c>
      <c r="M5">
        <v>1.9947001076982755</v>
      </c>
      <c r="N5">
        <v>5.2745144229764866</v>
      </c>
      <c r="O5">
        <v>1.1459089629975776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285.54770000000002</v>
      </c>
      <c r="K6">
        <v>-21550.400000000001</v>
      </c>
      <c r="L6">
        <v>0.13274978361809359</v>
      </c>
      <c r="M6">
        <v>1.9267858354919976</v>
      </c>
      <c r="N6">
        <v>5.0761961374011708</v>
      </c>
      <c r="O6">
        <v>1.1211248533871241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13BC-1976-409B-B761-5F838E5C72B6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A1" t="s">
        <v>1</v>
      </c>
      <c r="B1" t="s">
        <v>0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48</v>
      </c>
      <c r="B2">
        <v>4000</v>
      </c>
      <c r="C2">
        <v>3.3812404097890929E-2</v>
      </c>
      <c r="D2">
        <v>0.37371297418494803</v>
      </c>
      <c r="E2">
        <v>6.983682899005208</v>
      </c>
      <c r="F2">
        <v>4.1441014155415956E-2</v>
      </c>
      <c r="G2">
        <v>31.682138797146777</v>
      </c>
      <c r="H2">
        <v>38.107427645677681</v>
      </c>
      <c r="I2">
        <v>3.9734896377980757E-2</v>
      </c>
      <c r="J2">
        <v>86.159360000000007</v>
      </c>
      <c r="K2">
        <v>-712.04390000000001</v>
      </c>
      <c r="L2">
        <v>0.10965419858979822</v>
      </c>
      <c r="M2">
        <v>2.7194931677958349</v>
      </c>
      <c r="N2">
        <v>2.6460307698687782</v>
      </c>
      <c r="O2">
        <v>1.9661787982041792</v>
      </c>
    </row>
    <row r="3" spans="1:15" x14ac:dyDescent="0.25">
      <c r="B3">
        <v>8000</v>
      </c>
      <c r="C3">
        <v>6.7624808195781858E-2</v>
      </c>
      <c r="D3">
        <v>0.74742594836989606</v>
      </c>
      <c r="E3">
        <v>6.983682899005208</v>
      </c>
      <c r="F3">
        <v>3.3545396657303259E-2</v>
      </c>
      <c r="G3">
        <v>64.414714594676298</v>
      </c>
      <c r="H3">
        <v>66.348885205421993</v>
      </c>
      <c r="I3">
        <v>3.3412931924721827E-2</v>
      </c>
      <c r="J3">
        <v>142.26929999999999</v>
      </c>
      <c r="K3">
        <v>-2670.2249999999999</v>
      </c>
      <c r="L3">
        <v>0.10280313560352246</v>
      </c>
      <c r="M3">
        <v>2.2086459731323278</v>
      </c>
      <c r="N3">
        <v>3.0645974067246842</v>
      </c>
      <c r="O3">
        <v>1.5205532409378881</v>
      </c>
    </row>
    <row r="4" spans="1:15" x14ac:dyDescent="0.25">
      <c r="B4">
        <v>12000</v>
      </c>
      <c r="C4">
        <v>0.10143721229367279</v>
      </c>
      <c r="D4">
        <v>1.1211389225548443</v>
      </c>
      <c r="E4">
        <v>6.983682899005208</v>
      </c>
      <c r="F4">
        <v>2.9930490172368162E-2</v>
      </c>
      <c r="G4">
        <v>93.882926874711544</v>
      </c>
      <c r="H4">
        <v>91.771247948868861</v>
      </c>
      <c r="I4">
        <v>3.0191992233658E-2</v>
      </c>
      <c r="J4">
        <v>180.27699999999999</v>
      </c>
      <c r="K4">
        <v>-5333.549</v>
      </c>
      <c r="L4">
        <v>9.1262481808342233E-2</v>
      </c>
      <c r="M4">
        <v>1.9202319953294904</v>
      </c>
      <c r="N4">
        <v>3.0491475843785474</v>
      </c>
      <c r="O4">
        <v>1.3242222676569786</v>
      </c>
    </row>
    <row r="5" spans="1:15" x14ac:dyDescent="0.25">
      <c r="B5">
        <v>16000</v>
      </c>
      <c r="C5">
        <v>0.13524961639156372</v>
      </c>
      <c r="D5">
        <v>1.4948518967397921</v>
      </c>
      <c r="E5">
        <v>6.983682899005208</v>
      </c>
      <c r="F5">
        <v>2.7708723821295633E-2</v>
      </c>
      <c r="G5">
        <v>121.61697844390693</v>
      </c>
      <c r="H5">
        <v>115.52011877929999</v>
      </c>
      <c r="I5">
        <v>2.8096814678614978E-2</v>
      </c>
      <c r="J5">
        <v>213.40430000000001</v>
      </c>
      <c r="K5">
        <v>-8546.0640000000003</v>
      </c>
      <c r="L5">
        <v>8.2255444416517484E-2</v>
      </c>
      <c r="M5">
        <v>1.7547245683169796</v>
      </c>
      <c r="N5">
        <v>2.9685757073120698</v>
      </c>
      <c r="O5">
        <v>1.2209360404314942</v>
      </c>
    </row>
    <row r="6" spans="1:15" x14ac:dyDescent="0.25">
      <c r="B6">
        <v>20000</v>
      </c>
      <c r="C6">
        <v>0.16906202048945465</v>
      </c>
      <c r="D6">
        <v>1.8685648709247404</v>
      </c>
      <c r="E6">
        <v>6.983682899005208</v>
      </c>
      <c r="F6">
        <v>2.6151429145930653E-2</v>
      </c>
      <c r="G6">
        <v>148.19898233634589</v>
      </c>
      <c r="H6">
        <v>138.09744296328185</v>
      </c>
      <c r="I6">
        <v>2.6572326722017387E-2</v>
      </c>
      <c r="J6">
        <v>243.63980000000001</v>
      </c>
      <c r="K6">
        <v>-12244.6</v>
      </c>
      <c r="L6">
        <v>7.5426349417649266E-2</v>
      </c>
      <c r="M6">
        <v>1.6440045414552567</v>
      </c>
      <c r="N6">
        <v>2.8842151989764635</v>
      </c>
      <c r="O6">
        <v>1.1549427559330292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4S P10</vt:lpstr>
      <vt:lpstr>4S P20</vt:lpstr>
      <vt:lpstr>4S P30</vt:lpstr>
      <vt:lpstr>4S e0.50 P30</vt:lpstr>
      <vt:lpstr>4S e0.75 P30</vt:lpstr>
      <vt:lpstr>4S e1.00 P30</vt:lpstr>
      <vt:lpstr>4S e1.25 P30</vt:lpstr>
      <vt:lpstr>4S e1.50 P30</vt:lpstr>
      <vt:lpstr>4S e0.50 P20</vt:lpstr>
      <vt:lpstr>4S e0.75 P20</vt:lpstr>
      <vt:lpstr>4S e1.00 P20</vt:lpstr>
      <vt:lpstr>4S e1.25 P20</vt:lpstr>
      <vt:lpstr>4S e1.50 P20</vt:lpstr>
      <vt:lpstr>4S e0.50 P10</vt:lpstr>
      <vt:lpstr>4S e0.75 P10</vt:lpstr>
      <vt:lpstr>4S e1.00 P10</vt:lpstr>
      <vt:lpstr>4S e1.25 P10</vt:lpstr>
      <vt:lpstr>4S e1.50 P10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Tamna</dc:creator>
  <cp:keywords/>
  <dc:description/>
  <cp:lastModifiedBy>pongkornmee</cp:lastModifiedBy>
  <cp:revision/>
  <dcterms:created xsi:type="dcterms:W3CDTF">2013-11-09T10:28:45Z</dcterms:created>
  <dcterms:modified xsi:type="dcterms:W3CDTF">2022-12-04T04:57:19Z</dcterms:modified>
  <cp:category/>
  <cp:contentStatus/>
</cp:coreProperties>
</file>