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itHub/Wizards_Ticket_Plans/"/>
    </mc:Choice>
  </mc:AlternateContent>
  <bookViews>
    <workbookView xWindow="380" yWindow="460" windowWidth="28040" windowHeight="16600" activeTab="2"/>
  </bookViews>
  <sheets>
    <sheet name="Quick Work" sheetId="1" r:id="rId1"/>
    <sheet name="Resale Estimates" sheetId="2" r:id="rId2"/>
    <sheet name="Tier Prices" sheetId="4" r:id="rId3"/>
    <sheet name="All Star Games" sheetId="3" r:id="rId4"/>
  </sheets>
  <definedNames>
    <definedName name="_xlnm._FilterDatabase" localSheetId="1" hidden="1">'Resale Estimates'!$A$1:$C$16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L11" i="1" s="1"/>
  <c r="H17" i="1"/>
  <c r="R8" i="1"/>
  <c r="B19" i="1"/>
  <c r="H15" i="1"/>
  <c r="I17" i="1"/>
  <c r="S10" i="1"/>
  <c r="S8" i="1"/>
  <c r="I15" i="1"/>
  <c r="O10" i="1"/>
  <c r="O8" i="1"/>
  <c r="E17" i="1"/>
  <c r="E15" i="1"/>
  <c r="E16" i="1"/>
  <c r="O9" i="1"/>
  <c r="O3" i="1"/>
  <c r="O4" i="1"/>
  <c r="O5" i="1"/>
  <c r="O6" i="1"/>
  <c r="O7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P9" i="1"/>
  <c r="P3" i="1"/>
  <c r="P4" i="1"/>
  <c r="P5" i="1"/>
  <c r="P6" i="1"/>
  <c r="P7" i="1"/>
  <c r="P2" i="1"/>
  <c r="F16" i="1"/>
  <c r="B17" i="1"/>
  <c r="B18" i="1" s="1"/>
  <c r="G18" i="1" s="1"/>
  <c r="L8" i="1"/>
  <c r="L10" i="1" s="1"/>
  <c r="B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P8" i="1" l="1"/>
  <c r="Q8" i="1" s="1"/>
  <c r="F15" i="1"/>
  <c r="P10" i="1" l="1"/>
  <c r="Q10" i="1" s="1"/>
  <c r="G15" i="1"/>
  <c r="F17" i="1"/>
  <c r="G17" i="1" s="1"/>
</calcChain>
</file>

<file path=xl/sharedStrings.xml><?xml version="1.0" encoding="utf-8"?>
<sst xmlns="http://schemas.openxmlformats.org/spreadsheetml/2006/main" count="178" uniqueCount="53">
  <si>
    <t>Date</t>
  </si>
  <si>
    <t>Game</t>
  </si>
  <si>
    <t>Heat</t>
  </si>
  <si>
    <t>Thunder</t>
  </si>
  <si>
    <t>Color</t>
  </si>
  <si>
    <t>W</t>
  </si>
  <si>
    <t>B</t>
  </si>
  <si>
    <t>Rockets</t>
  </si>
  <si>
    <t>Lakers</t>
  </si>
  <si>
    <t>G</t>
  </si>
  <si>
    <t>Bulls</t>
  </si>
  <si>
    <t>Sixers</t>
  </si>
  <si>
    <t>Warriors</t>
  </si>
  <si>
    <t>Bucks</t>
  </si>
  <si>
    <t>Pacers</t>
  </si>
  <si>
    <t>Wolves</t>
  </si>
  <si>
    <t>Grizzlies</t>
  </si>
  <si>
    <t>Spurs</t>
  </si>
  <si>
    <t>Boston</t>
  </si>
  <si>
    <t>Price</t>
  </si>
  <si>
    <t>R</t>
  </si>
  <si>
    <t>Raw Total</t>
  </si>
  <si>
    <t>All Star Total</t>
  </si>
  <si>
    <t>Nets</t>
  </si>
  <si>
    <t>with Bonus Total</t>
  </si>
  <si>
    <t>Price-13</t>
  </si>
  <si>
    <t>Price-6</t>
  </si>
  <si>
    <t>Quality</t>
  </si>
  <si>
    <t>Value</t>
  </si>
  <si>
    <t>ROI</t>
  </si>
  <si>
    <t>OR 1/11 Bucks for 60</t>
  </si>
  <si>
    <t>or 4/9 Boston for 140</t>
  </si>
  <si>
    <t>Opponent</t>
  </si>
  <si>
    <t>Resale</t>
  </si>
  <si>
    <t>Raptors</t>
  </si>
  <si>
    <t>Knicks</t>
  </si>
  <si>
    <t>Magic</t>
  </si>
  <si>
    <t>Cavaliers</t>
  </si>
  <si>
    <t>Blazers</t>
  </si>
  <si>
    <t>Clippers</t>
  </si>
  <si>
    <t>Pelicans</t>
  </si>
  <si>
    <t>Suns</t>
  </si>
  <si>
    <t>Hornets</t>
  </si>
  <si>
    <t>Hawks</t>
  </si>
  <si>
    <t>Pistons</t>
  </si>
  <si>
    <t>Mavericks</t>
  </si>
  <si>
    <t>Kings</t>
  </si>
  <si>
    <t>Jazz</t>
  </si>
  <si>
    <t>Nuggets</t>
  </si>
  <si>
    <t>Team</t>
  </si>
  <si>
    <t>Tier</t>
  </si>
  <si>
    <t>Price_13</t>
  </si>
  <si>
    <t>Price_6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</si>
</sst>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1" applyNumberFormat="1" applyFont="1"/>
    <xf numFmtId="0" fontId="0" fillId="2" borderId="0" xfId="0" applyFill="1"/>
    <xf numFmtId="44" fontId="0" fillId="2" borderId="0" xfId="1" applyNumberFormat="1" applyFont="1" applyFill="1"/>
    <xf numFmtId="9" fontId="0" fillId="0" borderId="0" xfId="2" applyFont="1"/>
    <xf numFmtId="1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opLeftCell="I1" workbookViewId="0">
      <selection activeCell="X5" sqref="U1:X5"/>
    </sheetView>
  </sheetViews>
  <sheetFormatPr baseColWidth="10" defaultRowHeight="16"/>
  <cols>
    <col min="1" max="1" width="15" bestFit="1" customWidth="1"/>
    <col min="11" max="11" width="15" bestFit="1" customWidth="1"/>
  </cols>
  <sheetData>
    <row r="1" spans="1:24">
      <c r="B1" t="s">
        <v>0</v>
      </c>
      <c r="C1" t="s">
        <v>1</v>
      </c>
      <c r="D1" t="s">
        <v>4</v>
      </c>
      <c r="E1" t="s">
        <v>27</v>
      </c>
      <c r="F1" t="s">
        <v>19</v>
      </c>
      <c r="H1" t="s">
        <v>28</v>
      </c>
      <c r="L1" t="s">
        <v>0</v>
      </c>
      <c r="M1" t="s">
        <v>1</v>
      </c>
      <c r="N1" t="s">
        <v>4</v>
      </c>
      <c r="O1" t="s">
        <v>27</v>
      </c>
      <c r="P1" t="s">
        <v>19</v>
      </c>
      <c r="R1" t="s">
        <v>28</v>
      </c>
      <c r="U1" t="s">
        <v>4</v>
      </c>
      <c r="V1" t="s">
        <v>25</v>
      </c>
      <c r="W1" t="s">
        <v>26</v>
      </c>
      <c r="X1" t="s">
        <v>27</v>
      </c>
    </row>
    <row r="2" spans="1:24">
      <c r="B2" s="1">
        <v>43391</v>
      </c>
      <c r="C2" t="s">
        <v>2</v>
      </c>
      <c r="D2" t="s">
        <v>5</v>
      </c>
      <c r="E2">
        <f>VLOOKUP(D2,$U$1:$X$5, 4, FALSE)</f>
        <v>3</v>
      </c>
      <c r="F2">
        <f>VLOOKUP(D2,$U$1:$V$5, 2, FALSE)</f>
        <v>48</v>
      </c>
      <c r="H2">
        <v>30</v>
      </c>
      <c r="L2" s="1">
        <v>43406</v>
      </c>
      <c r="M2" t="s">
        <v>3</v>
      </c>
      <c r="N2" t="s">
        <v>6</v>
      </c>
      <c r="O2">
        <f t="shared" ref="O2:O9" si="0">VLOOKUP(N2,$U$1:$X$5, 4, FALSE)</f>
        <v>2</v>
      </c>
      <c r="P2">
        <f>VLOOKUP(N2,$U$1:$W$5, 3, FALSE)</f>
        <v>70</v>
      </c>
      <c r="R2">
        <v>80</v>
      </c>
      <c r="U2" t="s">
        <v>9</v>
      </c>
      <c r="V2">
        <v>143</v>
      </c>
      <c r="W2">
        <v>168</v>
      </c>
      <c r="X2">
        <v>1</v>
      </c>
    </row>
    <row r="3" spans="1:24">
      <c r="B3" s="1">
        <v>43406</v>
      </c>
      <c r="C3" t="s">
        <v>3</v>
      </c>
      <c r="D3" t="s">
        <v>6</v>
      </c>
      <c r="E3">
        <f t="shared" ref="E3:E14" si="1">VLOOKUP(D3,$U$1:$X$5, 4, FALSE)</f>
        <v>2</v>
      </c>
      <c r="F3">
        <f>VLOOKUP(D3,$U$1:$V$5, 2, FALSE)</f>
        <v>67</v>
      </c>
      <c r="H3">
        <v>80</v>
      </c>
      <c r="L3" s="1">
        <v>43430</v>
      </c>
      <c r="M3" t="s">
        <v>7</v>
      </c>
      <c r="N3" t="s">
        <v>6</v>
      </c>
      <c r="O3">
        <f t="shared" si="0"/>
        <v>2</v>
      </c>
      <c r="P3">
        <f>VLOOKUP(N3,$U$1:$W$5, 3, FALSE)</f>
        <v>70</v>
      </c>
      <c r="R3">
        <v>100</v>
      </c>
      <c r="U3" t="s">
        <v>6</v>
      </c>
      <c r="V3">
        <v>67</v>
      </c>
      <c r="W3">
        <v>70</v>
      </c>
      <c r="X3">
        <v>2</v>
      </c>
    </row>
    <row r="4" spans="1:24">
      <c r="B4" s="1">
        <v>43430</v>
      </c>
      <c r="C4" t="s">
        <v>7</v>
      </c>
      <c r="D4" t="s">
        <v>6</v>
      </c>
      <c r="E4">
        <f t="shared" si="1"/>
        <v>2</v>
      </c>
      <c r="F4">
        <f>VLOOKUP(D4,$U$1:$V$5, 2, FALSE)</f>
        <v>67</v>
      </c>
      <c r="H4">
        <v>100</v>
      </c>
      <c r="L4" s="1">
        <v>43435</v>
      </c>
      <c r="M4" t="s">
        <v>23</v>
      </c>
      <c r="N4" t="s">
        <v>5</v>
      </c>
      <c r="O4">
        <f t="shared" si="0"/>
        <v>3</v>
      </c>
      <c r="P4">
        <f>VLOOKUP(N4,$U$1:$W$5, 3, FALSE)</f>
        <v>50</v>
      </c>
      <c r="R4">
        <v>45</v>
      </c>
      <c r="S4" t="s">
        <v>31</v>
      </c>
      <c r="U4" t="s">
        <v>5</v>
      </c>
      <c r="V4">
        <v>48</v>
      </c>
      <c r="W4">
        <v>50</v>
      </c>
      <c r="X4">
        <v>3</v>
      </c>
    </row>
    <row r="5" spans="1:24">
      <c r="B5" s="1">
        <v>43450</v>
      </c>
      <c r="C5" t="s">
        <v>8</v>
      </c>
      <c r="D5" t="s">
        <v>9</v>
      </c>
      <c r="E5">
        <f t="shared" si="1"/>
        <v>1</v>
      </c>
      <c r="F5">
        <f>VLOOKUP(D5,$U$1:$V$5, 2, FALSE)</f>
        <v>143</v>
      </c>
      <c r="H5">
        <v>230</v>
      </c>
      <c r="L5" s="1">
        <v>43446</v>
      </c>
      <c r="M5" t="s">
        <v>18</v>
      </c>
      <c r="N5" t="s">
        <v>6</v>
      </c>
      <c r="O5">
        <f t="shared" si="0"/>
        <v>2</v>
      </c>
      <c r="P5">
        <f>VLOOKUP(N5,$U$1:$W$5, 3, FALSE)</f>
        <v>70</v>
      </c>
      <c r="R5">
        <v>110</v>
      </c>
      <c r="U5" t="s">
        <v>20</v>
      </c>
      <c r="V5">
        <v>43</v>
      </c>
      <c r="W5">
        <v>45</v>
      </c>
      <c r="X5">
        <v>4</v>
      </c>
    </row>
    <row r="6" spans="1:24">
      <c r="B6" s="1">
        <v>43462</v>
      </c>
      <c r="C6" t="s">
        <v>10</v>
      </c>
      <c r="D6" t="s">
        <v>5</v>
      </c>
      <c r="E6">
        <f t="shared" si="1"/>
        <v>3</v>
      </c>
      <c r="F6">
        <f>VLOOKUP(D6,$U$1:$V$5, 2, FALSE)</f>
        <v>48</v>
      </c>
      <c r="H6">
        <v>60</v>
      </c>
      <c r="L6" s="1">
        <v>43450</v>
      </c>
      <c r="M6" t="s">
        <v>8</v>
      </c>
      <c r="N6" t="s">
        <v>9</v>
      </c>
      <c r="O6">
        <f t="shared" si="0"/>
        <v>1</v>
      </c>
      <c r="P6">
        <f>VLOOKUP(N6,$U$1:$W$5, 3, FALSE)</f>
        <v>168</v>
      </c>
      <c r="R6">
        <v>230</v>
      </c>
    </row>
    <row r="7" spans="1:24">
      <c r="B7" s="1">
        <v>43109</v>
      </c>
      <c r="C7" t="s">
        <v>11</v>
      </c>
      <c r="D7" t="s">
        <v>6</v>
      </c>
      <c r="E7">
        <f t="shared" si="1"/>
        <v>2</v>
      </c>
      <c r="F7">
        <f>VLOOKUP(D7,$U$1:$V$5, 2, FALSE)</f>
        <v>67</v>
      </c>
      <c r="H7" s="4">
        <v>60</v>
      </c>
      <c r="I7" s="4"/>
      <c r="L7" s="1">
        <v>43109</v>
      </c>
      <c r="M7" t="s">
        <v>11</v>
      </c>
      <c r="N7" t="s">
        <v>6</v>
      </c>
      <c r="O7">
        <f t="shared" si="0"/>
        <v>2</v>
      </c>
      <c r="P7">
        <f>VLOOKUP(N7,$U$1:$W$5, 3, FALSE)</f>
        <v>70</v>
      </c>
      <c r="R7" s="4">
        <v>60</v>
      </c>
      <c r="S7" s="4"/>
    </row>
    <row r="8" spans="1:24">
      <c r="B8" s="1">
        <v>43124</v>
      </c>
      <c r="C8" t="s">
        <v>12</v>
      </c>
      <c r="D8" t="s">
        <v>9</v>
      </c>
      <c r="E8">
        <f t="shared" si="1"/>
        <v>1</v>
      </c>
      <c r="F8">
        <f>VLOOKUP(D8,$U$1:$V$5, 2, FALSE)</f>
        <v>143</v>
      </c>
      <c r="H8">
        <v>200</v>
      </c>
      <c r="K8" t="s">
        <v>21</v>
      </c>
      <c r="L8">
        <f>COUNT(L2:L7)</f>
        <v>6</v>
      </c>
      <c r="O8">
        <f>AVERAGE(O2:O7)</f>
        <v>2</v>
      </c>
      <c r="P8">
        <f>SUM(P2:P7)</f>
        <v>498</v>
      </c>
      <c r="Q8" s="3">
        <f>P8/L8</f>
        <v>83</v>
      </c>
      <c r="R8" s="3">
        <f>SUM(R2:R7)*0.9</f>
        <v>562.5</v>
      </c>
      <c r="S8" s="3">
        <f>R8/L8</f>
        <v>93.75</v>
      </c>
    </row>
    <row r="9" spans="1:24">
      <c r="B9" s="1">
        <v>43133</v>
      </c>
      <c r="C9" t="s">
        <v>13</v>
      </c>
      <c r="D9" t="s">
        <v>6</v>
      </c>
      <c r="E9">
        <f t="shared" si="1"/>
        <v>2</v>
      </c>
      <c r="F9">
        <f>VLOOKUP(D9,$U$1:$V$5, 2, FALSE)</f>
        <v>67</v>
      </c>
      <c r="H9">
        <v>70</v>
      </c>
      <c r="L9" s="1">
        <v>43130</v>
      </c>
      <c r="M9" t="s">
        <v>14</v>
      </c>
      <c r="N9" t="s">
        <v>20</v>
      </c>
      <c r="O9">
        <f t="shared" si="0"/>
        <v>4</v>
      </c>
      <c r="P9">
        <f>VLOOKUP(N9,$U$1:$W$5, 3, FALSE)</f>
        <v>45</v>
      </c>
      <c r="Q9" s="3"/>
      <c r="R9" s="5">
        <v>25</v>
      </c>
      <c r="S9" s="5"/>
    </row>
    <row r="10" spans="1:24">
      <c r="B10" s="1">
        <v>43154</v>
      </c>
      <c r="C10" t="s">
        <v>14</v>
      </c>
      <c r="D10" t="s">
        <v>5</v>
      </c>
      <c r="E10">
        <f t="shared" si="1"/>
        <v>3</v>
      </c>
      <c r="F10">
        <f>VLOOKUP(D10,$U$1:$V$5, 2, FALSE)</f>
        <v>48</v>
      </c>
      <c r="H10">
        <v>50</v>
      </c>
      <c r="K10" t="s">
        <v>24</v>
      </c>
      <c r="L10">
        <f>L8+1</f>
        <v>7</v>
      </c>
      <c r="O10">
        <f>AVERAGE(O9,O2:O7)</f>
        <v>2.2857142857142856</v>
      </c>
      <c r="P10">
        <f>P8</f>
        <v>498</v>
      </c>
      <c r="Q10" s="3">
        <f>P10/L10</f>
        <v>71.142857142857139</v>
      </c>
      <c r="R10" s="3">
        <f>R8+R9*0.9</f>
        <v>585</v>
      </c>
      <c r="S10" s="3">
        <f>R10/L10</f>
        <v>83.571428571428569</v>
      </c>
    </row>
    <row r="11" spans="1:24">
      <c r="B11" s="1">
        <v>43162</v>
      </c>
      <c r="C11" t="s">
        <v>15</v>
      </c>
      <c r="D11" t="s">
        <v>5</v>
      </c>
      <c r="E11">
        <f t="shared" si="1"/>
        <v>3</v>
      </c>
      <c r="F11">
        <f>VLOOKUP(D11,$U$1:$V$5, 2, FALSE)</f>
        <v>48</v>
      </c>
      <c r="H11">
        <v>40</v>
      </c>
      <c r="K11" t="s">
        <v>29</v>
      </c>
      <c r="L11" s="6">
        <f>R10/P10 -1</f>
        <v>0.17469879518072284</v>
      </c>
    </row>
    <row r="12" spans="1:24">
      <c r="B12" s="1">
        <v>43175</v>
      </c>
      <c r="C12" t="s">
        <v>16</v>
      </c>
      <c r="D12" t="s">
        <v>5</v>
      </c>
      <c r="E12">
        <f t="shared" si="1"/>
        <v>3</v>
      </c>
      <c r="F12">
        <f>VLOOKUP(D12,$U$1:$V$5, 2, FALSE)</f>
        <v>48</v>
      </c>
      <c r="H12">
        <v>35</v>
      </c>
    </row>
    <row r="13" spans="1:24">
      <c r="B13" s="1">
        <v>43195</v>
      </c>
      <c r="C13" t="s">
        <v>17</v>
      </c>
      <c r="D13" t="s">
        <v>5</v>
      </c>
      <c r="E13">
        <f t="shared" si="1"/>
        <v>3</v>
      </c>
      <c r="F13">
        <f>VLOOKUP(D13,$U$1:$V$5, 2, FALSE)</f>
        <v>48</v>
      </c>
      <c r="H13">
        <v>45</v>
      </c>
    </row>
    <row r="14" spans="1:24">
      <c r="B14" s="1">
        <v>43199</v>
      </c>
      <c r="C14" t="s">
        <v>18</v>
      </c>
      <c r="D14" t="s">
        <v>6</v>
      </c>
      <c r="E14">
        <f t="shared" si="1"/>
        <v>2</v>
      </c>
      <c r="F14">
        <f>VLOOKUP(D14,$U$1:$V$5, 2, FALSE)</f>
        <v>67</v>
      </c>
      <c r="H14">
        <v>140</v>
      </c>
    </row>
    <row r="15" spans="1:24">
      <c r="A15" t="s">
        <v>21</v>
      </c>
      <c r="B15">
        <f>COUNT(B2:B14)</f>
        <v>13</v>
      </c>
      <c r="E15">
        <f>AVERAGE(E2:E14)</f>
        <v>2.3076923076923075</v>
      </c>
      <c r="F15">
        <f>SUM(F2:F14)</f>
        <v>909</v>
      </c>
      <c r="G15" s="3">
        <f>F15/B15</f>
        <v>69.92307692307692</v>
      </c>
      <c r="H15" s="2">
        <f>SUM(H2:H14)*0.9</f>
        <v>1026</v>
      </c>
      <c r="I15" s="3">
        <f>H15/B15</f>
        <v>78.92307692307692</v>
      </c>
    </row>
    <row r="16" spans="1:24">
      <c r="B16" s="1">
        <v>43435</v>
      </c>
      <c r="C16" t="s">
        <v>23</v>
      </c>
      <c r="D16" t="s">
        <v>5</v>
      </c>
      <c r="E16">
        <f t="shared" ref="E16" si="2">VLOOKUP(D16,$U$1:$X$5, 4, FALSE)</f>
        <v>3</v>
      </c>
      <c r="F16">
        <f>VLOOKUP(D16,$U$1:$V$5, 2, FALSE)</f>
        <v>48</v>
      </c>
      <c r="H16" s="4">
        <v>45</v>
      </c>
      <c r="I16" t="s">
        <v>30</v>
      </c>
    </row>
    <row r="17" spans="1:9">
      <c r="A17" t="s">
        <v>24</v>
      </c>
      <c r="B17">
        <f>B15+1</f>
        <v>14</v>
      </c>
      <c r="E17">
        <f>AVERAGE(E2:E14, E16)</f>
        <v>2.3571428571428572</v>
      </c>
      <c r="F17">
        <f>F15+F16</f>
        <v>957</v>
      </c>
      <c r="G17" s="3">
        <f>F17/B17</f>
        <v>68.357142857142861</v>
      </c>
      <c r="H17" s="3">
        <f>H15+H16*0.9</f>
        <v>1066.5</v>
      </c>
      <c r="I17" s="3">
        <f>H17/B17</f>
        <v>76.178571428571431</v>
      </c>
    </row>
    <row r="18" spans="1:9">
      <c r="A18" t="s">
        <v>22</v>
      </c>
      <c r="B18">
        <f>B17</f>
        <v>14</v>
      </c>
      <c r="F18">
        <v>650</v>
      </c>
      <c r="G18" s="3">
        <f>F18/B18</f>
        <v>46.428571428571431</v>
      </c>
      <c r="H18" s="3"/>
      <c r="I18" s="3"/>
    </row>
    <row r="19" spans="1:9">
      <c r="A19" t="s">
        <v>29</v>
      </c>
      <c r="B19" s="6">
        <f>H17/F18-1</f>
        <v>0.64076923076923076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11" workbookViewId="0">
      <selection activeCell="D42" sqref="D42"/>
    </sheetView>
  </sheetViews>
  <sheetFormatPr baseColWidth="10" defaultRowHeight="16"/>
  <sheetData>
    <row r="1" spans="1:4">
      <c r="A1" t="s">
        <v>0</v>
      </c>
      <c r="B1" t="s">
        <v>32</v>
      </c>
      <c r="C1" t="s">
        <v>33</v>
      </c>
      <c r="D1" t="s">
        <v>50</v>
      </c>
    </row>
    <row r="2" spans="1:4">
      <c r="A2" s="1">
        <v>43391</v>
      </c>
      <c r="B2" t="s">
        <v>2</v>
      </c>
      <c r="C2">
        <v>30</v>
      </c>
      <c r="D2" t="s">
        <v>5</v>
      </c>
    </row>
    <row r="3" spans="1:4">
      <c r="A3" s="1">
        <v>43393</v>
      </c>
      <c r="B3" t="s">
        <v>34</v>
      </c>
      <c r="C3">
        <v>50</v>
      </c>
      <c r="D3" t="s">
        <v>6</v>
      </c>
    </row>
    <row r="4" spans="1:4">
      <c r="A4" s="1">
        <v>43406</v>
      </c>
      <c r="B4" t="s">
        <v>3</v>
      </c>
      <c r="C4">
        <v>80</v>
      </c>
      <c r="D4" t="s">
        <v>6</v>
      </c>
    </row>
    <row r="5" spans="1:4">
      <c r="A5" s="1">
        <v>43408</v>
      </c>
      <c r="B5" t="s">
        <v>35</v>
      </c>
      <c r="C5">
        <v>45</v>
      </c>
      <c r="D5" t="s">
        <v>5</v>
      </c>
    </row>
    <row r="6" spans="1:4">
      <c r="A6" s="1">
        <v>43416</v>
      </c>
      <c r="B6" t="s">
        <v>36</v>
      </c>
      <c r="C6">
        <v>20</v>
      </c>
      <c r="D6" t="s">
        <v>20</v>
      </c>
    </row>
    <row r="7" spans="1:4">
      <c r="A7" s="1">
        <v>43418</v>
      </c>
      <c r="B7" t="s">
        <v>37</v>
      </c>
      <c r="C7">
        <v>25</v>
      </c>
      <c r="D7" t="s">
        <v>5</v>
      </c>
    </row>
    <row r="8" spans="1:4">
      <c r="A8" s="1">
        <v>43420</v>
      </c>
      <c r="B8" t="s">
        <v>23</v>
      </c>
      <c r="C8">
        <v>30</v>
      </c>
      <c r="D8" t="s">
        <v>5</v>
      </c>
    </row>
    <row r="9" spans="1:4">
      <c r="A9" s="1">
        <v>43422</v>
      </c>
      <c r="B9" t="s">
        <v>38</v>
      </c>
      <c r="C9">
        <v>50</v>
      </c>
      <c r="D9" t="s">
        <v>5</v>
      </c>
    </row>
    <row r="10" spans="1:4">
      <c r="A10" s="1">
        <v>43424</v>
      </c>
      <c r="B10" t="s">
        <v>39</v>
      </c>
      <c r="C10">
        <v>40</v>
      </c>
      <c r="D10" t="s">
        <v>20</v>
      </c>
    </row>
    <row r="11" spans="1:4">
      <c r="A11" s="1">
        <v>43428</v>
      </c>
      <c r="B11" t="s">
        <v>40</v>
      </c>
      <c r="C11">
        <v>75</v>
      </c>
      <c r="D11" t="s">
        <v>6</v>
      </c>
    </row>
    <row r="12" spans="1:4">
      <c r="A12" s="1">
        <v>43430</v>
      </c>
      <c r="B12" t="s">
        <v>7</v>
      </c>
      <c r="C12">
        <v>100</v>
      </c>
      <c r="D12" t="s">
        <v>6</v>
      </c>
    </row>
    <row r="13" spans="1:4">
      <c r="A13" s="1">
        <v>43435</v>
      </c>
      <c r="B13" t="s">
        <v>23</v>
      </c>
      <c r="C13">
        <v>45</v>
      </c>
      <c r="D13" t="s">
        <v>5</v>
      </c>
    </row>
    <row r="14" spans="1:4">
      <c r="A14" s="1">
        <v>43446</v>
      </c>
      <c r="B14" t="s">
        <v>18</v>
      </c>
      <c r="C14">
        <v>110</v>
      </c>
      <c r="D14" t="s">
        <v>6</v>
      </c>
    </row>
    <row r="15" spans="1:4">
      <c r="A15" s="1">
        <v>43450</v>
      </c>
      <c r="B15" t="s">
        <v>8</v>
      </c>
      <c r="C15">
        <v>230</v>
      </c>
      <c r="D15" t="s">
        <v>9</v>
      </c>
    </row>
    <row r="16" spans="1:4">
      <c r="A16" s="1">
        <v>43456</v>
      </c>
      <c r="B16" t="s">
        <v>41</v>
      </c>
      <c r="C16">
        <v>40</v>
      </c>
      <c r="D16" t="s">
        <v>5</v>
      </c>
    </row>
    <row r="17" spans="1:4">
      <c r="A17" s="1">
        <v>43462</v>
      </c>
      <c r="B17" t="s">
        <v>10</v>
      </c>
      <c r="C17">
        <v>60</v>
      </c>
      <c r="D17" t="s">
        <v>5</v>
      </c>
    </row>
    <row r="18" spans="1:4">
      <c r="A18" s="1">
        <v>43463</v>
      </c>
      <c r="B18" t="s">
        <v>42</v>
      </c>
      <c r="C18">
        <v>55</v>
      </c>
      <c r="D18" t="s">
        <v>5</v>
      </c>
    </row>
    <row r="19" spans="1:4">
      <c r="A19" s="1">
        <v>43467</v>
      </c>
      <c r="B19" t="s">
        <v>43</v>
      </c>
      <c r="C19">
        <v>30</v>
      </c>
      <c r="D19" t="s">
        <v>20</v>
      </c>
    </row>
    <row r="20" spans="1:4">
      <c r="A20" s="1">
        <v>43474</v>
      </c>
      <c r="B20" t="s">
        <v>11</v>
      </c>
      <c r="C20" s="4">
        <v>60</v>
      </c>
      <c r="D20" t="s">
        <v>6</v>
      </c>
    </row>
    <row r="21" spans="1:4">
      <c r="A21" s="1">
        <v>43476</v>
      </c>
      <c r="B21" t="s">
        <v>13</v>
      </c>
      <c r="C21">
        <v>60</v>
      </c>
      <c r="D21" t="s">
        <v>5</v>
      </c>
    </row>
    <row r="22" spans="1:4">
      <c r="A22" s="1">
        <v>43478</v>
      </c>
      <c r="B22" t="s">
        <v>34</v>
      </c>
      <c r="C22">
        <v>60</v>
      </c>
      <c r="D22" t="s">
        <v>5</v>
      </c>
    </row>
    <row r="23" spans="1:4">
      <c r="A23" s="7">
        <v>43486</v>
      </c>
      <c r="B23" t="s">
        <v>44</v>
      </c>
      <c r="C23">
        <v>30</v>
      </c>
      <c r="D23" t="s">
        <v>20</v>
      </c>
    </row>
    <row r="24" spans="1:4">
      <c r="A24" s="1">
        <v>43489</v>
      </c>
      <c r="B24" t="s">
        <v>12</v>
      </c>
      <c r="C24">
        <v>200</v>
      </c>
      <c r="D24" t="s">
        <v>9</v>
      </c>
    </row>
    <row r="25" spans="1:4">
      <c r="A25" s="1">
        <v>43495</v>
      </c>
      <c r="B25" t="s">
        <v>14</v>
      </c>
      <c r="C25">
        <v>25</v>
      </c>
      <c r="D25" t="s">
        <v>20</v>
      </c>
    </row>
    <row r="26" spans="1:4">
      <c r="A26" s="1">
        <v>43498</v>
      </c>
      <c r="B26" t="s">
        <v>13</v>
      </c>
      <c r="C26">
        <v>70</v>
      </c>
      <c r="D26" t="s">
        <v>6</v>
      </c>
    </row>
    <row r="27" spans="1:4">
      <c r="A27" s="7">
        <v>43500</v>
      </c>
      <c r="B27" t="s">
        <v>43</v>
      </c>
      <c r="C27">
        <v>30</v>
      </c>
      <c r="D27" t="s">
        <v>20</v>
      </c>
    </row>
    <row r="28" spans="1:4">
      <c r="A28" s="7">
        <v>43504</v>
      </c>
      <c r="B28" t="s">
        <v>37</v>
      </c>
      <c r="C28">
        <v>45</v>
      </c>
      <c r="D28" t="s">
        <v>5</v>
      </c>
    </row>
    <row r="29" spans="1:4">
      <c r="A29" s="1">
        <v>43519</v>
      </c>
      <c r="B29" t="s">
        <v>14</v>
      </c>
      <c r="C29">
        <v>50</v>
      </c>
      <c r="D29" t="s">
        <v>5</v>
      </c>
    </row>
    <row r="30" spans="1:4">
      <c r="A30" s="1">
        <v>43527</v>
      </c>
      <c r="B30" t="s">
        <v>15</v>
      </c>
      <c r="C30">
        <v>40</v>
      </c>
      <c r="D30" t="s">
        <v>5</v>
      </c>
    </row>
    <row r="31" spans="1:4">
      <c r="A31" s="7">
        <v>43530</v>
      </c>
      <c r="B31" t="s">
        <v>45</v>
      </c>
      <c r="C31">
        <v>35</v>
      </c>
      <c r="D31" t="s">
        <v>20</v>
      </c>
    </row>
    <row r="32" spans="1:4">
      <c r="A32" s="7">
        <v>43535</v>
      </c>
      <c r="B32" t="s">
        <v>46</v>
      </c>
      <c r="C32">
        <v>30</v>
      </c>
      <c r="D32" t="s">
        <v>20</v>
      </c>
    </row>
    <row r="33" spans="1:4">
      <c r="A33" s="7">
        <v>43537</v>
      </c>
      <c r="B33" t="s">
        <v>36</v>
      </c>
      <c r="C33">
        <v>20</v>
      </c>
      <c r="D33" t="s">
        <v>20</v>
      </c>
    </row>
    <row r="34" spans="1:4">
      <c r="A34" s="7">
        <v>43539</v>
      </c>
      <c r="B34" t="s">
        <v>42</v>
      </c>
      <c r="C34">
        <v>40</v>
      </c>
      <c r="D34" t="s">
        <v>5</v>
      </c>
    </row>
    <row r="35" spans="1:4">
      <c r="A35" s="1">
        <v>43540</v>
      </c>
      <c r="B35" t="s">
        <v>16</v>
      </c>
      <c r="C35">
        <v>35</v>
      </c>
      <c r="D35" t="s">
        <v>5</v>
      </c>
    </row>
    <row r="36" spans="1:4">
      <c r="A36" s="7">
        <v>43542</v>
      </c>
      <c r="B36" t="s">
        <v>47</v>
      </c>
      <c r="C36">
        <v>27</v>
      </c>
      <c r="D36" t="s">
        <v>5</v>
      </c>
    </row>
    <row r="37" spans="1:4">
      <c r="A37" s="7">
        <v>43545</v>
      </c>
      <c r="B37" t="s">
        <v>48</v>
      </c>
      <c r="C37">
        <v>27</v>
      </c>
      <c r="D37" t="s">
        <v>20</v>
      </c>
    </row>
    <row r="38" spans="1:4">
      <c r="A38" s="7">
        <v>43547</v>
      </c>
      <c r="B38" t="s">
        <v>2</v>
      </c>
      <c r="C38">
        <v>50</v>
      </c>
      <c r="D38" t="s">
        <v>5</v>
      </c>
    </row>
    <row r="39" spans="1:4">
      <c r="A39" s="7">
        <v>43558</v>
      </c>
      <c r="B39" t="s">
        <v>10</v>
      </c>
      <c r="C39">
        <v>30</v>
      </c>
      <c r="D39" t="s">
        <v>5</v>
      </c>
    </row>
    <row r="40" spans="1:4">
      <c r="A40" s="1">
        <v>43560</v>
      </c>
      <c r="B40" t="s">
        <v>17</v>
      </c>
      <c r="C40">
        <v>45</v>
      </c>
      <c r="D40" t="s">
        <v>5</v>
      </c>
    </row>
    <row r="41" spans="1:4">
      <c r="A41" s="1">
        <v>43564</v>
      </c>
      <c r="B41" t="s">
        <v>18</v>
      </c>
      <c r="C41">
        <v>140</v>
      </c>
      <c r="D41" t="s">
        <v>6</v>
      </c>
    </row>
  </sheetData>
  <autoFilter ref="A1:C16">
    <sortState ref="A2:C41">
      <sortCondition ref="A1:A4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F19" sqref="F19"/>
    </sheetView>
  </sheetViews>
  <sheetFormatPr baseColWidth="10" defaultRowHeight="16"/>
  <sheetData>
    <row r="1" spans="1:4">
      <c r="A1" t="s">
        <v>50</v>
      </c>
      <c r="B1" t="s">
        <v>51</v>
      </c>
      <c r="C1" t="s">
        <v>52</v>
      </c>
      <c r="D1" t="s">
        <v>27</v>
      </c>
    </row>
    <row r="2" spans="1:4">
      <c r="A2" t="s">
        <v>9</v>
      </c>
      <c r="B2">
        <v>143</v>
      </c>
      <c r="C2">
        <v>168</v>
      </c>
      <c r="D2">
        <v>1</v>
      </c>
    </row>
    <row r="3" spans="1:4">
      <c r="A3" t="s">
        <v>6</v>
      </c>
      <c r="B3">
        <v>67</v>
      </c>
      <c r="C3">
        <v>70</v>
      </c>
      <c r="D3">
        <v>2</v>
      </c>
    </row>
    <row r="4" spans="1:4">
      <c r="A4" t="s">
        <v>5</v>
      </c>
      <c r="B4">
        <v>48</v>
      </c>
      <c r="C4">
        <v>50</v>
      </c>
      <c r="D4">
        <v>3</v>
      </c>
    </row>
    <row r="5" spans="1:4">
      <c r="A5" t="s">
        <v>20</v>
      </c>
      <c r="B5">
        <v>43</v>
      </c>
      <c r="C5">
        <v>45</v>
      </c>
      <c r="D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4" sqref="B4"/>
    </sheetView>
  </sheetViews>
  <sheetFormatPr baseColWidth="10" defaultRowHeight="16"/>
  <sheetData>
    <row r="1" spans="1:2">
      <c r="A1" t="s">
        <v>0</v>
      </c>
      <c r="B1" t="s">
        <v>49</v>
      </c>
    </row>
    <row r="2" spans="1:2">
      <c r="A2" s="1">
        <v>43391</v>
      </c>
      <c r="B2" t="s">
        <v>2</v>
      </c>
    </row>
    <row r="3" spans="1:2">
      <c r="A3" s="1">
        <v>43406</v>
      </c>
      <c r="B3" t="s">
        <v>3</v>
      </c>
    </row>
    <row r="4" spans="1:2">
      <c r="A4" s="1">
        <v>43430</v>
      </c>
      <c r="B4" t="s">
        <v>7</v>
      </c>
    </row>
    <row r="5" spans="1:2">
      <c r="A5" s="1">
        <v>43450</v>
      </c>
      <c r="B5" t="s">
        <v>8</v>
      </c>
    </row>
    <row r="6" spans="1:2">
      <c r="A6" s="1">
        <v>43462</v>
      </c>
      <c r="B6" t="s">
        <v>10</v>
      </c>
    </row>
    <row r="7" spans="1:2">
      <c r="A7" s="1">
        <v>43474</v>
      </c>
      <c r="B7" t="s">
        <v>11</v>
      </c>
    </row>
    <row r="8" spans="1:2">
      <c r="A8" s="1">
        <v>43489</v>
      </c>
      <c r="B8" t="s">
        <v>12</v>
      </c>
    </row>
    <row r="9" spans="1:2">
      <c r="A9" s="1">
        <v>43498</v>
      </c>
      <c r="B9" t="s">
        <v>13</v>
      </c>
    </row>
    <row r="10" spans="1:2">
      <c r="A10" s="1">
        <v>43519</v>
      </c>
      <c r="B10" t="s">
        <v>14</v>
      </c>
    </row>
    <row r="11" spans="1:2">
      <c r="A11" s="1">
        <v>43527</v>
      </c>
      <c r="B11" t="s">
        <v>15</v>
      </c>
    </row>
    <row r="12" spans="1:2">
      <c r="A12" s="1">
        <v>43540</v>
      </c>
      <c r="B12" t="s">
        <v>16</v>
      </c>
    </row>
    <row r="13" spans="1:2">
      <c r="A13" s="1">
        <v>43560</v>
      </c>
      <c r="B13" t="s">
        <v>17</v>
      </c>
    </row>
    <row r="14" spans="1:2">
      <c r="A14" s="1">
        <v>43564</v>
      </c>
      <c r="B1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Quick Work</vt:lpstr>
      <vt:lpstr>Resale Estimates</vt:lpstr>
      <vt:lpstr>Tier Prices</vt:lpstr>
      <vt:lpstr>All Star 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Pregozen</dc:creator>
  <cp:lastModifiedBy>Matt Pregozen</cp:lastModifiedBy>
  <dcterms:created xsi:type="dcterms:W3CDTF">2018-08-18T16:02:42Z</dcterms:created>
  <dcterms:modified xsi:type="dcterms:W3CDTF">2018-08-18T18:08:19Z</dcterms:modified>
</cp:coreProperties>
</file>