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700" yWindow="340" windowWidth="21600" windowHeight="14640" tabRatio="833" activeTab="8"/>
  </bookViews>
  <sheets>
    <sheet name="IBDQ-Ergebnisse" sheetId="1" r:id="rId1"/>
    <sheet name="deskriptive Statistik" sheetId="2" r:id="rId2"/>
    <sheet name="Tabelle1" sheetId="3" r:id="rId3"/>
    <sheet name="Fußnote" sheetId="4" r:id="rId4"/>
    <sheet name="R" sheetId="5" r:id="rId5"/>
    <sheet name="pt" sheetId="6" r:id="rId6"/>
    <sheet name="test" sheetId="12" r:id="rId7"/>
    <sheet name="gewichtete ES" sheetId="13" r:id="rId8"/>
    <sheet name="f" sheetId="15" r:id="rId9"/>
    <sheet name="M.Crohn" sheetId="17" r:id="rId10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I3" i="15"/>
  <c r="AJ3"/>
  <c r="AK3"/>
  <c r="AI4"/>
  <c r="AJ4"/>
  <c r="AK4"/>
  <c r="AI5"/>
  <c r="AJ5"/>
  <c r="AK5"/>
  <c r="AI6"/>
  <c r="AJ6"/>
  <c r="AK6"/>
  <c r="AI7"/>
  <c r="AJ7"/>
  <c r="AK7"/>
  <c r="AI8"/>
  <c r="AJ8"/>
  <c r="AK8"/>
  <c r="AI9"/>
  <c r="AJ9"/>
  <c r="AK9"/>
  <c r="AI10"/>
  <c r="AJ10"/>
  <c r="AK10"/>
  <c r="AI2"/>
  <c r="AJ2"/>
  <c r="AK2"/>
  <c r="AJ3" i="13"/>
  <c r="AL3"/>
  <c r="AN3"/>
  <c r="AJ4"/>
  <c r="AL4"/>
  <c r="AN4"/>
  <c r="AJ5"/>
  <c r="AL5"/>
  <c r="AN5"/>
  <c r="AJ6"/>
  <c r="AL6"/>
  <c r="AN6"/>
  <c r="AJ7"/>
  <c r="AL7"/>
  <c r="AN7"/>
  <c r="AJ9"/>
  <c r="AL9"/>
  <c r="AN9"/>
  <c r="AJ11"/>
  <c r="AL11"/>
  <c r="AN11"/>
  <c r="AJ12"/>
  <c r="AL12"/>
  <c r="AN12"/>
  <c r="AJ13"/>
  <c r="AL13"/>
  <c r="AN13"/>
  <c r="AI3"/>
  <c r="AK3"/>
  <c r="AM3"/>
  <c r="AI4"/>
  <c r="AK4"/>
  <c r="AM4"/>
  <c r="AI5"/>
  <c r="AK5"/>
  <c r="AM5"/>
  <c r="AI7"/>
  <c r="AK7"/>
  <c r="AM7"/>
  <c r="AI8"/>
  <c r="AK8"/>
  <c r="AM8"/>
  <c r="AI9"/>
  <c r="AK9"/>
  <c r="AM9"/>
  <c r="AI10"/>
  <c r="AK10"/>
  <c r="AM10"/>
  <c r="AI11"/>
  <c r="AK11"/>
  <c r="AM11"/>
  <c r="AI12"/>
  <c r="AK12"/>
  <c r="AM12"/>
  <c r="AI13"/>
  <c r="AK13"/>
  <c r="AM13"/>
  <c r="AI2"/>
  <c r="AK2"/>
  <c r="AM2"/>
  <c r="AH13"/>
  <c r="AG13"/>
  <c r="AF13"/>
  <c r="AE13"/>
  <c r="AD13"/>
  <c r="AC13"/>
  <c r="AH12"/>
  <c r="AG12"/>
  <c r="AF12"/>
  <c r="AE12"/>
  <c r="AD12"/>
  <c r="AC12"/>
  <c r="AH11"/>
  <c r="AG11"/>
  <c r="AF11"/>
  <c r="AE11"/>
  <c r="AD11"/>
  <c r="AC11"/>
  <c r="AG10"/>
  <c r="AE10"/>
  <c r="AC10"/>
  <c r="AH9"/>
  <c r="AG9"/>
  <c r="AF9"/>
  <c r="AE9"/>
  <c r="AD9"/>
  <c r="AC9"/>
  <c r="AG8"/>
  <c r="AE8"/>
  <c r="AC8"/>
  <c r="AH7"/>
  <c r="AG7"/>
  <c r="AF7"/>
  <c r="AE7"/>
  <c r="AD7"/>
  <c r="AC7"/>
  <c r="AH6"/>
  <c r="AF6"/>
  <c r="AD6"/>
  <c r="AH5"/>
  <c r="AG5"/>
  <c r="AF5"/>
  <c r="AE5"/>
  <c r="AD5"/>
  <c r="AC5"/>
  <c r="AH4"/>
  <c r="AG4"/>
  <c r="AF4"/>
  <c r="AE4"/>
  <c r="AD4"/>
  <c r="AC4"/>
  <c r="AH3"/>
  <c r="AG3"/>
  <c r="AF3"/>
  <c r="AE3"/>
  <c r="AD3"/>
  <c r="AC3"/>
  <c r="AG2"/>
  <c r="AE2"/>
  <c r="AC2"/>
  <c r="Z16" i="1"/>
  <c r="AB16"/>
  <c r="AD16"/>
  <c r="Z17"/>
  <c r="AB17"/>
  <c r="AD17"/>
  <c r="Y16"/>
  <c r="AA16"/>
  <c r="AC16"/>
  <c r="Y17"/>
  <c r="AA17"/>
  <c r="AC17"/>
  <c r="Z14"/>
  <c r="AE31"/>
  <c r="Y3"/>
  <c r="Y4"/>
  <c r="Y5"/>
  <c r="Y6"/>
  <c r="Y8"/>
  <c r="Y9"/>
  <c r="Y10"/>
  <c r="Y11"/>
  <c r="Y12"/>
  <c r="Y13"/>
  <c r="Y14"/>
  <c r="B33"/>
  <c r="AM31"/>
  <c r="AL31"/>
  <c r="AK31"/>
  <c r="AJ31"/>
  <c r="AI31"/>
  <c r="AH31"/>
  <c r="Z4"/>
  <c r="AB4"/>
  <c r="AD4"/>
  <c r="Z5"/>
  <c r="AB5"/>
  <c r="AD5"/>
  <c r="Z6"/>
  <c r="AB6"/>
  <c r="AD6"/>
  <c r="Z7"/>
  <c r="AB7"/>
  <c r="AD7"/>
  <c r="Z8"/>
  <c r="AB8"/>
  <c r="AD8"/>
  <c r="Z10"/>
  <c r="AB10"/>
  <c r="AD10"/>
  <c r="Z12"/>
  <c r="AB12"/>
  <c r="AD12"/>
  <c r="Z13"/>
  <c r="AB13"/>
  <c r="AD13"/>
  <c r="AB14"/>
  <c r="AD14"/>
  <c r="B38"/>
  <c r="AA3"/>
  <c r="AC3"/>
  <c r="AA4"/>
  <c r="AC4"/>
  <c r="AA5"/>
  <c r="AC5"/>
  <c r="AA6"/>
  <c r="AC6"/>
  <c r="AA8"/>
  <c r="AC8"/>
  <c r="AA9"/>
  <c r="AC9"/>
  <c r="AA10"/>
  <c r="AC10"/>
  <c r="AA11"/>
  <c r="AC11"/>
  <c r="AA12"/>
  <c r="AC12"/>
  <c r="AA13"/>
  <c r="AC13"/>
  <c r="AA14"/>
  <c r="AC14"/>
  <c r="B37"/>
  <c r="B36"/>
  <c r="B35"/>
  <c r="B34"/>
  <c r="Y25"/>
  <c r="Y24"/>
  <c r="G15" i="6"/>
  <c r="AH15"/>
  <c r="F15"/>
  <c r="AG15"/>
  <c r="E15"/>
  <c r="AF15"/>
  <c r="D15"/>
  <c r="AE15"/>
  <c r="C15"/>
  <c r="AD15"/>
  <c r="B15"/>
  <c r="AC15"/>
  <c r="A15"/>
  <c r="G14"/>
  <c r="AH14"/>
  <c r="F14"/>
  <c r="AG14"/>
  <c r="E14"/>
  <c r="AF14"/>
  <c r="D14"/>
  <c r="AE14"/>
  <c r="C14"/>
  <c r="AD14"/>
  <c r="B14"/>
  <c r="AC14"/>
  <c r="A14"/>
  <c r="AI3"/>
  <c r="AJ3"/>
  <c r="AK3"/>
  <c r="AI4"/>
  <c r="AJ4"/>
  <c r="AK4"/>
  <c r="AI5"/>
  <c r="AJ5"/>
  <c r="AK5"/>
  <c r="AI6"/>
  <c r="AJ6"/>
  <c r="AK6"/>
  <c r="AI7"/>
  <c r="AJ7"/>
  <c r="AK7"/>
  <c r="AI8"/>
  <c r="AJ8"/>
  <c r="AK8"/>
  <c r="AI9"/>
  <c r="AJ9"/>
  <c r="AK9"/>
  <c r="AI10"/>
  <c r="AJ10"/>
  <c r="AK10"/>
  <c r="AI11"/>
  <c r="AJ11"/>
  <c r="AK11"/>
  <c r="AI12"/>
  <c r="AJ12"/>
  <c r="AK12"/>
  <c r="AI2"/>
  <c r="AJ2"/>
  <c r="AK2"/>
  <c r="G15" i="5"/>
  <c r="AH15"/>
  <c r="G16"/>
  <c r="AH16"/>
  <c r="F15"/>
  <c r="AG15"/>
  <c r="F16"/>
  <c r="AG16"/>
  <c r="E15"/>
  <c r="AF15"/>
  <c r="E16"/>
  <c r="AF16"/>
  <c r="D15"/>
  <c r="AE15"/>
  <c r="D16"/>
  <c r="AE16"/>
  <c r="C15"/>
  <c r="AD15"/>
  <c r="C16"/>
  <c r="AD16"/>
  <c r="B15"/>
  <c r="AC15"/>
  <c r="B16"/>
  <c r="AC16"/>
  <c r="A16"/>
  <c r="A15"/>
  <c r="AH3"/>
  <c r="AH4"/>
  <c r="AH5"/>
  <c r="AH6"/>
  <c r="AH7"/>
  <c r="AH9"/>
  <c r="AH11"/>
  <c r="AH12"/>
  <c r="AH13"/>
  <c r="AG3"/>
  <c r="AG4"/>
  <c r="AG5"/>
  <c r="AG7"/>
  <c r="AG8"/>
  <c r="AG9"/>
  <c r="AG10"/>
  <c r="AG11"/>
  <c r="AG12"/>
  <c r="AG13"/>
  <c r="AG2"/>
  <c r="AF3"/>
  <c r="AF4"/>
  <c r="AF5"/>
  <c r="AF6"/>
  <c r="AF7"/>
  <c r="AF9"/>
  <c r="AF11"/>
  <c r="AF12"/>
  <c r="AF13"/>
  <c r="AE3"/>
  <c r="AE4"/>
  <c r="AE5"/>
  <c r="AE7"/>
  <c r="AE8"/>
  <c r="AE9"/>
  <c r="AE10"/>
  <c r="AE11"/>
  <c r="AE12"/>
  <c r="AE13"/>
  <c r="AE2"/>
  <c r="AD4"/>
  <c r="AD5"/>
  <c r="AD6"/>
  <c r="AD7"/>
  <c r="AD9"/>
  <c r="AD11"/>
  <c r="AD12"/>
  <c r="AD13"/>
  <c r="AD3"/>
  <c r="AC2"/>
  <c r="AC3"/>
  <c r="AC4"/>
  <c r="AC5"/>
  <c r="AC7"/>
  <c r="AC8"/>
  <c r="AC9"/>
  <c r="AC10"/>
  <c r="AC11"/>
  <c r="AC12"/>
  <c r="AC13"/>
  <c r="Y13" i="12"/>
  <c r="Z13"/>
  <c r="AA13"/>
  <c r="AB13"/>
  <c r="AC13"/>
  <c r="AD13"/>
  <c r="Y12"/>
  <c r="Z12"/>
  <c r="AA12"/>
  <c r="AB12"/>
  <c r="AC12"/>
  <c r="AD12"/>
  <c r="Z7"/>
  <c r="AB7"/>
  <c r="AD7"/>
  <c r="Z4"/>
  <c r="AB4"/>
  <c r="AD4"/>
  <c r="Z5"/>
  <c r="AB5"/>
  <c r="AD5"/>
  <c r="Z6"/>
  <c r="AB6"/>
  <c r="AD6"/>
  <c r="Z8"/>
  <c r="AB8"/>
  <c r="AD8"/>
  <c r="Z10"/>
  <c r="AB10"/>
  <c r="AD10"/>
  <c r="Z14"/>
  <c r="AB14"/>
  <c r="AD14"/>
  <c r="B34"/>
  <c r="Y3"/>
  <c r="AA3"/>
  <c r="AC3"/>
  <c r="Y4"/>
  <c r="AA4"/>
  <c r="AC4"/>
  <c r="Y5"/>
  <c r="AA5"/>
  <c r="AC5"/>
  <c r="Y6"/>
  <c r="AA6"/>
  <c r="AC6"/>
  <c r="Y8"/>
  <c r="AA8"/>
  <c r="AC8"/>
  <c r="Y9"/>
  <c r="AA9"/>
  <c r="AC9"/>
  <c r="Y10"/>
  <c r="AA10"/>
  <c r="AC10"/>
  <c r="Y11"/>
  <c r="AA11"/>
  <c r="AC11"/>
  <c r="Y14"/>
  <c r="AA14"/>
  <c r="AC14"/>
  <c r="B33"/>
  <c r="B32"/>
  <c r="B31"/>
  <c r="B30"/>
  <c r="B29"/>
  <c r="AM27"/>
  <c r="AL27"/>
  <c r="AK27"/>
  <c r="AJ27"/>
  <c r="AI27"/>
  <c r="AH27"/>
  <c r="Y21"/>
  <c r="Y20"/>
</calcChain>
</file>

<file path=xl/sharedStrings.xml><?xml version="1.0" encoding="utf-8"?>
<sst xmlns="http://schemas.openxmlformats.org/spreadsheetml/2006/main" count="1084" uniqueCount="459">
  <si>
    <t>STAI = State and Trait Anxiety Inventory</t>
    <phoneticPr fontId="1" type="noConversion"/>
  </si>
  <si>
    <t>MAAS = mindful attention awareness scale</t>
    <phoneticPr fontId="1" type="noConversion"/>
  </si>
  <si>
    <t>PSS = Perceived Stress Scale</t>
    <phoneticPr fontId="1" type="noConversion"/>
  </si>
  <si>
    <t>rand-omisiert</t>
    <phoneticPr fontId="1" type="noConversion"/>
  </si>
  <si>
    <t>44 (24/20)</t>
    <phoneticPr fontId="1" type="noConversion"/>
  </si>
  <si>
    <t>36.3 (18-71 J.) / 38,5 (21-59 J.)</t>
    <phoneticPr fontId="1" type="noConversion"/>
  </si>
  <si>
    <t>13 /13</t>
    <phoneticPr fontId="1" type="noConversion"/>
  </si>
  <si>
    <t>MC: 13/14 CU: 11/6</t>
    <phoneticPr fontId="1" type="noConversion"/>
  </si>
  <si>
    <t>gSMD_W_pt_KG</t>
    <phoneticPr fontId="1" type="noConversion"/>
  </si>
  <si>
    <t>gSMD_W_f_KG</t>
    <phoneticPr fontId="1" type="noConversion"/>
  </si>
  <si>
    <t>gSMD_B_pt</t>
    <phoneticPr fontId="1" type="noConversion"/>
  </si>
  <si>
    <t>gSMD_B_f</t>
    <phoneticPr fontId="1" type="noConversion"/>
  </si>
  <si>
    <t>NA</t>
    <phoneticPr fontId="1" type="noConversion"/>
  </si>
  <si>
    <t>NA</t>
    <phoneticPr fontId="1" type="noConversion"/>
  </si>
  <si>
    <t>Gruppe, 8 Wo,
 2 h 1x/Wo + Audio-CD 45min 6x/Wo</t>
    <phoneticPr fontId="1" type="noConversion"/>
  </si>
  <si>
    <t>MC: 4, UC: 4</t>
    <phoneticPr fontId="1" type="noConversion"/>
  </si>
  <si>
    <t>Vogelaar et al. 2014</t>
    <phoneticPr fontId="1" type="noConversion"/>
  </si>
  <si>
    <t>Vogelaar et al. 2014</t>
    <phoneticPr fontId="1" type="noConversion"/>
  </si>
  <si>
    <t>Schoultz et al. 2015</t>
    <phoneticPr fontId="1" type="noConversion"/>
  </si>
  <si>
    <t>MADRS= Montgomery Asberg Depression Rating Scale</t>
    <phoneticPr fontId="1" type="noConversion"/>
  </si>
  <si>
    <t>BDI-II = Beck's depression inventory</t>
    <phoneticPr fontId="1" type="noConversion"/>
  </si>
  <si>
    <t>49.27 (14.21) / 58.57 (16.22)</t>
    <phoneticPr fontId="1" type="noConversion"/>
  </si>
  <si>
    <t>46.7% (7) / 71.4% (10)</t>
    <phoneticPr fontId="1" type="noConversion"/>
  </si>
  <si>
    <t>HADS = Hospital anxiety and Depression Scale</t>
    <phoneticPr fontId="1" type="noConversion"/>
  </si>
  <si>
    <t>FSS-9 = Fatigue Severity Scale-9</t>
    <phoneticPr fontId="1" type="noConversion"/>
  </si>
  <si>
    <t>SF-36 = Short Form-36</t>
    <phoneticPr fontId="1" type="noConversion"/>
  </si>
  <si>
    <t>EQ-5D = EuroQol</t>
    <phoneticPr fontId="1" type="noConversion"/>
  </si>
  <si>
    <t>44.4% (12) / 67.9% (19)</t>
    <phoneticPr fontId="1" type="noConversion"/>
  </si>
  <si>
    <t>CDAI = Crohn's disease activity index</t>
    <phoneticPr fontId="1" type="noConversion"/>
  </si>
  <si>
    <t xml:space="preserve">Breath-Body-Mind Workshop </t>
    <phoneticPr fontId="1" type="noConversion"/>
  </si>
  <si>
    <t>Maunder et Esplen (2001)</t>
    <phoneticPr fontId="1" type="noConversion"/>
  </si>
  <si>
    <t>MC: 58 
CU: 40</t>
    <phoneticPr fontId="1" type="noConversion"/>
  </si>
  <si>
    <t>50 (25/25)</t>
    <phoneticPr fontId="1" type="noConversion"/>
  </si>
  <si>
    <t>53 (27/26)</t>
    <phoneticPr fontId="1" type="noConversion"/>
  </si>
  <si>
    <t>87 (44/43)</t>
    <phoneticPr fontId="1" type="noConversion"/>
  </si>
  <si>
    <t>39 (18/21)</t>
    <phoneticPr fontId="1" type="noConversion"/>
  </si>
  <si>
    <t>21 (13/8)</t>
    <phoneticPr fontId="1" type="noConversion"/>
  </si>
  <si>
    <t xml:space="preserve">29 (15/14)  </t>
    <phoneticPr fontId="1" type="noConversion"/>
  </si>
  <si>
    <t>Tabelle 3: Effektstärken</t>
    <phoneticPr fontId="1" type="noConversion"/>
  </si>
  <si>
    <t>Autor (Jahr)</t>
    <phoneticPr fontId="1" type="noConversion"/>
  </si>
  <si>
    <t>Studien-design</t>
    <phoneticPr fontId="1" type="noConversion"/>
  </si>
  <si>
    <t>k.A.</t>
    <phoneticPr fontId="1" type="noConversion"/>
  </si>
  <si>
    <t>Gerbarg et al. 2015</t>
    <phoneticPr fontId="1" type="noConversion"/>
  </si>
  <si>
    <t xml:space="preserve"> 6 Wochen als Postwert verwendet</t>
    <phoneticPr fontId="1" type="noConversion"/>
  </si>
  <si>
    <t>Berrill et al. 2014</t>
    <phoneticPr fontId="1" type="noConversion"/>
  </si>
  <si>
    <t>McCombie et al. 2016</t>
    <phoneticPr fontId="1" type="noConversion"/>
  </si>
  <si>
    <t>IG, Interventionsgruppe; KG, Kontrollgruppe; MC, Morbus Crohn; CU, Colitis ulcerosa; kVT, kognitive Verhaltenstherapie; TAU, treatment-as-usual; CAU, care-as-usual;</t>
    <phoneticPr fontId="1" type="noConversion"/>
  </si>
  <si>
    <t>Geschlecht IG / KG weibl. % (n)</t>
    <phoneticPr fontId="1" type="noConversion"/>
  </si>
  <si>
    <t>IBDQ, daily symptom diaries, Flare Worksheet, Modified Mayo Score, Morisky Medication Adherence Scale, IBD-SES, PSQ-R, SF-12v2</t>
    <phoneticPr fontId="1" type="noConversion"/>
  </si>
  <si>
    <t>d (effect size)</t>
    <phoneticPr fontId="1" type="noConversion"/>
  </si>
  <si>
    <t>CAI = colitis activity index</t>
    <phoneticPr fontId="1" type="noConversion"/>
  </si>
  <si>
    <t>SFT 29.9 (6.9) / PST 30.9 (8.1) / TAU 32 (8.9)</t>
    <phoneticPr fontId="1" type="noConversion"/>
  </si>
  <si>
    <t>TIC-P= questionnaire for Costs associated with psychiatric illness</t>
    <phoneticPr fontId="1" type="noConversion"/>
  </si>
  <si>
    <t>IBS-SSS = Irritable Bowel Syndrom Symptom Severity Scale</t>
    <phoneticPr fontId="1" type="noConversion"/>
  </si>
  <si>
    <t xml:space="preserve">N (IG/KG) randomisiert </t>
    <phoneticPr fontId="1" type="noConversion"/>
  </si>
  <si>
    <t>N (IG/KG) Nach-beobachtung</t>
    <phoneticPr fontId="1" type="noConversion"/>
  </si>
  <si>
    <t>mittleres Alter IG / KG (SD)</t>
    <phoneticPr fontId="1" type="noConversion"/>
  </si>
  <si>
    <t>"time/
attention"-KG</t>
    <phoneticPr fontId="1" type="noConversion"/>
  </si>
  <si>
    <t>k.A.</t>
    <phoneticPr fontId="1" type="noConversion"/>
  </si>
  <si>
    <t>59 (27/32)</t>
  </si>
  <si>
    <t>119 (53/66)</t>
  </si>
  <si>
    <t>97 (48/49)</t>
  </si>
  <si>
    <t>IBDQ, CIS, FSS-9, SF-36, EQ-5D, HADS, PSQI, CDAI oder CAI, CRP, Leukozyten, Thrombozyten, Hämoglobin, Leber-, Nierenwerte, Ferritin, TSH, Vit B12, Calprotectin</t>
    <phoneticPr fontId="1" type="noConversion"/>
  </si>
  <si>
    <t>Oxelmark et al. 2007</t>
    <phoneticPr fontId="1" type="noConversion"/>
  </si>
  <si>
    <t>Studie Keefer 2013 gehört dazu</t>
    <phoneticPr fontId="1" type="noConversion"/>
  </si>
  <si>
    <t>Boye et al. 2011</t>
    <phoneticPr fontId="1" type="noConversion"/>
  </si>
  <si>
    <t>Boye et al. 2011 (CU)</t>
  </si>
  <si>
    <t>Boye et al. 2011 (MC)</t>
  </si>
  <si>
    <t>Jedel et al. 2014</t>
    <phoneticPr fontId="1" type="noConversion"/>
  </si>
  <si>
    <t>MAS = medcation adherence scale</t>
    <phoneticPr fontId="1" type="noConversion"/>
  </si>
  <si>
    <t>k.A.</t>
    <phoneticPr fontId="1" type="noConversion"/>
  </si>
  <si>
    <t>SF-12 = Short Form 12</t>
    <phoneticPr fontId="1" type="noConversion"/>
  </si>
  <si>
    <t>DDAQ = Digestive Disease Acceptance Questionnaire</t>
    <phoneticPr fontId="1" type="noConversion"/>
  </si>
  <si>
    <t>BIPQ = Brief Illness Perception Questionnaire</t>
    <phoneticPr fontId="1" type="noConversion"/>
  </si>
  <si>
    <t>PSQI = Pittsburgh Sleep Quality Index</t>
    <phoneticPr fontId="1" type="noConversion"/>
  </si>
  <si>
    <t xml:space="preserve">mind-body intervention program </t>
    <phoneticPr fontId="1" type="noConversion"/>
  </si>
  <si>
    <t>Fragen: S. 915 Daten, aber keine SD, dafür Effect size, und p-value, Follow-up 9 Monate (6 Monate weggelassen), baseline von S. 915 ist anders als 914???</t>
    <phoneticPr fontId="1" type="noConversion"/>
  </si>
  <si>
    <t>Oxelmark et al. 2007</t>
    <phoneticPr fontId="1" type="noConversion"/>
  </si>
  <si>
    <t>Vortrag + Gruppentherapie,
9 Einheiten, 
1,5 h 1x /Wo über 3 Mo</t>
    <phoneticPr fontId="1" type="noConversion"/>
  </si>
  <si>
    <t>gSMD_W_f_IG</t>
    <phoneticPr fontId="1" type="noConversion"/>
  </si>
  <si>
    <t>keine Daten</t>
    <phoneticPr fontId="1" type="noConversion"/>
  </si>
  <si>
    <t>fehlt</t>
    <phoneticPr fontId="1" type="noConversion"/>
  </si>
  <si>
    <t>n gesamt =</t>
    <phoneticPr fontId="1" type="noConversion"/>
  </si>
  <si>
    <t>n IG post</t>
    <phoneticPr fontId="1" type="noConversion"/>
  </si>
  <si>
    <t>n CG post</t>
    <phoneticPr fontId="1" type="noConversion"/>
  </si>
  <si>
    <t>n follow=</t>
    <phoneticPr fontId="1" type="noConversion"/>
  </si>
  <si>
    <t>n IG follow</t>
    <phoneticPr fontId="1" type="noConversion"/>
  </si>
  <si>
    <t>n CG follow</t>
    <phoneticPr fontId="1" type="noConversion"/>
  </si>
  <si>
    <t>uncontrolled</t>
    <phoneticPr fontId="1" type="noConversion"/>
  </si>
  <si>
    <t>Gruppe, 8 Wo, 
2-2,5h 1x/Wo 
+ Audio-CD 6x/Wo</t>
    <phoneticPr fontId="1" type="noConversion"/>
  </si>
  <si>
    <t>35 (20/15)</t>
  </si>
  <si>
    <t>28 (16/12)</t>
  </si>
  <si>
    <t>36 (19/17)</t>
  </si>
  <si>
    <t xml:space="preserve"> 24 (12/12)</t>
  </si>
  <si>
    <t>IBD-SES = IBD Self-Efficacy Scale</t>
    <phoneticPr fontId="1" type="noConversion"/>
  </si>
  <si>
    <t>Keefer,Doerfler et al. 2012</t>
    <phoneticPr fontId="1" type="noConversion"/>
  </si>
  <si>
    <t>Keefer, Taft et al. 2013</t>
    <phoneticPr fontId="1" type="noConversion"/>
  </si>
  <si>
    <t>SCCAI = Simple clinical colitis activity index</t>
    <phoneticPr fontId="1" type="noConversion"/>
  </si>
  <si>
    <t>SSF-12v2= Short Form 12 Health Survey Version 2</t>
    <phoneticPr fontId="1" type="noConversion"/>
  </si>
  <si>
    <t>IBDQ, Calprotectin, CRP, Serum ACTH, PSQ, BDI, STAI, MAAS, PHCS</t>
    <phoneticPr fontId="1" type="noConversion"/>
  </si>
  <si>
    <t>Gesamt (18)</t>
    <phoneticPr fontId="1" type="noConversion"/>
  </si>
  <si>
    <t>nur MC</t>
    <phoneticPr fontId="1" type="noConversion"/>
  </si>
  <si>
    <t xml:space="preserve">IBDQ, IBD-SES, PSQ-R, MAS, </t>
    <phoneticPr fontId="1" type="noConversion"/>
  </si>
  <si>
    <t>Keefer, Kiebles et al. 2012</t>
    <phoneticPr fontId="1" type="noConversion"/>
  </si>
  <si>
    <t xml:space="preserve">Gruppe, 
9 h über 2 Tage,
6 Wo 90 min 1x/Wo, 
1x/Mo bis zur Wo 26 +
Audio-CD 20min/Tag </t>
    <phoneticPr fontId="1" type="noConversion"/>
  </si>
  <si>
    <t>baseline posttreatment= Wo 6
Wo 26</t>
    <phoneticPr fontId="1" type="noConversion"/>
  </si>
  <si>
    <t>aktive KG Edukations-seminar</t>
    <phoneticPr fontId="1" type="noConversion"/>
  </si>
  <si>
    <t>fehlt</t>
    <phoneticPr fontId="1" type="noConversion"/>
  </si>
  <si>
    <t>k.A.</t>
    <phoneticPr fontId="1" type="noConversion"/>
  </si>
  <si>
    <t>VAS= Visual analog scale</t>
    <phoneticPr fontId="1" type="noConversion"/>
  </si>
  <si>
    <t>HAD = Hospital anxiety and depression scale</t>
    <phoneticPr fontId="1" type="noConversion"/>
  </si>
  <si>
    <t>n post ges</t>
    <phoneticPr fontId="1" type="noConversion"/>
  </si>
  <si>
    <t>Gesamt 18/9
1 indeterm. Kolitis + 
1 lymphoz. Pankolitis</t>
    <phoneticPr fontId="1" type="noConversion"/>
  </si>
  <si>
    <t xml:space="preserve"> 60 Stunden Trainingsprogramm über 10 Wochen, 6 Stunden an einem Tag/Woche</t>
    <phoneticPr fontId="1" type="noConversion"/>
  </si>
  <si>
    <t>baseline, posttreatment</t>
    <phoneticPr fontId="1" type="noConversion"/>
  </si>
  <si>
    <t xml:space="preserve">IBDQ, CAI, SF-36 PSS, Leukozyten, Lymphozyten, Cortisol, Prolactin, Wachstumshormon, Katecholamine im 24h Harn, </t>
    <phoneticPr fontId="1" type="noConversion"/>
  </si>
  <si>
    <t>hypnotherapy (7 30 minütige Sitzungen alle 10-14 Tage über 3 Monate + Audiotape zum Üben 5x/Woche)</t>
    <phoneticPr fontId="1" type="noConversion"/>
  </si>
  <si>
    <t>baseline, posttreatment</t>
    <phoneticPr fontId="1" type="noConversion"/>
  </si>
  <si>
    <t>IBDQ, CDAI, UCAI</t>
    <phoneticPr fontId="1" type="noConversion"/>
  </si>
  <si>
    <t>M Change post (CG)</t>
    <phoneticPr fontId="1" type="noConversion"/>
  </si>
  <si>
    <t>SD Change post (CG)</t>
    <phoneticPr fontId="1" type="noConversion"/>
  </si>
  <si>
    <t>M Change follow (CG)</t>
    <phoneticPr fontId="1" type="noConversion"/>
  </si>
  <si>
    <t>SD Change follow (CG)</t>
    <phoneticPr fontId="1" type="noConversion"/>
  </si>
  <si>
    <r>
      <t>SMD</t>
    </r>
    <r>
      <rPr>
        <b/>
        <vertAlign val="subscript"/>
        <sz val="12"/>
        <rFont val="Univers"/>
      </rPr>
      <t>W</t>
    </r>
    <r>
      <rPr>
        <b/>
        <sz val="12"/>
        <rFont val="Univers"/>
      </rPr>
      <t xml:space="preserve"> pt (IG)</t>
    </r>
    <phoneticPr fontId="1" type="noConversion"/>
  </si>
  <si>
    <r>
      <t>SMD</t>
    </r>
    <r>
      <rPr>
        <b/>
        <vertAlign val="subscript"/>
        <sz val="12"/>
        <rFont val="Univers"/>
      </rPr>
      <t>W</t>
    </r>
    <r>
      <rPr>
        <b/>
        <sz val="12"/>
        <rFont val="Univers"/>
      </rPr>
      <t xml:space="preserve"> f (IG)</t>
    </r>
    <phoneticPr fontId="1" type="noConversion"/>
  </si>
  <si>
    <r>
      <t>SMD</t>
    </r>
    <r>
      <rPr>
        <b/>
        <vertAlign val="subscript"/>
        <sz val="12"/>
        <rFont val="Univers"/>
      </rPr>
      <t>W</t>
    </r>
    <r>
      <rPr>
        <b/>
        <sz val="12"/>
        <rFont val="Univers"/>
      </rPr>
      <t xml:space="preserve"> pt (KG)</t>
    </r>
    <phoneticPr fontId="1" type="noConversion"/>
  </si>
  <si>
    <t>posttreatment0 6 Monate, follow-up 12 Monate (18 Monate nicht verwendet)</t>
    <phoneticPr fontId="1" type="noConversion"/>
  </si>
  <si>
    <t>Mizrahi et al. 2012</t>
    <phoneticPr fontId="1" type="noConversion"/>
  </si>
  <si>
    <t>k.A.</t>
    <phoneticPr fontId="1" type="noConversion"/>
  </si>
  <si>
    <r>
      <t>Gesamteffetstärke SMD</t>
    </r>
    <r>
      <rPr>
        <vertAlign val="subscript"/>
        <sz val="12"/>
        <rFont val="Univers"/>
      </rPr>
      <t>W</t>
    </r>
    <r>
      <rPr>
        <sz val="12"/>
        <rFont val="Univers"/>
      </rPr>
      <t xml:space="preserve"> follow-up (IG)</t>
    </r>
    <phoneticPr fontId="1" type="noConversion"/>
  </si>
  <si>
    <r>
      <t>Gesamteffetstärke SMD</t>
    </r>
    <r>
      <rPr>
        <vertAlign val="subscript"/>
        <sz val="12"/>
        <rFont val="Univers"/>
      </rPr>
      <t>W</t>
    </r>
    <r>
      <rPr>
        <sz val="12"/>
        <rFont val="Univers"/>
      </rPr>
      <t xml:space="preserve"> posttreatment (KG)</t>
    </r>
    <phoneticPr fontId="1" type="noConversion"/>
  </si>
  <si>
    <r>
      <t>1</t>
    </r>
    <r>
      <rPr>
        <sz val="8"/>
        <rFont val="Univers"/>
      </rPr>
      <t xml:space="preserve"> Psychoeducation + kVT</t>
    </r>
    <phoneticPr fontId="1" type="noConversion"/>
  </si>
  <si>
    <t>IBDQ, SOC, VAS</t>
    <phoneticPr fontId="1" type="noConversion"/>
  </si>
  <si>
    <t>CON</t>
    <phoneticPr fontId="1" type="noConversion"/>
  </si>
  <si>
    <t>38.7 (11.8) / 38.8 (12.1)</t>
    <phoneticPr fontId="1" type="noConversion"/>
  </si>
  <si>
    <t>56% (14) / 52% (13)</t>
    <phoneticPr fontId="1" type="noConversion"/>
  </si>
  <si>
    <t>nur CU</t>
    <phoneticPr fontId="1" type="noConversion"/>
  </si>
  <si>
    <t xml:space="preserve">baseline posttreatment 
Wo (20), 36, (52) </t>
    <phoneticPr fontId="1" type="noConversion"/>
  </si>
  <si>
    <t>Schoultz et al. 2015</t>
    <phoneticPr fontId="1" type="noConversion"/>
  </si>
  <si>
    <t>pilot-RCT</t>
    <phoneticPr fontId="1" type="noConversion"/>
  </si>
  <si>
    <t>SFQ = Social Functioning Questionnaire</t>
    <phoneticPr fontId="1" type="noConversion"/>
  </si>
  <si>
    <t>CIS = Checklis Individual Strength</t>
    <phoneticPr fontId="1" type="noConversion"/>
  </si>
  <si>
    <t>HBI = Harvey Bradshaw Index</t>
    <phoneticPr fontId="1" type="noConversion"/>
  </si>
  <si>
    <t>IG, Interventionsgruppe; KG, Kontrollgruppe; MC, Morbus Crohn; CU, Colitis ulcerosa; kVT, kognitive Verhaltenstherapie; TAU, treatment-as-usual; CAU, care-as-usual;</t>
    <phoneticPr fontId="1" type="noConversion"/>
  </si>
  <si>
    <t>IBDQ, IBD-SES, PHCS, PSQ-recent, RF-IPC, MAS, SF-12v2,</t>
    <phoneticPr fontId="1" type="noConversion"/>
  </si>
  <si>
    <t>RDHS = Revised Daily Hassle Scale</t>
    <phoneticPr fontId="1" type="noConversion"/>
  </si>
  <si>
    <t>WCC = Ways of Coping Checklist</t>
    <phoneticPr fontId="1" type="noConversion"/>
  </si>
  <si>
    <t>NART= National adult reading test</t>
    <phoneticPr fontId="1" type="noConversion"/>
  </si>
  <si>
    <t>BFI = Big Five Inventory</t>
    <phoneticPr fontId="1" type="noConversion"/>
  </si>
  <si>
    <t xml:space="preserve">mindfulness- based stress reduction </t>
    <phoneticPr fontId="1" type="noConversion"/>
  </si>
  <si>
    <t>8 (100%)</t>
    <phoneticPr fontId="1" type="noConversion"/>
  </si>
  <si>
    <t>EPQ-BV = Eysenck Personality Questionnaire - Brief Version</t>
    <phoneticPr fontId="1" type="noConversion"/>
  </si>
  <si>
    <t>Maunder et Esplen (2001)</t>
    <phoneticPr fontId="1" type="noConversion"/>
  </si>
  <si>
    <r>
      <t>group-based intervention programm</t>
    </r>
    <r>
      <rPr>
        <vertAlign val="superscript"/>
        <sz val="8"/>
        <rFont val="Univers"/>
      </rPr>
      <t xml:space="preserve">4 </t>
    </r>
    <phoneticPr fontId="1" type="noConversion"/>
  </si>
  <si>
    <t>ISEL = Interpersonal Support Evaluation List</t>
    <phoneticPr fontId="1" type="noConversion"/>
  </si>
  <si>
    <t>baseline posttreatment
Wo 20</t>
    <phoneticPr fontId="1" type="noConversion"/>
  </si>
  <si>
    <t>individuell, 6 Wo, 
60 min 1x/Wo</t>
    <phoneticPr fontId="1" type="noConversion"/>
  </si>
  <si>
    <t>individuell, 7 Wo, 
40 Min 1x/Wo + 
Audio-CD 5x/Wo</t>
    <phoneticPr fontId="1" type="noConversion"/>
  </si>
  <si>
    <t>34.5 (29-39 J.) / 40.8 (31-49 J.)</t>
    <phoneticPr fontId="1" type="noConversion"/>
  </si>
  <si>
    <t>IBDQ, disease activity questionnaire, STAI, VAS (pain, depression, stress, mood)</t>
    <phoneticPr fontId="1" type="noConversion"/>
  </si>
  <si>
    <t>Warte-kontroll-gruppe</t>
    <phoneticPr fontId="1" type="noConversion"/>
  </si>
  <si>
    <t>Gerbarg et al. 2015</t>
    <phoneticPr fontId="1" type="noConversion"/>
  </si>
  <si>
    <t>randomized waiting-control group design</t>
    <phoneticPr fontId="1" type="noConversion"/>
  </si>
  <si>
    <t>30 (15/15)</t>
    <phoneticPr fontId="1" type="noConversion"/>
  </si>
  <si>
    <t>42.9 (8.6) / 42.4 (11.4)</t>
    <phoneticPr fontId="1" type="noConversion"/>
  </si>
  <si>
    <t>10 (66.67%)/ 10 (66.67%)</t>
    <phoneticPr fontId="1" type="noConversion"/>
  </si>
  <si>
    <t>nur UC: 15/15</t>
    <phoneticPr fontId="1" type="noConversion"/>
  </si>
  <si>
    <t>Keefer et al. 2012</t>
    <phoneticPr fontId="1" type="noConversion"/>
  </si>
  <si>
    <t>Keefer et al. 2013</t>
    <phoneticPr fontId="1" type="noConversion"/>
  </si>
  <si>
    <t xml:space="preserve">Larsson et al. 2003 </t>
    <phoneticPr fontId="1" type="noConversion"/>
  </si>
  <si>
    <t>Elsenbruch et al 2005</t>
    <phoneticPr fontId="1" type="noConversion"/>
  </si>
  <si>
    <t>Maunder et Esplen (2001)</t>
    <phoneticPr fontId="1" type="noConversion"/>
  </si>
  <si>
    <t>Vogelaar et al. 2011</t>
    <phoneticPr fontId="1" type="noConversion"/>
  </si>
  <si>
    <t>Berrill et al. 2014</t>
    <phoneticPr fontId="1" type="noConversion"/>
  </si>
  <si>
    <t>rand.</t>
    <phoneticPr fontId="1" type="noConversion"/>
  </si>
  <si>
    <t>IBDQ, BSI-18, BAI, BDI, PDS, PSQ, DDAQ, BIPQ, Calprotectin, CRP</t>
    <phoneticPr fontId="1" type="noConversion"/>
  </si>
  <si>
    <t>aktive Kontroll-gruppe (wöchent-liches Edukationsseminar)</t>
    <phoneticPr fontId="1" type="noConversion"/>
  </si>
  <si>
    <t>CED-Typ MC, CU: n (IG/KG)</t>
    <phoneticPr fontId="1" type="noConversion"/>
  </si>
  <si>
    <t>Intervention</t>
    <phoneticPr fontId="1" type="noConversion"/>
  </si>
  <si>
    <t>Dauer und Intensität</t>
    <phoneticPr fontId="1" type="noConversion"/>
  </si>
  <si>
    <t>IBDQ-Erhebungszeit-punkte</t>
    <phoneticPr fontId="1" type="noConversion"/>
  </si>
  <si>
    <t>Kontroll-gruppe</t>
    <phoneticPr fontId="1" type="noConversion"/>
  </si>
  <si>
    <t>Fragebögen und Parameter</t>
    <phoneticPr fontId="1" type="noConversion"/>
  </si>
  <si>
    <t>BriefCOPE = Brief Coping Operations Preference Enquiry</t>
    <phoneticPr fontId="1" type="noConversion"/>
  </si>
  <si>
    <t>HBI = Harvey Bradshaw Index</t>
    <phoneticPr fontId="1" type="noConversion"/>
  </si>
  <si>
    <t>Keefer et Keshavarzian, 2007</t>
    <phoneticPr fontId="1" type="noConversion"/>
  </si>
  <si>
    <t>case series</t>
    <phoneticPr fontId="1" type="noConversion"/>
  </si>
  <si>
    <t xml:space="preserve">8 (8/0)  </t>
    <phoneticPr fontId="1" type="noConversion"/>
  </si>
  <si>
    <t>40.88 (8.97)</t>
    <phoneticPr fontId="1" type="noConversion"/>
  </si>
  <si>
    <t>"time/attention"-Kontroll-gruppe</t>
    <phoneticPr fontId="1" type="noConversion"/>
  </si>
  <si>
    <t>mindfulness-based-kVT</t>
    <phoneticPr fontId="1" type="noConversion"/>
  </si>
  <si>
    <t>Tabelle 1: Deskriptive Statistik</t>
  </si>
  <si>
    <t>38.6 (11.5) / 41.5 (13.3)</t>
    <phoneticPr fontId="1" type="noConversion"/>
  </si>
  <si>
    <t>nur CU</t>
    <phoneticPr fontId="1" type="noConversion"/>
  </si>
  <si>
    <t>RFIPC = Rating Form of IBD Patient Concerns</t>
    <phoneticPr fontId="1" type="noConversion"/>
  </si>
  <si>
    <t>SOC= Sense of Coherence</t>
    <phoneticPr fontId="1" type="noConversion"/>
  </si>
  <si>
    <r>
      <t xml:space="preserve">4 </t>
    </r>
    <r>
      <rPr>
        <sz val="8"/>
        <rFont val="Verdana"/>
      </rPr>
      <t>Edukationsseminar + psychologische und psychosoziale Unterstützung</t>
    </r>
    <phoneticPr fontId="1" type="noConversion"/>
  </si>
  <si>
    <t>"attention"-KG</t>
    <phoneticPr fontId="1" type="noConversion"/>
  </si>
  <si>
    <t>baseline, postteatment</t>
    <phoneticPr fontId="1" type="noConversion"/>
  </si>
  <si>
    <t xml:space="preserve">IBDQ, RFIPC, physical exam, HAD, WOC, </t>
    <phoneticPr fontId="1" type="noConversion"/>
  </si>
  <si>
    <t>MC: 9/12 
CU: 13/10</t>
    <phoneticPr fontId="1" type="noConversion"/>
  </si>
  <si>
    <t>PSQ = Perceived Stress Questionnaire</t>
    <phoneticPr fontId="1" type="noConversion"/>
  </si>
  <si>
    <t>Warte-KG</t>
    <phoneticPr fontId="1" type="noConversion"/>
  </si>
  <si>
    <t xml:space="preserve">Gruppe, 6 x je 1,5 h während 3 Mo, 
1 x Mo 6 </t>
    <phoneticPr fontId="1" type="noConversion"/>
  </si>
  <si>
    <t>baseline posttreatment= Mo 3 Mo (6), 9</t>
    <phoneticPr fontId="1" type="noConversion"/>
  </si>
  <si>
    <t>CAU</t>
    <phoneticPr fontId="1" type="noConversion"/>
  </si>
  <si>
    <t>M follow (CG)</t>
    <phoneticPr fontId="1" type="noConversion"/>
  </si>
  <si>
    <t>SD prä (CG)</t>
    <phoneticPr fontId="1" type="noConversion"/>
  </si>
  <si>
    <t>SD post (CG)</t>
    <phoneticPr fontId="1" type="noConversion"/>
  </si>
  <si>
    <t>SD follow (CG)</t>
    <phoneticPr fontId="1" type="noConversion"/>
  </si>
  <si>
    <t>M Change post (IG)</t>
    <phoneticPr fontId="1" type="noConversion"/>
  </si>
  <si>
    <t>SD Change post (IG)</t>
    <phoneticPr fontId="1" type="noConversion"/>
  </si>
  <si>
    <t>M change follow (IG)</t>
    <phoneticPr fontId="1" type="noConversion"/>
  </si>
  <si>
    <t>SD change follow (IG)</t>
    <phoneticPr fontId="1" type="noConversion"/>
  </si>
  <si>
    <t>baseline posttreatment=Wo12Mo 6</t>
    <phoneticPr fontId="1" type="noConversion"/>
  </si>
  <si>
    <t>IBDQ, SF-12, HADS, PSS, SFQ, EPQ-BV, BriefCOPE, HBI, SCCAI</t>
    <phoneticPr fontId="1" type="noConversion"/>
  </si>
  <si>
    <t>98 (49/49)</t>
    <phoneticPr fontId="1" type="noConversion"/>
  </si>
  <si>
    <t>Gesamt 40.1 (10.3)</t>
    <phoneticPr fontId="1" type="noConversion"/>
  </si>
  <si>
    <t xml:space="preserve">Gesamt 63% </t>
    <phoneticPr fontId="1" type="noConversion"/>
  </si>
  <si>
    <t xml:space="preserve">solution focued psychotherapy </t>
    <phoneticPr fontId="1" type="noConversion"/>
  </si>
  <si>
    <t>k.A.</t>
    <phoneticPr fontId="1" type="noConversion"/>
  </si>
  <si>
    <r>
      <t>SMD</t>
    </r>
    <r>
      <rPr>
        <b/>
        <vertAlign val="subscript"/>
        <sz val="12"/>
        <rFont val="Univers"/>
      </rPr>
      <t>W</t>
    </r>
    <r>
      <rPr>
        <b/>
        <sz val="12"/>
        <rFont val="Univers"/>
      </rPr>
      <t xml:space="preserve"> f (KG)</t>
    </r>
    <phoneticPr fontId="1" type="noConversion"/>
  </si>
  <si>
    <r>
      <t>SMD</t>
    </r>
    <r>
      <rPr>
        <b/>
        <vertAlign val="subscript"/>
        <sz val="12"/>
        <rFont val="Univers"/>
      </rPr>
      <t>B</t>
    </r>
    <r>
      <rPr>
        <b/>
        <sz val="12"/>
        <rFont val="Univers"/>
      </rPr>
      <t xml:space="preserve"> pt</t>
    </r>
    <phoneticPr fontId="1" type="noConversion"/>
  </si>
  <si>
    <r>
      <t>SMD</t>
    </r>
    <r>
      <rPr>
        <b/>
        <vertAlign val="subscript"/>
        <sz val="12"/>
        <rFont val="Univers"/>
      </rPr>
      <t>B</t>
    </r>
    <r>
      <rPr>
        <b/>
        <sz val="12"/>
        <rFont val="Univers"/>
      </rPr>
      <t xml:space="preserve"> f</t>
    </r>
    <phoneticPr fontId="1" type="noConversion"/>
  </si>
  <si>
    <t>n follow ges</t>
    <phoneticPr fontId="1" type="noConversion"/>
  </si>
  <si>
    <r>
      <t>Gesamteffetstärke SMD</t>
    </r>
    <r>
      <rPr>
        <vertAlign val="subscript"/>
        <sz val="12"/>
        <rFont val="Univers"/>
      </rPr>
      <t>W</t>
    </r>
    <r>
      <rPr>
        <sz val="12"/>
        <rFont val="Univers"/>
      </rPr>
      <t xml:space="preserve"> posttreatment (IG)</t>
    </r>
    <phoneticPr fontId="1" type="noConversion"/>
  </si>
  <si>
    <t>48.59 (12.046) / 49.68 (15.370)</t>
    <phoneticPr fontId="1" type="noConversion"/>
  </si>
  <si>
    <t>baseline posttreatment
Mo 6</t>
    <phoneticPr fontId="1" type="noConversion"/>
  </si>
  <si>
    <t>Jedel et al. 2014</t>
    <phoneticPr fontId="1" type="noConversion"/>
  </si>
  <si>
    <t>55 (27/28)</t>
    <phoneticPr fontId="1" type="noConversion"/>
  </si>
  <si>
    <t>PSQ-R= Perceived Stress questionnaire-recent</t>
    <phoneticPr fontId="1" type="noConversion"/>
  </si>
  <si>
    <t xml:space="preserve">S 18, Woche 36 bei Follow-Up verwendet </t>
    <phoneticPr fontId="1" type="noConversion"/>
  </si>
  <si>
    <t>n (IG) post</t>
    <phoneticPr fontId="1" type="noConversion"/>
  </si>
  <si>
    <t>n (CG)post</t>
    <phoneticPr fontId="1" type="noConversion"/>
  </si>
  <si>
    <t>n (IG) follow</t>
    <phoneticPr fontId="1" type="noConversion"/>
  </si>
  <si>
    <t>n (CG) follow</t>
    <phoneticPr fontId="1" type="noConversion"/>
  </si>
  <si>
    <t>Keefer et Keshavarzian, 2007</t>
  </si>
  <si>
    <t>PDS = Perceived Disability Scale</t>
    <phoneticPr fontId="1" type="noConversion"/>
  </si>
  <si>
    <t>BSI-18 = Brief Symptom Inventory 18</t>
    <phoneticPr fontId="1" type="noConversion"/>
  </si>
  <si>
    <t>BAI = Beck Anxiety Inventory</t>
    <phoneticPr fontId="1" type="noConversion"/>
  </si>
  <si>
    <t>MINI = Mini-International Neuropsychiatric Interview</t>
    <phoneticPr fontId="1" type="noConversion"/>
  </si>
  <si>
    <t>WOC = Ways of coping inventory</t>
    <phoneticPr fontId="1" type="noConversion"/>
  </si>
  <si>
    <t>fehlt</t>
  </si>
  <si>
    <t>PHCS = Perceived health competence scale</t>
    <phoneticPr fontId="1" type="noConversion"/>
  </si>
  <si>
    <t>baseline posttreatment= Wo 5</t>
    <phoneticPr fontId="1" type="noConversion"/>
  </si>
  <si>
    <t>CON</t>
    <phoneticPr fontId="1" type="noConversion"/>
  </si>
  <si>
    <t>gut-directed hypnotherapy</t>
    <phoneticPr fontId="1" type="noConversion"/>
  </si>
  <si>
    <t xml:space="preserve">gut-directed hypnotherapy </t>
    <phoneticPr fontId="1" type="noConversion"/>
  </si>
  <si>
    <r>
      <t>Tabelle 2:</t>
    </r>
    <r>
      <rPr>
        <sz val="12"/>
        <rFont val="Univers"/>
      </rPr>
      <t xml:space="preserve"> </t>
    </r>
    <r>
      <rPr>
        <b/>
        <sz val="12"/>
        <rFont val="Univers"/>
      </rPr>
      <t>Gesamteffektstärken</t>
    </r>
    <phoneticPr fontId="1" type="noConversion"/>
  </si>
  <si>
    <t>Autor (Jahr)</t>
    <phoneticPr fontId="1" type="noConversion"/>
  </si>
  <si>
    <t xml:space="preserve">Larsson et al. 2003 </t>
    <phoneticPr fontId="1" type="noConversion"/>
  </si>
  <si>
    <t>pilot study (randomisiert)</t>
    <phoneticPr fontId="1" type="noConversion"/>
  </si>
  <si>
    <r>
      <t>relaxation training</t>
    </r>
    <r>
      <rPr>
        <vertAlign val="superscript"/>
        <sz val="8"/>
        <rFont val="Univers"/>
      </rPr>
      <t xml:space="preserve"> 2</t>
    </r>
    <phoneticPr fontId="1" type="noConversion"/>
  </si>
  <si>
    <t>3 individuelle Relaxation in 2-wö Intervallen 
+ 3x50 min Behandlung
+ Audio-CD  über 5 Wo</t>
    <phoneticPr fontId="1" type="noConversion"/>
  </si>
  <si>
    <t>author</t>
  </si>
  <si>
    <t>Keefer et al. 2012</t>
  </si>
  <si>
    <t>k.A.</t>
  </si>
  <si>
    <t>Vogelaar et al. 2011</t>
    <phoneticPr fontId="1" type="noConversion"/>
  </si>
  <si>
    <t>40 (20 (davon 10 je Interventionstyp)/20) 23 (7 SFT/ 5 PST/ 11 TAU)</t>
    <phoneticPr fontId="1" type="noConversion"/>
  </si>
  <si>
    <t xml:space="preserve">Solution focused therapy (=SFT, 5 Sessions während 3 Monaten) vs. Problem solving therapy (=PST, 10 Sessions während 3 Monaten) </t>
    <phoneticPr fontId="1" type="noConversion"/>
  </si>
  <si>
    <r>
      <t xml:space="preserve">IBDQ, CIS, HADS, HBI, EQ-5D, </t>
    </r>
    <r>
      <rPr>
        <sz val="8"/>
        <color indexed="8"/>
        <rFont val="Univers"/>
      </rPr>
      <t>Tic-P questionnaire, CRP, Hämoglobin, Ferritin</t>
    </r>
    <phoneticPr fontId="1" type="noConversion"/>
  </si>
  <si>
    <t>Elsenbruch et al. 2005</t>
    <phoneticPr fontId="1" type="noConversion"/>
  </si>
  <si>
    <t>SMD_W_pt_IG</t>
  </si>
  <si>
    <t>SMD_W_pt_IG</t>
    <phoneticPr fontId="1" type="noConversion"/>
  </si>
  <si>
    <t>SMD_W_f_IG</t>
  </si>
  <si>
    <t>SMD_W_f_IG</t>
    <phoneticPr fontId="1" type="noConversion"/>
  </si>
  <si>
    <t>SMD_W_pt_KG</t>
  </si>
  <si>
    <t>SMD_W_pt_KG</t>
    <phoneticPr fontId="1" type="noConversion"/>
  </si>
  <si>
    <t>SMD_W_f_KG</t>
  </si>
  <si>
    <t>SMD_W_f_KG</t>
    <phoneticPr fontId="1" type="noConversion"/>
  </si>
  <si>
    <t>SMD_B_pt</t>
  </si>
  <si>
    <t>SMD_B_pt</t>
    <phoneticPr fontId="1" type="noConversion"/>
  </si>
  <si>
    <t>SMD_B_f</t>
  </si>
  <si>
    <t>SMD_B_f</t>
    <phoneticPr fontId="1" type="noConversion"/>
  </si>
  <si>
    <t>Schoultz et al. 2015</t>
    <phoneticPr fontId="1" type="noConversion"/>
  </si>
  <si>
    <t>Jedel et al. 2014</t>
    <phoneticPr fontId="1" type="noConversion"/>
  </si>
  <si>
    <t>Boye et al. 2011</t>
    <phoneticPr fontId="1" type="noConversion"/>
  </si>
  <si>
    <t>Mizrahi et al. 2012</t>
    <phoneticPr fontId="1" type="noConversion"/>
  </si>
  <si>
    <t>Gerbarg et al. 2015</t>
    <phoneticPr fontId="1" type="noConversion"/>
  </si>
  <si>
    <t>30 (k.A.) 24 (k.A.), aber nur 19 bei IBD-Q</t>
    <phoneticPr fontId="1" type="noConversion"/>
  </si>
  <si>
    <t>rand. Pilotstudie</t>
    <phoneticPr fontId="1" type="noConversion"/>
  </si>
  <si>
    <t xml:space="preserve">30 (17/13) </t>
    <phoneticPr fontId="1" type="noConversion"/>
  </si>
  <si>
    <t>project management (kVT)</t>
    <phoneticPr fontId="1" type="noConversion"/>
  </si>
  <si>
    <t>Keefer, Kiebles et al. 2012</t>
    <phoneticPr fontId="1" type="noConversion"/>
  </si>
  <si>
    <t>RCT</t>
    <phoneticPr fontId="1" type="noConversion"/>
  </si>
  <si>
    <t>individuell, 7 Wo, 
40 min 1x wö 
+ Audio-CD 5x/Wo</t>
    <phoneticPr fontId="1" type="noConversion"/>
  </si>
  <si>
    <t>Keefer et al. 2013</t>
    <phoneticPr fontId="1" type="noConversion"/>
  </si>
  <si>
    <t>54 (26/28)</t>
    <phoneticPr fontId="1" type="noConversion"/>
  </si>
  <si>
    <r>
      <t>1</t>
    </r>
    <r>
      <rPr>
        <sz val="8"/>
        <rFont val="Verdana"/>
      </rPr>
      <t xml:space="preserve"> Psychoeducation + kVT</t>
    </r>
    <phoneticPr fontId="1" type="noConversion"/>
  </si>
  <si>
    <t>baseline posttreatment</t>
    <phoneticPr fontId="1" type="noConversion"/>
  </si>
  <si>
    <t>72.7% (16) / 81.8% (18)</t>
    <phoneticPr fontId="1" type="noConversion"/>
  </si>
  <si>
    <t>Warte-kontroll-gruppe</t>
    <phoneticPr fontId="1" type="noConversion"/>
  </si>
  <si>
    <t>IBDQ, BDI-II, STAI, MAAS, CDAI, SCCAI</t>
    <phoneticPr fontId="1" type="noConversion"/>
  </si>
  <si>
    <t>68% (13) / 47% (8)</t>
    <phoneticPr fontId="1" type="noConversion"/>
  </si>
  <si>
    <t>TAU</t>
    <phoneticPr fontId="1" type="noConversion"/>
  </si>
  <si>
    <t>SFT 75% / PST 78% / TAU 65%</t>
    <phoneticPr fontId="1" type="noConversion"/>
  </si>
  <si>
    <t>baseline, Monat 6</t>
    <phoneticPr fontId="1" type="noConversion"/>
  </si>
  <si>
    <t>IBDQ, HAD, SF-36</t>
    <phoneticPr fontId="1" type="noConversion"/>
  </si>
  <si>
    <t>Vogelaar et al. 2011</t>
    <phoneticPr fontId="1" type="noConversion"/>
  </si>
  <si>
    <t>n gesamt=</t>
    <phoneticPr fontId="1" type="noConversion"/>
  </si>
  <si>
    <t>44.4 (11.7) / 45.4 (10.6)</t>
    <phoneticPr fontId="1" type="noConversion"/>
  </si>
  <si>
    <t>supportive-expressive group psychotherapy (Gruppe, 20 Wochen, 90 Minuten 1x wöchentlich)</t>
    <phoneticPr fontId="1" type="noConversion"/>
  </si>
  <si>
    <t>n_KG_pre</t>
  </si>
  <si>
    <t>n_KG_pre</t>
    <phoneticPr fontId="1" type="noConversion"/>
  </si>
  <si>
    <t>n_post_ges</t>
  </si>
  <si>
    <t>n_post_ges</t>
    <phoneticPr fontId="1" type="noConversion"/>
  </si>
  <si>
    <t>n_IG_post</t>
  </si>
  <si>
    <t>n_IG_post</t>
    <phoneticPr fontId="1" type="noConversion"/>
  </si>
  <si>
    <t>n_CG_post</t>
  </si>
  <si>
    <t>n_CG_post</t>
    <phoneticPr fontId="1" type="noConversion"/>
  </si>
  <si>
    <t>n_follow_ges</t>
  </si>
  <si>
    <t>n_follow_ges</t>
    <phoneticPr fontId="1" type="noConversion"/>
  </si>
  <si>
    <t>n_IG_follow</t>
  </si>
  <si>
    <t>n_IG_follow</t>
    <phoneticPr fontId="1" type="noConversion"/>
  </si>
  <si>
    <t>n_CG_follow</t>
  </si>
  <si>
    <t>n_CG_follow</t>
    <phoneticPr fontId="1" type="noConversion"/>
  </si>
  <si>
    <t>M_pre_IG</t>
  </si>
  <si>
    <t>M_pre_IG</t>
    <phoneticPr fontId="1" type="noConversion"/>
  </si>
  <si>
    <t>M_post_IG</t>
  </si>
  <si>
    <t>M_post_IG</t>
    <phoneticPr fontId="1" type="noConversion"/>
  </si>
  <si>
    <t>baseline 
posttreatment= Mo 6
Mo 12</t>
    <phoneticPr fontId="1" type="noConversion"/>
  </si>
  <si>
    <t>baseline (posttreatment)
Mo (6), 12/bei Schub</t>
    <phoneticPr fontId="1" type="noConversion"/>
  </si>
  <si>
    <t>Autor (Jahr)</t>
    <phoneticPr fontId="1" type="noConversion"/>
  </si>
  <si>
    <t>M prä (IG)</t>
    <phoneticPr fontId="1" type="noConversion"/>
  </si>
  <si>
    <t>M post (IG)</t>
    <phoneticPr fontId="1" type="noConversion"/>
  </si>
  <si>
    <t>M follow(IG)</t>
    <phoneticPr fontId="1" type="noConversion"/>
  </si>
  <si>
    <t>SD prä (IG)</t>
    <phoneticPr fontId="1" type="noConversion"/>
  </si>
  <si>
    <t>SD post (IG)</t>
    <phoneticPr fontId="1" type="noConversion"/>
  </si>
  <si>
    <t>SD follow (IG)</t>
    <phoneticPr fontId="1" type="noConversion"/>
  </si>
  <si>
    <t>M prä (CG)</t>
    <phoneticPr fontId="1" type="noConversion"/>
  </si>
  <si>
    <t>M post (CG)</t>
    <phoneticPr fontId="1" type="noConversion"/>
  </si>
  <si>
    <t>M_post_CG</t>
    <phoneticPr fontId="1" type="noConversion"/>
  </si>
  <si>
    <t>M_follow_CG</t>
  </si>
  <si>
    <t>M_follow_CG</t>
    <phoneticPr fontId="1" type="noConversion"/>
  </si>
  <si>
    <t>SD_pre_CG</t>
  </si>
  <si>
    <t>SD_pre_CG</t>
    <phoneticPr fontId="1" type="noConversion"/>
  </si>
  <si>
    <t>SD_post _CG</t>
  </si>
  <si>
    <t>SD_post _CG</t>
    <phoneticPr fontId="1" type="noConversion"/>
  </si>
  <si>
    <t>SD_follow_CG</t>
  </si>
  <si>
    <t>SD_follow_CG</t>
    <phoneticPr fontId="1" type="noConversion"/>
  </si>
  <si>
    <t>n_IG_pre</t>
    <phoneticPr fontId="1" type="noConversion"/>
  </si>
  <si>
    <t>NA</t>
  </si>
  <si>
    <t>NA</t>
    <phoneticPr fontId="1" type="noConversion"/>
  </si>
  <si>
    <t>k.A.</t>
    <phoneticPr fontId="1" type="noConversion"/>
  </si>
  <si>
    <t>n prä ges.</t>
    <phoneticPr fontId="1" type="noConversion"/>
  </si>
  <si>
    <t xml:space="preserve">n (IG) prä </t>
    <phoneticPr fontId="1" type="noConversion"/>
  </si>
  <si>
    <t>n (KG prä)</t>
    <phoneticPr fontId="1" type="noConversion"/>
  </si>
  <si>
    <r>
      <t>Gesamteffetstärke SMD</t>
    </r>
    <r>
      <rPr>
        <vertAlign val="subscript"/>
        <sz val="12"/>
        <rFont val="Univers"/>
      </rPr>
      <t>W</t>
    </r>
    <r>
      <rPr>
        <sz val="12"/>
        <rFont val="Univers"/>
      </rPr>
      <t xml:space="preserve"> follow-up (KG)</t>
    </r>
    <phoneticPr fontId="1" type="noConversion"/>
  </si>
  <si>
    <r>
      <t>Gesamteffetstärke SMD</t>
    </r>
    <r>
      <rPr>
        <vertAlign val="subscript"/>
        <sz val="12"/>
        <rFont val="Univers"/>
      </rPr>
      <t xml:space="preserve">B </t>
    </r>
    <r>
      <rPr>
        <sz val="12"/>
        <rFont val="Univers"/>
      </rPr>
      <t>posttreatment</t>
    </r>
    <phoneticPr fontId="1" type="noConversion"/>
  </si>
  <si>
    <t>44 (22/22)</t>
    <phoneticPr fontId="1" type="noConversion"/>
  </si>
  <si>
    <t>"compu-terized" kVT</t>
    <phoneticPr fontId="1" type="noConversion"/>
  </si>
  <si>
    <t>62 Ressourcen für 8 Einheiten, in 8 Wo</t>
    <phoneticPr fontId="1" type="noConversion"/>
  </si>
  <si>
    <r>
      <t>2</t>
    </r>
    <r>
      <rPr>
        <sz val="8"/>
        <rFont val="Verdana"/>
      </rPr>
      <t xml:space="preserve"> Zwerchfellatmung + progressive Muskelentspannung + geleitete Imaginationen</t>
    </r>
    <phoneticPr fontId="1" type="noConversion"/>
  </si>
  <si>
    <t xml:space="preserve"> </t>
    <phoneticPr fontId="1" type="noConversion"/>
  </si>
  <si>
    <r>
      <t xml:space="preserve">3 </t>
    </r>
    <r>
      <rPr>
        <sz val="8"/>
        <rFont val="Verdana"/>
      </rPr>
      <t>mindfulness meditation + kVT</t>
    </r>
    <phoneticPr fontId="1" type="noConversion"/>
  </si>
  <si>
    <t>Oxelmark et al. 2007</t>
    <phoneticPr fontId="1" type="noConversion"/>
  </si>
  <si>
    <t>Gesamt (rand): 80% (24)</t>
    <phoneticPr fontId="1" type="noConversion"/>
  </si>
  <si>
    <t>Gesamt (rand): MC 21, UC: 9</t>
    <phoneticPr fontId="1" type="noConversion"/>
  </si>
  <si>
    <t>Boye et al. 2011 (CU)</t>
    <phoneticPr fontId="1" type="noConversion"/>
  </si>
  <si>
    <t>Boye et al. 2011 (MC)</t>
    <phoneticPr fontId="1" type="noConversion"/>
  </si>
  <si>
    <t>Boye et al. 2011 (CU)</t>
    <phoneticPr fontId="1" type="noConversion"/>
  </si>
  <si>
    <t>V_W_pt_IG</t>
  </si>
  <si>
    <t>V_W_pt_IG</t>
    <phoneticPr fontId="1" type="noConversion"/>
  </si>
  <si>
    <t>V_W_pt_KG</t>
  </si>
  <si>
    <t>V_W_pt_KG</t>
    <phoneticPr fontId="1" type="noConversion"/>
  </si>
  <si>
    <t>V_W_f_IG</t>
  </si>
  <si>
    <t>V_W_f_IG</t>
    <phoneticPr fontId="1" type="noConversion"/>
  </si>
  <si>
    <t>V_W_f_KG</t>
  </si>
  <si>
    <t>46.04 (12.80) / 39.68 (11.06)</t>
    <phoneticPr fontId="1" type="noConversion"/>
  </si>
  <si>
    <t>Boye et al. 2011</t>
    <phoneticPr fontId="1" type="noConversion"/>
  </si>
  <si>
    <t>RCT</t>
    <phoneticPr fontId="1" type="noConversion"/>
  </si>
  <si>
    <t>114 (57/57)</t>
    <phoneticPr fontId="1" type="noConversion"/>
  </si>
  <si>
    <t>40.4 (11.0) / 36.8 (9.6)</t>
    <phoneticPr fontId="1" type="noConversion"/>
  </si>
  <si>
    <t>Warte-KG</t>
    <phoneticPr fontId="1" type="noConversion"/>
  </si>
  <si>
    <t>V_W_f_KG</t>
    <phoneticPr fontId="1" type="noConversion"/>
  </si>
  <si>
    <t>V_B_pt</t>
  </si>
  <si>
    <t>V_B_pt</t>
    <phoneticPr fontId="1" type="noConversion"/>
  </si>
  <si>
    <t>V_B_f</t>
  </si>
  <si>
    <t>V_B_f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</si>
  <si>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</si>
  <si>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</si>
  <si>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</si>
  <si>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</si>
  <si>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</si>
  <si>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</si>
  <si>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</si>
  <si>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</si>
  <si>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gSMD_W_pt_IG</t>
    <phoneticPr fontId="1" type="noConversion"/>
  </si>
  <si>
    <t>k.A.</t>
    <phoneticPr fontId="1" type="noConversion"/>
  </si>
  <si>
    <r>
      <t>Gesamteffetstärke SMD</t>
    </r>
    <r>
      <rPr>
        <vertAlign val="subscript"/>
        <sz val="12"/>
        <rFont val="Univers"/>
      </rPr>
      <t>B</t>
    </r>
    <r>
      <rPr>
        <sz val="12"/>
        <rFont val="Univers"/>
      </rPr>
      <t xml:space="preserve"> follow-up</t>
    </r>
    <phoneticPr fontId="1" type="noConversion"/>
  </si>
  <si>
    <r>
      <t>2</t>
    </r>
    <r>
      <rPr>
        <sz val="8"/>
        <rFont val="Univers"/>
      </rPr>
      <t xml:space="preserve"> Zwerchfellatmung + progressive Muskelentspannung + geleitete Imaginationen</t>
    </r>
    <phoneticPr fontId="1" type="noConversion"/>
  </si>
  <si>
    <r>
      <t>3</t>
    </r>
    <r>
      <rPr>
        <sz val="8"/>
        <rFont val="Univers"/>
      </rPr>
      <t xml:space="preserve"> mindfulness meditation + kVT</t>
    </r>
    <phoneticPr fontId="1" type="noConversion"/>
  </si>
  <si>
    <t>Keefer, Kiebles et al. 2012</t>
  </si>
  <si>
    <t>Keefer et al. 2013</t>
  </si>
  <si>
    <t>Schoultz et al. 2015</t>
  </si>
  <si>
    <t>Jedel et al. 2014</t>
  </si>
  <si>
    <t>Boye et al. 2011</t>
  </si>
  <si>
    <t>Mizrahi et al. 2012</t>
  </si>
  <si>
    <t>Gerbarg et al. 2015</t>
  </si>
  <si>
    <t>Berrill et al. 2014</t>
  </si>
  <si>
    <t>McCombie et al. 2016</t>
  </si>
  <si>
    <t>Vogelaar et al. 2014</t>
  </si>
  <si>
    <t>Oxelmark et al. 2007</t>
  </si>
  <si>
    <t>author</t>
    <phoneticPr fontId="1" type="noConversion"/>
  </si>
  <si>
    <t>67% (38) / 70% (40)</t>
    <phoneticPr fontId="1" type="noConversion"/>
  </si>
  <si>
    <t>MC: 22/34 CU: 35/23</t>
    <phoneticPr fontId="1" type="noConversion"/>
  </si>
  <si>
    <r>
      <t>stress management psychotherapy</t>
    </r>
    <r>
      <rPr>
        <vertAlign val="superscript"/>
        <sz val="8"/>
        <rFont val="Univers"/>
      </rPr>
      <t>1</t>
    </r>
    <phoneticPr fontId="1" type="noConversion"/>
  </si>
  <si>
    <t>3 x Gruppe je 3 h,  individuell 6-9x, 1x/Wo, 
1-3 x nach 6 + 12 Mo</t>
    <phoneticPr fontId="1" type="noConversion"/>
  </si>
  <si>
    <t>baseline
posttreatment= Mo 6
Mo 12, (18)</t>
    <phoneticPr fontId="1" type="noConversion"/>
  </si>
  <si>
    <t>TAU</t>
    <phoneticPr fontId="1" type="noConversion"/>
  </si>
  <si>
    <t>IBDQ, Simple activity index, clinical activity index, MINI, MADRS, PSQ, Calprotectin, CRP</t>
    <phoneticPr fontId="1" type="noConversion"/>
  </si>
  <si>
    <t>Mizrahi et al. 2012</t>
    <phoneticPr fontId="1" type="noConversion"/>
  </si>
  <si>
    <t>56 (28/28)</t>
    <phoneticPr fontId="1" type="noConversion"/>
  </si>
  <si>
    <t>35.56 (14.45) / 35.57 (12.76)</t>
    <phoneticPr fontId="1" type="noConversion"/>
  </si>
  <si>
    <t>50% (9) / 38.1% (8)</t>
    <phoneticPr fontId="1" type="noConversion"/>
  </si>
  <si>
    <t>MC: 10/14
CU: 8/7</t>
    <phoneticPr fontId="1" type="noConversion"/>
  </si>
  <si>
    <r>
      <t>4</t>
    </r>
    <r>
      <rPr>
        <sz val="8"/>
        <rFont val="Univers"/>
      </rPr>
      <t xml:space="preserve"> Edukationsseminar + psychologische und psychosoziale Unterstützung</t>
    </r>
    <phoneticPr fontId="1" type="noConversion"/>
  </si>
  <si>
    <t>Larsson et al. 2003</t>
    <phoneticPr fontId="1" type="noConversion"/>
  </si>
  <si>
    <t>randomisiert, cross-over</t>
    <phoneticPr fontId="1" type="noConversion"/>
  </si>
  <si>
    <t>49 (k.A.) 26(k.A.), aber bei Kontrollgruppe nur mehr 17</t>
    <phoneticPr fontId="1" type="noConversion"/>
  </si>
  <si>
    <t>46 (25-65 Jahre)</t>
    <phoneticPr fontId="1" type="noConversion"/>
  </si>
  <si>
    <t>Gesamt (18)</t>
    <phoneticPr fontId="1" type="noConversion"/>
  </si>
  <si>
    <t>MC: 13 
UC: 13</t>
    <phoneticPr fontId="1" type="noConversion"/>
  </si>
  <si>
    <t xml:space="preserve">patient education programm </t>
    <phoneticPr fontId="1" type="noConversion"/>
  </si>
  <si>
    <t>Gruppe, 8 Sessions, 1x/Woche 2-3 Stunden</t>
    <phoneticPr fontId="1" type="noConversion"/>
  </si>
  <si>
    <t>baseline, nach 6 Monaten</t>
    <phoneticPr fontId="1" type="noConversion"/>
  </si>
  <si>
    <t>waitin-period control group</t>
    <phoneticPr fontId="1" type="noConversion"/>
  </si>
  <si>
    <t>n_pre_ges</t>
  </si>
  <si>
    <t>n_pre_ges</t>
    <phoneticPr fontId="1" type="noConversion"/>
  </si>
  <si>
    <t>n_IG_pre</t>
  </si>
  <si>
    <t>Berrill et al. 2014</t>
    <phoneticPr fontId="1" type="noConversion"/>
  </si>
  <si>
    <t>McCombie et al. 2016</t>
    <phoneticPr fontId="1" type="noConversion"/>
  </si>
  <si>
    <t xml:space="preserve">Gesamt(rand): 34.9 (7.8) </t>
    <phoneticPr fontId="1" type="noConversion"/>
  </si>
  <si>
    <t>66 (33/33)</t>
    <phoneticPr fontId="1" type="noConversion"/>
  </si>
  <si>
    <t>Keefer et al. 2012</t>
    <phoneticPr fontId="1" type="noConversion"/>
  </si>
  <si>
    <t>76% (25) / 79% (26)</t>
    <phoneticPr fontId="1" type="noConversion"/>
  </si>
  <si>
    <t>MC: 9/12 
CU 24/21</t>
    <phoneticPr fontId="1" type="noConversion"/>
  </si>
  <si>
    <r>
      <t>multi-convergent therapy</t>
    </r>
    <r>
      <rPr>
        <vertAlign val="superscript"/>
        <sz val="8"/>
        <rFont val="Univers"/>
      </rPr>
      <t>3</t>
    </r>
    <phoneticPr fontId="1" type="noConversion"/>
  </si>
  <si>
    <t>individuell,  6x 40-min Sitzungen über 16 Wo</t>
    <phoneticPr fontId="1" type="noConversion"/>
  </si>
  <si>
    <t>baseline posttreatment= Mo 4</t>
    <phoneticPr fontId="1" type="noConversion"/>
  </si>
  <si>
    <t>TAU</t>
    <phoneticPr fontId="1" type="noConversion"/>
  </si>
  <si>
    <t xml:space="preserve">IBDQ, IBS-SSS, RDHS, PSQ, WCC, NART, BFI, ISEL, HADS, </t>
    <phoneticPr fontId="1" type="noConversion"/>
  </si>
  <si>
    <t>McCombie et al. 2016</t>
    <phoneticPr fontId="1" type="noConversion"/>
  </si>
  <si>
    <t>multi-center-RCT</t>
    <phoneticPr fontId="1" type="noConversion"/>
  </si>
  <si>
    <t>231(131/100) 
Woche 0: 
199 (113/86)</t>
    <phoneticPr fontId="1" type="noConversion"/>
  </si>
  <si>
    <t>38.3 (12.8) / 39.6 (11.8)</t>
    <phoneticPr fontId="1" type="noConversion"/>
  </si>
  <si>
    <t>66.4% (75) / 61.6% (53)</t>
    <phoneticPr fontId="1" type="noConversion"/>
  </si>
  <si>
    <t>MC: 75/62
CU: 34/20 indeterm.
Kolitis: 4/4</t>
    <phoneticPr fontId="1" type="noConversion"/>
  </si>
  <si>
    <t>M_follow_IG</t>
  </si>
  <si>
    <t>M_follow_IG</t>
    <phoneticPr fontId="1" type="noConversion"/>
  </si>
  <si>
    <t>SD_pre_IG</t>
  </si>
  <si>
    <t>SD_pre_IG</t>
    <phoneticPr fontId="1" type="noConversion"/>
  </si>
  <si>
    <t>SD_post_IG</t>
  </si>
  <si>
    <t>SD_post_IG</t>
    <phoneticPr fontId="1" type="noConversion"/>
  </si>
  <si>
    <t>SD_follow_IG</t>
  </si>
  <si>
    <t>SD_follow_IG</t>
    <phoneticPr fontId="1" type="noConversion"/>
  </si>
  <si>
    <t>M_pre_CG</t>
  </si>
  <si>
    <t>M_pre_CG</t>
    <phoneticPr fontId="1" type="noConversion"/>
  </si>
  <si>
    <t>M_post_CG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</si>
</sst>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"/>
  </numFmts>
  <fonts count="20">
    <font>
      <sz val="10"/>
      <name val="Verdana"/>
    </font>
    <font>
      <sz val="8"/>
      <name val="Verdana"/>
    </font>
    <font>
      <b/>
      <sz val="8"/>
      <name val="Verdana"/>
    </font>
    <font>
      <sz val="8"/>
      <color indexed="8"/>
      <name val="Verdana"/>
    </font>
    <font>
      <vertAlign val="superscript"/>
      <sz val="8"/>
      <name val="Verdana"/>
    </font>
    <font>
      <b/>
      <sz val="12"/>
      <name val="Univers"/>
    </font>
    <font>
      <b/>
      <vertAlign val="subscript"/>
      <sz val="12"/>
      <name val="Univers"/>
    </font>
    <font>
      <b/>
      <sz val="10"/>
      <name val="Univers"/>
    </font>
    <font>
      <sz val="10"/>
      <name val="Univers"/>
    </font>
    <font>
      <sz val="12"/>
      <name val="Univers"/>
    </font>
    <font>
      <vertAlign val="subscript"/>
      <sz val="12"/>
      <name val="Univers"/>
    </font>
    <font>
      <sz val="12"/>
      <color indexed="10"/>
      <name val="Univers"/>
    </font>
    <font>
      <sz val="8"/>
      <name val="Univers"/>
    </font>
    <font>
      <b/>
      <sz val="8"/>
      <name val="Univers"/>
    </font>
    <font>
      <sz val="8"/>
      <color indexed="8"/>
      <name val="Univers"/>
    </font>
    <font>
      <vertAlign val="superscript"/>
      <sz val="8"/>
      <name val="Univers"/>
    </font>
    <font>
      <sz val="8"/>
      <color indexed="53"/>
      <name val="Univers"/>
    </font>
    <font>
      <sz val="10"/>
      <color indexed="10"/>
      <name val="Univers"/>
    </font>
    <font>
      <sz val="10"/>
      <color indexed="8"/>
      <name val="Univers"/>
    </font>
    <font>
      <b/>
      <sz val="10"/>
      <color indexed="206"/>
      <name val="Univers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16" fontId="1" fillId="0" borderId="0" xfId="0" applyNumberFormat="1" applyFont="1" applyAlignment="1">
      <alignment wrapText="1"/>
    </xf>
    <xf numFmtId="0" fontId="0" fillId="0" borderId="1" xfId="0" applyBorder="1"/>
    <xf numFmtId="0" fontId="4" fillId="0" borderId="0" xfId="0" applyFont="1" applyAlignment="1">
      <alignment wrapText="1"/>
    </xf>
    <xf numFmtId="165" fontId="5" fillId="0" borderId="3" xfId="0" applyNumberFormat="1" applyFont="1" applyBorder="1" applyAlignment="1">
      <alignment horizontal="center"/>
    </xf>
    <xf numFmtId="0" fontId="9" fillId="0" borderId="5" xfId="0" applyFont="1" applyBorder="1"/>
    <xf numFmtId="165" fontId="9" fillId="0" borderId="5" xfId="0" applyNumberFormat="1" applyFont="1" applyBorder="1"/>
    <xf numFmtId="165" fontId="9" fillId="0" borderId="4" xfId="0" applyNumberFormat="1" applyFont="1" applyBorder="1" applyAlignment="1">
      <alignment horizontal="right"/>
    </xf>
    <xf numFmtId="165" fontId="9" fillId="0" borderId="5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0" fontId="9" fillId="0" borderId="4" xfId="0" applyFont="1" applyBorder="1"/>
    <xf numFmtId="165" fontId="9" fillId="0" borderId="4" xfId="0" applyNumberFormat="1" applyFont="1" applyBorder="1"/>
    <xf numFmtId="0" fontId="12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12" fillId="0" borderId="0" xfId="0" applyFont="1" applyAlignment="1">
      <alignment horizontal="left" vertical="top" wrapText="1"/>
    </xf>
    <xf numFmtId="16" fontId="12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wrapText="1"/>
    </xf>
    <xf numFmtId="0" fontId="12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8" fillId="0" borderId="0" xfId="0" applyFont="1"/>
    <xf numFmtId="2" fontId="8" fillId="0" borderId="0" xfId="0" applyNumberFormat="1" applyFont="1"/>
    <xf numFmtId="1" fontId="8" fillId="0" borderId="0" xfId="0" applyNumberFormat="1" applyFont="1"/>
    <xf numFmtId="0" fontId="7" fillId="0" borderId="0" xfId="0" applyFont="1"/>
    <xf numFmtId="2" fontId="7" fillId="0" borderId="0" xfId="0" applyNumberFormat="1" applyFont="1"/>
    <xf numFmtId="1" fontId="7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0" fontId="17" fillId="0" borderId="0" xfId="0" applyFont="1"/>
    <xf numFmtId="1" fontId="17" fillId="0" borderId="0" xfId="0" applyNumberFormat="1" applyFont="1"/>
    <xf numFmtId="0" fontId="18" fillId="0" borderId="0" xfId="0" applyFont="1"/>
    <xf numFmtId="165" fontId="8" fillId="0" borderId="0" xfId="0" applyNumberFormat="1" applyFont="1" applyAlignment="1">
      <alignment horizontal="right"/>
    </xf>
    <xf numFmtId="165" fontId="8" fillId="0" borderId="0" xfId="0" applyNumberFormat="1" applyFont="1"/>
    <xf numFmtId="0" fontId="9" fillId="0" borderId="0" xfId="0" applyFont="1"/>
    <xf numFmtId="0" fontId="5" fillId="0" borderId="3" xfId="0" applyFont="1" applyBorder="1"/>
    <xf numFmtId="1" fontId="5" fillId="0" borderId="0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right"/>
    </xf>
    <xf numFmtId="1" fontId="11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165" fontId="5" fillId="0" borderId="3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" fontId="7" fillId="0" borderId="0" xfId="0" applyNumberFormat="1" applyFont="1"/>
    <xf numFmtId="164" fontId="7" fillId="0" borderId="0" xfId="0" applyNumberFormat="1" applyFont="1"/>
    <xf numFmtId="165" fontId="9" fillId="0" borderId="4" xfId="0" applyNumberFormat="1" applyFont="1" applyBorder="1" applyAlignment="1">
      <alignment horizontal="right"/>
    </xf>
    <xf numFmtId="1" fontId="8" fillId="0" borderId="0" xfId="0" applyNumberFormat="1" applyFont="1"/>
    <xf numFmtId="165" fontId="9" fillId="0" borderId="5" xfId="0" applyNumberFormat="1" applyFont="1" applyBorder="1" applyAlignment="1">
      <alignment horizontal="right"/>
    </xf>
    <xf numFmtId="165" fontId="8" fillId="0" borderId="0" xfId="0" applyNumberFormat="1" applyFont="1"/>
    <xf numFmtId="165" fontId="7" fillId="0" borderId="0" xfId="0" applyNumberFormat="1" applyFont="1"/>
    <xf numFmtId="165" fontId="17" fillId="0" borderId="0" xfId="0" applyNumberFormat="1" applyFont="1"/>
    <xf numFmtId="164" fontId="7" fillId="0" borderId="0" xfId="0" applyNumberFormat="1" applyFont="1"/>
    <xf numFmtId="165" fontId="8" fillId="0" borderId="0" xfId="0" applyNumberFormat="1" applyFont="1" applyBorder="1" applyAlignment="1">
      <alignment horizontal="center"/>
    </xf>
    <xf numFmtId="165" fontId="9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5" fillId="0" borderId="3" xfId="0" applyNumberFormat="1" applyFont="1" applyBorder="1" applyAlignment="1">
      <alignment horizontal="center"/>
    </xf>
    <xf numFmtId="1" fontId="7" fillId="0" borderId="0" xfId="0" applyNumberFormat="1" applyFont="1"/>
    <xf numFmtId="165" fontId="8" fillId="0" borderId="0" xfId="0" applyNumberFormat="1" applyFont="1" applyAlignment="1">
      <alignment horizontal="center"/>
    </xf>
    <xf numFmtId="165" fontId="8" fillId="0" borderId="0" xfId="0" applyNumberFormat="1" applyFont="1"/>
    <xf numFmtId="165" fontId="9" fillId="0" borderId="4" xfId="0" applyNumberFormat="1" applyFont="1" applyBorder="1" applyAlignment="1">
      <alignment horizontal="right"/>
    </xf>
    <xf numFmtId="1" fontId="8" fillId="0" borderId="0" xfId="0" applyNumberFormat="1" applyFont="1"/>
    <xf numFmtId="165" fontId="7" fillId="0" borderId="0" xfId="0" applyNumberFormat="1" applyFont="1"/>
    <xf numFmtId="165" fontId="9" fillId="0" borderId="5" xfId="0" applyNumberFormat="1" applyFont="1" applyBorder="1" applyAlignment="1">
      <alignment horizontal="right"/>
    </xf>
    <xf numFmtId="164" fontId="8" fillId="0" borderId="0" xfId="0" applyNumberFormat="1" applyFont="1"/>
    <xf numFmtId="164" fontId="7" fillId="0" borderId="0" xfId="0" applyNumberFormat="1" applyFont="1"/>
    <xf numFmtId="164" fontId="19" fillId="0" borderId="0" xfId="0" applyNumberFormat="1" applyFont="1"/>
    <xf numFmtId="164" fontId="18" fillId="0" borderId="0" xfId="0" applyNumberFormat="1" applyFont="1"/>
    <xf numFmtId="164" fontId="8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164" fontId="7" fillId="0" borderId="0" xfId="0" applyNumberFormat="1" applyFont="1"/>
    <xf numFmtId="0" fontId="12" fillId="0" borderId="0" xfId="0" applyFont="1" applyAlignment="1">
      <alignment horizontal="left" vertical="top" wrapText="1"/>
    </xf>
    <xf numFmtId="0" fontId="9" fillId="0" borderId="0" xfId="0" applyFont="1" applyBorder="1"/>
    <xf numFmtId="165" fontId="9" fillId="0" borderId="0" xfId="0" applyNumberFormat="1" applyFont="1" applyBorder="1" applyAlignment="1">
      <alignment horizontal="right"/>
    </xf>
    <xf numFmtId="165" fontId="8" fillId="0" borderId="0" xfId="0" applyNumberFormat="1" applyFont="1"/>
    <xf numFmtId="165" fontId="7" fillId="0" borderId="0" xfId="0" applyNumberFormat="1" applyFont="1"/>
    <xf numFmtId="165" fontId="8" fillId="0" borderId="0" xfId="0" applyNumberFormat="1" applyFont="1"/>
    <xf numFmtId="1" fontId="8" fillId="0" borderId="0" xfId="0" applyNumberFormat="1" applyFont="1"/>
    <xf numFmtId="165" fontId="7" fillId="0" borderId="0" xfId="0" applyNumberFormat="1" applyFont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15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left" wrapText="1"/>
    </xf>
    <xf numFmtId="0" fontId="12" fillId="0" borderId="1" xfId="0" applyFont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P152"/>
  <sheetViews>
    <sheetView topLeftCell="A2" workbookViewId="0">
      <selection activeCell="AE16" sqref="AE16:AM17"/>
    </sheetView>
  </sheetViews>
  <sheetFormatPr baseColWidth="10" defaultRowHeight="13"/>
  <cols>
    <col min="1" max="1" width="38.42578125" style="26" customWidth="1"/>
    <col min="2" max="2" width="9.140625" style="27" customWidth="1"/>
    <col min="3" max="3" width="9.7109375" style="27" customWidth="1"/>
    <col min="4" max="4" width="10.7109375" style="27"/>
    <col min="5" max="5" width="9.42578125" style="27" customWidth="1"/>
    <col min="6" max="6" width="10.85546875" style="27" customWidth="1"/>
    <col min="7" max="7" width="11.42578125" style="27" customWidth="1"/>
    <col min="8" max="9" width="11.7109375" style="27" bestFit="1" customWidth="1"/>
    <col min="10" max="12" width="10.7109375" style="27"/>
    <col min="13" max="13" width="11.85546875" style="27" customWidth="1"/>
    <col min="14" max="14" width="11.85546875" style="26" customWidth="1"/>
    <col min="15" max="16" width="15.5703125" style="27" customWidth="1"/>
    <col min="17" max="18" width="16.5703125" style="27" customWidth="1"/>
    <col min="19" max="19" width="16.7109375" style="27" customWidth="1"/>
    <col min="20" max="20" width="16.5703125" style="27" customWidth="1"/>
    <col min="21" max="23" width="17.7109375" style="27" customWidth="1"/>
    <col min="24" max="24" width="23.140625" style="27" customWidth="1"/>
    <col min="25" max="30" width="12.140625" style="38" customWidth="1"/>
    <col min="31" max="33" width="12.140625" style="28" customWidth="1"/>
    <col min="34" max="34" width="10.7109375" style="28"/>
    <col min="35" max="16384" width="10.7109375" style="26"/>
  </cols>
  <sheetData>
    <row r="1" spans="1:42" ht="24" customHeight="1" thickBot="1">
      <c r="X1" s="86" t="s">
        <v>38</v>
      </c>
      <c r="Y1" s="86"/>
      <c r="Z1" s="86"/>
      <c r="AA1" s="86"/>
      <c r="AB1" s="86"/>
      <c r="AC1" s="86"/>
      <c r="AD1" s="86"/>
      <c r="AE1" s="41"/>
      <c r="AF1" s="41"/>
      <c r="AG1" s="41"/>
    </row>
    <row r="2" spans="1:42" s="29" customFormat="1" ht="24" customHeight="1" thickBot="1">
      <c r="A2" s="29" t="s">
        <v>322</v>
      </c>
      <c r="B2" s="30" t="s">
        <v>323</v>
      </c>
      <c r="C2" s="30" t="s">
        <v>324</v>
      </c>
      <c r="D2" s="30" t="s">
        <v>325</v>
      </c>
      <c r="E2" s="30" t="s">
        <v>326</v>
      </c>
      <c r="F2" s="30" t="s">
        <v>327</v>
      </c>
      <c r="G2" s="30" t="s">
        <v>328</v>
      </c>
      <c r="H2" s="30" t="s">
        <v>329</v>
      </c>
      <c r="I2" s="30" t="s">
        <v>330</v>
      </c>
      <c r="J2" s="30" t="s">
        <v>206</v>
      </c>
      <c r="K2" s="30" t="s">
        <v>207</v>
      </c>
      <c r="L2" s="30" t="s">
        <v>208</v>
      </c>
      <c r="M2" s="30" t="s">
        <v>209</v>
      </c>
      <c r="O2" s="30" t="s">
        <v>210</v>
      </c>
      <c r="P2" s="30" t="s">
        <v>211</v>
      </c>
      <c r="Q2" s="30" t="s">
        <v>212</v>
      </c>
      <c r="R2" s="30" t="s">
        <v>213</v>
      </c>
      <c r="S2" s="30" t="s">
        <v>119</v>
      </c>
      <c r="T2" s="30" t="s">
        <v>120</v>
      </c>
      <c r="U2" s="30" t="s">
        <v>121</v>
      </c>
      <c r="V2" s="30" t="s">
        <v>122</v>
      </c>
      <c r="W2" s="30"/>
      <c r="X2" s="40" t="s">
        <v>249</v>
      </c>
      <c r="Y2" s="8" t="s">
        <v>123</v>
      </c>
      <c r="Z2" s="8" t="s">
        <v>124</v>
      </c>
      <c r="AA2" s="8" t="s">
        <v>125</v>
      </c>
      <c r="AB2" s="8" t="s">
        <v>221</v>
      </c>
      <c r="AC2" s="8" t="s">
        <v>222</v>
      </c>
      <c r="AD2" s="8" t="s">
        <v>223</v>
      </c>
      <c r="AE2" s="31" t="s">
        <v>344</v>
      </c>
      <c r="AF2" s="32" t="s">
        <v>345</v>
      </c>
      <c r="AG2" s="32" t="s">
        <v>346</v>
      </c>
      <c r="AH2" s="31" t="s">
        <v>111</v>
      </c>
      <c r="AI2" s="32" t="s">
        <v>232</v>
      </c>
      <c r="AJ2" s="32" t="s">
        <v>233</v>
      </c>
      <c r="AK2" s="32" t="s">
        <v>224</v>
      </c>
      <c r="AL2" s="32" t="s">
        <v>234</v>
      </c>
      <c r="AM2" s="32" t="s">
        <v>235</v>
      </c>
      <c r="AN2" s="32"/>
      <c r="AO2" s="32" t="s">
        <v>49</v>
      </c>
    </row>
    <row r="3" spans="1:42" ht="16">
      <c r="A3" s="26" t="s">
        <v>95</v>
      </c>
      <c r="B3" s="27">
        <v>153.80000000000001</v>
      </c>
      <c r="C3" s="27">
        <v>171</v>
      </c>
      <c r="D3" s="27" t="s">
        <v>70</v>
      </c>
      <c r="E3" s="27">
        <v>22.5</v>
      </c>
      <c r="F3" s="27">
        <v>18.100000000000001</v>
      </c>
      <c r="G3" s="27" t="s">
        <v>70</v>
      </c>
      <c r="H3" s="27">
        <v>154.30000000000001</v>
      </c>
      <c r="I3" s="27">
        <v>146.1</v>
      </c>
      <c r="J3" s="27" t="s">
        <v>70</v>
      </c>
      <c r="K3" s="27">
        <v>30.2</v>
      </c>
      <c r="L3" s="27">
        <v>27.5</v>
      </c>
      <c r="M3" s="27" t="s">
        <v>70</v>
      </c>
      <c r="X3" s="15" t="s">
        <v>167</v>
      </c>
      <c r="Y3" s="11">
        <f xml:space="preserve"> (C3-B3)/E3</f>
        <v>0.76444444444444393</v>
      </c>
      <c r="Z3" s="11" t="s">
        <v>70</v>
      </c>
      <c r="AA3" s="11">
        <f xml:space="preserve"> (I3-H3)/K3</f>
        <v>-0.27152317880794757</v>
      </c>
      <c r="AB3" s="11" t="s">
        <v>70</v>
      </c>
      <c r="AC3" s="11">
        <f xml:space="preserve"> Y3-AA3</f>
        <v>1.0359676232523916</v>
      </c>
      <c r="AD3" s="11" t="s">
        <v>70</v>
      </c>
      <c r="AE3" s="28">
        <v>28</v>
      </c>
      <c r="AF3" s="26">
        <v>16</v>
      </c>
      <c r="AG3" s="26">
        <v>12</v>
      </c>
      <c r="AH3" s="28">
        <v>28</v>
      </c>
      <c r="AI3" s="26">
        <v>16</v>
      </c>
      <c r="AJ3" s="26">
        <v>12</v>
      </c>
      <c r="AK3" s="26" t="s">
        <v>220</v>
      </c>
      <c r="AL3" s="26" t="s">
        <v>220</v>
      </c>
      <c r="AM3" s="26" t="s">
        <v>343</v>
      </c>
    </row>
    <row r="4" spans="1:42" ht="16">
      <c r="A4" s="26" t="s">
        <v>103</v>
      </c>
      <c r="B4" s="27">
        <v>190.6</v>
      </c>
      <c r="C4" s="27">
        <v>192.8</v>
      </c>
      <c r="D4" s="27">
        <v>198.2</v>
      </c>
      <c r="E4" s="27">
        <v>19.3</v>
      </c>
      <c r="F4" s="27">
        <v>23.9</v>
      </c>
      <c r="G4" s="27">
        <v>20.6</v>
      </c>
      <c r="H4" s="27">
        <v>192.9</v>
      </c>
      <c r="I4" s="27">
        <v>188.9</v>
      </c>
      <c r="J4" s="27">
        <v>192.4</v>
      </c>
      <c r="K4" s="27">
        <v>20.100000000000001</v>
      </c>
      <c r="L4" s="27">
        <v>19.3</v>
      </c>
      <c r="M4" s="27">
        <v>14.5</v>
      </c>
      <c r="X4" s="9" t="s">
        <v>103</v>
      </c>
      <c r="Y4" s="12">
        <f t="shared" ref="Y4:Y11" si="0" xml:space="preserve"> (C4-B4)/E4</f>
        <v>0.11398963730570036</v>
      </c>
      <c r="Z4" s="12">
        <f xml:space="preserve"> (D4-B4)/E4</f>
        <v>0.3937823834196888</v>
      </c>
      <c r="AA4" s="12">
        <f t="shared" ref="AA4:AA11" si="1" xml:space="preserve"> (I4-H4)/K4</f>
        <v>-0.19900497512437809</v>
      </c>
      <c r="AB4" s="12">
        <f xml:space="preserve"> (J4-H4)/K4</f>
        <v>-2.4875621890547261E-2</v>
      </c>
      <c r="AC4" s="12">
        <f xml:space="preserve"> Y4-AA4</f>
        <v>0.31299461243007842</v>
      </c>
      <c r="AD4" s="12">
        <f xml:space="preserve"> Z4-AB4</f>
        <v>0.41865800531023606</v>
      </c>
      <c r="AE4" s="28">
        <v>36</v>
      </c>
      <c r="AF4" s="26">
        <v>19</v>
      </c>
      <c r="AG4" s="26">
        <v>17</v>
      </c>
      <c r="AH4" s="28">
        <v>36</v>
      </c>
      <c r="AI4" s="26">
        <v>19</v>
      </c>
      <c r="AJ4" s="26">
        <v>17</v>
      </c>
      <c r="AK4" s="26">
        <v>36</v>
      </c>
      <c r="AL4" s="26">
        <v>19</v>
      </c>
      <c r="AM4" s="26">
        <v>17</v>
      </c>
      <c r="AP4" s="26" t="s">
        <v>64</v>
      </c>
    </row>
    <row r="5" spans="1:42" ht="16">
      <c r="A5" s="26" t="s">
        <v>96</v>
      </c>
      <c r="B5" s="27">
        <v>187.5</v>
      </c>
      <c r="C5" s="27">
        <v>190</v>
      </c>
      <c r="D5" s="27">
        <v>184.1</v>
      </c>
      <c r="E5" s="27">
        <v>22.4</v>
      </c>
      <c r="F5" s="27">
        <v>22.5</v>
      </c>
      <c r="G5" s="27">
        <v>24.7</v>
      </c>
      <c r="H5" s="27">
        <v>181.8</v>
      </c>
      <c r="I5" s="27">
        <v>186.7</v>
      </c>
      <c r="J5" s="27">
        <v>188.9</v>
      </c>
      <c r="K5" s="27">
        <v>20.7</v>
      </c>
      <c r="L5" s="27">
        <v>22.2</v>
      </c>
      <c r="M5" s="27">
        <v>20.9</v>
      </c>
      <c r="N5" s="33"/>
      <c r="Q5" s="27">
        <v>2.2999999999999998</v>
      </c>
      <c r="R5" s="27">
        <v>24.1</v>
      </c>
      <c r="U5" s="27">
        <v>-7.9</v>
      </c>
      <c r="V5" s="27">
        <v>20.7</v>
      </c>
      <c r="X5" s="9" t="s">
        <v>168</v>
      </c>
      <c r="Y5" s="12">
        <f t="shared" si="0"/>
        <v>0.11160714285714286</v>
      </c>
      <c r="Z5" s="12">
        <f t="shared" ref="Z5:Z10" si="2" xml:space="preserve"> (D5-B5)/E5</f>
        <v>-0.15178571428571455</v>
      </c>
      <c r="AA5" s="12">
        <f t="shared" si="1"/>
        <v>0.23671497584540954</v>
      </c>
      <c r="AB5" s="12">
        <f t="shared" ref="AB5:AB10" si="3" xml:space="preserve"> (J5-H5)/K5</f>
        <v>0.34299516908212535</v>
      </c>
      <c r="AC5" s="12">
        <f t="shared" ref="AC5:AC11" si="4" xml:space="preserve"> Y5-AA5</f>
        <v>-0.12510783298826667</v>
      </c>
      <c r="AD5" s="12">
        <f t="shared" ref="AD5" si="5" xml:space="preserve"> Z5-AB5</f>
        <v>-0.49478088336783987</v>
      </c>
      <c r="AE5" s="28">
        <v>50</v>
      </c>
      <c r="AF5" s="26">
        <v>25</v>
      </c>
      <c r="AG5" s="26">
        <v>25</v>
      </c>
      <c r="AH5" s="28">
        <v>50</v>
      </c>
      <c r="AI5" s="26">
        <v>25</v>
      </c>
      <c r="AJ5" s="26">
        <v>25</v>
      </c>
      <c r="AK5" s="26">
        <v>50</v>
      </c>
      <c r="AL5" s="26">
        <v>25</v>
      </c>
      <c r="AM5" s="26">
        <v>25</v>
      </c>
      <c r="AO5" s="27"/>
      <c r="AP5" s="26" t="s">
        <v>231</v>
      </c>
    </row>
    <row r="6" spans="1:42" ht="16">
      <c r="A6" s="26" t="s">
        <v>18</v>
      </c>
      <c r="B6" s="27">
        <v>34.340000000000003</v>
      </c>
      <c r="C6" s="27">
        <v>31.08</v>
      </c>
      <c r="D6" s="27">
        <v>34.83</v>
      </c>
      <c r="E6" s="27">
        <v>12.18</v>
      </c>
      <c r="F6" s="27">
        <v>18.02</v>
      </c>
      <c r="G6" s="27">
        <v>23.79</v>
      </c>
      <c r="H6" s="27">
        <v>36.57</v>
      </c>
      <c r="I6" s="27">
        <v>33.92</v>
      </c>
      <c r="J6" s="27">
        <v>36.83</v>
      </c>
      <c r="K6" s="27">
        <v>14.41</v>
      </c>
      <c r="L6" s="27">
        <v>15.19</v>
      </c>
      <c r="M6" s="27">
        <v>12.07</v>
      </c>
      <c r="N6" s="33"/>
      <c r="O6" s="27" t="s">
        <v>70</v>
      </c>
      <c r="P6" s="27" t="s">
        <v>70</v>
      </c>
      <c r="Q6" s="27" t="s">
        <v>70</v>
      </c>
      <c r="R6" s="27" t="s">
        <v>70</v>
      </c>
      <c r="S6" s="27" t="s">
        <v>70</v>
      </c>
      <c r="T6" s="27" t="s">
        <v>70</v>
      </c>
      <c r="U6" s="27" t="s">
        <v>70</v>
      </c>
      <c r="V6" s="27" t="s">
        <v>70</v>
      </c>
      <c r="X6" s="9" t="s">
        <v>274</v>
      </c>
      <c r="Y6" s="12">
        <f t="shared" si="0"/>
        <v>-0.26765188834154396</v>
      </c>
      <c r="Z6" s="12">
        <f t="shared" si="2"/>
        <v>4.0229885057470847E-2</v>
      </c>
      <c r="AA6" s="12">
        <f t="shared" si="1"/>
        <v>-0.1839000693962525</v>
      </c>
      <c r="AB6" s="12">
        <f t="shared" si="3"/>
        <v>1.8043025676613325E-2</v>
      </c>
      <c r="AC6" s="12">
        <f xml:space="preserve"> Y6-AA6</f>
        <v>-8.3751818945291462E-2</v>
      </c>
      <c r="AD6" s="12">
        <f xml:space="preserve"> Z6-AB6</f>
        <v>2.2186859380857522E-2</v>
      </c>
      <c r="AE6" s="28">
        <v>42</v>
      </c>
      <c r="AF6" s="26">
        <v>21</v>
      </c>
      <c r="AG6" s="26">
        <v>21</v>
      </c>
      <c r="AH6" s="28">
        <v>24</v>
      </c>
      <c r="AI6" s="26">
        <v>12</v>
      </c>
      <c r="AJ6" s="26">
        <v>12</v>
      </c>
      <c r="AK6" s="26">
        <v>24</v>
      </c>
      <c r="AL6" s="26">
        <v>12</v>
      </c>
      <c r="AM6" s="26">
        <v>12</v>
      </c>
    </row>
    <row r="7" spans="1:42" ht="16">
      <c r="A7" s="26" t="s">
        <v>68</v>
      </c>
      <c r="B7" s="27">
        <v>181.8</v>
      </c>
      <c r="C7" s="27" t="s">
        <v>70</v>
      </c>
      <c r="D7" s="27">
        <v>184.2</v>
      </c>
      <c r="E7" s="27">
        <v>15.86</v>
      </c>
      <c r="F7" s="27" t="s">
        <v>70</v>
      </c>
      <c r="G7" s="27">
        <v>20.97</v>
      </c>
      <c r="H7" s="27">
        <v>171.9</v>
      </c>
      <c r="I7" s="27" t="s">
        <v>70</v>
      </c>
      <c r="J7" s="27">
        <v>172</v>
      </c>
      <c r="K7" s="27">
        <v>26.49</v>
      </c>
      <c r="L7" s="27" t="s">
        <v>70</v>
      </c>
      <c r="M7" s="27">
        <v>22.19</v>
      </c>
      <c r="N7" s="33"/>
      <c r="X7" s="9" t="s">
        <v>275</v>
      </c>
      <c r="Y7" s="12" t="s">
        <v>58</v>
      </c>
      <c r="Z7" s="12">
        <f t="shared" si="2"/>
        <v>0.15132408575031384</v>
      </c>
      <c r="AA7" s="12" t="s">
        <v>58</v>
      </c>
      <c r="AB7" s="12">
        <f t="shared" si="3"/>
        <v>3.7750094375233792E-3</v>
      </c>
      <c r="AC7" s="12" t="s">
        <v>70</v>
      </c>
      <c r="AD7" s="12">
        <f xml:space="preserve"> Z7-AB7</f>
        <v>0.14754907631279046</v>
      </c>
      <c r="AE7" s="28">
        <v>53</v>
      </c>
      <c r="AF7" s="26">
        <v>27</v>
      </c>
      <c r="AG7" s="26">
        <v>26</v>
      </c>
      <c r="AH7" s="28" t="s">
        <v>220</v>
      </c>
      <c r="AI7" s="26" t="s">
        <v>220</v>
      </c>
      <c r="AJ7" s="26" t="s">
        <v>220</v>
      </c>
      <c r="AK7" s="26">
        <v>53</v>
      </c>
      <c r="AL7" s="26">
        <v>27</v>
      </c>
      <c r="AM7" s="26">
        <v>26</v>
      </c>
      <c r="AP7" s="34"/>
    </row>
    <row r="8" spans="1:42" ht="16">
      <c r="A8" s="26" t="s">
        <v>65</v>
      </c>
      <c r="B8" s="27">
        <v>150.1</v>
      </c>
      <c r="C8" s="27">
        <v>166.3</v>
      </c>
      <c r="D8" s="27">
        <v>165.9</v>
      </c>
      <c r="E8" s="27">
        <v>25.7</v>
      </c>
      <c r="F8" s="27">
        <v>24.1</v>
      </c>
      <c r="G8" s="27">
        <v>24</v>
      </c>
      <c r="H8" s="27">
        <v>157.1</v>
      </c>
      <c r="I8" s="27">
        <v>168.9</v>
      </c>
      <c r="J8" s="27">
        <v>172.3</v>
      </c>
      <c r="K8" s="27">
        <v>25.1</v>
      </c>
      <c r="L8" s="27">
        <v>28</v>
      </c>
      <c r="M8" s="27">
        <v>25.5</v>
      </c>
      <c r="N8" s="33"/>
      <c r="Q8" s="27">
        <v>23.4</v>
      </c>
      <c r="R8" s="27">
        <v>29</v>
      </c>
      <c r="U8" s="27">
        <v>7</v>
      </c>
      <c r="V8" s="27">
        <v>27.1</v>
      </c>
      <c r="X8" s="9" t="s">
        <v>276</v>
      </c>
      <c r="Y8" s="12">
        <f t="shared" si="0"/>
        <v>0.63035019455252983</v>
      </c>
      <c r="Z8" s="12">
        <f t="shared" si="2"/>
        <v>0.61478599221789931</v>
      </c>
      <c r="AA8" s="12">
        <f t="shared" si="1"/>
        <v>0.47011952191235101</v>
      </c>
      <c r="AB8" s="12">
        <f t="shared" si="3"/>
        <v>0.60557768924302857</v>
      </c>
      <c r="AC8" s="12">
        <f xml:space="preserve"> Y8-AA8</f>
        <v>0.16023067264017882</v>
      </c>
      <c r="AD8" s="12">
        <f xml:space="preserve"> Z8-AB8</f>
        <v>9.2083029748707412E-3</v>
      </c>
      <c r="AE8" s="28">
        <v>114</v>
      </c>
      <c r="AF8" s="26">
        <v>57</v>
      </c>
      <c r="AG8" s="26">
        <v>57</v>
      </c>
      <c r="AH8" s="28">
        <v>92</v>
      </c>
      <c r="AI8" s="26">
        <v>45</v>
      </c>
      <c r="AJ8" s="26">
        <v>47</v>
      </c>
      <c r="AK8" s="26">
        <v>87</v>
      </c>
      <c r="AL8" s="26">
        <v>44</v>
      </c>
      <c r="AM8" s="26">
        <v>43</v>
      </c>
      <c r="AP8" s="26" t="s">
        <v>126</v>
      </c>
    </row>
    <row r="9" spans="1:42" ht="16">
      <c r="A9" s="26" t="s">
        <v>127</v>
      </c>
      <c r="B9" s="27">
        <v>163.66999999999999</v>
      </c>
      <c r="C9" s="27">
        <v>177</v>
      </c>
      <c r="D9" s="27" t="s">
        <v>128</v>
      </c>
      <c r="E9" s="27">
        <v>28.22</v>
      </c>
      <c r="F9" s="27">
        <v>28.62</v>
      </c>
      <c r="G9" s="27" t="s">
        <v>128</v>
      </c>
      <c r="H9" s="27">
        <v>174.26</v>
      </c>
      <c r="I9" s="27">
        <v>175.48</v>
      </c>
      <c r="J9" s="27" t="s">
        <v>128</v>
      </c>
      <c r="K9" s="27">
        <v>21.08</v>
      </c>
      <c r="L9" s="27">
        <v>20.53</v>
      </c>
      <c r="M9" s="27" t="s">
        <v>128</v>
      </c>
      <c r="O9" s="27">
        <v>-13.33</v>
      </c>
      <c r="P9" s="27">
        <v>15.45</v>
      </c>
      <c r="S9" s="27">
        <v>-1.22</v>
      </c>
      <c r="T9" s="27">
        <v>13.54</v>
      </c>
      <c r="X9" s="9" t="s">
        <v>277</v>
      </c>
      <c r="Y9" s="12">
        <f t="shared" si="0"/>
        <v>0.47236002834868934</v>
      </c>
      <c r="Z9" s="12" t="s">
        <v>41</v>
      </c>
      <c r="AA9" s="12">
        <f t="shared" si="1"/>
        <v>5.7874762808349099E-2</v>
      </c>
      <c r="AB9" s="12" t="s">
        <v>41</v>
      </c>
      <c r="AC9" s="12">
        <f xml:space="preserve"> Y9-AA9</f>
        <v>0.41448526554034026</v>
      </c>
      <c r="AD9" s="12" t="s">
        <v>128</v>
      </c>
      <c r="AE9" s="28">
        <v>39</v>
      </c>
      <c r="AF9" s="26">
        <v>18</v>
      </c>
      <c r="AG9" s="26">
        <v>21</v>
      </c>
      <c r="AH9" s="28">
        <v>39</v>
      </c>
      <c r="AI9" s="26">
        <v>18</v>
      </c>
      <c r="AJ9" s="26">
        <v>21</v>
      </c>
      <c r="AK9" s="26" t="s">
        <v>220</v>
      </c>
      <c r="AL9" s="26" t="s">
        <v>220</v>
      </c>
      <c r="AM9" s="26" t="s">
        <v>220</v>
      </c>
    </row>
    <row r="10" spans="1:42" ht="16">
      <c r="A10" s="26" t="s">
        <v>42</v>
      </c>
      <c r="B10" s="27">
        <v>146.43</v>
      </c>
      <c r="C10" s="27">
        <v>159</v>
      </c>
      <c r="D10" s="27">
        <v>173.46</v>
      </c>
      <c r="E10" s="27">
        <v>31.06</v>
      </c>
      <c r="F10" s="27">
        <v>28.16</v>
      </c>
      <c r="G10" s="27">
        <v>24.7</v>
      </c>
      <c r="H10" s="27">
        <v>164.18</v>
      </c>
      <c r="I10" s="27">
        <v>162.46</v>
      </c>
      <c r="J10" s="27">
        <v>164.38</v>
      </c>
      <c r="K10" s="27">
        <v>18.95</v>
      </c>
      <c r="L10" s="27">
        <v>24.87</v>
      </c>
      <c r="M10" s="27">
        <v>38.03</v>
      </c>
      <c r="N10" s="33"/>
      <c r="O10" s="27">
        <v>12.57</v>
      </c>
      <c r="P10" s="27">
        <v>15.85</v>
      </c>
      <c r="Q10" s="27">
        <v>26.85</v>
      </c>
      <c r="R10" s="27">
        <v>29.11</v>
      </c>
      <c r="S10" s="27">
        <v>-1.73</v>
      </c>
      <c r="T10" s="27">
        <v>19.91</v>
      </c>
      <c r="U10" s="27">
        <v>-0.13</v>
      </c>
      <c r="V10" s="27">
        <v>25.35</v>
      </c>
      <c r="X10" s="9" t="s">
        <v>278</v>
      </c>
      <c r="Y10" s="12">
        <f xml:space="preserve"> (C10-B10)/E10</f>
        <v>0.40470057952350269</v>
      </c>
      <c r="Z10" s="12">
        <f t="shared" si="2"/>
        <v>0.87025112685125572</v>
      </c>
      <c r="AA10" s="12">
        <f t="shared" si="1"/>
        <v>-9.0765171503957728E-2</v>
      </c>
      <c r="AB10" s="12">
        <f t="shared" si="3"/>
        <v>1.0554089709761934E-2</v>
      </c>
      <c r="AC10" s="12">
        <f xml:space="preserve"> Y10-AA10</f>
        <v>0.49546575102746043</v>
      </c>
      <c r="AD10" s="12">
        <f xml:space="preserve"> Z10-AB10</f>
        <v>0.85969703714149381</v>
      </c>
      <c r="AE10" s="28">
        <v>25</v>
      </c>
      <c r="AF10" s="26">
        <v>14</v>
      </c>
      <c r="AG10" s="26">
        <v>11</v>
      </c>
      <c r="AH10" s="28">
        <v>25</v>
      </c>
      <c r="AI10" s="26">
        <v>14</v>
      </c>
      <c r="AJ10" s="26">
        <v>11</v>
      </c>
      <c r="AK10" s="26">
        <v>21</v>
      </c>
      <c r="AL10" s="26">
        <v>13</v>
      </c>
      <c r="AM10" s="26">
        <v>8</v>
      </c>
      <c r="AP10" s="26" t="s">
        <v>43</v>
      </c>
    </row>
    <row r="11" spans="1:42" ht="16">
      <c r="A11" s="26" t="s">
        <v>44</v>
      </c>
      <c r="B11" s="27">
        <v>156</v>
      </c>
      <c r="C11" s="27">
        <v>167</v>
      </c>
      <c r="D11" s="27" t="s">
        <v>128</v>
      </c>
      <c r="E11" s="27">
        <v>32</v>
      </c>
      <c r="F11" s="27">
        <v>30</v>
      </c>
      <c r="G11" s="27" t="s">
        <v>128</v>
      </c>
      <c r="H11" s="27">
        <v>156</v>
      </c>
      <c r="I11" s="27">
        <v>156</v>
      </c>
      <c r="J11" s="27" t="s">
        <v>128</v>
      </c>
      <c r="K11" s="27">
        <v>20</v>
      </c>
      <c r="L11" s="27">
        <v>37</v>
      </c>
      <c r="M11" s="27" t="s">
        <v>128</v>
      </c>
      <c r="X11" s="9" t="s">
        <v>430</v>
      </c>
      <c r="Y11" s="12">
        <f t="shared" si="0"/>
        <v>0.34375</v>
      </c>
      <c r="Z11" s="12" t="s">
        <v>41</v>
      </c>
      <c r="AA11" s="12">
        <f t="shared" si="1"/>
        <v>0</v>
      </c>
      <c r="AB11" s="12" t="s">
        <v>41</v>
      </c>
      <c r="AC11" s="12">
        <f t="shared" si="4"/>
        <v>0.34375</v>
      </c>
      <c r="AD11" s="12" t="s">
        <v>128</v>
      </c>
      <c r="AE11" s="28">
        <v>59</v>
      </c>
      <c r="AF11" s="26">
        <v>27</v>
      </c>
      <c r="AG11" s="26">
        <v>32</v>
      </c>
      <c r="AH11" s="28">
        <v>59</v>
      </c>
      <c r="AI11" s="26">
        <v>27</v>
      </c>
      <c r="AJ11" s="26">
        <v>32</v>
      </c>
      <c r="AK11" s="26" t="s">
        <v>220</v>
      </c>
      <c r="AL11" s="26" t="s">
        <v>388</v>
      </c>
      <c r="AM11" s="26" t="s">
        <v>220</v>
      </c>
    </row>
    <row r="12" spans="1:42" ht="16">
      <c r="A12" s="26" t="s">
        <v>45</v>
      </c>
      <c r="B12" s="27">
        <v>163.6</v>
      </c>
      <c r="C12" s="27" t="s">
        <v>128</v>
      </c>
      <c r="D12" s="27" t="s">
        <v>128</v>
      </c>
      <c r="E12" s="27">
        <v>32.299999999999997</v>
      </c>
      <c r="F12" s="27" t="s">
        <v>128</v>
      </c>
      <c r="G12" s="27" t="s">
        <v>128</v>
      </c>
      <c r="H12" s="27">
        <v>160.5</v>
      </c>
      <c r="I12" s="27" t="s">
        <v>128</v>
      </c>
      <c r="J12" s="27" t="s">
        <v>128</v>
      </c>
      <c r="K12" s="27">
        <v>35.700000000000003</v>
      </c>
      <c r="L12" s="27" t="s">
        <v>128</v>
      </c>
      <c r="M12" s="27" t="s">
        <v>128</v>
      </c>
      <c r="O12" s="27">
        <v>15.39</v>
      </c>
      <c r="P12" s="27">
        <v>22.97</v>
      </c>
      <c r="Q12" s="27">
        <v>12.64</v>
      </c>
      <c r="R12" s="27">
        <v>26.93</v>
      </c>
      <c r="S12" s="27">
        <v>6.63</v>
      </c>
      <c r="T12" s="27">
        <v>25.21</v>
      </c>
      <c r="U12" s="27">
        <v>11.74</v>
      </c>
      <c r="V12" s="27">
        <v>29.52</v>
      </c>
      <c r="X12" s="9" t="s">
        <v>431</v>
      </c>
      <c r="Y12" s="12">
        <f xml:space="preserve"> O12/E12</f>
        <v>0.4764705882352942</v>
      </c>
      <c r="Z12" s="12">
        <f xml:space="preserve"> Q12/E12</f>
        <v>0.39133126934984525</v>
      </c>
      <c r="AA12" s="12">
        <f xml:space="preserve"> S12/K12</f>
        <v>0.18571428571428569</v>
      </c>
      <c r="AB12" s="12">
        <f xml:space="preserve"> U12/K12</f>
        <v>0.3288515406162465</v>
      </c>
      <c r="AC12" s="12">
        <f t="shared" ref="AC12:AC17" si="6" xml:space="preserve"> Y12-AA12</f>
        <v>0.29075630252100848</v>
      </c>
      <c r="AD12" s="12">
        <f xml:space="preserve"> Z12-AB12</f>
        <v>6.2479728733598749E-2</v>
      </c>
      <c r="AE12" s="28">
        <v>199</v>
      </c>
      <c r="AF12" s="26">
        <v>113</v>
      </c>
      <c r="AG12" s="26">
        <v>86</v>
      </c>
      <c r="AH12" s="28">
        <v>143</v>
      </c>
      <c r="AI12" s="26">
        <v>65</v>
      </c>
      <c r="AJ12" s="26">
        <v>78</v>
      </c>
      <c r="AK12" s="26">
        <v>119</v>
      </c>
      <c r="AL12" s="26">
        <v>53</v>
      </c>
      <c r="AM12" s="26">
        <v>66</v>
      </c>
    </row>
    <row r="13" spans="1:42" ht="16">
      <c r="A13" s="26" t="s">
        <v>17</v>
      </c>
      <c r="B13" s="27">
        <v>168.9</v>
      </c>
      <c r="C13" s="27">
        <v>173.3</v>
      </c>
      <c r="D13" s="27">
        <v>174.2</v>
      </c>
      <c r="E13" s="27">
        <v>22.2</v>
      </c>
      <c r="F13" s="27" t="s">
        <v>128</v>
      </c>
      <c r="G13" s="27" t="s">
        <v>128</v>
      </c>
      <c r="H13" s="27">
        <v>162</v>
      </c>
      <c r="I13" s="27">
        <v>166.7</v>
      </c>
      <c r="J13" s="27">
        <v>176.1</v>
      </c>
      <c r="K13" s="27">
        <v>22.7</v>
      </c>
      <c r="L13" s="27" t="s">
        <v>128</v>
      </c>
      <c r="M13" s="27" t="s">
        <v>128</v>
      </c>
      <c r="X13" s="9" t="s">
        <v>16</v>
      </c>
      <c r="Y13" s="12">
        <f xml:space="preserve"> (C13-B13)/E13</f>
        <v>0.19819819819819845</v>
      </c>
      <c r="Z13" s="12">
        <f xml:space="preserve"> (D13-B13)/E13</f>
        <v>0.23873873873873797</v>
      </c>
      <c r="AA13" s="12">
        <f xml:space="preserve"> (I13-H13)/K13</f>
        <v>0.20704845814977924</v>
      </c>
      <c r="AB13" s="12">
        <f xml:space="preserve"> (J13-H13)/K13</f>
        <v>0.62114537444933893</v>
      </c>
      <c r="AC13" s="12">
        <f t="shared" si="6"/>
        <v>-8.8502599515807856E-3</v>
      </c>
      <c r="AD13" s="12">
        <f xml:space="preserve"> Z13-AB13</f>
        <v>-0.38240663571060096</v>
      </c>
      <c r="AE13" s="28">
        <v>97</v>
      </c>
      <c r="AF13" s="26">
        <v>48</v>
      </c>
      <c r="AG13" s="26">
        <v>49</v>
      </c>
      <c r="AH13" s="28">
        <v>97</v>
      </c>
      <c r="AI13" s="26">
        <v>48</v>
      </c>
      <c r="AJ13" s="26">
        <v>49</v>
      </c>
      <c r="AK13" s="26">
        <v>97</v>
      </c>
      <c r="AL13" s="26">
        <v>48</v>
      </c>
      <c r="AM13" s="26">
        <v>49</v>
      </c>
      <c r="AP13" s="34" t="s">
        <v>76</v>
      </c>
    </row>
    <row r="14" spans="1:42" ht="16">
      <c r="A14" s="26" t="s">
        <v>77</v>
      </c>
      <c r="B14" s="27">
        <v>173.9</v>
      </c>
      <c r="C14" s="27">
        <v>175.7</v>
      </c>
      <c r="D14" s="27">
        <v>171.8</v>
      </c>
      <c r="E14" s="27">
        <v>28</v>
      </c>
      <c r="F14" s="27">
        <v>35</v>
      </c>
      <c r="G14" s="27">
        <v>28.2</v>
      </c>
      <c r="H14" s="27">
        <v>182.8</v>
      </c>
      <c r="I14" s="27">
        <v>187.9</v>
      </c>
      <c r="J14" s="27">
        <v>173.7</v>
      </c>
      <c r="K14" s="27">
        <v>30.2</v>
      </c>
      <c r="L14" s="27">
        <v>27.7</v>
      </c>
      <c r="M14" s="27">
        <v>28.2</v>
      </c>
      <c r="X14" s="9" t="s">
        <v>355</v>
      </c>
      <c r="Y14" s="12">
        <f xml:space="preserve"> (C14-B14)/E14</f>
        <v>6.4285714285713683E-2</v>
      </c>
      <c r="Z14" s="12">
        <f xml:space="preserve"> (D14-B14)/E14</f>
        <v>-7.4999999999999803E-2</v>
      </c>
      <c r="AA14" s="12">
        <f xml:space="preserve"> (I14-H14)/K14</f>
        <v>0.16887417218543027</v>
      </c>
      <c r="AB14" s="12">
        <f xml:space="preserve"> (J14-H14)/K14</f>
        <v>-0.30132450331125904</v>
      </c>
      <c r="AC14" s="12">
        <f t="shared" si="6"/>
        <v>-0.10458845789971659</v>
      </c>
      <c r="AD14" s="12">
        <f xml:space="preserve"> Z14-AB14</f>
        <v>0.22632450331125925</v>
      </c>
      <c r="AE14" s="28">
        <v>44</v>
      </c>
      <c r="AF14" s="26">
        <v>24</v>
      </c>
      <c r="AG14" s="26">
        <v>20</v>
      </c>
      <c r="AH14" s="28">
        <v>33</v>
      </c>
      <c r="AI14" s="26">
        <v>18</v>
      </c>
      <c r="AJ14" s="26">
        <v>15</v>
      </c>
      <c r="AK14" s="26">
        <v>35</v>
      </c>
      <c r="AL14" s="26">
        <v>20</v>
      </c>
      <c r="AM14" s="26">
        <v>15</v>
      </c>
    </row>
    <row r="15" spans="1:42" ht="16">
      <c r="X15" s="77"/>
      <c r="Y15" s="67"/>
      <c r="Z15" s="67"/>
      <c r="AA15" s="67"/>
      <c r="AB15" s="67"/>
      <c r="AC15" s="67"/>
      <c r="AD15" s="67"/>
      <c r="AE15" s="65"/>
      <c r="AF15" s="26"/>
      <c r="AG15" s="26"/>
      <c r="AH15" s="65"/>
    </row>
    <row r="16" spans="1:42" ht="16">
      <c r="A16" s="26" t="s">
        <v>358</v>
      </c>
      <c r="B16" s="27">
        <v>147.9</v>
      </c>
      <c r="C16" s="27">
        <v>172.4</v>
      </c>
      <c r="D16" s="27">
        <v>163.9</v>
      </c>
      <c r="E16" s="27">
        <v>27.9</v>
      </c>
      <c r="F16" s="27">
        <v>24.2</v>
      </c>
      <c r="G16" s="27">
        <v>26.4</v>
      </c>
      <c r="H16" s="27">
        <v>160.6</v>
      </c>
      <c r="I16" s="27">
        <v>174</v>
      </c>
      <c r="J16" s="27">
        <v>178.9</v>
      </c>
      <c r="K16" s="27">
        <v>23.7</v>
      </c>
      <c r="L16" s="27">
        <v>26.7</v>
      </c>
      <c r="M16" s="27">
        <v>26.1</v>
      </c>
      <c r="X16" s="77" t="s">
        <v>360</v>
      </c>
      <c r="Y16" s="67">
        <f t="shared" ref="Y16:Y17" si="7" xml:space="preserve"> (C16-B16)/E16</f>
        <v>0.87813620071684595</v>
      </c>
      <c r="Z16" s="67">
        <f t="shared" ref="Z16:Z17" si="8" xml:space="preserve"> (D16-B16)/E16</f>
        <v>0.57347670250896066</v>
      </c>
      <c r="AA16" s="67">
        <f t="shared" ref="AA16:AA17" si="9" xml:space="preserve"> (I16-H16)/K16</f>
        <v>0.56540084388185685</v>
      </c>
      <c r="AB16" s="67">
        <f t="shared" ref="AB16:AB17" si="10" xml:space="preserve"> (J16-H16)/K16</f>
        <v>0.77215189873417767</v>
      </c>
      <c r="AC16" s="67">
        <f t="shared" si="6"/>
        <v>0.3127353568349891</v>
      </c>
      <c r="AD16" s="67">
        <f t="shared" ref="AD16:AD17" si="11" xml:space="preserve"> Z16-AB16</f>
        <v>-0.19867519622521701</v>
      </c>
      <c r="AE16" s="65">
        <v>58</v>
      </c>
      <c r="AF16" s="26">
        <v>35</v>
      </c>
      <c r="AG16" s="26">
        <v>23</v>
      </c>
      <c r="AH16" s="65">
        <v>45</v>
      </c>
      <c r="AI16" s="26">
        <v>24</v>
      </c>
      <c r="AJ16" s="26">
        <v>21</v>
      </c>
      <c r="AK16" s="26">
        <v>43</v>
      </c>
      <c r="AL16" s="26">
        <v>25</v>
      </c>
      <c r="AM16" s="26">
        <v>18</v>
      </c>
    </row>
    <row r="17" spans="1:42" ht="16">
      <c r="A17" s="26" t="s">
        <v>359</v>
      </c>
      <c r="B17" s="27">
        <v>153.69999999999999</v>
      </c>
      <c r="C17" s="27">
        <v>159.4</v>
      </c>
      <c r="D17" s="27">
        <v>168.5</v>
      </c>
      <c r="E17" s="27">
        <v>22</v>
      </c>
      <c r="F17" s="27">
        <v>22.6</v>
      </c>
      <c r="G17" s="27">
        <v>21</v>
      </c>
      <c r="H17" s="27">
        <v>154.80000000000001</v>
      </c>
      <c r="I17" s="27">
        <v>165.3</v>
      </c>
      <c r="J17" s="27">
        <v>167.5</v>
      </c>
      <c r="K17" s="27">
        <v>26.1</v>
      </c>
      <c r="L17" s="27">
        <v>29.3</v>
      </c>
      <c r="M17" s="27">
        <v>24.4</v>
      </c>
      <c r="X17" s="77" t="s">
        <v>359</v>
      </c>
      <c r="Y17" s="67">
        <f t="shared" si="7"/>
        <v>0.25909090909090987</v>
      </c>
      <c r="Z17" s="67">
        <f t="shared" si="8"/>
        <v>0.67272727272727328</v>
      </c>
      <c r="AA17" s="67">
        <f t="shared" si="9"/>
        <v>0.4022988505747126</v>
      </c>
      <c r="AB17" s="67">
        <f t="shared" si="10"/>
        <v>0.4865900383141758</v>
      </c>
      <c r="AC17" s="67">
        <f t="shared" si="6"/>
        <v>-0.14320794148380273</v>
      </c>
      <c r="AD17" s="67">
        <f t="shared" si="11"/>
        <v>0.18613723441309749</v>
      </c>
      <c r="AE17" s="65">
        <v>56</v>
      </c>
      <c r="AF17" s="26">
        <v>22</v>
      </c>
      <c r="AG17" s="26">
        <v>34</v>
      </c>
      <c r="AH17" s="65">
        <v>47</v>
      </c>
      <c r="AI17" s="26">
        <v>21</v>
      </c>
      <c r="AJ17" s="26">
        <v>26</v>
      </c>
      <c r="AK17" s="26">
        <v>44</v>
      </c>
      <c r="AL17" s="26">
        <v>19</v>
      </c>
      <c r="AM17" s="26">
        <v>25</v>
      </c>
    </row>
    <row r="18" spans="1:42" ht="16">
      <c r="X18" s="77"/>
      <c r="Y18" s="78"/>
      <c r="Z18" s="78"/>
      <c r="AA18" s="78"/>
      <c r="AB18" s="78"/>
      <c r="AC18" s="78"/>
      <c r="AD18" s="78"/>
      <c r="AE18" s="65"/>
      <c r="AF18" s="26"/>
      <c r="AG18" s="26"/>
      <c r="AH18" s="65"/>
    </row>
    <row r="19" spans="1:42" ht="16">
      <c r="X19" s="39"/>
      <c r="Y19" s="13"/>
      <c r="Z19" s="13"/>
      <c r="AA19" s="13"/>
      <c r="AB19" s="13"/>
      <c r="AC19" s="13"/>
      <c r="AD19" s="13"/>
      <c r="AE19" s="42"/>
      <c r="AF19" s="42"/>
      <c r="AG19" s="42"/>
    </row>
    <row r="20" spans="1:42" ht="16">
      <c r="A20" s="26" t="s">
        <v>169</v>
      </c>
      <c r="B20" s="27">
        <v>156.9</v>
      </c>
      <c r="C20" s="27">
        <v>157.80000000000001</v>
      </c>
      <c r="H20" s="27">
        <v>144.9</v>
      </c>
      <c r="I20" s="27">
        <v>150.5</v>
      </c>
      <c r="X20" s="39" t="s">
        <v>250</v>
      </c>
      <c r="Y20" s="14" t="s">
        <v>242</v>
      </c>
      <c r="Z20" s="14" t="s">
        <v>242</v>
      </c>
      <c r="AA20" s="14" t="s">
        <v>242</v>
      </c>
      <c r="AB20" s="14" t="s">
        <v>242</v>
      </c>
      <c r="AC20" s="14" t="s">
        <v>107</v>
      </c>
      <c r="AD20" s="14" t="s">
        <v>107</v>
      </c>
      <c r="AE20" s="43"/>
      <c r="AF20" s="43"/>
      <c r="AG20" s="43"/>
      <c r="AH20" s="35"/>
    </row>
    <row r="21" spans="1:42" ht="16">
      <c r="X21" s="39"/>
      <c r="Y21" s="13"/>
      <c r="Z21" s="13"/>
      <c r="AA21" s="13"/>
      <c r="AB21" s="13"/>
      <c r="AC21" s="13"/>
      <c r="AD21" s="13"/>
      <c r="AE21" s="42"/>
      <c r="AF21" s="42"/>
      <c r="AG21" s="42"/>
    </row>
    <row r="22" spans="1:42" ht="16">
      <c r="A22" s="26" t="s">
        <v>170</v>
      </c>
      <c r="X22" s="39" t="s">
        <v>170</v>
      </c>
      <c r="Y22" s="13" t="s">
        <v>242</v>
      </c>
      <c r="Z22" s="13" t="s">
        <v>242</v>
      </c>
      <c r="AA22" s="13" t="s">
        <v>242</v>
      </c>
      <c r="AB22" s="13" t="s">
        <v>242</v>
      </c>
      <c r="AC22" s="13" t="s">
        <v>107</v>
      </c>
      <c r="AD22" s="13" t="s">
        <v>107</v>
      </c>
      <c r="AE22" s="42"/>
      <c r="AF22" s="42"/>
      <c r="AG22" s="42"/>
      <c r="AO22" s="26">
        <v>0.54</v>
      </c>
    </row>
    <row r="23" spans="1:42" ht="16">
      <c r="X23" s="39"/>
      <c r="Y23" s="13"/>
      <c r="Z23" s="13"/>
      <c r="AA23" s="13"/>
      <c r="AB23" s="13"/>
      <c r="AC23" s="13"/>
      <c r="AD23" s="13"/>
      <c r="AE23" s="42"/>
      <c r="AF23" s="42"/>
      <c r="AG23" s="42"/>
    </row>
    <row r="24" spans="1:42" ht="16">
      <c r="A24" s="26" t="s">
        <v>236</v>
      </c>
      <c r="B24" s="27">
        <v>135.38</v>
      </c>
      <c r="C24" s="27">
        <v>164.5</v>
      </c>
      <c r="D24" s="27" t="s">
        <v>108</v>
      </c>
      <c r="E24" s="27">
        <v>40.97</v>
      </c>
      <c r="F24" s="27">
        <v>34.69</v>
      </c>
      <c r="G24" s="27" t="s">
        <v>108</v>
      </c>
      <c r="H24" s="27" t="s">
        <v>108</v>
      </c>
      <c r="I24" s="27" t="s">
        <v>108</v>
      </c>
      <c r="J24" s="27" t="s">
        <v>108</v>
      </c>
      <c r="K24" s="27" t="s">
        <v>108</v>
      </c>
      <c r="L24" s="27" t="s">
        <v>108</v>
      </c>
      <c r="M24" s="27" t="s">
        <v>108</v>
      </c>
      <c r="X24" s="39" t="s">
        <v>236</v>
      </c>
      <c r="Y24" s="13">
        <f xml:space="preserve"> (C24-B24)/E24</f>
        <v>0.71076397363924837</v>
      </c>
      <c r="Z24" s="13" t="s">
        <v>108</v>
      </c>
      <c r="AA24" s="13" t="s">
        <v>108</v>
      </c>
      <c r="AB24" s="13" t="s">
        <v>108</v>
      </c>
      <c r="AC24" s="13" t="s">
        <v>108</v>
      </c>
      <c r="AD24" s="13" t="s">
        <v>108</v>
      </c>
      <c r="AE24" s="42"/>
      <c r="AF24" s="42"/>
      <c r="AG24" s="42"/>
    </row>
    <row r="25" spans="1:42" ht="16">
      <c r="A25" s="26" t="s">
        <v>171</v>
      </c>
      <c r="B25" s="27">
        <v>145.5</v>
      </c>
      <c r="C25" s="27">
        <v>151.30000000000001</v>
      </c>
      <c r="D25" s="27" t="s">
        <v>108</v>
      </c>
      <c r="E25" s="27">
        <v>39</v>
      </c>
      <c r="F25" s="27">
        <v>37.299999999999997</v>
      </c>
      <c r="G25" s="27" t="s">
        <v>108</v>
      </c>
      <c r="H25" s="27" t="s">
        <v>108</v>
      </c>
      <c r="I25" s="27" t="s">
        <v>108</v>
      </c>
      <c r="J25" s="27" t="s">
        <v>108</v>
      </c>
      <c r="K25" s="27" t="s">
        <v>108</v>
      </c>
      <c r="L25" s="27" t="s">
        <v>108</v>
      </c>
      <c r="M25" s="27" t="s">
        <v>108</v>
      </c>
      <c r="O25" s="27">
        <v>5.6</v>
      </c>
      <c r="P25" s="27">
        <v>26</v>
      </c>
      <c r="X25" s="39" t="s">
        <v>152</v>
      </c>
      <c r="Y25" s="13">
        <f xml:space="preserve"> (C25-B25)/E25</f>
        <v>0.14871794871794902</v>
      </c>
      <c r="Z25" s="13" t="s">
        <v>108</v>
      </c>
      <c r="AA25" s="13" t="s">
        <v>108</v>
      </c>
      <c r="AB25" s="13" t="s">
        <v>108</v>
      </c>
      <c r="AC25" s="13" t="s">
        <v>108</v>
      </c>
      <c r="AD25" s="13" t="s">
        <v>108</v>
      </c>
      <c r="AE25" s="42"/>
      <c r="AF25" s="42"/>
      <c r="AG25" s="42"/>
      <c r="AP25" s="36"/>
    </row>
    <row r="26" spans="1:42" ht="16">
      <c r="X26" s="39"/>
      <c r="Y26" s="13"/>
      <c r="Z26" s="13"/>
      <c r="AA26" s="13"/>
      <c r="AB26" s="13"/>
      <c r="AC26" s="13"/>
      <c r="AD26" s="13"/>
      <c r="AE26" s="42"/>
      <c r="AF26" s="42"/>
      <c r="AG26" s="42"/>
    </row>
    <row r="27" spans="1:42" ht="16">
      <c r="X27" s="39"/>
      <c r="Y27" s="13"/>
      <c r="Z27" s="13"/>
      <c r="AA27" s="13"/>
      <c r="AB27" s="13"/>
      <c r="AC27" s="13"/>
      <c r="AD27" s="13"/>
      <c r="AE27" s="42"/>
      <c r="AF27" s="42"/>
      <c r="AG27" s="42"/>
    </row>
    <row r="28" spans="1:42" ht="16">
      <c r="A28" s="26" t="s">
        <v>172</v>
      </c>
      <c r="B28" s="27" t="s">
        <v>80</v>
      </c>
      <c r="X28" s="39" t="s">
        <v>257</v>
      </c>
      <c r="Y28" s="13" t="s">
        <v>81</v>
      </c>
      <c r="Z28" s="13" t="s">
        <v>242</v>
      </c>
      <c r="AA28" s="13" t="s">
        <v>242</v>
      </c>
      <c r="AB28" s="13" t="s">
        <v>107</v>
      </c>
      <c r="AC28" s="13" t="s">
        <v>107</v>
      </c>
      <c r="AD28" s="13" t="s">
        <v>107</v>
      </c>
      <c r="AE28" s="42"/>
      <c r="AF28" s="42"/>
      <c r="AG28" s="42"/>
    </row>
    <row r="29" spans="1:42">
      <c r="Y29" s="37"/>
      <c r="Z29" s="37"/>
      <c r="AA29" s="37"/>
      <c r="AB29" s="37"/>
      <c r="AC29" s="37"/>
      <c r="AD29" s="37"/>
      <c r="AE29" s="44"/>
      <c r="AF29" s="44"/>
      <c r="AG29" s="44"/>
    </row>
    <row r="30" spans="1:42">
      <c r="Y30" s="37"/>
      <c r="Z30" s="37"/>
      <c r="AA30" s="37"/>
      <c r="AB30" s="37"/>
      <c r="AC30" s="37"/>
      <c r="AD30" s="37"/>
      <c r="AE30" s="44" t="s">
        <v>299</v>
      </c>
      <c r="AF30" s="44"/>
      <c r="AG30" s="44"/>
      <c r="AH30" s="28" t="s">
        <v>82</v>
      </c>
      <c r="AI30" s="26" t="s">
        <v>83</v>
      </c>
      <c r="AJ30" s="26" t="s">
        <v>84</v>
      </c>
      <c r="AK30" s="26" t="s">
        <v>85</v>
      </c>
      <c r="AL30" s="26" t="s">
        <v>86</v>
      </c>
      <c r="AM30" s="26" t="s">
        <v>87</v>
      </c>
    </row>
    <row r="31" spans="1:42" ht="14" thickBot="1">
      <c r="Y31" s="37"/>
      <c r="Z31" s="37"/>
      <c r="AA31" s="37"/>
      <c r="AB31" s="37"/>
      <c r="AC31" s="37"/>
      <c r="AD31" s="37"/>
      <c r="AE31" s="44">
        <f xml:space="preserve"> AE3+AE4+AE5+AE6+AE7+AE8+AE9+AE10+AE11+AE12+AE13+AE14</f>
        <v>786</v>
      </c>
      <c r="AF31" s="44"/>
      <c r="AG31" s="44"/>
      <c r="AH31" s="28">
        <f>AH3+AH4+AH5+AH6+AH8+AH9+AH10+AH11+AH12+AH13+AH14</f>
        <v>626</v>
      </c>
      <c r="AI31" s="26">
        <f xml:space="preserve"> AI3+AI4+AI5+AI6+AI8+AI9+AI10+AI11+AI12+AI13+AI14</f>
        <v>307</v>
      </c>
      <c r="AJ31" s="26">
        <f xml:space="preserve"> AJ3+AJ4+AJ5+AJ6+AJ8+AJ9+AJ10+AJ11+AJ12+AJ13+AJ14</f>
        <v>319</v>
      </c>
      <c r="AK31" s="26">
        <f>AK4+AK5+AK6+AK7+AK8+AK10+AK12+AK13+AK14</f>
        <v>522</v>
      </c>
      <c r="AL31" s="26">
        <f xml:space="preserve"> AL4+AL5+AL6+AL7+AL8+AL10+AL12+AL13+AL14</f>
        <v>261</v>
      </c>
      <c r="AM31" s="26">
        <f xml:space="preserve"> +AM4+AM5+AM6+AM7+AM8++AM10+AM12+AM13+AM14</f>
        <v>261</v>
      </c>
    </row>
    <row r="32" spans="1:42" ht="24" customHeight="1" thickBot="1">
      <c r="A32" s="84" t="s">
        <v>248</v>
      </c>
      <c r="B32" s="85"/>
      <c r="Y32" s="37"/>
      <c r="Z32" s="37"/>
      <c r="AA32" s="37"/>
      <c r="AB32" s="37"/>
      <c r="AC32" s="37"/>
      <c r="AD32" s="37"/>
      <c r="AE32" s="44"/>
      <c r="AF32" s="44"/>
      <c r="AG32" s="44"/>
    </row>
    <row r="33" spans="1:33" ht="18">
      <c r="A33" s="15" t="s">
        <v>225</v>
      </c>
      <c r="B33" s="16">
        <f xml:space="preserve"> ((AI3*Y3)+(AI4*Y4)+(AI5*Y5)+(AI6*Y6)+(AI8*Y8)+(AI9*Y9)+(AI10*Y10)+(AI11*Y11)+(AI12*Y12)+(AI13*Y13)+(AI14*Y14))/(AI3+AI4+AI5+AI6+AI8+AI9+AI10+AI11+AI12+AI13+AI14)</f>
        <v>0.34994075607709851</v>
      </c>
      <c r="Y33" s="37"/>
      <c r="Z33" s="37"/>
      <c r="AA33" s="37"/>
      <c r="AB33" s="37"/>
      <c r="AC33" s="37"/>
      <c r="AD33" s="37"/>
      <c r="AE33" s="44"/>
      <c r="AF33" s="44"/>
      <c r="AG33" s="44"/>
    </row>
    <row r="34" spans="1:33" ht="18">
      <c r="A34" s="9" t="s">
        <v>129</v>
      </c>
      <c r="B34" s="10">
        <f xml:space="preserve"> ((AL4*Z4)+(AL5*Z5)+(AL6*Z6)+(AL7*Z7)+(AL8*Z8)+(AL10*Z10)+(AL12*Z12)+(AL13*Z13)+(AL14*Z14))/(AL4+AL5+AL6+AL7+AL8+AL10+AL12+AL13+AL14)</f>
        <v>0.29624366438863775</v>
      </c>
      <c r="Y34" s="37"/>
      <c r="Z34" s="37"/>
      <c r="AA34" s="37"/>
      <c r="AB34" s="37"/>
      <c r="AC34" s="37"/>
      <c r="AD34" s="37"/>
      <c r="AE34" s="44"/>
      <c r="AF34" s="44"/>
      <c r="AG34" s="44"/>
    </row>
    <row r="35" spans="1:33" ht="18">
      <c r="A35" s="9" t="s">
        <v>130</v>
      </c>
      <c r="B35" s="10">
        <f xml:space="preserve"> ((AJ3*AA3)+(AJ4*AA4)+(AJ5*AA5)+(AJ6*AA6)+(AJ8*AA8)+(AJ9*AA9)+(AJ10*AA10)+(AJ11*AA11)+(AJ12*AA12)+(AJ13*AA13)+(AJ14*AA14))/(AJ3+AJ4+AJ5+AJ6+AJ8+AJ9+AJ10+AJ11+AJ12+AJ13+AJ14)</f>
        <v>0.14591373924989853</v>
      </c>
      <c r="Y35" s="37"/>
      <c r="Z35" s="37"/>
      <c r="AA35" s="37"/>
      <c r="AB35" s="37"/>
      <c r="AC35" s="37"/>
      <c r="AD35" s="37"/>
      <c r="AE35" s="44"/>
      <c r="AF35" s="44"/>
      <c r="AG35" s="44"/>
    </row>
    <row r="36" spans="1:33" ht="18">
      <c r="A36" s="9" t="s">
        <v>347</v>
      </c>
      <c r="B36" s="10">
        <f xml:space="preserve"> ((AM4*AB4)+(AM5*AB5)+(AM6*AB6)+(AM7*AB7)+(AM8*AB8)+(AM10*AB10)+(AM12*AB12)+(AM13*AB13)+(AM14*AB14))/(AM4+AM5+AM6+AM7+AM8+AM10+AM12+AM13+AM14)</f>
        <v>0.31498617257685102</v>
      </c>
      <c r="Y36" s="37"/>
      <c r="Z36" s="37"/>
      <c r="AA36" s="37"/>
      <c r="AB36" s="37"/>
      <c r="AC36" s="37"/>
      <c r="AD36" s="37"/>
      <c r="AE36" s="44"/>
      <c r="AF36" s="44"/>
      <c r="AG36" s="44"/>
    </row>
    <row r="37" spans="1:33" ht="18">
      <c r="A37" s="9" t="s">
        <v>348</v>
      </c>
      <c r="B37" s="10">
        <f xml:space="preserve"> ((AH3*AC3)+(AH4*AC4)+(AH5*AC5)+(AH6*AC6)+(AH8*AC8)+(AH9*AC9)+(AH10*AC10)+(AH11*AC11)+(AH12*AC12)+(AH13*AC13)+(AH14*AC14))/(AH3+AH4+AH5+AH6+AH8+AH9+AH10+AH11+AH12+AH13+AH14)</f>
        <v>0.21222326221024909</v>
      </c>
      <c r="Y37" s="37"/>
      <c r="Z37" s="37"/>
      <c r="AA37" s="37"/>
      <c r="AB37" s="37"/>
      <c r="AC37" s="37"/>
      <c r="AD37" s="37"/>
      <c r="AE37" s="44"/>
      <c r="AF37" s="44"/>
      <c r="AG37" s="44"/>
    </row>
    <row r="38" spans="1:33" ht="18">
      <c r="A38" s="9" t="s">
        <v>389</v>
      </c>
      <c r="B38" s="10">
        <f>((AK4*AD4)+(AK5*AD5)+(AK6*AD6)+(AK7*AD7)+(AK8*AD8)+(AK10*AD10)+(AK12*AD12)+(AK13*AD13)+(AK14*AD14))/(AK4+AK5+AK6+AK7+AK8+AK10+AK12+AK13+AK14)</f>
        <v>-8.0402461637085476E-3</v>
      </c>
      <c r="Y38" s="37"/>
      <c r="Z38" s="37"/>
      <c r="AA38" s="37"/>
      <c r="AB38" s="37"/>
      <c r="AC38" s="37"/>
      <c r="AD38" s="37"/>
      <c r="AE38" s="44"/>
      <c r="AF38" s="44"/>
      <c r="AG38" s="44"/>
    </row>
    <row r="39" spans="1:33">
      <c r="Y39" s="37"/>
      <c r="Z39" s="37"/>
      <c r="AA39" s="37"/>
      <c r="AB39" s="37"/>
      <c r="AC39" s="37"/>
      <c r="AD39" s="37"/>
      <c r="AE39" s="44"/>
      <c r="AF39" s="44"/>
      <c r="AG39" s="44"/>
    </row>
    <row r="40" spans="1:33">
      <c r="Y40" s="37"/>
      <c r="Z40" s="37"/>
      <c r="AA40" s="37"/>
      <c r="AB40" s="37"/>
      <c r="AC40" s="37"/>
      <c r="AD40" s="37"/>
      <c r="AE40" s="44"/>
      <c r="AF40" s="44"/>
      <c r="AG40" s="44"/>
    </row>
    <row r="41" spans="1:33">
      <c r="Y41" s="37"/>
      <c r="Z41" s="37"/>
      <c r="AA41" s="37"/>
      <c r="AB41" s="37"/>
      <c r="AC41" s="37"/>
      <c r="AD41" s="37"/>
      <c r="AE41" s="44"/>
      <c r="AF41" s="44"/>
      <c r="AG41" s="44"/>
    </row>
    <row r="42" spans="1:33">
      <c r="Y42" s="37"/>
      <c r="Z42" s="37"/>
      <c r="AA42" s="37"/>
      <c r="AB42" s="37"/>
      <c r="AC42" s="37"/>
      <c r="AD42" s="37"/>
      <c r="AE42" s="44"/>
      <c r="AF42" s="44"/>
      <c r="AG42" s="44"/>
    </row>
    <row r="43" spans="1:33">
      <c r="Y43" s="37"/>
      <c r="Z43" s="37"/>
      <c r="AA43" s="37"/>
      <c r="AB43" s="37"/>
      <c r="AC43" s="37"/>
      <c r="AD43" s="37"/>
      <c r="AE43" s="44"/>
      <c r="AF43" s="44"/>
      <c r="AG43" s="44"/>
    </row>
    <row r="44" spans="1:33">
      <c r="Y44" s="37"/>
      <c r="Z44" s="37"/>
      <c r="AA44" s="37"/>
      <c r="AB44" s="37"/>
      <c r="AC44" s="37"/>
      <c r="AD44" s="37"/>
      <c r="AE44" s="44"/>
      <c r="AF44" s="44"/>
      <c r="AG44" s="44"/>
    </row>
    <row r="45" spans="1:33">
      <c r="Y45" s="37"/>
      <c r="Z45" s="37"/>
      <c r="AA45" s="37"/>
      <c r="AB45" s="37"/>
      <c r="AC45" s="37"/>
      <c r="AD45" s="37"/>
      <c r="AE45" s="44"/>
      <c r="AF45" s="44"/>
      <c r="AG45" s="44"/>
    </row>
    <row r="46" spans="1:33">
      <c r="Y46" s="37"/>
      <c r="Z46" s="37"/>
      <c r="AA46" s="37"/>
      <c r="AB46" s="37"/>
      <c r="AC46" s="37"/>
      <c r="AD46" s="37"/>
      <c r="AE46" s="44"/>
      <c r="AF46" s="44"/>
      <c r="AG46" s="44"/>
    </row>
    <row r="47" spans="1:33">
      <c r="Y47" s="37"/>
      <c r="Z47" s="37"/>
      <c r="AA47" s="37"/>
      <c r="AB47" s="37"/>
      <c r="AC47" s="37"/>
      <c r="AD47" s="37"/>
      <c r="AE47" s="44"/>
      <c r="AF47" s="44"/>
      <c r="AG47" s="44"/>
    </row>
    <row r="48" spans="1:33">
      <c r="Y48" s="37"/>
      <c r="Z48" s="37"/>
      <c r="AA48" s="37"/>
      <c r="AB48" s="37"/>
      <c r="AC48" s="37"/>
      <c r="AD48" s="37"/>
      <c r="AE48" s="44"/>
      <c r="AF48" s="44"/>
      <c r="AG48" s="44"/>
    </row>
    <row r="49" spans="25:33">
      <c r="Y49" s="37"/>
      <c r="Z49" s="37"/>
      <c r="AA49" s="37"/>
      <c r="AB49" s="37"/>
      <c r="AC49" s="37"/>
      <c r="AD49" s="37"/>
      <c r="AE49" s="44"/>
      <c r="AF49" s="44"/>
      <c r="AG49" s="44"/>
    </row>
    <row r="50" spans="25:33">
      <c r="Y50" s="37"/>
      <c r="Z50" s="37"/>
      <c r="AA50" s="37"/>
      <c r="AB50" s="37"/>
      <c r="AC50" s="37"/>
      <c r="AD50" s="37"/>
      <c r="AE50" s="44"/>
      <c r="AF50" s="44"/>
      <c r="AG50" s="44"/>
    </row>
    <row r="51" spans="25:33">
      <c r="Y51" s="37"/>
      <c r="Z51" s="37"/>
      <c r="AA51" s="37"/>
      <c r="AB51" s="37"/>
      <c r="AC51" s="37"/>
      <c r="AD51" s="37"/>
      <c r="AE51" s="44"/>
      <c r="AF51" s="44"/>
      <c r="AG51" s="44"/>
    </row>
    <row r="52" spans="25:33">
      <c r="Y52" s="37"/>
      <c r="Z52" s="37"/>
      <c r="AA52" s="37"/>
      <c r="AB52" s="37"/>
      <c r="AC52" s="37"/>
      <c r="AD52" s="37"/>
      <c r="AE52" s="44"/>
      <c r="AF52" s="44"/>
      <c r="AG52" s="44"/>
    </row>
    <row r="53" spans="25:33">
      <c r="Y53" s="37"/>
      <c r="Z53" s="37"/>
      <c r="AA53" s="37"/>
      <c r="AB53" s="37"/>
      <c r="AC53" s="37"/>
      <c r="AD53" s="37"/>
      <c r="AE53" s="44"/>
      <c r="AF53" s="44"/>
      <c r="AG53" s="44"/>
    </row>
    <row r="54" spans="25:33">
      <c r="Y54" s="37"/>
      <c r="Z54" s="37"/>
      <c r="AA54" s="37"/>
      <c r="AB54" s="37"/>
      <c r="AC54" s="37"/>
      <c r="AD54" s="37"/>
      <c r="AE54" s="44"/>
      <c r="AF54" s="44"/>
      <c r="AG54" s="44"/>
    </row>
    <row r="55" spans="25:33">
      <c r="Y55" s="37"/>
      <c r="Z55" s="37"/>
      <c r="AA55" s="37"/>
      <c r="AB55" s="37"/>
      <c r="AC55" s="37"/>
      <c r="AD55" s="37"/>
      <c r="AE55" s="44"/>
      <c r="AF55" s="44"/>
      <c r="AG55" s="44"/>
    </row>
    <row r="56" spans="25:33">
      <c r="Y56" s="37"/>
      <c r="Z56" s="37"/>
      <c r="AA56" s="37"/>
      <c r="AB56" s="37"/>
      <c r="AC56" s="37"/>
      <c r="AD56" s="37"/>
      <c r="AE56" s="44"/>
      <c r="AF56" s="44"/>
      <c r="AG56" s="44"/>
    </row>
    <row r="57" spans="25:33">
      <c r="Y57" s="37"/>
      <c r="Z57" s="37"/>
      <c r="AA57" s="37"/>
      <c r="AB57" s="37"/>
      <c r="AC57" s="37"/>
      <c r="AD57" s="37"/>
      <c r="AE57" s="44"/>
      <c r="AF57" s="44"/>
      <c r="AG57" s="44"/>
    </row>
    <row r="58" spans="25:33">
      <c r="Y58" s="37"/>
      <c r="Z58" s="37"/>
      <c r="AA58" s="37"/>
      <c r="AB58" s="37"/>
      <c r="AC58" s="37"/>
      <c r="AD58" s="37"/>
      <c r="AE58" s="44"/>
      <c r="AF58" s="44"/>
      <c r="AG58" s="44"/>
    </row>
    <row r="59" spans="25:33">
      <c r="Y59" s="37"/>
      <c r="Z59" s="37"/>
      <c r="AA59" s="37"/>
      <c r="AB59" s="37"/>
      <c r="AC59" s="37"/>
      <c r="AD59" s="37"/>
      <c r="AE59" s="44"/>
      <c r="AF59" s="44"/>
      <c r="AG59" s="44"/>
    </row>
    <row r="60" spans="25:33">
      <c r="Y60" s="37"/>
      <c r="Z60" s="37"/>
      <c r="AA60" s="37"/>
      <c r="AB60" s="37"/>
      <c r="AC60" s="37"/>
      <c r="AD60" s="37"/>
      <c r="AE60" s="44"/>
      <c r="AF60" s="44"/>
      <c r="AG60" s="44"/>
    </row>
    <row r="61" spans="25:33">
      <c r="Y61" s="37"/>
      <c r="Z61" s="37"/>
      <c r="AA61" s="37"/>
      <c r="AB61" s="37"/>
      <c r="AC61" s="37"/>
      <c r="AD61" s="37"/>
      <c r="AE61" s="44"/>
      <c r="AF61" s="44"/>
      <c r="AG61" s="44"/>
    </row>
    <row r="62" spans="25:33">
      <c r="Y62" s="37"/>
      <c r="Z62" s="37"/>
      <c r="AA62" s="37"/>
      <c r="AB62" s="37"/>
      <c r="AC62" s="37"/>
      <c r="AD62" s="37"/>
      <c r="AE62" s="44"/>
      <c r="AF62" s="44"/>
      <c r="AG62" s="44"/>
    </row>
    <row r="63" spans="25:33">
      <c r="Y63" s="37"/>
      <c r="Z63" s="37"/>
      <c r="AA63" s="37"/>
      <c r="AB63" s="37"/>
      <c r="AC63" s="37"/>
      <c r="AD63" s="37"/>
      <c r="AE63" s="44"/>
      <c r="AF63" s="44"/>
      <c r="AG63" s="44"/>
    </row>
    <row r="64" spans="25:33">
      <c r="Y64" s="37"/>
      <c r="Z64" s="37"/>
      <c r="AA64" s="37"/>
      <c r="AB64" s="37"/>
      <c r="AC64" s="37"/>
      <c r="AD64" s="37"/>
      <c r="AE64" s="44"/>
      <c r="AF64" s="44"/>
      <c r="AG64" s="44"/>
    </row>
    <row r="65" spans="25:33">
      <c r="Y65" s="37"/>
      <c r="Z65" s="37"/>
      <c r="AA65" s="37"/>
      <c r="AB65" s="37"/>
      <c r="AC65" s="37"/>
      <c r="AD65" s="37"/>
      <c r="AE65" s="44"/>
      <c r="AF65" s="44"/>
      <c r="AG65" s="44"/>
    </row>
    <row r="66" spans="25:33">
      <c r="Y66" s="37"/>
      <c r="Z66" s="37"/>
      <c r="AA66" s="37"/>
      <c r="AB66" s="37"/>
      <c r="AC66" s="37"/>
      <c r="AD66" s="37"/>
      <c r="AE66" s="44"/>
      <c r="AF66" s="44"/>
      <c r="AG66" s="44"/>
    </row>
    <row r="67" spans="25:33">
      <c r="Y67" s="37"/>
      <c r="Z67" s="37"/>
      <c r="AA67" s="37"/>
      <c r="AB67" s="37"/>
      <c r="AC67" s="37"/>
      <c r="AD67" s="37"/>
      <c r="AE67" s="44"/>
      <c r="AF67" s="44"/>
      <c r="AG67" s="44"/>
    </row>
    <row r="68" spans="25:33">
      <c r="Y68" s="37"/>
      <c r="Z68" s="37"/>
      <c r="AA68" s="37"/>
      <c r="AB68" s="37"/>
      <c r="AC68" s="37"/>
      <c r="AD68" s="37"/>
      <c r="AE68" s="44"/>
      <c r="AF68" s="44"/>
      <c r="AG68" s="44"/>
    </row>
    <row r="69" spans="25:33">
      <c r="Y69" s="37"/>
      <c r="Z69" s="37"/>
      <c r="AA69" s="37"/>
      <c r="AB69" s="37"/>
      <c r="AC69" s="37"/>
      <c r="AD69" s="37"/>
      <c r="AE69" s="44"/>
      <c r="AF69" s="44"/>
      <c r="AG69" s="44"/>
    </row>
    <row r="70" spans="25:33">
      <c r="Y70" s="37"/>
      <c r="Z70" s="37"/>
      <c r="AA70" s="37"/>
      <c r="AB70" s="37"/>
      <c r="AC70" s="37"/>
      <c r="AD70" s="37"/>
      <c r="AE70" s="44"/>
      <c r="AF70" s="44"/>
      <c r="AG70" s="44"/>
    </row>
    <row r="71" spans="25:33">
      <c r="Y71" s="37"/>
      <c r="Z71" s="37"/>
      <c r="AA71" s="37"/>
      <c r="AB71" s="37"/>
      <c r="AC71" s="37"/>
      <c r="AD71" s="37"/>
      <c r="AE71" s="44"/>
      <c r="AF71" s="44"/>
      <c r="AG71" s="44"/>
    </row>
    <row r="72" spans="25:33">
      <c r="Y72" s="37"/>
      <c r="Z72" s="37"/>
      <c r="AA72" s="37"/>
      <c r="AB72" s="37"/>
      <c r="AC72" s="37"/>
      <c r="AD72" s="37"/>
      <c r="AE72" s="44"/>
      <c r="AF72" s="44"/>
      <c r="AG72" s="44"/>
    </row>
    <row r="73" spans="25:33">
      <c r="Y73" s="37"/>
      <c r="Z73" s="37"/>
      <c r="AA73" s="37"/>
      <c r="AB73" s="37"/>
      <c r="AC73" s="37"/>
      <c r="AD73" s="37"/>
      <c r="AE73" s="44"/>
      <c r="AF73" s="44"/>
      <c r="AG73" s="44"/>
    </row>
    <row r="74" spans="25:33">
      <c r="Y74" s="37"/>
      <c r="Z74" s="37"/>
      <c r="AA74" s="37"/>
      <c r="AB74" s="37"/>
      <c r="AC74" s="37"/>
      <c r="AD74" s="37"/>
      <c r="AE74" s="44"/>
      <c r="AF74" s="44"/>
      <c r="AG74" s="44"/>
    </row>
    <row r="75" spans="25:33">
      <c r="Y75" s="37"/>
      <c r="Z75" s="37"/>
      <c r="AA75" s="37"/>
      <c r="AB75" s="37"/>
      <c r="AC75" s="37"/>
      <c r="AD75" s="37"/>
      <c r="AE75" s="44"/>
      <c r="AF75" s="44"/>
      <c r="AG75" s="44"/>
    </row>
    <row r="76" spans="25:33">
      <c r="Y76" s="37"/>
      <c r="Z76" s="37"/>
      <c r="AA76" s="37"/>
      <c r="AB76" s="37"/>
      <c r="AC76" s="37"/>
      <c r="AD76" s="37"/>
      <c r="AE76" s="44"/>
      <c r="AF76" s="44"/>
      <c r="AG76" s="44"/>
    </row>
    <row r="77" spans="25:33">
      <c r="Y77" s="37"/>
      <c r="Z77" s="37"/>
      <c r="AA77" s="37"/>
      <c r="AB77" s="37"/>
      <c r="AC77" s="37"/>
      <c r="AD77" s="37"/>
      <c r="AE77" s="44"/>
      <c r="AF77" s="44"/>
      <c r="AG77" s="44"/>
    </row>
    <row r="78" spans="25:33">
      <c r="Y78" s="37"/>
      <c r="Z78" s="37"/>
      <c r="AA78" s="37"/>
      <c r="AB78" s="37"/>
      <c r="AC78" s="37"/>
      <c r="AD78" s="37"/>
      <c r="AE78" s="44"/>
      <c r="AF78" s="44"/>
      <c r="AG78" s="44"/>
    </row>
    <row r="79" spans="25:33">
      <c r="Y79" s="37"/>
      <c r="Z79" s="37"/>
      <c r="AA79" s="37"/>
      <c r="AB79" s="37"/>
      <c r="AC79" s="37"/>
      <c r="AD79" s="37"/>
      <c r="AE79" s="44"/>
      <c r="AF79" s="44"/>
      <c r="AG79" s="44"/>
    </row>
    <row r="80" spans="25:33">
      <c r="Y80" s="37"/>
      <c r="Z80" s="37"/>
      <c r="AA80" s="37"/>
      <c r="AB80" s="37"/>
      <c r="AC80" s="37"/>
      <c r="AD80" s="37"/>
      <c r="AE80" s="44"/>
      <c r="AF80" s="44"/>
      <c r="AG80" s="44"/>
    </row>
    <row r="81" spans="25:33">
      <c r="Y81" s="37"/>
      <c r="Z81" s="37"/>
      <c r="AA81" s="37"/>
      <c r="AB81" s="37"/>
      <c r="AC81" s="37"/>
      <c r="AD81" s="37"/>
      <c r="AE81" s="44"/>
      <c r="AF81" s="44"/>
      <c r="AG81" s="44"/>
    </row>
    <row r="82" spans="25:33">
      <c r="Y82" s="37"/>
      <c r="Z82" s="37"/>
      <c r="AA82" s="37"/>
      <c r="AB82" s="37"/>
      <c r="AC82" s="37"/>
      <c r="AD82" s="37"/>
      <c r="AE82" s="44"/>
      <c r="AF82" s="44"/>
      <c r="AG82" s="44"/>
    </row>
    <row r="83" spans="25:33">
      <c r="Y83" s="37"/>
      <c r="Z83" s="37"/>
      <c r="AA83" s="37"/>
      <c r="AB83" s="37"/>
      <c r="AC83" s="37"/>
      <c r="AD83" s="37"/>
      <c r="AE83" s="44"/>
      <c r="AF83" s="44"/>
      <c r="AG83" s="44"/>
    </row>
    <row r="84" spans="25:33">
      <c r="Y84" s="37"/>
      <c r="Z84" s="37"/>
      <c r="AA84" s="37"/>
      <c r="AB84" s="37"/>
      <c r="AC84" s="37"/>
      <c r="AD84" s="37"/>
      <c r="AE84" s="44"/>
      <c r="AF84" s="44"/>
      <c r="AG84" s="44"/>
    </row>
    <row r="85" spans="25:33">
      <c r="Y85" s="37"/>
      <c r="Z85" s="37"/>
      <c r="AA85" s="37"/>
      <c r="AB85" s="37"/>
      <c r="AC85" s="37"/>
      <c r="AD85" s="37"/>
      <c r="AE85" s="44"/>
      <c r="AF85" s="44"/>
      <c r="AG85" s="44"/>
    </row>
    <row r="86" spans="25:33">
      <c r="Y86" s="37"/>
      <c r="Z86" s="37"/>
      <c r="AA86" s="37"/>
      <c r="AB86" s="37"/>
      <c r="AC86" s="37"/>
      <c r="AD86" s="37"/>
      <c r="AE86" s="44"/>
      <c r="AF86" s="44"/>
      <c r="AG86" s="44"/>
    </row>
    <row r="87" spans="25:33">
      <c r="Y87" s="37"/>
      <c r="Z87" s="37"/>
      <c r="AA87" s="37"/>
      <c r="AB87" s="37"/>
      <c r="AC87" s="37"/>
      <c r="AD87" s="37"/>
      <c r="AE87" s="44"/>
      <c r="AF87" s="44"/>
      <c r="AG87" s="44"/>
    </row>
    <row r="88" spans="25:33">
      <c r="Y88" s="37"/>
      <c r="Z88" s="37"/>
      <c r="AA88" s="37"/>
      <c r="AB88" s="37"/>
      <c r="AC88" s="37"/>
      <c r="AD88" s="37"/>
      <c r="AE88" s="44"/>
      <c r="AF88" s="44"/>
      <c r="AG88" s="44"/>
    </row>
    <row r="89" spans="25:33">
      <c r="Y89" s="37"/>
      <c r="Z89" s="37"/>
      <c r="AA89" s="37"/>
      <c r="AB89" s="37"/>
      <c r="AC89" s="37"/>
      <c r="AD89" s="37"/>
      <c r="AE89" s="44"/>
      <c r="AF89" s="44"/>
      <c r="AG89" s="44"/>
    </row>
    <row r="90" spans="25:33">
      <c r="Y90" s="37"/>
      <c r="Z90" s="37"/>
      <c r="AA90" s="37"/>
      <c r="AB90" s="37"/>
      <c r="AC90" s="37"/>
      <c r="AD90" s="37"/>
      <c r="AE90" s="44"/>
      <c r="AF90" s="44"/>
      <c r="AG90" s="44"/>
    </row>
    <row r="91" spans="25:33">
      <c r="Y91" s="37"/>
      <c r="Z91" s="37"/>
      <c r="AA91" s="37"/>
      <c r="AB91" s="37"/>
      <c r="AC91" s="37"/>
      <c r="AD91" s="37"/>
      <c r="AE91" s="44"/>
      <c r="AF91" s="44"/>
      <c r="AG91" s="44"/>
    </row>
    <row r="92" spans="25:33">
      <c r="Y92" s="37"/>
      <c r="Z92" s="37"/>
      <c r="AA92" s="37"/>
      <c r="AB92" s="37"/>
      <c r="AC92" s="37"/>
      <c r="AD92" s="37"/>
      <c r="AE92" s="44"/>
      <c r="AF92" s="44"/>
      <c r="AG92" s="44"/>
    </row>
    <row r="93" spans="25:33">
      <c r="Y93" s="37"/>
      <c r="Z93" s="37"/>
      <c r="AA93" s="37"/>
      <c r="AB93" s="37"/>
      <c r="AC93" s="37"/>
      <c r="AD93" s="37"/>
      <c r="AE93" s="44"/>
      <c r="AF93" s="44"/>
      <c r="AG93" s="44"/>
    </row>
    <row r="94" spans="25:33">
      <c r="Y94" s="37"/>
      <c r="Z94" s="37"/>
      <c r="AA94" s="37"/>
      <c r="AB94" s="37"/>
      <c r="AC94" s="37"/>
      <c r="AD94" s="37"/>
      <c r="AE94" s="44"/>
      <c r="AF94" s="44"/>
      <c r="AG94" s="44"/>
    </row>
    <row r="95" spans="25:33">
      <c r="Y95" s="37"/>
      <c r="Z95" s="37"/>
      <c r="AA95" s="37"/>
      <c r="AB95" s="37"/>
      <c r="AC95" s="37"/>
      <c r="AD95" s="37"/>
      <c r="AE95" s="44"/>
      <c r="AF95" s="44"/>
      <c r="AG95" s="44"/>
    </row>
    <row r="96" spans="25:33">
      <c r="Y96" s="37"/>
      <c r="Z96" s="37"/>
      <c r="AA96" s="37"/>
      <c r="AB96" s="37"/>
      <c r="AC96" s="37"/>
      <c r="AD96" s="37"/>
      <c r="AE96" s="44"/>
      <c r="AF96" s="44"/>
      <c r="AG96" s="44"/>
    </row>
    <row r="97" spans="25:33">
      <c r="Y97" s="37"/>
      <c r="Z97" s="37"/>
      <c r="AA97" s="37"/>
      <c r="AB97" s="37"/>
      <c r="AC97" s="37"/>
      <c r="AD97" s="37"/>
      <c r="AE97" s="44"/>
      <c r="AF97" s="44"/>
      <c r="AG97" s="44"/>
    </row>
    <row r="98" spans="25:33">
      <c r="Y98" s="37"/>
      <c r="Z98" s="37"/>
      <c r="AA98" s="37"/>
      <c r="AB98" s="37"/>
      <c r="AC98" s="37"/>
      <c r="AD98" s="37"/>
      <c r="AE98" s="44"/>
      <c r="AF98" s="44"/>
      <c r="AG98" s="44"/>
    </row>
    <row r="99" spans="25:33">
      <c r="Y99" s="37"/>
      <c r="Z99" s="37"/>
      <c r="AA99" s="37"/>
      <c r="AB99" s="37"/>
      <c r="AC99" s="37"/>
      <c r="AD99" s="37"/>
      <c r="AE99" s="44"/>
      <c r="AF99" s="44"/>
      <c r="AG99" s="44"/>
    </row>
    <row r="100" spans="25:33">
      <c r="Y100" s="37"/>
      <c r="Z100" s="37"/>
      <c r="AA100" s="37"/>
      <c r="AB100" s="37"/>
      <c r="AC100" s="37"/>
      <c r="AD100" s="37"/>
      <c r="AE100" s="44"/>
      <c r="AF100" s="44"/>
      <c r="AG100" s="44"/>
    </row>
    <row r="101" spans="25:33">
      <c r="Y101" s="37"/>
      <c r="Z101" s="37"/>
      <c r="AA101" s="37"/>
      <c r="AB101" s="37"/>
      <c r="AC101" s="37"/>
      <c r="AD101" s="37"/>
      <c r="AE101" s="44"/>
      <c r="AF101" s="44"/>
      <c r="AG101" s="44"/>
    </row>
    <row r="102" spans="25:33">
      <c r="Y102" s="37"/>
      <c r="Z102" s="37"/>
      <c r="AA102" s="37"/>
      <c r="AB102" s="37"/>
      <c r="AC102" s="37"/>
      <c r="AD102" s="37"/>
      <c r="AE102" s="44"/>
      <c r="AF102" s="44"/>
      <c r="AG102" s="44"/>
    </row>
    <row r="103" spans="25:33">
      <c r="Y103" s="37"/>
      <c r="Z103" s="37"/>
      <c r="AA103" s="37"/>
      <c r="AB103" s="37"/>
      <c r="AC103" s="37"/>
      <c r="AD103" s="37"/>
      <c r="AE103" s="44"/>
      <c r="AF103" s="44"/>
      <c r="AG103" s="44"/>
    </row>
    <row r="104" spans="25:33">
      <c r="Y104" s="37"/>
      <c r="Z104" s="37"/>
      <c r="AA104" s="37"/>
      <c r="AB104" s="37"/>
      <c r="AC104" s="37"/>
      <c r="AD104" s="37"/>
      <c r="AE104" s="44"/>
      <c r="AF104" s="44"/>
      <c r="AG104" s="44"/>
    </row>
    <row r="105" spans="25:33">
      <c r="Y105" s="37"/>
      <c r="Z105" s="37"/>
      <c r="AA105" s="37"/>
      <c r="AB105" s="37"/>
      <c r="AC105" s="37"/>
      <c r="AD105" s="37"/>
      <c r="AE105" s="44"/>
      <c r="AF105" s="44"/>
      <c r="AG105" s="44"/>
    </row>
    <row r="106" spans="25:33">
      <c r="Y106" s="37"/>
      <c r="Z106" s="37"/>
      <c r="AA106" s="37"/>
      <c r="AB106" s="37"/>
      <c r="AC106" s="37"/>
      <c r="AD106" s="37"/>
      <c r="AE106" s="44"/>
      <c r="AF106" s="44"/>
      <c r="AG106" s="44"/>
    </row>
    <row r="107" spans="25:33">
      <c r="Y107" s="37"/>
      <c r="Z107" s="37"/>
      <c r="AA107" s="37"/>
      <c r="AB107" s="37"/>
      <c r="AC107" s="37"/>
      <c r="AD107" s="37"/>
      <c r="AE107" s="44"/>
      <c r="AF107" s="44"/>
      <c r="AG107" s="44"/>
    </row>
    <row r="108" spans="25:33">
      <c r="Y108" s="37"/>
      <c r="Z108" s="37"/>
      <c r="AA108" s="37"/>
      <c r="AB108" s="37"/>
      <c r="AC108" s="37"/>
      <c r="AD108" s="37"/>
      <c r="AE108" s="44"/>
      <c r="AF108" s="44"/>
      <c r="AG108" s="44"/>
    </row>
    <row r="109" spans="25:33">
      <c r="Y109" s="37"/>
      <c r="Z109" s="37"/>
      <c r="AA109" s="37"/>
      <c r="AB109" s="37"/>
      <c r="AC109" s="37"/>
      <c r="AD109" s="37"/>
      <c r="AE109" s="44"/>
      <c r="AF109" s="44"/>
      <c r="AG109" s="44"/>
    </row>
    <row r="110" spans="25:33">
      <c r="Y110" s="37"/>
      <c r="Z110" s="37"/>
      <c r="AA110" s="37"/>
      <c r="AB110" s="37"/>
      <c r="AC110" s="37"/>
      <c r="AD110" s="37"/>
      <c r="AE110" s="44"/>
      <c r="AF110" s="44"/>
      <c r="AG110" s="44"/>
    </row>
    <row r="111" spans="25:33">
      <c r="Y111" s="37"/>
      <c r="Z111" s="37"/>
      <c r="AA111" s="37"/>
      <c r="AB111" s="37"/>
      <c r="AC111" s="37"/>
      <c r="AD111" s="37"/>
      <c r="AE111" s="44"/>
      <c r="AF111" s="44"/>
      <c r="AG111" s="44"/>
    </row>
    <row r="112" spans="25:33">
      <c r="Y112" s="37"/>
      <c r="Z112" s="37"/>
      <c r="AA112" s="37"/>
      <c r="AB112" s="37"/>
      <c r="AC112" s="37"/>
      <c r="AD112" s="37"/>
      <c r="AE112" s="44"/>
      <c r="AF112" s="44"/>
      <c r="AG112" s="44"/>
    </row>
    <row r="113" spans="25:33">
      <c r="Y113" s="37"/>
      <c r="Z113" s="37"/>
      <c r="AA113" s="37"/>
      <c r="AB113" s="37"/>
      <c r="AC113" s="37"/>
      <c r="AD113" s="37"/>
      <c r="AE113" s="44"/>
      <c r="AF113" s="44"/>
      <c r="AG113" s="44"/>
    </row>
    <row r="114" spans="25:33">
      <c r="Y114" s="37"/>
      <c r="Z114" s="37"/>
      <c r="AA114" s="37"/>
      <c r="AB114" s="37"/>
      <c r="AC114" s="37"/>
      <c r="AD114" s="37"/>
      <c r="AE114" s="44"/>
      <c r="AF114" s="44"/>
      <c r="AG114" s="44"/>
    </row>
    <row r="115" spans="25:33">
      <c r="Y115" s="37"/>
      <c r="Z115" s="37"/>
      <c r="AA115" s="37"/>
      <c r="AB115" s="37"/>
      <c r="AC115" s="37"/>
      <c r="AD115" s="37"/>
      <c r="AE115" s="44"/>
      <c r="AF115" s="44"/>
      <c r="AG115" s="44"/>
    </row>
    <row r="116" spans="25:33">
      <c r="Y116" s="37"/>
      <c r="Z116" s="37"/>
      <c r="AA116" s="37"/>
      <c r="AB116" s="37"/>
      <c r="AC116" s="37"/>
      <c r="AD116" s="37"/>
      <c r="AE116" s="44"/>
      <c r="AF116" s="44"/>
      <c r="AG116" s="44"/>
    </row>
    <row r="117" spans="25:33">
      <c r="Y117" s="37"/>
      <c r="Z117" s="37"/>
      <c r="AA117" s="37"/>
      <c r="AB117" s="37"/>
      <c r="AC117" s="37"/>
      <c r="AD117" s="37"/>
      <c r="AE117" s="44"/>
      <c r="AF117" s="44"/>
      <c r="AG117" s="44"/>
    </row>
    <row r="118" spans="25:33">
      <c r="Y118" s="37"/>
      <c r="Z118" s="37"/>
      <c r="AA118" s="37"/>
      <c r="AB118" s="37"/>
      <c r="AC118" s="37"/>
      <c r="AD118" s="37"/>
      <c r="AE118" s="44"/>
      <c r="AF118" s="44"/>
      <c r="AG118" s="44"/>
    </row>
    <row r="119" spans="25:33">
      <c r="Y119" s="37"/>
      <c r="Z119" s="37"/>
      <c r="AA119" s="37"/>
      <c r="AB119" s="37"/>
      <c r="AC119" s="37"/>
      <c r="AD119" s="37"/>
      <c r="AE119" s="44"/>
      <c r="AF119" s="44"/>
      <c r="AG119" s="44"/>
    </row>
    <row r="120" spans="25:33">
      <c r="Y120" s="37"/>
      <c r="Z120" s="37"/>
      <c r="AA120" s="37"/>
      <c r="AB120" s="37"/>
      <c r="AC120" s="37"/>
      <c r="AD120" s="37"/>
      <c r="AE120" s="44"/>
      <c r="AF120" s="44"/>
      <c r="AG120" s="44"/>
    </row>
    <row r="121" spans="25:33">
      <c r="Y121" s="37"/>
      <c r="Z121" s="37"/>
      <c r="AA121" s="37"/>
      <c r="AB121" s="37"/>
      <c r="AC121" s="37"/>
      <c r="AD121" s="37"/>
      <c r="AE121" s="44"/>
      <c r="AF121" s="44"/>
      <c r="AG121" s="44"/>
    </row>
    <row r="122" spans="25:33">
      <c r="Y122" s="37"/>
      <c r="Z122" s="37"/>
      <c r="AA122" s="37"/>
      <c r="AB122" s="37"/>
      <c r="AC122" s="37"/>
      <c r="AD122" s="37"/>
      <c r="AE122" s="44"/>
      <c r="AF122" s="44"/>
      <c r="AG122" s="44"/>
    </row>
    <row r="123" spans="25:33">
      <c r="Y123" s="37"/>
      <c r="Z123" s="37"/>
      <c r="AA123" s="37"/>
      <c r="AB123" s="37"/>
      <c r="AC123" s="37"/>
      <c r="AD123" s="37"/>
      <c r="AE123" s="44"/>
      <c r="AF123" s="44"/>
      <c r="AG123" s="44"/>
    </row>
    <row r="124" spans="25:33">
      <c r="Y124" s="37"/>
      <c r="Z124" s="37"/>
      <c r="AA124" s="37"/>
      <c r="AB124" s="37"/>
      <c r="AC124" s="37"/>
      <c r="AD124" s="37"/>
      <c r="AE124" s="44"/>
      <c r="AF124" s="44"/>
      <c r="AG124" s="44"/>
    </row>
    <row r="125" spans="25:33">
      <c r="Y125" s="37"/>
      <c r="Z125" s="37"/>
      <c r="AA125" s="37"/>
      <c r="AB125" s="37"/>
      <c r="AC125" s="37"/>
      <c r="AD125" s="37"/>
      <c r="AE125" s="44"/>
      <c r="AF125" s="44"/>
      <c r="AG125" s="44"/>
    </row>
    <row r="126" spans="25:33">
      <c r="Y126" s="37"/>
      <c r="Z126" s="37"/>
      <c r="AA126" s="37"/>
      <c r="AB126" s="37"/>
      <c r="AC126" s="37"/>
      <c r="AD126" s="37"/>
      <c r="AE126" s="44"/>
      <c r="AF126" s="44"/>
      <c r="AG126" s="44"/>
    </row>
    <row r="127" spans="25:33">
      <c r="Y127" s="37"/>
      <c r="Z127" s="37"/>
      <c r="AA127" s="37"/>
      <c r="AB127" s="37"/>
      <c r="AC127" s="37"/>
      <c r="AD127" s="37"/>
      <c r="AE127" s="44"/>
      <c r="AF127" s="44"/>
      <c r="AG127" s="44"/>
    </row>
    <row r="128" spans="25:33">
      <c r="Y128" s="37"/>
      <c r="Z128" s="37"/>
      <c r="AA128" s="37"/>
      <c r="AB128" s="37"/>
      <c r="AC128" s="37"/>
      <c r="AD128" s="37"/>
      <c r="AE128" s="44"/>
      <c r="AF128" s="44"/>
      <c r="AG128" s="44"/>
    </row>
    <row r="129" spans="25:33">
      <c r="Y129" s="37"/>
      <c r="Z129" s="37"/>
      <c r="AA129" s="37"/>
      <c r="AB129" s="37"/>
      <c r="AC129" s="37"/>
      <c r="AD129" s="37"/>
      <c r="AE129" s="44"/>
      <c r="AF129" s="44"/>
      <c r="AG129" s="44"/>
    </row>
    <row r="130" spans="25:33">
      <c r="Y130" s="37"/>
      <c r="Z130" s="37"/>
      <c r="AA130" s="37"/>
      <c r="AB130" s="37"/>
      <c r="AC130" s="37"/>
      <c r="AD130" s="37"/>
      <c r="AE130" s="44"/>
      <c r="AF130" s="44"/>
      <c r="AG130" s="44"/>
    </row>
    <row r="131" spans="25:33">
      <c r="Y131" s="37"/>
      <c r="Z131" s="37"/>
      <c r="AA131" s="37"/>
      <c r="AB131" s="37"/>
      <c r="AC131" s="37"/>
      <c r="AD131" s="37"/>
      <c r="AE131" s="44"/>
      <c r="AF131" s="44"/>
      <c r="AG131" s="44"/>
    </row>
    <row r="132" spans="25:33">
      <c r="Y132" s="37"/>
      <c r="Z132" s="37"/>
      <c r="AA132" s="37"/>
      <c r="AB132" s="37"/>
      <c r="AC132" s="37"/>
      <c r="AD132" s="37"/>
      <c r="AE132" s="44"/>
      <c r="AF132" s="44"/>
      <c r="AG132" s="44"/>
    </row>
    <row r="133" spans="25:33">
      <c r="Y133" s="37"/>
      <c r="Z133" s="37"/>
      <c r="AA133" s="37"/>
      <c r="AB133" s="37"/>
      <c r="AC133" s="37"/>
      <c r="AD133" s="37"/>
      <c r="AE133" s="44"/>
      <c r="AF133" s="44"/>
      <c r="AG133" s="44"/>
    </row>
    <row r="134" spans="25:33">
      <c r="Y134" s="37"/>
      <c r="Z134" s="37"/>
      <c r="AA134" s="37"/>
      <c r="AB134" s="37"/>
      <c r="AC134" s="37"/>
      <c r="AD134" s="37"/>
      <c r="AE134" s="44"/>
      <c r="AF134" s="44"/>
      <c r="AG134" s="44"/>
    </row>
    <row r="135" spans="25:33">
      <c r="Y135" s="37"/>
      <c r="Z135" s="37"/>
      <c r="AA135" s="37"/>
      <c r="AB135" s="37"/>
      <c r="AC135" s="37"/>
      <c r="AD135" s="37"/>
      <c r="AE135" s="44"/>
      <c r="AF135" s="44"/>
      <c r="AG135" s="44"/>
    </row>
    <row r="136" spans="25:33">
      <c r="Y136" s="37"/>
      <c r="Z136" s="37"/>
      <c r="AA136" s="37"/>
      <c r="AB136" s="37"/>
      <c r="AC136" s="37"/>
      <c r="AD136" s="37"/>
      <c r="AE136" s="44"/>
      <c r="AF136" s="44"/>
      <c r="AG136" s="44"/>
    </row>
    <row r="137" spans="25:33">
      <c r="Y137" s="37"/>
      <c r="Z137" s="37"/>
      <c r="AA137" s="37"/>
      <c r="AB137" s="37"/>
      <c r="AC137" s="37"/>
      <c r="AD137" s="37"/>
      <c r="AE137" s="44"/>
      <c r="AF137" s="44"/>
      <c r="AG137" s="44"/>
    </row>
    <row r="138" spans="25:33">
      <c r="Y138" s="37"/>
      <c r="Z138" s="37"/>
      <c r="AA138" s="37"/>
      <c r="AB138" s="37"/>
      <c r="AC138" s="37"/>
      <c r="AD138" s="37"/>
      <c r="AE138" s="44"/>
      <c r="AF138" s="44"/>
      <c r="AG138" s="44"/>
    </row>
    <row r="139" spans="25:33">
      <c r="Y139" s="37"/>
      <c r="Z139" s="37"/>
      <c r="AA139" s="37"/>
      <c r="AB139" s="37"/>
      <c r="AC139" s="37"/>
      <c r="AD139" s="37"/>
      <c r="AE139" s="44"/>
      <c r="AF139" s="44"/>
      <c r="AG139" s="44"/>
    </row>
    <row r="140" spans="25:33">
      <c r="Y140" s="37"/>
      <c r="Z140" s="37"/>
      <c r="AA140" s="37"/>
      <c r="AB140" s="37"/>
      <c r="AC140" s="37"/>
      <c r="AD140" s="37"/>
      <c r="AE140" s="44"/>
      <c r="AF140" s="44"/>
      <c r="AG140" s="44"/>
    </row>
    <row r="141" spans="25:33">
      <c r="Y141" s="37"/>
      <c r="Z141" s="37"/>
      <c r="AA141" s="37"/>
      <c r="AB141" s="37"/>
      <c r="AC141" s="37"/>
      <c r="AD141" s="37"/>
      <c r="AE141" s="44"/>
      <c r="AF141" s="44"/>
      <c r="AG141" s="44"/>
    </row>
    <row r="142" spans="25:33">
      <c r="Y142" s="37"/>
      <c r="Z142" s="37"/>
      <c r="AA142" s="37"/>
      <c r="AB142" s="37"/>
      <c r="AC142" s="37"/>
      <c r="AD142" s="37"/>
      <c r="AE142" s="44"/>
      <c r="AF142" s="44"/>
      <c r="AG142" s="44"/>
    </row>
    <row r="143" spans="25:33">
      <c r="Y143" s="37"/>
      <c r="Z143" s="37"/>
      <c r="AA143" s="37"/>
      <c r="AB143" s="37"/>
      <c r="AC143" s="37"/>
      <c r="AD143" s="37"/>
      <c r="AE143" s="44"/>
      <c r="AF143" s="44"/>
      <c r="AG143" s="44"/>
    </row>
    <row r="144" spans="25:33">
      <c r="Y144" s="37"/>
      <c r="Z144" s="37"/>
      <c r="AA144" s="37"/>
      <c r="AB144" s="37"/>
      <c r="AC144" s="37"/>
      <c r="AD144" s="37"/>
      <c r="AE144" s="44"/>
      <c r="AF144" s="44"/>
      <c r="AG144" s="44"/>
    </row>
    <row r="145" spans="25:33">
      <c r="Y145" s="37"/>
      <c r="Z145" s="37"/>
      <c r="AA145" s="37"/>
      <c r="AB145" s="37"/>
      <c r="AC145" s="37"/>
      <c r="AD145" s="37"/>
      <c r="AE145" s="44"/>
      <c r="AF145" s="44"/>
      <c r="AG145" s="44"/>
    </row>
    <row r="146" spans="25:33">
      <c r="Y146" s="37"/>
      <c r="Z146" s="37"/>
      <c r="AA146" s="37"/>
      <c r="AB146" s="37"/>
      <c r="AC146" s="37"/>
      <c r="AD146" s="37"/>
      <c r="AE146" s="44"/>
      <c r="AF146" s="44"/>
      <c r="AG146" s="44"/>
    </row>
    <row r="147" spans="25:33">
      <c r="Y147" s="37"/>
      <c r="Z147" s="37"/>
      <c r="AA147" s="37"/>
      <c r="AB147" s="37"/>
      <c r="AC147" s="37"/>
      <c r="AD147" s="37"/>
      <c r="AE147" s="44"/>
      <c r="AF147" s="44"/>
      <c r="AG147" s="44"/>
    </row>
    <row r="148" spans="25:33">
      <c r="Y148" s="37"/>
      <c r="Z148" s="37"/>
      <c r="AA148" s="37"/>
      <c r="AB148" s="37"/>
      <c r="AC148" s="37"/>
      <c r="AD148" s="37"/>
      <c r="AE148" s="44"/>
      <c r="AF148" s="44"/>
      <c r="AG148" s="44"/>
    </row>
    <row r="149" spans="25:33">
      <c r="Y149" s="37"/>
      <c r="Z149" s="37"/>
      <c r="AA149" s="37"/>
      <c r="AB149" s="37"/>
      <c r="AC149" s="37"/>
      <c r="AD149" s="37"/>
      <c r="AE149" s="44"/>
      <c r="AF149" s="44"/>
      <c r="AG149" s="44"/>
    </row>
    <row r="150" spans="25:33">
      <c r="Y150" s="37"/>
      <c r="Z150" s="37"/>
      <c r="AA150" s="37"/>
      <c r="AB150" s="37"/>
      <c r="AC150" s="37"/>
      <c r="AD150" s="37"/>
      <c r="AE150" s="44"/>
      <c r="AF150" s="44"/>
      <c r="AG150" s="44"/>
    </row>
    <row r="151" spans="25:33">
      <c r="Y151" s="37"/>
      <c r="Z151" s="37"/>
      <c r="AA151" s="37"/>
      <c r="AB151" s="37"/>
      <c r="AC151" s="37"/>
      <c r="AD151" s="37"/>
      <c r="AE151" s="44"/>
      <c r="AF151" s="44"/>
      <c r="AG151" s="44"/>
    </row>
    <row r="152" spans="25:33">
      <c r="Y152" s="37"/>
      <c r="Z152" s="37"/>
      <c r="AA152" s="37"/>
      <c r="AB152" s="37"/>
      <c r="AC152" s="37"/>
      <c r="AD152" s="37"/>
      <c r="AE152" s="44"/>
      <c r="AF152" s="44"/>
      <c r="AG152" s="44"/>
    </row>
  </sheetData>
  <mergeCells count="2">
    <mergeCell ref="A32:B32"/>
    <mergeCell ref="X1:AD1"/>
  </mergeCells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RowHeight="13"/>
  <sheetData/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41"/>
  <sheetViews>
    <sheetView zoomScale="115" zoomScaleNormal="115" zoomScalePageLayoutView="115" workbookViewId="0">
      <selection activeCell="D11" sqref="D11"/>
    </sheetView>
  </sheetViews>
  <sheetFormatPr baseColWidth="10" defaultColWidth="4.28515625" defaultRowHeight="11"/>
  <cols>
    <col min="1" max="1" width="7.42578125" style="17" customWidth="1"/>
    <col min="2" max="2" width="6.5703125" style="17" customWidth="1"/>
    <col min="3" max="3" width="9.140625" style="17" customWidth="1"/>
    <col min="4" max="4" width="9.28515625" style="17" customWidth="1"/>
    <col min="5" max="5" width="10.5703125" style="17" customWidth="1"/>
    <col min="6" max="6" width="9.140625" style="17" customWidth="1"/>
    <col min="7" max="7" width="8.140625" style="17" customWidth="1"/>
    <col min="8" max="8" width="9.28515625" style="17" customWidth="1"/>
    <col min="9" max="9" width="14.85546875" style="17" customWidth="1"/>
    <col min="10" max="10" width="13" style="17" customWidth="1"/>
    <col min="11" max="11" width="7.140625" style="17" customWidth="1"/>
    <col min="12" max="12" width="36.7109375" style="17" customWidth="1"/>
    <col min="13" max="13" width="9.28515625" style="17" customWidth="1"/>
    <col min="14" max="16384" width="4.28515625" style="17"/>
  </cols>
  <sheetData>
    <row r="1" spans="1:13" ht="20" customHeight="1" thickBot="1">
      <c r="A1" s="89" t="s">
        <v>191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3" s="18" customFormat="1" ht="33">
      <c r="A2" s="18" t="s">
        <v>39</v>
      </c>
      <c r="B2" s="18" t="s">
        <v>40</v>
      </c>
      <c r="C2" s="18" t="s">
        <v>54</v>
      </c>
      <c r="D2" s="18" t="s">
        <v>55</v>
      </c>
      <c r="E2" s="18" t="s">
        <v>56</v>
      </c>
      <c r="F2" s="18" t="s">
        <v>47</v>
      </c>
      <c r="G2" s="18" t="s">
        <v>177</v>
      </c>
      <c r="H2" s="18" t="s">
        <v>178</v>
      </c>
      <c r="I2" s="18" t="s">
        <v>179</v>
      </c>
      <c r="J2" s="18" t="s">
        <v>180</v>
      </c>
      <c r="K2" s="18" t="s">
        <v>181</v>
      </c>
      <c r="L2" s="18" t="s">
        <v>182</v>
      </c>
      <c r="M2" s="18" t="s">
        <v>181</v>
      </c>
    </row>
    <row r="3" spans="1:13" ht="33">
      <c r="A3" s="19" t="s">
        <v>434</v>
      </c>
      <c r="B3" s="19" t="s">
        <v>280</v>
      </c>
      <c r="C3" s="19" t="s">
        <v>281</v>
      </c>
      <c r="D3" s="19" t="s">
        <v>91</v>
      </c>
      <c r="E3" s="19" t="s">
        <v>158</v>
      </c>
      <c r="F3" s="19" t="s">
        <v>100</v>
      </c>
      <c r="G3" s="19" t="s">
        <v>101</v>
      </c>
      <c r="H3" s="19" t="s">
        <v>282</v>
      </c>
      <c r="I3" s="19" t="s">
        <v>156</v>
      </c>
      <c r="J3" s="19" t="s">
        <v>289</v>
      </c>
      <c r="K3" s="19" t="s">
        <v>294</v>
      </c>
      <c r="L3" s="19" t="s">
        <v>102</v>
      </c>
      <c r="M3" s="19" t="s">
        <v>294</v>
      </c>
    </row>
    <row r="4" spans="1:13" ht="33">
      <c r="A4" s="19" t="s">
        <v>283</v>
      </c>
      <c r="B4" s="19" t="s">
        <v>284</v>
      </c>
      <c r="C4" s="19">
        <v>43</v>
      </c>
      <c r="D4" s="19" t="s">
        <v>92</v>
      </c>
      <c r="E4" s="19" t="s">
        <v>192</v>
      </c>
      <c r="F4" s="19" t="s">
        <v>293</v>
      </c>
      <c r="G4" s="19" t="s">
        <v>193</v>
      </c>
      <c r="H4" s="19" t="s">
        <v>246</v>
      </c>
      <c r="I4" s="19" t="s">
        <v>285</v>
      </c>
      <c r="J4" s="19" t="s">
        <v>155</v>
      </c>
      <c r="K4" s="19" t="s">
        <v>197</v>
      </c>
      <c r="L4" s="19" t="s">
        <v>144</v>
      </c>
      <c r="M4" s="19" t="s">
        <v>245</v>
      </c>
    </row>
    <row r="5" spans="1:13" ht="33">
      <c r="A5" s="19" t="s">
        <v>286</v>
      </c>
      <c r="B5" s="19" t="s">
        <v>284</v>
      </c>
      <c r="C5" s="19" t="s">
        <v>287</v>
      </c>
      <c r="D5" s="76" t="s">
        <v>32</v>
      </c>
      <c r="E5" s="19" t="s">
        <v>134</v>
      </c>
      <c r="F5" s="19" t="s">
        <v>135</v>
      </c>
      <c r="G5" s="19" t="s">
        <v>136</v>
      </c>
      <c r="H5" s="19" t="s">
        <v>247</v>
      </c>
      <c r="I5" s="19" t="s">
        <v>157</v>
      </c>
      <c r="J5" s="19" t="s">
        <v>137</v>
      </c>
      <c r="K5" s="19" t="s">
        <v>197</v>
      </c>
      <c r="L5" s="19" t="s">
        <v>48</v>
      </c>
      <c r="M5" s="19" t="s">
        <v>245</v>
      </c>
    </row>
    <row r="6" spans="1:13" ht="33">
      <c r="A6" s="19" t="s">
        <v>138</v>
      </c>
      <c r="B6" s="19" t="s">
        <v>139</v>
      </c>
      <c r="C6" s="19" t="s">
        <v>349</v>
      </c>
      <c r="D6" s="19" t="s">
        <v>93</v>
      </c>
      <c r="E6" s="19" t="s">
        <v>226</v>
      </c>
      <c r="F6" s="19" t="s">
        <v>290</v>
      </c>
      <c r="G6" s="20" t="s">
        <v>200</v>
      </c>
      <c r="H6" s="19" t="s">
        <v>190</v>
      </c>
      <c r="I6" s="19" t="s">
        <v>14</v>
      </c>
      <c r="J6" s="19" t="s">
        <v>227</v>
      </c>
      <c r="K6" s="19" t="s">
        <v>202</v>
      </c>
      <c r="L6" s="19" t="s">
        <v>292</v>
      </c>
      <c r="M6" s="19" t="s">
        <v>291</v>
      </c>
    </row>
    <row r="7" spans="1:13" ht="33">
      <c r="A7" s="19" t="s">
        <v>228</v>
      </c>
      <c r="B7" s="19" t="s">
        <v>284</v>
      </c>
      <c r="C7" s="21" t="s">
        <v>229</v>
      </c>
      <c r="D7" s="21" t="s">
        <v>33</v>
      </c>
      <c r="E7" s="19" t="s">
        <v>368</v>
      </c>
      <c r="F7" s="19" t="s">
        <v>27</v>
      </c>
      <c r="G7" s="19" t="s">
        <v>193</v>
      </c>
      <c r="H7" s="19" t="s">
        <v>149</v>
      </c>
      <c r="I7" s="19" t="s">
        <v>89</v>
      </c>
      <c r="J7" s="19" t="s">
        <v>321</v>
      </c>
      <c r="K7" s="19" t="s">
        <v>57</v>
      </c>
      <c r="L7" s="19" t="s">
        <v>99</v>
      </c>
      <c r="M7" s="19" t="s">
        <v>189</v>
      </c>
    </row>
    <row r="8" spans="1:13" ht="45">
      <c r="A8" s="19" t="s">
        <v>369</v>
      </c>
      <c r="B8" s="19" t="s">
        <v>370</v>
      </c>
      <c r="C8" s="19" t="s">
        <v>371</v>
      </c>
      <c r="D8" s="76" t="s">
        <v>34</v>
      </c>
      <c r="E8" s="19" t="s">
        <v>372</v>
      </c>
      <c r="F8" s="19" t="s">
        <v>404</v>
      </c>
      <c r="G8" s="19" t="s">
        <v>405</v>
      </c>
      <c r="H8" s="19" t="s">
        <v>406</v>
      </c>
      <c r="I8" s="19" t="s">
        <v>407</v>
      </c>
      <c r="J8" s="19" t="s">
        <v>408</v>
      </c>
      <c r="K8" s="19" t="s">
        <v>409</v>
      </c>
      <c r="L8" s="19" t="s">
        <v>410</v>
      </c>
      <c r="M8" s="19" t="s">
        <v>409</v>
      </c>
    </row>
    <row r="9" spans="1:13" ht="44">
      <c r="A9" s="19" t="s">
        <v>411</v>
      </c>
      <c r="B9" s="19" t="s">
        <v>284</v>
      </c>
      <c r="C9" s="19" t="s">
        <v>412</v>
      </c>
      <c r="D9" s="76" t="s">
        <v>35</v>
      </c>
      <c r="E9" s="19" t="s">
        <v>413</v>
      </c>
      <c r="F9" s="19" t="s">
        <v>414</v>
      </c>
      <c r="G9" s="19" t="s">
        <v>415</v>
      </c>
      <c r="H9" s="19" t="s">
        <v>252</v>
      </c>
      <c r="I9" s="19" t="s">
        <v>253</v>
      </c>
      <c r="J9" s="19" t="s">
        <v>244</v>
      </c>
      <c r="K9" s="19" t="s">
        <v>373</v>
      </c>
      <c r="L9" s="19" t="s">
        <v>159</v>
      </c>
      <c r="M9" s="19" t="s">
        <v>160</v>
      </c>
    </row>
    <row r="10" spans="1:13" ht="66">
      <c r="A10" s="19" t="s">
        <v>161</v>
      </c>
      <c r="B10" s="19" t="s">
        <v>284</v>
      </c>
      <c r="C10" s="76" t="s">
        <v>37</v>
      </c>
      <c r="D10" s="76" t="s">
        <v>36</v>
      </c>
      <c r="E10" s="19" t="s">
        <v>21</v>
      </c>
      <c r="F10" s="19" t="s">
        <v>22</v>
      </c>
      <c r="G10" s="19" t="s">
        <v>112</v>
      </c>
      <c r="H10" s="19" t="s">
        <v>29</v>
      </c>
      <c r="I10" s="19" t="s">
        <v>104</v>
      </c>
      <c r="J10" s="19" t="s">
        <v>105</v>
      </c>
      <c r="K10" s="19" t="s">
        <v>106</v>
      </c>
      <c r="L10" s="19" t="s">
        <v>175</v>
      </c>
      <c r="M10" s="19" t="s">
        <v>176</v>
      </c>
    </row>
    <row r="11" spans="1:13" ht="34">
      <c r="A11" s="19" t="s">
        <v>173</v>
      </c>
      <c r="B11" s="19" t="s">
        <v>174</v>
      </c>
      <c r="C11" s="19" t="s">
        <v>433</v>
      </c>
      <c r="D11" s="19" t="s">
        <v>59</v>
      </c>
      <c r="E11" s="19" t="s">
        <v>300</v>
      </c>
      <c r="F11" s="19" t="s">
        <v>435</v>
      </c>
      <c r="G11" s="19" t="s">
        <v>436</v>
      </c>
      <c r="H11" s="19" t="s">
        <v>437</v>
      </c>
      <c r="I11" s="19" t="s">
        <v>438</v>
      </c>
      <c r="J11" s="19" t="s">
        <v>439</v>
      </c>
      <c r="K11" s="19" t="s">
        <v>440</v>
      </c>
      <c r="L11" s="19" t="s">
        <v>441</v>
      </c>
      <c r="M11" s="19" t="s">
        <v>440</v>
      </c>
    </row>
    <row r="12" spans="1:13" ht="44">
      <c r="A12" s="19" t="s">
        <v>442</v>
      </c>
      <c r="B12" s="19" t="s">
        <v>443</v>
      </c>
      <c r="C12" s="19" t="s">
        <v>444</v>
      </c>
      <c r="D12" s="19" t="s">
        <v>60</v>
      </c>
      <c r="E12" s="19" t="s">
        <v>445</v>
      </c>
      <c r="F12" s="19" t="s">
        <v>446</v>
      </c>
      <c r="G12" s="19" t="s">
        <v>447</v>
      </c>
      <c r="H12" s="19" t="s">
        <v>350</v>
      </c>
      <c r="I12" s="19" t="s">
        <v>351</v>
      </c>
      <c r="J12" s="19" t="s">
        <v>214</v>
      </c>
      <c r="K12" s="19" t="s">
        <v>440</v>
      </c>
      <c r="L12" s="19" t="s">
        <v>215</v>
      </c>
      <c r="M12" s="19" t="s">
        <v>440</v>
      </c>
    </row>
    <row r="13" spans="1:13" ht="33">
      <c r="A13" s="24" t="s">
        <v>16</v>
      </c>
      <c r="B13" s="19" t="s">
        <v>284</v>
      </c>
      <c r="C13" s="19" t="s">
        <v>216</v>
      </c>
      <c r="D13" s="19" t="s">
        <v>61</v>
      </c>
      <c r="E13" s="19" t="s">
        <v>217</v>
      </c>
      <c r="F13" s="19" t="s">
        <v>218</v>
      </c>
      <c r="G13" s="76" t="s">
        <v>31</v>
      </c>
      <c r="H13" s="19" t="s">
        <v>219</v>
      </c>
      <c r="I13" s="19" t="s">
        <v>203</v>
      </c>
      <c r="J13" s="19" t="s">
        <v>204</v>
      </c>
      <c r="K13" s="19" t="s">
        <v>205</v>
      </c>
      <c r="L13" s="19" t="s">
        <v>62</v>
      </c>
      <c r="M13" s="19" t="s">
        <v>205</v>
      </c>
    </row>
    <row r="14" spans="1:13" ht="45" thickBot="1">
      <c r="A14" s="19" t="s">
        <v>63</v>
      </c>
      <c r="B14" s="19" t="s">
        <v>3</v>
      </c>
      <c r="C14" s="19" t="s">
        <v>4</v>
      </c>
      <c r="D14" s="19" t="s">
        <v>90</v>
      </c>
      <c r="E14" s="19" t="s">
        <v>5</v>
      </c>
      <c r="F14" s="19" t="s">
        <v>6</v>
      </c>
      <c r="G14" s="19" t="s">
        <v>7</v>
      </c>
      <c r="H14" s="19" t="s">
        <v>153</v>
      </c>
      <c r="I14" s="19" t="s">
        <v>78</v>
      </c>
      <c r="J14" s="19" t="s">
        <v>320</v>
      </c>
      <c r="K14" s="19" t="s">
        <v>440</v>
      </c>
      <c r="L14" s="19" t="s">
        <v>132</v>
      </c>
      <c r="M14" s="19" t="s">
        <v>133</v>
      </c>
    </row>
    <row r="15" spans="1:13" s="23" customFormat="1" ht="18" customHeight="1" thickBot="1">
      <c r="A15" s="90" t="s">
        <v>46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22"/>
      <c r="M15" s="22"/>
    </row>
    <row r="16" spans="1:13">
      <c r="A16" s="87" t="s">
        <v>131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19"/>
      <c r="M16" s="19"/>
    </row>
    <row r="17" spans="1:13">
      <c r="A17" s="87" t="s">
        <v>390</v>
      </c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19"/>
      <c r="M17" s="19"/>
    </row>
    <row r="18" spans="1:13">
      <c r="A18" s="87" t="s">
        <v>391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19"/>
      <c r="M18" s="19"/>
    </row>
    <row r="19" spans="1:13">
      <c r="A19" s="87" t="s">
        <v>416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19"/>
      <c r="M19" s="19"/>
    </row>
    <row r="20" spans="1:1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pans="1:1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1:1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55">
      <c r="A23" s="19" t="s">
        <v>417</v>
      </c>
      <c r="B23" s="19" t="s">
        <v>418</v>
      </c>
      <c r="C23" s="19" t="s">
        <v>419</v>
      </c>
      <c r="D23" s="19"/>
      <c r="E23" s="19" t="s">
        <v>420</v>
      </c>
      <c r="F23" s="19" t="s">
        <v>421</v>
      </c>
      <c r="G23" s="19" t="s">
        <v>422</v>
      </c>
      <c r="H23" s="19" t="s">
        <v>423</v>
      </c>
      <c r="I23" s="19" t="s">
        <v>424</v>
      </c>
      <c r="J23" s="19" t="s">
        <v>425</v>
      </c>
      <c r="K23" s="19" t="s">
        <v>426</v>
      </c>
      <c r="L23" s="19" t="s">
        <v>297</v>
      </c>
      <c r="M23" s="19" t="s">
        <v>426</v>
      </c>
    </row>
    <row r="24" spans="1:13" ht="132">
      <c r="A24" s="19" t="s">
        <v>298</v>
      </c>
      <c r="B24" s="19" t="s">
        <v>251</v>
      </c>
      <c r="C24" s="19" t="s">
        <v>258</v>
      </c>
      <c r="D24" s="19"/>
      <c r="E24" s="19" t="s">
        <v>51</v>
      </c>
      <c r="F24" s="19" t="s">
        <v>295</v>
      </c>
      <c r="G24" s="19" t="s">
        <v>101</v>
      </c>
      <c r="H24" s="19" t="s">
        <v>259</v>
      </c>
      <c r="I24" s="19"/>
      <c r="J24" s="19" t="s">
        <v>296</v>
      </c>
      <c r="K24" s="19" t="s">
        <v>294</v>
      </c>
      <c r="L24" s="19" t="s">
        <v>260</v>
      </c>
      <c r="M24" s="19" t="s">
        <v>294</v>
      </c>
    </row>
    <row r="25" spans="1:13" ht="66">
      <c r="A25" s="19" t="s">
        <v>261</v>
      </c>
      <c r="B25" s="19" t="s">
        <v>162</v>
      </c>
      <c r="C25" s="19" t="s">
        <v>163</v>
      </c>
      <c r="D25" s="19"/>
      <c r="E25" s="19" t="s">
        <v>164</v>
      </c>
      <c r="F25" s="19" t="s">
        <v>165</v>
      </c>
      <c r="G25" s="19" t="s">
        <v>166</v>
      </c>
      <c r="H25" s="19" t="s">
        <v>75</v>
      </c>
      <c r="I25" s="19" t="s">
        <v>113</v>
      </c>
      <c r="J25" s="19" t="s">
        <v>114</v>
      </c>
      <c r="K25" s="19" t="s">
        <v>440</v>
      </c>
      <c r="L25" s="19" t="s">
        <v>115</v>
      </c>
      <c r="M25" s="19" t="s">
        <v>440</v>
      </c>
    </row>
    <row r="26" spans="1:1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13" ht="88">
      <c r="A27" s="25" t="s">
        <v>185</v>
      </c>
      <c r="B27" s="25" t="s">
        <v>186</v>
      </c>
      <c r="C27" s="19" t="s">
        <v>187</v>
      </c>
      <c r="D27" s="19"/>
      <c r="E27" s="19" t="s">
        <v>188</v>
      </c>
      <c r="F27" s="19" t="s">
        <v>150</v>
      </c>
      <c r="G27" s="19" t="s">
        <v>15</v>
      </c>
      <c r="H27" s="19" t="s">
        <v>116</v>
      </c>
      <c r="I27" s="19"/>
      <c r="J27" s="19" t="s">
        <v>117</v>
      </c>
      <c r="K27" s="19"/>
      <c r="L27" s="19" t="s">
        <v>118</v>
      </c>
      <c r="M27" s="19"/>
    </row>
    <row r="28" spans="1:13" ht="88">
      <c r="A28" s="25" t="s">
        <v>30</v>
      </c>
      <c r="B28" s="25" t="s">
        <v>88</v>
      </c>
      <c r="C28" s="19" t="s">
        <v>279</v>
      </c>
      <c r="D28" s="19"/>
      <c r="E28" s="19" t="s">
        <v>432</v>
      </c>
      <c r="F28" s="19" t="s">
        <v>356</v>
      </c>
      <c r="G28" s="19" t="s">
        <v>357</v>
      </c>
      <c r="H28" s="19" t="s">
        <v>301</v>
      </c>
      <c r="I28" s="19"/>
      <c r="J28" s="19" t="s">
        <v>198</v>
      </c>
      <c r="K28" s="19"/>
      <c r="L28" s="19" t="s">
        <v>199</v>
      </c>
      <c r="M28" s="19"/>
    </row>
    <row r="41" spans="3:3">
      <c r="C41" s="17" t="s">
        <v>353</v>
      </c>
    </row>
  </sheetData>
  <mergeCells count="6">
    <mergeCell ref="A19:K19"/>
    <mergeCell ref="A1:K1"/>
    <mergeCell ref="A15:K15"/>
    <mergeCell ref="A16:K16"/>
    <mergeCell ref="A17:K17"/>
    <mergeCell ref="A18:K18"/>
  </mergeCells>
  <phoneticPr fontId="1" type="noConversion"/>
  <pageMargins left="0.75000000000000011" right="0.75000000000000011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"/>
  <sheetViews>
    <sheetView view="pageLayout" topLeftCell="A3" workbookViewId="0">
      <selection activeCell="A44" sqref="A44"/>
    </sheetView>
  </sheetViews>
  <sheetFormatPr baseColWidth="10" defaultRowHeight="13"/>
  <cols>
    <col min="1" max="1" width="36.28515625" customWidth="1"/>
  </cols>
  <sheetData>
    <row r="1" spans="1:1">
      <c r="A1" t="s">
        <v>20</v>
      </c>
    </row>
    <row r="2" spans="1:1">
      <c r="A2" t="s">
        <v>0</v>
      </c>
    </row>
    <row r="3" spans="1:1">
      <c r="A3" t="s">
        <v>1</v>
      </c>
    </row>
    <row r="4" spans="1:1">
      <c r="A4" t="s">
        <v>28</v>
      </c>
    </row>
    <row r="5" spans="1:1">
      <c r="A5" t="s">
        <v>97</v>
      </c>
    </row>
    <row r="6" spans="1:1">
      <c r="A6" t="s">
        <v>94</v>
      </c>
    </row>
    <row r="7" spans="1:1">
      <c r="A7" t="s">
        <v>230</v>
      </c>
    </row>
    <row r="8" spans="1:1">
      <c r="A8" t="s">
        <v>69</v>
      </c>
    </row>
    <row r="9" spans="1:1">
      <c r="A9" t="s">
        <v>98</v>
      </c>
    </row>
    <row r="10" spans="1:1">
      <c r="A10" t="s">
        <v>194</v>
      </c>
    </row>
    <row r="11" spans="1:1">
      <c r="A11" t="s">
        <v>110</v>
      </c>
    </row>
    <row r="12" spans="1:1">
      <c r="A12" t="s">
        <v>241</v>
      </c>
    </row>
    <row r="13" spans="1:1">
      <c r="A13" t="s">
        <v>238</v>
      </c>
    </row>
    <row r="14" spans="1:1">
      <c r="A14" t="s">
        <v>239</v>
      </c>
    </row>
    <row r="15" spans="1:1">
      <c r="A15" t="s">
        <v>237</v>
      </c>
    </row>
    <row r="16" spans="1:1">
      <c r="A16" t="s">
        <v>201</v>
      </c>
    </row>
    <row r="17" spans="1:1">
      <c r="A17" t="s">
        <v>72</v>
      </c>
    </row>
    <row r="18" spans="1:1">
      <c r="A18" t="s">
        <v>73</v>
      </c>
    </row>
    <row r="19" spans="1:1">
      <c r="A19" t="s">
        <v>141</v>
      </c>
    </row>
    <row r="20" spans="1:1">
      <c r="A20" t="s">
        <v>23</v>
      </c>
    </row>
    <row r="21" spans="1:1">
      <c r="A21" t="s">
        <v>142</v>
      </c>
    </row>
    <row r="22" spans="1:1">
      <c r="A22" t="s">
        <v>52</v>
      </c>
    </row>
    <row r="23" spans="1:1">
      <c r="A23" t="s">
        <v>24</v>
      </c>
    </row>
    <row r="24" spans="1:1">
      <c r="A24" t="s">
        <v>25</v>
      </c>
    </row>
    <row r="25" spans="1:1">
      <c r="A25" t="s">
        <v>26</v>
      </c>
    </row>
    <row r="26" spans="1:1">
      <c r="A26" t="s">
        <v>74</v>
      </c>
    </row>
    <row r="27" spans="1:1">
      <c r="A27" t="s">
        <v>243</v>
      </c>
    </row>
    <row r="28" spans="1:1">
      <c r="A28" t="s">
        <v>53</v>
      </c>
    </row>
    <row r="29" spans="1:1">
      <c r="A29" t="s">
        <v>145</v>
      </c>
    </row>
    <row r="30" spans="1:1">
      <c r="A30" t="s">
        <v>146</v>
      </c>
    </row>
    <row r="31" spans="1:1">
      <c r="A31" t="s">
        <v>147</v>
      </c>
    </row>
    <row r="32" spans="1:1">
      <c r="A32" t="s">
        <v>148</v>
      </c>
    </row>
    <row r="33" spans="1:1">
      <c r="A33" t="s">
        <v>154</v>
      </c>
    </row>
    <row r="34" spans="1:1">
      <c r="A34" t="s">
        <v>71</v>
      </c>
    </row>
    <row r="35" spans="1:1">
      <c r="A35" t="s">
        <v>2</v>
      </c>
    </row>
    <row r="36" spans="1:1">
      <c r="A36" t="s">
        <v>140</v>
      </c>
    </row>
    <row r="37" spans="1:1">
      <c r="A37" t="s">
        <v>151</v>
      </c>
    </row>
    <row r="38" spans="1:1">
      <c r="A38" t="s">
        <v>183</v>
      </c>
    </row>
    <row r="39" spans="1:1">
      <c r="A39" t="s">
        <v>184</v>
      </c>
    </row>
    <row r="40" spans="1:1">
      <c r="A40" t="s">
        <v>240</v>
      </c>
    </row>
    <row r="41" spans="1:1">
      <c r="A41" t="s">
        <v>19</v>
      </c>
    </row>
    <row r="42" spans="1:1">
      <c r="A42" t="s">
        <v>50</v>
      </c>
    </row>
    <row r="43" spans="1:1">
      <c r="A43" t="s">
        <v>195</v>
      </c>
    </row>
    <row r="44" spans="1:1">
      <c r="A44" t="s">
        <v>109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5"/>
  <sheetViews>
    <sheetView workbookViewId="0">
      <selection activeCell="A6" sqref="A6"/>
    </sheetView>
  </sheetViews>
  <sheetFormatPr baseColWidth="10" defaultRowHeight="13"/>
  <cols>
    <col min="1" max="1" width="125.28515625" customWidth="1"/>
    <col min="3" max="3" width="9.140625" customWidth="1"/>
    <col min="4" max="4" width="8.140625" customWidth="1"/>
    <col min="7" max="7" width="9.42578125" customWidth="1"/>
  </cols>
  <sheetData>
    <row r="1" spans="1:11">
      <c r="A1" s="2" t="s">
        <v>143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7" t="s">
        <v>288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7" t="s">
        <v>352</v>
      </c>
      <c r="B4" s="2"/>
      <c r="C4" s="3"/>
      <c r="D4" s="2"/>
      <c r="E4" s="2"/>
      <c r="F4" s="2"/>
      <c r="G4" s="2"/>
      <c r="H4" s="2"/>
      <c r="I4" s="2"/>
      <c r="J4" s="2"/>
      <c r="K4" s="2"/>
    </row>
    <row r="5" spans="1:11">
      <c r="A5" s="7" t="s">
        <v>354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>
      <c r="A6" s="7" t="s">
        <v>196</v>
      </c>
      <c r="B6" s="2"/>
      <c r="C6" s="2"/>
      <c r="D6" s="2"/>
      <c r="E6" s="2"/>
      <c r="F6" s="2"/>
      <c r="G6" s="5"/>
      <c r="H6" s="2"/>
      <c r="I6" s="2"/>
      <c r="J6" s="2"/>
      <c r="K6" s="2"/>
    </row>
    <row r="7" spans="1:11">
      <c r="A7" s="2"/>
      <c r="B7" s="2"/>
      <c r="C7" s="4"/>
      <c r="D7" s="4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>
      <c r="A10" s="2"/>
      <c r="B10" s="2"/>
      <c r="C10" s="3"/>
      <c r="D10" s="3"/>
      <c r="E10" s="3"/>
      <c r="F10" s="2"/>
      <c r="G10" s="2"/>
      <c r="H10" s="2"/>
      <c r="I10" s="2"/>
      <c r="J10" s="2"/>
      <c r="K10" s="2"/>
    </row>
    <row r="11" spans="1: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4" thickBo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s="6" customFormat="1"/>
  </sheetData>
  <phoneticPr fontId="1" type="noConversion"/>
  <pageMargins left="0.75000000000000011" right="0.75000000000000011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L149"/>
  <sheetViews>
    <sheetView topLeftCell="AC1" workbookViewId="0">
      <selection activeCell="E26" sqref="E26"/>
    </sheetView>
  </sheetViews>
  <sheetFormatPr baseColWidth="10" defaultColWidth="24.5703125" defaultRowHeight="13"/>
  <cols>
    <col min="1" max="9" width="24.5703125" style="27"/>
    <col min="10" max="10" width="24.5703125" style="26"/>
    <col min="11" max="20" width="24.5703125" style="27"/>
    <col min="21" max="26" width="24.5703125" style="38"/>
    <col min="27" max="28" width="24.5703125" style="28"/>
    <col min="29" max="34" width="24.5703125" style="52"/>
    <col min="35" max="16384" width="24.5703125" style="26"/>
  </cols>
  <sheetData>
    <row r="1" spans="1:38" ht="24" customHeight="1" thickBot="1">
      <c r="A1" s="40" t="s">
        <v>403</v>
      </c>
      <c r="B1" s="46" t="s">
        <v>263</v>
      </c>
      <c r="C1" s="46" t="s">
        <v>265</v>
      </c>
      <c r="D1" s="46" t="s">
        <v>267</v>
      </c>
      <c r="E1" s="46" t="s">
        <v>269</v>
      </c>
      <c r="F1" s="46" t="s">
        <v>271</v>
      </c>
      <c r="G1" s="46" t="s">
        <v>273</v>
      </c>
      <c r="H1" s="30" t="s">
        <v>317</v>
      </c>
      <c r="I1" s="30" t="s">
        <v>319</v>
      </c>
      <c r="J1" s="30" t="s">
        <v>449</v>
      </c>
      <c r="K1" s="30" t="s">
        <v>451</v>
      </c>
      <c r="L1" s="30" t="s">
        <v>453</v>
      </c>
      <c r="M1" s="30" t="s">
        <v>455</v>
      </c>
      <c r="N1" s="30" t="s">
        <v>457</v>
      </c>
      <c r="O1" s="30" t="s">
        <v>331</v>
      </c>
      <c r="P1" s="30" t="s">
        <v>333</v>
      </c>
      <c r="Q1" s="30" t="s">
        <v>335</v>
      </c>
      <c r="R1" s="30" t="s">
        <v>337</v>
      </c>
      <c r="S1" s="30" t="s">
        <v>339</v>
      </c>
      <c r="T1" s="47" t="s">
        <v>428</v>
      </c>
      <c r="U1" s="48" t="s">
        <v>340</v>
      </c>
      <c r="V1" s="48" t="s">
        <v>303</v>
      </c>
      <c r="W1" s="47" t="s">
        <v>305</v>
      </c>
      <c r="X1" s="48" t="s">
        <v>307</v>
      </c>
      <c r="Y1" s="48" t="s">
        <v>309</v>
      </c>
      <c r="Z1" s="48" t="s">
        <v>311</v>
      </c>
      <c r="AA1" s="48" t="s">
        <v>313</v>
      </c>
      <c r="AB1" s="48" t="s">
        <v>315</v>
      </c>
      <c r="AC1" s="56" t="s">
        <v>362</v>
      </c>
      <c r="AD1" s="52" t="s">
        <v>366</v>
      </c>
      <c r="AE1" s="52" t="s">
        <v>364</v>
      </c>
      <c r="AF1" s="52" t="s">
        <v>374</v>
      </c>
      <c r="AG1" s="52" t="s">
        <v>376</v>
      </c>
      <c r="AH1" s="52" t="s">
        <v>378</v>
      </c>
    </row>
    <row r="2" spans="1:38" s="29" customFormat="1" ht="24" customHeight="1">
      <c r="A2" s="15" t="s">
        <v>255</v>
      </c>
      <c r="B2" s="49">
        <v>0.76444444444444404</v>
      </c>
      <c r="C2" s="49" t="s">
        <v>256</v>
      </c>
      <c r="D2" s="49">
        <v>-0.27152317880794802</v>
      </c>
      <c r="E2" s="49" t="s">
        <v>256</v>
      </c>
      <c r="F2" s="49">
        <v>1.0359676232523918</v>
      </c>
      <c r="G2" s="49" t="s">
        <v>256</v>
      </c>
      <c r="H2" s="27">
        <v>153.80000000000001</v>
      </c>
      <c r="I2" s="27">
        <v>171</v>
      </c>
      <c r="J2" s="27" t="s">
        <v>341</v>
      </c>
      <c r="K2" s="27">
        <v>22.5</v>
      </c>
      <c r="L2" s="27">
        <v>18.100000000000001</v>
      </c>
      <c r="M2" s="27" t="s">
        <v>341</v>
      </c>
      <c r="N2" s="27">
        <v>154.30000000000001</v>
      </c>
      <c r="O2" s="27">
        <v>146.1</v>
      </c>
      <c r="P2" s="27" t="s">
        <v>342</v>
      </c>
      <c r="Q2" s="27">
        <v>30.2</v>
      </c>
      <c r="R2" s="27">
        <v>27.5</v>
      </c>
      <c r="S2" s="27" t="s">
        <v>341</v>
      </c>
      <c r="T2" s="50">
        <v>28</v>
      </c>
      <c r="U2" s="26">
        <v>16</v>
      </c>
      <c r="V2" s="26">
        <v>12</v>
      </c>
      <c r="W2" s="50">
        <v>28</v>
      </c>
      <c r="X2" s="26">
        <v>16</v>
      </c>
      <c r="Y2" s="26">
        <v>12</v>
      </c>
      <c r="Z2" s="26" t="s">
        <v>341</v>
      </c>
      <c r="AA2" s="26" t="s">
        <v>341</v>
      </c>
      <c r="AB2" s="26" t="s">
        <v>341</v>
      </c>
      <c r="AC2" s="53">
        <f t="shared" ref="AC2:AC16" si="0" xml:space="preserve"> ((U2+X2)/(U2*X2))+((B2^2)/(2*(U2+X2)))</f>
        <v>0.13413086419753084</v>
      </c>
      <c r="AD2" s="53" t="s">
        <v>383</v>
      </c>
      <c r="AE2" s="53">
        <f xml:space="preserve"> ((V2+Y2)/(V2*Y2))+((D2^2)/(2*(V2+Y2)))</f>
        <v>0.16820260076312443</v>
      </c>
      <c r="AF2" s="53" t="s">
        <v>384</v>
      </c>
      <c r="AG2" s="53">
        <f>((T2+W2)/(T2*W2))+((F2^2)/(2*(T2+W2)))</f>
        <v>8.1010972468100087E-2</v>
      </c>
      <c r="AH2" s="53" t="s">
        <v>386</v>
      </c>
      <c r="AI2" s="32"/>
      <c r="AJ2" s="32"/>
      <c r="AK2" s="32"/>
    </row>
    <row r="3" spans="1:38" ht="16">
      <c r="A3" s="9" t="s">
        <v>392</v>
      </c>
      <c r="B3" s="51">
        <v>0.1139896373057</v>
      </c>
      <c r="C3" s="51">
        <v>0.39378238341968902</v>
      </c>
      <c r="D3" s="51">
        <v>-0.19900497512437801</v>
      </c>
      <c r="E3" s="51">
        <v>-2.48756218905473E-2</v>
      </c>
      <c r="F3" s="51">
        <v>0.31299461243007798</v>
      </c>
      <c r="G3" s="51">
        <v>0.418658005310236</v>
      </c>
      <c r="H3" s="27">
        <v>190.6</v>
      </c>
      <c r="I3" s="27">
        <v>192.8</v>
      </c>
      <c r="J3" s="27">
        <v>198.2</v>
      </c>
      <c r="K3" s="27">
        <v>19.3</v>
      </c>
      <c r="L3" s="27">
        <v>23.9</v>
      </c>
      <c r="M3" s="27">
        <v>20.6</v>
      </c>
      <c r="N3" s="27">
        <v>192.9</v>
      </c>
      <c r="O3" s="27">
        <v>188.9</v>
      </c>
      <c r="P3" s="27">
        <v>192.4</v>
      </c>
      <c r="Q3" s="27">
        <v>20.100000000000001</v>
      </c>
      <c r="R3" s="27">
        <v>19.3</v>
      </c>
      <c r="S3" s="27">
        <v>14.5</v>
      </c>
      <c r="T3" s="50">
        <v>36</v>
      </c>
      <c r="U3" s="26">
        <v>19</v>
      </c>
      <c r="V3" s="26">
        <v>17</v>
      </c>
      <c r="W3" s="50">
        <v>36</v>
      </c>
      <c r="X3" s="26">
        <v>19</v>
      </c>
      <c r="Y3" s="26">
        <v>17</v>
      </c>
      <c r="Z3" s="26">
        <v>36</v>
      </c>
      <c r="AA3" s="26">
        <v>19</v>
      </c>
      <c r="AB3" s="26">
        <v>17</v>
      </c>
      <c r="AC3" s="53">
        <f t="shared" si="0"/>
        <v>0.10543412680806691</v>
      </c>
      <c r="AD3" s="53">
        <f xml:space="preserve"> ((U3+AA3)/(U3*AA3))+((C3^2)/(2*(U3+AA3)))</f>
        <v>0.10730348112489066</v>
      </c>
      <c r="AE3" s="53">
        <f t="shared" ref="AE3:AE16" si="1" xml:space="preserve"> ((V3+Y3)/(V3*Y3))+((D3^2)/(2*(V3+Y3)))</f>
        <v>0.11822945559006257</v>
      </c>
      <c r="AF3" s="53">
        <f t="shared" ref="AF3:AF16" si="2" xml:space="preserve"> ((V3+AB3)/(V3*AB3))+((E3^2)/(2*(V3+AB3)))</f>
        <v>0.11765615877300649</v>
      </c>
      <c r="AG3" s="53">
        <f t="shared" ref="AG3:AG16" si="3">((T3+W3)/(T3*W3))+((F3^2)/(2*(T3+W3)))</f>
        <v>5.6235872412571213E-2</v>
      </c>
      <c r="AH3" s="53">
        <f t="shared" ref="AH3:AH16" si="4">((T3+Z3)/(T3*Z3))+((G3^2)/(2*(T3+Z3)))</f>
        <v>5.6772739759794064E-2</v>
      </c>
    </row>
    <row r="4" spans="1:38" ht="16">
      <c r="A4" s="9" t="s">
        <v>393</v>
      </c>
      <c r="B4" s="51">
        <v>0.111607142857143</v>
      </c>
      <c r="C4" s="51">
        <v>-0.151785714285715</v>
      </c>
      <c r="D4" s="51">
        <v>0.23671497584540999</v>
      </c>
      <c r="E4" s="51">
        <v>0.34299516908212502</v>
      </c>
      <c r="F4" s="51">
        <v>-0.125107832988267</v>
      </c>
      <c r="G4" s="51">
        <v>-0.49478088336783999</v>
      </c>
      <c r="H4" s="27">
        <v>187.5</v>
      </c>
      <c r="I4" s="27">
        <v>190</v>
      </c>
      <c r="J4" s="27">
        <v>184.1</v>
      </c>
      <c r="K4" s="27">
        <v>22.4</v>
      </c>
      <c r="L4" s="27">
        <v>22.5</v>
      </c>
      <c r="M4" s="27">
        <v>24.7</v>
      </c>
      <c r="N4" s="27">
        <v>181.8</v>
      </c>
      <c r="O4" s="27">
        <v>186.7</v>
      </c>
      <c r="P4" s="27">
        <v>188.9</v>
      </c>
      <c r="Q4" s="27">
        <v>20.7</v>
      </c>
      <c r="R4" s="27">
        <v>22.2</v>
      </c>
      <c r="S4" s="27">
        <v>20.9</v>
      </c>
      <c r="T4" s="50">
        <v>50</v>
      </c>
      <c r="U4" s="26">
        <v>25</v>
      </c>
      <c r="V4" s="26">
        <v>25</v>
      </c>
      <c r="W4" s="50">
        <v>50</v>
      </c>
      <c r="X4" s="26">
        <v>25</v>
      </c>
      <c r="Y4" s="26">
        <v>25</v>
      </c>
      <c r="Z4" s="26">
        <v>50</v>
      </c>
      <c r="AA4" s="26">
        <v>25</v>
      </c>
      <c r="AB4" s="26">
        <v>25</v>
      </c>
      <c r="AC4" s="53">
        <f t="shared" si="0"/>
        <v>8.0124561543367348E-2</v>
      </c>
      <c r="AD4" s="53">
        <f t="shared" ref="AD4:AD16" si="5" xml:space="preserve"> ((U4+AA4)/(U4*AA4))+((C4^2)/(2*(U4+AA4)))</f>
        <v>8.0230389030612248E-2</v>
      </c>
      <c r="AE4" s="53">
        <f t="shared" si="1"/>
        <v>8.0560339797894925E-2</v>
      </c>
      <c r="AF4" s="53">
        <f t="shared" si="2"/>
        <v>8.1176456860136761E-2</v>
      </c>
      <c r="AG4" s="53">
        <f t="shared" si="3"/>
        <v>4.0078259849375103E-2</v>
      </c>
      <c r="AH4" s="53">
        <f t="shared" si="4"/>
        <v>4.12240406127313E-2</v>
      </c>
    </row>
    <row r="5" spans="1:38" ht="16">
      <c r="A5" s="9" t="s">
        <v>394</v>
      </c>
      <c r="B5" s="51">
        <v>-0.26765188834154402</v>
      </c>
      <c r="C5" s="51">
        <v>4.0229885057470799E-2</v>
      </c>
      <c r="D5" s="51">
        <v>-0.183900069396252</v>
      </c>
      <c r="E5" s="51">
        <v>1.8043025676613301E-2</v>
      </c>
      <c r="F5" s="51">
        <v>-8.3751818945291406E-2</v>
      </c>
      <c r="G5" s="51">
        <v>2.2186859380857502E-2</v>
      </c>
      <c r="H5" s="27">
        <v>34.340000000000003</v>
      </c>
      <c r="I5" s="27">
        <v>31.08</v>
      </c>
      <c r="J5" s="27">
        <v>34.83</v>
      </c>
      <c r="K5" s="27">
        <v>12.18</v>
      </c>
      <c r="L5" s="27">
        <v>18.02</v>
      </c>
      <c r="M5" s="27">
        <v>23.79</v>
      </c>
      <c r="N5" s="27">
        <v>36.57</v>
      </c>
      <c r="O5" s="27">
        <v>33.92</v>
      </c>
      <c r="P5" s="27">
        <v>36.83</v>
      </c>
      <c r="Q5" s="27">
        <v>14.41</v>
      </c>
      <c r="R5" s="27">
        <v>15.19</v>
      </c>
      <c r="S5" s="27">
        <v>12.07</v>
      </c>
      <c r="T5" s="50">
        <v>42</v>
      </c>
      <c r="U5" s="26">
        <v>21</v>
      </c>
      <c r="V5" s="26">
        <v>21</v>
      </c>
      <c r="W5" s="50">
        <v>24</v>
      </c>
      <c r="X5" s="26">
        <v>12</v>
      </c>
      <c r="Y5" s="26">
        <v>12</v>
      </c>
      <c r="Z5" s="26">
        <v>24</v>
      </c>
      <c r="AA5" s="26">
        <v>12</v>
      </c>
      <c r="AB5" s="26">
        <v>12</v>
      </c>
      <c r="AC5" s="53">
        <f t="shared" si="0"/>
        <v>0.13203779812408997</v>
      </c>
      <c r="AD5" s="53">
        <f t="shared" si="5"/>
        <v>0.13097690282589214</v>
      </c>
      <c r="AE5" s="53">
        <f t="shared" si="1"/>
        <v>0.13146479361183469</v>
      </c>
      <c r="AF5" s="53">
        <f t="shared" si="2"/>
        <v>0.13095731353988954</v>
      </c>
      <c r="AG5" s="53">
        <f t="shared" si="3"/>
        <v>6.5529329621468096E-2</v>
      </c>
      <c r="AH5" s="53">
        <f t="shared" si="4"/>
        <v>6.5479919693835834E-2</v>
      </c>
      <c r="AK5" s="27"/>
    </row>
    <row r="6" spans="1:38" ht="16">
      <c r="A6" s="9" t="s">
        <v>395</v>
      </c>
      <c r="B6" s="51" t="s">
        <v>256</v>
      </c>
      <c r="C6" s="51">
        <v>0.151324085750314</v>
      </c>
      <c r="D6" s="51" t="s">
        <v>379</v>
      </c>
      <c r="E6" s="51">
        <v>3.7750094375233801E-3</v>
      </c>
      <c r="F6" s="51" t="s">
        <v>379</v>
      </c>
      <c r="G6" s="51">
        <v>0.14754907631278999</v>
      </c>
      <c r="H6" s="27">
        <v>181.8</v>
      </c>
      <c r="I6" s="27" t="s">
        <v>341</v>
      </c>
      <c r="J6" s="27">
        <v>184.2</v>
      </c>
      <c r="K6" s="27">
        <v>15.86</v>
      </c>
      <c r="L6" s="27" t="s">
        <v>341</v>
      </c>
      <c r="M6" s="27">
        <v>20.97</v>
      </c>
      <c r="N6" s="27">
        <v>171.9</v>
      </c>
      <c r="O6" s="27" t="s">
        <v>341</v>
      </c>
      <c r="P6" s="27">
        <v>172</v>
      </c>
      <c r="Q6" s="27">
        <v>26.49</v>
      </c>
      <c r="R6" s="27" t="s">
        <v>341</v>
      </c>
      <c r="S6" s="27">
        <v>22.19</v>
      </c>
      <c r="T6" s="50">
        <v>53</v>
      </c>
      <c r="U6" s="26">
        <v>27</v>
      </c>
      <c r="V6" s="26">
        <v>26</v>
      </c>
      <c r="W6" s="50" t="s">
        <v>341</v>
      </c>
      <c r="X6" s="26" t="s">
        <v>341</v>
      </c>
      <c r="Y6" s="26" t="s">
        <v>341</v>
      </c>
      <c r="Z6" s="26">
        <v>53</v>
      </c>
      <c r="AA6" s="26">
        <v>27</v>
      </c>
      <c r="AB6" s="26">
        <v>26</v>
      </c>
      <c r="AC6" s="53" t="s">
        <v>380</v>
      </c>
      <c r="AD6" s="53">
        <f t="shared" si="5"/>
        <v>7.4286101656742293E-2</v>
      </c>
      <c r="AE6" s="53" t="s">
        <v>381</v>
      </c>
      <c r="AF6" s="53">
        <f t="shared" si="2"/>
        <v>7.6923213949002436E-2</v>
      </c>
      <c r="AG6" s="53" t="s">
        <v>382</v>
      </c>
      <c r="AH6" s="53">
        <f t="shared" si="4"/>
        <v>3.7838541178871497E-2</v>
      </c>
    </row>
    <row r="7" spans="1:38" ht="16">
      <c r="A7" s="9" t="s">
        <v>396</v>
      </c>
      <c r="B7" s="51">
        <v>0.63035019455253005</v>
      </c>
      <c r="C7" s="51">
        <v>0.61478599221789898</v>
      </c>
      <c r="D7" s="51">
        <v>0.47011952191235101</v>
      </c>
      <c r="E7" s="51">
        <v>0.60557768924302802</v>
      </c>
      <c r="F7" s="51">
        <v>0.16023067264017901</v>
      </c>
      <c r="G7" s="51">
        <v>9.2083029748707395E-3</v>
      </c>
      <c r="H7" s="27">
        <v>150.1</v>
      </c>
      <c r="I7" s="27">
        <v>166.3</v>
      </c>
      <c r="J7" s="27">
        <v>165.9</v>
      </c>
      <c r="K7" s="27">
        <v>25.7</v>
      </c>
      <c r="L7" s="27">
        <v>24.1</v>
      </c>
      <c r="M7" s="27">
        <v>24</v>
      </c>
      <c r="N7" s="27">
        <v>157.1</v>
      </c>
      <c r="O7" s="27">
        <v>168.9</v>
      </c>
      <c r="P7" s="27">
        <v>172.3</v>
      </c>
      <c r="Q7" s="27">
        <v>25.1</v>
      </c>
      <c r="R7" s="27">
        <v>28</v>
      </c>
      <c r="S7" s="27">
        <v>25.5</v>
      </c>
      <c r="T7" s="50">
        <v>114</v>
      </c>
      <c r="U7" s="26">
        <v>57</v>
      </c>
      <c r="V7" s="26">
        <v>57</v>
      </c>
      <c r="W7" s="50">
        <v>92</v>
      </c>
      <c r="X7" s="26">
        <v>45</v>
      </c>
      <c r="Y7" s="26">
        <v>47</v>
      </c>
      <c r="Z7" s="26">
        <v>87</v>
      </c>
      <c r="AA7" s="26">
        <v>44</v>
      </c>
      <c r="AB7" s="26">
        <v>43</v>
      </c>
      <c r="AC7" s="53">
        <f t="shared" si="0"/>
        <v>4.1713833674150977E-2</v>
      </c>
      <c r="AD7" s="53">
        <f t="shared" si="5"/>
        <v>4.2142230476530915E-2</v>
      </c>
      <c r="AE7" s="53">
        <f t="shared" si="1"/>
        <v>3.9883014840357014E-2</v>
      </c>
      <c r="AF7" s="53">
        <f t="shared" si="2"/>
        <v>4.2633295291155802E-2</v>
      </c>
      <c r="AG7" s="53">
        <f t="shared" si="3"/>
        <v>1.9703810256648639E-2</v>
      </c>
      <c r="AH7" s="53">
        <f t="shared" si="4"/>
        <v>2.0266393625596454E-2</v>
      </c>
      <c r="AL7" s="34"/>
    </row>
    <row r="8" spans="1:38" ht="16">
      <c r="A8" s="9" t="s">
        <v>397</v>
      </c>
      <c r="B8" s="51">
        <v>0.47236002834868901</v>
      </c>
      <c r="C8" s="51" t="s">
        <v>379</v>
      </c>
      <c r="D8" s="51">
        <v>5.7874762808349099E-2</v>
      </c>
      <c r="E8" s="51" t="s">
        <v>379</v>
      </c>
      <c r="F8" s="51">
        <v>0.41448526554033999</v>
      </c>
      <c r="G8" s="51" t="s">
        <v>379</v>
      </c>
      <c r="H8" s="27">
        <v>163.66999999999999</v>
      </c>
      <c r="I8" s="27">
        <v>177</v>
      </c>
      <c r="J8" s="27" t="s">
        <v>341</v>
      </c>
      <c r="K8" s="27">
        <v>28.22</v>
      </c>
      <c r="L8" s="27">
        <v>28.62</v>
      </c>
      <c r="M8" s="27" t="s">
        <v>341</v>
      </c>
      <c r="N8" s="27">
        <v>174.26</v>
      </c>
      <c r="O8" s="27">
        <v>175.48</v>
      </c>
      <c r="P8" s="27" t="s">
        <v>341</v>
      </c>
      <c r="Q8" s="27">
        <v>21.08</v>
      </c>
      <c r="R8" s="27">
        <v>20.53</v>
      </c>
      <c r="S8" s="27" t="s">
        <v>341</v>
      </c>
      <c r="T8" s="50">
        <v>39</v>
      </c>
      <c r="U8" s="26">
        <v>18</v>
      </c>
      <c r="V8" s="26">
        <v>21</v>
      </c>
      <c r="W8" s="50">
        <v>39</v>
      </c>
      <c r="X8" s="26">
        <v>18</v>
      </c>
      <c r="Y8" s="26">
        <v>21</v>
      </c>
      <c r="Z8" s="26" t="s">
        <v>341</v>
      </c>
      <c r="AA8" s="26" t="s">
        <v>341</v>
      </c>
      <c r="AB8" s="26" t="s">
        <v>341</v>
      </c>
      <c r="AC8" s="53">
        <f t="shared" si="0"/>
        <v>0.11421005550529964</v>
      </c>
      <c r="AD8" s="53" t="s">
        <v>382</v>
      </c>
      <c r="AE8" s="53">
        <f t="shared" si="1"/>
        <v>9.5277970097263354E-2</v>
      </c>
      <c r="AF8" s="53" t="s">
        <v>382</v>
      </c>
      <c r="AG8" s="53">
        <f t="shared" si="3"/>
        <v>5.2383320739423374E-2</v>
      </c>
      <c r="AH8" s="53" t="s">
        <v>385</v>
      </c>
    </row>
    <row r="9" spans="1:38" ht="16">
      <c r="A9" s="9" t="s">
        <v>398</v>
      </c>
      <c r="B9" s="51">
        <v>0.40470057952350302</v>
      </c>
      <c r="C9" s="51">
        <v>0.87025112685125605</v>
      </c>
      <c r="D9" s="51">
        <v>-9.0765171503957701E-2</v>
      </c>
      <c r="E9" s="51">
        <v>1.0554089709761899E-2</v>
      </c>
      <c r="F9" s="51">
        <v>0.49546575102745999</v>
      </c>
      <c r="G9" s="51">
        <v>0.85969703714149404</v>
      </c>
      <c r="H9" s="27">
        <v>146.43</v>
      </c>
      <c r="I9" s="27">
        <v>159</v>
      </c>
      <c r="J9" s="27">
        <v>173.46</v>
      </c>
      <c r="K9" s="27">
        <v>31.06</v>
      </c>
      <c r="L9" s="27">
        <v>28.16</v>
      </c>
      <c r="M9" s="27">
        <v>24.7</v>
      </c>
      <c r="N9" s="27">
        <v>164.18</v>
      </c>
      <c r="O9" s="27">
        <v>162.46</v>
      </c>
      <c r="P9" s="27">
        <v>164.38</v>
      </c>
      <c r="Q9" s="27">
        <v>18.95</v>
      </c>
      <c r="R9" s="27">
        <v>24.87</v>
      </c>
      <c r="S9" s="27">
        <v>38.03</v>
      </c>
      <c r="T9" s="50">
        <v>25</v>
      </c>
      <c r="U9" s="26">
        <v>14</v>
      </c>
      <c r="V9" s="26">
        <v>11</v>
      </c>
      <c r="W9" s="50">
        <v>25</v>
      </c>
      <c r="X9" s="26">
        <v>14</v>
      </c>
      <c r="Y9" s="26">
        <v>11</v>
      </c>
      <c r="Z9" s="26">
        <v>21</v>
      </c>
      <c r="AA9" s="26">
        <v>13</v>
      </c>
      <c r="AB9" s="26">
        <v>8</v>
      </c>
      <c r="AC9" s="53">
        <f t="shared" si="0"/>
        <v>0.14578183141190462</v>
      </c>
      <c r="AD9" s="53">
        <f t="shared" si="5"/>
        <v>0.16237640805138689</v>
      </c>
      <c r="AE9" s="53">
        <f t="shared" si="1"/>
        <v>0.18200541628086689</v>
      </c>
      <c r="AF9" s="53">
        <f t="shared" si="2"/>
        <v>0.21591202219355413</v>
      </c>
      <c r="AG9" s="53">
        <f t="shared" si="3"/>
        <v>8.2454863104412052E-2</v>
      </c>
      <c r="AH9" s="53">
        <f t="shared" si="4"/>
        <v>9.5652514963285265E-2</v>
      </c>
    </row>
    <row r="10" spans="1:38" ht="16">
      <c r="A10" s="9" t="s">
        <v>399</v>
      </c>
      <c r="B10" s="51">
        <v>0.34375</v>
      </c>
      <c r="C10" s="51" t="s">
        <v>379</v>
      </c>
      <c r="D10" s="51">
        <v>0</v>
      </c>
      <c r="E10" s="51" t="s">
        <v>379</v>
      </c>
      <c r="F10" s="51">
        <v>0.34375</v>
      </c>
      <c r="G10" s="51" t="s">
        <v>379</v>
      </c>
      <c r="H10" s="27">
        <v>156</v>
      </c>
      <c r="I10" s="27">
        <v>167</v>
      </c>
      <c r="J10" s="27" t="s">
        <v>341</v>
      </c>
      <c r="K10" s="27">
        <v>32</v>
      </c>
      <c r="L10" s="27">
        <v>30</v>
      </c>
      <c r="M10" s="27" t="s">
        <v>341</v>
      </c>
      <c r="N10" s="27">
        <v>156</v>
      </c>
      <c r="O10" s="27">
        <v>156</v>
      </c>
      <c r="P10" s="27" t="s">
        <v>341</v>
      </c>
      <c r="Q10" s="27">
        <v>20</v>
      </c>
      <c r="R10" s="27">
        <v>37</v>
      </c>
      <c r="S10" s="27" t="s">
        <v>341</v>
      </c>
      <c r="T10" s="50">
        <v>59</v>
      </c>
      <c r="U10" s="26">
        <v>27</v>
      </c>
      <c r="V10" s="26">
        <v>32</v>
      </c>
      <c r="W10" s="50">
        <v>59</v>
      </c>
      <c r="X10" s="26">
        <v>27</v>
      </c>
      <c r="Y10" s="26">
        <v>32</v>
      </c>
      <c r="Z10" s="26" t="s">
        <v>341</v>
      </c>
      <c r="AA10" s="26" t="s">
        <v>341</v>
      </c>
      <c r="AB10" s="26" t="s">
        <v>341</v>
      </c>
      <c r="AC10" s="53">
        <f t="shared" si="0"/>
        <v>7.5168185763888881E-2</v>
      </c>
      <c r="AD10" s="53" t="s">
        <v>382</v>
      </c>
      <c r="AE10" s="53">
        <f t="shared" si="1"/>
        <v>6.25E-2</v>
      </c>
      <c r="AF10" s="53" t="s">
        <v>382</v>
      </c>
      <c r="AG10" s="53">
        <f t="shared" si="3"/>
        <v>3.4399000264830511E-2</v>
      </c>
      <c r="AH10" s="53" t="s">
        <v>382</v>
      </c>
    </row>
    <row r="11" spans="1:38" ht="16">
      <c r="A11" s="9" t="s">
        <v>400</v>
      </c>
      <c r="B11" s="51">
        <v>0.47647058823529398</v>
      </c>
      <c r="C11" s="51">
        <v>0.39133126934984502</v>
      </c>
      <c r="D11" s="51">
        <v>0.185714285714286</v>
      </c>
      <c r="E11" s="51">
        <v>0.328851540616246</v>
      </c>
      <c r="F11" s="51">
        <v>0.29075630252100798</v>
      </c>
      <c r="G11" s="51">
        <v>6.2479728733598701E-2</v>
      </c>
      <c r="H11" s="27">
        <v>163.6</v>
      </c>
      <c r="I11" s="27" t="s">
        <v>341</v>
      </c>
      <c r="J11" s="27" t="s">
        <v>341</v>
      </c>
      <c r="K11" s="27">
        <v>32.299999999999997</v>
      </c>
      <c r="L11" s="27" t="s">
        <v>341</v>
      </c>
      <c r="M11" s="27" t="s">
        <v>341</v>
      </c>
      <c r="N11" s="27">
        <v>160.5</v>
      </c>
      <c r="O11" s="27" t="s">
        <v>341</v>
      </c>
      <c r="P11" s="27" t="s">
        <v>341</v>
      </c>
      <c r="Q11" s="27">
        <v>35.700000000000003</v>
      </c>
      <c r="R11" s="27" t="s">
        <v>341</v>
      </c>
      <c r="S11" s="27" t="s">
        <v>341</v>
      </c>
      <c r="T11" s="50">
        <v>199</v>
      </c>
      <c r="U11" s="26">
        <v>113</v>
      </c>
      <c r="V11" s="26">
        <v>86</v>
      </c>
      <c r="W11" s="50">
        <v>143</v>
      </c>
      <c r="X11" s="26">
        <v>65</v>
      </c>
      <c r="Y11" s="26">
        <v>78</v>
      </c>
      <c r="Z11" s="26">
        <v>119</v>
      </c>
      <c r="AA11" s="26">
        <v>53</v>
      </c>
      <c r="AB11" s="26">
        <v>66</v>
      </c>
      <c r="AC11" s="53">
        <f t="shared" si="0"/>
        <v>2.4871881393967614E-2</v>
      </c>
      <c r="AD11" s="53">
        <f t="shared" si="5"/>
        <v>2.8178747599735904E-2</v>
      </c>
      <c r="AE11" s="53">
        <f t="shared" si="1"/>
        <v>2.4553571614081296E-2</v>
      </c>
      <c r="AF11" s="53">
        <f t="shared" si="2"/>
        <v>2.713515678538328E-2</v>
      </c>
      <c r="AG11" s="53">
        <f t="shared" si="3"/>
        <v>1.2141727982925019E-2</v>
      </c>
      <c r="AH11" s="53">
        <f t="shared" si="4"/>
        <v>1.3434624891707802E-2</v>
      </c>
    </row>
    <row r="12" spans="1:38" ht="16">
      <c r="A12" s="9" t="s">
        <v>401</v>
      </c>
      <c r="B12" s="51">
        <v>0.19819819819819801</v>
      </c>
      <c r="C12" s="51">
        <v>0.23873873873873799</v>
      </c>
      <c r="D12" s="51">
        <v>0.20704845814977901</v>
      </c>
      <c r="E12" s="51">
        <v>0.62114537444933904</v>
      </c>
      <c r="F12" s="51">
        <v>-8.8502599515807804E-3</v>
      </c>
      <c r="G12" s="51">
        <v>-0.38240663571060102</v>
      </c>
      <c r="H12" s="27">
        <v>168.9</v>
      </c>
      <c r="I12" s="27">
        <v>173.3</v>
      </c>
      <c r="J12" s="27">
        <v>174.2</v>
      </c>
      <c r="K12" s="27">
        <v>22.2</v>
      </c>
      <c r="L12" s="27" t="s">
        <v>341</v>
      </c>
      <c r="M12" s="27" t="s">
        <v>341</v>
      </c>
      <c r="N12" s="27">
        <v>162</v>
      </c>
      <c r="O12" s="27">
        <v>166.7</v>
      </c>
      <c r="P12" s="27">
        <v>176.1</v>
      </c>
      <c r="Q12" s="27">
        <v>22.7</v>
      </c>
      <c r="R12" s="27" t="s">
        <v>341</v>
      </c>
      <c r="S12" s="27" t="s">
        <v>341</v>
      </c>
      <c r="T12" s="50">
        <v>97</v>
      </c>
      <c r="U12" s="26">
        <v>48</v>
      </c>
      <c r="V12" s="26">
        <v>49</v>
      </c>
      <c r="W12" s="50">
        <v>97</v>
      </c>
      <c r="X12" s="26">
        <v>48</v>
      </c>
      <c r="Y12" s="26">
        <v>49</v>
      </c>
      <c r="Z12" s="26">
        <v>97</v>
      </c>
      <c r="AA12" s="26">
        <v>48</v>
      </c>
      <c r="AB12" s="26">
        <v>49</v>
      </c>
      <c r="AC12" s="53">
        <f t="shared" si="0"/>
        <v>4.1871263155046939E-2</v>
      </c>
      <c r="AD12" s="53">
        <f t="shared" si="5"/>
        <v>4.1963521798825849E-2</v>
      </c>
      <c r="AE12" s="53">
        <f t="shared" si="1"/>
        <v>4.1035046245011225E-2</v>
      </c>
      <c r="AF12" s="53">
        <f t="shared" si="2"/>
        <v>4.2784803960203108E-2</v>
      </c>
      <c r="AG12" s="53">
        <f t="shared" si="3"/>
        <v>2.0618758575003119E-2</v>
      </c>
      <c r="AH12" s="53">
        <f t="shared" si="4"/>
        <v>2.0995450605761599E-2</v>
      </c>
    </row>
    <row r="13" spans="1:38" ht="16">
      <c r="A13" s="9" t="s">
        <v>402</v>
      </c>
      <c r="B13" s="51">
        <v>6.4285714285713697E-2</v>
      </c>
      <c r="C13" s="51">
        <v>-7.4999999999999803E-2</v>
      </c>
      <c r="D13" s="51">
        <v>0.16887417218542999</v>
      </c>
      <c r="E13" s="51">
        <v>-0.30132450331125898</v>
      </c>
      <c r="F13" s="51">
        <v>-0.10458845789971701</v>
      </c>
      <c r="G13" s="51">
        <v>0.226324503311259</v>
      </c>
      <c r="H13" s="27">
        <v>173.9</v>
      </c>
      <c r="I13" s="27">
        <v>175.7</v>
      </c>
      <c r="J13" s="27">
        <v>171.8</v>
      </c>
      <c r="K13" s="27">
        <v>28</v>
      </c>
      <c r="L13" s="27">
        <v>35</v>
      </c>
      <c r="M13" s="27">
        <v>28.2</v>
      </c>
      <c r="N13" s="27">
        <v>182.8</v>
      </c>
      <c r="O13" s="27">
        <v>187.9</v>
      </c>
      <c r="P13" s="27">
        <v>173.7</v>
      </c>
      <c r="Q13" s="27">
        <v>30.2</v>
      </c>
      <c r="R13" s="27">
        <v>27.7</v>
      </c>
      <c r="S13" s="27">
        <v>28.2</v>
      </c>
      <c r="T13" s="50">
        <v>44</v>
      </c>
      <c r="U13" s="26">
        <v>24</v>
      </c>
      <c r="V13" s="26">
        <v>20</v>
      </c>
      <c r="W13" s="50">
        <v>33</v>
      </c>
      <c r="X13" s="26">
        <v>18</v>
      </c>
      <c r="Y13" s="26">
        <v>15</v>
      </c>
      <c r="Z13" s="26">
        <v>35</v>
      </c>
      <c r="AA13" s="26">
        <v>20</v>
      </c>
      <c r="AB13" s="26">
        <v>15</v>
      </c>
      <c r="AC13" s="53">
        <f t="shared" si="0"/>
        <v>9.7271420472951092E-2</v>
      </c>
      <c r="AD13" s="53">
        <f t="shared" si="5"/>
        <v>9.1730587121212112E-2</v>
      </c>
      <c r="AE13" s="53">
        <f t="shared" si="1"/>
        <v>0.11707407360997116</v>
      </c>
      <c r="AF13" s="53">
        <f t="shared" si="2"/>
        <v>0.11796375889946348</v>
      </c>
      <c r="AG13" s="53">
        <f t="shared" si="3"/>
        <v>5.3101333845405892E-2</v>
      </c>
      <c r="AH13" s="53">
        <f t="shared" si="4"/>
        <v>5.1622896113885403E-2</v>
      </c>
      <c r="AL13" s="34"/>
    </row>
    <row r="14" spans="1:38" ht="16">
      <c r="A14" s="77"/>
      <c r="B14" s="78"/>
      <c r="C14" s="78"/>
      <c r="D14" s="78"/>
      <c r="E14" s="78"/>
      <c r="F14" s="78"/>
      <c r="G14" s="78"/>
      <c r="J14" s="27"/>
      <c r="T14" s="65"/>
      <c r="U14" s="26"/>
      <c r="V14" s="26"/>
      <c r="W14" s="65"/>
      <c r="X14" s="26"/>
      <c r="Y14" s="26"/>
      <c r="Z14" s="26"/>
      <c r="AA14" s="26"/>
      <c r="AB14" s="26"/>
      <c r="AC14" s="66"/>
      <c r="AD14" s="66"/>
      <c r="AE14" s="66"/>
      <c r="AF14" s="66"/>
      <c r="AG14" s="66"/>
      <c r="AH14" s="66"/>
      <c r="AL14" s="34"/>
    </row>
    <row r="15" spans="1:38">
      <c r="A15" s="27" t="str">
        <f>'IBDQ-Ergebnisse'!X16</f>
        <v>Boye et al. 2011 (CU)</v>
      </c>
      <c r="B15" s="79">
        <f>'IBDQ-Ergebnisse'!Y16</f>
        <v>0.87813620071684595</v>
      </c>
      <c r="C15" s="79">
        <f>'IBDQ-Ergebnisse'!Z16</f>
        <v>0.57347670250896066</v>
      </c>
      <c r="D15" s="79">
        <f>'IBDQ-Ergebnisse'!AA16</f>
        <v>0.56540084388185685</v>
      </c>
      <c r="E15" s="79">
        <f>'IBDQ-Ergebnisse'!AB16</f>
        <v>0.77215189873417767</v>
      </c>
      <c r="F15" s="79">
        <f>'IBDQ-Ergebnisse'!AC16</f>
        <v>0.3127353568349891</v>
      </c>
      <c r="G15" s="79">
        <f>'IBDQ-Ergebnisse'!AD16</f>
        <v>-0.19867519622521701</v>
      </c>
      <c r="H15" s="27">
        <v>147.9</v>
      </c>
      <c r="I15" s="27">
        <v>172.4</v>
      </c>
      <c r="J15" s="27">
        <v>163.9</v>
      </c>
      <c r="K15" s="27">
        <v>27.9</v>
      </c>
      <c r="L15" s="27">
        <v>24.2</v>
      </c>
      <c r="M15" s="27">
        <v>26.4</v>
      </c>
      <c r="N15" s="27">
        <v>160.6</v>
      </c>
      <c r="O15" s="27">
        <v>174</v>
      </c>
      <c r="P15" s="27">
        <v>178.9</v>
      </c>
      <c r="Q15" s="27">
        <v>23.7</v>
      </c>
      <c r="R15" s="27">
        <v>26.7</v>
      </c>
      <c r="S15" s="27">
        <v>26.1</v>
      </c>
      <c r="T15" s="65">
        <v>58</v>
      </c>
      <c r="U15" s="26">
        <v>35</v>
      </c>
      <c r="V15" s="26">
        <v>23</v>
      </c>
      <c r="W15" s="65">
        <v>45</v>
      </c>
      <c r="X15" s="26">
        <v>24</v>
      </c>
      <c r="Y15" s="26">
        <v>21</v>
      </c>
      <c r="Z15" s="26">
        <v>43</v>
      </c>
      <c r="AA15" s="26">
        <v>25</v>
      </c>
      <c r="AB15" s="26">
        <v>18</v>
      </c>
      <c r="AC15" s="66">
        <f t="shared" si="0"/>
        <v>7.6773037500886904E-2</v>
      </c>
      <c r="AD15" s="66">
        <f t="shared" si="5"/>
        <v>7.1312057974099827E-2</v>
      </c>
      <c r="AE15" s="66">
        <f t="shared" si="1"/>
        <v>9.473001433250279E-2</v>
      </c>
      <c r="AF15" s="66">
        <f t="shared" si="2"/>
        <v>0.10630477440949633</v>
      </c>
      <c r="AG15" s="66">
        <f t="shared" si="3"/>
        <v>3.9938375335551064E-2</v>
      </c>
      <c r="AH15" s="66">
        <f t="shared" si="4"/>
        <v>4.0692598380640765E-2</v>
      </c>
    </row>
    <row r="16" spans="1:38">
      <c r="A16" s="27" t="str">
        <f>'IBDQ-Ergebnisse'!X17</f>
        <v>Boye et al. 2011 (MC)</v>
      </c>
      <c r="B16" s="79">
        <f>'IBDQ-Ergebnisse'!Y17</f>
        <v>0.25909090909090987</v>
      </c>
      <c r="C16" s="79">
        <f>'IBDQ-Ergebnisse'!Z17</f>
        <v>0.67272727272727328</v>
      </c>
      <c r="D16" s="79">
        <f>'IBDQ-Ergebnisse'!AA17</f>
        <v>0.4022988505747126</v>
      </c>
      <c r="E16" s="79">
        <f>'IBDQ-Ergebnisse'!AB17</f>
        <v>0.4865900383141758</v>
      </c>
      <c r="F16" s="79">
        <f>'IBDQ-Ergebnisse'!AC17</f>
        <v>-0.14320794148380273</v>
      </c>
      <c r="G16" s="79">
        <f>'IBDQ-Ergebnisse'!AD17</f>
        <v>0.18613723441309749</v>
      </c>
      <c r="H16" s="27">
        <v>153.69999999999999</v>
      </c>
      <c r="I16" s="27">
        <v>159.4</v>
      </c>
      <c r="J16" s="27">
        <v>168.5</v>
      </c>
      <c r="K16" s="27">
        <v>22</v>
      </c>
      <c r="L16" s="27">
        <v>22.6</v>
      </c>
      <c r="M16" s="27">
        <v>21</v>
      </c>
      <c r="N16" s="27">
        <v>154.80000000000001</v>
      </c>
      <c r="O16" s="27">
        <v>165.3</v>
      </c>
      <c r="P16" s="27">
        <v>167.5</v>
      </c>
      <c r="Q16" s="27">
        <v>26.1</v>
      </c>
      <c r="R16" s="27">
        <v>29.3</v>
      </c>
      <c r="S16" s="27">
        <v>24.4</v>
      </c>
      <c r="T16" s="65">
        <v>56</v>
      </c>
      <c r="U16" s="26">
        <v>22</v>
      </c>
      <c r="V16" s="26">
        <v>34</v>
      </c>
      <c r="W16" s="65">
        <v>47</v>
      </c>
      <c r="X16" s="26">
        <v>21</v>
      </c>
      <c r="Y16" s="26">
        <v>26</v>
      </c>
      <c r="Z16" s="26">
        <v>44</v>
      </c>
      <c r="AA16" s="26">
        <v>19</v>
      </c>
      <c r="AB16" s="26">
        <v>25</v>
      </c>
      <c r="AC16" s="66">
        <f t="shared" si="0"/>
        <v>9.3854152366308813E-2</v>
      </c>
      <c r="AD16" s="66">
        <f t="shared" si="5"/>
        <v>0.10360517298082943</v>
      </c>
      <c r="AE16" s="66">
        <f t="shared" si="1"/>
        <v>6.9222006210535272E-2</v>
      </c>
      <c r="AF16" s="66">
        <f t="shared" si="2"/>
        <v>7.1418288988819564E-2</v>
      </c>
      <c r="AG16" s="66">
        <f t="shared" si="3"/>
        <v>3.9233294497474334E-2</v>
      </c>
      <c r="AH16" s="66">
        <f t="shared" si="4"/>
        <v>4.0757650934590363E-2</v>
      </c>
    </row>
    <row r="17" spans="20:38" ht="16">
      <c r="T17" s="39"/>
      <c r="U17" s="14"/>
      <c r="V17" s="14"/>
      <c r="W17" s="14"/>
      <c r="X17" s="14"/>
      <c r="Y17" s="14"/>
      <c r="Z17" s="14"/>
      <c r="AA17" s="43"/>
      <c r="AB17" s="43"/>
      <c r="AC17" s="58"/>
      <c r="AD17" s="54"/>
    </row>
    <row r="18" spans="20:38" ht="16">
      <c r="T18" s="39"/>
      <c r="U18" s="13"/>
      <c r="V18" s="13"/>
      <c r="W18" s="13"/>
      <c r="X18" s="13"/>
      <c r="Y18" s="13"/>
      <c r="Z18" s="13"/>
      <c r="AA18" s="42"/>
      <c r="AB18" s="42"/>
      <c r="AC18" s="57"/>
    </row>
    <row r="19" spans="20:38" ht="16">
      <c r="T19" s="39"/>
      <c r="U19" s="13"/>
      <c r="V19" s="13"/>
      <c r="W19" s="13"/>
      <c r="X19" s="13"/>
      <c r="Y19" s="13"/>
      <c r="Z19" s="13"/>
      <c r="AA19" s="42"/>
      <c r="AB19" s="42"/>
      <c r="AC19" s="57"/>
    </row>
    <row r="20" spans="20:38" ht="16">
      <c r="T20" s="39"/>
      <c r="U20" s="13"/>
      <c r="V20" s="13"/>
      <c r="W20" s="13"/>
      <c r="X20" s="13"/>
      <c r="Y20" s="13"/>
      <c r="Z20" s="13"/>
      <c r="AA20" s="42"/>
      <c r="AB20" s="42"/>
      <c r="AC20" s="57"/>
    </row>
    <row r="21" spans="20:38" ht="16">
      <c r="T21" s="39"/>
      <c r="U21" s="13"/>
      <c r="V21" s="13"/>
      <c r="W21" s="13"/>
      <c r="X21" s="13"/>
      <c r="Y21" s="13"/>
      <c r="Z21" s="13"/>
      <c r="AA21" s="42"/>
      <c r="AB21" s="42"/>
      <c r="AC21" s="57"/>
    </row>
    <row r="22" spans="20:38" ht="16">
      <c r="T22" s="39"/>
      <c r="U22" s="13"/>
      <c r="V22" s="13"/>
      <c r="W22" s="13"/>
      <c r="X22" s="13"/>
      <c r="Y22" s="13"/>
      <c r="Z22" s="13"/>
      <c r="AA22" s="42"/>
      <c r="AB22" s="42"/>
      <c r="AC22" s="57"/>
      <c r="AL22" s="36"/>
    </row>
    <row r="23" spans="20:38" ht="16">
      <c r="T23" s="39"/>
      <c r="U23" s="13"/>
      <c r="V23" s="13"/>
      <c r="W23" s="13"/>
      <c r="X23" s="13"/>
      <c r="Y23" s="13"/>
      <c r="Z23" s="13"/>
      <c r="AA23" s="42"/>
      <c r="AB23" s="42"/>
      <c r="AC23" s="57"/>
    </row>
    <row r="24" spans="20:38" ht="16">
      <c r="T24" s="39"/>
      <c r="U24" s="13"/>
      <c r="V24" s="13"/>
      <c r="W24" s="13"/>
      <c r="X24" s="13"/>
      <c r="Y24" s="13"/>
      <c r="Z24" s="13"/>
      <c r="AA24" s="42"/>
      <c r="AB24" s="42"/>
      <c r="AC24" s="57"/>
    </row>
    <row r="25" spans="20:38" ht="16">
      <c r="T25" s="39"/>
      <c r="U25" s="13"/>
      <c r="V25" s="13"/>
      <c r="W25" s="13"/>
      <c r="X25" s="13"/>
      <c r="Y25" s="13"/>
      <c r="Z25" s="13"/>
      <c r="AA25" s="42"/>
      <c r="AB25" s="42"/>
      <c r="AC25" s="57"/>
    </row>
    <row r="26" spans="20:38">
      <c r="U26" s="37"/>
      <c r="V26" s="37"/>
      <c r="W26" s="37"/>
      <c r="X26" s="37"/>
      <c r="Y26" s="37"/>
      <c r="Z26" s="37"/>
      <c r="AA26" s="44"/>
      <c r="AB26" s="44"/>
      <c r="AC26" s="59"/>
    </row>
    <row r="27" spans="20:38">
      <c r="U27" s="37"/>
      <c r="V27" s="37"/>
      <c r="W27" s="37"/>
      <c r="X27" s="37"/>
      <c r="Y27" s="37"/>
      <c r="Z27" s="37"/>
      <c r="AA27" s="44"/>
      <c r="AB27" s="44"/>
      <c r="AC27" s="59"/>
    </row>
    <row r="28" spans="20:38">
      <c r="U28" s="37"/>
      <c r="V28" s="37"/>
      <c r="W28" s="37"/>
      <c r="X28" s="37"/>
      <c r="Y28" s="37"/>
      <c r="Z28" s="37"/>
      <c r="AA28" s="44"/>
      <c r="AB28" s="44"/>
      <c r="AC28" s="59"/>
    </row>
    <row r="29" spans="20:38" ht="24" customHeight="1">
      <c r="U29" s="37"/>
      <c r="V29" s="37"/>
      <c r="W29" s="37"/>
      <c r="X29" s="37"/>
      <c r="Y29" s="37"/>
      <c r="Z29" s="37"/>
      <c r="AA29" s="44"/>
      <c r="AB29" s="44"/>
      <c r="AC29" s="59"/>
    </row>
    <row r="30" spans="20:38">
      <c r="U30" s="37"/>
      <c r="V30" s="37"/>
      <c r="W30" s="37"/>
      <c r="X30" s="37"/>
      <c r="Y30" s="37"/>
      <c r="Z30" s="37"/>
      <c r="AA30" s="44"/>
      <c r="AB30" s="44"/>
      <c r="AC30" s="59"/>
    </row>
    <row r="31" spans="20:38">
      <c r="U31" s="37"/>
      <c r="V31" s="37"/>
      <c r="W31" s="37"/>
      <c r="X31" s="37"/>
      <c r="Y31" s="37"/>
      <c r="Z31" s="37"/>
      <c r="AA31" s="44"/>
      <c r="AB31" s="44"/>
      <c r="AC31" s="59"/>
    </row>
    <row r="32" spans="20:38">
      <c r="U32" s="37"/>
      <c r="V32" s="37"/>
      <c r="W32" s="37"/>
      <c r="X32" s="37"/>
      <c r="Y32" s="37"/>
      <c r="Z32" s="37"/>
      <c r="AA32" s="44"/>
      <c r="AB32" s="44"/>
      <c r="AC32" s="59"/>
    </row>
    <row r="33" spans="21:29">
      <c r="U33" s="37"/>
      <c r="V33" s="37"/>
      <c r="W33" s="37"/>
      <c r="X33" s="37"/>
      <c r="Y33" s="37"/>
      <c r="Z33" s="37"/>
      <c r="AA33" s="44"/>
      <c r="AB33" s="44"/>
      <c r="AC33" s="59"/>
    </row>
    <row r="34" spans="21:29">
      <c r="U34" s="37"/>
      <c r="V34" s="37"/>
      <c r="W34" s="37"/>
      <c r="X34" s="37"/>
      <c r="Y34" s="37"/>
      <c r="Z34" s="37"/>
      <c r="AA34" s="44"/>
      <c r="AB34" s="44"/>
      <c r="AC34" s="59"/>
    </row>
    <row r="35" spans="21:29">
      <c r="U35" s="37"/>
      <c r="V35" s="37"/>
      <c r="W35" s="37"/>
      <c r="X35" s="37"/>
      <c r="Y35" s="37"/>
      <c r="Z35" s="37"/>
      <c r="AA35" s="44"/>
      <c r="AB35" s="44"/>
      <c r="AC35" s="59"/>
    </row>
    <row r="36" spans="21:29">
      <c r="U36" s="37"/>
      <c r="V36" s="37"/>
      <c r="W36" s="37"/>
      <c r="X36" s="37"/>
      <c r="Y36" s="37"/>
      <c r="Z36" s="37"/>
      <c r="AA36" s="44"/>
      <c r="AB36" s="44"/>
      <c r="AC36" s="59"/>
    </row>
    <row r="37" spans="21:29">
      <c r="U37" s="37"/>
      <c r="V37" s="37"/>
      <c r="W37" s="37"/>
      <c r="X37" s="37"/>
      <c r="Y37" s="37"/>
      <c r="Z37" s="37"/>
      <c r="AA37" s="44"/>
      <c r="AB37" s="44"/>
      <c r="AC37" s="59"/>
    </row>
    <row r="38" spans="21:29">
      <c r="U38" s="37"/>
      <c r="V38" s="37"/>
      <c r="W38" s="37"/>
      <c r="X38" s="37"/>
      <c r="Y38" s="37"/>
      <c r="Z38" s="37"/>
      <c r="AA38" s="44"/>
      <c r="AB38" s="44"/>
      <c r="AC38" s="59"/>
    </row>
    <row r="39" spans="21:29">
      <c r="U39" s="37"/>
      <c r="V39" s="37"/>
      <c r="W39" s="37"/>
      <c r="X39" s="37"/>
      <c r="Y39" s="37"/>
      <c r="Z39" s="37"/>
      <c r="AA39" s="44"/>
      <c r="AB39" s="44"/>
      <c r="AC39" s="59"/>
    </row>
    <row r="40" spans="21:29">
      <c r="U40" s="37"/>
      <c r="V40" s="37"/>
      <c r="W40" s="37"/>
      <c r="X40" s="37"/>
      <c r="Y40" s="37"/>
      <c r="Z40" s="37"/>
      <c r="AA40" s="44"/>
      <c r="AB40" s="44"/>
      <c r="AC40" s="59"/>
    </row>
    <row r="41" spans="21:29">
      <c r="U41" s="37"/>
      <c r="V41" s="37"/>
      <c r="W41" s="37"/>
      <c r="X41" s="37"/>
      <c r="Y41" s="37"/>
      <c r="Z41" s="37"/>
      <c r="AA41" s="44"/>
      <c r="AB41" s="44"/>
      <c r="AC41" s="59"/>
    </row>
    <row r="42" spans="21:29">
      <c r="U42" s="37"/>
      <c r="V42" s="37"/>
      <c r="W42" s="37"/>
      <c r="X42" s="37"/>
      <c r="Y42" s="37"/>
      <c r="Z42" s="37"/>
      <c r="AA42" s="44"/>
      <c r="AB42" s="44"/>
      <c r="AC42" s="59"/>
    </row>
    <row r="43" spans="21:29">
      <c r="U43" s="37"/>
      <c r="V43" s="37"/>
      <c r="W43" s="37"/>
      <c r="X43" s="37"/>
      <c r="Y43" s="37"/>
      <c r="Z43" s="37"/>
      <c r="AA43" s="44"/>
      <c r="AB43" s="44"/>
      <c r="AC43" s="59"/>
    </row>
    <row r="44" spans="21:29">
      <c r="U44" s="37"/>
      <c r="V44" s="37"/>
      <c r="W44" s="37"/>
      <c r="X44" s="37"/>
      <c r="Y44" s="37"/>
      <c r="Z44" s="37"/>
      <c r="AA44" s="44"/>
      <c r="AB44" s="44"/>
      <c r="AC44" s="59"/>
    </row>
    <row r="45" spans="21:29">
      <c r="U45" s="37"/>
      <c r="V45" s="37"/>
      <c r="W45" s="37"/>
      <c r="X45" s="37"/>
      <c r="Y45" s="37"/>
      <c r="Z45" s="37"/>
      <c r="AA45" s="44"/>
      <c r="AB45" s="44"/>
      <c r="AC45" s="59"/>
    </row>
    <row r="46" spans="21:29">
      <c r="U46" s="37"/>
      <c r="V46" s="37"/>
      <c r="W46" s="37"/>
      <c r="X46" s="37"/>
      <c r="Y46" s="37"/>
      <c r="Z46" s="37"/>
      <c r="AA46" s="44"/>
      <c r="AB46" s="44"/>
      <c r="AC46" s="59"/>
    </row>
    <row r="47" spans="21:29">
      <c r="U47" s="37"/>
      <c r="V47" s="37"/>
      <c r="W47" s="37"/>
      <c r="X47" s="37"/>
      <c r="Y47" s="37"/>
      <c r="Z47" s="37"/>
      <c r="AA47" s="44"/>
      <c r="AB47" s="44"/>
      <c r="AC47" s="59"/>
    </row>
    <row r="48" spans="21:29">
      <c r="U48" s="37"/>
      <c r="V48" s="37"/>
      <c r="W48" s="37"/>
      <c r="X48" s="37"/>
      <c r="Y48" s="37"/>
      <c r="Z48" s="37"/>
      <c r="AA48" s="44"/>
      <c r="AB48" s="44"/>
      <c r="AC48" s="59"/>
    </row>
    <row r="49" spans="21:29">
      <c r="U49" s="37"/>
      <c r="V49" s="37"/>
      <c r="W49" s="37"/>
      <c r="X49" s="37"/>
      <c r="Y49" s="37"/>
      <c r="Z49" s="37"/>
      <c r="AA49" s="44"/>
      <c r="AB49" s="44"/>
      <c r="AC49" s="59"/>
    </row>
    <row r="50" spans="21:29">
      <c r="U50" s="37"/>
      <c r="V50" s="37"/>
      <c r="W50" s="37"/>
      <c r="X50" s="37"/>
      <c r="Y50" s="37"/>
      <c r="Z50" s="37"/>
      <c r="AA50" s="44"/>
      <c r="AB50" s="44"/>
      <c r="AC50" s="59"/>
    </row>
    <row r="51" spans="21:29">
      <c r="U51" s="37"/>
      <c r="V51" s="37"/>
      <c r="W51" s="37"/>
      <c r="X51" s="37"/>
      <c r="Y51" s="37"/>
      <c r="Z51" s="37"/>
      <c r="AA51" s="44"/>
      <c r="AB51" s="44"/>
      <c r="AC51" s="59"/>
    </row>
    <row r="52" spans="21:29">
      <c r="U52" s="37"/>
      <c r="V52" s="37"/>
      <c r="W52" s="37"/>
      <c r="X52" s="37"/>
      <c r="Y52" s="37"/>
      <c r="Z52" s="37"/>
      <c r="AA52" s="44"/>
      <c r="AB52" s="44"/>
      <c r="AC52" s="59"/>
    </row>
    <row r="53" spans="21:29">
      <c r="U53" s="37"/>
      <c r="V53" s="37"/>
      <c r="W53" s="37"/>
      <c r="X53" s="37"/>
      <c r="Y53" s="37"/>
      <c r="Z53" s="37"/>
      <c r="AA53" s="44"/>
      <c r="AB53" s="44"/>
      <c r="AC53" s="59"/>
    </row>
    <row r="54" spans="21:29">
      <c r="U54" s="37"/>
      <c r="V54" s="37"/>
      <c r="W54" s="37"/>
      <c r="X54" s="37"/>
      <c r="Y54" s="37"/>
      <c r="Z54" s="37"/>
      <c r="AA54" s="44"/>
      <c r="AB54" s="44"/>
      <c r="AC54" s="59"/>
    </row>
    <row r="55" spans="21:29">
      <c r="U55" s="37"/>
      <c r="V55" s="37"/>
      <c r="W55" s="37"/>
      <c r="X55" s="37"/>
      <c r="Y55" s="37"/>
      <c r="Z55" s="37"/>
      <c r="AA55" s="44"/>
      <c r="AB55" s="44"/>
      <c r="AC55" s="59"/>
    </row>
    <row r="56" spans="21:29">
      <c r="U56" s="37"/>
      <c r="V56" s="37"/>
      <c r="W56" s="37"/>
      <c r="X56" s="37"/>
      <c r="Y56" s="37"/>
      <c r="Z56" s="37"/>
      <c r="AA56" s="44"/>
      <c r="AB56" s="44"/>
      <c r="AC56" s="59"/>
    </row>
    <row r="57" spans="21:29">
      <c r="U57" s="37"/>
      <c r="V57" s="37"/>
      <c r="W57" s="37"/>
      <c r="X57" s="37"/>
      <c r="Y57" s="37"/>
      <c r="Z57" s="37"/>
      <c r="AA57" s="44"/>
      <c r="AB57" s="44"/>
      <c r="AC57" s="59"/>
    </row>
    <row r="58" spans="21:29">
      <c r="U58" s="37"/>
      <c r="V58" s="37"/>
      <c r="W58" s="37"/>
      <c r="X58" s="37"/>
      <c r="Y58" s="37"/>
      <c r="Z58" s="37"/>
      <c r="AA58" s="44"/>
      <c r="AB58" s="44"/>
      <c r="AC58" s="59"/>
    </row>
    <row r="59" spans="21:29">
      <c r="U59" s="37"/>
      <c r="V59" s="37"/>
      <c r="W59" s="37"/>
      <c r="X59" s="37"/>
      <c r="Y59" s="37"/>
      <c r="Z59" s="37"/>
      <c r="AA59" s="44"/>
      <c r="AB59" s="44"/>
      <c r="AC59" s="59"/>
    </row>
    <row r="60" spans="21:29">
      <c r="U60" s="37"/>
      <c r="V60" s="37"/>
      <c r="W60" s="37"/>
      <c r="X60" s="37"/>
      <c r="Y60" s="37"/>
      <c r="Z60" s="37"/>
      <c r="AA60" s="44"/>
      <c r="AB60" s="44"/>
      <c r="AC60" s="59"/>
    </row>
    <row r="61" spans="21:29">
      <c r="U61" s="37"/>
      <c r="V61" s="37"/>
      <c r="W61" s="37"/>
      <c r="X61" s="37"/>
      <c r="Y61" s="37"/>
      <c r="Z61" s="37"/>
      <c r="AA61" s="44"/>
      <c r="AB61" s="44"/>
      <c r="AC61" s="59"/>
    </row>
    <row r="62" spans="21:29">
      <c r="U62" s="37"/>
      <c r="V62" s="37"/>
      <c r="W62" s="37"/>
      <c r="X62" s="37"/>
      <c r="Y62" s="37"/>
      <c r="Z62" s="37"/>
      <c r="AA62" s="44"/>
      <c r="AB62" s="44"/>
      <c r="AC62" s="59"/>
    </row>
    <row r="63" spans="21:29">
      <c r="U63" s="37"/>
      <c r="V63" s="37"/>
      <c r="W63" s="37"/>
      <c r="X63" s="37"/>
      <c r="Y63" s="37"/>
      <c r="Z63" s="37"/>
      <c r="AA63" s="44"/>
      <c r="AB63" s="44"/>
      <c r="AC63" s="59"/>
    </row>
    <row r="64" spans="21:29">
      <c r="U64" s="37"/>
      <c r="V64" s="37"/>
      <c r="W64" s="37"/>
      <c r="X64" s="37"/>
      <c r="Y64" s="37"/>
      <c r="Z64" s="37"/>
      <c r="AA64" s="44"/>
      <c r="AB64" s="44"/>
      <c r="AC64" s="59"/>
    </row>
    <row r="65" spans="21:29">
      <c r="U65" s="37"/>
      <c r="V65" s="37"/>
      <c r="W65" s="37"/>
      <c r="X65" s="37"/>
      <c r="Y65" s="37"/>
      <c r="Z65" s="37"/>
      <c r="AA65" s="44"/>
      <c r="AB65" s="44"/>
      <c r="AC65" s="59"/>
    </row>
    <row r="66" spans="21:29">
      <c r="U66" s="37"/>
      <c r="V66" s="37"/>
      <c r="W66" s="37"/>
      <c r="X66" s="37"/>
      <c r="Y66" s="37"/>
      <c r="Z66" s="37"/>
      <c r="AA66" s="44"/>
      <c r="AB66" s="44"/>
      <c r="AC66" s="59"/>
    </row>
    <row r="67" spans="21:29">
      <c r="U67" s="37"/>
      <c r="V67" s="37"/>
      <c r="W67" s="37"/>
      <c r="X67" s="37"/>
      <c r="Y67" s="37"/>
      <c r="Z67" s="37"/>
      <c r="AA67" s="44"/>
      <c r="AB67" s="44"/>
      <c r="AC67" s="59"/>
    </row>
    <row r="68" spans="21:29">
      <c r="U68" s="37"/>
      <c r="V68" s="37"/>
      <c r="W68" s="37"/>
      <c r="X68" s="37"/>
      <c r="Y68" s="37"/>
      <c r="Z68" s="37"/>
      <c r="AA68" s="44"/>
      <c r="AB68" s="44"/>
      <c r="AC68" s="59"/>
    </row>
    <row r="69" spans="21:29">
      <c r="U69" s="37"/>
      <c r="V69" s="37"/>
      <c r="W69" s="37"/>
      <c r="X69" s="37"/>
      <c r="Y69" s="37"/>
      <c r="Z69" s="37"/>
      <c r="AA69" s="44"/>
      <c r="AB69" s="44"/>
      <c r="AC69" s="59"/>
    </row>
    <row r="70" spans="21:29">
      <c r="U70" s="37"/>
      <c r="V70" s="37"/>
      <c r="W70" s="37"/>
      <c r="X70" s="37"/>
      <c r="Y70" s="37"/>
      <c r="Z70" s="37"/>
      <c r="AA70" s="44"/>
      <c r="AB70" s="44"/>
      <c r="AC70" s="59"/>
    </row>
    <row r="71" spans="21:29">
      <c r="U71" s="37"/>
      <c r="V71" s="37"/>
      <c r="W71" s="37"/>
      <c r="X71" s="37"/>
      <c r="Y71" s="37"/>
      <c r="Z71" s="37"/>
      <c r="AA71" s="44"/>
      <c r="AB71" s="44"/>
      <c r="AC71" s="59"/>
    </row>
    <row r="72" spans="21:29">
      <c r="U72" s="37"/>
      <c r="V72" s="37"/>
      <c r="W72" s="37"/>
      <c r="X72" s="37"/>
      <c r="Y72" s="37"/>
      <c r="Z72" s="37"/>
      <c r="AA72" s="44"/>
      <c r="AB72" s="44"/>
      <c r="AC72" s="59"/>
    </row>
    <row r="73" spans="21:29">
      <c r="U73" s="37"/>
      <c r="V73" s="37"/>
      <c r="W73" s="37"/>
      <c r="X73" s="37"/>
      <c r="Y73" s="37"/>
      <c r="Z73" s="37"/>
      <c r="AA73" s="44"/>
      <c r="AB73" s="44"/>
      <c r="AC73" s="59"/>
    </row>
    <row r="74" spans="21:29">
      <c r="U74" s="37"/>
      <c r="V74" s="37"/>
      <c r="W74" s="37"/>
      <c r="X74" s="37"/>
      <c r="Y74" s="37"/>
      <c r="Z74" s="37"/>
      <c r="AA74" s="44"/>
      <c r="AB74" s="44"/>
      <c r="AC74" s="59"/>
    </row>
    <row r="75" spans="21:29">
      <c r="U75" s="37"/>
      <c r="V75" s="37"/>
      <c r="W75" s="37"/>
      <c r="X75" s="37"/>
      <c r="Y75" s="37"/>
      <c r="Z75" s="37"/>
      <c r="AA75" s="44"/>
      <c r="AB75" s="44"/>
      <c r="AC75" s="59"/>
    </row>
    <row r="76" spans="21:29">
      <c r="U76" s="37"/>
      <c r="V76" s="37"/>
      <c r="W76" s="37"/>
      <c r="X76" s="37"/>
      <c r="Y76" s="37"/>
      <c r="Z76" s="37"/>
      <c r="AA76" s="44"/>
      <c r="AB76" s="44"/>
      <c r="AC76" s="59"/>
    </row>
    <row r="77" spans="21:29">
      <c r="U77" s="37"/>
      <c r="V77" s="37"/>
      <c r="W77" s="37"/>
      <c r="X77" s="37"/>
      <c r="Y77" s="37"/>
      <c r="Z77" s="37"/>
      <c r="AA77" s="44"/>
      <c r="AB77" s="44"/>
      <c r="AC77" s="59"/>
    </row>
    <row r="78" spans="21:29">
      <c r="U78" s="37"/>
      <c r="V78" s="37"/>
      <c r="W78" s="37"/>
      <c r="X78" s="37"/>
      <c r="Y78" s="37"/>
      <c r="Z78" s="37"/>
      <c r="AA78" s="44"/>
      <c r="AB78" s="44"/>
      <c r="AC78" s="59"/>
    </row>
    <row r="79" spans="21:29">
      <c r="U79" s="37"/>
      <c r="V79" s="37"/>
      <c r="W79" s="37"/>
      <c r="X79" s="37"/>
      <c r="Y79" s="37"/>
      <c r="Z79" s="37"/>
      <c r="AA79" s="44"/>
      <c r="AB79" s="44"/>
      <c r="AC79" s="59"/>
    </row>
    <row r="80" spans="21:29">
      <c r="U80" s="37"/>
      <c r="V80" s="37"/>
      <c r="W80" s="37"/>
      <c r="X80" s="37"/>
      <c r="Y80" s="37"/>
      <c r="Z80" s="37"/>
      <c r="AA80" s="44"/>
      <c r="AB80" s="44"/>
      <c r="AC80" s="59"/>
    </row>
    <row r="81" spans="21:29">
      <c r="U81" s="37"/>
      <c r="V81" s="37"/>
      <c r="W81" s="37"/>
      <c r="X81" s="37"/>
      <c r="Y81" s="37"/>
      <c r="Z81" s="37"/>
      <c r="AA81" s="44"/>
      <c r="AB81" s="44"/>
      <c r="AC81" s="59"/>
    </row>
    <row r="82" spans="21:29">
      <c r="U82" s="37"/>
      <c r="V82" s="37"/>
      <c r="W82" s="37"/>
      <c r="X82" s="37"/>
      <c r="Y82" s="37"/>
      <c r="Z82" s="37"/>
      <c r="AA82" s="44"/>
      <c r="AB82" s="44"/>
      <c r="AC82" s="59"/>
    </row>
    <row r="83" spans="21:29">
      <c r="U83" s="37"/>
      <c r="V83" s="37"/>
      <c r="W83" s="37"/>
      <c r="X83" s="37"/>
      <c r="Y83" s="37"/>
      <c r="Z83" s="37"/>
      <c r="AA83" s="44"/>
      <c r="AB83" s="44"/>
      <c r="AC83" s="59"/>
    </row>
    <row r="84" spans="21:29">
      <c r="U84" s="37"/>
      <c r="V84" s="37"/>
      <c r="W84" s="37"/>
      <c r="X84" s="37"/>
      <c r="Y84" s="37"/>
      <c r="Z84" s="37"/>
      <c r="AA84" s="44"/>
      <c r="AB84" s="44"/>
      <c r="AC84" s="59"/>
    </row>
    <row r="85" spans="21:29">
      <c r="U85" s="37"/>
      <c r="V85" s="37"/>
      <c r="W85" s="37"/>
      <c r="X85" s="37"/>
      <c r="Y85" s="37"/>
      <c r="Z85" s="37"/>
      <c r="AA85" s="44"/>
      <c r="AB85" s="44"/>
      <c r="AC85" s="59"/>
    </row>
    <row r="86" spans="21:29">
      <c r="U86" s="37"/>
      <c r="V86" s="37"/>
      <c r="W86" s="37"/>
      <c r="X86" s="37"/>
      <c r="Y86" s="37"/>
      <c r="Z86" s="37"/>
      <c r="AA86" s="44"/>
      <c r="AB86" s="44"/>
      <c r="AC86" s="59"/>
    </row>
    <row r="87" spans="21:29">
      <c r="U87" s="37"/>
      <c r="V87" s="37"/>
      <c r="W87" s="37"/>
      <c r="X87" s="37"/>
      <c r="Y87" s="37"/>
      <c r="Z87" s="37"/>
      <c r="AA87" s="44"/>
      <c r="AB87" s="44"/>
      <c r="AC87" s="59"/>
    </row>
    <row r="88" spans="21:29">
      <c r="U88" s="37"/>
      <c r="V88" s="37"/>
      <c r="W88" s="37"/>
      <c r="X88" s="37"/>
      <c r="Y88" s="37"/>
      <c r="Z88" s="37"/>
      <c r="AA88" s="44"/>
      <c r="AB88" s="44"/>
      <c r="AC88" s="59"/>
    </row>
    <row r="89" spans="21:29">
      <c r="U89" s="37"/>
      <c r="V89" s="37"/>
      <c r="W89" s="37"/>
      <c r="X89" s="37"/>
      <c r="Y89" s="37"/>
      <c r="Z89" s="37"/>
      <c r="AA89" s="44"/>
      <c r="AB89" s="44"/>
      <c r="AC89" s="59"/>
    </row>
    <row r="90" spans="21:29">
      <c r="U90" s="37"/>
      <c r="V90" s="37"/>
      <c r="W90" s="37"/>
      <c r="X90" s="37"/>
      <c r="Y90" s="37"/>
      <c r="Z90" s="37"/>
      <c r="AA90" s="44"/>
      <c r="AB90" s="44"/>
      <c r="AC90" s="59"/>
    </row>
    <row r="91" spans="21:29">
      <c r="U91" s="37"/>
      <c r="V91" s="37"/>
      <c r="W91" s="37"/>
      <c r="X91" s="37"/>
      <c r="Y91" s="37"/>
      <c r="Z91" s="37"/>
      <c r="AA91" s="44"/>
      <c r="AB91" s="44"/>
      <c r="AC91" s="59"/>
    </row>
    <row r="92" spans="21:29">
      <c r="U92" s="37"/>
      <c r="V92" s="37"/>
      <c r="W92" s="37"/>
      <c r="X92" s="37"/>
      <c r="Y92" s="37"/>
      <c r="Z92" s="37"/>
      <c r="AA92" s="44"/>
      <c r="AB92" s="44"/>
      <c r="AC92" s="59"/>
    </row>
    <row r="93" spans="21:29">
      <c r="U93" s="37"/>
      <c r="V93" s="37"/>
      <c r="W93" s="37"/>
      <c r="X93" s="37"/>
      <c r="Y93" s="37"/>
      <c r="Z93" s="37"/>
      <c r="AA93" s="44"/>
      <c r="AB93" s="44"/>
      <c r="AC93" s="59"/>
    </row>
    <row r="94" spans="21:29">
      <c r="U94" s="37"/>
      <c r="V94" s="37"/>
      <c r="W94" s="37"/>
      <c r="X94" s="37"/>
      <c r="Y94" s="37"/>
      <c r="Z94" s="37"/>
      <c r="AA94" s="44"/>
      <c r="AB94" s="44"/>
      <c r="AC94" s="59"/>
    </row>
    <row r="95" spans="21:29">
      <c r="U95" s="37"/>
      <c r="V95" s="37"/>
      <c r="W95" s="37"/>
      <c r="X95" s="37"/>
      <c r="Y95" s="37"/>
      <c r="Z95" s="37"/>
      <c r="AA95" s="44"/>
      <c r="AB95" s="44"/>
      <c r="AC95" s="59"/>
    </row>
    <row r="96" spans="21:29">
      <c r="U96" s="37"/>
      <c r="V96" s="37"/>
      <c r="W96" s="37"/>
      <c r="X96" s="37"/>
      <c r="Y96" s="37"/>
      <c r="Z96" s="37"/>
      <c r="AA96" s="44"/>
      <c r="AB96" s="44"/>
      <c r="AC96" s="59"/>
    </row>
    <row r="97" spans="21:29">
      <c r="U97" s="37"/>
      <c r="V97" s="37"/>
      <c r="W97" s="37"/>
      <c r="X97" s="37"/>
      <c r="Y97" s="37"/>
      <c r="Z97" s="37"/>
      <c r="AA97" s="44"/>
      <c r="AB97" s="44"/>
      <c r="AC97" s="59"/>
    </row>
    <row r="98" spans="21:29">
      <c r="U98" s="37"/>
      <c r="V98" s="37"/>
      <c r="W98" s="37"/>
      <c r="X98" s="37"/>
      <c r="Y98" s="37"/>
      <c r="Z98" s="37"/>
      <c r="AA98" s="44"/>
      <c r="AB98" s="44"/>
      <c r="AC98" s="59"/>
    </row>
    <row r="99" spans="21:29">
      <c r="U99" s="37"/>
      <c r="V99" s="37"/>
      <c r="W99" s="37"/>
      <c r="X99" s="37"/>
      <c r="Y99" s="37"/>
      <c r="Z99" s="37"/>
      <c r="AA99" s="44"/>
      <c r="AB99" s="44"/>
      <c r="AC99" s="59"/>
    </row>
    <row r="100" spans="21:29">
      <c r="U100" s="37"/>
      <c r="V100" s="37"/>
      <c r="W100" s="37"/>
      <c r="X100" s="37"/>
      <c r="Y100" s="37"/>
      <c r="Z100" s="37"/>
      <c r="AA100" s="44"/>
      <c r="AB100" s="44"/>
      <c r="AC100" s="59"/>
    </row>
    <row r="101" spans="21:29">
      <c r="U101" s="37"/>
      <c r="V101" s="37"/>
      <c r="W101" s="37"/>
      <c r="X101" s="37"/>
      <c r="Y101" s="37"/>
      <c r="Z101" s="37"/>
      <c r="AA101" s="44"/>
      <c r="AB101" s="44"/>
      <c r="AC101" s="59"/>
    </row>
    <row r="102" spans="21:29">
      <c r="U102" s="37"/>
      <c r="V102" s="37"/>
      <c r="W102" s="37"/>
      <c r="X102" s="37"/>
      <c r="Y102" s="37"/>
      <c r="Z102" s="37"/>
      <c r="AA102" s="44"/>
      <c r="AB102" s="44"/>
      <c r="AC102" s="59"/>
    </row>
    <row r="103" spans="21:29">
      <c r="U103" s="37"/>
      <c r="V103" s="37"/>
      <c r="W103" s="37"/>
      <c r="X103" s="37"/>
      <c r="Y103" s="37"/>
      <c r="Z103" s="37"/>
      <c r="AA103" s="44"/>
      <c r="AB103" s="44"/>
      <c r="AC103" s="59"/>
    </row>
    <row r="104" spans="21:29">
      <c r="U104" s="37"/>
      <c r="V104" s="37"/>
      <c r="W104" s="37"/>
      <c r="X104" s="37"/>
      <c r="Y104" s="37"/>
      <c r="Z104" s="37"/>
      <c r="AA104" s="44"/>
      <c r="AB104" s="44"/>
      <c r="AC104" s="59"/>
    </row>
    <row r="105" spans="21:29">
      <c r="U105" s="37"/>
      <c r="V105" s="37"/>
      <c r="W105" s="37"/>
      <c r="X105" s="37"/>
      <c r="Y105" s="37"/>
      <c r="Z105" s="37"/>
      <c r="AA105" s="44"/>
      <c r="AB105" s="44"/>
      <c r="AC105" s="59"/>
    </row>
    <row r="106" spans="21:29">
      <c r="U106" s="37"/>
      <c r="V106" s="37"/>
      <c r="W106" s="37"/>
      <c r="X106" s="37"/>
      <c r="Y106" s="37"/>
      <c r="Z106" s="37"/>
      <c r="AA106" s="44"/>
      <c r="AB106" s="44"/>
      <c r="AC106" s="59"/>
    </row>
    <row r="107" spans="21:29">
      <c r="U107" s="37"/>
      <c r="V107" s="37"/>
      <c r="W107" s="37"/>
      <c r="X107" s="37"/>
      <c r="Y107" s="37"/>
      <c r="Z107" s="37"/>
      <c r="AA107" s="44"/>
      <c r="AB107" s="44"/>
      <c r="AC107" s="59"/>
    </row>
    <row r="108" spans="21:29">
      <c r="U108" s="37"/>
      <c r="V108" s="37"/>
      <c r="W108" s="37"/>
      <c r="X108" s="37"/>
      <c r="Y108" s="37"/>
      <c r="Z108" s="37"/>
      <c r="AA108" s="44"/>
      <c r="AB108" s="44"/>
      <c r="AC108" s="59"/>
    </row>
    <row r="109" spans="21:29">
      <c r="U109" s="37"/>
      <c r="V109" s="37"/>
      <c r="W109" s="37"/>
      <c r="X109" s="37"/>
      <c r="Y109" s="37"/>
      <c r="Z109" s="37"/>
      <c r="AA109" s="44"/>
      <c r="AB109" s="44"/>
      <c r="AC109" s="59"/>
    </row>
    <row r="110" spans="21:29">
      <c r="U110" s="37"/>
      <c r="V110" s="37"/>
      <c r="W110" s="37"/>
      <c r="X110" s="37"/>
      <c r="Y110" s="37"/>
      <c r="Z110" s="37"/>
      <c r="AA110" s="44"/>
      <c r="AB110" s="44"/>
      <c r="AC110" s="59"/>
    </row>
    <row r="111" spans="21:29">
      <c r="U111" s="37"/>
      <c r="V111" s="37"/>
      <c r="W111" s="37"/>
      <c r="X111" s="37"/>
      <c r="Y111" s="37"/>
      <c r="Z111" s="37"/>
      <c r="AA111" s="44"/>
      <c r="AB111" s="44"/>
      <c r="AC111" s="59"/>
    </row>
    <row r="112" spans="21:29">
      <c r="U112" s="37"/>
      <c r="V112" s="37"/>
      <c r="W112" s="37"/>
      <c r="X112" s="37"/>
      <c r="Y112" s="37"/>
      <c r="Z112" s="37"/>
      <c r="AA112" s="44"/>
      <c r="AB112" s="44"/>
      <c r="AC112" s="59"/>
    </row>
    <row r="113" spans="21:29">
      <c r="U113" s="37"/>
      <c r="V113" s="37"/>
      <c r="W113" s="37"/>
      <c r="X113" s="37"/>
      <c r="Y113" s="37"/>
      <c r="Z113" s="37"/>
      <c r="AA113" s="44"/>
      <c r="AB113" s="44"/>
      <c r="AC113" s="59"/>
    </row>
    <row r="114" spans="21:29">
      <c r="U114" s="37"/>
      <c r="V114" s="37"/>
      <c r="W114" s="37"/>
      <c r="X114" s="37"/>
      <c r="Y114" s="37"/>
      <c r="Z114" s="37"/>
      <c r="AA114" s="44"/>
      <c r="AB114" s="44"/>
      <c r="AC114" s="59"/>
    </row>
    <row r="115" spans="21:29">
      <c r="U115" s="37"/>
      <c r="V115" s="37"/>
      <c r="W115" s="37"/>
      <c r="X115" s="37"/>
      <c r="Y115" s="37"/>
      <c r="Z115" s="37"/>
      <c r="AA115" s="44"/>
      <c r="AB115" s="44"/>
      <c r="AC115" s="59"/>
    </row>
    <row r="116" spans="21:29">
      <c r="U116" s="37"/>
      <c r="V116" s="37"/>
      <c r="W116" s="37"/>
      <c r="X116" s="37"/>
      <c r="Y116" s="37"/>
      <c r="Z116" s="37"/>
      <c r="AA116" s="44"/>
      <c r="AB116" s="44"/>
      <c r="AC116" s="59"/>
    </row>
    <row r="117" spans="21:29">
      <c r="U117" s="37"/>
      <c r="V117" s="37"/>
      <c r="W117" s="37"/>
      <c r="X117" s="37"/>
      <c r="Y117" s="37"/>
      <c r="Z117" s="37"/>
      <c r="AA117" s="44"/>
      <c r="AB117" s="44"/>
      <c r="AC117" s="59"/>
    </row>
    <row r="118" spans="21:29">
      <c r="U118" s="37"/>
      <c r="V118" s="37"/>
      <c r="W118" s="37"/>
      <c r="X118" s="37"/>
      <c r="Y118" s="37"/>
      <c r="Z118" s="37"/>
      <c r="AA118" s="44"/>
      <c r="AB118" s="44"/>
      <c r="AC118" s="59"/>
    </row>
    <row r="119" spans="21:29">
      <c r="U119" s="37"/>
      <c r="V119" s="37"/>
      <c r="W119" s="37"/>
      <c r="X119" s="37"/>
      <c r="Y119" s="37"/>
      <c r="Z119" s="37"/>
      <c r="AA119" s="44"/>
      <c r="AB119" s="44"/>
      <c r="AC119" s="59"/>
    </row>
    <row r="120" spans="21:29">
      <c r="U120" s="37"/>
      <c r="V120" s="37"/>
      <c r="W120" s="37"/>
      <c r="X120" s="37"/>
      <c r="Y120" s="37"/>
      <c r="Z120" s="37"/>
      <c r="AA120" s="44"/>
      <c r="AB120" s="44"/>
      <c r="AC120" s="59"/>
    </row>
    <row r="121" spans="21:29">
      <c r="U121" s="37"/>
      <c r="V121" s="37"/>
      <c r="W121" s="37"/>
      <c r="X121" s="37"/>
      <c r="Y121" s="37"/>
      <c r="Z121" s="37"/>
      <c r="AA121" s="44"/>
      <c r="AB121" s="44"/>
      <c r="AC121" s="59"/>
    </row>
    <row r="122" spans="21:29">
      <c r="U122" s="37"/>
      <c r="V122" s="37"/>
      <c r="W122" s="37"/>
      <c r="X122" s="37"/>
      <c r="Y122" s="37"/>
      <c r="Z122" s="37"/>
      <c r="AA122" s="44"/>
      <c r="AB122" s="44"/>
      <c r="AC122" s="59"/>
    </row>
    <row r="123" spans="21:29">
      <c r="U123" s="37"/>
      <c r="V123" s="37"/>
      <c r="W123" s="37"/>
      <c r="X123" s="37"/>
      <c r="Y123" s="37"/>
      <c r="Z123" s="37"/>
      <c r="AA123" s="44"/>
      <c r="AB123" s="44"/>
      <c r="AC123" s="59"/>
    </row>
    <row r="124" spans="21:29">
      <c r="U124" s="37"/>
      <c r="V124" s="37"/>
      <c r="W124" s="37"/>
      <c r="X124" s="37"/>
      <c r="Y124" s="37"/>
      <c r="Z124" s="37"/>
      <c r="AA124" s="44"/>
      <c r="AB124" s="44"/>
      <c r="AC124" s="59"/>
    </row>
    <row r="125" spans="21:29">
      <c r="U125" s="37"/>
      <c r="V125" s="37"/>
      <c r="W125" s="37"/>
      <c r="X125" s="37"/>
      <c r="Y125" s="37"/>
      <c r="Z125" s="37"/>
      <c r="AA125" s="44"/>
      <c r="AB125" s="44"/>
      <c r="AC125" s="59"/>
    </row>
    <row r="126" spans="21:29">
      <c r="U126" s="37"/>
      <c r="V126" s="37"/>
      <c r="W126" s="37"/>
      <c r="X126" s="37"/>
      <c r="Y126" s="37"/>
      <c r="Z126" s="37"/>
      <c r="AA126" s="44"/>
      <c r="AB126" s="44"/>
      <c r="AC126" s="59"/>
    </row>
    <row r="127" spans="21:29">
      <c r="U127" s="37"/>
      <c r="V127" s="37"/>
      <c r="W127" s="37"/>
      <c r="X127" s="37"/>
      <c r="Y127" s="37"/>
      <c r="Z127" s="37"/>
      <c r="AA127" s="44"/>
      <c r="AB127" s="44"/>
      <c r="AC127" s="59"/>
    </row>
    <row r="128" spans="21:29">
      <c r="U128" s="37"/>
      <c r="V128" s="37"/>
      <c r="W128" s="37"/>
      <c r="X128" s="37"/>
      <c r="Y128" s="37"/>
      <c r="Z128" s="37"/>
      <c r="AA128" s="44"/>
      <c r="AB128" s="44"/>
      <c r="AC128" s="59"/>
    </row>
    <row r="129" spans="21:29">
      <c r="U129" s="37"/>
      <c r="V129" s="37"/>
      <c r="W129" s="37"/>
      <c r="X129" s="37"/>
      <c r="Y129" s="37"/>
      <c r="Z129" s="37"/>
      <c r="AA129" s="44"/>
      <c r="AB129" s="44"/>
      <c r="AC129" s="59"/>
    </row>
    <row r="130" spans="21:29">
      <c r="U130" s="37"/>
      <c r="V130" s="37"/>
      <c r="W130" s="37"/>
      <c r="X130" s="37"/>
      <c r="Y130" s="37"/>
      <c r="Z130" s="37"/>
      <c r="AA130" s="44"/>
      <c r="AB130" s="44"/>
      <c r="AC130" s="59"/>
    </row>
    <row r="131" spans="21:29">
      <c r="U131" s="37"/>
      <c r="V131" s="37"/>
      <c r="W131" s="37"/>
      <c r="X131" s="37"/>
      <c r="Y131" s="37"/>
      <c r="Z131" s="37"/>
      <c r="AA131" s="44"/>
      <c r="AB131" s="44"/>
      <c r="AC131" s="59"/>
    </row>
    <row r="132" spans="21:29">
      <c r="U132" s="37"/>
      <c r="V132" s="37"/>
      <c r="W132" s="37"/>
      <c r="X132" s="37"/>
      <c r="Y132" s="37"/>
      <c r="Z132" s="37"/>
      <c r="AA132" s="44"/>
      <c r="AB132" s="44"/>
      <c r="AC132" s="59"/>
    </row>
    <row r="133" spans="21:29">
      <c r="U133" s="37"/>
      <c r="V133" s="37"/>
      <c r="W133" s="37"/>
      <c r="X133" s="37"/>
      <c r="Y133" s="37"/>
      <c r="Z133" s="37"/>
      <c r="AA133" s="44"/>
      <c r="AB133" s="44"/>
      <c r="AC133" s="59"/>
    </row>
    <row r="134" spans="21:29">
      <c r="U134" s="37"/>
      <c r="V134" s="37"/>
      <c r="W134" s="37"/>
      <c r="X134" s="37"/>
      <c r="Y134" s="37"/>
      <c r="Z134" s="37"/>
      <c r="AA134" s="44"/>
      <c r="AB134" s="44"/>
      <c r="AC134" s="59"/>
    </row>
    <row r="135" spans="21:29">
      <c r="U135" s="37"/>
      <c r="V135" s="37"/>
      <c r="W135" s="37"/>
      <c r="X135" s="37"/>
      <c r="Y135" s="37"/>
      <c r="Z135" s="37"/>
      <c r="AA135" s="44"/>
      <c r="AB135" s="44"/>
      <c r="AC135" s="59"/>
    </row>
    <row r="136" spans="21:29">
      <c r="U136" s="37"/>
      <c r="V136" s="37"/>
      <c r="W136" s="37"/>
      <c r="X136" s="37"/>
      <c r="Y136" s="37"/>
      <c r="Z136" s="37"/>
      <c r="AA136" s="44"/>
      <c r="AB136" s="44"/>
      <c r="AC136" s="59"/>
    </row>
    <row r="137" spans="21:29">
      <c r="U137" s="37"/>
      <c r="V137" s="37"/>
      <c r="W137" s="37"/>
      <c r="X137" s="37"/>
      <c r="Y137" s="37"/>
      <c r="Z137" s="37"/>
      <c r="AA137" s="44"/>
      <c r="AB137" s="44"/>
      <c r="AC137" s="59"/>
    </row>
    <row r="138" spans="21:29">
      <c r="U138" s="37"/>
      <c r="V138" s="37"/>
      <c r="W138" s="37"/>
      <c r="X138" s="37"/>
      <c r="Y138" s="37"/>
      <c r="Z138" s="37"/>
      <c r="AA138" s="44"/>
      <c r="AB138" s="44"/>
      <c r="AC138" s="59"/>
    </row>
    <row r="139" spans="21:29">
      <c r="U139" s="37"/>
      <c r="V139" s="37"/>
      <c r="W139" s="37"/>
      <c r="X139" s="37"/>
      <c r="Y139" s="37"/>
      <c r="Z139" s="37"/>
      <c r="AA139" s="44"/>
      <c r="AB139" s="44"/>
      <c r="AC139" s="59"/>
    </row>
    <row r="140" spans="21:29">
      <c r="U140" s="37"/>
      <c r="V140" s="37"/>
      <c r="W140" s="37"/>
      <c r="X140" s="37"/>
      <c r="Y140" s="37"/>
      <c r="Z140" s="37"/>
      <c r="AA140" s="44"/>
      <c r="AB140" s="44"/>
      <c r="AC140" s="59"/>
    </row>
    <row r="141" spans="21:29">
      <c r="U141" s="37"/>
      <c r="V141" s="37"/>
      <c r="W141" s="37"/>
      <c r="X141" s="37"/>
      <c r="Y141" s="37"/>
      <c r="Z141" s="37"/>
      <c r="AA141" s="44"/>
      <c r="AB141" s="44"/>
      <c r="AC141" s="59"/>
    </row>
    <row r="142" spans="21:29">
      <c r="U142" s="37"/>
      <c r="V142" s="37"/>
      <c r="W142" s="37"/>
      <c r="X142" s="37"/>
      <c r="Y142" s="37"/>
      <c r="Z142" s="37"/>
      <c r="AA142" s="44"/>
      <c r="AB142" s="44"/>
      <c r="AC142" s="59"/>
    </row>
    <row r="143" spans="21:29">
      <c r="U143" s="37"/>
      <c r="V143" s="37"/>
      <c r="W143" s="37"/>
      <c r="X143" s="37"/>
      <c r="Y143" s="37"/>
      <c r="Z143" s="37"/>
      <c r="AA143" s="44"/>
      <c r="AB143" s="44"/>
      <c r="AC143" s="59"/>
    </row>
    <row r="144" spans="21:29">
      <c r="U144" s="37"/>
      <c r="V144" s="37"/>
      <c r="W144" s="37"/>
      <c r="X144" s="37"/>
      <c r="Y144" s="37"/>
      <c r="Z144" s="37"/>
      <c r="AA144" s="44"/>
      <c r="AB144" s="44"/>
      <c r="AC144" s="59"/>
    </row>
    <row r="145" spans="21:29">
      <c r="U145" s="37"/>
      <c r="V145" s="37"/>
      <c r="W145" s="37"/>
      <c r="X145" s="37"/>
      <c r="Y145" s="37"/>
      <c r="Z145" s="37"/>
      <c r="AA145" s="44"/>
      <c r="AB145" s="44"/>
      <c r="AC145" s="59"/>
    </row>
    <row r="146" spans="21:29">
      <c r="U146" s="37"/>
      <c r="V146" s="37"/>
      <c r="W146" s="37"/>
      <c r="X146" s="37"/>
      <c r="Y146" s="37"/>
      <c r="Z146" s="37"/>
      <c r="AA146" s="44"/>
      <c r="AB146" s="44"/>
      <c r="AC146" s="59"/>
    </row>
    <row r="147" spans="21:29">
      <c r="U147" s="37"/>
      <c r="V147" s="37"/>
      <c r="W147" s="37"/>
      <c r="X147" s="37"/>
      <c r="Y147" s="37"/>
      <c r="Z147" s="37"/>
      <c r="AA147" s="44"/>
      <c r="AB147" s="44"/>
      <c r="AC147" s="59"/>
    </row>
    <row r="148" spans="21:29">
      <c r="U148" s="37"/>
      <c r="V148" s="37"/>
      <c r="W148" s="37"/>
      <c r="X148" s="37"/>
      <c r="Y148" s="37"/>
      <c r="Z148" s="37"/>
      <c r="AA148" s="44"/>
      <c r="AB148" s="44"/>
      <c r="AC148" s="59"/>
    </row>
    <row r="149" spans="21:29">
      <c r="U149" s="37"/>
      <c r="V149" s="37"/>
      <c r="W149" s="37"/>
      <c r="X149" s="37"/>
      <c r="Y149" s="37"/>
      <c r="Z149" s="37"/>
      <c r="AA149" s="44"/>
      <c r="AB149" s="44"/>
      <c r="AC149" s="59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N15"/>
  <sheetViews>
    <sheetView topLeftCell="R1" workbookViewId="0">
      <pane xSplit="23840" topLeftCell="AJ1"/>
      <selection activeCell="X2" sqref="X2"/>
      <selection pane="topRight" activeCell="AJ1" sqref="AJ1"/>
    </sheetView>
  </sheetViews>
  <sheetFormatPr baseColWidth="10" defaultColWidth="10.7109375" defaultRowHeight="13"/>
  <cols>
    <col min="1" max="1" width="21" customWidth="1"/>
    <col min="2" max="34" width="10.7109375" customWidth="1"/>
    <col min="35" max="35" width="24.5703125" style="26" customWidth="1"/>
    <col min="36" max="36" width="24.5703125" style="68" customWidth="1"/>
    <col min="37" max="37" width="24.5703125" style="72" customWidth="1"/>
  </cols>
  <sheetData>
    <row r="1" spans="1:40" ht="17" thickBot="1">
      <c r="A1" s="40" t="s">
        <v>254</v>
      </c>
      <c r="B1" s="60" t="s">
        <v>262</v>
      </c>
      <c r="C1" s="60" t="s">
        <v>264</v>
      </c>
      <c r="D1" s="60" t="s">
        <v>266</v>
      </c>
      <c r="E1" s="60" t="s">
        <v>268</v>
      </c>
      <c r="F1" s="60" t="s">
        <v>270</v>
      </c>
      <c r="G1" s="60" t="s">
        <v>272</v>
      </c>
      <c r="H1" s="30" t="s">
        <v>316</v>
      </c>
      <c r="I1" s="30" t="s">
        <v>318</v>
      </c>
      <c r="J1" s="30" t="s">
        <v>448</v>
      </c>
      <c r="K1" s="30" t="s">
        <v>450</v>
      </c>
      <c r="L1" s="30" t="s">
        <v>452</v>
      </c>
      <c r="M1" s="30" t="s">
        <v>454</v>
      </c>
      <c r="N1" s="30" t="s">
        <v>456</v>
      </c>
      <c r="O1" s="30" t="s">
        <v>458</v>
      </c>
      <c r="P1" s="30" t="s">
        <v>332</v>
      </c>
      <c r="Q1" s="30" t="s">
        <v>334</v>
      </c>
      <c r="R1" s="30" t="s">
        <v>336</v>
      </c>
      <c r="S1" s="30" t="s">
        <v>338</v>
      </c>
      <c r="T1" s="61" t="s">
        <v>427</v>
      </c>
      <c r="U1" s="55" t="s">
        <v>429</v>
      </c>
      <c r="V1" s="55" t="s">
        <v>302</v>
      </c>
      <c r="W1" s="61" t="s">
        <v>304</v>
      </c>
      <c r="X1" s="55" t="s">
        <v>306</v>
      </c>
      <c r="Y1" s="55" t="s">
        <v>308</v>
      </c>
      <c r="Z1" s="55" t="s">
        <v>310</v>
      </c>
      <c r="AA1" s="55" t="s">
        <v>312</v>
      </c>
      <c r="AB1" s="55" t="s">
        <v>314</v>
      </c>
      <c r="AC1" s="62" t="s">
        <v>361</v>
      </c>
      <c r="AD1" s="63" t="s">
        <v>365</v>
      </c>
      <c r="AE1" s="63" t="s">
        <v>363</v>
      </c>
      <c r="AF1" s="63" t="s">
        <v>367</v>
      </c>
      <c r="AG1" s="63" t="s">
        <v>375</v>
      </c>
      <c r="AH1" s="63" t="s">
        <v>377</v>
      </c>
      <c r="AI1" s="26" t="s">
        <v>387</v>
      </c>
      <c r="AJ1" s="68" t="s">
        <v>8</v>
      </c>
      <c r="AK1" s="72" t="s">
        <v>10</v>
      </c>
      <c r="AL1" s="26"/>
      <c r="AM1" s="26"/>
      <c r="AN1" s="26"/>
    </row>
    <row r="2" spans="1:40" ht="16">
      <c r="A2" s="15" t="s">
        <v>255</v>
      </c>
      <c r="B2" s="64">
        <v>0.76444444444444404</v>
      </c>
      <c r="C2" s="64" t="s">
        <v>256</v>
      </c>
      <c r="D2" s="64">
        <v>-0.27152317880794802</v>
      </c>
      <c r="E2" s="64" t="s">
        <v>256</v>
      </c>
      <c r="F2" s="64">
        <v>1.0359676232523918</v>
      </c>
      <c r="G2" s="64" t="s">
        <v>256</v>
      </c>
      <c r="H2" s="27">
        <v>153.80000000000001</v>
      </c>
      <c r="I2" s="27">
        <v>171</v>
      </c>
      <c r="J2" s="27" t="s">
        <v>341</v>
      </c>
      <c r="K2" s="27">
        <v>22.5</v>
      </c>
      <c r="L2" s="27">
        <v>18.100000000000001</v>
      </c>
      <c r="M2" s="27" t="s">
        <v>341</v>
      </c>
      <c r="N2" s="27">
        <v>154.30000000000001</v>
      </c>
      <c r="O2" s="27">
        <v>146.1</v>
      </c>
      <c r="P2" s="27" t="s">
        <v>341</v>
      </c>
      <c r="Q2" s="27">
        <v>30.2</v>
      </c>
      <c r="R2" s="27">
        <v>27.5</v>
      </c>
      <c r="S2" s="27" t="s">
        <v>341</v>
      </c>
      <c r="T2" s="65">
        <v>28</v>
      </c>
      <c r="U2" s="26">
        <v>16</v>
      </c>
      <c r="V2" s="26">
        <v>12</v>
      </c>
      <c r="W2" s="65">
        <v>28</v>
      </c>
      <c r="X2" s="26">
        <v>16</v>
      </c>
      <c r="Y2" s="26">
        <v>12</v>
      </c>
      <c r="Z2" s="26" t="s">
        <v>341</v>
      </c>
      <c r="AA2" s="26" t="s">
        <v>341</v>
      </c>
      <c r="AB2" s="26" t="s">
        <v>341</v>
      </c>
      <c r="AC2" s="66">
        <v>0.13413086419753101</v>
      </c>
      <c r="AD2" s="66" t="s">
        <v>341</v>
      </c>
      <c r="AE2" s="66">
        <v>0.16820260076312399</v>
      </c>
      <c r="AF2" s="66" t="s">
        <v>341</v>
      </c>
      <c r="AG2" s="66">
        <v>8.1010972468100101E-2</v>
      </c>
      <c r="AH2" s="66" t="s">
        <v>341</v>
      </c>
      <c r="AI2" s="32">
        <f>(1-(3/(4*(U2+X2-2)-1)))*(B2)</f>
        <v>0.74517273576097065</v>
      </c>
      <c r="AJ2" s="69">
        <f>(1-(3/(4*(V2+Y2-2)-1)))*(D2)</f>
        <v>-0.26216031057319122</v>
      </c>
      <c r="AK2" s="73">
        <f>AI2-AJ2</f>
        <v>1.0073330463341619</v>
      </c>
      <c r="AL2" s="29"/>
      <c r="AM2" s="29"/>
      <c r="AN2" s="29"/>
    </row>
    <row r="3" spans="1:40" ht="16">
      <c r="A3" s="9" t="s">
        <v>392</v>
      </c>
      <c r="B3" s="67">
        <v>0.1139896373057</v>
      </c>
      <c r="C3" s="67">
        <v>0.39378238341968902</v>
      </c>
      <c r="D3" s="67">
        <v>-0.19900497512437801</v>
      </c>
      <c r="E3" s="67">
        <v>-2.48756218905473E-2</v>
      </c>
      <c r="F3" s="67">
        <v>0.31299461243007798</v>
      </c>
      <c r="G3" s="67">
        <v>0.418658005310236</v>
      </c>
      <c r="H3" s="27">
        <v>190.6</v>
      </c>
      <c r="I3" s="27">
        <v>192.8</v>
      </c>
      <c r="J3" s="27">
        <v>198.2</v>
      </c>
      <c r="K3" s="27">
        <v>19.3</v>
      </c>
      <c r="L3" s="27">
        <v>23.9</v>
      </c>
      <c r="M3" s="27">
        <v>20.6</v>
      </c>
      <c r="N3" s="27">
        <v>192.9</v>
      </c>
      <c r="O3" s="27">
        <v>188.9</v>
      </c>
      <c r="P3" s="27">
        <v>192.4</v>
      </c>
      <c r="Q3" s="27">
        <v>20.100000000000001</v>
      </c>
      <c r="R3" s="27">
        <v>19.3</v>
      </c>
      <c r="S3" s="27">
        <v>14.5</v>
      </c>
      <c r="T3" s="65">
        <v>36</v>
      </c>
      <c r="U3" s="26">
        <v>19</v>
      </c>
      <c r="V3" s="26">
        <v>17</v>
      </c>
      <c r="W3" s="65">
        <v>36</v>
      </c>
      <c r="X3" s="26">
        <v>19</v>
      </c>
      <c r="Y3" s="26">
        <v>17</v>
      </c>
      <c r="Z3" s="26">
        <v>36</v>
      </c>
      <c r="AA3" s="26">
        <v>19</v>
      </c>
      <c r="AB3" s="26">
        <v>17</v>
      </c>
      <c r="AC3" s="66">
        <v>0.10543412680806701</v>
      </c>
      <c r="AD3" s="66">
        <v>0.10730348112489101</v>
      </c>
      <c r="AE3" s="66">
        <v>0.118229455590063</v>
      </c>
      <c r="AF3" s="66">
        <v>0.117656158773006</v>
      </c>
      <c r="AG3" s="66">
        <v>5.6235872412571199E-2</v>
      </c>
      <c r="AH3" s="66">
        <v>5.6772739759794098E-2</v>
      </c>
      <c r="AI3" s="32">
        <f t="shared" ref="AI3:AI12" si="0">(1-(3/(4*(U3+X3-2)-1)))*(B3)</f>
        <v>0.11159824631327273</v>
      </c>
      <c r="AJ3" s="69">
        <f t="shared" ref="AJ3:AJ12" si="1">(1-(3/(4*(V3+Y3-2)-1)))*(D3)</f>
        <v>-0.19430407020018012</v>
      </c>
      <c r="AK3" s="73">
        <f t="shared" ref="AK3:AK12" si="2">AI3-AJ3</f>
        <v>0.30590231651345284</v>
      </c>
      <c r="AL3" s="26"/>
      <c r="AM3" s="26"/>
      <c r="AN3" s="26"/>
    </row>
    <row r="4" spans="1:40" ht="16">
      <c r="A4" s="9" t="s">
        <v>393</v>
      </c>
      <c r="B4" s="67">
        <v>0.111607142857143</v>
      </c>
      <c r="C4" s="67">
        <v>-0.151785714285715</v>
      </c>
      <c r="D4" s="67">
        <v>0.23671497584540999</v>
      </c>
      <c r="E4" s="67">
        <v>0.34299516908212502</v>
      </c>
      <c r="F4" s="67">
        <v>-0.125107832988267</v>
      </c>
      <c r="G4" s="67">
        <v>-0.49478088336783999</v>
      </c>
      <c r="H4" s="27">
        <v>187.5</v>
      </c>
      <c r="I4" s="27">
        <v>190</v>
      </c>
      <c r="J4" s="27">
        <v>184.1</v>
      </c>
      <c r="K4" s="27">
        <v>22.4</v>
      </c>
      <c r="L4" s="27">
        <v>22.5</v>
      </c>
      <c r="M4" s="27">
        <v>24.7</v>
      </c>
      <c r="N4" s="27">
        <v>181.8</v>
      </c>
      <c r="O4" s="27">
        <v>186.7</v>
      </c>
      <c r="P4" s="27">
        <v>188.9</v>
      </c>
      <c r="Q4" s="27">
        <v>20.7</v>
      </c>
      <c r="R4" s="27">
        <v>22.2</v>
      </c>
      <c r="S4" s="27">
        <v>20.9</v>
      </c>
      <c r="T4" s="65">
        <v>50</v>
      </c>
      <c r="U4" s="26">
        <v>25</v>
      </c>
      <c r="V4" s="26">
        <v>25</v>
      </c>
      <c r="W4" s="65">
        <v>50</v>
      </c>
      <c r="X4" s="26">
        <v>25</v>
      </c>
      <c r="Y4" s="26">
        <v>25</v>
      </c>
      <c r="Z4" s="26">
        <v>50</v>
      </c>
      <c r="AA4" s="26">
        <v>25</v>
      </c>
      <c r="AB4" s="26">
        <v>25</v>
      </c>
      <c r="AC4" s="66">
        <v>8.0124561543367306E-2</v>
      </c>
      <c r="AD4" s="66">
        <v>8.0230389030612206E-2</v>
      </c>
      <c r="AE4" s="66">
        <v>8.0560339797894898E-2</v>
      </c>
      <c r="AF4" s="66">
        <v>8.1176456860136706E-2</v>
      </c>
      <c r="AG4" s="66">
        <v>4.0078259849375103E-2</v>
      </c>
      <c r="AH4" s="66">
        <v>4.12240406127313E-2</v>
      </c>
      <c r="AI4" s="32">
        <f t="shared" si="0"/>
        <v>0.10985415108451772</v>
      </c>
      <c r="AJ4" s="69">
        <f t="shared" si="1"/>
        <v>0.23299693957558681</v>
      </c>
      <c r="AK4" s="73">
        <f t="shared" si="2"/>
        <v>-0.12314278849106909</v>
      </c>
      <c r="AL4" s="26"/>
      <c r="AM4" s="26"/>
      <c r="AN4" s="26"/>
    </row>
    <row r="5" spans="1:40" ht="16">
      <c r="A5" s="9" t="s">
        <v>394</v>
      </c>
      <c r="B5" s="67">
        <v>-0.26765188834154402</v>
      </c>
      <c r="C5" s="67">
        <v>4.0229885057470799E-2</v>
      </c>
      <c r="D5" s="67">
        <v>-0.183900069396252</v>
      </c>
      <c r="E5" s="67">
        <v>1.8043025676613301E-2</v>
      </c>
      <c r="F5" s="67">
        <v>-8.3751818945291406E-2</v>
      </c>
      <c r="G5" s="67">
        <v>2.2186859380857502E-2</v>
      </c>
      <c r="H5" s="27">
        <v>34.340000000000003</v>
      </c>
      <c r="I5" s="27">
        <v>31.08</v>
      </c>
      <c r="J5" s="27">
        <v>34.83</v>
      </c>
      <c r="K5" s="27">
        <v>12.18</v>
      </c>
      <c r="L5" s="27">
        <v>18.02</v>
      </c>
      <c r="M5" s="27">
        <v>23.79</v>
      </c>
      <c r="N5" s="27">
        <v>36.57</v>
      </c>
      <c r="O5" s="27">
        <v>33.92</v>
      </c>
      <c r="P5" s="27">
        <v>36.83</v>
      </c>
      <c r="Q5" s="27">
        <v>14.41</v>
      </c>
      <c r="R5" s="27">
        <v>15.19</v>
      </c>
      <c r="S5" s="27">
        <v>12.07</v>
      </c>
      <c r="T5" s="65">
        <v>42</v>
      </c>
      <c r="U5" s="26">
        <v>21</v>
      </c>
      <c r="V5" s="26">
        <v>21</v>
      </c>
      <c r="W5" s="65">
        <v>24</v>
      </c>
      <c r="X5" s="26">
        <v>12</v>
      </c>
      <c r="Y5" s="26">
        <v>12</v>
      </c>
      <c r="Z5" s="26">
        <v>24</v>
      </c>
      <c r="AA5" s="26">
        <v>12</v>
      </c>
      <c r="AB5" s="26">
        <v>12</v>
      </c>
      <c r="AC5" s="66">
        <v>0.13203779812409</v>
      </c>
      <c r="AD5" s="66">
        <v>0.130976902825892</v>
      </c>
      <c r="AE5" s="66">
        <v>0.131464793611835</v>
      </c>
      <c r="AF5" s="66">
        <v>0.13095731353989001</v>
      </c>
      <c r="AG5" s="66">
        <v>6.5529329621468096E-2</v>
      </c>
      <c r="AH5" s="66">
        <v>6.5479919693835806E-2</v>
      </c>
      <c r="AI5" s="32">
        <f t="shared" si="0"/>
        <v>-0.26112379350394538</v>
      </c>
      <c r="AJ5" s="69">
        <f t="shared" si="1"/>
        <v>-0.17941470185000194</v>
      </c>
      <c r="AK5" s="73">
        <f t="shared" si="2"/>
        <v>-8.1709091653943439E-2</v>
      </c>
      <c r="AL5" s="26"/>
      <c r="AM5" s="26"/>
      <c r="AN5" s="26"/>
    </row>
    <row r="6" spans="1:40" ht="16">
      <c r="A6" s="9" t="s">
        <v>396</v>
      </c>
      <c r="B6" s="67">
        <v>0.63035019455253005</v>
      </c>
      <c r="C6" s="67">
        <v>0.61478599221789898</v>
      </c>
      <c r="D6" s="67">
        <v>0.47011952191235101</v>
      </c>
      <c r="E6" s="67">
        <v>0.60557768924302802</v>
      </c>
      <c r="F6" s="67">
        <v>0.16023067264017901</v>
      </c>
      <c r="G6" s="67">
        <v>9.2083029748707395E-3</v>
      </c>
      <c r="H6" s="27">
        <v>150.1</v>
      </c>
      <c r="I6" s="27">
        <v>166.3</v>
      </c>
      <c r="J6" s="27">
        <v>165.9</v>
      </c>
      <c r="K6" s="27">
        <v>25.7</v>
      </c>
      <c r="L6" s="27">
        <v>24.1</v>
      </c>
      <c r="M6" s="27">
        <v>24</v>
      </c>
      <c r="N6" s="27">
        <v>157.1</v>
      </c>
      <c r="O6" s="27">
        <v>168.9</v>
      </c>
      <c r="P6" s="27">
        <v>172.3</v>
      </c>
      <c r="Q6" s="27">
        <v>25.1</v>
      </c>
      <c r="R6" s="27">
        <v>28</v>
      </c>
      <c r="S6" s="27">
        <v>25.5</v>
      </c>
      <c r="T6" s="65">
        <v>114</v>
      </c>
      <c r="U6" s="26">
        <v>57</v>
      </c>
      <c r="V6" s="26">
        <v>57</v>
      </c>
      <c r="W6" s="65">
        <v>92</v>
      </c>
      <c r="X6" s="26">
        <v>45</v>
      </c>
      <c r="Y6" s="26">
        <v>47</v>
      </c>
      <c r="Z6" s="26">
        <v>87</v>
      </c>
      <c r="AA6" s="26">
        <v>44</v>
      </c>
      <c r="AB6" s="26">
        <v>43</v>
      </c>
      <c r="AC6" s="66">
        <v>4.1713833674150998E-2</v>
      </c>
      <c r="AD6" s="66">
        <v>4.2142230476530901E-2</v>
      </c>
      <c r="AE6" s="66">
        <v>3.9883014840357001E-2</v>
      </c>
      <c r="AF6" s="66">
        <v>4.2633295291155802E-2</v>
      </c>
      <c r="AG6" s="66">
        <v>1.97038102566486E-2</v>
      </c>
      <c r="AH6" s="66">
        <v>2.0266393625596402E-2</v>
      </c>
      <c r="AI6" s="55">
        <f t="shared" si="0"/>
        <v>0.62561071940551849</v>
      </c>
      <c r="AJ6" s="69">
        <f t="shared" si="1"/>
        <v>0.46665426745108063</v>
      </c>
      <c r="AK6" s="73">
        <f t="shared" si="2"/>
        <v>0.15895645195443786</v>
      </c>
      <c r="AL6" s="26"/>
      <c r="AM6" s="26"/>
      <c r="AN6" s="26"/>
    </row>
    <row r="7" spans="1:40" ht="16">
      <c r="A7" s="9" t="s">
        <v>397</v>
      </c>
      <c r="B7" s="67">
        <v>0.47236002834868901</v>
      </c>
      <c r="C7" s="67" t="s">
        <v>341</v>
      </c>
      <c r="D7" s="67">
        <v>5.7874762808349099E-2</v>
      </c>
      <c r="E7" s="67" t="s">
        <v>341</v>
      </c>
      <c r="F7" s="67">
        <v>0.41448526554033999</v>
      </c>
      <c r="G7" s="67" t="s">
        <v>341</v>
      </c>
      <c r="H7" s="27">
        <v>163.66999999999999</v>
      </c>
      <c r="I7" s="27">
        <v>177</v>
      </c>
      <c r="J7" s="27" t="s">
        <v>341</v>
      </c>
      <c r="K7" s="27">
        <v>28.22</v>
      </c>
      <c r="L7" s="27">
        <v>28.62</v>
      </c>
      <c r="M7" s="27" t="s">
        <v>341</v>
      </c>
      <c r="N7" s="27">
        <v>174.26</v>
      </c>
      <c r="O7" s="27">
        <v>175.48</v>
      </c>
      <c r="P7" s="27" t="s">
        <v>341</v>
      </c>
      <c r="Q7" s="27">
        <v>21.08</v>
      </c>
      <c r="R7" s="27">
        <v>20.53</v>
      </c>
      <c r="S7" s="27" t="s">
        <v>341</v>
      </c>
      <c r="T7" s="65">
        <v>39</v>
      </c>
      <c r="U7" s="26">
        <v>18</v>
      </c>
      <c r="V7" s="26">
        <v>21</v>
      </c>
      <c r="W7" s="65">
        <v>39</v>
      </c>
      <c r="X7" s="26">
        <v>18</v>
      </c>
      <c r="Y7" s="26">
        <v>21</v>
      </c>
      <c r="Z7" s="26" t="s">
        <v>341</v>
      </c>
      <c r="AA7" s="26" t="s">
        <v>341</v>
      </c>
      <c r="AB7" s="26" t="s">
        <v>341</v>
      </c>
      <c r="AC7" s="66">
        <v>0.1142100555053</v>
      </c>
      <c r="AD7" s="66" t="s">
        <v>341</v>
      </c>
      <c r="AE7" s="66">
        <v>9.5277970097263298E-2</v>
      </c>
      <c r="AF7" s="66" t="s">
        <v>341</v>
      </c>
      <c r="AG7" s="66">
        <v>5.2383320739423402E-2</v>
      </c>
      <c r="AH7" s="66" t="s">
        <v>341</v>
      </c>
      <c r="AI7" s="55">
        <f t="shared" si="0"/>
        <v>0.46186313882982921</v>
      </c>
      <c r="AJ7" s="69">
        <f t="shared" si="1"/>
        <v>5.6782786151587793E-2</v>
      </c>
      <c r="AK7" s="73">
        <f t="shared" si="2"/>
        <v>0.40508035267824144</v>
      </c>
      <c r="AL7" s="26"/>
      <c r="AM7" s="26"/>
      <c r="AN7" s="26"/>
    </row>
    <row r="8" spans="1:40" ht="16">
      <c r="A8" s="9" t="s">
        <v>398</v>
      </c>
      <c r="B8" s="67">
        <v>0.40470057952350302</v>
      </c>
      <c r="C8" s="67">
        <v>0.87025112685125605</v>
      </c>
      <c r="D8" s="67">
        <v>-9.0765171503957701E-2</v>
      </c>
      <c r="E8" s="67">
        <v>1.0554089709761899E-2</v>
      </c>
      <c r="F8" s="67">
        <v>0.49546575102745999</v>
      </c>
      <c r="G8" s="67">
        <v>0.85969703714149404</v>
      </c>
      <c r="H8" s="27">
        <v>146.43</v>
      </c>
      <c r="I8" s="27">
        <v>159</v>
      </c>
      <c r="J8" s="27">
        <v>173.46</v>
      </c>
      <c r="K8" s="27">
        <v>31.06</v>
      </c>
      <c r="L8" s="27">
        <v>28.16</v>
      </c>
      <c r="M8" s="27">
        <v>24.7</v>
      </c>
      <c r="N8" s="27">
        <v>164.18</v>
      </c>
      <c r="O8" s="27">
        <v>162.46</v>
      </c>
      <c r="P8" s="27">
        <v>164.38</v>
      </c>
      <c r="Q8" s="27">
        <v>18.95</v>
      </c>
      <c r="R8" s="27">
        <v>24.87</v>
      </c>
      <c r="S8" s="27">
        <v>38.03</v>
      </c>
      <c r="T8" s="65">
        <v>25</v>
      </c>
      <c r="U8" s="26">
        <v>14</v>
      </c>
      <c r="V8" s="26">
        <v>11</v>
      </c>
      <c r="W8" s="65">
        <v>25</v>
      </c>
      <c r="X8" s="26">
        <v>14</v>
      </c>
      <c r="Y8" s="26">
        <v>11</v>
      </c>
      <c r="Z8" s="26">
        <v>21</v>
      </c>
      <c r="AA8" s="26">
        <v>13</v>
      </c>
      <c r="AB8" s="26">
        <v>8</v>
      </c>
      <c r="AC8" s="66">
        <v>0.14578183141190501</v>
      </c>
      <c r="AD8" s="66">
        <v>0.16237640805138701</v>
      </c>
      <c r="AE8" s="66">
        <v>0.182005416280867</v>
      </c>
      <c r="AF8" s="66">
        <v>0.21591202219355399</v>
      </c>
      <c r="AG8" s="66">
        <v>8.2454863104411996E-2</v>
      </c>
      <c r="AH8" s="66">
        <v>9.5652514963285196E-2</v>
      </c>
      <c r="AI8" s="55">
        <f t="shared" si="0"/>
        <v>0.39291318400340097</v>
      </c>
      <c r="AJ8" s="69">
        <f t="shared" si="1"/>
        <v>-8.7318392839250442E-2</v>
      </c>
      <c r="AK8" s="73">
        <f t="shared" si="2"/>
        <v>0.48023157684265139</v>
      </c>
      <c r="AL8" s="26"/>
      <c r="AM8" s="26"/>
      <c r="AN8" s="26"/>
    </row>
    <row r="9" spans="1:40" ht="16">
      <c r="A9" s="9" t="s">
        <v>399</v>
      </c>
      <c r="B9" s="67">
        <v>0.34375</v>
      </c>
      <c r="C9" s="67" t="s">
        <v>341</v>
      </c>
      <c r="D9" s="67">
        <v>0</v>
      </c>
      <c r="E9" s="67" t="s">
        <v>341</v>
      </c>
      <c r="F9" s="67">
        <v>0.34375</v>
      </c>
      <c r="G9" s="67" t="s">
        <v>341</v>
      </c>
      <c r="H9" s="27">
        <v>156</v>
      </c>
      <c r="I9" s="27">
        <v>167</v>
      </c>
      <c r="J9" s="27" t="s">
        <v>341</v>
      </c>
      <c r="K9" s="27">
        <v>32</v>
      </c>
      <c r="L9" s="27">
        <v>30</v>
      </c>
      <c r="M9" s="27" t="s">
        <v>341</v>
      </c>
      <c r="N9" s="27">
        <v>156</v>
      </c>
      <c r="O9" s="27">
        <v>156</v>
      </c>
      <c r="P9" s="27" t="s">
        <v>341</v>
      </c>
      <c r="Q9" s="27">
        <v>20</v>
      </c>
      <c r="R9" s="27">
        <v>37</v>
      </c>
      <c r="S9" s="27" t="s">
        <v>341</v>
      </c>
      <c r="T9" s="65">
        <v>59</v>
      </c>
      <c r="U9" s="26">
        <v>27</v>
      </c>
      <c r="V9" s="26">
        <v>32</v>
      </c>
      <c r="W9" s="65">
        <v>59</v>
      </c>
      <c r="X9" s="26">
        <v>27</v>
      </c>
      <c r="Y9" s="26">
        <v>32</v>
      </c>
      <c r="Z9" s="26" t="s">
        <v>341</v>
      </c>
      <c r="AA9" s="26" t="s">
        <v>341</v>
      </c>
      <c r="AB9" s="26" t="s">
        <v>341</v>
      </c>
      <c r="AC9" s="66">
        <v>7.5168185763888895E-2</v>
      </c>
      <c r="AD9" s="66" t="s">
        <v>341</v>
      </c>
      <c r="AE9" s="66">
        <v>6.25E-2</v>
      </c>
      <c r="AF9" s="66" t="s">
        <v>341</v>
      </c>
      <c r="AG9" s="66">
        <v>3.4399000264830497E-2</v>
      </c>
      <c r="AH9" s="66" t="s">
        <v>341</v>
      </c>
      <c r="AI9" s="55">
        <f t="shared" si="0"/>
        <v>0.33876811594202899</v>
      </c>
      <c r="AJ9" s="69">
        <f t="shared" si="1"/>
        <v>0</v>
      </c>
      <c r="AK9" s="73">
        <f t="shared" si="2"/>
        <v>0.33876811594202899</v>
      </c>
      <c r="AL9" s="26"/>
      <c r="AM9" s="26"/>
      <c r="AN9" s="26"/>
    </row>
    <row r="10" spans="1:40" ht="16">
      <c r="A10" s="9" t="s">
        <v>400</v>
      </c>
      <c r="B10" s="67">
        <v>0.47647058823529398</v>
      </c>
      <c r="C10" s="67">
        <v>0.39133126934984502</v>
      </c>
      <c r="D10" s="67">
        <v>0.185714285714286</v>
      </c>
      <c r="E10" s="67">
        <v>0.328851540616246</v>
      </c>
      <c r="F10" s="67">
        <v>0.29075630252100798</v>
      </c>
      <c r="G10" s="67">
        <v>6.2479728733598701E-2</v>
      </c>
      <c r="H10" s="27">
        <v>163.6</v>
      </c>
      <c r="I10" s="27" t="s">
        <v>341</v>
      </c>
      <c r="J10" s="27" t="s">
        <v>341</v>
      </c>
      <c r="K10" s="27">
        <v>32.300000000000004</v>
      </c>
      <c r="L10" s="27" t="s">
        <v>341</v>
      </c>
      <c r="M10" s="27" t="s">
        <v>341</v>
      </c>
      <c r="N10" s="27">
        <v>160.5</v>
      </c>
      <c r="O10" s="27" t="s">
        <v>341</v>
      </c>
      <c r="P10" s="27" t="s">
        <v>341</v>
      </c>
      <c r="Q10" s="27">
        <v>35.700000000000003</v>
      </c>
      <c r="R10" s="27" t="s">
        <v>341</v>
      </c>
      <c r="S10" s="27" t="s">
        <v>341</v>
      </c>
      <c r="T10" s="65">
        <v>199</v>
      </c>
      <c r="U10" s="26">
        <v>113</v>
      </c>
      <c r="V10" s="26">
        <v>86</v>
      </c>
      <c r="W10" s="65">
        <v>143</v>
      </c>
      <c r="X10" s="26">
        <v>65</v>
      </c>
      <c r="Y10" s="26">
        <v>78</v>
      </c>
      <c r="Z10" s="26">
        <v>119</v>
      </c>
      <c r="AA10" s="26">
        <v>53</v>
      </c>
      <c r="AB10" s="26">
        <v>66</v>
      </c>
      <c r="AC10" s="66">
        <v>2.48718813939676E-2</v>
      </c>
      <c r="AD10" s="66">
        <v>2.81787475997359E-2</v>
      </c>
      <c r="AE10" s="66">
        <v>2.4553571614081299E-2</v>
      </c>
      <c r="AF10" s="66">
        <v>2.7135156785383301E-2</v>
      </c>
      <c r="AG10" s="66">
        <v>1.2141727982925E-2</v>
      </c>
      <c r="AH10" s="66">
        <v>1.3434624891707801E-2</v>
      </c>
      <c r="AI10" s="55">
        <f t="shared" si="0"/>
        <v>0.4744372855827963</v>
      </c>
      <c r="AJ10" s="69">
        <f t="shared" si="1"/>
        <v>0.18485316846986119</v>
      </c>
      <c r="AK10" s="73">
        <f t="shared" si="2"/>
        <v>0.28958411711293508</v>
      </c>
      <c r="AL10" s="26"/>
      <c r="AM10" s="26"/>
      <c r="AN10" s="26"/>
    </row>
    <row r="11" spans="1:40" ht="16">
      <c r="A11" s="9" t="s">
        <v>401</v>
      </c>
      <c r="B11" s="67">
        <v>0.19819819819819801</v>
      </c>
      <c r="C11" s="67">
        <v>0.23873873873873799</v>
      </c>
      <c r="D11" s="67">
        <v>0.20704845814977901</v>
      </c>
      <c r="E11" s="67">
        <v>0.62114537444933904</v>
      </c>
      <c r="F11" s="67">
        <v>-8.8502599515807804E-3</v>
      </c>
      <c r="G11" s="67">
        <v>-0.38240663571060102</v>
      </c>
      <c r="H11" s="27">
        <v>168.9</v>
      </c>
      <c r="I11" s="27">
        <v>173.3</v>
      </c>
      <c r="J11" s="27">
        <v>174.2</v>
      </c>
      <c r="K11" s="27">
        <v>22.2</v>
      </c>
      <c r="L11" s="27" t="s">
        <v>341</v>
      </c>
      <c r="M11" s="27" t="s">
        <v>341</v>
      </c>
      <c r="N11" s="27">
        <v>162</v>
      </c>
      <c r="O11" s="27">
        <v>166.7</v>
      </c>
      <c r="P11" s="27">
        <v>176.1</v>
      </c>
      <c r="Q11" s="27">
        <v>22.7</v>
      </c>
      <c r="R11" s="27" t="s">
        <v>341</v>
      </c>
      <c r="S11" s="27" t="s">
        <v>341</v>
      </c>
      <c r="T11" s="65">
        <v>97</v>
      </c>
      <c r="U11" s="26">
        <v>48</v>
      </c>
      <c r="V11" s="26">
        <v>49</v>
      </c>
      <c r="W11" s="65">
        <v>97</v>
      </c>
      <c r="X11" s="26">
        <v>48</v>
      </c>
      <c r="Y11" s="26">
        <v>49</v>
      </c>
      <c r="Z11" s="26">
        <v>97</v>
      </c>
      <c r="AA11" s="26">
        <v>48</v>
      </c>
      <c r="AB11" s="26">
        <v>49</v>
      </c>
      <c r="AC11" s="66">
        <v>4.1871263155046898E-2</v>
      </c>
      <c r="AD11" s="66">
        <v>4.1963521798825801E-2</v>
      </c>
      <c r="AE11" s="66">
        <v>4.1035046245011197E-2</v>
      </c>
      <c r="AF11" s="66">
        <v>4.2784803960203101E-2</v>
      </c>
      <c r="AG11" s="66">
        <v>2.0618758575003102E-2</v>
      </c>
      <c r="AH11" s="66">
        <v>2.0995450605761599E-2</v>
      </c>
      <c r="AI11" s="55">
        <f t="shared" si="0"/>
        <v>0.19661261261261243</v>
      </c>
      <c r="AJ11" s="69">
        <f t="shared" si="1"/>
        <v>0.20542666866035514</v>
      </c>
      <c r="AK11" s="73">
        <f t="shared" si="2"/>
        <v>-8.8140560477427132E-3</v>
      </c>
      <c r="AL11" s="26"/>
      <c r="AM11" s="26"/>
      <c r="AN11" s="26"/>
    </row>
    <row r="12" spans="1:40" ht="16">
      <c r="A12" s="9" t="s">
        <v>402</v>
      </c>
      <c r="B12" s="67">
        <v>6.4285714285713697E-2</v>
      </c>
      <c r="C12" s="67">
        <v>-7.4999999999999803E-2</v>
      </c>
      <c r="D12" s="67">
        <v>0.16887417218542999</v>
      </c>
      <c r="E12" s="67">
        <v>-0.30132450331125898</v>
      </c>
      <c r="F12" s="67">
        <v>-0.10458845789971701</v>
      </c>
      <c r="G12" s="67">
        <v>0.226324503311259</v>
      </c>
      <c r="H12" s="27">
        <v>173.9</v>
      </c>
      <c r="I12" s="27">
        <v>175.7</v>
      </c>
      <c r="J12" s="27">
        <v>171.8</v>
      </c>
      <c r="K12" s="27">
        <v>28</v>
      </c>
      <c r="L12" s="27">
        <v>35</v>
      </c>
      <c r="M12" s="27">
        <v>28.2</v>
      </c>
      <c r="N12" s="27">
        <v>182.8</v>
      </c>
      <c r="O12" s="27">
        <v>187.9</v>
      </c>
      <c r="P12" s="27">
        <v>173.7</v>
      </c>
      <c r="Q12" s="27">
        <v>30.2</v>
      </c>
      <c r="R12" s="27">
        <v>27.7</v>
      </c>
      <c r="S12" s="27">
        <v>28.2</v>
      </c>
      <c r="T12" s="65">
        <v>44</v>
      </c>
      <c r="U12" s="26">
        <v>24</v>
      </c>
      <c r="V12" s="26">
        <v>20</v>
      </c>
      <c r="W12" s="65">
        <v>33</v>
      </c>
      <c r="X12" s="26">
        <v>18</v>
      </c>
      <c r="Y12" s="26">
        <v>15</v>
      </c>
      <c r="Z12" s="26">
        <v>35</v>
      </c>
      <c r="AA12" s="26">
        <v>20</v>
      </c>
      <c r="AB12" s="26">
        <v>15</v>
      </c>
      <c r="AC12" s="66">
        <v>9.7271420472951106E-2</v>
      </c>
      <c r="AD12" s="66">
        <v>9.1730587121212098E-2</v>
      </c>
      <c r="AE12" s="66">
        <v>0.117074073609971</v>
      </c>
      <c r="AF12" s="66">
        <v>0.11796375889946301</v>
      </c>
      <c r="AG12" s="66">
        <v>5.3101333845405899E-2</v>
      </c>
      <c r="AH12" s="66">
        <v>5.1622896113885403E-2</v>
      </c>
      <c r="AI12" s="55">
        <f t="shared" si="0"/>
        <v>6.3072776280322873E-2</v>
      </c>
      <c r="AJ12" s="69">
        <f t="shared" si="1"/>
        <v>0.16500682473080183</v>
      </c>
      <c r="AK12" s="73">
        <f t="shared" si="2"/>
        <v>-0.10193404845047896</v>
      </c>
      <c r="AL12" s="26"/>
      <c r="AM12" s="26"/>
      <c r="AN12" s="26"/>
    </row>
    <row r="14" spans="1:40">
      <c r="A14" s="27" t="str">
        <f>'IBDQ-Ergebnisse'!X16</f>
        <v>Boye et al. 2011 (CU)</v>
      </c>
      <c r="B14" s="79">
        <f>'IBDQ-Ergebnisse'!Y16</f>
        <v>0.87813620071684595</v>
      </c>
      <c r="C14" s="79">
        <f>'IBDQ-Ergebnisse'!Z16</f>
        <v>0.57347670250896066</v>
      </c>
      <c r="D14" s="79">
        <f>'IBDQ-Ergebnisse'!AA16</f>
        <v>0.56540084388185685</v>
      </c>
      <c r="E14" s="79">
        <f>'IBDQ-Ergebnisse'!AB16</f>
        <v>0.77215189873417767</v>
      </c>
      <c r="F14" s="79">
        <f>'IBDQ-Ergebnisse'!AC16</f>
        <v>0.3127353568349891</v>
      </c>
      <c r="G14" s="79">
        <f>'IBDQ-Ergebnisse'!AD16</f>
        <v>-0.19867519622521701</v>
      </c>
      <c r="H14" s="27">
        <v>147.9</v>
      </c>
      <c r="I14" s="27">
        <v>172.4</v>
      </c>
      <c r="J14" s="27">
        <v>163.9</v>
      </c>
      <c r="K14" s="27">
        <v>27.9</v>
      </c>
      <c r="L14" s="27">
        <v>24.2</v>
      </c>
      <c r="M14" s="27">
        <v>26.4</v>
      </c>
      <c r="N14" s="27">
        <v>160.6</v>
      </c>
      <c r="O14" s="27">
        <v>174</v>
      </c>
      <c r="P14" s="27">
        <v>178.9</v>
      </c>
      <c r="Q14" s="27">
        <v>23.7</v>
      </c>
      <c r="R14" s="27">
        <v>26.7</v>
      </c>
      <c r="S14" s="27">
        <v>26.1</v>
      </c>
      <c r="T14" s="65">
        <v>58</v>
      </c>
      <c r="U14" s="26">
        <v>35</v>
      </c>
      <c r="V14" s="26">
        <v>23</v>
      </c>
      <c r="W14" s="65">
        <v>45</v>
      </c>
      <c r="X14" s="26">
        <v>24</v>
      </c>
      <c r="Y14" s="26">
        <v>21</v>
      </c>
      <c r="Z14" s="26">
        <v>43</v>
      </c>
      <c r="AA14" s="26">
        <v>25</v>
      </c>
      <c r="AB14" s="26">
        <v>18</v>
      </c>
      <c r="AC14" s="66">
        <f t="shared" ref="AC14:AC15" si="3" xml:space="preserve"> ((U14+X14)/(U14*X14))+((B14^2)/(2*(U14+X14)))</f>
        <v>7.6773037500886904E-2</v>
      </c>
      <c r="AD14" s="66">
        <f t="shared" ref="AD14:AD15" si="4" xml:space="preserve"> ((U14+AA14)/(U14*AA14))+((C14^2)/(2*(U14+AA14)))</f>
        <v>7.1312057974099827E-2</v>
      </c>
      <c r="AE14" s="66">
        <f t="shared" ref="AE14:AE15" si="5" xml:space="preserve"> ((V14+Y14)/(V14*Y14))+((D14^2)/(2*(V14+Y14)))</f>
        <v>9.473001433250279E-2</v>
      </c>
      <c r="AF14" s="66">
        <f t="shared" ref="AF14:AF15" si="6" xml:space="preserve"> ((V14+AB14)/(V14*AB14))+((E14^2)/(2*(V14+AB14)))</f>
        <v>0.10630477440949633</v>
      </c>
      <c r="AG14" s="66">
        <f t="shared" ref="AG14:AG15" si="7">((T14+W14)/(T14*W14))+((F14^2)/(2*(T14+W14)))</f>
        <v>3.9938375335551064E-2</v>
      </c>
      <c r="AH14" s="66">
        <f t="shared" ref="AH14:AH15" si="8">((T14+Z14)/(T14*Z14))+((G14^2)/(2*(T14+Z14)))</f>
        <v>4.0692598380640765E-2</v>
      </c>
    </row>
    <row r="15" spans="1:40">
      <c r="A15" s="27" t="str">
        <f>'IBDQ-Ergebnisse'!X17</f>
        <v>Boye et al. 2011 (MC)</v>
      </c>
      <c r="B15" s="79">
        <f>'IBDQ-Ergebnisse'!Y17</f>
        <v>0.25909090909090987</v>
      </c>
      <c r="C15" s="79">
        <f>'IBDQ-Ergebnisse'!Z17</f>
        <v>0.67272727272727328</v>
      </c>
      <c r="D15" s="79">
        <f>'IBDQ-Ergebnisse'!AA17</f>
        <v>0.4022988505747126</v>
      </c>
      <c r="E15" s="79">
        <f>'IBDQ-Ergebnisse'!AB17</f>
        <v>0.4865900383141758</v>
      </c>
      <c r="F15" s="79">
        <f>'IBDQ-Ergebnisse'!AC17</f>
        <v>-0.14320794148380273</v>
      </c>
      <c r="G15" s="79">
        <f>'IBDQ-Ergebnisse'!AD17</f>
        <v>0.18613723441309749</v>
      </c>
      <c r="H15" s="27">
        <v>153.69999999999999</v>
      </c>
      <c r="I15" s="27">
        <v>159.4</v>
      </c>
      <c r="J15" s="27">
        <v>168.5</v>
      </c>
      <c r="K15" s="27">
        <v>22</v>
      </c>
      <c r="L15" s="27">
        <v>22.6</v>
      </c>
      <c r="M15" s="27">
        <v>21</v>
      </c>
      <c r="N15" s="27">
        <v>154.80000000000001</v>
      </c>
      <c r="O15" s="27">
        <v>165.3</v>
      </c>
      <c r="P15" s="27">
        <v>167.5</v>
      </c>
      <c r="Q15" s="27">
        <v>26.1</v>
      </c>
      <c r="R15" s="27">
        <v>29.3</v>
      </c>
      <c r="S15" s="27">
        <v>24.4</v>
      </c>
      <c r="T15" s="65">
        <v>56</v>
      </c>
      <c r="U15" s="26">
        <v>22</v>
      </c>
      <c r="V15" s="26">
        <v>34</v>
      </c>
      <c r="W15" s="65">
        <v>47</v>
      </c>
      <c r="X15" s="26">
        <v>21</v>
      </c>
      <c r="Y15" s="26">
        <v>26</v>
      </c>
      <c r="Z15" s="26">
        <v>44</v>
      </c>
      <c r="AA15" s="26">
        <v>19</v>
      </c>
      <c r="AB15" s="26">
        <v>25</v>
      </c>
      <c r="AC15" s="66">
        <f t="shared" si="3"/>
        <v>9.3854152366308813E-2</v>
      </c>
      <c r="AD15" s="66">
        <f t="shared" si="4"/>
        <v>0.10360517298082943</v>
      </c>
      <c r="AE15" s="66">
        <f t="shared" si="5"/>
        <v>6.9222006210535272E-2</v>
      </c>
      <c r="AF15" s="66">
        <f t="shared" si="6"/>
        <v>7.1418288988819564E-2</v>
      </c>
      <c r="AG15" s="66">
        <f t="shared" si="7"/>
        <v>3.9233294497474334E-2</v>
      </c>
      <c r="AH15" s="66">
        <f t="shared" si="8"/>
        <v>4.0757650934590363E-2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P148"/>
  <sheetViews>
    <sheetView workbookViewId="0">
      <selection activeCell="J30" sqref="J30"/>
    </sheetView>
  </sheetViews>
  <sheetFormatPr baseColWidth="10" defaultRowHeight="13"/>
  <cols>
    <col min="1" max="1" width="38.42578125" style="26" customWidth="1"/>
    <col min="2" max="2" width="9.140625" style="27" customWidth="1"/>
    <col min="3" max="3" width="9.7109375" style="27" customWidth="1"/>
    <col min="4" max="4" width="10.7109375" style="27"/>
    <col min="5" max="5" width="9.42578125" style="27" customWidth="1"/>
    <col min="6" max="6" width="10.85546875" style="27" customWidth="1"/>
    <col min="7" max="7" width="11.42578125" style="27" customWidth="1"/>
    <col min="8" max="9" width="11.7109375" style="27" customWidth="1"/>
    <col min="10" max="12" width="10.7109375" style="27"/>
    <col min="13" max="13" width="11.85546875" style="27" customWidth="1"/>
    <col min="14" max="14" width="11.85546875" style="26" customWidth="1"/>
    <col min="15" max="16" width="15.5703125" style="27" customWidth="1"/>
    <col min="17" max="18" width="16.5703125" style="27" customWidth="1"/>
    <col min="19" max="19" width="16.7109375" style="27" customWidth="1"/>
    <col min="20" max="20" width="16.5703125" style="27" customWidth="1"/>
    <col min="21" max="23" width="17.7109375" style="27" customWidth="1"/>
    <col min="24" max="24" width="23.140625" style="27" customWidth="1"/>
    <col min="25" max="30" width="12.140625" style="38" customWidth="1"/>
    <col min="31" max="33" width="12.140625" style="28" customWidth="1"/>
    <col min="34" max="34" width="10.7109375" style="28"/>
    <col min="35" max="16384" width="10.7109375" style="26"/>
  </cols>
  <sheetData>
    <row r="1" spans="1:42" ht="24" customHeight="1" thickBot="1">
      <c r="X1" s="86" t="s">
        <v>38</v>
      </c>
      <c r="Y1" s="86"/>
      <c r="Z1" s="86"/>
      <c r="AA1" s="86"/>
      <c r="AB1" s="86"/>
      <c r="AC1" s="86"/>
      <c r="AD1" s="86"/>
      <c r="AE1" s="41"/>
      <c r="AF1" s="41"/>
      <c r="AG1" s="41"/>
    </row>
    <row r="2" spans="1:42" s="29" customFormat="1" ht="24" customHeight="1" thickBot="1">
      <c r="A2" s="29" t="s">
        <v>39</v>
      </c>
      <c r="B2" s="30" t="s">
        <v>323</v>
      </c>
      <c r="C2" s="30" t="s">
        <v>324</v>
      </c>
      <c r="D2" s="30" t="s">
        <v>325</v>
      </c>
      <c r="E2" s="30" t="s">
        <v>326</v>
      </c>
      <c r="F2" s="30" t="s">
        <v>327</v>
      </c>
      <c r="G2" s="30" t="s">
        <v>328</v>
      </c>
      <c r="H2" s="30" t="s">
        <v>329</v>
      </c>
      <c r="I2" s="30" t="s">
        <v>330</v>
      </c>
      <c r="J2" s="30" t="s">
        <v>206</v>
      </c>
      <c r="K2" s="30" t="s">
        <v>207</v>
      </c>
      <c r="L2" s="30" t="s">
        <v>208</v>
      </c>
      <c r="M2" s="30" t="s">
        <v>209</v>
      </c>
      <c r="O2" s="30" t="s">
        <v>210</v>
      </c>
      <c r="P2" s="30" t="s">
        <v>211</v>
      </c>
      <c r="Q2" s="30" t="s">
        <v>212</v>
      </c>
      <c r="R2" s="30" t="s">
        <v>213</v>
      </c>
      <c r="S2" s="30" t="s">
        <v>119</v>
      </c>
      <c r="T2" s="30" t="s">
        <v>120</v>
      </c>
      <c r="U2" s="30" t="s">
        <v>121</v>
      </c>
      <c r="V2" s="30" t="s">
        <v>122</v>
      </c>
      <c r="W2" s="30"/>
      <c r="X2" s="40" t="s">
        <v>249</v>
      </c>
      <c r="Y2" s="45" t="s">
        <v>123</v>
      </c>
      <c r="Z2" s="45" t="s">
        <v>124</v>
      </c>
      <c r="AA2" s="45" t="s">
        <v>125</v>
      </c>
      <c r="AB2" s="45" t="s">
        <v>221</v>
      </c>
      <c r="AC2" s="45" t="s">
        <v>222</v>
      </c>
      <c r="AD2" s="45" t="s">
        <v>223</v>
      </c>
      <c r="AE2" s="31" t="s">
        <v>344</v>
      </c>
      <c r="AF2" s="32" t="s">
        <v>345</v>
      </c>
      <c r="AG2" s="32" t="s">
        <v>346</v>
      </c>
      <c r="AH2" s="31" t="s">
        <v>111</v>
      </c>
      <c r="AI2" s="32" t="s">
        <v>232</v>
      </c>
      <c r="AJ2" s="32" t="s">
        <v>233</v>
      </c>
      <c r="AK2" s="32" t="s">
        <v>224</v>
      </c>
      <c r="AL2" s="32" t="s">
        <v>234</v>
      </c>
      <c r="AM2" s="32" t="s">
        <v>235</v>
      </c>
      <c r="AN2" s="32"/>
      <c r="AO2" s="32" t="s">
        <v>49</v>
      </c>
    </row>
    <row r="3" spans="1:42" ht="16">
      <c r="A3" s="26" t="s">
        <v>95</v>
      </c>
      <c r="B3" s="27">
        <v>153.80000000000001</v>
      </c>
      <c r="C3" s="27">
        <v>171</v>
      </c>
      <c r="D3" s="27" t="s">
        <v>108</v>
      </c>
      <c r="E3" s="27">
        <v>22.5</v>
      </c>
      <c r="F3" s="27">
        <v>18.100000000000001</v>
      </c>
      <c r="G3" s="27" t="s">
        <v>108</v>
      </c>
      <c r="H3" s="27">
        <v>154.30000000000001</v>
      </c>
      <c r="I3" s="27">
        <v>146.1</v>
      </c>
      <c r="J3" s="27" t="s">
        <v>108</v>
      </c>
      <c r="K3" s="27">
        <v>30.2</v>
      </c>
      <c r="L3" s="27">
        <v>27.5</v>
      </c>
      <c r="M3" s="27" t="s">
        <v>108</v>
      </c>
      <c r="X3" s="15" t="s">
        <v>167</v>
      </c>
      <c r="Y3" s="11">
        <f xml:space="preserve"> (C3-B3)/E3</f>
        <v>0.76444444444444393</v>
      </c>
      <c r="Z3" s="11" t="s">
        <v>108</v>
      </c>
      <c r="AA3" s="11">
        <f xml:space="preserve"> (I3-H3)/K3</f>
        <v>-0.27152317880794757</v>
      </c>
      <c r="AB3" s="11" t="s">
        <v>108</v>
      </c>
      <c r="AC3" s="11">
        <f xml:space="preserve"> Y3-AA3</f>
        <v>1.0359676232523916</v>
      </c>
      <c r="AD3" s="11" t="s">
        <v>108</v>
      </c>
      <c r="AE3" s="28">
        <v>28</v>
      </c>
      <c r="AF3" s="26">
        <v>16</v>
      </c>
      <c r="AG3" s="26">
        <v>12</v>
      </c>
      <c r="AH3" s="28">
        <v>28</v>
      </c>
      <c r="AI3" s="26">
        <v>16</v>
      </c>
      <c r="AJ3" s="26">
        <v>12</v>
      </c>
      <c r="AK3" s="26" t="s">
        <v>108</v>
      </c>
      <c r="AL3" s="26" t="s">
        <v>108</v>
      </c>
      <c r="AM3" s="26" t="s">
        <v>108</v>
      </c>
    </row>
    <row r="4" spans="1:42" ht="16">
      <c r="A4" s="26" t="s">
        <v>103</v>
      </c>
      <c r="B4" s="27">
        <v>190.6</v>
      </c>
      <c r="C4" s="27">
        <v>192.8</v>
      </c>
      <c r="D4" s="27">
        <v>198.2</v>
      </c>
      <c r="E4" s="27">
        <v>19.3</v>
      </c>
      <c r="F4" s="27">
        <v>23.9</v>
      </c>
      <c r="G4" s="27">
        <v>20.6</v>
      </c>
      <c r="H4" s="27">
        <v>192.9</v>
      </c>
      <c r="I4" s="27">
        <v>188.9</v>
      </c>
      <c r="J4" s="27">
        <v>192.4</v>
      </c>
      <c r="K4" s="27">
        <v>20.100000000000001</v>
      </c>
      <c r="L4" s="27">
        <v>19.3</v>
      </c>
      <c r="M4" s="27">
        <v>14.5</v>
      </c>
      <c r="X4" s="9" t="s">
        <v>103</v>
      </c>
      <c r="Y4" s="12">
        <f t="shared" ref="Y4:Y11" si="0" xml:space="preserve"> (C4-B4)/E4</f>
        <v>0.11398963730570036</v>
      </c>
      <c r="Z4" s="12">
        <f xml:space="preserve"> (D4-B4)/E4</f>
        <v>0.3937823834196888</v>
      </c>
      <c r="AA4" s="12">
        <f t="shared" ref="AA4:AA11" si="1" xml:space="preserve"> (I4-H4)/K4</f>
        <v>-0.19900497512437809</v>
      </c>
      <c r="AB4" s="12">
        <f xml:space="preserve"> (J4-H4)/K4</f>
        <v>-2.4875621890547261E-2</v>
      </c>
      <c r="AC4" s="12">
        <f xml:space="preserve"> Y4-AA4</f>
        <v>0.31299461243007842</v>
      </c>
      <c r="AD4" s="12">
        <f xml:space="preserve"> Z4-AB4</f>
        <v>0.41865800531023606</v>
      </c>
      <c r="AE4" s="28">
        <v>36</v>
      </c>
      <c r="AF4" s="26">
        <v>19</v>
      </c>
      <c r="AG4" s="26">
        <v>17</v>
      </c>
      <c r="AH4" s="28">
        <v>36</v>
      </c>
      <c r="AI4" s="26">
        <v>19</v>
      </c>
      <c r="AJ4" s="26">
        <v>17</v>
      </c>
      <c r="AK4" s="26">
        <v>36</v>
      </c>
      <c r="AL4" s="26">
        <v>19</v>
      </c>
      <c r="AM4" s="26">
        <v>17</v>
      </c>
      <c r="AP4" s="26" t="s">
        <v>64</v>
      </c>
    </row>
    <row r="5" spans="1:42" ht="16">
      <c r="A5" s="26" t="s">
        <v>96</v>
      </c>
      <c r="B5" s="27">
        <v>187.5</v>
      </c>
      <c r="C5" s="27">
        <v>190</v>
      </c>
      <c r="D5" s="27">
        <v>184.1</v>
      </c>
      <c r="E5" s="27">
        <v>22.4</v>
      </c>
      <c r="F5" s="27">
        <v>22.5</v>
      </c>
      <c r="G5" s="27">
        <v>24.7</v>
      </c>
      <c r="H5" s="27">
        <v>181.8</v>
      </c>
      <c r="I5" s="27">
        <v>186.7</v>
      </c>
      <c r="J5" s="27">
        <v>188.9</v>
      </c>
      <c r="K5" s="27">
        <v>20.7</v>
      </c>
      <c r="L5" s="27">
        <v>22.2</v>
      </c>
      <c r="M5" s="27">
        <v>20.9</v>
      </c>
      <c r="N5" s="33"/>
      <c r="Q5" s="27">
        <v>2.2999999999999998</v>
      </c>
      <c r="R5" s="27">
        <v>24.1</v>
      </c>
      <c r="U5" s="27">
        <v>-7.9</v>
      </c>
      <c r="V5" s="27">
        <v>20.7</v>
      </c>
      <c r="X5" s="9" t="s">
        <v>168</v>
      </c>
      <c r="Y5" s="12">
        <f t="shared" si="0"/>
        <v>0.11160714285714286</v>
      </c>
      <c r="Z5" s="12">
        <f t="shared" ref="Z5:Z10" si="2" xml:space="preserve"> (D5-B5)/E5</f>
        <v>-0.15178571428571455</v>
      </c>
      <c r="AA5" s="12">
        <f t="shared" si="1"/>
        <v>0.23671497584540954</v>
      </c>
      <c r="AB5" s="12">
        <f t="shared" ref="AB5:AB10" si="3" xml:space="preserve"> (J5-H5)/K5</f>
        <v>0.34299516908212535</v>
      </c>
      <c r="AC5" s="12">
        <f t="shared" ref="AC5:AD14" si="4" xml:space="preserve"> Y5-AA5</f>
        <v>-0.12510783298826667</v>
      </c>
      <c r="AD5" s="12">
        <f t="shared" si="4"/>
        <v>-0.49478088336783987</v>
      </c>
      <c r="AE5" s="28">
        <v>50</v>
      </c>
      <c r="AF5" s="26">
        <v>25</v>
      </c>
      <c r="AG5" s="26">
        <v>25</v>
      </c>
      <c r="AH5" s="28">
        <v>50</v>
      </c>
      <c r="AI5" s="26">
        <v>25</v>
      </c>
      <c r="AJ5" s="26">
        <v>25</v>
      </c>
      <c r="AK5" s="26">
        <v>50</v>
      </c>
      <c r="AL5" s="26">
        <v>25</v>
      </c>
      <c r="AM5" s="26">
        <v>25</v>
      </c>
      <c r="AO5" s="27"/>
      <c r="AP5" s="26" t="s">
        <v>231</v>
      </c>
    </row>
    <row r="6" spans="1:42" ht="16">
      <c r="A6" s="26" t="s">
        <v>18</v>
      </c>
      <c r="B6" s="27">
        <v>34.340000000000003</v>
      </c>
      <c r="C6" s="27">
        <v>31.08</v>
      </c>
      <c r="D6" s="27">
        <v>34.83</v>
      </c>
      <c r="E6" s="27">
        <v>12.18</v>
      </c>
      <c r="F6" s="27">
        <v>18.02</v>
      </c>
      <c r="G6" s="27">
        <v>23.79</v>
      </c>
      <c r="H6" s="27">
        <v>36.57</v>
      </c>
      <c r="I6" s="27">
        <v>33.92</v>
      </c>
      <c r="J6" s="27">
        <v>36.83</v>
      </c>
      <c r="K6" s="27">
        <v>14.41</v>
      </c>
      <c r="L6" s="27">
        <v>15.19</v>
      </c>
      <c r="M6" s="27">
        <v>12.07</v>
      </c>
      <c r="N6" s="33"/>
      <c r="O6" s="27" t="s">
        <v>108</v>
      </c>
      <c r="P6" s="27" t="s">
        <v>108</v>
      </c>
      <c r="Q6" s="27" t="s">
        <v>108</v>
      </c>
      <c r="R6" s="27" t="s">
        <v>108</v>
      </c>
      <c r="S6" s="27" t="s">
        <v>108</v>
      </c>
      <c r="T6" s="27" t="s">
        <v>108</v>
      </c>
      <c r="U6" s="27" t="s">
        <v>108</v>
      </c>
      <c r="V6" s="27" t="s">
        <v>108</v>
      </c>
      <c r="X6" s="9" t="s">
        <v>274</v>
      </c>
      <c r="Y6" s="12">
        <f t="shared" si="0"/>
        <v>-0.26765188834154396</v>
      </c>
      <c r="Z6" s="12">
        <f t="shared" si="2"/>
        <v>4.0229885057470847E-2</v>
      </c>
      <c r="AA6" s="12">
        <f t="shared" si="1"/>
        <v>-0.1839000693962525</v>
      </c>
      <c r="AB6" s="12">
        <f t="shared" si="3"/>
        <v>1.8043025676613325E-2</v>
      </c>
      <c r="AC6" s="12">
        <f xml:space="preserve"> Y6-AA6</f>
        <v>-8.3751818945291462E-2</v>
      </c>
      <c r="AD6" s="12">
        <f xml:space="preserve"> Z6-AB6</f>
        <v>2.2186859380857522E-2</v>
      </c>
      <c r="AE6" s="28">
        <v>42</v>
      </c>
      <c r="AF6" s="26">
        <v>21</v>
      </c>
      <c r="AG6" s="26">
        <v>21</v>
      </c>
      <c r="AH6" s="28">
        <v>24</v>
      </c>
      <c r="AI6" s="26">
        <v>12</v>
      </c>
      <c r="AJ6" s="26">
        <v>12</v>
      </c>
      <c r="AK6" s="26">
        <v>24</v>
      </c>
      <c r="AL6" s="26">
        <v>12</v>
      </c>
      <c r="AM6" s="26">
        <v>12</v>
      </c>
    </row>
    <row r="7" spans="1:42" ht="16">
      <c r="A7" s="26" t="s">
        <v>68</v>
      </c>
      <c r="B7" s="27">
        <v>181.8</v>
      </c>
      <c r="C7" s="27" t="s">
        <v>108</v>
      </c>
      <c r="D7" s="27">
        <v>184.2</v>
      </c>
      <c r="E7" s="27">
        <v>15.86</v>
      </c>
      <c r="F7" s="27" t="s">
        <v>108</v>
      </c>
      <c r="G7" s="27">
        <v>20.97</v>
      </c>
      <c r="H7" s="27">
        <v>171.9</v>
      </c>
      <c r="I7" s="27" t="s">
        <v>108</v>
      </c>
      <c r="J7" s="27">
        <v>172</v>
      </c>
      <c r="K7" s="27">
        <v>26.49</v>
      </c>
      <c r="L7" s="27" t="s">
        <v>108</v>
      </c>
      <c r="M7" s="27">
        <v>22.19</v>
      </c>
      <c r="N7" s="33"/>
      <c r="X7" s="9" t="s">
        <v>275</v>
      </c>
      <c r="Y7" s="12" t="s">
        <v>108</v>
      </c>
      <c r="Z7" s="12">
        <f t="shared" si="2"/>
        <v>0.15132408575031384</v>
      </c>
      <c r="AA7" s="12" t="s">
        <v>108</v>
      </c>
      <c r="AB7" s="12">
        <f t="shared" si="3"/>
        <v>3.7750094375233792E-3</v>
      </c>
      <c r="AC7" s="12" t="s">
        <v>108</v>
      </c>
      <c r="AD7" s="12">
        <f xml:space="preserve"> Z7-AB7</f>
        <v>0.14754907631279046</v>
      </c>
      <c r="AE7" s="28">
        <v>53</v>
      </c>
      <c r="AF7" s="26">
        <v>27</v>
      </c>
      <c r="AG7" s="26">
        <v>26</v>
      </c>
      <c r="AH7" s="28" t="s">
        <v>108</v>
      </c>
      <c r="AI7" s="26" t="s">
        <v>108</v>
      </c>
      <c r="AJ7" s="26" t="s">
        <v>108</v>
      </c>
      <c r="AK7" s="26">
        <v>53</v>
      </c>
      <c r="AL7" s="26">
        <v>27</v>
      </c>
      <c r="AM7" s="26">
        <v>26</v>
      </c>
      <c r="AP7" s="34"/>
    </row>
    <row r="8" spans="1:42" ht="16">
      <c r="A8" s="26" t="s">
        <v>65</v>
      </c>
      <c r="B8" s="27">
        <v>150.1</v>
      </c>
      <c r="C8" s="27">
        <v>166.3</v>
      </c>
      <c r="D8" s="27">
        <v>165.9</v>
      </c>
      <c r="E8" s="27">
        <v>25.7</v>
      </c>
      <c r="F8" s="27">
        <v>24.1</v>
      </c>
      <c r="G8" s="27">
        <v>24</v>
      </c>
      <c r="H8" s="27">
        <v>157.1</v>
      </c>
      <c r="I8" s="27">
        <v>168.9</v>
      </c>
      <c r="J8" s="27">
        <v>172.3</v>
      </c>
      <c r="K8" s="27">
        <v>25.1</v>
      </c>
      <c r="L8" s="27">
        <v>28</v>
      </c>
      <c r="M8" s="27">
        <v>25.5</v>
      </c>
      <c r="N8" s="33"/>
      <c r="Q8" s="27">
        <v>23.4</v>
      </c>
      <c r="R8" s="27">
        <v>29</v>
      </c>
      <c r="U8" s="27">
        <v>7</v>
      </c>
      <c r="V8" s="27">
        <v>27.1</v>
      </c>
      <c r="X8" s="9" t="s">
        <v>276</v>
      </c>
      <c r="Y8" s="12">
        <f t="shared" si="0"/>
        <v>0.63035019455252983</v>
      </c>
      <c r="Z8" s="12">
        <f t="shared" si="2"/>
        <v>0.61478599221789931</v>
      </c>
      <c r="AA8" s="12">
        <f t="shared" si="1"/>
        <v>0.47011952191235101</v>
      </c>
      <c r="AB8" s="12">
        <f t="shared" si="3"/>
        <v>0.60557768924302857</v>
      </c>
      <c r="AC8" s="12">
        <f xml:space="preserve"> Y8-AA8</f>
        <v>0.16023067264017882</v>
      </c>
      <c r="AD8" s="12">
        <f xml:space="preserve"> Z8-AB8</f>
        <v>9.2083029748707412E-3</v>
      </c>
      <c r="AE8" s="28">
        <v>114</v>
      </c>
      <c r="AF8" s="26">
        <v>57</v>
      </c>
      <c r="AG8" s="26">
        <v>57</v>
      </c>
      <c r="AH8" s="28">
        <v>92</v>
      </c>
      <c r="AI8" s="26">
        <v>45</v>
      </c>
      <c r="AJ8" s="26">
        <v>47</v>
      </c>
      <c r="AK8" s="26">
        <v>87</v>
      </c>
      <c r="AL8" s="26">
        <v>44</v>
      </c>
      <c r="AM8" s="26">
        <v>43</v>
      </c>
      <c r="AP8" s="26" t="s">
        <v>126</v>
      </c>
    </row>
    <row r="9" spans="1:42" ht="16">
      <c r="A9" s="26" t="s">
        <v>127</v>
      </c>
      <c r="B9" s="27">
        <v>163.66999999999999</v>
      </c>
      <c r="C9" s="27">
        <v>177</v>
      </c>
      <c r="D9" s="27" t="s">
        <v>108</v>
      </c>
      <c r="E9" s="27">
        <v>28.22</v>
      </c>
      <c r="F9" s="27">
        <v>28.62</v>
      </c>
      <c r="G9" s="27" t="s">
        <v>108</v>
      </c>
      <c r="H9" s="27">
        <v>174.26</v>
      </c>
      <c r="I9" s="27">
        <v>175.48</v>
      </c>
      <c r="J9" s="27" t="s">
        <v>108</v>
      </c>
      <c r="K9" s="27">
        <v>21.08</v>
      </c>
      <c r="L9" s="27">
        <v>20.53</v>
      </c>
      <c r="M9" s="27" t="s">
        <v>108</v>
      </c>
      <c r="O9" s="27">
        <v>-13.33</v>
      </c>
      <c r="P9" s="27">
        <v>15.45</v>
      </c>
      <c r="S9" s="27">
        <v>-1.22</v>
      </c>
      <c r="T9" s="27">
        <v>13.54</v>
      </c>
      <c r="X9" s="9" t="s">
        <v>277</v>
      </c>
      <c r="Y9" s="12">
        <f t="shared" si="0"/>
        <v>0.47236002834868934</v>
      </c>
      <c r="Z9" s="12" t="s">
        <v>108</v>
      </c>
      <c r="AA9" s="12">
        <f t="shared" si="1"/>
        <v>5.7874762808349099E-2</v>
      </c>
      <c r="AB9" s="12" t="s">
        <v>108</v>
      </c>
      <c r="AC9" s="12">
        <f xml:space="preserve"> Y9-AA9</f>
        <v>0.41448526554034026</v>
      </c>
      <c r="AD9" s="12" t="s">
        <v>108</v>
      </c>
      <c r="AE9" s="28">
        <v>39</v>
      </c>
      <c r="AF9" s="26">
        <v>18</v>
      </c>
      <c r="AG9" s="26">
        <v>21</v>
      </c>
      <c r="AH9" s="28">
        <v>39</v>
      </c>
      <c r="AI9" s="26">
        <v>18</v>
      </c>
      <c r="AJ9" s="26">
        <v>21</v>
      </c>
      <c r="AK9" s="26" t="s">
        <v>108</v>
      </c>
      <c r="AL9" s="26" t="s">
        <v>108</v>
      </c>
      <c r="AM9" s="26" t="s">
        <v>108</v>
      </c>
    </row>
    <row r="10" spans="1:42" ht="16">
      <c r="A10" s="26" t="s">
        <v>42</v>
      </c>
      <c r="B10" s="27">
        <v>146.43</v>
      </c>
      <c r="C10" s="27">
        <v>159</v>
      </c>
      <c r="D10" s="27">
        <v>173.46</v>
      </c>
      <c r="E10" s="27">
        <v>31.06</v>
      </c>
      <c r="F10" s="27">
        <v>28.16</v>
      </c>
      <c r="G10" s="27">
        <v>24.7</v>
      </c>
      <c r="H10" s="27">
        <v>164.18</v>
      </c>
      <c r="I10" s="27">
        <v>162.46</v>
      </c>
      <c r="J10" s="27">
        <v>164.38</v>
      </c>
      <c r="K10" s="27">
        <v>18.95</v>
      </c>
      <c r="L10" s="27">
        <v>24.87</v>
      </c>
      <c r="M10" s="27">
        <v>38.03</v>
      </c>
      <c r="N10" s="33"/>
      <c r="O10" s="27">
        <v>12.57</v>
      </c>
      <c r="P10" s="27">
        <v>15.85</v>
      </c>
      <c r="Q10" s="27">
        <v>26.85</v>
      </c>
      <c r="R10" s="27">
        <v>29.11</v>
      </c>
      <c r="S10" s="27">
        <v>-1.73</v>
      </c>
      <c r="T10" s="27">
        <v>19.91</v>
      </c>
      <c r="U10" s="27">
        <v>-0.13</v>
      </c>
      <c r="V10" s="27">
        <v>25.35</v>
      </c>
      <c r="X10" s="9" t="s">
        <v>278</v>
      </c>
      <c r="Y10" s="12">
        <f xml:space="preserve"> (C10-B10)/E10</f>
        <v>0.40470057952350269</v>
      </c>
      <c r="Z10" s="12">
        <f t="shared" si="2"/>
        <v>0.87025112685125572</v>
      </c>
      <c r="AA10" s="12">
        <f t="shared" si="1"/>
        <v>-9.0765171503957728E-2</v>
      </c>
      <c r="AB10" s="12">
        <f t="shared" si="3"/>
        <v>1.0554089709761934E-2</v>
      </c>
      <c r="AC10" s="12">
        <f xml:space="preserve"> Y10-AA10</f>
        <v>0.49546575102746043</v>
      </c>
      <c r="AD10" s="12">
        <f xml:space="preserve"> Z10-AB10</f>
        <v>0.85969703714149381</v>
      </c>
      <c r="AE10" s="28">
        <v>25</v>
      </c>
      <c r="AF10" s="26">
        <v>14</v>
      </c>
      <c r="AG10" s="26">
        <v>11</v>
      </c>
      <c r="AH10" s="28">
        <v>25</v>
      </c>
      <c r="AI10" s="26">
        <v>14</v>
      </c>
      <c r="AJ10" s="26">
        <v>11</v>
      </c>
      <c r="AK10" s="26">
        <v>21</v>
      </c>
      <c r="AL10" s="26">
        <v>13</v>
      </c>
      <c r="AM10" s="26">
        <v>8</v>
      </c>
      <c r="AP10" s="26" t="s">
        <v>43</v>
      </c>
    </row>
    <row r="11" spans="1:42" ht="16">
      <c r="A11" s="26" t="s">
        <v>44</v>
      </c>
      <c r="B11" s="27">
        <v>156</v>
      </c>
      <c r="C11" s="27">
        <v>167</v>
      </c>
      <c r="D11" s="27" t="s">
        <v>108</v>
      </c>
      <c r="E11" s="27">
        <v>32</v>
      </c>
      <c r="F11" s="27">
        <v>30</v>
      </c>
      <c r="G11" s="27" t="s">
        <v>108</v>
      </c>
      <c r="H11" s="27">
        <v>156</v>
      </c>
      <c r="I11" s="27">
        <v>156</v>
      </c>
      <c r="J11" s="27" t="s">
        <v>108</v>
      </c>
      <c r="K11" s="27">
        <v>20</v>
      </c>
      <c r="L11" s="27">
        <v>37</v>
      </c>
      <c r="M11" s="27" t="s">
        <v>108</v>
      </c>
      <c r="X11" s="9" t="s">
        <v>430</v>
      </c>
      <c r="Y11" s="12">
        <f t="shared" si="0"/>
        <v>0.34375</v>
      </c>
      <c r="Z11" s="12" t="s">
        <v>108</v>
      </c>
      <c r="AA11" s="12">
        <f t="shared" si="1"/>
        <v>0</v>
      </c>
      <c r="AB11" s="12" t="s">
        <v>108</v>
      </c>
      <c r="AC11" s="12">
        <f t="shared" si="4"/>
        <v>0.34375</v>
      </c>
      <c r="AD11" s="12" t="s">
        <v>108</v>
      </c>
      <c r="AE11" s="28">
        <v>59</v>
      </c>
      <c r="AF11" s="26">
        <v>27</v>
      </c>
      <c r="AG11" s="26">
        <v>32</v>
      </c>
      <c r="AH11" s="28">
        <v>59</v>
      </c>
      <c r="AI11" s="26">
        <v>27</v>
      </c>
      <c r="AJ11" s="26">
        <v>32</v>
      </c>
      <c r="AK11" s="26" t="s">
        <v>108</v>
      </c>
      <c r="AL11" s="26" t="s">
        <v>388</v>
      </c>
      <c r="AM11" s="26" t="s">
        <v>108</v>
      </c>
    </row>
    <row r="12" spans="1:42" ht="16">
      <c r="A12" s="26" t="s">
        <v>45</v>
      </c>
      <c r="B12" s="27">
        <v>163.6</v>
      </c>
      <c r="C12" s="27" t="s">
        <v>108</v>
      </c>
      <c r="D12" s="27" t="s">
        <v>108</v>
      </c>
      <c r="E12" s="27">
        <v>32.299999999999997</v>
      </c>
      <c r="F12" s="27" t="s">
        <v>108</v>
      </c>
      <c r="G12" s="27" t="s">
        <v>108</v>
      </c>
      <c r="H12" s="27">
        <v>160.5</v>
      </c>
      <c r="I12" s="27" t="s">
        <v>108</v>
      </c>
      <c r="J12" s="27" t="s">
        <v>108</v>
      </c>
      <c r="K12" s="27">
        <v>35.700000000000003</v>
      </c>
      <c r="L12" s="27" t="s">
        <v>108</v>
      </c>
      <c r="M12" s="27" t="s">
        <v>108</v>
      </c>
      <c r="O12" s="27">
        <v>15.39</v>
      </c>
      <c r="P12" s="27">
        <v>22.97</v>
      </c>
      <c r="Q12" s="27">
        <v>12.64</v>
      </c>
      <c r="R12" s="27">
        <v>26.93</v>
      </c>
      <c r="S12" s="27">
        <v>6.63</v>
      </c>
      <c r="T12" s="27">
        <v>25.21</v>
      </c>
      <c r="U12" s="27">
        <v>11.74</v>
      </c>
      <c r="V12" s="27">
        <v>29.52</v>
      </c>
      <c r="X12" s="9" t="s">
        <v>431</v>
      </c>
      <c r="Y12" s="12">
        <f xml:space="preserve"> O12/E12</f>
        <v>0.4764705882352942</v>
      </c>
      <c r="Z12" s="12">
        <f xml:space="preserve"> Q12/E12</f>
        <v>0.39133126934984525</v>
      </c>
      <c r="AA12" s="12">
        <f xml:space="preserve"> S12/K12</f>
        <v>0.18571428571428569</v>
      </c>
      <c r="AB12" s="12">
        <f xml:space="preserve"> U12/K12</f>
        <v>0.3288515406162465</v>
      </c>
      <c r="AC12" s="12">
        <f t="shared" si="4"/>
        <v>0.29075630252100848</v>
      </c>
      <c r="AD12" s="12">
        <f xml:space="preserve"> Z12-AB12</f>
        <v>6.2479728733598749E-2</v>
      </c>
      <c r="AE12" s="28">
        <v>199</v>
      </c>
      <c r="AF12" s="26">
        <v>113</v>
      </c>
      <c r="AG12" s="26">
        <v>86</v>
      </c>
      <c r="AH12" s="28">
        <v>143</v>
      </c>
      <c r="AI12" s="26">
        <v>65</v>
      </c>
      <c r="AJ12" s="26">
        <v>78</v>
      </c>
      <c r="AK12" s="26">
        <v>119</v>
      </c>
      <c r="AL12" s="26">
        <v>53</v>
      </c>
      <c r="AM12" s="26">
        <v>66</v>
      </c>
    </row>
    <row r="13" spans="1:42" ht="16">
      <c r="A13" s="26" t="s">
        <v>17</v>
      </c>
      <c r="B13" s="27">
        <v>168.9</v>
      </c>
      <c r="C13" s="27">
        <v>173.3</v>
      </c>
      <c r="D13" s="27">
        <v>174.2</v>
      </c>
      <c r="E13" s="27">
        <v>22.2</v>
      </c>
      <c r="F13" s="27" t="s">
        <v>108</v>
      </c>
      <c r="G13" s="27" t="s">
        <v>108</v>
      </c>
      <c r="H13" s="27">
        <v>162</v>
      </c>
      <c r="I13" s="27">
        <v>166.7</v>
      </c>
      <c r="J13" s="27">
        <v>176.1</v>
      </c>
      <c r="K13" s="27">
        <v>22.7</v>
      </c>
      <c r="L13" s="27" t="s">
        <v>108</v>
      </c>
      <c r="M13" s="27" t="s">
        <v>108</v>
      </c>
      <c r="X13" s="9" t="s">
        <v>16</v>
      </c>
      <c r="Y13" s="12">
        <f xml:space="preserve"> (C13-B13)/E13</f>
        <v>0.19819819819819845</v>
      </c>
      <c r="Z13" s="12">
        <f xml:space="preserve"> (D13-B13)/E13</f>
        <v>0.23873873873873797</v>
      </c>
      <c r="AA13" s="12">
        <f xml:space="preserve"> (I13-H13)/K13</f>
        <v>0.20704845814977924</v>
      </c>
      <c r="AB13" s="12">
        <f xml:space="preserve"> (J13-H13)/K13</f>
        <v>0.62114537444933893</v>
      </c>
      <c r="AC13" s="12">
        <f t="shared" si="4"/>
        <v>-8.8502599515807856E-3</v>
      </c>
      <c r="AD13" s="12">
        <f xml:space="preserve"> Z13-AB13</f>
        <v>-0.38240663571060096</v>
      </c>
      <c r="AE13" s="28">
        <v>97</v>
      </c>
      <c r="AF13" s="26">
        <v>48</v>
      </c>
      <c r="AG13" s="26">
        <v>49</v>
      </c>
      <c r="AH13" s="28">
        <v>97</v>
      </c>
      <c r="AI13" s="26">
        <v>48</v>
      </c>
      <c r="AJ13" s="26">
        <v>49</v>
      </c>
      <c r="AK13" s="26">
        <v>97</v>
      </c>
      <c r="AL13" s="26">
        <v>48</v>
      </c>
      <c r="AM13" s="26">
        <v>49</v>
      </c>
      <c r="AP13" s="34" t="s">
        <v>76</v>
      </c>
    </row>
    <row r="14" spans="1:42" ht="16">
      <c r="A14" s="26" t="s">
        <v>63</v>
      </c>
      <c r="B14" s="27">
        <v>173.9</v>
      </c>
      <c r="C14" s="27">
        <v>175.7</v>
      </c>
      <c r="D14" s="27">
        <v>171.8</v>
      </c>
      <c r="E14" s="27">
        <v>28</v>
      </c>
      <c r="F14" s="27">
        <v>35</v>
      </c>
      <c r="G14" s="27">
        <v>28.2</v>
      </c>
      <c r="H14" s="27">
        <v>182.8</v>
      </c>
      <c r="I14" s="27">
        <v>187.9</v>
      </c>
      <c r="J14" s="27">
        <v>173.7</v>
      </c>
      <c r="K14" s="27">
        <v>30.2</v>
      </c>
      <c r="L14" s="27">
        <v>27.7</v>
      </c>
      <c r="M14" s="27">
        <v>28.2</v>
      </c>
      <c r="X14" s="9" t="s">
        <v>63</v>
      </c>
      <c r="Y14" s="12">
        <f xml:space="preserve"> (C14-B14)/E14</f>
        <v>6.4285714285713683E-2</v>
      </c>
      <c r="Z14" s="12">
        <f xml:space="preserve"> (D14-B14)/E14</f>
        <v>-7.4999999999999803E-2</v>
      </c>
      <c r="AA14" s="12">
        <f xml:space="preserve"> (I14-H14)/K14</f>
        <v>0.16887417218543027</v>
      </c>
      <c r="AB14" s="12">
        <f xml:space="preserve"> (J14-H14)/K14</f>
        <v>-0.30132450331125904</v>
      </c>
      <c r="AC14" s="12">
        <f t="shared" si="4"/>
        <v>-0.10458845789971659</v>
      </c>
      <c r="AD14" s="12">
        <f xml:space="preserve"> Z14-AB14</f>
        <v>0.22632450331125925</v>
      </c>
      <c r="AE14" s="28">
        <v>44</v>
      </c>
      <c r="AF14" s="26">
        <v>24</v>
      </c>
      <c r="AG14" s="26">
        <v>20</v>
      </c>
      <c r="AH14" s="28">
        <v>33</v>
      </c>
      <c r="AI14" s="26">
        <v>18</v>
      </c>
      <c r="AJ14" s="26">
        <v>15</v>
      </c>
      <c r="AK14" s="26">
        <v>35</v>
      </c>
      <c r="AL14" s="26">
        <v>20</v>
      </c>
      <c r="AM14" s="26">
        <v>15</v>
      </c>
    </row>
    <row r="15" spans="1:42" ht="16">
      <c r="X15" s="39"/>
      <c r="Y15" s="13"/>
      <c r="Z15" s="13"/>
      <c r="AA15" s="13"/>
      <c r="AB15" s="13"/>
      <c r="AC15" s="13"/>
      <c r="AD15" s="13"/>
      <c r="AE15" s="42"/>
      <c r="AF15" s="42"/>
      <c r="AG15" s="42"/>
    </row>
    <row r="16" spans="1:42" ht="16">
      <c r="A16" s="26" t="s">
        <v>169</v>
      </c>
      <c r="B16" s="27">
        <v>156.9</v>
      </c>
      <c r="C16" s="27">
        <v>157.80000000000001</v>
      </c>
      <c r="H16" s="27">
        <v>144.9</v>
      </c>
      <c r="I16" s="27">
        <v>150.5</v>
      </c>
      <c r="X16" s="39" t="s">
        <v>250</v>
      </c>
      <c r="Y16" s="14" t="s">
        <v>242</v>
      </c>
      <c r="Z16" s="14" t="s">
        <v>242</v>
      </c>
      <c r="AA16" s="14" t="s">
        <v>242</v>
      </c>
      <c r="AB16" s="14" t="s">
        <v>242</v>
      </c>
      <c r="AC16" s="14" t="s">
        <v>107</v>
      </c>
      <c r="AD16" s="14" t="s">
        <v>107</v>
      </c>
      <c r="AE16" s="43"/>
      <c r="AF16" s="43"/>
      <c r="AG16" s="43"/>
      <c r="AH16" s="35"/>
    </row>
    <row r="17" spans="1:42" ht="16">
      <c r="X17" s="39"/>
      <c r="Y17" s="13"/>
      <c r="Z17" s="13"/>
      <c r="AA17" s="13"/>
      <c r="AB17" s="13"/>
      <c r="AC17" s="13"/>
      <c r="AD17" s="13"/>
      <c r="AE17" s="42"/>
      <c r="AF17" s="42"/>
      <c r="AG17" s="42"/>
    </row>
    <row r="18" spans="1:42" ht="16">
      <c r="A18" s="26" t="s">
        <v>170</v>
      </c>
      <c r="X18" s="39" t="s">
        <v>170</v>
      </c>
      <c r="Y18" s="13" t="s">
        <v>242</v>
      </c>
      <c r="Z18" s="13" t="s">
        <v>242</v>
      </c>
      <c r="AA18" s="13" t="s">
        <v>242</v>
      </c>
      <c r="AB18" s="13" t="s">
        <v>242</v>
      </c>
      <c r="AC18" s="13" t="s">
        <v>107</v>
      </c>
      <c r="AD18" s="13" t="s">
        <v>107</v>
      </c>
      <c r="AE18" s="42"/>
      <c r="AF18" s="42"/>
      <c r="AG18" s="42"/>
      <c r="AO18" s="26">
        <v>0.54</v>
      </c>
    </row>
    <row r="19" spans="1:42" ht="16">
      <c r="X19" s="39"/>
      <c r="Y19" s="13"/>
      <c r="Z19" s="13"/>
      <c r="AA19" s="13"/>
      <c r="AB19" s="13"/>
      <c r="AC19" s="13"/>
      <c r="AD19" s="13"/>
      <c r="AE19" s="42"/>
      <c r="AF19" s="42"/>
      <c r="AG19" s="42"/>
    </row>
    <row r="20" spans="1:42" ht="16">
      <c r="A20" s="26" t="s">
        <v>236</v>
      </c>
      <c r="B20" s="27">
        <v>135.38</v>
      </c>
      <c r="C20" s="27">
        <v>164.5</v>
      </c>
      <c r="D20" s="27" t="s">
        <v>108</v>
      </c>
      <c r="E20" s="27">
        <v>40.97</v>
      </c>
      <c r="F20" s="27">
        <v>34.69</v>
      </c>
      <c r="G20" s="27" t="s">
        <v>108</v>
      </c>
      <c r="H20" s="27" t="s">
        <v>108</v>
      </c>
      <c r="I20" s="27" t="s">
        <v>108</v>
      </c>
      <c r="J20" s="27" t="s">
        <v>108</v>
      </c>
      <c r="K20" s="27" t="s">
        <v>108</v>
      </c>
      <c r="L20" s="27" t="s">
        <v>108</v>
      </c>
      <c r="M20" s="27" t="s">
        <v>108</v>
      </c>
      <c r="X20" s="39" t="s">
        <v>236</v>
      </c>
      <c r="Y20" s="13">
        <f xml:space="preserve"> (C20-B20)/E20</f>
        <v>0.71076397363924837</v>
      </c>
      <c r="Z20" s="13" t="s">
        <v>108</v>
      </c>
      <c r="AA20" s="13" t="s">
        <v>108</v>
      </c>
      <c r="AB20" s="13" t="s">
        <v>108</v>
      </c>
      <c r="AC20" s="13" t="s">
        <v>108</v>
      </c>
      <c r="AD20" s="13" t="s">
        <v>108</v>
      </c>
      <c r="AE20" s="42"/>
      <c r="AF20" s="42"/>
      <c r="AG20" s="42"/>
    </row>
    <row r="21" spans="1:42" ht="16">
      <c r="A21" s="26" t="s">
        <v>30</v>
      </c>
      <c r="B21" s="27">
        <v>145.5</v>
      </c>
      <c r="C21" s="27">
        <v>151.30000000000001</v>
      </c>
      <c r="D21" s="27" t="s">
        <v>108</v>
      </c>
      <c r="E21" s="27">
        <v>39</v>
      </c>
      <c r="F21" s="27">
        <v>37.299999999999997</v>
      </c>
      <c r="G21" s="27" t="s">
        <v>108</v>
      </c>
      <c r="H21" s="27" t="s">
        <v>108</v>
      </c>
      <c r="I21" s="27" t="s">
        <v>108</v>
      </c>
      <c r="J21" s="27" t="s">
        <v>108</v>
      </c>
      <c r="K21" s="27" t="s">
        <v>108</v>
      </c>
      <c r="L21" s="27" t="s">
        <v>108</v>
      </c>
      <c r="M21" s="27" t="s">
        <v>108</v>
      </c>
      <c r="O21" s="27">
        <v>5.6</v>
      </c>
      <c r="P21" s="27">
        <v>26</v>
      </c>
      <c r="X21" s="39" t="s">
        <v>152</v>
      </c>
      <c r="Y21" s="13">
        <f xml:space="preserve"> (C21-B21)/E21</f>
        <v>0.14871794871794902</v>
      </c>
      <c r="Z21" s="13" t="s">
        <v>108</v>
      </c>
      <c r="AA21" s="13" t="s">
        <v>108</v>
      </c>
      <c r="AB21" s="13" t="s">
        <v>108</v>
      </c>
      <c r="AC21" s="13" t="s">
        <v>108</v>
      </c>
      <c r="AD21" s="13" t="s">
        <v>108</v>
      </c>
      <c r="AE21" s="42"/>
      <c r="AF21" s="42"/>
      <c r="AG21" s="42"/>
      <c r="AP21" s="36"/>
    </row>
    <row r="22" spans="1:42" ht="16">
      <c r="X22" s="39"/>
      <c r="Y22" s="13"/>
      <c r="Z22" s="13"/>
      <c r="AA22" s="13"/>
      <c r="AB22" s="13"/>
      <c r="AC22" s="13"/>
      <c r="AD22" s="13"/>
      <c r="AE22" s="42"/>
      <c r="AF22" s="42"/>
      <c r="AG22" s="42"/>
    </row>
    <row r="23" spans="1:42" ht="16">
      <c r="X23" s="39"/>
      <c r="Y23" s="13"/>
      <c r="Z23" s="13"/>
      <c r="AA23" s="13"/>
      <c r="AB23" s="13"/>
      <c r="AC23" s="13"/>
      <c r="AD23" s="13"/>
      <c r="AE23" s="42"/>
      <c r="AF23" s="42"/>
      <c r="AG23" s="42"/>
    </row>
    <row r="24" spans="1:42" ht="16">
      <c r="A24" s="26" t="s">
        <v>172</v>
      </c>
      <c r="B24" s="27" t="s">
        <v>80</v>
      </c>
      <c r="X24" s="39" t="s">
        <v>257</v>
      </c>
      <c r="Y24" s="13" t="s">
        <v>107</v>
      </c>
      <c r="Z24" s="13" t="s">
        <v>242</v>
      </c>
      <c r="AA24" s="13" t="s">
        <v>242</v>
      </c>
      <c r="AB24" s="13" t="s">
        <v>107</v>
      </c>
      <c r="AC24" s="13" t="s">
        <v>107</v>
      </c>
      <c r="AD24" s="13" t="s">
        <v>107</v>
      </c>
      <c r="AE24" s="42"/>
      <c r="AF24" s="42"/>
      <c r="AG24" s="42"/>
    </row>
    <row r="25" spans="1:42">
      <c r="Y25" s="37"/>
      <c r="Z25" s="37"/>
      <c r="AA25" s="37"/>
      <c r="AB25" s="37"/>
      <c r="AC25" s="37"/>
      <c r="AD25" s="37"/>
      <c r="AE25" s="44"/>
      <c r="AF25" s="44"/>
      <c r="AG25" s="44"/>
    </row>
    <row r="26" spans="1:42">
      <c r="Y26" s="37"/>
      <c r="Z26" s="37"/>
      <c r="AA26" s="37"/>
      <c r="AB26" s="37"/>
      <c r="AC26" s="37"/>
      <c r="AD26" s="37"/>
      <c r="AE26" s="44"/>
      <c r="AF26" s="44"/>
      <c r="AG26" s="44"/>
      <c r="AH26" s="28" t="s">
        <v>82</v>
      </c>
      <c r="AI26" s="26" t="s">
        <v>83</v>
      </c>
      <c r="AJ26" s="26" t="s">
        <v>84</v>
      </c>
      <c r="AK26" s="26" t="s">
        <v>85</v>
      </c>
      <c r="AL26" s="26" t="s">
        <v>86</v>
      </c>
      <c r="AM26" s="26" t="s">
        <v>87</v>
      </c>
    </row>
    <row r="27" spans="1:42" ht="14" thickBot="1">
      <c r="Y27" s="37"/>
      <c r="Z27" s="37"/>
      <c r="AA27" s="37"/>
      <c r="AB27" s="37"/>
      <c r="AC27" s="37"/>
      <c r="AD27" s="37"/>
      <c r="AE27" s="44"/>
      <c r="AF27" s="44"/>
      <c r="AG27" s="44"/>
      <c r="AH27" s="28">
        <f>AH3+AH4+AH5+AH6+AH8+AH9+AH10+AH11+AH12+AH13+AH14</f>
        <v>626</v>
      </c>
      <c r="AI27" s="26">
        <f xml:space="preserve"> AI3+AI4+AI5+AI6+AI8+AI9+AI10+AI11+AI12+AI13+AI14</f>
        <v>307</v>
      </c>
      <c r="AJ27" s="26">
        <f xml:space="preserve"> AJ3+AJ4+AJ5+AJ6+AJ8+AJ9+AJ10+AJ11+AJ12+AJ13+AJ14</f>
        <v>319</v>
      </c>
      <c r="AK27" s="26">
        <f>AK4+AK5+AK6+AK7+AK8+AK10+AK12+AK13+AK14</f>
        <v>522</v>
      </c>
      <c r="AL27" s="26">
        <f xml:space="preserve"> AL4+AL5+AL6+AL7+AL8+AL10+AL12+AL13+AL14</f>
        <v>261</v>
      </c>
      <c r="AM27" s="26">
        <f xml:space="preserve"> +AM4+AM5+AM6+AM7+AM8++AM10+AM12+AM13+AM14</f>
        <v>261</v>
      </c>
    </row>
    <row r="28" spans="1:42" ht="24" customHeight="1" thickBot="1">
      <c r="A28" s="84" t="s">
        <v>248</v>
      </c>
      <c r="B28" s="85"/>
      <c r="Y28" s="37"/>
      <c r="Z28" s="37"/>
      <c r="AA28" s="37"/>
      <c r="AB28" s="37"/>
      <c r="AC28" s="37"/>
      <c r="AD28" s="37"/>
      <c r="AE28" s="44"/>
      <c r="AF28" s="44"/>
      <c r="AG28" s="44"/>
    </row>
    <row r="29" spans="1:42" ht="18">
      <c r="A29" s="15" t="s">
        <v>225</v>
      </c>
      <c r="B29" s="16">
        <f xml:space="preserve"> ((AI3*Y3)+(AI4*Y4)+(AI5*Y5)+(AI6*Y6)+(AI8*Y8)+(AI9*Y9)+(AI10*Y10)+(AI11*Y11)+(AI12*Y12)+(AI13*Y13)+(AI14*Y14))/(AI3+AI4+AI5+AI6+AI8+AI9+AI10+AI11+AI12+AI13+AI14)</f>
        <v>0.34994075607709851</v>
      </c>
      <c r="Y29" s="37"/>
      <c r="Z29" s="37"/>
      <c r="AA29" s="37"/>
      <c r="AB29" s="37"/>
      <c r="AC29" s="37"/>
      <c r="AD29" s="37"/>
      <c r="AE29" s="44"/>
      <c r="AF29" s="44"/>
      <c r="AG29" s="44"/>
    </row>
    <row r="30" spans="1:42" ht="18">
      <c r="A30" s="9" t="s">
        <v>129</v>
      </c>
      <c r="B30" s="10">
        <f xml:space="preserve"> ((AL4*Z4)+(AL5*Z5)+(AL6*Z6)+(AL7*Z7)+(AL8*Z8)+(AL10*Z10)+(AL12*Z12)+(AL13*Z13)+(AL14*Z14))/(AL4+AL5+AL6+AL7+AL8+AL10+AL12+AL13+AL14)</f>
        <v>0.29624366438863775</v>
      </c>
      <c r="Y30" s="37"/>
      <c r="Z30" s="37"/>
      <c r="AA30" s="37"/>
      <c r="AB30" s="37"/>
      <c r="AC30" s="37"/>
      <c r="AD30" s="37"/>
      <c r="AE30" s="44"/>
      <c r="AF30" s="44"/>
      <c r="AG30" s="44"/>
    </row>
    <row r="31" spans="1:42" ht="18">
      <c r="A31" s="9" t="s">
        <v>130</v>
      </c>
      <c r="B31" s="10">
        <f xml:space="preserve"> ((AJ3*AA3)+(AJ4*AA4)+(AJ5*AA5)+(AJ6*AA6)+(AJ8*AA8)+(AJ9*AA9)+(AJ10*AA10)+(AJ11*AA11)+(AJ12*AA12)+(AJ13*AA13)+(AJ14*AA14))/(AJ3+AJ4+AJ5+AJ6+AJ8+AJ9+AJ10+AJ11+AJ12+AJ13+AJ14)</f>
        <v>0.14591373924989853</v>
      </c>
      <c r="Y31" s="37"/>
      <c r="Z31" s="37"/>
      <c r="AA31" s="37"/>
      <c r="AB31" s="37"/>
      <c r="AC31" s="37"/>
      <c r="AD31" s="37"/>
      <c r="AE31" s="44"/>
      <c r="AF31" s="44"/>
      <c r="AG31" s="44"/>
    </row>
    <row r="32" spans="1:42" ht="18">
      <c r="A32" s="9" t="s">
        <v>347</v>
      </c>
      <c r="B32" s="10">
        <f xml:space="preserve"> ((AM4*AB4)+(AM5*AB5)+(AM6*AB6)+(AM7*AB7)+(AM8*AB8)+(AM10*AB10)+(AM12*AB12)+(AM13*AB13)+(AM14*AB14))/(AM4+AM5+AM6+AM7+AM8+AM10+AM12+AM13+AM14)</f>
        <v>0.31498617257685102</v>
      </c>
      <c r="Y32" s="37"/>
      <c r="Z32" s="37"/>
      <c r="AA32" s="37"/>
      <c r="AB32" s="37"/>
      <c r="AC32" s="37"/>
      <c r="AD32" s="37"/>
      <c r="AE32" s="44"/>
      <c r="AF32" s="44"/>
      <c r="AG32" s="44"/>
    </row>
    <row r="33" spans="1:33" ht="18">
      <c r="A33" s="9" t="s">
        <v>348</v>
      </c>
      <c r="B33" s="10">
        <f xml:space="preserve"> ((AH3*AC3)+(AH4*AC4)+(AH5*AC5)+(AH6*AC6)+(AH8*AC8)+(AH9*AC9)+(AH10*AC10)+(AH11*AC11)+(AH12*AC12)+(AH13*AC13)+(AH14*AC14))/(AH3+AH4+AH5+AH6+AH8+AH9+AH10+AH11+AH12+AH13+AH14)</f>
        <v>0.21222326221024909</v>
      </c>
      <c r="Y33" s="37"/>
      <c r="Z33" s="37"/>
      <c r="AA33" s="37"/>
      <c r="AB33" s="37"/>
      <c r="AC33" s="37"/>
      <c r="AD33" s="37"/>
      <c r="AE33" s="44"/>
      <c r="AF33" s="44"/>
      <c r="AG33" s="44"/>
    </row>
    <row r="34" spans="1:33" ht="18">
      <c r="A34" s="9" t="s">
        <v>389</v>
      </c>
      <c r="B34" s="10">
        <f>((AK4*AD4)+(AK5*AD5)+(AK6*AD6)+(AK7*AD7)+(AK8*AD8)+(AK10*AD10)+(AK12*AD12)+(AK13*AD13)+(AK14*AD14))/(AK4+AK5+AK6+AK7+AK8+AK10+AK12+AK13+AK14)</f>
        <v>-8.0402461637085476E-3</v>
      </c>
      <c r="Y34" s="37"/>
      <c r="Z34" s="37"/>
      <c r="AA34" s="37"/>
      <c r="AB34" s="37"/>
      <c r="AC34" s="37"/>
      <c r="AD34" s="37"/>
      <c r="AE34" s="44"/>
      <c r="AF34" s="44"/>
      <c r="AG34" s="44"/>
    </row>
    <row r="35" spans="1:33">
      <c r="Y35" s="37"/>
      <c r="Z35" s="37"/>
      <c r="AA35" s="37"/>
      <c r="AB35" s="37"/>
      <c r="AC35" s="37"/>
      <c r="AD35" s="37"/>
      <c r="AE35" s="44"/>
      <c r="AF35" s="44"/>
      <c r="AG35" s="44"/>
    </row>
    <row r="36" spans="1:33">
      <c r="Y36" s="37"/>
      <c r="Z36" s="37"/>
      <c r="AA36" s="37"/>
      <c r="AB36" s="37"/>
      <c r="AC36" s="37"/>
      <c r="AD36" s="37"/>
      <c r="AE36" s="44"/>
      <c r="AF36" s="44"/>
      <c r="AG36" s="44"/>
    </row>
    <row r="37" spans="1:33">
      <c r="Y37" s="37"/>
      <c r="Z37" s="37"/>
      <c r="AA37" s="37"/>
      <c r="AB37" s="37"/>
      <c r="AC37" s="37"/>
      <c r="AD37" s="37"/>
      <c r="AE37" s="44"/>
      <c r="AF37" s="44"/>
      <c r="AG37" s="44"/>
    </row>
    <row r="38" spans="1:33">
      <c r="Y38" s="37"/>
      <c r="Z38" s="37"/>
      <c r="AA38" s="37"/>
      <c r="AB38" s="37"/>
      <c r="AC38" s="37"/>
      <c r="AD38" s="37"/>
      <c r="AE38" s="44"/>
      <c r="AF38" s="44"/>
      <c r="AG38" s="44"/>
    </row>
    <row r="39" spans="1:33">
      <c r="Y39" s="37"/>
      <c r="Z39" s="37"/>
      <c r="AA39" s="37"/>
      <c r="AB39" s="37"/>
      <c r="AC39" s="37"/>
      <c r="AD39" s="37"/>
      <c r="AE39" s="44"/>
      <c r="AF39" s="44"/>
      <c r="AG39" s="44"/>
    </row>
    <row r="40" spans="1:33">
      <c r="Y40" s="37"/>
      <c r="Z40" s="37"/>
      <c r="AA40" s="37"/>
      <c r="AB40" s="37"/>
      <c r="AC40" s="37"/>
      <c r="AD40" s="37"/>
      <c r="AE40" s="44"/>
      <c r="AF40" s="44"/>
      <c r="AG40" s="44"/>
    </row>
    <row r="41" spans="1:33">
      <c r="Y41" s="37"/>
      <c r="Z41" s="37"/>
      <c r="AA41" s="37"/>
      <c r="AB41" s="37"/>
      <c r="AC41" s="37"/>
      <c r="AD41" s="37"/>
      <c r="AE41" s="44"/>
      <c r="AF41" s="44"/>
      <c r="AG41" s="44"/>
    </row>
    <row r="42" spans="1:33">
      <c r="Y42" s="37"/>
      <c r="Z42" s="37"/>
      <c r="AA42" s="37"/>
      <c r="AB42" s="37"/>
      <c r="AC42" s="37"/>
      <c r="AD42" s="37"/>
      <c r="AE42" s="44"/>
      <c r="AF42" s="44"/>
      <c r="AG42" s="44"/>
    </row>
    <row r="43" spans="1:33">
      <c r="Y43" s="37"/>
      <c r="Z43" s="37"/>
      <c r="AA43" s="37"/>
      <c r="AB43" s="37"/>
      <c r="AC43" s="37"/>
      <c r="AD43" s="37"/>
      <c r="AE43" s="44"/>
      <c r="AF43" s="44"/>
      <c r="AG43" s="44"/>
    </row>
    <row r="44" spans="1:33">
      <c r="Y44" s="37"/>
      <c r="Z44" s="37"/>
      <c r="AA44" s="37"/>
      <c r="AB44" s="37"/>
      <c r="AC44" s="37"/>
      <c r="AD44" s="37"/>
      <c r="AE44" s="44"/>
      <c r="AF44" s="44"/>
      <c r="AG44" s="44"/>
    </row>
    <row r="45" spans="1:33">
      <c r="Y45" s="37"/>
      <c r="Z45" s="37"/>
      <c r="AA45" s="37"/>
      <c r="AB45" s="37"/>
      <c r="AC45" s="37"/>
      <c r="AD45" s="37"/>
      <c r="AE45" s="44"/>
      <c r="AF45" s="44"/>
      <c r="AG45" s="44"/>
    </row>
    <row r="46" spans="1:33">
      <c r="Y46" s="37"/>
      <c r="Z46" s="37"/>
      <c r="AA46" s="37"/>
      <c r="AB46" s="37"/>
      <c r="AC46" s="37"/>
      <c r="AD46" s="37"/>
      <c r="AE46" s="44"/>
      <c r="AF46" s="44"/>
      <c r="AG46" s="44"/>
    </row>
    <row r="47" spans="1:33">
      <c r="Y47" s="37"/>
      <c r="Z47" s="37"/>
      <c r="AA47" s="37"/>
      <c r="AB47" s="37"/>
      <c r="AC47" s="37"/>
      <c r="AD47" s="37"/>
      <c r="AE47" s="44"/>
      <c r="AF47" s="44"/>
      <c r="AG47" s="44"/>
    </row>
    <row r="48" spans="1:33">
      <c r="Y48" s="37"/>
      <c r="Z48" s="37"/>
      <c r="AA48" s="37"/>
      <c r="AB48" s="37"/>
      <c r="AC48" s="37"/>
      <c r="AD48" s="37"/>
      <c r="AE48" s="44"/>
      <c r="AF48" s="44"/>
      <c r="AG48" s="44"/>
    </row>
    <row r="49" spans="25:33">
      <c r="Y49" s="37"/>
      <c r="Z49" s="37"/>
      <c r="AA49" s="37"/>
      <c r="AB49" s="37"/>
      <c r="AC49" s="37"/>
      <c r="AD49" s="37"/>
      <c r="AE49" s="44"/>
      <c r="AF49" s="44"/>
      <c r="AG49" s="44"/>
    </row>
    <row r="50" spans="25:33">
      <c r="Y50" s="37"/>
      <c r="Z50" s="37"/>
      <c r="AA50" s="37"/>
      <c r="AB50" s="37"/>
      <c r="AC50" s="37"/>
      <c r="AD50" s="37"/>
      <c r="AE50" s="44"/>
      <c r="AF50" s="44"/>
      <c r="AG50" s="44"/>
    </row>
    <row r="51" spans="25:33">
      <c r="Y51" s="37"/>
      <c r="Z51" s="37"/>
      <c r="AA51" s="37"/>
      <c r="AB51" s="37"/>
      <c r="AC51" s="37"/>
      <c r="AD51" s="37"/>
      <c r="AE51" s="44"/>
      <c r="AF51" s="44"/>
      <c r="AG51" s="44"/>
    </row>
    <row r="52" spans="25:33">
      <c r="Y52" s="37"/>
      <c r="Z52" s="37"/>
      <c r="AA52" s="37"/>
      <c r="AB52" s="37"/>
      <c r="AC52" s="37"/>
      <c r="AD52" s="37"/>
      <c r="AE52" s="44"/>
      <c r="AF52" s="44"/>
      <c r="AG52" s="44"/>
    </row>
    <row r="53" spans="25:33">
      <c r="Y53" s="37"/>
      <c r="Z53" s="37"/>
      <c r="AA53" s="37"/>
      <c r="AB53" s="37"/>
      <c r="AC53" s="37"/>
      <c r="AD53" s="37"/>
      <c r="AE53" s="44"/>
      <c r="AF53" s="44"/>
      <c r="AG53" s="44"/>
    </row>
    <row r="54" spans="25:33">
      <c r="Y54" s="37"/>
      <c r="Z54" s="37"/>
      <c r="AA54" s="37"/>
      <c r="AB54" s="37"/>
      <c r="AC54" s="37"/>
      <c r="AD54" s="37"/>
      <c r="AE54" s="44"/>
      <c r="AF54" s="44"/>
      <c r="AG54" s="44"/>
    </row>
    <row r="55" spans="25:33">
      <c r="Y55" s="37"/>
      <c r="Z55" s="37"/>
      <c r="AA55" s="37"/>
      <c r="AB55" s="37"/>
      <c r="AC55" s="37"/>
      <c r="AD55" s="37"/>
      <c r="AE55" s="44"/>
      <c r="AF55" s="44"/>
      <c r="AG55" s="44"/>
    </row>
    <row r="56" spans="25:33">
      <c r="Y56" s="37"/>
      <c r="Z56" s="37"/>
      <c r="AA56" s="37"/>
      <c r="AB56" s="37"/>
      <c r="AC56" s="37"/>
      <c r="AD56" s="37"/>
      <c r="AE56" s="44"/>
      <c r="AF56" s="44"/>
      <c r="AG56" s="44"/>
    </row>
    <row r="57" spans="25:33">
      <c r="Y57" s="37"/>
      <c r="Z57" s="37"/>
      <c r="AA57" s="37"/>
      <c r="AB57" s="37"/>
      <c r="AC57" s="37"/>
      <c r="AD57" s="37"/>
      <c r="AE57" s="44"/>
      <c r="AF57" s="44"/>
      <c r="AG57" s="44"/>
    </row>
    <row r="58" spans="25:33">
      <c r="Y58" s="37"/>
      <c r="Z58" s="37"/>
      <c r="AA58" s="37"/>
      <c r="AB58" s="37"/>
      <c r="AC58" s="37"/>
      <c r="AD58" s="37"/>
      <c r="AE58" s="44"/>
      <c r="AF58" s="44"/>
      <c r="AG58" s="44"/>
    </row>
    <row r="59" spans="25:33">
      <c r="Y59" s="37"/>
      <c r="Z59" s="37"/>
      <c r="AA59" s="37"/>
      <c r="AB59" s="37"/>
      <c r="AC59" s="37"/>
      <c r="AD59" s="37"/>
      <c r="AE59" s="44"/>
      <c r="AF59" s="44"/>
      <c r="AG59" s="44"/>
    </row>
    <row r="60" spans="25:33">
      <c r="Y60" s="37"/>
      <c r="Z60" s="37"/>
      <c r="AA60" s="37"/>
      <c r="AB60" s="37"/>
      <c r="AC60" s="37"/>
      <c r="AD60" s="37"/>
      <c r="AE60" s="44"/>
      <c r="AF60" s="44"/>
      <c r="AG60" s="44"/>
    </row>
    <row r="61" spans="25:33">
      <c r="Y61" s="37"/>
      <c r="Z61" s="37"/>
      <c r="AA61" s="37"/>
      <c r="AB61" s="37"/>
      <c r="AC61" s="37"/>
      <c r="AD61" s="37"/>
      <c r="AE61" s="44"/>
      <c r="AF61" s="44"/>
      <c r="AG61" s="44"/>
    </row>
    <row r="62" spans="25:33">
      <c r="Y62" s="37"/>
      <c r="Z62" s="37"/>
      <c r="AA62" s="37"/>
      <c r="AB62" s="37"/>
      <c r="AC62" s="37"/>
      <c r="AD62" s="37"/>
      <c r="AE62" s="44"/>
      <c r="AF62" s="44"/>
      <c r="AG62" s="44"/>
    </row>
    <row r="63" spans="25:33">
      <c r="Y63" s="37"/>
      <c r="Z63" s="37"/>
      <c r="AA63" s="37"/>
      <c r="AB63" s="37"/>
      <c r="AC63" s="37"/>
      <c r="AD63" s="37"/>
      <c r="AE63" s="44"/>
      <c r="AF63" s="44"/>
      <c r="AG63" s="44"/>
    </row>
    <row r="64" spans="25:33">
      <c r="Y64" s="37"/>
      <c r="Z64" s="37"/>
      <c r="AA64" s="37"/>
      <c r="AB64" s="37"/>
      <c r="AC64" s="37"/>
      <c r="AD64" s="37"/>
      <c r="AE64" s="44"/>
      <c r="AF64" s="44"/>
      <c r="AG64" s="44"/>
    </row>
    <row r="65" spans="25:33">
      <c r="Y65" s="37"/>
      <c r="Z65" s="37"/>
      <c r="AA65" s="37"/>
      <c r="AB65" s="37"/>
      <c r="AC65" s="37"/>
      <c r="AD65" s="37"/>
      <c r="AE65" s="44"/>
      <c r="AF65" s="44"/>
      <c r="AG65" s="44"/>
    </row>
    <row r="66" spans="25:33">
      <c r="Y66" s="37"/>
      <c r="Z66" s="37"/>
      <c r="AA66" s="37"/>
      <c r="AB66" s="37"/>
      <c r="AC66" s="37"/>
      <c r="AD66" s="37"/>
      <c r="AE66" s="44"/>
      <c r="AF66" s="44"/>
      <c r="AG66" s="44"/>
    </row>
    <row r="67" spans="25:33">
      <c r="Y67" s="37"/>
      <c r="Z67" s="37"/>
      <c r="AA67" s="37"/>
      <c r="AB67" s="37"/>
      <c r="AC67" s="37"/>
      <c r="AD67" s="37"/>
      <c r="AE67" s="44"/>
      <c r="AF67" s="44"/>
      <c r="AG67" s="44"/>
    </row>
    <row r="68" spans="25:33">
      <c r="Y68" s="37"/>
      <c r="Z68" s="37"/>
      <c r="AA68" s="37"/>
      <c r="AB68" s="37"/>
      <c r="AC68" s="37"/>
      <c r="AD68" s="37"/>
      <c r="AE68" s="44"/>
      <c r="AF68" s="44"/>
      <c r="AG68" s="44"/>
    </row>
    <row r="69" spans="25:33">
      <c r="Y69" s="37"/>
      <c r="Z69" s="37"/>
      <c r="AA69" s="37"/>
      <c r="AB69" s="37"/>
      <c r="AC69" s="37"/>
      <c r="AD69" s="37"/>
      <c r="AE69" s="44"/>
      <c r="AF69" s="44"/>
      <c r="AG69" s="44"/>
    </row>
    <row r="70" spans="25:33">
      <c r="Y70" s="37"/>
      <c r="Z70" s="37"/>
      <c r="AA70" s="37"/>
      <c r="AB70" s="37"/>
      <c r="AC70" s="37"/>
      <c r="AD70" s="37"/>
      <c r="AE70" s="44"/>
      <c r="AF70" s="44"/>
      <c r="AG70" s="44"/>
    </row>
    <row r="71" spans="25:33">
      <c r="Y71" s="37"/>
      <c r="Z71" s="37"/>
      <c r="AA71" s="37"/>
      <c r="AB71" s="37"/>
      <c r="AC71" s="37"/>
      <c r="AD71" s="37"/>
      <c r="AE71" s="44"/>
      <c r="AF71" s="44"/>
      <c r="AG71" s="44"/>
    </row>
    <row r="72" spans="25:33">
      <c r="Y72" s="37"/>
      <c r="Z72" s="37"/>
      <c r="AA72" s="37"/>
      <c r="AB72" s="37"/>
      <c r="AC72" s="37"/>
      <c r="AD72" s="37"/>
      <c r="AE72" s="44"/>
      <c r="AF72" s="44"/>
      <c r="AG72" s="44"/>
    </row>
    <row r="73" spans="25:33">
      <c r="Y73" s="37"/>
      <c r="Z73" s="37"/>
      <c r="AA73" s="37"/>
      <c r="AB73" s="37"/>
      <c r="AC73" s="37"/>
      <c r="AD73" s="37"/>
      <c r="AE73" s="44"/>
      <c r="AF73" s="44"/>
      <c r="AG73" s="44"/>
    </row>
    <row r="74" spans="25:33">
      <c r="Y74" s="37"/>
      <c r="Z74" s="37"/>
      <c r="AA74" s="37"/>
      <c r="AB74" s="37"/>
      <c r="AC74" s="37"/>
      <c r="AD74" s="37"/>
      <c r="AE74" s="44"/>
      <c r="AF74" s="44"/>
      <c r="AG74" s="44"/>
    </row>
    <row r="75" spans="25:33">
      <c r="Y75" s="37"/>
      <c r="Z75" s="37"/>
      <c r="AA75" s="37"/>
      <c r="AB75" s="37"/>
      <c r="AC75" s="37"/>
      <c r="AD75" s="37"/>
      <c r="AE75" s="44"/>
      <c r="AF75" s="44"/>
      <c r="AG75" s="44"/>
    </row>
    <row r="76" spans="25:33">
      <c r="Y76" s="37"/>
      <c r="Z76" s="37"/>
      <c r="AA76" s="37"/>
      <c r="AB76" s="37"/>
      <c r="AC76" s="37"/>
      <c r="AD76" s="37"/>
      <c r="AE76" s="44"/>
      <c r="AF76" s="44"/>
      <c r="AG76" s="44"/>
    </row>
    <row r="77" spans="25:33">
      <c r="Y77" s="37"/>
      <c r="Z77" s="37"/>
      <c r="AA77" s="37"/>
      <c r="AB77" s="37"/>
      <c r="AC77" s="37"/>
      <c r="AD77" s="37"/>
      <c r="AE77" s="44"/>
      <c r="AF77" s="44"/>
      <c r="AG77" s="44"/>
    </row>
    <row r="78" spans="25:33">
      <c r="Y78" s="37"/>
      <c r="Z78" s="37"/>
      <c r="AA78" s="37"/>
      <c r="AB78" s="37"/>
      <c r="AC78" s="37"/>
      <c r="AD78" s="37"/>
      <c r="AE78" s="44"/>
      <c r="AF78" s="44"/>
      <c r="AG78" s="44"/>
    </row>
    <row r="79" spans="25:33">
      <c r="Y79" s="37"/>
      <c r="Z79" s="37"/>
      <c r="AA79" s="37"/>
      <c r="AB79" s="37"/>
      <c r="AC79" s="37"/>
      <c r="AD79" s="37"/>
      <c r="AE79" s="44"/>
      <c r="AF79" s="44"/>
      <c r="AG79" s="44"/>
    </row>
    <row r="80" spans="25:33">
      <c r="Y80" s="37"/>
      <c r="Z80" s="37"/>
      <c r="AA80" s="37"/>
      <c r="AB80" s="37"/>
      <c r="AC80" s="37"/>
      <c r="AD80" s="37"/>
      <c r="AE80" s="44"/>
      <c r="AF80" s="44"/>
      <c r="AG80" s="44"/>
    </row>
    <row r="81" spans="25:33">
      <c r="Y81" s="37"/>
      <c r="Z81" s="37"/>
      <c r="AA81" s="37"/>
      <c r="AB81" s="37"/>
      <c r="AC81" s="37"/>
      <c r="AD81" s="37"/>
      <c r="AE81" s="44"/>
      <c r="AF81" s="44"/>
      <c r="AG81" s="44"/>
    </row>
    <row r="82" spans="25:33">
      <c r="Y82" s="37"/>
      <c r="Z82" s="37"/>
      <c r="AA82" s="37"/>
      <c r="AB82" s="37"/>
      <c r="AC82" s="37"/>
      <c r="AD82" s="37"/>
      <c r="AE82" s="44"/>
      <c r="AF82" s="44"/>
      <c r="AG82" s="44"/>
    </row>
    <row r="83" spans="25:33">
      <c r="Y83" s="37"/>
      <c r="Z83" s="37"/>
      <c r="AA83" s="37"/>
      <c r="AB83" s="37"/>
      <c r="AC83" s="37"/>
      <c r="AD83" s="37"/>
      <c r="AE83" s="44"/>
      <c r="AF83" s="44"/>
      <c r="AG83" s="44"/>
    </row>
    <row r="84" spans="25:33">
      <c r="Y84" s="37"/>
      <c r="Z84" s="37"/>
      <c r="AA84" s="37"/>
      <c r="AB84" s="37"/>
      <c r="AC84" s="37"/>
      <c r="AD84" s="37"/>
      <c r="AE84" s="44"/>
      <c r="AF84" s="44"/>
      <c r="AG84" s="44"/>
    </row>
    <row r="85" spans="25:33">
      <c r="Y85" s="37"/>
      <c r="Z85" s="37"/>
      <c r="AA85" s="37"/>
      <c r="AB85" s="37"/>
      <c r="AC85" s="37"/>
      <c r="AD85" s="37"/>
      <c r="AE85" s="44"/>
      <c r="AF85" s="44"/>
      <c r="AG85" s="44"/>
    </row>
    <row r="86" spans="25:33">
      <c r="Y86" s="37"/>
      <c r="Z86" s="37"/>
      <c r="AA86" s="37"/>
      <c r="AB86" s="37"/>
      <c r="AC86" s="37"/>
      <c r="AD86" s="37"/>
      <c r="AE86" s="44"/>
      <c r="AF86" s="44"/>
      <c r="AG86" s="44"/>
    </row>
    <row r="87" spans="25:33">
      <c r="Y87" s="37"/>
      <c r="Z87" s="37"/>
      <c r="AA87" s="37"/>
      <c r="AB87" s="37"/>
      <c r="AC87" s="37"/>
      <c r="AD87" s="37"/>
      <c r="AE87" s="44"/>
      <c r="AF87" s="44"/>
      <c r="AG87" s="44"/>
    </row>
    <row r="88" spans="25:33">
      <c r="Y88" s="37"/>
      <c r="Z88" s="37"/>
      <c r="AA88" s="37"/>
      <c r="AB88" s="37"/>
      <c r="AC88" s="37"/>
      <c r="AD88" s="37"/>
      <c r="AE88" s="44"/>
      <c r="AF88" s="44"/>
      <c r="AG88" s="44"/>
    </row>
    <row r="89" spans="25:33">
      <c r="Y89" s="37"/>
      <c r="Z89" s="37"/>
      <c r="AA89" s="37"/>
      <c r="AB89" s="37"/>
      <c r="AC89" s="37"/>
      <c r="AD89" s="37"/>
      <c r="AE89" s="44"/>
      <c r="AF89" s="44"/>
      <c r="AG89" s="44"/>
    </row>
    <row r="90" spans="25:33">
      <c r="Y90" s="37"/>
      <c r="Z90" s="37"/>
      <c r="AA90" s="37"/>
      <c r="AB90" s="37"/>
      <c r="AC90" s="37"/>
      <c r="AD90" s="37"/>
      <c r="AE90" s="44"/>
      <c r="AF90" s="44"/>
      <c r="AG90" s="44"/>
    </row>
    <row r="91" spans="25:33">
      <c r="Y91" s="37"/>
      <c r="Z91" s="37"/>
      <c r="AA91" s="37"/>
      <c r="AB91" s="37"/>
      <c r="AC91" s="37"/>
      <c r="AD91" s="37"/>
      <c r="AE91" s="44"/>
      <c r="AF91" s="44"/>
      <c r="AG91" s="44"/>
    </row>
    <row r="92" spans="25:33">
      <c r="Y92" s="37"/>
      <c r="Z92" s="37"/>
      <c r="AA92" s="37"/>
      <c r="AB92" s="37"/>
      <c r="AC92" s="37"/>
      <c r="AD92" s="37"/>
      <c r="AE92" s="44"/>
      <c r="AF92" s="44"/>
      <c r="AG92" s="44"/>
    </row>
    <row r="93" spans="25:33">
      <c r="Y93" s="37"/>
      <c r="Z93" s="37"/>
      <c r="AA93" s="37"/>
      <c r="AB93" s="37"/>
      <c r="AC93" s="37"/>
      <c r="AD93" s="37"/>
      <c r="AE93" s="44"/>
      <c r="AF93" s="44"/>
      <c r="AG93" s="44"/>
    </row>
    <row r="94" spans="25:33">
      <c r="Y94" s="37"/>
      <c r="Z94" s="37"/>
      <c r="AA94" s="37"/>
      <c r="AB94" s="37"/>
      <c r="AC94" s="37"/>
      <c r="AD94" s="37"/>
      <c r="AE94" s="44"/>
      <c r="AF94" s="44"/>
      <c r="AG94" s="44"/>
    </row>
    <row r="95" spans="25:33">
      <c r="Y95" s="37"/>
      <c r="Z95" s="37"/>
      <c r="AA95" s="37"/>
      <c r="AB95" s="37"/>
      <c r="AC95" s="37"/>
      <c r="AD95" s="37"/>
      <c r="AE95" s="44"/>
      <c r="AF95" s="44"/>
      <c r="AG95" s="44"/>
    </row>
    <row r="96" spans="25:33">
      <c r="Y96" s="37"/>
      <c r="Z96" s="37"/>
      <c r="AA96" s="37"/>
      <c r="AB96" s="37"/>
      <c r="AC96" s="37"/>
      <c r="AD96" s="37"/>
      <c r="AE96" s="44"/>
      <c r="AF96" s="44"/>
      <c r="AG96" s="44"/>
    </row>
    <row r="97" spans="25:33">
      <c r="Y97" s="37"/>
      <c r="Z97" s="37"/>
      <c r="AA97" s="37"/>
      <c r="AB97" s="37"/>
      <c r="AC97" s="37"/>
      <c r="AD97" s="37"/>
      <c r="AE97" s="44"/>
      <c r="AF97" s="44"/>
      <c r="AG97" s="44"/>
    </row>
    <row r="98" spans="25:33">
      <c r="Y98" s="37"/>
      <c r="Z98" s="37"/>
      <c r="AA98" s="37"/>
      <c r="AB98" s="37"/>
      <c r="AC98" s="37"/>
      <c r="AD98" s="37"/>
      <c r="AE98" s="44"/>
      <c r="AF98" s="44"/>
      <c r="AG98" s="44"/>
    </row>
    <row r="99" spans="25:33">
      <c r="Y99" s="37"/>
      <c r="Z99" s="37"/>
      <c r="AA99" s="37"/>
      <c r="AB99" s="37"/>
      <c r="AC99" s="37"/>
      <c r="AD99" s="37"/>
      <c r="AE99" s="44"/>
      <c r="AF99" s="44"/>
      <c r="AG99" s="44"/>
    </row>
    <row r="100" spans="25:33">
      <c r="Y100" s="37"/>
      <c r="Z100" s="37"/>
      <c r="AA100" s="37"/>
      <c r="AB100" s="37"/>
      <c r="AC100" s="37"/>
      <c r="AD100" s="37"/>
      <c r="AE100" s="44"/>
      <c r="AF100" s="44"/>
      <c r="AG100" s="44"/>
    </row>
    <row r="101" spans="25:33">
      <c r="Y101" s="37"/>
      <c r="Z101" s="37"/>
      <c r="AA101" s="37"/>
      <c r="AB101" s="37"/>
      <c r="AC101" s="37"/>
      <c r="AD101" s="37"/>
      <c r="AE101" s="44"/>
      <c r="AF101" s="44"/>
      <c r="AG101" s="44"/>
    </row>
    <row r="102" spans="25:33">
      <c r="Y102" s="37"/>
      <c r="Z102" s="37"/>
      <c r="AA102" s="37"/>
      <c r="AB102" s="37"/>
      <c r="AC102" s="37"/>
      <c r="AD102" s="37"/>
      <c r="AE102" s="44"/>
      <c r="AF102" s="44"/>
      <c r="AG102" s="44"/>
    </row>
    <row r="103" spans="25:33">
      <c r="Y103" s="37"/>
      <c r="Z103" s="37"/>
      <c r="AA103" s="37"/>
      <c r="AB103" s="37"/>
      <c r="AC103" s="37"/>
      <c r="AD103" s="37"/>
      <c r="AE103" s="44"/>
      <c r="AF103" s="44"/>
      <c r="AG103" s="44"/>
    </row>
    <row r="104" spans="25:33">
      <c r="Y104" s="37"/>
      <c r="Z104" s="37"/>
      <c r="AA104" s="37"/>
      <c r="AB104" s="37"/>
      <c r="AC104" s="37"/>
      <c r="AD104" s="37"/>
      <c r="AE104" s="44"/>
      <c r="AF104" s="44"/>
      <c r="AG104" s="44"/>
    </row>
    <row r="105" spans="25:33">
      <c r="Y105" s="37"/>
      <c r="Z105" s="37"/>
      <c r="AA105" s="37"/>
      <c r="AB105" s="37"/>
      <c r="AC105" s="37"/>
      <c r="AD105" s="37"/>
      <c r="AE105" s="44"/>
      <c r="AF105" s="44"/>
      <c r="AG105" s="44"/>
    </row>
    <row r="106" spans="25:33">
      <c r="Y106" s="37"/>
      <c r="Z106" s="37"/>
      <c r="AA106" s="37"/>
      <c r="AB106" s="37"/>
      <c r="AC106" s="37"/>
      <c r="AD106" s="37"/>
      <c r="AE106" s="44"/>
      <c r="AF106" s="44"/>
      <c r="AG106" s="44"/>
    </row>
    <row r="107" spans="25:33">
      <c r="Y107" s="37"/>
      <c r="Z107" s="37"/>
      <c r="AA107" s="37"/>
      <c r="AB107" s="37"/>
      <c r="AC107" s="37"/>
      <c r="AD107" s="37"/>
      <c r="AE107" s="44"/>
      <c r="AF107" s="44"/>
      <c r="AG107" s="44"/>
    </row>
    <row r="108" spans="25:33">
      <c r="Y108" s="37"/>
      <c r="Z108" s="37"/>
      <c r="AA108" s="37"/>
      <c r="AB108" s="37"/>
      <c r="AC108" s="37"/>
      <c r="AD108" s="37"/>
      <c r="AE108" s="44"/>
      <c r="AF108" s="44"/>
      <c r="AG108" s="44"/>
    </row>
    <row r="109" spans="25:33">
      <c r="Y109" s="37"/>
      <c r="Z109" s="37"/>
      <c r="AA109" s="37"/>
      <c r="AB109" s="37"/>
      <c r="AC109" s="37"/>
      <c r="AD109" s="37"/>
      <c r="AE109" s="44"/>
      <c r="AF109" s="44"/>
      <c r="AG109" s="44"/>
    </row>
    <row r="110" spans="25:33">
      <c r="Y110" s="37"/>
      <c r="Z110" s="37"/>
      <c r="AA110" s="37"/>
      <c r="AB110" s="37"/>
      <c r="AC110" s="37"/>
      <c r="AD110" s="37"/>
      <c r="AE110" s="44"/>
      <c r="AF110" s="44"/>
      <c r="AG110" s="44"/>
    </row>
    <row r="111" spans="25:33">
      <c r="Y111" s="37"/>
      <c r="Z111" s="37"/>
      <c r="AA111" s="37"/>
      <c r="AB111" s="37"/>
      <c r="AC111" s="37"/>
      <c r="AD111" s="37"/>
      <c r="AE111" s="44"/>
      <c r="AF111" s="44"/>
      <c r="AG111" s="44"/>
    </row>
    <row r="112" spans="25:33">
      <c r="Y112" s="37"/>
      <c r="Z112" s="37"/>
      <c r="AA112" s="37"/>
      <c r="AB112" s="37"/>
      <c r="AC112" s="37"/>
      <c r="AD112" s="37"/>
      <c r="AE112" s="44"/>
      <c r="AF112" s="44"/>
      <c r="AG112" s="44"/>
    </row>
    <row r="113" spans="25:33">
      <c r="Y113" s="37"/>
      <c r="Z113" s="37"/>
      <c r="AA113" s="37"/>
      <c r="AB113" s="37"/>
      <c r="AC113" s="37"/>
      <c r="AD113" s="37"/>
      <c r="AE113" s="44"/>
      <c r="AF113" s="44"/>
      <c r="AG113" s="44"/>
    </row>
    <row r="114" spans="25:33">
      <c r="Y114" s="37"/>
      <c r="Z114" s="37"/>
      <c r="AA114" s="37"/>
      <c r="AB114" s="37"/>
      <c r="AC114" s="37"/>
      <c r="AD114" s="37"/>
      <c r="AE114" s="44"/>
      <c r="AF114" s="44"/>
      <c r="AG114" s="44"/>
    </row>
    <row r="115" spans="25:33">
      <c r="Y115" s="37"/>
      <c r="Z115" s="37"/>
      <c r="AA115" s="37"/>
      <c r="AB115" s="37"/>
      <c r="AC115" s="37"/>
      <c r="AD115" s="37"/>
      <c r="AE115" s="44"/>
      <c r="AF115" s="44"/>
      <c r="AG115" s="44"/>
    </row>
    <row r="116" spans="25:33">
      <c r="Y116" s="37"/>
      <c r="Z116" s="37"/>
      <c r="AA116" s="37"/>
      <c r="AB116" s="37"/>
      <c r="AC116" s="37"/>
      <c r="AD116" s="37"/>
      <c r="AE116" s="44"/>
      <c r="AF116" s="44"/>
      <c r="AG116" s="44"/>
    </row>
    <row r="117" spans="25:33">
      <c r="Y117" s="37"/>
      <c r="Z117" s="37"/>
      <c r="AA117" s="37"/>
      <c r="AB117" s="37"/>
      <c r="AC117" s="37"/>
      <c r="AD117" s="37"/>
      <c r="AE117" s="44"/>
      <c r="AF117" s="44"/>
      <c r="AG117" s="44"/>
    </row>
    <row r="118" spans="25:33">
      <c r="Y118" s="37"/>
      <c r="Z118" s="37"/>
      <c r="AA118" s="37"/>
      <c r="AB118" s="37"/>
      <c r="AC118" s="37"/>
      <c r="AD118" s="37"/>
      <c r="AE118" s="44"/>
      <c r="AF118" s="44"/>
      <c r="AG118" s="44"/>
    </row>
    <row r="119" spans="25:33">
      <c r="Y119" s="37"/>
      <c r="Z119" s="37"/>
      <c r="AA119" s="37"/>
      <c r="AB119" s="37"/>
      <c r="AC119" s="37"/>
      <c r="AD119" s="37"/>
      <c r="AE119" s="44"/>
      <c r="AF119" s="44"/>
      <c r="AG119" s="44"/>
    </row>
    <row r="120" spans="25:33">
      <c r="Y120" s="37"/>
      <c r="Z120" s="37"/>
      <c r="AA120" s="37"/>
      <c r="AB120" s="37"/>
      <c r="AC120" s="37"/>
      <c r="AD120" s="37"/>
      <c r="AE120" s="44"/>
      <c r="AF120" s="44"/>
      <c r="AG120" s="44"/>
    </row>
    <row r="121" spans="25:33">
      <c r="Y121" s="37"/>
      <c r="Z121" s="37"/>
      <c r="AA121" s="37"/>
      <c r="AB121" s="37"/>
      <c r="AC121" s="37"/>
      <c r="AD121" s="37"/>
      <c r="AE121" s="44"/>
      <c r="AF121" s="44"/>
      <c r="AG121" s="44"/>
    </row>
    <row r="122" spans="25:33">
      <c r="Y122" s="37"/>
      <c r="Z122" s="37"/>
      <c r="AA122" s="37"/>
      <c r="AB122" s="37"/>
      <c r="AC122" s="37"/>
      <c r="AD122" s="37"/>
      <c r="AE122" s="44"/>
      <c r="AF122" s="44"/>
      <c r="AG122" s="44"/>
    </row>
    <row r="123" spans="25:33">
      <c r="Y123" s="37"/>
      <c r="Z123" s="37"/>
      <c r="AA123" s="37"/>
      <c r="AB123" s="37"/>
      <c r="AC123" s="37"/>
      <c r="AD123" s="37"/>
      <c r="AE123" s="44"/>
      <c r="AF123" s="44"/>
      <c r="AG123" s="44"/>
    </row>
    <row r="124" spans="25:33">
      <c r="Y124" s="37"/>
      <c r="Z124" s="37"/>
      <c r="AA124" s="37"/>
      <c r="AB124" s="37"/>
      <c r="AC124" s="37"/>
      <c r="AD124" s="37"/>
      <c r="AE124" s="44"/>
      <c r="AF124" s="44"/>
      <c r="AG124" s="44"/>
    </row>
    <row r="125" spans="25:33">
      <c r="Y125" s="37"/>
      <c r="Z125" s="37"/>
      <c r="AA125" s="37"/>
      <c r="AB125" s="37"/>
      <c r="AC125" s="37"/>
      <c r="AD125" s="37"/>
      <c r="AE125" s="44"/>
      <c r="AF125" s="44"/>
      <c r="AG125" s="44"/>
    </row>
    <row r="126" spans="25:33">
      <c r="Y126" s="37"/>
      <c r="Z126" s="37"/>
      <c r="AA126" s="37"/>
      <c r="AB126" s="37"/>
      <c r="AC126" s="37"/>
      <c r="AD126" s="37"/>
      <c r="AE126" s="44"/>
      <c r="AF126" s="44"/>
      <c r="AG126" s="44"/>
    </row>
    <row r="127" spans="25:33">
      <c r="Y127" s="37"/>
      <c r="Z127" s="37"/>
      <c r="AA127" s="37"/>
      <c r="AB127" s="37"/>
      <c r="AC127" s="37"/>
      <c r="AD127" s="37"/>
      <c r="AE127" s="44"/>
      <c r="AF127" s="44"/>
      <c r="AG127" s="44"/>
    </row>
    <row r="128" spans="25:33">
      <c r="Y128" s="37"/>
      <c r="Z128" s="37"/>
      <c r="AA128" s="37"/>
      <c r="AB128" s="37"/>
      <c r="AC128" s="37"/>
      <c r="AD128" s="37"/>
      <c r="AE128" s="44"/>
      <c r="AF128" s="44"/>
      <c r="AG128" s="44"/>
    </row>
    <row r="129" spans="25:33">
      <c r="Y129" s="37"/>
      <c r="Z129" s="37"/>
      <c r="AA129" s="37"/>
      <c r="AB129" s="37"/>
      <c r="AC129" s="37"/>
      <c r="AD129" s="37"/>
      <c r="AE129" s="44"/>
      <c r="AF129" s="44"/>
      <c r="AG129" s="44"/>
    </row>
    <row r="130" spans="25:33">
      <c r="Y130" s="37"/>
      <c r="Z130" s="37"/>
      <c r="AA130" s="37"/>
      <c r="AB130" s="37"/>
      <c r="AC130" s="37"/>
      <c r="AD130" s="37"/>
      <c r="AE130" s="44"/>
      <c r="AF130" s="44"/>
      <c r="AG130" s="44"/>
    </row>
    <row r="131" spans="25:33">
      <c r="Y131" s="37"/>
      <c r="Z131" s="37"/>
      <c r="AA131" s="37"/>
      <c r="AB131" s="37"/>
      <c r="AC131" s="37"/>
      <c r="AD131" s="37"/>
      <c r="AE131" s="44"/>
      <c r="AF131" s="44"/>
      <c r="AG131" s="44"/>
    </row>
    <row r="132" spans="25:33">
      <c r="Y132" s="37"/>
      <c r="Z132" s="37"/>
      <c r="AA132" s="37"/>
      <c r="AB132" s="37"/>
      <c r="AC132" s="37"/>
      <c r="AD132" s="37"/>
      <c r="AE132" s="44"/>
      <c r="AF132" s="44"/>
      <c r="AG132" s="44"/>
    </row>
    <row r="133" spans="25:33">
      <c r="Y133" s="37"/>
      <c r="Z133" s="37"/>
      <c r="AA133" s="37"/>
      <c r="AB133" s="37"/>
      <c r="AC133" s="37"/>
      <c r="AD133" s="37"/>
      <c r="AE133" s="44"/>
      <c r="AF133" s="44"/>
      <c r="AG133" s="44"/>
    </row>
    <row r="134" spans="25:33">
      <c r="Y134" s="37"/>
      <c r="Z134" s="37"/>
      <c r="AA134" s="37"/>
      <c r="AB134" s="37"/>
      <c r="AC134" s="37"/>
      <c r="AD134" s="37"/>
      <c r="AE134" s="44"/>
      <c r="AF134" s="44"/>
      <c r="AG134" s="44"/>
    </row>
    <row r="135" spans="25:33">
      <c r="Y135" s="37"/>
      <c r="Z135" s="37"/>
      <c r="AA135" s="37"/>
      <c r="AB135" s="37"/>
      <c r="AC135" s="37"/>
      <c r="AD135" s="37"/>
      <c r="AE135" s="44"/>
      <c r="AF135" s="44"/>
      <c r="AG135" s="44"/>
    </row>
    <row r="136" spans="25:33">
      <c r="Y136" s="37"/>
      <c r="Z136" s="37"/>
      <c r="AA136" s="37"/>
      <c r="AB136" s="37"/>
      <c r="AC136" s="37"/>
      <c r="AD136" s="37"/>
      <c r="AE136" s="44"/>
      <c r="AF136" s="44"/>
      <c r="AG136" s="44"/>
    </row>
    <row r="137" spans="25:33">
      <c r="Y137" s="37"/>
      <c r="Z137" s="37"/>
      <c r="AA137" s="37"/>
      <c r="AB137" s="37"/>
      <c r="AC137" s="37"/>
      <c r="AD137" s="37"/>
      <c r="AE137" s="44"/>
      <c r="AF137" s="44"/>
      <c r="AG137" s="44"/>
    </row>
    <row r="138" spans="25:33">
      <c r="Y138" s="37"/>
      <c r="Z138" s="37"/>
      <c r="AA138" s="37"/>
      <c r="AB138" s="37"/>
      <c r="AC138" s="37"/>
      <c r="AD138" s="37"/>
      <c r="AE138" s="44"/>
      <c r="AF138" s="44"/>
      <c r="AG138" s="44"/>
    </row>
    <row r="139" spans="25:33">
      <c r="Y139" s="37"/>
      <c r="Z139" s="37"/>
      <c r="AA139" s="37"/>
      <c r="AB139" s="37"/>
      <c r="AC139" s="37"/>
      <c r="AD139" s="37"/>
      <c r="AE139" s="44"/>
      <c r="AF139" s="44"/>
      <c r="AG139" s="44"/>
    </row>
    <row r="140" spans="25:33">
      <c r="Y140" s="37"/>
      <c r="Z140" s="37"/>
      <c r="AA140" s="37"/>
      <c r="AB140" s="37"/>
      <c r="AC140" s="37"/>
      <c r="AD140" s="37"/>
      <c r="AE140" s="44"/>
      <c r="AF140" s="44"/>
      <c r="AG140" s="44"/>
    </row>
    <row r="141" spans="25:33">
      <c r="Y141" s="37"/>
      <c r="Z141" s="37"/>
      <c r="AA141" s="37"/>
      <c r="AB141" s="37"/>
      <c r="AC141" s="37"/>
      <c r="AD141" s="37"/>
      <c r="AE141" s="44"/>
      <c r="AF141" s="44"/>
      <c r="AG141" s="44"/>
    </row>
    <row r="142" spans="25:33">
      <c r="Y142" s="37"/>
      <c r="Z142" s="37"/>
      <c r="AA142" s="37"/>
      <c r="AB142" s="37"/>
      <c r="AC142" s="37"/>
      <c r="AD142" s="37"/>
      <c r="AE142" s="44"/>
      <c r="AF142" s="44"/>
      <c r="AG142" s="44"/>
    </row>
    <row r="143" spans="25:33">
      <c r="Y143" s="37"/>
      <c r="Z143" s="37"/>
      <c r="AA143" s="37"/>
      <c r="AB143" s="37"/>
      <c r="AC143" s="37"/>
      <c r="AD143" s="37"/>
      <c r="AE143" s="44"/>
      <c r="AF143" s="44"/>
      <c r="AG143" s="44"/>
    </row>
    <row r="144" spans="25:33">
      <c r="Y144" s="37"/>
      <c r="Z144" s="37"/>
      <c r="AA144" s="37"/>
      <c r="AB144" s="37"/>
      <c r="AC144" s="37"/>
      <c r="AD144" s="37"/>
      <c r="AE144" s="44"/>
      <c r="AF144" s="44"/>
      <c r="AG144" s="44"/>
    </row>
    <row r="145" spans="25:33">
      <c r="Y145" s="37"/>
      <c r="Z145" s="37"/>
      <c r="AA145" s="37"/>
      <c r="AB145" s="37"/>
      <c r="AC145" s="37"/>
      <c r="AD145" s="37"/>
      <c r="AE145" s="44"/>
      <c r="AF145" s="44"/>
      <c r="AG145" s="44"/>
    </row>
    <row r="146" spans="25:33">
      <c r="Y146" s="37"/>
      <c r="Z146" s="37"/>
      <c r="AA146" s="37"/>
      <c r="AB146" s="37"/>
      <c r="AC146" s="37"/>
      <c r="AD146" s="37"/>
      <c r="AE146" s="44"/>
      <c r="AF146" s="44"/>
      <c r="AG146" s="44"/>
    </row>
    <row r="147" spans="25:33">
      <c r="Y147" s="37"/>
      <c r="Z147" s="37"/>
      <c r="AA147" s="37"/>
      <c r="AB147" s="37"/>
      <c r="AC147" s="37"/>
      <c r="AD147" s="37"/>
      <c r="AE147" s="44"/>
      <c r="AF147" s="44"/>
      <c r="AG147" s="44"/>
    </row>
    <row r="148" spans="25:33">
      <c r="Y148" s="37"/>
      <c r="Z148" s="37"/>
      <c r="AA148" s="37"/>
      <c r="AB148" s="37"/>
      <c r="AC148" s="37"/>
      <c r="AD148" s="37"/>
      <c r="AE148" s="44"/>
      <c r="AF148" s="44"/>
      <c r="AG148" s="44"/>
    </row>
  </sheetData>
  <mergeCells count="2">
    <mergeCell ref="X1:AD1"/>
    <mergeCell ref="A28:B28"/>
  </mergeCells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N148"/>
  <sheetViews>
    <sheetView workbookViewId="0">
      <pane xSplit="20220" topLeftCell="AK1"/>
      <selection activeCell="AK2" sqref="AK2"/>
      <selection pane="topRight" activeCell="AK1" sqref="AK1"/>
    </sheetView>
  </sheetViews>
  <sheetFormatPr baseColWidth="10" defaultColWidth="24.5703125" defaultRowHeight="13"/>
  <cols>
    <col min="1" max="9" width="24.5703125" style="27"/>
    <col min="10" max="10" width="24.5703125" style="26"/>
    <col min="11" max="20" width="24.5703125" style="27"/>
    <col min="21" max="26" width="24.5703125" style="38"/>
    <col min="27" max="28" width="24.5703125" style="28"/>
    <col min="29" max="34" width="24.5703125" style="52"/>
    <col min="35" max="38" width="24.5703125" style="68"/>
    <col min="39" max="39" width="24.5703125" style="72"/>
    <col min="40" max="40" width="24.5703125" style="74"/>
    <col min="41" max="16384" width="24.5703125" style="26"/>
  </cols>
  <sheetData>
    <row r="1" spans="1:40" ht="17" thickBot="1">
      <c r="A1" s="40" t="s">
        <v>403</v>
      </c>
      <c r="B1" s="46" t="s">
        <v>263</v>
      </c>
      <c r="C1" s="46" t="s">
        <v>265</v>
      </c>
      <c r="D1" s="46" t="s">
        <v>267</v>
      </c>
      <c r="E1" s="46" t="s">
        <v>269</v>
      </c>
      <c r="F1" s="46" t="s">
        <v>271</v>
      </c>
      <c r="G1" s="46" t="s">
        <v>273</v>
      </c>
      <c r="H1" s="30" t="s">
        <v>317</v>
      </c>
      <c r="I1" s="30" t="s">
        <v>319</v>
      </c>
      <c r="J1" s="30" t="s">
        <v>449</v>
      </c>
      <c r="K1" s="30" t="s">
        <v>451</v>
      </c>
      <c r="L1" s="30" t="s">
        <v>453</v>
      </c>
      <c r="M1" s="30" t="s">
        <v>455</v>
      </c>
      <c r="N1" s="30" t="s">
        <v>457</v>
      </c>
      <c r="O1" s="30" t="s">
        <v>331</v>
      </c>
      <c r="P1" s="30" t="s">
        <v>333</v>
      </c>
      <c r="Q1" s="30" t="s">
        <v>335</v>
      </c>
      <c r="R1" s="30" t="s">
        <v>337</v>
      </c>
      <c r="S1" s="30" t="s">
        <v>339</v>
      </c>
      <c r="T1" s="47" t="s">
        <v>428</v>
      </c>
      <c r="U1" s="48" t="s">
        <v>340</v>
      </c>
      <c r="V1" s="48" t="s">
        <v>303</v>
      </c>
      <c r="W1" s="47" t="s">
        <v>305</v>
      </c>
      <c r="X1" s="48" t="s">
        <v>307</v>
      </c>
      <c r="Y1" s="48" t="s">
        <v>309</v>
      </c>
      <c r="Z1" s="48" t="s">
        <v>311</v>
      </c>
      <c r="AA1" s="48" t="s">
        <v>313</v>
      </c>
      <c r="AB1" s="48" t="s">
        <v>315</v>
      </c>
      <c r="AC1" s="56" t="s">
        <v>362</v>
      </c>
      <c r="AD1" s="52" t="s">
        <v>366</v>
      </c>
      <c r="AE1" s="52" t="s">
        <v>364</v>
      </c>
      <c r="AF1" s="52" t="s">
        <v>374</v>
      </c>
      <c r="AG1" s="52" t="s">
        <v>376</v>
      </c>
      <c r="AH1" s="52" t="s">
        <v>378</v>
      </c>
      <c r="AI1" s="68" t="s">
        <v>387</v>
      </c>
      <c r="AJ1" s="68" t="s">
        <v>79</v>
      </c>
      <c r="AK1" s="68" t="s">
        <v>8</v>
      </c>
      <c r="AL1" s="68" t="s">
        <v>9</v>
      </c>
      <c r="AM1" s="72" t="s">
        <v>10</v>
      </c>
      <c r="AN1" s="74" t="s">
        <v>11</v>
      </c>
    </row>
    <row r="2" spans="1:40" s="29" customFormat="1" ht="16">
      <c r="A2" s="15" t="s">
        <v>255</v>
      </c>
      <c r="B2" s="49">
        <v>0.76444444444444404</v>
      </c>
      <c r="C2" s="49" t="s">
        <v>256</v>
      </c>
      <c r="D2" s="49">
        <v>-0.27152317880794802</v>
      </c>
      <c r="E2" s="49" t="s">
        <v>256</v>
      </c>
      <c r="F2" s="49">
        <v>1.03596762325239</v>
      </c>
      <c r="G2" s="49" t="s">
        <v>256</v>
      </c>
      <c r="H2" s="27">
        <v>153.80000000000001</v>
      </c>
      <c r="I2" s="27">
        <v>171</v>
      </c>
      <c r="J2" s="27" t="s">
        <v>341</v>
      </c>
      <c r="K2" s="27">
        <v>22.5</v>
      </c>
      <c r="L2" s="27">
        <v>18.100000000000001</v>
      </c>
      <c r="M2" s="27" t="s">
        <v>341</v>
      </c>
      <c r="N2" s="27">
        <v>154.30000000000001</v>
      </c>
      <c r="O2" s="27">
        <v>146.1</v>
      </c>
      <c r="P2" s="27" t="s">
        <v>342</v>
      </c>
      <c r="Q2" s="27">
        <v>30.2</v>
      </c>
      <c r="R2" s="27">
        <v>27.5</v>
      </c>
      <c r="S2" s="27" t="s">
        <v>341</v>
      </c>
      <c r="T2" s="50">
        <v>28</v>
      </c>
      <c r="U2" s="26">
        <v>16</v>
      </c>
      <c r="V2" s="26">
        <v>12</v>
      </c>
      <c r="W2" s="50">
        <v>28</v>
      </c>
      <c r="X2" s="26">
        <v>16</v>
      </c>
      <c r="Y2" s="26">
        <v>12</v>
      </c>
      <c r="Z2" s="26" t="s">
        <v>341</v>
      </c>
      <c r="AA2" s="26" t="s">
        <v>341</v>
      </c>
      <c r="AB2" s="26" t="s">
        <v>341</v>
      </c>
      <c r="AC2" s="53">
        <f t="shared" ref="AC2:AC13" si="0" xml:space="preserve"> ((U2+X2)/(U2*X2))+((B2^2)/(2*(U2+X2)))</f>
        <v>0.13413086419753084</v>
      </c>
      <c r="AD2" s="53" t="s">
        <v>383</v>
      </c>
      <c r="AE2" s="53">
        <f xml:space="preserve"> ((V2+Y2)/(V2*Y2))+((D2^2)/(2*(V2+Y2)))</f>
        <v>0.16820260076312443</v>
      </c>
      <c r="AF2" s="53" t="s">
        <v>384</v>
      </c>
      <c r="AG2" s="53">
        <f>((T2+W2)/(T2*W2))+((F2^2)/(2*(T2+W2)))</f>
        <v>8.1010972468100045E-2</v>
      </c>
      <c r="AH2" s="53" t="s">
        <v>386</v>
      </c>
      <c r="AI2" s="69">
        <f>(1-(3/(4*(U2+X2-2)-1)))*(B2)</f>
        <v>0.74517273576097065</v>
      </c>
      <c r="AJ2" s="69" t="s">
        <v>12</v>
      </c>
      <c r="AK2" s="69">
        <f>(1-(3/(4*(V2+Y2-2)-1)))*(D2)</f>
        <v>-0.26216031057319122</v>
      </c>
      <c r="AL2" s="69" t="s">
        <v>12</v>
      </c>
      <c r="AM2" s="73">
        <f>AI2-AK2</f>
        <v>1.0073330463341619</v>
      </c>
      <c r="AN2" s="75" t="s">
        <v>12</v>
      </c>
    </row>
    <row r="3" spans="1:40" ht="16">
      <c r="A3" s="9" t="s">
        <v>392</v>
      </c>
      <c r="B3" s="51">
        <v>0.1139896373057</v>
      </c>
      <c r="C3" s="51">
        <v>0.39378238341968902</v>
      </c>
      <c r="D3" s="51">
        <v>-0.19900497512437801</v>
      </c>
      <c r="E3" s="51">
        <v>-2.48756218905473E-2</v>
      </c>
      <c r="F3" s="51">
        <v>0.31299461243007798</v>
      </c>
      <c r="G3" s="51">
        <v>0.418658005310236</v>
      </c>
      <c r="H3" s="27">
        <v>190.6</v>
      </c>
      <c r="I3" s="27">
        <v>192.8</v>
      </c>
      <c r="J3" s="27">
        <v>198.2</v>
      </c>
      <c r="K3" s="27">
        <v>19.3</v>
      </c>
      <c r="L3" s="27">
        <v>23.9</v>
      </c>
      <c r="M3" s="27">
        <v>20.6</v>
      </c>
      <c r="N3" s="27">
        <v>192.9</v>
      </c>
      <c r="O3" s="27">
        <v>188.9</v>
      </c>
      <c r="P3" s="27">
        <v>192.4</v>
      </c>
      <c r="Q3" s="27">
        <v>20.100000000000001</v>
      </c>
      <c r="R3" s="27">
        <v>19.3</v>
      </c>
      <c r="S3" s="27">
        <v>14.5</v>
      </c>
      <c r="T3" s="50">
        <v>36</v>
      </c>
      <c r="U3" s="26">
        <v>19</v>
      </c>
      <c r="V3" s="26">
        <v>17</v>
      </c>
      <c r="W3" s="50">
        <v>36</v>
      </c>
      <c r="X3" s="26">
        <v>19</v>
      </c>
      <c r="Y3" s="26">
        <v>17</v>
      </c>
      <c r="Z3" s="26">
        <v>36</v>
      </c>
      <c r="AA3" s="26">
        <v>19</v>
      </c>
      <c r="AB3" s="26">
        <v>17</v>
      </c>
      <c r="AC3" s="53">
        <f t="shared" si="0"/>
        <v>0.10543412680806691</v>
      </c>
      <c r="AD3" s="53">
        <f xml:space="preserve"> ((U3+AA3)/(U3*AA3))+((C3^2)/(2*(U3+AA3)))</f>
        <v>0.10730348112489066</v>
      </c>
      <c r="AE3" s="53">
        <f t="shared" ref="AE3:AE13" si="1" xml:space="preserve"> ((V3+Y3)/(V3*Y3))+((D3^2)/(2*(V3+Y3)))</f>
        <v>0.11822945559006257</v>
      </c>
      <c r="AF3" s="53">
        <f t="shared" ref="AF3:AF13" si="2" xml:space="preserve"> ((V3+AB3)/(V3*AB3))+((E3^2)/(2*(V3+AB3)))</f>
        <v>0.11765615877300649</v>
      </c>
      <c r="AG3" s="53">
        <f t="shared" ref="AG3:AG13" si="3">((T3+W3)/(T3*W3))+((F3^2)/(2*(T3+W3)))</f>
        <v>5.6235872412571213E-2</v>
      </c>
      <c r="AH3" s="53">
        <f t="shared" ref="AH3:AH13" si="4">((T3+Z3)/(T3*Z3))+((G3^2)/(2*(T3+Z3)))</f>
        <v>5.6772739759794064E-2</v>
      </c>
      <c r="AI3" s="69">
        <f t="shared" ref="AI3:AI13" si="5">(1-(3/(4*(U3+X3-2)-1)))*(B3)</f>
        <v>0.11159824631327273</v>
      </c>
      <c r="AJ3" s="69">
        <f t="shared" ref="AJ3:AJ13" si="6">(1-(3/(4*(U3+AA3-2)-1)))*(C3)</f>
        <v>0.38552121453675847</v>
      </c>
      <c r="AK3" s="69">
        <f t="shared" ref="AK3:AK13" si="7">(1-(3/(4*(V3+Y3-2)-1)))*(D3)</f>
        <v>-0.19430407020018012</v>
      </c>
      <c r="AL3" s="69">
        <f t="shared" ref="AL3:AL13" si="8">(1-(3/(4*(V3+AB3-2)-1)))*(E3)</f>
        <v>-2.428800877502256E-2</v>
      </c>
      <c r="AM3" s="73">
        <f t="shared" ref="AM3:AM13" si="9">AI3-AK3</f>
        <v>0.30590231651345284</v>
      </c>
      <c r="AN3" s="75">
        <f t="shared" ref="AN3:AN13" si="10">AJ3-AL3</f>
        <v>0.40980922331178105</v>
      </c>
    </row>
    <row r="4" spans="1:40" ht="16">
      <c r="A4" s="9" t="s">
        <v>393</v>
      </c>
      <c r="B4" s="51">
        <v>0.111607142857143</v>
      </c>
      <c r="C4" s="51">
        <v>-0.151785714285715</v>
      </c>
      <c r="D4" s="51">
        <v>0.23671497584540999</v>
      </c>
      <c r="E4" s="51">
        <v>0.34299516908212502</v>
      </c>
      <c r="F4" s="51">
        <v>-0.125107832988267</v>
      </c>
      <c r="G4" s="51">
        <v>-0.49478088336783999</v>
      </c>
      <c r="H4" s="27">
        <v>187.5</v>
      </c>
      <c r="I4" s="27">
        <v>190</v>
      </c>
      <c r="J4" s="27">
        <v>184.1</v>
      </c>
      <c r="K4" s="27">
        <v>22.4</v>
      </c>
      <c r="L4" s="27">
        <v>22.5</v>
      </c>
      <c r="M4" s="27">
        <v>24.7</v>
      </c>
      <c r="N4" s="27">
        <v>181.8</v>
      </c>
      <c r="O4" s="27">
        <v>186.7</v>
      </c>
      <c r="P4" s="27">
        <v>188.9</v>
      </c>
      <c r="Q4" s="27">
        <v>20.7</v>
      </c>
      <c r="R4" s="27">
        <v>22.2</v>
      </c>
      <c r="S4" s="27">
        <v>20.9</v>
      </c>
      <c r="T4" s="50">
        <v>50</v>
      </c>
      <c r="U4" s="26">
        <v>25</v>
      </c>
      <c r="V4" s="26">
        <v>25</v>
      </c>
      <c r="W4" s="50">
        <v>50</v>
      </c>
      <c r="X4" s="26">
        <v>25</v>
      </c>
      <c r="Y4" s="26">
        <v>25</v>
      </c>
      <c r="Z4" s="26">
        <v>50</v>
      </c>
      <c r="AA4" s="26">
        <v>25</v>
      </c>
      <c r="AB4" s="26">
        <v>25</v>
      </c>
      <c r="AC4" s="53">
        <f t="shared" si="0"/>
        <v>8.0124561543367348E-2</v>
      </c>
      <c r="AD4" s="53">
        <f t="shared" ref="AD4:AD13" si="11" xml:space="preserve"> ((U4+AA4)/(U4*AA4))+((C4^2)/(2*(U4+AA4)))</f>
        <v>8.0230389030612248E-2</v>
      </c>
      <c r="AE4" s="53">
        <f t="shared" si="1"/>
        <v>8.0560339797894925E-2</v>
      </c>
      <c r="AF4" s="53">
        <f t="shared" si="2"/>
        <v>8.1176456860136761E-2</v>
      </c>
      <c r="AG4" s="53">
        <f t="shared" si="3"/>
        <v>4.0078259849375103E-2</v>
      </c>
      <c r="AH4" s="53">
        <f t="shared" si="4"/>
        <v>4.12240406127313E-2</v>
      </c>
      <c r="AI4" s="69">
        <f t="shared" si="5"/>
        <v>0.10985415108451772</v>
      </c>
      <c r="AJ4" s="69">
        <f t="shared" si="6"/>
        <v>-0.14940164547494461</v>
      </c>
      <c r="AK4" s="69">
        <f t="shared" si="7"/>
        <v>0.23299693957558681</v>
      </c>
      <c r="AL4" s="69">
        <f t="shared" si="8"/>
        <v>0.33760781040544247</v>
      </c>
      <c r="AM4" s="73">
        <f t="shared" si="9"/>
        <v>-0.12314278849106909</v>
      </c>
      <c r="AN4" s="75">
        <f t="shared" si="10"/>
        <v>-0.48700945588038708</v>
      </c>
    </row>
    <row r="5" spans="1:40" ht="16">
      <c r="A5" s="9" t="s">
        <v>394</v>
      </c>
      <c r="B5" s="51">
        <v>-0.26765188834154402</v>
      </c>
      <c r="C5" s="51">
        <v>4.0229885057470799E-2</v>
      </c>
      <c r="D5" s="51">
        <v>-0.183900069396252</v>
      </c>
      <c r="E5" s="51">
        <v>1.8043025676613301E-2</v>
      </c>
      <c r="F5" s="51">
        <v>-8.3751818945291406E-2</v>
      </c>
      <c r="G5" s="51">
        <v>2.2186859380857502E-2</v>
      </c>
      <c r="H5" s="27">
        <v>34.340000000000003</v>
      </c>
      <c r="I5" s="27">
        <v>31.08</v>
      </c>
      <c r="J5" s="27">
        <v>34.83</v>
      </c>
      <c r="K5" s="27">
        <v>12.18</v>
      </c>
      <c r="L5" s="27">
        <v>18.02</v>
      </c>
      <c r="M5" s="27">
        <v>23.79</v>
      </c>
      <c r="N5" s="27">
        <v>36.57</v>
      </c>
      <c r="O5" s="27">
        <v>33.92</v>
      </c>
      <c r="P5" s="27">
        <v>36.83</v>
      </c>
      <c r="Q5" s="27">
        <v>14.41</v>
      </c>
      <c r="R5" s="27">
        <v>15.19</v>
      </c>
      <c r="S5" s="27">
        <v>12.07</v>
      </c>
      <c r="T5" s="50">
        <v>42</v>
      </c>
      <c r="U5" s="26">
        <v>21</v>
      </c>
      <c r="V5" s="26">
        <v>21</v>
      </c>
      <c r="W5" s="50">
        <v>24</v>
      </c>
      <c r="X5" s="26">
        <v>12</v>
      </c>
      <c r="Y5" s="26">
        <v>12</v>
      </c>
      <c r="Z5" s="26">
        <v>24</v>
      </c>
      <c r="AA5" s="26">
        <v>12</v>
      </c>
      <c r="AB5" s="26">
        <v>12</v>
      </c>
      <c r="AC5" s="53">
        <f t="shared" si="0"/>
        <v>0.13203779812408997</v>
      </c>
      <c r="AD5" s="53">
        <f t="shared" si="11"/>
        <v>0.13097690282589214</v>
      </c>
      <c r="AE5" s="53">
        <f t="shared" si="1"/>
        <v>0.13146479361183469</v>
      </c>
      <c r="AF5" s="53">
        <f t="shared" si="2"/>
        <v>0.13095731353988954</v>
      </c>
      <c r="AG5" s="53">
        <f t="shared" si="3"/>
        <v>6.5529329621468096E-2</v>
      </c>
      <c r="AH5" s="53">
        <f t="shared" si="4"/>
        <v>6.5479919693835834E-2</v>
      </c>
      <c r="AI5" s="69">
        <f t="shared" si="5"/>
        <v>-0.26112379350394538</v>
      </c>
      <c r="AJ5" s="69">
        <f t="shared" si="6"/>
        <v>3.9248668348752E-2</v>
      </c>
      <c r="AK5" s="69">
        <f t="shared" si="7"/>
        <v>-0.17941470185000194</v>
      </c>
      <c r="AL5" s="69">
        <f t="shared" si="8"/>
        <v>1.7602951879622731E-2</v>
      </c>
      <c r="AM5" s="73">
        <f t="shared" si="9"/>
        <v>-8.1709091653943439E-2</v>
      </c>
      <c r="AN5" s="75">
        <f t="shared" si="10"/>
        <v>2.1645716469129269E-2</v>
      </c>
    </row>
    <row r="6" spans="1:40" ht="16">
      <c r="A6" s="9" t="s">
        <v>395</v>
      </c>
      <c r="B6" s="51" t="s">
        <v>256</v>
      </c>
      <c r="C6" s="51">
        <v>0.151324085750314</v>
      </c>
      <c r="D6" s="51" t="s">
        <v>379</v>
      </c>
      <c r="E6" s="51">
        <v>3.7750094375233801E-3</v>
      </c>
      <c r="F6" s="51" t="s">
        <v>379</v>
      </c>
      <c r="G6" s="51">
        <v>0.14754907631278999</v>
      </c>
      <c r="H6" s="27">
        <v>181.8</v>
      </c>
      <c r="I6" s="27" t="s">
        <v>341</v>
      </c>
      <c r="J6" s="27">
        <v>184.2</v>
      </c>
      <c r="K6" s="27">
        <v>15.86</v>
      </c>
      <c r="L6" s="27" t="s">
        <v>341</v>
      </c>
      <c r="M6" s="27">
        <v>20.97</v>
      </c>
      <c r="N6" s="27">
        <v>171.9</v>
      </c>
      <c r="O6" s="27" t="s">
        <v>341</v>
      </c>
      <c r="P6" s="27">
        <v>172</v>
      </c>
      <c r="Q6" s="27">
        <v>26.49</v>
      </c>
      <c r="R6" s="27" t="s">
        <v>341</v>
      </c>
      <c r="S6" s="27">
        <v>22.19</v>
      </c>
      <c r="T6" s="50">
        <v>53</v>
      </c>
      <c r="U6" s="26">
        <v>27</v>
      </c>
      <c r="V6" s="26">
        <v>26</v>
      </c>
      <c r="W6" s="50" t="s">
        <v>341</v>
      </c>
      <c r="X6" s="26" t="s">
        <v>341</v>
      </c>
      <c r="Y6" s="26" t="s">
        <v>341</v>
      </c>
      <c r="Z6" s="26">
        <v>53</v>
      </c>
      <c r="AA6" s="26">
        <v>27</v>
      </c>
      <c r="AB6" s="26">
        <v>26</v>
      </c>
      <c r="AC6" s="53" t="s">
        <v>380</v>
      </c>
      <c r="AD6" s="53">
        <f t="shared" si="11"/>
        <v>7.4286101656742293E-2</v>
      </c>
      <c r="AE6" s="53" t="s">
        <v>381</v>
      </c>
      <c r="AF6" s="53">
        <f t="shared" si="2"/>
        <v>7.6923213949002436E-2</v>
      </c>
      <c r="AG6" s="53" t="s">
        <v>382</v>
      </c>
      <c r="AH6" s="53">
        <f t="shared" si="4"/>
        <v>3.7838541178871497E-2</v>
      </c>
      <c r="AI6" s="70" t="s">
        <v>382</v>
      </c>
      <c r="AJ6" s="69">
        <f t="shared" si="6"/>
        <v>0.14913098305828049</v>
      </c>
      <c r="AK6" s="69" t="s">
        <v>12</v>
      </c>
      <c r="AL6" s="69">
        <f t="shared" si="8"/>
        <v>3.7180997475104649E-3</v>
      </c>
      <c r="AM6" s="73" t="s">
        <v>13</v>
      </c>
      <c r="AN6" s="75">
        <f t="shared" si="10"/>
        <v>0.14541288331077001</v>
      </c>
    </row>
    <row r="7" spans="1:40" ht="16">
      <c r="A7" s="9" t="s">
        <v>396</v>
      </c>
      <c r="B7" s="51">
        <v>0.63035019455253005</v>
      </c>
      <c r="C7" s="51">
        <v>0.61478599221789898</v>
      </c>
      <c r="D7" s="51">
        <v>0.47011952191235101</v>
      </c>
      <c r="E7" s="51">
        <v>0.60557768924302802</v>
      </c>
      <c r="F7" s="51">
        <v>0.16023067264017901</v>
      </c>
      <c r="G7" s="51">
        <v>9.2083029748707395E-3</v>
      </c>
      <c r="H7" s="27">
        <v>150.1</v>
      </c>
      <c r="I7" s="27">
        <v>166.3</v>
      </c>
      <c r="J7" s="27">
        <v>165.9</v>
      </c>
      <c r="K7" s="27">
        <v>25.7</v>
      </c>
      <c r="L7" s="27">
        <v>24.1</v>
      </c>
      <c r="M7" s="27">
        <v>24</v>
      </c>
      <c r="N7" s="27">
        <v>157.1</v>
      </c>
      <c r="O7" s="27">
        <v>168.9</v>
      </c>
      <c r="P7" s="27">
        <v>172.3</v>
      </c>
      <c r="Q7" s="27">
        <v>25.1</v>
      </c>
      <c r="R7" s="27">
        <v>28</v>
      </c>
      <c r="S7" s="27">
        <v>25.5</v>
      </c>
      <c r="T7" s="50">
        <v>114</v>
      </c>
      <c r="U7" s="26">
        <v>57</v>
      </c>
      <c r="V7" s="26">
        <v>57</v>
      </c>
      <c r="W7" s="50">
        <v>92</v>
      </c>
      <c r="X7" s="26">
        <v>45</v>
      </c>
      <c r="Y7" s="26">
        <v>47</v>
      </c>
      <c r="Z7" s="26">
        <v>87</v>
      </c>
      <c r="AA7" s="26">
        <v>44</v>
      </c>
      <c r="AB7" s="26">
        <v>43</v>
      </c>
      <c r="AC7" s="53">
        <f t="shared" si="0"/>
        <v>4.1713833674150977E-2</v>
      </c>
      <c r="AD7" s="53">
        <f t="shared" si="11"/>
        <v>4.2142230476530915E-2</v>
      </c>
      <c r="AE7" s="53">
        <f t="shared" si="1"/>
        <v>3.9883014840357014E-2</v>
      </c>
      <c r="AF7" s="53">
        <f t="shared" si="2"/>
        <v>4.2633295291155802E-2</v>
      </c>
      <c r="AG7" s="53">
        <f t="shared" si="3"/>
        <v>1.9703810256648639E-2</v>
      </c>
      <c r="AH7" s="53">
        <f t="shared" si="4"/>
        <v>2.0266393625596454E-2</v>
      </c>
      <c r="AI7" s="69">
        <f t="shared" si="5"/>
        <v>0.62561071940551849</v>
      </c>
      <c r="AJ7" s="69">
        <f t="shared" si="6"/>
        <v>0.61011673151750989</v>
      </c>
      <c r="AK7" s="69">
        <f t="shared" si="7"/>
        <v>0.46665426745108063</v>
      </c>
      <c r="AL7" s="69">
        <f t="shared" si="8"/>
        <v>0.60093131311072856</v>
      </c>
      <c r="AM7" s="73">
        <f t="shared" si="9"/>
        <v>0.15895645195443786</v>
      </c>
      <c r="AN7" s="75">
        <f t="shared" si="10"/>
        <v>9.1854184067813316E-3</v>
      </c>
    </row>
    <row r="8" spans="1:40" ht="16">
      <c r="A8" s="9" t="s">
        <v>397</v>
      </c>
      <c r="B8" s="51">
        <v>0.47236002834868901</v>
      </c>
      <c r="C8" s="51" t="s">
        <v>379</v>
      </c>
      <c r="D8" s="51">
        <v>5.7874762808349099E-2</v>
      </c>
      <c r="E8" s="51" t="s">
        <v>379</v>
      </c>
      <c r="F8" s="51">
        <v>0.41448526554033999</v>
      </c>
      <c r="G8" s="51" t="s">
        <v>379</v>
      </c>
      <c r="H8" s="27">
        <v>163.66999999999999</v>
      </c>
      <c r="I8" s="27">
        <v>177</v>
      </c>
      <c r="J8" s="27" t="s">
        <v>341</v>
      </c>
      <c r="K8" s="27">
        <v>28.22</v>
      </c>
      <c r="L8" s="27">
        <v>28.62</v>
      </c>
      <c r="M8" s="27" t="s">
        <v>341</v>
      </c>
      <c r="N8" s="27">
        <v>174.26</v>
      </c>
      <c r="O8" s="27">
        <v>175.48</v>
      </c>
      <c r="P8" s="27" t="s">
        <v>341</v>
      </c>
      <c r="Q8" s="27">
        <v>21.08</v>
      </c>
      <c r="R8" s="27">
        <v>20.53</v>
      </c>
      <c r="S8" s="27" t="s">
        <v>341</v>
      </c>
      <c r="T8" s="50">
        <v>39</v>
      </c>
      <c r="U8" s="26">
        <v>18</v>
      </c>
      <c r="V8" s="26">
        <v>21</v>
      </c>
      <c r="W8" s="50">
        <v>39</v>
      </c>
      <c r="X8" s="26">
        <v>18</v>
      </c>
      <c r="Y8" s="26">
        <v>21</v>
      </c>
      <c r="Z8" s="26" t="s">
        <v>341</v>
      </c>
      <c r="AA8" s="26" t="s">
        <v>341</v>
      </c>
      <c r="AB8" s="26" t="s">
        <v>341</v>
      </c>
      <c r="AC8" s="53">
        <f t="shared" si="0"/>
        <v>0.11421005550529964</v>
      </c>
      <c r="AD8" s="53" t="s">
        <v>382</v>
      </c>
      <c r="AE8" s="53">
        <f t="shared" si="1"/>
        <v>9.5277970097263354E-2</v>
      </c>
      <c r="AF8" s="53" t="s">
        <v>382</v>
      </c>
      <c r="AG8" s="53">
        <f t="shared" si="3"/>
        <v>5.2383320739423374E-2</v>
      </c>
      <c r="AH8" s="53" t="s">
        <v>385</v>
      </c>
      <c r="AI8" s="69">
        <f t="shared" si="5"/>
        <v>0.46186313882982921</v>
      </c>
      <c r="AJ8" s="69" t="s">
        <v>12</v>
      </c>
      <c r="AK8" s="69">
        <f t="shared" si="7"/>
        <v>5.6782786151587793E-2</v>
      </c>
      <c r="AL8" s="69" t="s">
        <v>12</v>
      </c>
      <c r="AM8" s="73">
        <f t="shared" si="9"/>
        <v>0.40508035267824144</v>
      </c>
      <c r="AN8" s="75" t="s">
        <v>13</v>
      </c>
    </row>
    <row r="9" spans="1:40" ht="16">
      <c r="A9" s="9" t="s">
        <v>398</v>
      </c>
      <c r="B9" s="51">
        <v>0.40470057952350302</v>
      </c>
      <c r="C9" s="51">
        <v>0.87025112685125605</v>
      </c>
      <c r="D9" s="51">
        <v>-9.0765171503957701E-2</v>
      </c>
      <c r="E9" s="51">
        <v>1.0554089709761899E-2</v>
      </c>
      <c r="F9" s="51">
        <v>0.49546575102745999</v>
      </c>
      <c r="G9" s="51">
        <v>0.85969703714149404</v>
      </c>
      <c r="H9" s="27">
        <v>146.43</v>
      </c>
      <c r="I9" s="27">
        <v>159</v>
      </c>
      <c r="J9" s="27">
        <v>173.46</v>
      </c>
      <c r="K9" s="27">
        <v>31.06</v>
      </c>
      <c r="L9" s="27">
        <v>28.16</v>
      </c>
      <c r="M9" s="27">
        <v>24.7</v>
      </c>
      <c r="N9" s="27">
        <v>164.18</v>
      </c>
      <c r="O9" s="27">
        <v>162.46</v>
      </c>
      <c r="P9" s="27">
        <v>164.38</v>
      </c>
      <c r="Q9" s="27">
        <v>18.95</v>
      </c>
      <c r="R9" s="27">
        <v>24.87</v>
      </c>
      <c r="S9" s="27">
        <v>38.03</v>
      </c>
      <c r="T9" s="50">
        <v>25</v>
      </c>
      <c r="U9" s="26">
        <v>14</v>
      </c>
      <c r="V9" s="26">
        <v>11</v>
      </c>
      <c r="W9" s="50">
        <v>25</v>
      </c>
      <c r="X9" s="26">
        <v>14</v>
      </c>
      <c r="Y9" s="26">
        <v>11</v>
      </c>
      <c r="Z9" s="26">
        <v>21</v>
      </c>
      <c r="AA9" s="26">
        <v>13</v>
      </c>
      <c r="AB9" s="26">
        <v>8</v>
      </c>
      <c r="AC9" s="53">
        <f t="shared" si="0"/>
        <v>0.14578183141190462</v>
      </c>
      <c r="AD9" s="53">
        <f t="shared" si="11"/>
        <v>0.16237640805138689</v>
      </c>
      <c r="AE9" s="53">
        <f t="shared" si="1"/>
        <v>0.18200541628086689</v>
      </c>
      <c r="AF9" s="53">
        <f t="shared" si="2"/>
        <v>0.21591202219355413</v>
      </c>
      <c r="AG9" s="53">
        <f t="shared" si="3"/>
        <v>8.2454863104412052E-2</v>
      </c>
      <c r="AH9" s="53">
        <f t="shared" si="4"/>
        <v>9.5652514963285265E-2</v>
      </c>
      <c r="AI9" s="69">
        <f t="shared" si="5"/>
        <v>0.39291318400340097</v>
      </c>
      <c r="AJ9" s="69">
        <f t="shared" si="6"/>
        <v>0.8438798805830362</v>
      </c>
      <c r="AK9" s="69">
        <f t="shared" si="7"/>
        <v>-8.7318392839250442E-2</v>
      </c>
      <c r="AL9" s="69">
        <f t="shared" si="8"/>
        <v>1.0081518528727785E-2</v>
      </c>
      <c r="AM9" s="73">
        <f t="shared" si="9"/>
        <v>0.48023157684265139</v>
      </c>
      <c r="AN9" s="75">
        <f t="shared" si="10"/>
        <v>0.83379836205430846</v>
      </c>
    </row>
    <row r="10" spans="1:40" ht="16">
      <c r="A10" s="9" t="s">
        <v>399</v>
      </c>
      <c r="B10" s="51">
        <v>0.34375</v>
      </c>
      <c r="C10" s="51" t="s">
        <v>379</v>
      </c>
      <c r="D10" s="51">
        <v>0</v>
      </c>
      <c r="E10" s="51" t="s">
        <v>379</v>
      </c>
      <c r="F10" s="51">
        <v>0.34375</v>
      </c>
      <c r="G10" s="51" t="s">
        <v>379</v>
      </c>
      <c r="H10" s="27">
        <v>156</v>
      </c>
      <c r="I10" s="27">
        <v>167</v>
      </c>
      <c r="J10" s="27" t="s">
        <v>341</v>
      </c>
      <c r="K10" s="27">
        <v>32</v>
      </c>
      <c r="L10" s="27">
        <v>30</v>
      </c>
      <c r="M10" s="27" t="s">
        <v>341</v>
      </c>
      <c r="N10" s="27">
        <v>156</v>
      </c>
      <c r="O10" s="27">
        <v>156</v>
      </c>
      <c r="P10" s="27" t="s">
        <v>341</v>
      </c>
      <c r="Q10" s="27">
        <v>20</v>
      </c>
      <c r="R10" s="27">
        <v>37</v>
      </c>
      <c r="S10" s="27" t="s">
        <v>341</v>
      </c>
      <c r="T10" s="50">
        <v>59</v>
      </c>
      <c r="U10" s="26">
        <v>27</v>
      </c>
      <c r="V10" s="26">
        <v>32</v>
      </c>
      <c r="W10" s="50">
        <v>59</v>
      </c>
      <c r="X10" s="26">
        <v>27</v>
      </c>
      <c r="Y10" s="26">
        <v>32</v>
      </c>
      <c r="Z10" s="26" t="s">
        <v>341</v>
      </c>
      <c r="AA10" s="26" t="s">
        <v>341</v>
      </c>
      <c r="AB10" s="26" t="s">
        <v>341</v>
      </c>
      <c r="AC10" s="53">
        <f t="shared" si="0"/>
        <v>7.5168185763888881E-2</v>
      </c>
      <c r="AD10" s="53" t="s">
        <v>382</v>
      </c>
      <c r="AE10" s="53">
        <f t="shared" si="1"/>
        <v>6.25E-2</v>
      </c>
      <c r="AF10" s="53" t="s">
        <v>382</v>
      </c>
      <c r="AG10" s="53">
        <f t="shared" si="3"/>
        <v>3.4399000264830511E-2</v>
      </c>
      <c r="AH10" s="53" t="s">
        <v>382</v>
      </c>
      <c r="AI10" s="69">
        <f t="shared" si="5"/>
        <v>0.33876811594202899</v>
      </c>
      <c r="AJ10" s="69" t="s">
        <v>12</v>
      </c>
      <c r="AK10" s="69">
        <f t="shared" si="7"/>
        <v>0</v>
      </c>
      <c r="AL10" s="69" t="s">
        <v>12</v>
      </c>
      <c r="AM10" s="73">
        <f t="shared" si="9"/>
        <v>0.33876811594202899</v>
      </c>
      <c r="AN10" s="75" t="s">
        <v>12</v>
      </c>
    </row>
    <row r="11" spans="1:40" ht="16">
      <c r="A11" s="9" t="s">
        <v>400</v>
      </c>
      <c r="B11" s="51">
        <v>0.47647058823529398</v>
      </c>
      <c r="C11" s="51">
        <v>0.39133126934984502</v>
      </c>
      <c r="D11" s="51">
        <v>0.185714285714286</v>
      </c>
      <c r="E11" s="51">
        <v>0.328851540616246</v>
      </c>
      <c r="F11" s="51">
        <v>0.29075630252100798</v>
      </c>
      <c r="G11" s="51">
        <v>6.2479728733598701E-2</v>
      </c>
      <c r="H11" s="27">
        <v>163.6</v>
      </c>
      <c r="I11" s="27" t="s">
        <v>341</v>
      </c>
      <c r="J11" s="27" t="s">
        <v>341</v>
      </c>
      <c r="K11" s="27">
        <v>32.299999999999997</v>
      </c>
      <c r="L11" s="27" t="s">
        <v>341</v>
      </c>
      <c r="M11" s="27" t="s">
        <v>341</v>
      </c>
      <c r="N11" s="27">
        <v>160.5</v>
      </c>
      <c r="O11" s="27" t="s">
        <v>341</v>
      </c>
      <c r="P11" s="27" t="s">
        <v>341</v>
      </c>
      <c r="Q11" s="27">
        <v>35.700000000000003</v>
      </c>
      <c r="R11" s="27" t="s">
        <v>341</v>
      </c>
      <c r="S11" s="27" t="s">
        <v>341</v>
      </c>
      <c r="T11" s="50">
        <v>199</v>
      </c>
      <c r="U11" s="26">
        <v>113</v>
      </c>
      <c r="V11" s="26">
        <v>86</v>
      </c>
      <c r="W11" s="50">
        <v>143</v>
      </c>
      <c r="X11" s="26">
        <v>65</v>
      </c>
      <c r="Y11" s="26">
        <v>78</v>
      </c>
      <c r="Z11" s="26">
        <v>119</v>
      </c>
      <c r="AA11" s="26">
        <v>53</v>
      </c>
      <c r="AB11" s="26">
        <v>66</v>
      </c>
      <c r="AC11" s="53">
        <f t="shared" si="0"/>
        <v>2.4871881393967614E-2</v>
      </c>
      <c r="AD11" s="53">
        <f t="shared" si="11"/>
        <v>2.8178747599735904E-2</v>
      </c>
      <c r="AE11" s="53">
        <f t="shared" si="1"/>
        <v>2.4553571614081296E-2</v>
      </c>
      <c r="AF11" s="53">
        <f t="shared" si="2"/>
        <v>2.713515678538328E-2</v>
      </c>
      <c r="AG11" s="53">
        <f t="shared" si="3"/>
        <v>1.2141727982925019E-2</v>
      </c>
      <c r="AH11" s="53">
        <f t="shared" si="4"/>
        <v>1.3434624891707802E-2</v>
      </c>
      <c r="AI11" s="69">
        <f t="shared" si="5"/>
        <v>0.4744372855827963</v>
      </c>
      <c r="AJ11" s="69">
        <f t="shared" si="6"/>
        <v>0.38953891239099075</v>
      </c>
      <c r="AK11" s="69">
        <f t="shared" si="7"/>
        <v>0.18485316846986119</v>
      </c>
      <c r="AL11" s="69">
        <f t="shared" si="8"/>
        <v>0.32720453790865212</v>
      </c>
      <c r="AM11" s="73">
        <f t="shared" si="9"/>
        <v>0.28958411711293508</v>
      </c>
      <c r="AN11" s="75">
        <f t="shared" si="10"/>
        <v>6.2334374482338639E-2</v>
      </c>
    </row>
    <row r="12" spans="1:40" ht="16">
      <c r="A12" s="9" t="s">
        <v>401</v>
      </c>
      <c r="B12" s="51">
        <v>0.19819819819819801</v>
      </c>
      <c r="C12" s="51">
        <v>0.23873873873873799</v>
      </c>
      <c r="D12" s="51">
        <v>0.20704845814977901</v>
      </c>
      <c r="E12" s="51">
        <v>0.62114537444933904</v>
      </c>
      <c r="F12" s="51">
        <v>-8.8502599515807804E-3</v>
      </c>
      <c r="G12" s="51">
        <v>-0.38240663571060102</v>
      </c>
      <c r="H12" s="27">
        <v>168.9</v>
      </c>
      <c r="I12" s="27">
        <v>173.3</v>
      </c>
      <c r="J12" s="27">
        <v>174.2</v>
      </c>
      <c r="K12" s="27">
        <v>22.2</v>
      </c>
      <c r="L12" s="27" t="s">
        <v>341</v>
      </c>
      <c r="M12" s="27" t="s">
        <v>341</v>
      </c>
      <c r="N12" s="27">
        <v>162</v>
      </c>
      <c r="O12" s="27">
        <v>166.7</v>
      </c>
      <c r="P12" s="27">
        <v>176.1</v>
      </c>
      <c r="Q12" s="27">
        <v>22.7</v>
      </c>
      <c r="R12" s="27" t="s">
        <v>341</v>
      </c>
      <c r="S12" s="27" t="s">
        <v>341</v>
      </c>
      <c r="T12" s="50">
        <v>97</v>
      </c>
      <c r="U12" s="26">
        <v>48</v>
      </c>
      <c r="V12" s="26">
        <v>49</v>
      </c>
      <c r="W12" s="50">
        <v>97</v>
      </c>
      <c r="X12" s="26">
        <v>48</v>
      </c>
      <c r="Y12" s="26">
        <v>49</v>
      </c>
      <c r="Z12" s="26">
        <v>97</v>
      </c>
      <c r="AA12" s="26">
        <v>48</v>
      </c>
      <c r="AB12" s="26">
        <v>49</v>
      </c>
      <c r="AC12" s="53">
        <f t="shared" si="0"/>
        <v>4.1871263155046939E-2</v>
      </c>
      <c r="AD12" s="53">
        <f t="shared" si="11"/>
        <v>4.1963521798825849E-2</v>
      </c>
      <c r="AE12" s="53">
        <f t="shared" si="1"/>
        <v>4.1035046245011225E-2</v>
      </c>
      <c r="AF12" s="53">
        <f t="shared" si="2"/>
        <v>4.2784803960203108E-2</v>
      </c>
      <c r="AG12" s="53">
        <f t="shared" si="3"/>
        <v>2.0618758575003119E-2</v>
      </c>
      <c r="AH12" s="53">
        <f t="shared" si="4"/>
        <v>2.0995450605761599E-2</v>
      </c>
      <c r="AI12" s="69">
        <f t="shared" si="5"/>
        <v>0.19661261261261243</v>
      </c>
      <c r="AJ12" s="69">
        <f t="shared" si="6"/>
        <v>0.23682882882882808</v>
      </c>
      <c r="AK12" s="69">
        <f t="shared" si="7"/>
        <v>0.20542666866035514</v>
      </c>
      <c r="AL12" s="69">
        <f t="shared" si="8"/>
        <v>0.61628000598106747</v>
      </c>
      <c r="AM12" s="73">
        <f t="shared" si="9"/>
        <v>-8.8140560477427132E-3</v>
      </c>
      <c r="AN12" s="75">
        <f t="shared" si="10"/>
        <v>-0.37945117715223942</v>
      </c>
    </row>
    <row r="13" spans="1:40" ht="16">
      <c r="A13" s="9" t="s">
        <v>402</v>
      </c>
      <c r="B13" s="51">
        <v>6.4285714285713697E-2</v>
      </c>
      <c r="C13" s="51">
        <v>-7.4999999999999803E-2</v>
      </c>
      <c r="D13" s="51">
        <v>0.16887417218542999</v>
      </c>
      <c r="E13" s="51">
        <v>-0.30132450331125898</v>
      </c>
      <c r="F13" s="51">
        <v>-0.10458845789971701</v>
      </c>
      <c r="G13" s="51">
        <v>0.226324503311259</v>
      </c>
      <c r="H13" s="27">
        <v>173.9</v>
      </c>
      <c r="I13" s="27">
        <v>175.7</v>
      </c>
      <c r="J13" s="27">
        <v>171.8</v>
      </c>
      <c r="K13" s="27">
        <v>28</v>
      </c>
      <c r="L13" s="27">
        <v>35</v>
      </c>
      <c r="M13" s="27">
        <v>28.2</v>
      </c>
      <c r="N13" s="27">
        <v>182.8</v>
      </c>
      <c r="O13" s="27">
        <v>187.9</v>
      </c>
      <c r="P13" s="27">
        <v>173.7</v>
      </c>
      <c r="Q13" s="27">
        <v>30.2</v>
      </c>
      <c r="R13" s="27">
        <v>27.7</v>
      </c>
      <c r="S13" s="27">
        <v>28.2</v>
      </c>
      <c r="T13" s="50">
        <v>44</v>
      </c>
      <c r="U13" s="26">
        <v>24</v>
      </c>
      <c r="V13" s="26">
        <v>20</v>
      </c>
      <c r="W13" s="50">
        <v>33</v>
      </c>
      <c r="X13" s="26">
        <v>18</v>
      </c>
      <c r="Y13" s="26">
        <v>15</v>
      </c>
      <c r="Z13" s="26">
        <v>35</v>
      </c>
      <c r="AA13" s="26">
        <v>20</v>
      </c>
      <c r="AB13" s="26">
        <v>15</v>
      </c>
      <c r="AC13" s="53">
        <f t="shared" si="0"/>
        <v>9.7271420472951092E-2</v>
      </c>
      <c r="AD13" s="53">
        <f t="shared" si="11"/>
        <v>9.1730587121212112E-2</v>
      </c>
      <c r="AE13" s="53">
        <f t="shared" si="1"/>
        <v>0.11707407360997116</v>
      </c>
      <c r="AF13" s="53">
        <f t="shared" si="2"/>
        <v>0.11796375889946348</v>
      </c>
      <c r="AG13" s="53">
        <f t="shared" si="3"/>
        <v>5.3101333845405892E-2</v>
      </c>
      <c r="AH13" s="53">
        <f t="shared" si="4"/>
        <v>5.1622896113885403E-2</v>
      </c>
      <c r="AI13" s="69">
        <f t="shared" si="5"/>
        <v>6.3072776280322873E-2</v>
      </c>
      <c r="AJ13" s="69">
        <f t="shared" si="6"/>
        <v>-7.3652694610778252E-2</v>
      </c>
      <c r="AK13" s="69">
        <f t="shared" si="7"/>
        <v>0.16500682473080183</v>
      </c>
      <c r="AL13" s="69">
        <f t="shared" si="8"/>
        <v>-0.29442394216672635</v>
      </c>
      <c r="AM13" s="73">
        <f t="shared" si="9"/>
        <v>-0.10193404845047896</v>
      </c>
      <c r="AN13" s="75">
        <f t="shared" si="10"/>
        <v>0.2207712475559481</v>
      </c>
    </row>
    <row r="14" spans="1:40" ht="16">
      <c r="T14" s="9"/>
      <c r="U14" s="12"/>
      <c r="V14" s="12"/>
      <c r="W14" s="12"/>
      <c r="X14" s="12"/>
      <c r="Y14" s="12"/>
      <c r="Z14" s="12"/>
      <c r="AB14" s="26"/>
    </row>
    <row r="15" spans="1:40" ht="16">
      <c r="T15" s="39"/>
      <c r="U15" s="13"/>
      <c r="V15" s="13"/>
      <c r="W15" s="13"/>
      <c r="X15" s="13"/>
      <c r="Y15" s="13"/>
      <c r="Z15" s="13"/>
      <c r="AA15" s="42"/>
      <c r="AB15" s="42"/>
      <c r="AC15" s="57"/>
    </row>
    <row r="16" spans="1:40" ht="16">
      <c r="T16" s="39"/>
      <c r="U16" s="14"/>
      <c r="V16" s="14"/>
      <c r="W16" s="14"/>
      <c r="X16" s="14"/>
      <c r="Y16" s="14"/>
      <c r="Z16" s="14"/>
      <c r="AA16" s="43"/>
      <c r="AB16" s="43"/>
      <c r="AC16" s="58"/>
      <c r="AD16" s="54"/>
    </row>
    <row r="17" spans="20:38" ht="16">
      <c r="T17" s="39"/>
      <c r="U17" s="13"/>
      <c r="V17" s="13"/>
      <c r="W17" s="13"/>
      <c r="X17" s="13"/>
      <c r="Y17" s="13"/>
      <c r="Z17" s="13"/>
      <c r="AA17" s="42"/>
      <c r="AB17" s="42"/>
      <c r="AC17" s="57"/>
    </row>
    <row r="18" spans="20:38" ht="16">
      <c r="T18" s="39"/>
      <c r="U18" s="13"/>
      <c r="V18" s="13"/>
      <c r="W18" s="13"/>
      <c r="X18" s="13"/>
      <c r="Y18" s="13"/>
      <c r="Z18" s="13"/>
      <c r="AA18" s="42"/>
      <c r="AB18" s="42"/>
      <c r="AC18" s="57"/>
    </row>
    <row r="19" spans="20:38" ht="16">
      <c r="T19" s="39"/>
      <c r="U19" s="13"/>
      <c r="V19" s="13"/>
      <c r="W19" s="13"/>
      <c r="X19" s="13"/>
      <c r="Y19" s="13"/>
      <c r="Z19" s="13"/>
      <c r="AA19" s="42"/>
      <c r="AB19" s="42"/>
      <c r="AC19" s="57"/>
    </row>
    <row r="20" spans="20:38" ht="16">
      <c r="T20" s="39"/>
      <c r="U20" s="13"/>
      <c r="V20" s="13"/>
      <c r="W20" s="13"/>
      <c r="X20" s="13"/>
      <c r="Y20" s="13"/>
      <c r="Z20" s="13"/>
      <c r="AA20" s="42"/>
      <c r="AB20" s="42"/>
      <c r="AC20" s="57"/>
    </row>
    <row r="21" spans="20:38" ht="16">
      <c r="T21" s="39"/>
      <c r="U21" s="13"/>
      <c r="V21" s="13"/>
      <c r="W21" s="13"/>
      <c r="X21" s="13"/>
      <c r="Y21" s="13"/>
      <c r="Z21" s="13"/>
      <c r="AA21" s="42"/>
      <c r="AB21" s="42"/>
      <c r="AC21" s="57"/>
      <c r="AL21" s="71"/>
    </row>
    <row r="22" spans="20:38" ht="16">
      <c r="T22" s="39"/>
      <c r="U22" s="13"/>
      <c r="V22" s="13"/>
      <c r="W22" s="13"/>
      <c r="X22" s="13"/>
      <c r="Y22" s="13"/>
      <c r="Z22" s="13"/>
      <c r="AA22" s="42"/>
      <c r="AB22" s="42"/>
      <c r="AC22" s="57"/>
    </row>
    <row r="23" spans="20:38" ht="16">
      <c r="T23" s="39"/>
      <c r="U23" s="13"/>
      <c r="V23" s="13"/>
      <c r="W23" s="13"/>
      <c r="X23" s="13"/>
      <c r="Y23" s="13"/>
      <c r="Z23" s="13"/>
      <c r="AA23" s="42"/>
      <c r="AB23" s="42"/>
      <c r="AC23" s="57"/>
    </row>
    <row r="24" spans="20:38" ht="16">
      <c r="T24" s="39"/>
      <c r="U24" s="13"/>
      <c r="V24" s="13"/>
      <c r="W24" s="13"/>
      <c r="X24" s="13"/>
      <c r="Y24" s="13"/>
      <c r="Z24" s="13"/>
      <c r="AA24" s="42"/>
      <c r="AB24" s="42"/>
      <c r="AC24" s="57"/>
    </row>
    <row r="25" spans="20:38">
      <c r="U25" s="37"/>
      <c r="V25" s="37"/>
      <c r="W25" s="37"/>
      <c r="X25" s="37"/>
      <c r="Y25" s="37"/>
      <c r="Z25" s="37"/>
      <c r="AA25" s="44"/>
      <c r="AB25" s="44"/>
      <c r="AC25" s="59"/>
    </row>
    <row r="26" spans="20:38">
      <c r="U26" s="37"/>
      <c r="V26" s="37"/>
      <c r="W26" s="37"/>
      <c r="X26" s="37"/>
      <c r="Y26" s="37"/>
      <c r="Z26" s="37"/>
      <c r="AA26" s="44"/>
      <c r="AB26" s="44"/>
      <c r="AC26" s="59"/>
    </row>
    <row r="27" spans="20:38">
      <c r="U27" s="37"/>
      <c r="V27" s="37"/>
      <c r="W27" s="37"/>
      <c r="X27" s="37"/>
      <c r="Y27" s="37"/>
      <c r="Z27" s="37"/>
      <c r="AA27" s="44"/>
      <c r="AB27" s="44"/>
      <c r="AC27" s="59"/>
    </row>
    <row r="28" spans="20:38">
      <c r="U28" s="37"/>
      <c r="V28" s="37"/>
      <c r="W28" s="37"/>
      <c r="X28" s="37"/>
      <c r="Y28" s="37"/>
      <c r="Z28" s="37"/>
      <c r="AA28" s="44"/>
      <c r="AB28" s="44"/>
      <c r="AC28" s="59"/>
    </row>
    <row r="29" spans="20:38">
      <c r="U29" s="37"/>
      <c r="V29" s="37"/>
      <c r="W29" s="37"/>
      <c r="X29" s="37"/>
      <c r="Y29" s="37"/>
      <c r="Z29" s="37"/>
      <c r="AA29" s="44"/>
      <c r="AB29" s="44"/>
      <c r="AC29" s="59"/>
    </row>
    <row r="30" spans="20:38">
      <c r="U30" s="37"/>
      <c r="V30" s="37"/>
      <c r="W30" s="37"/>
      <c r="X30" s="37"/>
      <c r="Y30" s="37"/>
      <c r="Z30" s="37"/>
      <c r="AA30" s="44"/>
      <c r="AB30" s="44"/>
      <c r="AC30" s="59"/>
    </row>
    <row r="31" spans="20:38">
      <c r="U31" s="37"/>
      <c r="V31" s="37"/>
      <c r="W31" s="37"/>
      <c r="X31" s="37"/>
      <c r="Y31" s="37"/>
      <c r="Z31" s="37"/>
      <c r="AA31" s="44"/>
      <c r="AB31" s="44"/>
      <c r="AC31" s="59"/>
    </row>
    <row r="32" spans="20:38">
      <c r="U32" s="37"/>
      <c r="V32" s="37"/>
      <c r="W32" s="37"/>
      <c r="X32" s="37"/>
      <c r="Y32" s="37"/>
      <c r="Z32" s="37"/>
      <c r="AA32" s="44"/>
      <c r="AB32" s="44"/>
      <c r="AC32" s="59"/>
    </row>
    <row r="33" spans="21:29">
      <c r="U33" s="37"/>
      <c r="V33" s="37"/>
      <c r="W33" s="37"/>
      <c r="X33" s="37"/>
      <c r="Y33" s="37"/>
      <c r="Z33" s="37"/>
      <c r="AA33" s="44"/>
      <c r="AB33" s="44"/>
      <c r="AC33" s="59"/>
    </row>
    <row r="34" spans="21:29">
      <c r="U34" s="37"/>
      <c r="V34" s="37"/>
      <c r="W34" s="37"/>
      <c r="X34" s="37"/>
      <c r="Y34" s="37"/>
      <c r="Z34" s="37"/>
      <c r="AA34" s="44"/>
      <c r="AB34" s="44"/>
      <c r="AC34" s="59"/>
    </row>
    <row r="35" spans="21:29">
      <c r="U35" s="37"/>
      <c r="V35" s="37"/>
      <c r="W35" s="37"/>
      <c r="X35" s="37"/>
      <c r="Y35" s="37"/>
      <c r="Z35" s="37"/>
      <c r="AA35" s="44"/>
      <c r="AB35" s="44"/>
      <c r="AC35" s="59"/>
    </row>
    <row r="36" spans="21:29">
      <c r="U36" s="37"/>
      <c r="V36" s="37"/>
      <c r="W36" s="37"/>
      <c r="X36" s="37"/>
      <c r="Y36" s="37"/>
      <c r="Z36" s="37"/>
      <c r="AA36" s="44"/>
      <c r="AB36" s="44"/>
      <c r="AC36" s="59"/>
    </row>
    <row r="37" spans="21:29">
      <c r="U37" s="37"/>
      <c r="V37" s="37"/>
      <c r="W37" s="37"/>
      <c r="X37" s="37"/>
      <c r="Y37" s="37"/>
      <c r="Z37" s="37"/>
      <c r="AA37" s="44"/>
      <c r="AB37" s="44"/>
      <c r="AC37" s="59"/>
    </row>
    <row r="38" spans="21:29">
      <c r="U38" s="37"/>
      <c r="V38" s="37"/>
      <c r="W38" s="37"/>
      <c r="X38" s="37"/>
      <c r="Y38" s="37"/>
      <c r="Z38" s="37"/>
      <c r="AA38" s="44"/>
      <c r="AB38" s="44"/>
      <c r="AC38" s="59"/>
    </row>
    <row r="39" spans="21:29">
      <c r="U39" s="37"/>
      <c r="V39" s="37"/>
      <c r="W39" s="37"/>
      <c r="X39" s="37"/>
      <c r="Y39" s="37"/>
      <c r="Z39" s="37"/>
      <c r="AA39" s="44"/>
      <c r="AB39" s="44"/>
      <c r="AC39" s="59"/>
    </row>
    <row r="40" spans="21:29">
      <c r="U40" s="37"/>
      <c r="V40" s="37"/>
      <c r="W40" s="37"/>
      <c r="X40" s="37"/>
      <c r="Y40" s="37"/>
      <c r="Z40" s="37"/>
      <c r="AA40" s="44"/>
      <c r="AB40" s="44"/>
      <c r="AC40" s="59"/>
    </row>
    <row r="41" spans="21:29">
      <c r="U41" s="37"/>
      <c r="V41" s="37"/>
      <c r="W41" s="37"/>
      <c r="X41" s="37"/>
      <c r="Y41" s="37"/>
      <c r="Z41" s="37"/>
      <c r="AA41" s="44"/>
      <c r="AB41" s="44"/>
      <c r="AC41" s="59"/>
    </row>
    <row r="42" spans="21:29">
      <c r="U42" s="37"/>
      <c r="V42" s="37"/>
      <c r="W42" s="37"/>
      <c r="X42" s="37"/>
      <c r="Y42" s="37"/>
      <c r="Z42" s="37"/>
      <c r="AA42" s="44"/>
      <c r="AB42" s="44"/>
      <c r="AC42" s="59"/>
    </row>
    <row r="43" spans="21:29">
      <c r="U43" s="37"/>
      <c r="V43" s="37"/>
      <c r="W43" s="37"/>
      <c r="X43" s="37"/>
      <c r="Y43" s="37"/>
      <c r="Z43" s="37"/>
      <c r="AA43" s="44"/>
      <c r="AB43" s="44"/>
      <c r="AC43" s="59"/>
    </row>
    <row r="44" spans="21:29">
      <c r="U44" s="37"/>
      <c r="V44" s="37"/>
      <c r="W44" s="37"/>
      <c r="X44" s="37"/>
      <c r="Y44" s="37"/>
      <c r="Z44" s="37"/>
      <c r="AA44" s="44"/>
      <c r="AB44" s="44"/>
      <c r="AC44" s="59"/>
    </row>
    <row r="45" spans="21:29">
      <c r="U45" s="37"/>
      <c r="V45" s="37"/>
      <c r="W45" s="37"/>
      <c r="X45" s="37"/>
      <c r="Y45" s="37"/>
      <c r="Z45" s="37"/>
      <c r="AA45" s="44"/>
      <c r="AB45" s="44"/>
      <c r="AC45" s="59"/>
    </row>
    <row r="46" spans="21:29">
      <c r="U46" s="37"/>
      <c r="V46" s="37"/>
      <c r="W46" s="37"/>
      <c r="X46" s="37"/>
      <c r="Y46" s="37"/>
      <c r="Z46" s="37"/>
      <c r="AA46" s="44"/>
      <c r="AB46" s="44"/>
      <c r="AC46" s="59"/>
    </row>
    <row r="47" spans="21:29">
      <c r="U47" s="37"/>
      <c r="V47" s="37"/>
      <c r="W47" s="37"/>
      <c r="X47" s="37"/>
      <c r="Y47" s="37"/>
      <c r="Z47" s="37"/>
      <c r="AA47" s="44"/>
      <c r="AB47" s="44"/>
      <c r="AC47" s="59"/>
    </row>
    <row r="48" spans="21:29">
      <c r="U48" s="37"/>
      <c r="V48" s="37"/>
      <c r="W48" s="37"/>
      <c r="X48" s="37"/>
      <c r="Y48" s="37"/>
      <c r="Z48" s="37"/>
      <c r="AA48" s="44"/>
      <c r="AB48" s="44"/>
      <c r="AC48" s="59"/>
    </row>
    <row r="49" spans="21:29">
      <c r="U49" s="37"/>
      <c r="V49" s="37"/>
      <c r="W49" s="37"/>
      <c r="X49" s="37"/>
      <c r="Y49" s="37"/>
      <c r="Z49" s="37"/>
      <c r="AA49" s="44"/>
      <c r="AB49" s="44"/>
      <c r="AC49" s="59"/>
    </row>
    <row r="50" spans="21:29">
      <c r="U50" s="37"/>
      <c r="V50" s="37"/>
      <c r="W50" s="37"/>
      <c r="X50" s="37"/>
      <c r="Y50" s="37"/>
      <c r="Z50" s="37"/>
      <c r="AA50" s="44"/>
      <c r="AB50" s="44"/>
      <c r="AC50" s="59"/>
    </row>
    <row r="51" spans="21:29">
      <c r="U51" s="37"/>
      <c r="V51" s="37"/>
      <c r="W51" s="37"/>
      <c r="X51" s="37"/>
      <c r="Y51" s="37"/>
      <c r="Z51" s="37"/>
      <c r="AA51" s="44"/>
      <c r="AB51" s="44"/>
      <c r="AC51" s="59"/>
    </row>
    <row r="52" spans="21:29">
      <c r="U52" s="37"/>
      <c r="V52" s="37"/>
      <c r="W52" s="37"/>
      <c r="X52" s="37"/>
      <c r="Y52" s="37"/>
      <c r="Z52" s="37"/>
      <c r="AA52" s="44"/>
      <c r="AB52" s="44"/>
      <c r="AC52" s="59"/>
    </row>
    <row r="53" spans="21:29">
      <c r="U53" s="37"/>
      <c r="V53" s="37"/>
      <c r="W53" s="37"/>
      <c r="X53" s="37"/>
      <c r="Y53" s="37"/>
      <c r="Z53" s="37"/>
      <c r="AA53" s="44"/>
      <c r="AB53" s="44"/>
      <c r="AC53" s="59"/>
    </row>
    <row r="54" spans="21:29">
      <c r="U54" s="37"/>
      <c r="V54" s="37"/>
      <c r="W54" s="37"/>
      <c r="X54" s="37"/>
      <c r="Y54" s="37"/>
      <c r="Z54" s="37"/>
      <c r="AA54" s="44"/>
      <c r="AB54" s="44"/>
      <c r="AC54" s="59"/>
    </row>
    <row r="55" spans="21:29">
      <c r="U55" s="37"/>
      <c r="V55" s="37"/>
      <c r="W55" s="37"/>
      <c r="X55" s="37"/>
      <c r="Y55" s="37"/>
      <c r="Z55" s="37"/>
      <c r="AA55" s="44"/>
      <c r="AB55" s="44"/>
      <c r="AC55" s="59"/>
    </row>
    <row r="56" spans="21:29">
      <c r="U56" s="37"/>
      <c r="V56" s="37"/>
      <c r="W56" s="37"/>
      <c r="X56" s="37"/>
      <c r="Y56" s="37"/>
      <c r="Z56" s="37"/>
      <c r="AA56" s="44"/>
      <c r="AB56" s="44"/>
      <c r="AC56" s="59"/>
    </row>
    <row r="57" spans="21:29">
      <c r="U57" s="37"/>
      <c r="V57" s="37"/>
      <c r="W57" s="37"/>
      <c r="X57" s="37"/>
      <c r="Y57" s="37"/>
      <c r="Z57" s="37"/>
      <c r="AA57" s="44"/>
      <c r="AB57" s="44"/>
      <c r="AC57" s="59"/>
    </row>
    <row r="58" spans="21:29">
      <c r="U58" s="37"/>
      <c r="V58" s="37"/>
      <c r="W58" s="37"/>
      <c r="X58" s="37"/>
      <c r="Y58" s="37"/>
      <c r="Z58" s="37"/>
      <c r="AA58" s="44"/>
      <c r="AB58" s="44"/>
      <c r="AC58" s="59"/>
    </row>
    <row r="59" spans="21:29">
      <c r="U59" s="37"/>
      <c r="V59" s="37"/>
      <c r="W59" s="37"/>
      <c r="X59" s="37"/>
      <c r="Y59" s="37"/>
      <c r="Z59" s="37"/>
      <c r="AA59" s="44"/>
      <c r="AB59" s="44"/>
      <c r="AC59" s="59"/>
    </row>
    <row r="60" spans="21:29">
      <c r="U60" s="37"/>
      <c r="V60" s="37"/>
      <c r="W60" s="37"/>
      <c r="X60" s="37"/>
      <c r="Y60" s="37"/>
      <c r="Z60" s="37"/>
      <c r="AA60" s="44"/>
      <c r="AB60" s="44"/>
      <c r="AC60" s="59"/>
    </row>
    <row r="61" spans="21:29">
      <c r="U61" s="37"/>
      <c r="V61" s="37"/>
      <c r="W61" s="37"/>
      <c r="X61" s="37"/>
      <c r="Y61" s="37"/>
      <c r="Z61" s="37"/>
      <c r="AA61" s="44"/>
      <c r="AB61" s="44"/>
      <c r="AC61" s="59"/>
    </row>
    <row r="62" spans="21:29">
      <c r="U62" s="37"/>
      <c r="V62" s="37"/>
      <c r="W62" s="37"/>
      <c r="X62" s="37"/>
      <c r="Y62" s="37"/>
      <c r="Z62" s="37"/>
      <c r="AA62" s="44"/>
      <c r="AB62" s="44"/>
      <c r="AC62" s="59"/>
    </row>
    <row r="63" spans="21:29">
      <c r="U63" s="37"/>
      <c r="V63" s="37"/>
      <c r="W63" s="37"/>
      <c r="X63" s="37"/>
      <c r="Y63" s="37"/>
      <c r="Z63" s="37"/>
      <c r="AA63" s="44"/>
      <c r="AB63" s="44"/>
      <c r="AC63" s="59"/>
    </row>
    <row r="64" spans="21:29">
      <c r="U64" s="37"/>
      <c r="V64" s="37"/>
      <c r="W64" s="37"/>
      <c r="X64" s="37"/>
      <c r="Y64" s="37"/>
      <c r="Z64" s="37"/>
      <c r="AA64" s="44"/>
      <c r="AB64" s="44"/>
      <c r="AC64" s="59"/>
    </row>
    <row r="65" spans="21:29">
      <c r="U65" s="37"/>
      <c r="V65" s="37"/>
      <c r="W65" s="37"/>
      <c r="X65" s="37"/>
      <c r="Y65" s="37"/>
      <c r="Z65" s="37"/>
      <c r="AA65" s="44"/>
      <c r="AB65" s="44"/>
      <c r="AC65" s="59"/>
    </row>
    <row r="66" spans="21:29">
      <c r="U66" s="37"/>
      <c r="V66" s="37"/>
      <c r="W66" s="37"/>
      <c r="X66" s="37"/>
      <c r="Y66" s="37"/>
      <c r="Z66" s="37"/>
      <c r="AA66" s="44"/>
      <c r="AB66" s="44"/>
      <c r="AC66" s="59"/>
    </row>
    <row r="67" spans="21:29">
      <c r="U67" s="37"/>
      <c r="V67" s="37"/>
      <c r="W67" s="37"/>
      <c r="X67" s="37"/>
      <c r="Y67" s="37"/>
      <c r="Z67" s="37"/>
      <c r="AA67" s="44"/>
      <c r="AB67" s="44"/>
      <c r="AC67" s="59"/>
    </row>
    <row r="68" spans="21:29">
      <c r="U68" s="37"/>
      <c r="V68" s="37"/>
      <c r="W68" s="37"/>
      <c r="X68" s="37"/>
      <c r="Y68" s="37"/>
      <c r="Z68" s="37"/>
      <c r="AA68" s="44"/>
      <c r="AB68" s="44"/>
      <c r="AC68" s="59"/>
    </row>
    <row r="69" spans="21:29">
      <c r="U69" s="37"/>
      <c r="V69" s="37"/>
      <c r="W69" s="37"/>
      <c r="X69" s="37"/>
      <c r="Y69" s="37"/>
      <c r="Z69" s="37"/>
      <c r="AA69" s="44"/>
      <c r="AB69" s="44"/>
      <c r="AC69" s="59"/>
    </row>
    <row r="70" spans="21:29">
      <c r="U70" s="37"/>
      <c r="V70" s="37"/>
      <c r="W70" s="37"/>
      <c r="X70" s="37"/>
      <c r="Y70" s="37"/>
      <c r="Z70" s="37"/>
      <c r="AA70" s="44"/>
      <c r="AB70" s="44"/>
      <c r="AC70" s="59"/>
    </row>
    <row r="71" spans="21:29">
      <c r="U71" s="37"/>
      <c r="V71" s="37"/>
      <c r="W71" s="37"/>
      <c r="X71" s="37"/>
      <c r="Y71" s="37"/>
      <c r="Z71" s="37"/>
      <c r="AA71" s="44"/>
      <c r="AB71" s="44"/>
      <c r="AC71" s="59"/>
    </row>
    <row r="72" spans="21:29">
      <c r="U72" s="37"/>
      <c r="V72" s="37"/>
      <c r="W72" s="37"/>
      <c r="X72" s="37"/>
      <c r="Y72" s="37"/>
      <c r="Z72" s="37"/>
      <c r="AA72" s="44"/>
      <c r="AB72" s="44"/>
      <c r="AC72" s="59"/>
    </row>
    <row r="73" spans="21:29">
      <c r="U73" s="37"/>
      <c r="V73" s="37"/>
      <c r="W73" s="37"/>
      <c r="X73" s="37"/>
      <c r="Y73" s="37"/>
      <c r="Z73" s="37"/>
      <c r="AA73" s="44"/>
      <c r="AB73" s="44"/>
      <c r="AC73" s="59"/>
    </row>
    <row r="74" spans="21:29">
      <c r="U74" s="37"/>
      <c r="V74" s="37"/>
      <c r="W74" s="37"/>
      <c r="X74" s="37"/>
      <c r="Y74" s="37"/>
      <c r="Z74" s="37"/>
      <c r="AA74" s="44"/>
      <c r="AB74" s="44"/>
      <c r="AC74" s="59"/>
    </row>
    <row r="75" spans="21:29">
      <c r="U75" s="37"/>
      <c r="V75" s="37"/>
      <c r="W75" s="37"/>
      <c r="X75" s="37"/>
      <c r="Y75" s="37"/>
      <c r="Z75" s="37"/>
      <c r="AA75" s="44"/>
      <c r="AB75" s="44"/>
      <c r="AC75" s="59"/>
    </row>
    <row r="76" spans="21:29">
      <c r="U76" s="37"/>
      <c r="V76" s="37"/>
      <c r="W76" s="37"/>
      <c r="X76" s="37"/>
      <c r="Y76" s="37"/>
      <c r="Z76" s="37"/>
      <c r="AA76" s="44"/>
      <c r="AB76" s="44"/>
      <c r="AC76" s="59"/>
    </row>
    <row r="77" spans="21:29">
      <c r="U77" s="37"/>
      <c r="V77" s="37"/>
      <c r="W77" s="37"/>
      <c r="X77" s="37"/>
      <c r="Y77" s="37"/>
      <c r="Z77" s="37"/>
      <c r="AA77" s="44"/>
      <c r="AB77" s="44"/>
      <c r="AC77" s="59"/>
    </row>
    <row r="78" spans="21:29">
      <c r="U78" s="37"/>
      <c r="V78" s="37"/>
      <c r="W78" s="37"/>
      <c r="X78" s="37"/>
      <c r="Y78" s="37"/>
      <c r="Z78" s="37"/>
      <c r="AA78" s="44"/>
      <c r="AB78" s="44"/>
      <c r="AC78" s="59"/>
    </row>
    <row r="79" spans="21:29">
      <c r="U79" s="37"/>
      <c r="V79" s="37"/>
      <c r="W79" s="37"/>
      <c r="X79" s="37"/>
      <c r="Y79" s="37"/>
      <c r="Z79" s="37"/>
      <c r="AA79" s="44"/>
      <c r="AB79" s="44"/>
      <c r="AC79" s="59"/>
    </row>
    <row r="80" spans="21:29">
      <c r="U80" s="37"/>
      <c r="V80" s="37"/>
      <c r="W80" s="37"/>
      <c r="X80" s="37"/>
      <c r="Y80" s="37"/>
      <c r="Z80" s="37"/>
      <c r="AA80" s="44"/>
      <c r="AB80" s="44"/>
      <c r="AC80" s="59"/>
    </row>
    <row r="81" spans="21:29">
      <c r="U81" s="37"/>
      <c r="V81" s="37"/>
      <c r="W81" s="37"/>
      <c r="X81" s="37"/>
      <c r="Y81" s="37"/>
      <c r="Z81" s="37"/>
      <c r="AA81" s="44"/>
      <c r="AB81" s="44"/>
      <c r="AC81" s="59"/>
    </row>
    <row r="82" spans="21:29">
      <c r="U82" s="37"/>
      <c r="V82" s="37"/>
      <c r="W82" s="37"/>
      <c r="X82" s="37"/>
      <c r="Y82" s="37"/>
      <c r="Z82" s="37"/>
      <c r="AA82" s="44"/>
      <c r="AB82" s="44"/>
      <c r="AC82" s="59"/>
    </row>
    <row r="83" spans="21:29">
      <c r="U83" s="37"/>
      <c r="V83" s="37"/>
      <c r="W83" s="37"/>
      <c r="X83" s="37"/>
      <c r="Y83" s="37"/>
      <c r="Z83" s="37"/>
      <c r="AA83" s="44"/>
      <c r="AB83" s="44"/>
      <c r="AC83" s="59"/>
    </row>
    <row r="84" spans="21:29">
      <c r="U84" s="37"/>
      <c r="V84" s="37"/>
      <c r="W84" s="37"/>
      <c r="X84" s="37"/>
      <c r="Y84" s="37"/>
      <c r="Z84" s="37"/>
      <c r="AA84" s="44"/>
      <c r="AB84" s="44"/>
      <c r="AC84" s="59"/>
    </row>
    <row r="85" spans="21:29">
      <c r="U85" s="37"/>
      <c r="V85" s="37"/>
      <c r="W85" s="37"/>
      <c r="X85" s="37"/>
      <c r="Y85" s="37"/>
      <c r="Z85" s="37"/>
      <c r="AA85" s="44"/>
      <c r="AB85" s="44"/>
      <c r="AC85" s="59"/>
    </row>
    <row r="86" spans="21:29">
      <c r="U86" s="37"/>
      <c r="V86" s="37"/>
      <c r="W86" s="37"/>
      <c r="X86" s="37"/>
      <c r="Y86" s="37"/>
      <c r="Z86" s="37"/>
      <c r="AA86" s="44"/>
      <c r="AB86" s="44"/>
      <c r="AC86" s="59"/>
    </row>
    <row r="87" spans="21:29">
      <c r="U87" s="37"/>
      <c r="V87" s="37"/>
      <c r="W87" s="37"/>
      <c r="X87" s="37"/>
      <c r="Y87" s="37"/>
      <c r="Z87" s="37"/>
      <c r="AA87" s="44"/>
      <c r="AB87" s="44"/>
      <c r="AC87" s="59"/>
    </row>
    <row r="88" spans="21:29">
      <c r="U88" s="37"/>
      <c r="V88" s="37"/>
      <c r="W88" s="37"/>
      <c r="X88" s="37"/>
      <c r="Y88" s="37"/>
      <c r="Z88" s="37"/>
      <c r="AA88" s="44"/>
      <c r="AB88" s="44"/>
      <c r="AC88" s="59"/>
    </row>
    <row r="89" spans="21:29">
      <c r="U89" s="37"/>
      <c r="V89" s="37"/>
      <c r="W89" s="37"/>
      <c r="X89" s="37"/>
      <c r="Y89" s="37"/>
      <c r="Z89" s="37"/>
      <c r="AA89" s="44"/>
      <c r="AB89" s="44"/>
      <c r="AC89" s="59"/>
    </row>
    <row r="90" spans="21:29">
      <c r="U90" s="37"/>
      <c r="V90" s="37"/>
      <c r="W90" s="37"/>
      <c r="X90" s="37"/>
      <c r="Y90" s="37"/>
      <c r="Z90" s="37"/>
      <c r="AA90" s="44"/>
      <c r="AB90" s="44"/>
      <c r="AC90" s="59"/>
    </row>
    <row r="91" spans="21:29">
      <c r="U91" s="37"/>
      <c r="V91" s="37"/>
      <c r="W91" s="37"/>
      <c r="X91" s="37"/>
      <c r="Y91" s="37"/>
      <c r="Z91" s="37"/>
      <c r="AA91" s="44"/>
      <c r="AB91" s="44"/>
      <c r="AC91" s="59"/>
    </row>
    <row r="92" spans="21:29">
      <c r="U92" s="37"/>
      <c r="V92" s="37"/>
      <c r="W92" s="37"/>
      <c r="X92" s="37"/>
      <c r="Y92" s="37"/>
      <c r="Z92" s="37"/>
      <c r="AA92" s="44"/>
      <c r="AB92" s="44"/>
      <c r="AC92" s="59"/>
    </row>
    <row r="93" spans="21:29">
      <c r="U93" s="37"/>
      <c r="V93" s="37"/>
      <c r="W93" s="37"/>
      <c r="X93" s="37"/>
      <c r="Y93" s="37"/>
      <c r="Z93" s="37"/>
      <c r="AA93" s="44"/>
      <c r="AB93" s="44"/>
      <c r="AC93" s="59"/>
    </row>
    <row r="94" spans="21:29">
      <c r="U94" s="37"/>
      <c r="V94" s="37"/>
      <c r="W94" s="37"/>
      <c r="X94" s="37"/>
      <c r="Y94" s="37"/>
      <c r="Z94" s="37"/>
      <c r="AA94" s="44"/>
      <c r="AB94" s="44"/>
      <c r="AC94" s="59"/>
    </row>
    <row r="95" spans="21:29">
      <c r="U95" s="37"/>
      <c r="V95" s="37"/>
      <c r="W95" s="37"/>
      <c r="X95" s="37"/>
      <c r="Y95" s="37"/>
      <c r="Z95" s="37"/>
      <c r="AA95" s="44"/>
      <c r="AB95" s="44"/>
      <c r="AC95" s="59"/>
    </row>
    <row r="96" spans="21:29">
      <c r="U96" s="37"/>
      <c r="V96" s="37"/>
      <c r="W96" s="37"/>
      <c r="X96" s="37"/>
      <c r="Y96" s="37"/>
      <c r="Z96" s="37"/>
      <c r="AA96" s="44"/>
      <c r="AB96" s="44"/>
      <c r="AC96" s="59"/>
    </row>
    <row r="97" spans="21:29">
      <c r="U97" s="37"/>
      <c r="V97" s="37"/>
      <c r="W97" s="37"/>
      <c r="X97" s="37"/>
      <c r="Y97" s="37"/>
      <c r="Z97" s="37"/>
      <c r="AA97" s="44"/>
      <c r="AB97" s="44"/>
      <c r="AC97" s="59"/>
    </row>
    <row r="98" spans="21:29">
      <c r="U98" s="37"/>
      <c r="V98" s="37"/>
      <c r="W98" s="37"/>
      <c r="X98" s="37"/>
      <c r="Y98" s="37"/>
      <c r="Z98" s="37"/>
      <c r="AA98" s="44"/>
      <c r="AB98" s="44"/>
      <c r="AC98" s="59"/>
    </row>
    <row r="99" spans="21:29">
      <c r="U99" s="37"/>
      <c r="V99" s="37"/>
      <c r="W99" s="37"/>
      <c r="X99" s="37"/>
      <c r="Y99" s="37"/>
      <c r="Z99" s="37"/>
      <c r="AA99" s="44"/>
      <c r="AB99" s="44"/>
      <c r="AC99" s="59"/>
    </row>
    <row r="100" spans="21:29">
      <c r="U100" s="37"/>
      <c r="V100" s="37"/>
      <c r="W100" s="37"/>
      <c r="X100" s="37"/>
      <c r="Y100" s="37"/>
      <c r="Z100" s="37"/>
      <c r="AA100" s="44"/>
      <c r="AB100" s="44"/>
      <c r="AC100" s="59"/>
    </row>
    <row r="101" spans="21:29">
      <c r="U101" s="37"/>
      <c r="V101" s="37"/>
      <c r="W101" s="37"/>
      <c r="X101" s="37"/>
      <c r="Y101" s="37"/>
      <c r="Z101" s="37"/>
      <c r="AA101" s="44"/>
      <c r="AB101" s="44"/>
      <c r="AC101" s="59"/>
    </row>
    <row r="102" spans="21:29">
      <c r="U102" s="37"/>
      <c r="V102" s="37"/>
      <c r="W102" s="37"/>
      <c r="X102" s="37"/>
      <c r="Y102" s="37"/>
      <c r="Z102" s="37"/>
      <c r="AA102" s="44"/>
      <c r="AB102" s="44"/>
      <c r="AC102" s="59"/>
    </row>
    <row r="103" spans="21:29">
      <c r="U103" s="37"/>
      <c r="V103" s="37"/>
      <c r="W103" s="37"/>
      <c r="X103" s="37"/>
      <c r="Y103" s="37"/>
      <c r="Z103" s="37"/>
      <c r="AA103" s="44"/>
      <c r="AB103" s="44"/>
      <c r="AC103" s="59"/>
    </row>
    <row r="104" spans="21:29">
      <c r="U104" s="37"/>
      <c r="V104" s="37"/>
      <c r="W104" s="37"/>
      <c r="X104" s="37"/>
      <c r="Y104" s="37"/>
      <c r="Z104" s="37"/>
      <c r="AA104" s="44"/>
      <c r="AB104" s="44"/>
      <c r="AC104" s="59"/>
    </row>
    <row r="105" spans="21:29">
      <c r="U105" s="37"/>
      <c r="V105" s="37"/>
      <c r="W105" s="37"/>
      <c r="X105" s="37"/>
      <c r="Y105" s="37"/>
      <c r="Z105" s="37"/>
      <c r="AA105" s="44"/>
      <c r="AB105" s="44"/>
      <c r="AC105" s="59"/>
    </row>
    <row r="106" spans="21:29">
      <c r="U106" s="37"/>
      <c r="V106" s="37"/>
      <c r="W106" s="37"/>
      <c r="X106" s="37"/>
      <c r="Y106" s="37"/>
      <c r="Z106" s="37"/>
      <c r="AA106" s="44"/>
      <c r="AB106" s="44"/>
      <c r="AC106" s="59"/>
    </row>
    <row r="107" spans="21:29">
      <c r="U107" s="37"/>
      <c r="V107" s="37"/>
      <c r="W107" s="37"/>
      <c r="X107" s="37"/>
      <c r="Y107" s="37"/>
      <c r="Z107" s="37"/>
      <c r="AA107" s="44"/>
      <c r="AB107" s="44"/>
      <c r="AC107" s="59"/>
    </row>
    <row r="108" spans="21:29">
      <c r="U108" s="37"/>
      <c r="V108" s="37"/>
      <c r="W108" s="37"/>
      <c r="X108" s="37"/>
      <c r="Y108" s="37"/>
      <c r="Z108" s="37"/>
      <c r="AA108" s="44"/>
      <c r="AB108" s="44"/>
      <c r="AC108" s="59"/>
    </row>
    <row r="109" spans="21:29">
      <c r="U109" s="37"/>
      <c r="V109" s="37"/>
      <c r="W109" s="37"/>
      <c r="X109" s="37"/>
      <c r="Y109" s="37"/>
      <c r="Z109" s="37"/>
      <c r="AA109" s="44"/>
      <c r="AB109" s="44"/>
      <c r="AC109" s="59"/>
    </row>
    <row r="110" spans="21:29">
      <c r="U110" s="37"/>
      <c r="V110" s="37"/>
      <c r="W110" s="37"/>
      <c r="X110" s="37"/>
      <c r="Y110" s="37"/>
      <c r="Z110" s="37"/>
      <c r="AA110" s="44"/>
      <c r="AB110" s="44"/>
      <c r="AC110" s="59"/>
    </row>
    <row r="111" spans="21:29">
      <c r="U111" s="37"/>
      <c r="V111" s="37"/>
      <c r="W111" s="37"/>
      <c r="X111" s="37"/>
      <c r="Y111" s="37"/>
      <c r="Z111" s="37"/>
      <c r="AA111" s="44"/>
      <c r="AB111" s="44"/>
      <c r="AC111" s="59"/>
    </row>
    <row r="112" spans="21:29">
      <c r="U112" s="37"/>
      <c r="V112" s="37"/>
      <c r="W112" s="37"/>
      <c r="X112" s="37"/>
      <c r="Y112" s="37"/>
      <c r="Z112" s="37"/>
      <c r="AA112" s="44"/>
      <c r="AB112" s="44"/>
      <c r="AC112" s="59"/>
    </row>
    <row r="113" spans="21:29">
      <c r="U113" s="37"/>
      <c r="V113" s="37"/>
      <c r="W113" s="37"/>
      <c r="X113" s="37"/>
      <c r="Y113" s="37"/>
      <c r="Z113" s="37"/>
      <c r="AA113" s="44"/>
      <c r="AB113" s="44"/>
      <c r="AC113" s="59"/>
    </row>
    <row r="114" spans="21:29">
      <c r="U114" s="37"/>
      <c r="V114" s="37"/>
      <c r="W114" s="37"/>
      <c r="X114" s="37"/>
      <c r="Y114" s="37"/>
      <c r="Z114" s="37"/>
      <c r="AA114" s="44"/>
      <c r="AB114" s="44"/>
      <c r="AC114" s="59"/>
    </row>
    <row r="115" spans="21:29">
      <c r="U115" s="37"/>
      <c r="V115" s="37"/>
      <c r="W115" s="37"/>
      <c r="X115" s="37"/>
      <c r="Y115" s="37"/>
      <c r="Z115" s="37"/>
      <c r="AA115" s="44"/>
      <c r="AB115" s="44"/>
      <c r="AC115" s="59"/>
    </row>
    <row r="116" spans="21:29">
      <c r="U116" s="37"/>
      <c r="V116" s="37"/>
      <c r="W116" s="37"/>
      <c r="X116" s="37"/>
      <c r="Y116" s="37"/>
      <c r="Z116" s="37"/>
      <c r="AA116" s="44"/>
      <c r="AB116" s="44"/>
      <c r="AC116" s="59"/>
    </row>
    <row r="117" spans="21:29">
      <c r="U117" s="37"/>
      <c r="V117" s="37"/>
      <c r="W117" s="37"/>
      <c r="X117" s="37"/>
      <c r="Y117" s="37"/>
      <c r="Z117" s="37"/>
      <c r="AA117" s="44"/>
      <c r="AB117" s="44"/>
      <c r="AC117" s="59"/>
    </row>
    <row r="118" spans="21:29">
      <c r="U118" s="37"/>
      <c r="V118" s="37"/>
      <c r="W118" s="37"/>
      <c r="X118" s="37"/>
      <c r="Y118" s="37"/>
      <c r="Z118" s="37"/>
      <c r="AA118" s="44"/>
      <c r="AB118" s="44"/>
      <c r="AC118" s="59"/>
    </row>
    <row r="119" spans="21:29">
      <c r="U119" s="37"/>
      <c r="V119" s="37"/>
      <c r="W119" s="37"/>
      <c r="X119" s="37"/>
      <c r="Y119" s="37"/>
      <c r="Z119" s="37"/>
      <c r="AA119" s="44"/>
      <c r="AB119" s="44"/>
      <c r="AC119" s="59"/>
    </row>
    <row r="120" spans="21:29">
      <c r="U120" s="37"/>
      <c r="V120" s="37"/>
      <c r="W120" s="37"/>
      <c r="X120" s="37"/>
      <c r="Y120" s="37"/>
      <c r="Z120" s="37"/>
      <c r="AA120" s="44"/>
      <c r="AB120" s="44"/>
      <c r="AC120" s="59"/>
    </row>
    <row r="121" spans="21:29">
      <c r="U121" s="37"/>
      <c r="V121" s="37"/>
      <c r="W121" s="37"/>
      <c r="X121" s="37"/>
      <c r="Y121" s="37"/>
      <c r="Z121" s="37"/>
      <c r="AA121" s="44"/>
      <c r="AB121" s="44"/>
      <c r="AC121" s="59"/>
    </row>
    <row r="122" spans="21:29">
      <c r="U122" s="37"/>
      <c r="V122" s="37"/>
      <c r="W122" s="37"/>
      <c r="X122" s="37"/>
      <c r="Y122" s="37"/>
      <c r="Z122" s="37"/>
      <c r="AA122" s="44"/>
      <c r="AB122" s="44"/>
      <c r="AC122" s="59"/>
    </row>
    <row r="123" spans="21:29">
      <c r="U123" s="37"/>
      <c r="V123" s="37"/>
      <c r="W123" s="37"/>
      <c r="X123" s="37"/>
      <c r="Y123" s="37"/>
      <c r="Z123" s="37"/>
      <c r="AA123" s="44"/>
      <c r="AB123" s="44"/>
      <c r="AC123" s="59"/>
    </row>
    <row r="124" spans="21:29">
      <c r="U124" s="37"/>
      <c r="V124" s="37"/>
      <c r="W124" s="37"/>
      <c r="X124" s="37"/>
      <c r="Y124" s="37"/>
      <c r="Z124" s="37"/>
      <c r="AA124" s="44"/>
      <c r="AB124" s="44"/>
      <c r="AC124" s="59"/>
    </row>
    <row r="125" spans="21:29">
      <c r="U125" s="37"/>
      <c r="V125" s="37"/>
      <c r="W125" s="37"/>
      <c r="X125" s="37"/>
      <c r="Y125" s="37"/>
      <c r="Z125" s="37"/>
      <c r="AA125" s="44"/>
      <c r="AB125" s="44"/>
      <c r="AC125" s="59"/>
    </row>
    <row r="126" spans="21:29">
      <c r="U126" s="37"/>
      <c r="V126" s="37"/>
      <c r="W126" s="37"/>
      <c r="X126" s="37"/>
      <c r="Y126" s="37"/>
      <c r="Z126" s="37"/>
      <c r="AA126" s="44"/>
      <c r="AB126" s="44"/>
      <c r="AC126" s="59"/>
    </row>
    <row r="127" spans="21:29">
      <c r="U127" s="37"/>
      <c r="V127" s="37"/>
      <c r="W127" s="37"/>
      <c r="X127" s="37"/>
      <c r="Y127" s="37"/>
      <c r="Z127" s="37"/>
      <c r="AA127" s="44"/>
      <c r="AB127" s="44"/>
      <c r="AC127" s="59"/>
    </row>
    <row r="128" spans="21:29">
      <c r="U128" s="37"/>
      <c r="V128" s="37"/>
      <c r="W128" s="37"/>
      <c r="X128" s="37"/>
      <c r="Y128" s="37"/>
      <c r="Z128" s="37"/>
      <c r="AA128" s="44"/>
      <c r="AB128" s="44"/>
      <c r="AC128" s="59"/>
    </row>
    <row r="129" spans="21:29">
      <c r="U129" s="37"/>
      <c r="V129" s="37"/>
      <c r="W129" s="37"/>
      <c r="X129" s="37"/>
      <c r="Y129" s="37"/>
      <c r="Z129" s="37"/>
      <c r="AA129" s="44"/>
      <c r="AB129" s="44"/>
      <c r="AC129" s="59"/>
    </row>
    <row r="130" spans="21:29">
      <c r="U130" s="37"/>
      <c r="V130" s="37"/>
      <c r="W130" s="37"/>
      <c r="X130" s="37"/>
      <c r="Y130" s="37"/>
      <c r="Z130" s="37"/>
      <c r="AA130" s="44"/>
      <c r="AB130" s="44"/>
      <c r="AC130" s="59"/>
    </row>
    <row r="131" spans="21:29">
      <c r="U131" s="37"/>
      <c r="V131" s="37"/>
      <c r="W131" s="37"/>
      <c r="X131" s="37"/>
      <c r="Y131" s="37"/>
      <c r="Z131" s="37"/>
      <c r="AA131" s="44"/>
      <c r="AB131" s="44"/>
      <c r="AC131" s="59"/>
    </row>
    <row r="132" spans="21:29">
      <c r="U132" s="37"/>
      <c r="V132" s="37"/>
      <c r="W132" s="37"/>
      <c r="X132" s="37"/>
      <c r="Y132" s="37"/>
      <c r="Z132" s="37"/>
      <c r="AA132" s="44"/>
      <c r="AB132" s="44"/>
      <c r="AC132" s="59"/>
    </row>
    <row r="133" spans="21:29">
      <c r="U133" s="37"/>
      <c r="V133" s="37"/>
      <c r="W133" s="37"/>
      <c r="X133" s="37"/>
      <c r="Y133" s="37"/>
      <c r="Z133" s="37"/>
      <c r="AA133" s="44"/>
      <c r="AB133" s="44"/>
      <c r="AC133" s="59"/>
    </row>
    <row r="134" spans="21:29">
      <c r="U134" s="37"/>
      <c r="V134" s="37"/>
      <c r="W134" s="37"/>
      <c r="X134" s="37"/>
      <c r="Y134" s="37"/>
      <c r="Z134" s="37"/>
      <c r="AA134" s="44"/>
      <c r="AB134" s="44"/>
      <c r="AC134" s="59"/>
    </row>
    <row r="135" spans="21:29">
      <c r="U135" s="37"/>
      <c r="V135" s="37"/>
      <c r="W135" s="37"/>
      <c r="X135" s="37"/>
      <c r="Y135" s="37"/>
      <c r="Z135" s="37"/>
      <c r="AA135" s="44"/>
      <c r="AB135" s="44"/>
      <c r="AC135" s="59"/>
    </row>
    <row r="136" spans="21:29">
      <c r="U136" s="37"/>
      <c r="V136" s="37"/>
      <c r="W136" s="37"/>
      <c r="X136" s="37"/>
      <c r="Y136" s="37"/>
      <c r="Z136" s="37"/>
      <c r="AA136" s="44"/>
      <c r="AB136" s="44"/>
      <c r="AC136" s="59"/>
    </row>
    <row r="137" spans="21:29">
      <c r="U137" s="37"/>
      <c r="V137" s="37"/>
      <c r="W137" s="37"/>
      <c r="X137" s="37"/>
      <c r="Y137" s="37"/>
      <c r="Z137" s="37"/>
      <c r="AA137" s="44"/>
      <c r="AB137" s="44"/>
      <c r="AC137" s="59"/>
    </row>
    <row r="138" spans="21:29">
      <c r="U138" s="37"/>
      <c r="V138" s="37"/>
      <c r="W138" s="37"/>
      <c r="X138" s="37"/>
      <c r="Y138" s="37"/>
      <c r="Z138" s="37"/>
      <c r="AA138" s="44"/>
      <c r="AB138" s="44"/>
      <c r="AC138" s="59"/>
    </row>
    <row r="139" spans="21:29">
      <c r="U139" s="37"/>
      <c r="V139" s="37"/>
      <c r="W139" s="37"/>
      <c r="X139" s="37"/>
      <c r="Y139" s="37"/>
      <c r="Z139" s="37"/>
      <c r="AA139" s="44"/>
      <c r="AB139" s="44"/>
      <c r="AC139" s="59"/>
    </row>
    <row r="140" spans="21:29">
      <c r="U140" s="37"/>
      <c r="V140" s="37"/>
      <c r="W140" s="37"/>
      <c r="X140" s="37"/>
      <c r="Y140" s="37"/>
      <c r="Z140" s="37"/>
      <c r="AA140" s="44"/>
      <c r="AB140" s="44"/>
      <c r="AC140" s="59"/>
    </row>
    <row r="141" spans="21:29">
      <c r="U141" s="37"/>
      <c r="V141" s="37"/>
      <c r="W141" s="37"/>
      <c r="X141" s="37"/>
      <c r="Y141" s="37"/>
      <c r="Z141" s="37"/>
      <c r="AA141" s="44"/>
      <c r="AB141" s="44"/>
      <c r="AC141" s="59"/>
    </row>
    <row r="142" spans="21:29">
      <c r="U142" s="37"/>
      <c r="V142" s="37"/>
      <c r="W142" s="37"/>
      <c r="X142" s="37"/>
      <c r="Y142" s="37"/>
      <c r="Z142" s="37"/>
      <c r="AA142" s="44"/>
      <c r="AB142" s="44"/>
      <c r="AC142" s="59"/>
    </row>
    <row r="143" spans="21:29">
      <c r="U143" s="37"/>
      <c r="V143" s="37"/>
      <c r="W143" s="37"/>
      <c r="X143" s="37"/>
      <c r="Y143" s="37"/>
      <c r="Z143" s="37"/>
      <c r="AA143" s="44"/>
      <c r="AB143" s="44"/>
      <c r="AC143" s="59"/>
    </row>
    <row r="144" spans="21:29">
      <c r="U144" s="37"/>
      <c r="V144" s="37"/>
      <c r="W144" s="37"/>
      <c r="X144" s="37"/>
      <c r="Y144" s="37"/>
      <c r="Z144" s="37"/>
      <c r="AA144" s="44"/>
      <c r="AB144" s="44"/>
      <c r="AC144" s="59"/>
    </row>
    <row r="145" spans="21:29">
      <c r="U145" s="37"/>
      <c r="V145" s="37"/>
      <c r="W145" s="37"/>
      <c r="X145" s="37"/>
      <c r="Y145" s="37"/>
      <c r="Z145" s="37"/>
      <c r="AA145" s="44"/>
      <c r="AB145" s="44"/>
      <c r="AC145" s="59"/>
    </row>
    <row r="146" spans="21:29">
      <c r="U146" s="37"/>
      <c r="V146" s="37"/>
      <c r="W146" s="37"/>
      <c r="X146" s="37"/>
      <c r="Y146" s="37"/>
      <c r="Z146" s="37"/>
      <c r="AA146" s="44"/>
      <c r="AB146" s="44"/>
      <c r="AC146" s="59"/>
    </row>
    <row r="147" spans="21:29">
      <c r="U147" s="37"/>
      <c r="V147" s="37"/>
      <c r="W147" s="37"/>
      <c r="X147" s="37"/>
      <c r="Y147" s="37"/>
      <c r="Z147" s="37"/>
      <c r="AA147" s="44"/>
      <c r="AB147" s="44"/>
      <c r="AC147" s="59"/>
    </row>
    <row r="148" spans="21:29">
      <c r="U148" s="37"/>
      <c r="V148" s="37"/>
      <c r="W148" s="37"/>
      <c r="X148" s="37"/>
      <c r="Y148" s="37"/>
      <c r="Z148" s="37"/>
      <c r="AA148" s="44"/>
      <c r="AB148" s="44"/>
      <c r="AC148" s="59"/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3"/>
  <sheetViews>
    <sheetView tabSelected="1" topLeftCell="P1" workbookViewId="0">
      <selection activeCell="AB2" sqref="AB2"/>
    </sheetView>
  </sheetViews>
  <sheetFormatPr baseColWidth="10" defaultRowHeight="13"/>
  <cols>
    <col min="1" max="1" width="27.7109375" customWidth="1"/>
  </cols>
  <sheetData>
    <row r="1" spans="1:39" ht="17" thickBot="1">
      <c r="A1" s="40" t="s">
        <v>254</v>
      </c>
      <c r="B1" s="60" t="s">
        <v>262</v>
      </c>
      <c r="C1" s="60" t="s">
        <v>264</v>
      </c>
      <c r="D1" s="60" t="s">
        <v>266</v>
      </c>
      <c r="E1" s="60" t="s">
        <v>268</v>
      </c>
      <c r="F1" s="60" t="s">
        <v>270</v>
      </c>
      <c r="G1" s="60" t="s">
        <v>272</v>
      </c>
      <c r="H1" s="30" t="s">
        <v>316</v>
      </c>
      <c r="I1" s="30" t="s">
        <v>318</v>
      </c>
      <c r="J1" s="30" t="s">
        <v>448</v>
      </c>
      <c r="K1" s="30" t="s">
        <v>450</v>
      </c>
      <c r="L1" s="30" t="s">
        <v>452</v>
      </c>
      <c r="M1" s="30" t="s">
        <v>454</v>
      </c>
      <c r="N1" s="30" t="s">
        <v>456</v>
      </c>
      <c r="O1" s="30" t="s">
        <v>458</v>
      </c>
      <c r="P1" s="30" t="s">
        <v>332</v>
      </c>
      <c r="Q1" s="30" t="s">
        <v>334</v>
      </c>
      <c r="R1" s="30" t="s">
        <v>336</v>
      </c>
      <c r="S1" s="30" t="s">
        <v>338</v>
      </c>
      <c r="T1" s="61" t="s">
        <v>427</v>
      </c>
      <c r="U1" s="55" t="s">
        <v>429</v>
      </c>
      <c r="V1" s="55" t="s">
        <v>302</v>
      </c>
      <c r="W1" s="61" t="s">
        <v>304</v>
      </c>
      <c r="X1" s="55" t="s">
        <v>306</v>
      </c>
      <c r="Y1" s="55" t="s">
        <v>308</v>
      </c>
      <c r="Z1" s="55" t="s">
        <v>310</v>
      </c>
      <c r="AA1" s="55" t="s">
        <v>312</v>
      </c>
      <c r="AB1" s="55" t="s">
        <v>314</v>
      </c>
      <c r="AC1" s="62" t="s">
        <v>361</v>
      </c>
      <c r="AD1" s="63" t="s">
        <v>365</v>
      </c>
      <c r="AE1" s="63" t="s">
        <v>363</v>
      </c>
      <c r="AF1" s="63" t="s">
        <v>367</v>
      </c>
      <c r="AG1" s="63" t="s">
        <v>375</v>
      </c>
      <c r="AH1" s="63" t="s">
        <v>377</v>
      </c>
      <c r="AI1" s="68" t="s">
        <v>79</v>
      </c>
      <c r="AJ1" s="68" t="s">
        <v>9</v>
      </c>
      <c r="AK1" s="72" t="s">
        <v>11</v>
      </c>
    </row>
    <row r="2" spans="1:39" ht="16">
      <c r="A2" s="9" t="s">
        <v>392</v>
      </c>
      <c r="B2" s="67">
        <v>0.1139896373057</v>
      </c>
      <c r="C2" s="67">
        <v>0.39378238341968902</v>
      </c>
      <c r="D2" s="67">
        <v>-0.19900497512437801</v>
      </c>
      <c r="E2" s="67">
        <v>-2.48756218905473E-2</v>
      </c>
      <c r="F2" s="67">
        <v>0.31299461243007798</v>
      </c>
      <c r="G2" s="67">
        <v>0.418658005310236</v>
      </c>
      <c r="H2" s="27">
        <v>190.6</v>
      </c>
      <c r="I2" s="27">
        <v>192.8</v>
      </c>
      <c r="J2" s="27">
        <v>198.2</v>
      </c>
      <c r="K2" s="27">
        <v>19.3</v>
      </c>
      <c r="L2" s="27">
        <v>23.9</v>
      </c>
      <c r="M2" s="27">
        <v>20.6</v>
      </c>
      <c r="N2" s="27">
        <v>192.9</v>
      </c>
      <c r="O2" s="27">
        <v>188.9</v>
      </c>
      <c r="P2" s="27">
        <v>192.4</v>
      </c>
      <c r="Q2" s="27">
        <v>20.100000000000001</v>
      </c>
      <c r="R2" s="27">
        <v>19.3</v>
      </c>
      <c r="S2" s="27">
        <v>14.5</v>
      </c>
      <c r="T2" s="65">
        <v>36</v>
      </c>
      <c r="U2" s="26">
        <v>19</v>
      </c>
      <c r="V2" s="26">
        <v>17</v>
      </c>
      <c r="W2" s="65">
        <v>36</v>
      </c>
      <c r="X2" s="26">
        <v>19</v>
      </c>
      <c r="Y2" s="26">
        <v>17</v>
      </c>
      <c r="Z2" s="26">
        <v>36</v>
      </c>
      <c r="AA2" s="26">
        <v>19</v>
      </c>
      <c r="AB2" s="26">
        <v>17</v>
      </c>
      <c r="AC2" s="66">
        <v>0.10543412680806701</v>
      </c>
      <c r="AD2" s="66">
        <v>0.10730348112489101</v>
      </c>
      <c r="AE2" s="66">
        <v>0.118229455590063</v>
      </c>
      <c r="AF2" s="66">
        <v>0.117656158773006</v>
      </c>
      <c r="AG2" s="66">
        <v>5.6235872412571199E-2</v>
      </c>
      <c r="AH2" s="66">
        <v>5.6772739759794098E-2</v>
      </c>
      <c r="AI2" s="69">
        <f t="shared" ref="AI2:AI10" si="0">(1-(3/(4*(U2+AA2-2)-1)))*(C2)</f>
        <v>0.38552121453675847</v>
      </c>
      <c r="AJ2" s="69">
        <f t="shared" ref="AJ2:AJ10" si="1">(1-(3/(4*(V2+AB2-2)-1)))*(E2)</f>
        <v>-2.428800877502256E-2</v>
      </c>
      <c r="AK2" s="73">
        <f>AI2-AJ2</f>
        <v>0.40980922331178105</v>
      </c>
    </row>
    <row r="3" spans="1:39" ht="16">
      <c r="A3" s="9" t="s">
        <v>393</v>
      </c>
      <c r="B3" s="67">
        <v>0.111607142857143</v>
      </c>
      <c r="C3" s="67">
        <v>-0.151785714285715</v>
      </c>
      <c r="D3" s="67">
        <v>0.23671497584540999</v>
      </c>
      <c r="E3" s="67">
        <v>0.34299516908212502</v>
      </c>
      <c r="F3" s="67">
        <v>-0.125107832988267</v>
      </c>
      <c r="G3" s="67">
        <v>-0.49478088336783999</v>
      </c>
      <c r="H3" s="27">
        <v>187.5</v>
      </c>
      <c r="I3" s="27">
        <v>190</v>
      </c>
      <c r="J3" s="27">
        <v>184.1</v>
      </c>
      <c r="K3" s="27">
        <v>22.4</v>
      </c>
      <c r="L3" s="27">
        <v>22.5</v>
      </c>
      <c r="M3" s="27">
        <v>24.7</v>
      </c>
      <c r="N3" s="27">
        <v>181.8</v>
      </c>
      <c r="O3" s="27">
        <v>186.7</v>
      </c>
      <c r="P3" s="27">
        <v>188.9</v>
      </c>
      <c r="Q3" s="27">
        <v>20.7</v>
      </c>
      <c r="R3" s="27">
        <v>22.2</v>
      </c>
      <c r="S3" s="27">
        <v>20.9</v>
      </c>
      <c r="T3" s="65">
        <v>50</v>
      </c>
      <c r="U3" s="26">
        <v>25</v>
      </c>
      <c r="V3" s="26">
        <v>25</v>
      </c>
      <c r="W3" s="65">
        <v>50</v>
      </c>
      <c r="X3" s="26">
        <v>25</v>
      </c>
      <c r="Y3" s="26">
        <v>25</v>
      </c>
      <c r="Z3" s="26">
        <v>50</v>
      </c>
      <c r="AA3" s="26">
        <v>25</v>
      </c>
      <c r="AB3" s="26">
        <v>25</v>
      </c>
      <c r="AC3" s="66">
        <v>8.0124561543367306E-2</v>
      </c>
      <c r="AD3" s="66">
        <v>8.0230389030612206E-2</v>
      </c>
      <c r="AE3" s="66">
        <v>8.0560339797894898E-2</v>
      </c>
      <c r="AF3" s="66">
        <v>8.1176456860136706E-2</v>
      </c>
      <c r="AG3" s="66">
        <v>4.0078259849375103E-2</v>
      </c>
      <c r="AH3" s="66">
        <v>4.12240406127313E-2</v>
      </c>
      <c r="AI3" s="69">
        <f t="shared" si="0"/>
        <v>-0.14940164547494461</v>
      </c>
      <c r="AJ3" s="69">
        <f t="shared" si="1"/>
        <v>0.33760781040544247</v>
      </c>
      <c r="AK3" s="73">
        <f t="shared" ref="AK3:AK10" si="2">AI3-AJ3</f>
        <v>-0.48700945588038708</v>
      </c>
    </row>
    <row r="4" spans="1:39" ht="16">
      <c r="A4" s="9" t="s">
        <v>394</v>
      </c>
      <c r="B4" s="67">
        <v>-0.26765188834154402</v>
      </c>
      <c r="C4" s="67">
        <v>4.0229885057470799E-2</v>
      </c>
      <c r="D4" s="67">
        <v>-0.183900069396252</v>
      </c>
      <c r="E4" s="67">
        <v>1.8043025676613301E-2</v>
      </c>
      <c r="F4" s="67">
        <v>-8.3751818945291406E-2</v>
      </c>
      <c r="G4" s="67">
        <v>2.2186859380857502E-2</v>
      </c>
      <c r="H4" s="27">
        <v>34.340000000000003</v>
      </c>
      <c r="I4" s="27">
        <v>31.08</v>
      </c>
      <c r="J4" s="27">
        <v>34.83</v>
      </c>
      <c r="K4" s="27">
        <v>12.18</v>
      </c>
      <c r="L4" s="27">
        <v>18.02</v>
      </c>
      <c r="M4" s="27">
        <v>23.79</v>
      </c>
      <c r="N4" s="27">
        <v>36.57</v>
      </c>
      <c r="O4" s="27">
        <v>33.92</v>
      </c>
      <c r="P4" s="27">
        <v>36.83</v>
      </c>
      <c r="Q4" s="27">
        <v>14.41</v>
      </c>
      <c r="R4" s="27">
        <v>15.19</v>
      </c>
      <c r="S4" s="27">
        <v>12.07</v>
      </c>
      <c r="T4" s="65">
        <v>42</v>
      </c>
      <c r="U4" s="26">
        <v>21</v>
      </c>
      <c r="V4" s="26">
        <v>21</v>
      </c>
      <c r="W4" s="65">
        <v>24</v>
      </c>
      <c r="X4" s="26">
        <v>12</v>
      </c>
      <c r="Y4" s="26">
        <v>12</v>
      </c>
      <c r="Z4" s="26">
        <v>24</v>
      </c>
      <c r="AA4" s="26">
        <v>12</v>
      </c>
      <c r="AB4" s="26">
        <v>12</v>
      </c>
      <c r="AC4" s="66">
        <v>0.13203779812409</v>
      </c>
      <c r="AD4" s="66">
        <v>0.130976902825892</v>
      </c>
      <c r="AE4" s="66">
        <v>0.131464793611835</v>
      </c>
      <c r="AF4" s="66">
        <v>0.13095731353989001</v>
      </c>
      <c r="AG4" s="66">
        <v>6.5529329621468096E-2</v>
      </c>
      <c r="AH4" s="66">
        <v>6.5479919693835806E-2</v>
      </c>
      <c r="AI4" s="69">
        <f t="shared" si="0"/>
        <v>3.9248668348752E-2</v>
      </c>
      <c r="AJ4" s="69">
        <f t="shared" si="1"/>
        <v>1.7602951879622731E-2</v>
      </c>
      <c r="AK4" s="73">
        <f t="shared" si="2"/>
        <v>2.1645716469129269E-2</v>
      </c>
    </row>
    <row r="5" spans="1:39" ht="16">
      <c r="A5" s="9" t="s">
        <v>395</v>
      </c>
      <c r="B5" s="67" t="s">
        <v>256</v>
      </c>
      <c r="C5" s="67">
        <v>0.151324085750314</v>
      </c>
      <c r="D5" s="67" t="s">
        <v>341</v>
      </c>
      <c r="E5" s="67">
        <v>3.7750094375233801E-3</v>
      </c>
      <c r="F5" s="67" t="s">
        <v>341</v>
      </c>
      <c r="G5" s="67">
        <v>0.14754907631278999</v>
      </c>
      <c r="H5" s="27">
        <v>181.8</v>
      </c>
      <c r="I5" s="27" t="s">
        <v>341</v>
      </c>
      <c r="J5" s="27">
        <v>184.2</v>
      </c>
      <c r="K5" s="27">
        <v>15.86</v>
      </c>
      <c r="L5" s="27" t="s">
        <v>341</v>
      </c>
      <c r="M5" s="27">
        <v>20.97</v>
      </c>
      <c r="N5" s="27">
        <v>171.9</v>
      </c>
      <c r="O5" s="27" t="s">
        <v>341</v>
      </c>
      <c r="P5" s="27">
        <v>172</v>
      </c>
      <c r="Q5" s="27">
        <v>26.49</v>
      </c>
      <c r="R5" s="27" t="s">
        <v>341</v>
      </c>
      <c r="S5" s="27">
        <v>22.19</v>
      </c>
      <c r="T5" s="65">
        <v>53</v>
      </c>
      <c r="U5" s="26">
        <v>27</v>
      </c>
      <c r="V5" s="26">
        <v>26</v>
      </c>
      <c r="W5" s="65" t="s">
        <v>341</v>
      </c>
      <c r="X5" s="26" t="s">
        <v>341</v>
      </c>
      <c r="Y5" s="26" t="s">
        <v>341</v>
      </c>
      <c r="Z5" s="26">
        <v>53</v>
      </c>
      <c r="AA5" s="26">
        <v>27</v>
      </c>
      <c r="AB5" s="26">
        <v>26</v>
      </c>
      <c r="AC5" s="66" t="s">
        <v>341</v>
      </c>
      <c r="AD5" s="66">
        <v>7.4286101656742307E-2</v>
      </c>
      <c r="AE5" s="66" t="s">
        <v>341</v>
      </c>
      <c r="AF5" s="66">
        <v>7.6923213949002395E-2</v>
      </c>
      <c r="AG5" s="66" t="s">
        <v>341</v>
      </c>
      <c r="AH5" s="66">
        <v>3.7838541178871497E-2</v>
      </c>
      <c r="AI5" s="69">
        <f t="shared" si="0"/>
        <v>0.14913098305828049</v>
      </c>
      <c r="AJ5" s="69">
        <f t="shared" si="1"/>
        <v>3.7180997475104649E-3</v>
      </c>
      <c r="AK5" s="73">
        <f t="shared" si="2"/>
        <v>0.14541288331077001</v>
      </c>
    </row>
    <row r="6" spans="1:39" ht="16">
      <c r="A6" s="9" t="s">
        <v>396</v>
      </c>
      <c r="B6" s="67">
        <v>0.63035019455253005</v>
      </c>
      <c r="C6" s="67">
        <v>0.61478599221789898</v>
      </c>
      <c r="D6" s="67">
        <v>0.47011952191235101</v>
      </c>
      <c r="E6" s="67">
        <v>0.60557768924302802</v>
      </c>
      <c r="F6" s="67">
        <v>0.16023067264017901</v>
      </c>
      <c r="G6" s="67">
        <v>9.2083029748707395E-3</v>
      </c>
      <c r="H6" s="27">
        <v>150.1</v>
      </c>
      <c r="I6" s="27">
        <v>166.3</v>
      </c>
      <c r="J6" s="27">
        <v>165.9</v>
      </c>
      <c r="K6" s="27">
        <v>25.7</v>
      </c>
      <c r="L6" s="27">
        <v>24.1</v>
      </c>
      <c r="M6" s="27">
        <v>24</v>
      </c>
      <c r="N6" s="27">
        <v>157.1</v>
      </c>
      <c r="O6" s="27">
        <v>168.9</v>
      </c>
      <c r="P6" s="27">
        <v>172.3</v>
      </c>
      <c r="Q6" s="27">
        <v>25.1</v>
      </c>
      <c r="R6" s="27">
        <v>28</v>
      </c>
      <c r="S6" s="27">
        <v>25.5</v>
      </c>
      <c r="T6" s="65">
        <v>114</v>
      </c>
      <c r="U6" s="26">
        <v>57</v>
      </c>
      <c r="V6" s="26">
        <v>57</v>
      </c>
      <c r="W6" s="65">
        <v>92</v>
      </c>
      <c r="X6" s="26">
        <v>45</v>
      </c>
      <c r="Y6" s="26">
        <v>47</v>
      </c>
      <c r="Z6" s="26">
        <v>87</v>
      </c>
      <c r="AA6" s="26">
        <v>44</v>
      </c>
      <c r="AB6" s="26">
        <v>43</v>
      </c>
      <c r="AC6" s="66">
        <v>4.1713833674150998E-2</v>
      </c>
      <c r="AD6" s="66">
        <v>4.2142230476530901E-2</v>
      </c>
      <c r="AE6" s="66">
        <v>3.9883014840357001E-2</v>
      </c>
      <c r="AF6" s="66">
        <v>4.2633295291155802E-2</v>
      </c>
      <c r="AG6" s="66">
        <v>1.97038102566486E-2</v>
      </c>
      <c r="AH6" s="66">
        <v>2.0266393625596402E-2</v>
      </c>
      <c r="AI6" s="69">
        <f t="shared" si="0"/>
        <v>0.61011673151750989</v>
      </c>
      <c r="AJ6" s="69">
        <f t="shared" si="1"/>
        <v>0.60093131311072856</v>
      </c>
      <c r="AK6" s="73">
        <f t="shared" si="2"/>
        <v>9.1854184067813316E-3</v>
      </c>
    </row>
    <row r="7" spans="1:39" ht="16">
      <c r="A7" s="9" t="s">
        <v>398</v>
      </c>
      <c r="B7" s="67">
        <v>0.40470057952350302</v>
      </c>
      <c r="C7" s="67">
        <v>0.87025112685125605</v>
      </c>
      <c r="D7" s="67">
        <v>-9.0765171503957701E-2</v>
      </c>
      <c r="E7" s="67">
        <v>1.0554089709761899E-2</v>
      </c>
      <c r="F7" s="67">
        <v>0.49546575102745999</v>
      </c>
      <c r="G7" s="67">
        <v>0.85969703714149404</v>
      </c>
      <c r="H7" s="27">
        <v>146.43</v>
      </c>
      <c r="I7" s="27">
        <v>159</v>
      </c>
      <c r="J7" s="27">
        <v>173.46</v>
      </c>
      <c r="K7" s="27">
        <v>31.06</v>
      </c>
      <c r="L7" s="27">
        <v>28.16</v>
      </c>
      <c r="M7" s="27">
        <v>24.7</v>
      </c>
      <c r="N7" s="27">
        <v>164.18</v>
      </c>
      <c r="O7" s="27">
        <v>162.46</v>
      </c>
      <c r="P7" s="27">
        <v>164.38</v>
      </c>
      <c r="Q7" s="27">
        <v>18.95</v>
      </c>
      <c r="R7" s="27">
        <v>24.87</v>
      </c>
      <c r="S7" s="27">
        <v>38.03</v>
      </c>
      <c r="T7" s="65">
        <v>25</v>
      </c>
      <c r="U7" s="26">
        <v>14</v>
      </c>
      <c r="V7" s="26">
        <v>11</v>
      </c>
      <c r="W7" s="65">
        <v>25</v>
      </c>
      <c r="X7" s="26">
        <v>14</v>
      </c>
      <c r="Y7" s="26">
        <v>11</v>
      </c>
      <c r="Z7" s="26">
        <v>21</v>
      </c>
      <c r="AA7" s="26">
        <v>13</v>
      </c>
      <c r="AB7" s="26">
        <v>8</v>
      </c>
      <c r="AC7" s="66">
        <v>0.14578183141190501</v>
      </c>
      <c r="AD7" s="66">
        <v>0.16237640805138701</v>
      </c>
      <c r="AE7" s="66">
        <v>0.182005416280867</v>
      </c>
      <c r="AF7" s="66">
        <v>0.21591202219355399</v>
      </c>
      <c r="AG7" s="66">
        <v>8.2454863104411996E-2</v>
      </c>
      <c r="AH7" s="66">
        <v>9.5652514963285196E-2</v>
      </c>
      <c r="AI7" s="69">
        <f t="shared" si="0"/>
        <v>0.8438798805830362</v>
      </c>
      <c r="AJ7" s="69">
        <f t="shared" si="1"/>
        <v>1.0081518528727785E-2</v>
      </c>
      <c r="AK7" s="73">
        <f t="shared" si="2"/>
        <v>0.83379836205430846</v>
      </c>
    </row>
    <row r="8" spans="1:39" ht="16">
      <c r="A8" s="9" t="s">
        <v>400</v>
      </c>
      <c r="B8" s="67">
        <v>0.47647058823529398</v>
      </c>
      <c r="C8" s="67">
        <v>0.39133126934984502</v>
      </c>
      <c r="D8" s="67">
        <v>0.185714285714286</v>
      </c>
      <c r="E8" s="67">
        <v>0.328851540616246</v>
      </c>
      <c r="F8" s="67">
        <v>0.29075630252100798</v>
      </c>
      <c r="G8" s="67">
        <v>6.2479728733598701E-2</v>
      </c>
      <c r="H8" s="27">
        <v>163.6</v>
      </c>
      <c r="I8" s="27" t="s">
        <v>341</v>
      </c>
      <c r="J8" s="27" t="s">
        <v>341</v>
      </c>
      <c r="K8" s="27">
        <v>32.300000000000004</v>
      </c>
      <c r="L8" s="27" t="s">
        <v>341</v>
      </c>
      <c r="M8" s="27" t="s">
        <v>341</v>
      </c>
      <c r="N8" s="27">
        <v>160.5</v>
      </c>
      <c r="O8" s="27" t="s">
        <v>341</v>
      </c>
      <c r="P8" s="27" t="s">
        <v>341</v>
      </c>
      <c r="Q8" s="27">
        <v>35.700000000000003</v>
      </c>
      <c r="R8" s="27" t="s">
        <v>341</v>
      </c>
      <c r="S8" s="27" t="s">
        <v>341</v>
      </c>
      <c r="T8" s="65">
        <v>199</v>
      </c>
      <c r="U8" s="26">
        <v>113</v>
      </c>
      <c r="V8" s="26">
        <v>86</v>
      </c>
      <c r="W8" s="65">
        <v>143</v>
      </c>
      <c r="X8" s="26">
        <v>65</v>
      </c>
      <c r="Y8" s="26">
        <v>78</v>
      </c>
      <c r="Z8" s="26">
        <v>119</v>
      </c>
      <c r="AA8" s="26">
        <v>53</v>
      </c>
      <c r="AB8" s="26">
        <v>66</v>
      </c>
      <c r="AC8" s="66">
        <v>2.48718813939676E-2</v>
      </c>
      <c r="AD8" s="66">
        <v>2.81787475997359E-2</v>
      </c>
      <c r="AE8" s="66">
        <v>2.4553571614081299E-2</v>
      </c>
      <c r="AF8" s="66">
        <v>2.7135156785383301E-2</v>
      </c>
      <c r="AG8" s="66">
        <v>1.2141727982925E-2</v>
      </c>
      <c r="AH8" s="66">
        <v>1.3434624891707801E-2</v>
      </c>
      <c r="AI8" s="69">
        <f t="shared" si="0"/>
        <v>0.38953891239099075</v>
      </c>
      <c r="AJ8" s="69">
        <f t="shared" si="1"/>
        <v>0.32720453790865212</v>
      </c>
      <c r="AK8" s="73">
        <f t="shared" si="2"/>
        <v>6.2334374482338639E-2</v>
      </c>
    </row>
    <row r="9" spans="1:39" ht="16">
      <c r="A9" s="9" t="s">
        <v>401</v>
      </c>
      <c r="B9" s="67">
        <v>0.19819819819819801</v>
      </c>
      <c r="C9" s="67">
        <v>0.23873873873873799</v>
      </c>
      <c r="D9" s="67">
        <v>0.20704845814977901</v>
      </c>
      <c r="E9" s="67">
        <v>0.62114537444933904</v>
      </c>
      <c r="F9" s="67">
        <v>-8.8502599515807804E-3</v>
      </c>
      <c r="G9" s="67">
        <v>-0.38240663571060102</v>
      </c>
      <c r="H9" s="27">
        <v>168.9</v>
      </c>
      <c r="I9" s="27">
        <v>173.3</v>
      </c>
      <c r="J9" s="27">
        <v>174.2</v>
      </c>
      <c r="K9" s="27">
        <v>22.2</v>
      </c>
      <c r="L9" s="27" t="s">
        <v>341</v>
      </c>
      <c r="M9" s="27" t="s">
        <v>341</v>
      </c>
      <c r="N9" s="27">
        <v>162</v>
      </c>
      <c r="O9" s="27">
        <v>166.7</v>
      </c>
      <c r="P9" s="27">
        <v>176.1</v>
      </c>
      <c r="Q9" s="27">
        <v>22.7</v>
      </c>
      <c r="R9" s="27" t="s">
        <v>341</v>
      </c>
      <c r="S9" s="27" t="s">
        <v>341</v>
      </c>
      <c r="T9" s="65">
        <v>97</v>
      </c>
      <c r="U9" s="26">
        <v>48</v>
      </c>
      <c r="V9" s="26">
        <v>49</v>
      </c>
      <c r="W9" s="65">
        <v>97</v>
      </c>
      <c r="X9" s="26">
        <v>48</v>
      </c>
      <c r="Y9" s="26">
        <v>49</v>
      </c>
      <c r="Z9" s="26">
        <v>97</v>
      </c>
      <c r="AA9" s="26">
        <v>48</v>
      </c>
      <c r="AB9" s="26">
        <v>49</v>
      </c>
      <c r="AC9" s="66">
        <v>4.1871263155046898E-2</v>
      </c>
      <c r="AD9" s="66">
        <v>4.1963521798825801E-2</v>
      </c>
      <c r="AE9" s="66">
        <v>4.1035046245011197E-2</v>
      </c>
      <c r="AF9" s="66">
        <v>4.2784803960203101E-2</v>
      </c>
      <c r="AG9" s="66">
        <v>2.0618758575003102E-2</v>
      </c>
      <c r="AH9" s="66">
        <v>2.0995450605761599E-2</v>
      </c>
      <c r="AI9" s="69">
        <f t="shared" si="0"/>
        <v>0.23682882882882808</v>
      </c>
      <c r="AJ9" s="69">
        <f t="shared" si="1"/>
        <v>0.61628000598106747</v>
      </c>
      <c r="AK9" s="73">
        <f t="shared" si="2"/>
        <v>-0.37945117715223942</v>
      </c>
    </row>
    <row r="10" spans="1:39" ht="16">
      <c r="A10" s="9" t="s">
        <v>402</v>
      </c>
      <c r="B10" s="67">
        <v>6.4285714285713697E-2</v>
      </c>
      <c r="C10" s="67">
        <v>-7.4999999999999803E-2</v>
      </c>
      <c r="D10" s="67">
        <v>0.16887417218542999</v>
      </c>
      <c r="E10" s="67">
        <v>-0.30132450331125898</v>
      </c>
      <c r="F10" s="67">
        <v>-0.10458845789971701</v>
      </c>
      <c r="G10" s="67">
        <v>0.226324503311259</v>
      </c>
      <c r="H10" s="27">
        <v>173.9</v>
      </c>
      <c r="I10" s="27">
        <v>175.7</v>
      </c>
      <c r="J10" s="27">
        <v>171.8</v>
      </c>
      <c r="K10" s="27">
        <v>28</v>
      </c>
      <c r="L10" s="27">
        <v>35</v>
      </c>
      <c r="M10" s="27">
        <v>28.2</v>
      </c>
      <c r="N10" s="27">
        <v>182.8</v>
      </c>
      <c r="O10" s="27">
        <v>187.9</v>
      </c>
      <c r="P10" s="27">
        <v>173.7</v>
      </c>
      <c r="Q10" s="27">
        <v>30.2</v>
      </c>
      <c r="R10" s="27">
        <v>27.7</v>
      </c>
      <c r="S10" s="27">
        <v>28.2</v>
      </c>
      <c r="T10" s="65">
        <v>44</v>
      </c>
      <c r="U10" s="26">
        <v>24</v>
      </c>
      <c r="V10" s="26">
        <v>20</v>
      </c>
      <c r="W10" s="65">
        <v>33</v>
      </c>
      <c r="X10" s="26">
        <v>18</v>
      </c>
      <c r="Y10" s="26">
        <v>15</v>
      </c>
      <c r="Z10" s="26">
        <v>35</v>
      </c>
      <c r="AA10" s="26">
        <v>20</v>
      </c>
      <c r="AB10" s="26">
        <v>15</v>
      </c>
      <c r="AC10" s="66">
        <v>9.7271420472951106E-2</v>
      </c>
      <c r="AD10" s="66">
        <v>9.1730587121212098E-2</v>
      </c>
      <c r="AE10" s="66">
        <v>0.117074073609971</v>
      </c>
      <c r="AF10" s="66">
        <v>0.11796375889946301</v>
      </c>
      <c r="AG10" s="66">
        <v>5.3101333845405899E-2</v>
      </c>
      <c r="AH10" s="66">
        <v>5.1622896113885403E-2</v>
      </c>
      <c r="AI10" s="69">
        <f t="shared" si="0"/>
        <v>-7.3652694610778252E-2</v>
      </c>
      <c r="AJ10" s="69">
        <f t="shared" si="1"/>
        <v>-0.29442394216672635</v>
      </c>
      <c r="AK10" s="73">
        <f t="shared" si="2"/>
        <v>0.2207712475559481</v>
      </c>
    </row>
    <row r="12" spans="1:39">
      <c r="A12" s="27" t="s">
        <v>66</v>
      </c>
      <c r="B12" s="81">
        <v>0.87813620071684595</v>
      </c>
      <c r="C12" s="81">
        <v>0.57347670250896099</v>
      </c>
      <c r="D12" s="81">
        <v>0.56540084388185696</v>
      </c>
      <c r="E12" s="81">
        <v>0.772151898734178</v>
      </c>
      <c r="F12" s="81">
        <v>0.31273535683498899</v>
      </c>
      <c r="G12" s="81">
        <v>-0.19867519622521701</v>
      </c>
      <c r="H12" s="27">
        <v>147.9</v>
      </c>
      <c r="I12" s="27">
        <v>172.4</v>
      </c>
      <c r="J12" s="27">
        <v>163.9</v>
      </c>
      <c r="K12" s="27">
        <v>27.9</v>
      </c>
      <c r="L12" s="27">
        <v>24.2</v>
      </c>
      <c r="M12" s="27">
        <v>26.4</v>
      </c>
      <c r="N12" s="27">
        <v>160.6</v>
      </c>
      <c r="O12" s="27">
        <v>174</v>
      </c>
      <c r="P12" s="27">
        <v>178.9</v>
      </c>
      <c r="Q12" s="27">
        <v>23.7</v>
      </c>
      <c r="R12" s="27">
        <v>26.7</v>
      </c>
      <c r="S12" s="27">
        <v>26.1</v>
      </c>
      <c r="T12" s="82">
        <v>58</v>
      </c>
      <c r="U12" s="26">
        <v>35</v>
      </c>
      <c r="V12" s="26">
        <v>23</v>
      </c>
      <c r="W12" s="82">
        <v>45</v>
      </c>
      <c r="X12" s="26">
        <v>24</v>
      </c>
      <c r="Y12" s="26">
        <v>21</v>
      </c>
      <c r="Z12" s="26">
        <v>43</v>
      </c>
      <c r="AA12" s="26">
        <v>25</v>
      </c>
      <c r="AB12" s="26">
        <v>18</v>
      </c>
      <c r="AC12" s="83">
        <v>7.6773037500886904E-2</v>
      </c>
      <c r="AD12" s="83">
        <v>7.1312057974099799E-2</v>
      </c>
      <c r="AE12" s="83">
        <v>9.4730014332502804E-2</v>
      </c>
      <c r="AF12" s="83">
        <v>0.106304774409496</v>
      </c>
      <c r="AG12" s="83">
        <v>3.9938375335551099E-2</v>
      </c>
      <c r="AH12" s="83">
        <v>4.06925983806408E-2</v>
      </c>
      <c r="AI12" s="80"/>
      <c r="AJ12" s="80"/>
      <c r="AK12" s="80"/>
      <c r="AL12" s="80"/>
      <c r="AM12" s="80"/>
    </row>
    <row r="13" spans="1:39">
      <c r="A13" s="27" t="s">
        <v>67</v>
      </c>
      <c r="B13" s="81">
        <v>0.25909090909090998</v>
      </c>
      <c r="C13" s="81">
        <v>0.67272727272727295</v>
      </c>
      <c r="D13" s="81">
        <v>0.40229885057471299</v>
      </c>
      <c r="E13" s="81">
        <v>0.48659003831417602</v>
      </c>
      <c r="F13" s="81">
        <v>-0.143207941483803</v>
      </c>
      <c r="G13" s="81">
        <v>0.18613723441309701</v>
      </c>
      <c r="H13" s="27">
        <v>153.69999999999999</v>
      </c>
      <c r="I13" s="27">
        <v>159.4</v>
      </c>
      <c r="J13" s="27">
        <v>168.5</v>
      </c>
      <c r="K13" s="27">
        <v>22</v>
      </c>
      <c r="L13" s="27">
        <v>22.6</v>
      </c>
      <c r="M13" s="27">
        <v>21</v>
      </c>
      <c r="N13" s="27">
        <v>154.80000000000001</v>
      </c>
      <c r="O13" s="27">
        <v>165.3</v>
      </c>
      <c r="P13" s="27">
        <v>167.5</v>
      </c>
      <c r="Q13" s="27">
        <v>26.1</v>
      </c>
      <c r="R13" s="27">
        <v>29.3</v>
      </c>
      <c r="S13" s="27">
        <v>24.4</v>
      </c>
      <c r="T13" s="82">
        <v>56</v>
      </c>
      <c r="U13" s="26">
        <v>22</v>
      </c>
      <c r="V13" s="26">
        <v>34</v>
      </c>
      <c r="W13" s="82">
        <v>47</v>
      </c>
      <c r="X13" s="26">
        <v>21</v>
      </c>
      <c r="Y13" s="26">
        <v>26</v>
      </c>
      <c r="Z13" s="26">
        <v>44</v>
      </c>
      <c r="AA13" s="26">
        <v>19</v>
      </c>
      <c r="AB13" s="26">
        <v>25</v>
      </c>
      <c r="AC13" s="83">
        <v>9.3854152366308799E-2</v>
      </c>
      <c r="AD13" s="83">
        <v>0.103605172980829</v>
      </c>
      <c r="AE13" s="83">
        <v>6.92220062105353E-2</v>
      </c>
      <c r="AF13" s="83">
        <v>7.1418288988819606E-2</v>
      </c>
      <c r="AG13" s="83">
        <v>3.92332944974743E-2</v>
      </c>
      <c r="AH13" s="83">
        <v>4.0757650934590398E-2</v>
      </c>
      <c r="AI13" s="80"/>
      <c r="AJ13" s="80"/>
      <c r="AK13" s="80"/>
      <c r="AL13" s="80"/>
      <c r="AM13" s="80"/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IBDQ-Ergebnisse</vt:lpstr>
      <vt:lpstr>deskriptive Statistik</vt:lpstr>
      <vt:lpstr>Tabelle1</vt:lpstr>
      <vt:lpstr>Fußnote</vt:lpstr>
      <vt:lpstr>R</vt:lpstr>
      <vt:lpstr>pt</vt:lpstr>
      <vt:lpstr>test</vt:lpstr>
      <vt:lpstr>gewichtete ES</vt:lpstr>
      <vt:lpstr>f</vt:lpstr>
      <vt:lpstr>M.Crohn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Billeth</dc:creator>
  <cp:lastModifiedBy>Sabrina Billeth</cp:lastModifiedBy>
  <cp:lastPrinted>2017-10-05T16:59:36Z</cp:lastPrinted>
  <dcterms:created xsi:type="dcterms:W3CDTF">2017-09-07T14:59:56Z</dcterms:created>
  <dcterms:modified xsi:type="dcterms:W3CDTF">2017-11-04T11:38:28Z</dcterms:modified>
</cp:coreProperties>
</file>