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1.xml" ContentType="application/vnd.openxmlformats-officedocument.drawingml.chart+xml"/>
  <Override PartName="/xl/charts/style5.xml" ContentType="application/vnd.ms-office.chartstyle+xml"/>
  <Override PartName="/xl/charts/colors5.xml" ContentType="application/vnd.ms-office.chartcolorstyle+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charts/chart3.xml" ContentType="application/vnd.openxmlformats-officedocument.drawingml.chart+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charts/chart24.xml" ContentType="application/vnd.openxmlformats-officedocument.drawingml.chart+xml"/>
  <Override PartName="/xl/charts/style28.xml" ContentType="application/vnd.ms-office.chartstyle+xml"/>
  <Override PartName="/xl/charts/colors28.xml" ContentType="application/vnd.ms-office.chartcolorstyle+xml"/>
  <Override PartName="/xl/charts/chart25.xml" ContentType="application/vnd.openxmlformats-officedocument.drawingml.chart+xml"/>
  <Override PartName="/xl/charts/style29.xml" ContentType="application/vnd.ms-office.chartstyle+xml"/>
  <Override PartName="/xl/charts/colors29.xml" ContentType="application/vnd.ms-office.chartcolorstyle+xml"/>
  <Override PartName="/xl/charts/chart26.xml" ContentType="application/vnd.openxmlformats-officedocument.drawingml.chart+xml"/>
  <Override PartName="/xl/charts/style30.xml" ContentType="application/vnd.ms-office.chartstyle+xml"/>
  <Override PartName="/xl/charts/colors30.xml" ContentType="application/vnd.ms-office.chartcolorstyle+xml"/>
  <Override PartName="/xl/charts/chart27.xml" ContentType="application/vnd.openxmlformats-officedocument.drawingml.chart+xml"/>
  <Override PartName="/xl/charts/style31.xml" ContentType="application/vnd.ms-office.chartstyle+xml"/>
  <Override PartName="/xl/charts/colors31.xml" ContentType="application/vnd.ms-office.chartcolorstyle+xml"/>
  <Override PartName="/xl/charts/chart28.xml" ContentType="application/vnd.openxmlformats-officedocument.drawingml.chart+xml"/>
  <Override PartName="/xl/charts/style32.xml" ContentType="application/vnd.ms-office.chartstyle+xml"/>
  <Override PartName="/xl/charts/colors32.xml" ContentType="application/vnd.ms-office.chartcolorstyle+xml"/>
  <Override PartName="/xl/charts/chartEx5.xml" ContentType="application/vnd.ms-office.chartex+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Data-Analysis-Projects\bmp-synthesis-manuscript\data\"/>
    </mc:Choice>
  </mc:AlternateContent>
  <xr:revisionPtr revIDLastSave="0" documentId="13_ncr:1_{7A3445D8-E619-403E-BDC4-B24E599EE7D1}" xr6:coauthVersionLast="47" xr6:coauthVersionMax="47" xr10:uidLastSave="{00000000-0000-0000-0000-000000000000}"/>
  <bookViews>
    <workbookView xWindow="-38510" yWindow="-16570" windowWidth="38620" windowHeight="21820" activeTab="3" xr2:uid="{DDEF9B80-B450-4F65-BE2E-3DABCF2774A0}"/>
  </bookViews>
  <sheets>
    <sheet name="Introduction" sheetId="3" r:id="rId1"/>
    <sheet name="Data Dictionary" sheetId="5" r:id="rId2"/>
    <sheet name="List of Studies" sheetId="4" r:id="rId3"/>
    <sheet name="Database" sheetId="6" r:id="rId4"/>
    <sheet name="Analysis" sheetId="8" r:id="rId5"/>
    <sheet name="Regression Data" sheetId="10" r:id="rId6"/>
    <sheet name="Version History" sheetId="11" r:id="rId7"/>
    <sheet name="Boxplots" sheetId="9" state="hidden" r:id="rId8"/>
  </sheets>
  <definedNames>
    <definedName name="_xlnm._FilterDatabase" localSheetId="3" hidden="1">Database!$A$1:$AJ$508</definedName>
    <definedName name="_xlchart.v1.0" hidden="1">Boxplots!$L$4:$L$48</definedName>
    <definedName name="_xlchart.v1.1" hidden="1">Boxplots!$M$4:$M$48</definedName>
    <definedName name="_xlchart.v1.2" hidden="1">Boxplots!$L$49:$L$100</definedName>
    <definedName name="_xlchart.v1.3" hidden="1">Boxplots!$M$49:$M$100</definedName>
    <definedName name="_xlchart.v1.4" hidden="1">Boxplots!$G$4:$G$50</definedName>
    <definedName name="_xlchart.v1.5" hidden="1">Boxplots!$H$4:$H$50</definedName>
    <definedName name="_xlchart.v1.6" hidden="1">Boxplots!$B$4:$B$40</definedName>
    <definedName name="_xlchart.v1.7" hidden="1">Boxplots!$C$4:$C$40</definedName>
    <definedName name="_xlchart.v5.10" hidden="1">Analysis!$D$335</definedName>
    <definedName name="_xlchart.v5.11" hidden="1">Analysis!$D$336:$D$361</definedName>
    <definedName name="_xlchart.v5.8" hidden="1">Analysis!$B$335</definedName>
    <definedName name="_xlchart.v5.9" hidden="1">Analysis!$B$336:$B$361</definedName>
    <definedName name="_xlnm.Extract" localSheetId="3">Database!#REF!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0" l="1" a="1"/>
  <c r="C4" i="10" s="1"/>
  <c r="F355" i="10" l="1" a="1"/>
  <c r="F355" i="10" s="1"/>
  <c r="F330" i="10" a="1"/>
  <c r="F330" i="10" s="1"/>
  <c r="F301" i="10" a="1"/>
  <c r="F301" i="10" s="1"/>
  <c r="F280" i="10" a="1"/>
  <c r="F280" i="10" s="1"/>
  <c r="F253" i="10" a="1"/>
  <c r="F253" i="10" s="1"/>
  <c r="F230" i="10" a="1"/>
  <c r="F230" i="10" s="1"/>
  <c r="F203" i="10" a="1"/>
  <c r="F203" i="10" s="1"/>
  <c r="F181" i="10" a="1"/>
  <c r="F181" i="10" s="1"/>
  <c r="F155" i="10" a="1"/>
  <c r="F155" i="10" s="1"/>
  <c r="F130" i="10" a="1"/>
  <c r="F130" i="10" s="1"/>
  <c r="F92" i="10" a="1"/>
  <c r="F92" i="10" s="1"/>
  <c r="F56" i="10" a="1"/>
  <c r="F56" i="10" s="1"/>
  <c r="F27" i="10" a="1"/>
  <c r="F27" i="10" s="1"/>
  <c r="F4" i="10" a="1"/>
  <c r="F4" i="10" s="1"/>
  <c r="C355" i="10" a="1"/>
  <c r="C355" i="10" s="1"/>
  <c r="C330" i="10" a="1"/>
  <c r="C330" i="10" s="1"/>
  <c r="C301" i="10" a="1"/>
  <c r="C301" i="10" s="1"/>
  <c r="C280" i="10" a="1"/>
  <c r="C280" i="10" s="1"/>
  <c r="C253" i="10" a="1"/>
  <c r="C253" i="10" s="1"/>
  <c r="C230" i="10" a="1"/>
  <c r="C230" i="10" s="1"/>
  <c r="C203" i="10" a="1"/>
  <c r="C203" i="10" s="1"/>
  <c r="C181" i="10" a="1"/>
  <c r="C181" i="10" s="1"/>
  <c r="C155" i="10" a="1"/>
  <c r="C155" i="10" s="1"/>
  <c r="C130" i="10" a="1"/>
  <c r="C130" i="10" s="1"/>
  <c r="C92" i="10" a="1"/>
  <c r="C92" i="10" s="1"/>
  <c r="C56" i="10" a="1"/>
  <c r="C56" i="10" s="1"/>
  <c r="C27" i="10" a="1"/>
  <c r="C27" i="10" s="1"/>
  <c r="I89" i="10" l="1"/>
  <c r="J89" i="10" s="1"/>
  <c r="I81" i="10"/>
  <c r="J81" i="10" s="1"/>
  <c r="I119" i="10"/>
  <c r="J119" i="10" s="1"/>
  <c r="I317" i="10"/>
  <c r="J317" i="10" s="1"/>
  <c r="H89" i="10"/>
  <c r="H81" i="10"/>
  <c r="H119" i="10"/>
  <c r="H317" i="10"/>
  <c r="I88" i="10"/>
  <c r="J88" i="10" s="1"/>
  <c r="I80" i="10"/>
  <c r="J80" i="10" s="1"/>
  <c r="I118" i="10"/>
  <c r="J118" i="10" s="1"/>
  <c r="I316" i="10"/>
  <c r="J316" i="10" s="1"/>
  <c r="H88" i="10"/>
  <c r="H80" i="10"/>
  <c r="H118" i="10"/>
  <c r="H316" i="10"/>
  <c r="I87" i="10"/>
  <c r="J87" i="10" s="1"/>
  <c r="I125" i="10"/>
  <c r="J125" i="10" s="1"/>
  <c r="I291" i="10"/>
  <c r="J291" i="10" s="1"/>
  <c r="I343" i="10"/>
  <c r="J343" i="10" s="1"/>
  <c r="H87" i="10"/>
  <c r="H125" i="10"/>
  <c r="H291" i="10"/>
  <c r="H343" i="10"/>
  <c r="I86" i="10"/>
  <c r="J86" i="10" s="1"/>
  <c r="I124" i="10"/>
  <c r="J124" i="10" s="1"/>
  <c r="I290" i="10"/>
  <c r="J290" i="10" s="1"/>
  <c r="I342" i="10"/>
  <c r="J342" i="10" s="1"/>
  <c r="H86" i="10"/>
  <c r="H124" i="10"/>
  <c r="H290" i="10"/>
  <c r="H342" i="10"/>
  <c r="I85" i="10"/>
  <c r="J85" i="10" s="1"/>
  <c r="I123" i="10"/>
  <c r="J123" i="10" s="1"/>
  <c r="I289" i="10"/>
  <c r="J289" i="10" s="1"/>
  <c r="I341" i="10"/>
  <c r="J341" i="10" s="1"/>
  <c r="H85" i="10"/>
  <c r="H123" i="10"/>
  <c r="H289" i="10"/>
  <c r="H341" i="10"/>
  <c r="I84" i="10"/>
  <c r="J84" i="10" s="1"/>
  <c r="I122" i="10"/>
  <c r="J122" i="10" s="1"/>
  <c r="I288" i="10"/>
  <c r="J288" i="10" s="1"/>
  <c r="I340" i="10"/>
  <c r="J340" i="10" s="1"/>
  <c r="H84" i="10"/>
  <c r="H122" i="10"/>
  <c r="H288" i="10"/>
  <c r="H340" i="10"/>
  <c r="H16" i="10"/>
  <c r="I83" i="10"/>
  <c r="J83" i="10" s="1"/>
  <c r="I121" i="10"/>
  <c r="J121" i="10" s="1"/>
  <c r="I319" i="10"/>
  <c r="J319" i="10" s="1"/>
  <c r="I367" i="10"/>
  <c r="J367" i="10" s="1"/>
  <c r="I16" i="10"/>
  <c r="J16" i="10" s="1"/>
  <c r="H83" i="10"/>
  <c r="H121" i="10"/>
  <c r="H319" i="10"/>
  <c r="H367" i="10"/>
  <c r="I48" i="10"/>
  <c r="J48" i="10" s="1"/>
  <c r="I82" i="10"/>
  <c r="J82" i="10" s="1"/>
  <c r="I120" i="10"/>
  <c r="J120" i="10" s="1"/>
  <c r="I318" i="10"/>
  <c r="J318" i="10" s="1"/>
  <c r="I366" i="10"/>
  <c r="J366" i="10" s="1"/>
  <c r="H48" i="10"/>
  <c r="H82" i="10"/>
  <c r="H120" i="10"/>
  <c r="H318" i="10"/>
  <c r="H366" i="10"/>
  <c r="AK460" i="6"/>
  <c r="AK459" i="6"/>
  <c r="AK458" i="6"/>
  <c r="AK454" i="6"/>
  <c r="AK453" i="6"/>
  <c r="AK452" i="6"/>
  <c r="AK451" i="6"/>
  <c r="AK450" i="6"/>
  <c r="AK449" i="6"/>
  <c r="AK380" i="6"/>
  <c r="AK379" i="6"/>
  <c r="AK378" i="6"/>
  <c r="AK377" i="6"/>
  <c r="AK376" i="6"/>
  <c r="AK375" i="6"/>
  <c r="AK374" i="6"/>
  <c r="AK373" i="6"/>
  <c r="AK372" i="6"/>
  <c r="AK371" i="6"/>
  <c r="AK370" i="6"/>
  <c r="AK369" i="6"/>
  <c r="AK368" i="6"/>
  <c r="AK367" i="6"/>
  <c r="AK366" i="6"/>
  <c r="AK365" i="6"/>
  <c r="AK364" i="6"/>
  <c r="AK363" i="6"/>
  <c r="AK362" i="6"/>
  <c r="AK361" i="6"/>
  <c r="AK360" i="6"/>
  <c r="AK359" i="6"/>
  <c r="AK358" i="6"/>
  <c r="AK357" i="6"/>
  <c r="AK312" i="6"/>
  <c r="AK311" i="6"/>
  <c r="AK310" i="6"/>
  <c r="AK309" i="6"/>
  <c r="AK308" i="6"/>
  <c r="AK307" i="6"/>
  <c r="AK139" i="6"/>
  <c r="AK138" i="6"/>
  <c r="AK137" i="6"/>
  <c r="AK136" i="6"/>
  <c r="AK135" i="6"/>
  <c r="AK64" i="6"/>
  <c r="AK63" i="6"/>
  <c r="AK62" i="6"/>
  <c r="AK61" i="6"/>
  <c r="AK60" i="6"/>
  <c r="AK59" i="6"/>
  <c r="AK3" i="6"/>
  <c r="AK4" i="6"/>
  <c r="AK5" i="6"/>
  <c r="AK6" i="6"/>
  <c r="AK7" i="6"/>
  <c r="AK20" i="6"/>
  <c r="AK21" i="6"/>
  <c r="AK22" i="6"/>
  <c r="AK23" i="6"/>
  <c r="AK24" i="6"/>
  <c r="AK25" i="6"/>
  <c r="AK26" i="6"/>
  <c r="AK27" i="6"/>
  <c r="AK28" i="6"/>
  <c r="AK29" i="6"/>
  <c r="AK30" i="6"/>
  <c r="AK31" i="6"/>
  <c r="AK32" i="6"/>
  <c r="AK33" i="6"/>
  <c r="AK34" i="6"/>
  <c r="AK35" i="6"/>
  <c r="AK36" i="6"/>
  <c r="AK37" i="6"/>
  <c r="AK38" i="6"/>
  <c r="AK39" i="6"/>
  <c r="AK40" i="6"/>
  <c r="AK41" i="6"/>
  <c r="AK42" i="6"/>
  <c r="AK43" i="6"/>
  <c r="AK44" i="6"/>
  <c r="AK45" i="6"/>
  <c r="AK46" i="6"/>
  <c r="AK47" i="6"/>
  <c r="AK48" i="6"/>
  <c r="AK49" i="6"/>
  <c r="AK50" i="6"/>
  <c r="AK51" i="6"/>
  <c r="AK52" i="6"/>
  <c r="AK53" i="6"/>
  <c r="AK54" i="6"/>
  <c r="AK55" i="6"/>
  <c r="AK57" i="6"/>
  <c r="AK58" i="6"/>
  <c r="AK71"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1" i="6"/>
  <c r="AK102" i="6"/>
  <c r="AK103"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29" i="6"/>
  <c r="AK130" i="6"/>
  <c r="AK131" i="6"/>
  <c r="AK132" i="6"/>
  <c r="AK133" i="6"/>
  <c r="AK134" i="6"/>
  <c r="AK146" i="6"/>
  <c r="AK147" i="6"/>
  <c r="AK148" i="6"/>
  <c r="AK149" i="6"/>
  <c r="AK150" i="6"/>
  <c r="AK151" i="6"/>
  <c r="AK152" i="6"/>
  <c r="AK153" i="6"/>
  <c r="AK154" i="6"/>
  <c r="AK155" i="6"/>
  <c r="AK156" i="6"/>
  <c r="AK157" i="6"/>
  <c r="AK158" i="6"/>
  <c r="AK159" i="6"/>
  <c r="AK160" i="6"/>
  <c r="AK161" i="6"/>
  <c r="AK162" i="6"/>
  <c r="AK163" i="6"/>
  <c r="AK164" i="6"/>
  <c r="AK165" i="6"/>
  <c r="AK166" i="6"/>
  <c r="AK167" i="6"/>
  <c r="AK168" i="6"/>
  <c r="AK169" i="6"/>
  <c r="AK170" i="6"/>
  <c r="AK171" i="6"/>
  <c r="AK172" i="6"/>
  <c r="AK173" i="6"/>
  <c r="AK174" i="6"/>
  <c r="AK175" i="6"/>
  <c r="AK176" i="6"/>
  <c r="AK177" i="6"/>
  <c r="AK178" i="6"/>
  <c r="AK179" i="6"/>
  <c r="AK180" i="6"/>
  <c r="AK181" i="6"/>
  <c r="AK182" i="6"/>
  <c r="AK183" i="6"/>
  <c r="AK184" i="6"/>
  <c r="AK185" i="6"/>
  <c r="AK186" i="6"/>
  <c r="AK187" i="6"/>
  <c r="AK188" i="6"/>
  <c r="AK189" i="6"/>
  <c r="AK190" i="6"/>
  <c r="AK191" i="6"/>
  <c r="AK192" i="6"/>
  <c r="AK193" i="6"/>
  <c r="AK194" i="6"/>
  <c r="AK195" i="6"/>
  <c r="AK196" i="6"/>
  <c r="AK197" i="6"/>
  <c r="AK198" i="6"/>
  <c r="AK199" i="6"/>
  <c r="AK200" i="6"/>
  <c r="AK201" i="6"/>
  <c r="AK202" i="6"/>
  <c r="AK203" i="6"/>
  <c r="AK204" i="6"/>
  <c r="AK205" i="6"/>
  <c r="AK206" i="6"/>
  <c r="AK207" i="6"/>
  <c r="AK208" i="6"/>
  <c r="AK209" i="6"/>
  <c r="AK210" i="6"/>
  <c r="AK211" i="6"/>
  <c r="AK212" i="6"/>
  <c r="AK213" i="6"/>
  <c r="AK214" i="6"/>
  <c r="AK215" i="6"/>
  <c r="AK216" i="6"/>
  <c r="AK217" i="6"/>
  <c r="AK218" i="6"/>
  <c r="AK219" i="6"/>
  <c r="AK220" i="6"/>
  <c r="AK221" i="6"/>
  <c r="AK222" i="6"/>
  <c r="AK223" i="6"/>
  <c r="AK224" i="6"/>
  <c r="AK225" i="6"/>
  <c r="AK226" i="6"/>
  <c r="AK227" i="6"/>
  <c r="AK228" i="6"/>
  <c r="AK229" i="6"/>
  <c r="AK230" i="6"/>
  <c r="AK231" i="6"/>
  <c r="AK232" i="6"/>
  <c r="AK233" i="6"/>
  <c r="AK234" i="6"/>
  <c r="AK235" i="6"/>
  <c r="AK236" i="6"/>
  <c r="AK237" i="6"/>
  <c r="AK238" i="6"/>
  <c r="AK239" i="6"/>
  <c r="AK240" i="6"/>
  <c r="AK242" i="6"/>
  <c r="AK243" i="6"/>
  <c r="AK244" i="6"/>
  <c r="AK245" i="6"/>
  <c r="AK248" i="6"/>
  <c r="AK249" i="6"/>
  <c r="AK254" i="6"/>
  <c r="AK255" i="6"/>
  <c r="AK256" i="6"/>
  <c r="AK257" i="6"/>
  <c r="AK258" i="6"/>
  <c r="AK259" i="6"/>
  <c r="AK260" i="6"/>
  <c r="AK261" i="6"/>
  <c r="AK262" i="6"/>
  <c r="AK263" i="6"/>
  <c r="AK264" i="6"/>
  <c r="AK265" i="6"/>
  <c r="AK266" i="6"/>
  <c r="AK267" i="6"/>
  <c r="AK268" i="6"/>
  <c r="AK269" i="6"/>
  <c r="AK270" i="6"/>
  <c r="AK271" i="6"/>
  <c r="AK272" i="6"/>
  <c r="AK273" i="6"/>
  <c r="AK274" i="6"/>
  <c r="AK275" i="6"/>
  <c r="AK276" i="6"/>
  <c r="AK277" i="6"/>
  <c r="AK278" i="6"/>
  <c r="AK279" i="6"/>
  <c r="AK280" i="6"/>
  <c r="AK281" i="6"/>
  <c r="AK282" i="6"/>
  <c r="AK283" i="6"/>
  <c r="AK284" i="6"/>
  <c r="AK285" i="6"/>
  <c r="AK286" i="6"/>
  <c r="AK287" i="6"/>
  <c r="AK288" i="6"/>
  <c r="AK289" i="6"/>
  <c r="AK290" i="6"/>
  <c r="AK291" i="6"/>
  <c r="AK292" i="6"/>
  <c r="AK293" i="6"/>
  <c r="AK294" i="6"/>
  <c r="AK295" i="6"/>
  <c r="AK296" i="6"/>
  <c r="AK297" i="6"/>
  <c r="AK298" i="6"/>
  <c r="AK299" i="6"/>
  <c r="AK300" i="6"/>
  <c r="AK301" i="6"/>
  <c r="AK302" i="6"/>
  <c r="AK303" i="6"/>
  <c r="AK304" i="6"/>
  <c r="AK305" i="6"/>
  <c r="AK306" i="6"/>
  <c r="AK313" i="6"/>
  <c r="AK314" i="6"/>
  <c r="AK315" i="6"/>
  <c r="AK316" i="6"/>
  <c r="AK317" i="6"/>
  <c r="AK318" i="6"/>
  <c r="AK319" i="6"/>
  <c r="AK321" i="6"/>
  <c r="AK322" i="6"/>
  <c r="AK323" i="6"/>
  <c r="AK324" i="6"/>
  <c r="AK325" i="6"/>
  <c r="AK326" i="6"/>
  <c r="AK327" i="6"/>
  <c r="AK328" i="6"/>
  <c r="AK329" i="6"/>
  <c r="AK330" i="6"/>
  <c r="AK331" i="6"/>
  <c r="AK332" i="6"/>
  <c r="AK345" i="6"/>
  <c r="AK346" i="6"/>
  <c r="AK347" i="6"/>
  <c r="AK348" i="6"/>
  <c r="AK349" i="6"/>
  <c r="AK350" i="6"/>
  <c r="AK351" i="6"/>
  <c r="AK352" i="6"/>
  <c r="AK353" i="6"/>
  <c r="AK354" i="6"/>
  <c r="AK355" i="6"/>
  <c r="AK356" i="6"/>
  <c r="AK381" i="6"/>
  <c r="AK382" i="6"/>
  <c r="AK383" i="6"/>
  <c r="AK384" i="6"/>
  <c r="AK385" i="6"/>
  <c r="AK386" i="6"/>
  <c r="AK387" i="6"/>
  <c r="AK388" i="6"/>
  <c r="AK389" i="6"/>
  <c r="AK390" i="6"/>
  <c r="AK391" i="6"/>
  <c r="AK392" i="6"/>
  <c r="AK393" i="6"/>
  <c r="AK394" i="6"/>
  <c r="AK395" i="6"/>
  <c r="AK396" i="6"/>
  <c r="AK397" i="6"/>
  <c r="AK398" i="6"/>
  <c r="AK399" i="6"/>
  <c r="AK400" i="6"/>
  <c r="AK401" i="6"/>
  <c r="AK402" i="6"/>
  <c r="AK403" i="6"/>
  <c r="AK404" i="6"/>
  <c r="AK405" i="6"/>
  <c r="AK406" i="6"/>
  <c r="AK407" i="6"/>
  <c r="AK408" i="6"/>
  <c r="AK409" i="6"/>
  <c r="AK410" i="6"/>
  <c r="AK411" i="6"/>
  <c r="AK412" i="6"/>
  <c r="AK413" i="6"/>
  <c r="AK414" i="6"/>
  <c r="AK415" i="6"/>
  <c r="AK416" i="6"/>
  <c r="AK417" i="6"/>
  <c r="AK418" i="6"/>
  <c r="AK419" i="6"/>
  <c r="AK420" i="6"/>
  <c r="AK421" i="6"/>
  <c r="AK422" i="6"/>
  <c r="AK423" i="6"/>
  <c r="AK424" i="6"/>
  <c r="AK425" i="6"/>
  <c r="AK426" i="6"/>
  <c r="AK427" i="6"/>
  <c r="AK428" i="6"/>
  <c r="AK429" i="6"/>
  <c r="AK446" i="6"/>
  <c r="AK447" i="6"/>
  <c r="AK448" i="6"/>
  <c r="AK455" i="6"/>
  <c r="AK456" i="6"/>
  <c r="AK457" i="6"/>
  <c r="AK461" i="6"/>
  <c r="AK462" i="6"/>
  <c r="AK463" i="6"/>
  <c r="AK464" i="6"/>
  <c r="AK465" i="6"/>
  <c r="AK466" i="6"/>
  <c r="AK467" i="6"/>
  <c r="AK468" i="6"/>
  <c r="AK469" i="6"/>
  <c r="AK470" i="6"/>
  <c r="AK485" i="6"/>
  <c r="AK486" i="6"/>
  <c r="AK487" i="6"/>
  <c r="AK488" i="6"/>
  <c r="AK489" i="6"/>
  <c r="AK490" i="6"/>
  <c r="AK491" i="6"/>
  <c r="AK492" i="6"/>
  <c r="AK493" i="6"/>
  <c r="AK494" i="6"/>
  <c r="AK495" i="6"/>
  <c r="AK496" i="6"/>
  <c r="AK497" i="6"/>
  <c r="AK498" i="6"/>
  <c r="AK499" i="6"/>
  <c r="AK500" i="6"/>
  <c r="AK501" i="6"/>
  <c r="AK502" i="6"/>
  <c r="AK503" i="6"/>
  <c r="AK504" i="6"/>
  <c r="AK505" i="6"/>
  <c r="AK506" i="6"/>
  <c r="AK507" i="6"/>
  <c r="AK508" i="6"/>
  <c r="AK2" i="6"/>
  <c r="B336" i="8" a="1"/>
  <c r="B336" i="8" s="1"/>
  <c r="D336" i="8" s="1"/>
  <c r="K330" i="8"/>
  <c r="K329" i="8"/>
  <c r="K328" i="8"/>
  <c r="K326" i="8"/>
  <c r="K325" i="8"/>
  <c r="K324" i="8"/>
  <c r="K327" i="8"/>
  <c r="K323" i="8"/>
  <c r="K322" i="8"/>
  <c r="K321" i="8"/>
  <c r="K320" i="8"/>
  <c r="K319" i="8"/>
  <c r="K318" i="8"/>
  <c r="K317" i="8"/>
  <c r="D330" i="8"/>
  <c r="D329" i="8"/>
  <c r="D328" i="8"/>
  <c r="D327" i="8"/>
  <c r="D326" i="8"/>
  <c r="D325" i="8"/>
  <c r="D324" i="8"/>
  <c r="D323" i="8"/>
  <c r="D322" i="8"/>
  <c r="D321" i="8"/>
  <c r="D320" i="8"/>
  <c r="D319" i="8"/>
  <c r="D317" i="8"/>
  <c r="D318" i="8"/>
  <c r="I355" i="10"/>
  <c r="I330" i="10"/>
  <c r="I301" i="10"/>
  <c r="I280" i="10"/>
  <c r="I253" i="10"/>
  <c r="I230" i="10"/>
  <c r="I203" i="10"/>
  <c r="I181" i="10"/>
  <c r="I155" i="10"/>
  <c r="I130" i="10"/>
  <c r="I92" i="10"/>
  <c r="I56" i="10"/>
  <c r="H27" i="10"/>
  <c r="D346" i="8" l="1"/>
  <c r="D347" i="8"/>
  <c r="D348" i="8"/>
  <c r="D349" i="8"/>
  <c r="D350" i="8"/>
  <c r="I117" i="10"/>
  <c r="J117" i="10" s="1"/>
  <c r="D351" i="8"/>
  <c r="I337" i="10"/>
  <c r="J337" i="10" s="1"/>
  <c r="H117" i="10"/>
  <c r="D352" i="8"/>
  <c r="D337" i="8"/>
  <c r="D353" i="8"/>
  <c r="D338" i="8"/>
  <c r="D354" i="8"/>
  <c r="D339" i="8"/>
  <c r="D355" i="8"/>
  <c r="D340" i="8"/>
  <c r="D356" i="8"/>
  <c r="D341" i="8"/>
  <c r="D357" i="8"/>
  <c r="D342" i="8"/>
  <c r="D358" i="8"/>
  <c r="D343" i="8"/>
  <c r="D359" i="8"/>
  <c r="D344" i="8"/>
  <c r="D360" i="8"/>
  <c r="I254" i="10"/>
  <c r="J254" i="10" s="1"/>
  <c r="D345" i="8"/>
  <c r="D361" i="8"/>
  <c r="I336" i="10"/>
  <c r="J336" i="10" s="1"/>
  <c r="H305" i="10"/>
  <c r="I233" i="10"/>
  <c r="J233" i="10" s="1"/>
  <c r="I133" i="10"/>
  <c r="J133" i="10" s="1"/>
  <c r="H304" i="10"/>
  <c r="H303" i="10"/>
  <c r="I305" i="10"/>
  <c r="J305" i="10" s="1"/>
  <c r="H306" i="10"/>
  <c r="I134" i="10"/>
  <c r="J134" i="10" s="1"/>
  <c r="I232" i="10"/>
  <c r="J232" i="10" s="1"/>
  <c r="I231" i="10"/>
  <c r="J231" i="10" s="1"/>
  <c r="I132" i="10"/>
  <c r="J132" i="10" s="1"/>
  <c r="I131" i="10"/>
  <c r="J131" i="10" s="1"/>
  <c r="H256" i="10"/>
  <c r="I304" i="10"/>
  <c r="J304" i="10" s="1"/>
  <c r="I303" i="10"/>
  <c r="J303" i="10" s="1"/>
  <c r="I259" i="10"/>
  <c r="J259" i="10" s="1"/>
  <c r="I302" i="10"/>
  <c r="J302" i="10" s="1"/>
  <c r="H208" i="10"/>
  <c r="I258" i="10"/>
  <c r="J258" i="10" s="1"/>
  <c r="I257" i="10"/>
  <c r="J257" i="10" s="1"/>
  <c r="I255" i="10"/>
  <c r="J255" i="10" s="1"/>
  <c r="H97" i="10"/>
  <c r="H96" i="10"/>
  <c r="H115" i="10"/>
  <c r="H113" i="10"/>
  <c r="I107" i="10"/>
  <c r="J107" i="10" s="1"/>
  <c r="H95" i="10"/>
  <c r="H94" i="10"/>
  <c r="H93" i="10"/>
  <c r="I110" i="10"/>
  <c r="J110" i="10" s="1"/>
  <c r="H112" i="10"/>
  <c r="I106" i="10"/>
  <c r="J106" i="10" s="1"/>
  <c r="I116" i="10"/>
  <c r="J116" i="10" s="1"/>
  <c r="H114" i="10"/>
  <c r="H111" i="10"/>
  <c r="I105" i="10"/>
  <c r="J105" i="10" s="1"/>
  <c r="H108" i="10"/>
  <c r="I101" i="10"/>
  <c r="J101" i="10" s="1"/>
  <c r="H98" i="10"/>
  <c r="I94" i="10"/>
  <c r="J94" i="10" s="1"/>
  <c r="H110" i="10"/>
  <c r="I104" i="10"/>
  <c r="J104" i="10" s="1"/>
  <c r="H109" i="10"/>
  <c r="I103" i="10"/>
  <c r="J103" i="10" s="1"/>
  <c r="I102" i="10"/>
  <c r="J102" i="10" s="1"/>
  <c r="H102" i="10"/>
  <c r="H99" i="10"/>
  <c r="I100" i="10"/>
  <c r="J100" i="10" s="1"/>
  <c r="H281" i="10"/>
  <c r="H56" i="10"/>
  <c r="H65" i="10"/>
  <c r="I72" i="10"/>
  <c r="J72" i="10" s="1"/>
  <c r="H74" i="10"/>
  <c r="H58" i="10"/>
  <c r="I65" i="10"/>
  <c r="J65" i="10" s="1"/>
  <c r="H132" i="10"/>
  <c r="H157" i="10"/>
  <c r="I184" i="10"/>
  <c r="J184" i="10" s="1"/>
  <c r="I207" i="10"/>
  <c r="J207" i="10" s="1"/>
  <c r="I281" i="10"/>
  <c r="J281" i="10" s="1"/>
  <c r="H309" i="10"/>
  <c r="I308" i="10"/>
  <c r="J308" i="10" s="1"/>
  <c r="I365" i="10"/>
  <c r="J365" i="10" s="1"/>
  <c r="H308" i="10"/>
  <c r="I307" i="10"/>
  <c r="J307" i="10" s="1"/>
  <c r="I339" i="10"/>
  <c r="J339" i="10" s="1"/>
  <c r="I364" i="10"/>
  <c r="J364" i="10" s="1"/>
  <c r="H101" i="10"/>
  <c r="I109" i="10"/>
  <c r="J109" i="10" s="1"/>
  <c r="I93" i="10"/>
  <c r="J93" i="10" s="1"/>
  <c r="H131" i="10"/>
  <c r="H156" i="10"/>
  <c r="I183" i="10"/>
  <c r="J183" i="10" s="1"/>
  <c r="I206" i="10"/>
  <c r="J206" i="10" s="1"/>
  <c r="I235" i="10"/>
  <c r="J235" i="10" s="1"/>
  <c r="H255" i="10"/>
  <c r="H72" i="10"/>
  <c r="I79" i="10"/>
  <c r="J79" i="10" s="1"/>
  <c r="I63" i="10"/>
  <c r="J63" i="10" s="1"/>
  <c r="H116" i="10"/>
  <c r="H100" i="10"/>
  <c r="I108" i="10"/>
  <c r="J108" i="10" s="1"/>
  <c r="I182" i="10"/>
  <c r="J182" i="10" s="1"/>
  <c r="I205" i="10"/>
  <c r="J205" i="10" s="1"/>
  <c r="I234" i="10"/>
  <c r="J234" i="10" s="1"/>
  <c r="H254" i="10"/>
  <c r="H287" i="10"/>
  <c r="H307" i="10"/>
  <c r="I306" i="10"/>
  <c r="J306" i="10" s="1"/>
  <c r="I338" i="10"/>
  <c r="J338" i="10" s="1"/>
  <c r="I363" i="10"/>
  <c r="J363" i="10" s="1"/>
  <c r="I362" i="10"/>
  <c r="J362" i="10" s="1"/>
  <c r="I361" i="10"/>
  <c r="J361" i="10" s="1"/>
  <c r="H66" i="10"/>
  <c r="I73" i="10"/>
  <c r="J73" i="10" s="1"/>
  <c r="I57" i="10"/>
  <c r="J57" i="10" s="1"/>
  <c r="H73" i="10"/>
  <c r="H57" i="10"/>
  <c r="I64" i="10"/>
  <c r="J64" i="10" s="1"/>
  <c r="H71" i="10"/>
  <c r="I78" i="10"/>
  <c r="J78" i="10" s="1"/>
  <c r="I62" i="10"/>
  <c r="J62" i="10" s="1"/>
  <c r="I159" i="10"/>
  <c r="J159" i="10" s="1"/>
  <c r="I204" i="10"/>
  <c r="J204" i="10" s="1"/>
  <c r="H286" i="10"/>
  <c r="H70" i="10"/>
  <c r="I77" i="10"/>
  <c r="J77" i="10" s="1"/>
  <c r="I61" i="10"/>
  <c r="J61" i="10" s="1"/>
  <c r="I158" i="10"/>
  <c r="J158" i="10" s="1"/>
  <c r="H285" i="10"/>
  <c r="H69" i="10"/>
  <c r="I76" i="10"/>
  <c r="J76" i="10" s="1"/>
  <c r="I60" i="10"/>
  <c r="J60" i="10" s="1"/>
  <c r="I157" i="10"/>
  <c r="J157" i="10" s="1"/>
  <c r="H284" i="10"/>
  <c r="I335" i="10"/>
  <c r="J335" i="10" s="1"/>
  <c r="H365" i="10"/>
  <c r="I360" i="10"/>
  <c r="J360" i="10" s="1"/>
  <c r="H68" i="10"/>
  <c r="I75" i="10"/>
  <c r="J75" i="10" s="1"/>
  <c r="I59" i="10"/>
  <c r="J59" i="10" s="1"/>
  <c r="I156" i="10"/>
  <c r="J156" i="10" s="1"/>
  <c r="H283" i="10"/>
  <c r="I334" i="10"/>
  <c r="J334" i="10" s="1"/>
  <c r="H364" i="10"/>
  <c r="I359" i="10"/>
  <c r="J359" i="10" s="1"/>
  <c r="I256" i="10"/>
  <c r="J256" i="10" s="1"/>
  <c r="H282" i="10"/>
  <c r="H302" i="10"/>
  <c r="H339" i="10"/>
  <c r="I333" i="10"/>
  <c r="J333" i="10" s="1"/>
  <c r="H363" i="10"/>
  <c r="I358" i="10"/>
  <c r="J358" i="10" s="1"/>
  <c r="H338" i="10"/>
  <c r="I332" i="10"/>
  <c r="J332" i="10" s="1"/>
  <c r="H362" i="10"/>
  <c r="I357" i="10"/>
  <c r="J357" i="10" s="1"/>
  <c r="H67" i="10"/>
  <c r="I74" i="10"/>
  <c r="J74" i="10" s="1"/>
  <c r="I58" i="10"/>
  <c r="J58" i="10" s="1"/>
  <c r="I315" i="10"/>
  <c r="J315" i="10" s="1"/>
  <c r="H337" i="10"/>
  <c r="I331" i="10"/>
  <c r="J331" i="10" s="1"/>
  <c r="H361" i="10"/>
  <c r="I356" i="10"/>
  <c r="J356" i="10" s="1"/>
  <c r="I287" i="10"/>
  <c r="J287" i="10" s="1"/>
  <c r="H315" i="10"/>
  <c r="I314" i="10"/>
  <c r="J314" i="10" s="1"/>
  <c r="H336" i="10"/>
  <c r="H360" i="10"/>
  <c r="H185" i="10"/>
  <c r="H207" i="10"/>
  <c r="H79" i="10"/>
  <c r="H63" i="10"/>
  <c r="I70" i="10"/>
  <c r="J70" i="10" s="1"/>
  <c r="H107" i="10"/>
  <c r="I115" i="10"/>
  <c r="J115" i="10" s="1"/>
  <c r="I99" i="10"/>
  <c r="J99" i="10" s="1"/>
  <c r="H313" i="10"/>
  <c r="H358" i="10"/>
  <c r="H77" i="10"/>
  <c r="H61" i="10"/>
  <c r="I68" i="10"/>
  <c r="J68" i="10" s="1"/>
  <c r="H105" i="10"/>
  <c r="I113" i="10"/>
  <c r="J113" i="10" s="1"/>
  <c r="I97" i="10"/>
  <c r="J97" i="10" s="1"/>
  <c r="H182" i="10"/>
  <c r="H204" i="10"/>
  <c r="H233" i="10"/>
  <c r="H259" i="10"/>
  <c r="I284" i="10"/>
  <c r="J284" i="10" s="1"/>
  <c r="H312" i="10"/>
  <c r="I311" i="10"/>
  <c r="J311" i="10" s="1"/>
  <c r="H333" i="10"/>
  <c r="H357" i="10"/>
  <c r="H64" i="10"/>
  <c r="I71" i="10"/>
  <c r="J71" i="10" s="1"/>
  <c r="H184" i="10"/>
  <c r="H206" i="10"/>
  <c r="H235" i="10"/>
  <c r="I286" i="10"/>
  <c r="J286" i="10" s="1"/>
  <c r="I313" i="10"/>
  <c r="J313" i="10" s="1"/>
  <c r="H335" i="10"/>
  <c r="H359" i="10"/>
  <c r="H62" i="10"/>
  <c r="I114" i="10"/>
  <c r="J114" i="10" s="1"/>
  <c r="I98" i="10"/>
  <c r="J98" i="10" s="1"/>
  <c r="H183" i="10"/>
  <c r="H234" i="10"/>
  <c r="I285" i="10"/>
  <c r="J285" i="10" s="1"/>
  <c r="H334" i="10"/>
  <c r="H76" i="10"/>
  <c r="H60" i="10"/>
  <c r="I67" i="10"/>
  <c r="J67" i="10" s="1"/>
  <c r="H104" i="10"/>
  <c r="I112" i="10"/>
  <c r="J112" i="10" s="1"/>
  <c r="I96" i="10"/>
  <c r="J96" i="10" s="1"/>
  <c r="H134" i="10"/>
  <c r="H159" i="10"/>
  <c r="H232" i="10"/>
  <c r="H258" i="10"/>
  <c r="I283" i="10"/>
  <c r="J283" i="10" s="1"/>
  <c r="H311" i="10"/>
  <c r="I310" i="10"/>
  <c r="J310" i="10" s="1"/>
  <c r="H332" i="10"/>
  <c r="H356" i="10"/>
  <c r="H314" i="10"/>
  <c r="H78" i="10"/>
  <c r="I69" i="10"/>
  <c r="J69" i="10" s="1"/>
  <c r="H106" i="10"/>
  <c r="H205" i="10"/>
  <c r="I312" i="10"/>
  <c r="J312" i="10" s="1"/>
  <c r="H75" i="10"/>
  <c r="H59" i="10"/>
  <c r="I66" i="10"/>
  <c r="J66" i="10" s="1"/>
  <c r="H103" i="10"/>
  <c r="I111" i="10"/>
  <c r="J111" i="10" s="1"/>
  <c r="I95" i="10"/>
  <c r="J95" i="10" s="1"/>
  <c r="H133" i="10"/>
  <c r="H158" i="10"/>
  <c r="I185" i="10"/>
  <c r="J185" i="10" s="1"/>
  <c r="I208" i="10"/>
  <c r="J208" i="10" s="1"/>
  <c r="H231" i="10"/>
  <c r="H257" i="10"/>
  <c r="I282" i="10"/>
  <c r="J282" i="10" s="1"/>
  <c r="H310" i="10"/>
  <c r="I309" i="10"/>
  <c r="J309" i="10" s="1"/>
  <c r="H331" i="10"/>
  <c r="J355" i="10"/>
  <c r="H355" i="10"/>
  <c r="J330" i="10"/>
  <c r="H330" i="10"/>
  <c r="J301" i="10"/>
  <c r="H301" i="10"/>
  <c r="J280" i="10"/>
  <c r="H280" i="10"/>
  <c r="J253" i="10"/>
  <c r="H253" i="10"/>
  <c r="J230" i="10"/>
  <c r="H230" i="10"/>
  <c r="J203" i="10"/>
  <c r="H203" i="10"/>
  <c r="J181" i="10"/>
  <c r="H181" i="10"/>
  <c r="J155" i="10"/>
  <c r="H155" i="10"/>
  <c r="J130" i="10"/>
  <c r="H130" i="10"/>
  <c r="H92" i="10"/>
  <c r="J92" i="10"/>
  <c r="H46" i="10"/>
  <c r="I39" i="10"/>
  <c r="J39" i="10" s="1"/>
  <c r="H47" i="10"/>
  <c r="H30" i="10"/>
  <c r="I30" i="10"/>
  <c r="J30" i="10" s="1"/>
  <c r="I38" i="10"/>
  <c r="J38" i="10" s="1"/>
  <c r="I45" i="10"/>
  <c r="J45" i="10" s="1"/>
  <c r="H29" i="10"/>
  <c r="H32" i="10"/>
  <c r="H31" i="10"/>
  <c r="I27" i="10"/>
  <c r="J27" i="10" s="1"/>
  <c r="I47" i="10"/>
  <c r="J47" i="10" s="1"/>
  <c r="H41" i="10"/>
  <c r="H40" i="10"/>
  <c r="I44" i="10"/>
  <c r="J44" i="10" s="1"/>
  <c r="I28" i="10"/>
  <c r="J28" i="10" s="1"/>
  <c r="H38" i="10"/>
  <c r="I43" i="10"/>
  <c r="J43" i="10" s="1"/>
  <c r="I37" i="10"/>
  <c r="J37" i="10" s="1"/>
  <c r="I36" i="10"/>
  <c r="J36" i="10" s="1"/>
  <c r="I35" i="10"/>
  <c r="J35" i="10" s="1"/>
  <c r="I34" i="10"/>
  <c r="J34" i="10" s="1"/>
  <c r="I33" i="10"/>
  <c r="J33" i="10" s="1"/>
  <c r="I31" i="10"/>
  <c r="J31" i="10" s="1"/>
  <c r="I29" i="10"/>
  <c r="J29" i="10" s="1"/>
  <c r="H39" i="10"/>
  <c r="H37" i="10"/>
  <c r="I42" i="10"/>
  <c r="J42" i="10" s="1"/>
  <c r="H34" i="10"/>
  <c r="H33" i="10"/>
  <c r="H45" i="10"/>
  <c r="H44" i="10"/>
  <c r="H43" i="10"/>
  <c r="I41" i="10"/>
  <c r="J41" i="10" s="1"/>
  <c r="H28" i="10"/>
  <c r="I32" i="10"/>
  <c r="J32" i="10" s="1"/>
  <c r="H42" i="10"/>
  <c r="I46" i="10"/>
  <c r="J46" i="10" s="1"/>
  <c r="H36" i="10"/>
  <c r="H35" i="10"/>
  <c r="I40" i="10"/>
  <c r="J40" i="10" s="1"/>
  <c r="J56" i="10"/>
  <c r="H5" i="10" l="1"/>
  <c r="E46" i="8" a="1"/>
  <c r="E46" i="8" s="1"/>
  <c r="D5" i="8" a="1"/>
  <c r="D5" i="8" s="1"/>
  <c r="D36" i="8" a="1"/>
  <c r="D36" i="8" s="1"/>
  <c r="E38" i="8" a="1"/>
  <c r="E38" i="8" s="1"/>
  <c r="D6" i="8" a="1"/>
  <c r="D6" i="8" s="1"/>
  <c r="E35" i="8" a="1"/>
  <c r="E35" i="8" s="1"/>
  <c r="F39" i="8" a="1"/>
  <c r="F39" i="8" s="1"/>
  <c r="C17" i="9" a="1"/>
  <c r="C17" i="9" s="1"/>
  <c r="M90" i="9" a="1"/>
  <c r="M90" i="9" s="1"/>
  <c r="H26" i="9" a="1"/>
  <c r="H26" i="9" s="1"/>
  <c r="F44" i="8" a="1"/>
  <c r="F44" i="8" s="1"/>
  <c r="H4" i="9" a="1"/>
  <c r="H4" i="9" s="1"/>
  <c r="D7" i="8" a="1"/>
  <c r="D7" i="8" s="1"/>
  <c r="E7" i="8" a="1"/>
  <c r="E7" i="8" s="1"/>
  <c r="M49" i="9" a="1"/>
  <c r="M49" i="9" s="1"/>
  <c r="M86" i="9" a="1"/>
  <c r="M86" i="9" s="1"/>
  <c r="E8" i="8" l="1" a="1"/>
  <c r="E8" i="8" s="1"/>
  <c r="E6" i="8" a="1"/>
  <c r="E6" i="8" s="1"/>
  <c r="D35" i="8" a="1"/>
  <c r="D35" i="8" s="1"/>
  <c r="F6" i="8" a="1"/>
  <c r="F6" i="8" s="1"/>
  <c r="D37" i="8" a="1"/>
  <c r="D37" i="8" s="1"/>
  <c r="D40" i="8" a="1"/>
  <c r="D40" i="8" s="1"/>
  <c r="F35" i="8" a="1"/>
  <c r="F35" i="8" s="1"/>
  <c r="F37" i="8" a="1"/>
  <c r="F37" i="8" s="1"/>
  <c r="F43" i="8" a="1"/>
  <c r="F43" i="8" s="1"/>
  <c r="F41" i="8" a="1"/>
  <c r="F41" i="8" s="1"/>
  <c r="F40" i="8" a="1"/>
  <c r="F40" i="8" s="1"/>
  <c r="F45" i="8" a="1"/>
  <c r="F45" i="8" s="1"/>
  <c r="F42" i="8" a="1"/>
  <c r="F42" i="8" s="1"/>
  <c r="F38" i="8" a="1"/>
  <c r="F38" i="8" s="1"/>
  <c r="D8" i="8" a="1"/>
  <c r="D8" i="8" s="1"/>
  <c r="D38" i="8" a="1"/>
  <c r="D38" i="8" s="1"/>
  <c r="E42" i="8" a="1"/>
  <c r="E42" i="8" s="1"/>
  <c r="F46" i="8" a="1"/>
  <c r="F46" i="8" s="1"/>
  <c r="E41" i="8" a="1"/>
  <c r="E41" i="8" s="1"/>
  <c r="E5" i="8" a="1"/>
  <c r="E5" i="8" s="1"/>
  <c r="D39" i="8" a="1"/>
  <c r="D39" i="8" s="1"/>
  <c r="E43" i="8" a="1"/>
  <c r="E43" i="8" s="1"/>
  <c r="M4" i="9" a="1"/>
  <c r="M4" i="9" s="1"/>
  <c r="E44" i="8" a="1"/>
  <c r="E44" i="8" s="1"/>
  <c r="M9" i="9" a="1"/>
  <c r="M9" i="9" s="1"/>
  <c r="E45" i="8" a="1"/>
  <c r="E45" i="8" s="1"/>
  <c r="M14" i="9" a="1"/>
  <c r="M14" i="9" s="1"/>
  <c r="M20" i="9" a="1"/>
  <c r="M20" i="9" s="1"/>
  <c r="E36" i="8" a="1"/>
  <c r="E36" i="8" s="1"/>
  <c r="F5" i="8" a="1"/>
  <c r="F5" i="8" s="1"/>
  <c r="E37" i="8" a="1"/>
  <c r="E37" i="8" s="1"/>
  <c r="D41" i="8" a="1"/>
  <c r="D41" i="8" s="1"/>
  <c r="M32" i="9" a="1"/>
  <c r="M32" i="9" s="1"/>
  <c r="D42" i="8" a="1"/>
  <c r="D42" i="8" s="1"/>
  <c r="M35" i="9" a="1"/>
  <c r="M35" i="9" s="1"/>
  <c r="F7" i="8" a="1"/>
  <c r="F7" i="8" s="1"/>
  <c r="E39" i="8" a="1"/>
  <c r="E39" i="8" s="1"/>
  <c r="D43" i="8" a="1"/>
  <c r="D43" i="8" s="1"/>
  <c r="F8" i="8" a="1"/>
  <c r="F8" i="8" s="1"/>
  <c r="E40" i="8" a="1"/>
  <c r="E40" i="8" s="1"/>
  <c r="D44" i="8" a="1"/>
  <c r="D44" i="8" s="1"/>
  <c r="M54" i="9" a="1"/>
  <c r="M54" i="9" s="1"/>
  <c r="C4" i="9" a="1"/>
  <c r="C4" i="9" s="1"/>
  <c r="D45" i="8" a="1"/>
  <c r="D45" i="8" s="1"/>
  <c r="M60" i="9" a="1"/>
  <c r="M60" i="9" s="1"/>
  <c r="F36" i="8" a="1"/>
  <c r="F36" i="8" s="1"/>
  <c r="D46" i="8" a="1"/>
  <c r="D46" i="8" s="1"/>
  <c r="M67" i="9" a="1"/>
  <c r="M67" i="9" s="1"/>
  <c r="I9" i="10"/>
  <c r="J9" i="10" s="1"/>
  <c r="I10" i="10"/>
  <c r="J10" i="10" s="1"/>
  <c r="I11" i="10"/>
  <c r="J11" i="10" s="1"/>
  <c r="I12" i="10"/>
  <c r="J12" i="10" s="1"/>
  <c r="I13" i="10"/>
  <c r="J13" i="10" s="1"/>
  <c r="I7" i="10"/>
  <c r="J7" i="10" s="1"/>
  <c r="I8" i="10"/>
  <c r="J8" i="10" s="1"/>
  <c r="I14" i="10"/>
  <c r="J14" i="10" s="1"/>
  <c r="I15" i="10"/>
  <c r="J15" i="10" s="1"/>
  <c r="I5" i="10"/>
  <c r="J5" i="10" s="1"/>
  <c r="I6" i="10"/>
  <c r="J6" i="10" s="1"/>
  <c r="H15" i="10"/>
  <c r="H14" i="10"/>
  <c r="H6" i="10"/>
  <c r="H13" i="10"/>
  <c r="H7" i="10"/>
  <c r="H12" i="10"/>
  <c r="H11" i="10"/>
  <c r="H10" i="10"/>
  <c r="H8" i="10"/>
  <c r="H9" i="10"/>
  <c r="I4" i="10" l="1"/>
  <c r="J4" i="10" s="1"/>
  <c r="H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<sst xmlns="http://schemas.openxmlformats.org/spreadsheetml/2006/main" count="9309" uniqueCount="652">
  <si>
    <t>Non-Point Source Best Management Practices Database (NPS-BMP-DB). Part 2: Nutrients and Sediments</t>
  </si>
  <si>
    <t>Introduction</t>
  </si>
  <si>
    <t xml:space="preserve">For the purpose of improving the understating of the effectiveness of BMPs, this database catalogues information on BMP effectiveness extracted from peer reviewed scientific literature between 2000 to 2022 conducted in the United States (USA). The database also consists of statistical analysis of pooled efficacy values and evaluates the relative effectiveness of different practices in reducing pollutant loads. The database provides a source of reference for water quality planning and implementation studies or projects. The synthesized values can also be used to test the accuracy of computer model predictions on the effectiveness of BMPs. </t>
  </si>
  <si>
    <t>Contents</t>
  </si>
  <si>
    <t>Links</t>
  </si>
  <si>
    <t>Description</t>
  </si>
  <si>
    <t>Data Dictionary</t>
  </si>
  <si>
    <t>Description of codes/columns in the List of Studies and FIB_Database sheets</t>
  </si>
  <si>
    <t>List of Studies</t>
  </si>
  <si>
    <t>Catalogue of peer reviewed scientific literature on BMP effectiveness spanning 2000 to 2022</t>
  </si>
  <si>
    <t>Database</t>
  </si>
  <si>
    <t>Analysis</t>
  </si>
  <si>
    <t>How to cite this database</t>
  </si>
  <si>
    <t>Sheet - Database</t>
  </si>
  <si>
    <t>Code</t>
  </si>
  <si>
    <t>ValueID</t>
  </si>
  <si>
    <t>A unique identifier assigned to each data value in the dataset.</t>
  </si>
  <si>
    <t>StudyID</t>
  </si>
  <si>
    <t>A unique identifier assigned to each study from which the data was collected.</t>
  </si>
  <si>
    <t>Pub_Year</t>
  </si>
  <si>
    <t>The year of publication of the study.</t>
  </si>
  <si>
    <t>Source</t>
  </si>
  <si>
    <t>Dominant source of pathogen. Classified as either "Cropland", "Livestock", "Commercial", and "Residential".</t>
  </si>
  <si>
    <t>Source_Type</t>
  </si>
  <si>
    <t>Source category. Classified as either "Agriculture", "Sub-urban", "Urban".</t>
  </si>
  <si>
    <t>BMP</t>
  </si>
  <si>
    <t>Best Management Practice as mentioned in the study.</t>
  </si>
  <si>
    <t>BMP_ID</t>
  </si>
  <si>
    <t>A unique identifier assigned to each BMP Class</t>
  </si>
  <si>
    <t>BMP_Class</t>
  </si>
  <si>
    <t xml:space="preserve">BMP description based on NRCS Conservation Practice Standards and EPA BMP Fact Sheets </t>
  </si>
  <si>
    <t>BMP_SubCat</t>
  </si>
  <si>
    <t xml:space="preserve">BMP grouping based on pollutant removal process/source. </t>
  </si>
  <si>
    <t>BMP_Category</t>
  </si>
  <si>
    <t>BMP type (Structural or Management)</t>
  </si>
  <si>
    <t>Scale</t>
  </si>
  <si>
    <t>Spatial scale at which study was conducted. Classified as either "Community", "Lot/Field", "Watershed".</t>
  </si>
  <si>
    <t>Location</t>
  </si>
  <si>
    <t>Location of the implementation site as mentioned in the study.</t>
  </si>
  <si>
    <t>State</t>
  </si>
  <si>
    <t>State in which BMP study was conducted.</t>
  </si>
  <si>
    <t>Area</t>
  </si>
  <si>
    <t>The area of the study site  in hectares.</t>
  </si>
  <si>
    <t>Latitude</t>
  </si>
  <si>
    <t>The approximate latitude coordinate of the location where the study was conducted.</t>
  </si>
  <si>
    <t>Longitude</t>
  </si>
  <si>
    <t>The approximate longitude coordinate of the location where the study was conducted.</t>
  </si>
  <si>
    <t>Data_Year</t>
  </si>
  <si>
    <t>The year in which data was collected as mentioned in the study.</t>
  </si>
  <si>
    <t>n</t>
  </si>
  <si>
    <t>Pre</t>
  </si>
  <si>
    <t>Post</t>
  </si>
  <si>
    <t>Unit</t>
  </si>
  <si>
    <t>Unit of measurement.</t>
  </si>
  <si>
    <t>% Reduction</t>
  </si>
  <si>
    <t>Sheet - List of Studies</t>
  </si>
  <si>
    <t>Citation</t>
  </si>
  <si>
    <t>The reference citation for the publication or source from which the data was obtained.</t>
  </si>
  <si>
    <t>Dietz, M. E., &amp; Clausen, J. C. (2005). A field evaluation of rain garden flow and pollutant treatment. Water, Air, and Soil Pollution, 167, 123-138.</t>
  </si>
  <si>
    <t>Baker, B. H., Kröger, R., Prevost, J. D., Pierce, T., Ramirez-Avila, J. J., Czarnecki, J. P., ... &amp; Flora, C. (2016). A field-scale investigation of nutrient and sediment reduction efficiencies of a low-technology best management practice: Low-grade weirs. Ecological Engineering, 91, 240-248.</t>
  </si>
  <si>
    <t>Hathaway, A. M., Hunt, W. F., &amp; Jennings, G. D. (2008). A field study of green roof hydrologic and water quality performance. Transactions of the ASABE, 51(1), 37-44.</t>
  </si>
  <si>
    <t>Zarezadeh, V., Lung, T., Dorman, T., Shipley, H. J., &amp; Giacomoni, M. (2018). Assessing the performance of sand filter basins in treating urban stormwater runoff. Environmental monitoring and assessment, 190, 1-15.</t>
  </si>
  <si>
    <t>Smukler, S. M., O'Geen, A. T., &amp; Jackson, L. E. (2012). Assessment of best management practices for nutrient cycling: A case study on an organic farm in a Mediterranean-type climate. Journal of Soil and Water Conservation, 67(1), 16-31.</t>
  </si>
  <si>
    <t>Schifman, L. A., Kasaraneni, V. K., Sullivan, R. K., Oyanedel-Craver, V., &amp; Boving, T. B. (2016). Bacteria removal from stormwater runoff using tree filters: a comparison of a conventional and an innovative system. Water, 8(3), 76.</t>
  </si>
  <si>
    <t>Inamdar, S. P., Mostaghimi, S., McClellan, P. W., &amp; Brannan, K. M. (2001). BMP impacts on sediment and nutrient yields from an agricultural watershed in the coastal plain region. Transactions of the ASAE, 44(5), 1191.</t>
  </si>
  <si>
    <t>Georgakakos, C. B., Morris, C. K., &amp; Walter, M. T. (2018). Challenges and opportunities with on-farm research: Total and soluble reactive stream phosphorus before and after implementation of a cattle-exclusion, riparian buffer. Frontiers in Environmental Science, 6, 71.</t>
  </si>
  <si>
    <t>Arias, M. E., Brown, M. T., &amp; Sansalone, J. J. (2013). Characterization of storm water–suspended sediments and phosphorus in an urban catchment in Florida. Journal of Environmental Engineering, 139(2), 277-288.</t>
  </si>
  <si>
    <t>Collins, A. R., &amp; Gillies, N. (2014). Constructed wetland treatment of nitrates: removal effectiveness and cost efficiency. JAWRA Journal of the American Water Resources Association, 50(4), 898-908.</t>
  </si>
  <si>
    <t>Gregoire, B. G., &amp; Clausen, J. C. (2011). Effect of a modular extensive green roof on stormwater runoff and water quality. Ecological engineering, 37(6), 963-969.</t>
  </si>
  <si>
    <t>Jia, Z., Evans, R. O., &amp; Smith, J. T. (2006). Effect of controlled drainage and vegetative buffers on drainage water quality from wastewater irrigated fields. Journal of irrigation and drainage engineering, 132(2), 159-170.</t>
  </si>
  <si>
    <t>Sotomayor-Ramírez, D., Martínez, G. A., Ramírez-Ávila, J., &amp; Más, E. (2008). Effectiveness of grass filter strips for runoff nutrient and sediment reduction in dairy sludge-amended pastures.</t>
  </si>
  <si>
    <t>Line, D. E., Osmond, D. L., &amp; Childres, W. (2016). Effectiveness of livestock exclusion in a pasture of central North Carolina. Journal of environmental quality, 45(6), 1926-1932.</t>
  </si>
  <si>
    <t>Lim, Y. H., Beaudry, A. M., Lindstrom, N., &amp; Hanson, R. (2016). Efficiency Assessments of a City’s BMP in a Cold Region. In World Environmental and Water Resources Congress 2016 (pp. 319-328).</t>
  </si>
  <si>
    <t>Hunt, W. F., Jarrett, A. R., Smith, J. T., &amp; Sharkey, L. J. (2006). Evaluating bioretention hydrology and nutrient removal at three field sites in North Carolina. Journal of Irrigation and Drainage Engineering, 132(6), 600-608.</t>
  </si>
  <si>
    <t>Tate, K. W., Nader, G. A., Lewis, D. J., Atwill, E. R., &amp; Connor, J. M. (2000). Evaluation of buffers to improve the quality of runoff from irrigated pastures. Journal of Soil and Water Conservation, 55(4), 473-478.</t>
  </si>
  <si>
    <t>Jones, T., Thomas, J., Miheve, T., &amp; Gunter, M. (2004). Evaluation of effectiveness of three types of highway alignment best management practices for sediment and nutrient control (No. RDT 06-006).</t>
  </si>
  <si>
    <t>Chang, N. B., Xuan, Z., Marimon, Z., Islam, K., &amp; Wanielista, M. P. (2013). Exploring hydrobiogeochemical processes of floating treatment wetlands in a subtropical stormwater wet detention pond. Ecological engineering, 54, 66-76.</t>
  </si>
  <si>
    <t>Brown, R. F., McLaughlin, R. A., &amp; Jennings, G. D. (2015). Factors Affecting Sediment Basin Efficiency on Highway Construction Sites in the Piedmont Region of North Carolina. Transactions of the ASABE, 58(3), 631-640.</t>
  </si>
  <si>
    <t>Winston, R. J., Hunt III, W. F., Osmond, D. L., Lord, W. G., &amp; Woodward, M. D. (2011). Field evaluation of four level spreader–vegetative filter strips to improve urban storm-water quality. Journal of Irrigation and Drainage Engineering, 137(3), 170-182.</t>
  </si>
  <si>
    <t>Yu, S. L., Kuo, J. T., Fassman, E. A., &amp; Pan, H. (2001). Field test of grassed-swale performance in removing runoff pollution. Journal of Water Resources Planning and Management, 127(3), 168-171.</t>
  </si>
  <si>
    <t>Helmers, M. J., Eisenhauer, D. E., Dosskey, M. G., Franti, T. G., Brothers, J. M., &amp; McCullough, M. C. (2005). Flow pathways and sediment trapping in a field-scale vegetative filter. Transactions of the ASAE, 48(3), 955-968.</t>
  </si>
  <si>
    <t>Emerson, C. H., Wadzuk, B. M., &amp; Traver, R. G. (2010). Hydraulic evolution and total suspended solids capture of an infiltration trench. Hydrological Processes: An International Journal, 24(8), 1008-1014.</t>
  </si>
  <si>
    <t>Sullivan, C., &amp; McDonald, W. (2022). Hydrologic and water quality performance of a subsurface gravel wetland treating stormwater runoff. Journal of Environmental Management, 322, 116120.</t>
  </si>
  <si>
    <t>Janke, B. D., Finlay, J. C., Taguchi, V. J., &amp; Gulliver, J. S. (2022). Hydrologic processes regulate nutrient retention in stormwater detention ponds. Science of the Total Environment, 823, 153722.</t>
  </si>
  <si>
    <t>Aryal, N., Reba, M. L., Straitt, N., Teague, T. G., Bouldin, J., &amp; Dabney, S. (2018). Impact of cover crop and season on nutrients and sediment in runoff water measured at the edge of fields in the Mississippi Delta of Arkansas. Journal of Soil and Water Conservation, 73(1), 24-34.</t>
  </si>
  <si>
    <t>Fassman, E. A. (2006). Improving effectiveness and evaluation techniques of stormwater best management practices. Journal of Environmental Science and Health, Part A, 41(7), 1247-1256.</t>
  </si>
  <si>
    <t>Knuth, J. W., McBride, K. P., &amp; Roesner, L. A. (2005). Initial Operation of the Udall Natural Area Regional Stormwater Quality Best Management Practice. In Impacts of Global Climate Change (pp. 1-11).</t>
  </si>
  <si>
    <t>Hazel, D. W., Franklin, E. C., Thomas, K. T., &amp; Jennings, G. D. (2008). Integrated practices for reducing sediment loss from Piedmont tobacco fields. Journal of soil and water conservation, 63(3), 143-152.</t>
  </si>
  <si>
    <t>Dukes, M. D., Evans, R. O., Gilliam, J. W., &amp; Kunickis, S. H. (2003). Interactive effects of controlled drainage and riparian buffers on shallow groundwater quality. Journal of irrigation and drainage engineering, 129(2), 82-92.</t>
  </si>
  <si>
    <t>Lopez-Ponnada, E. V., Lynn, T. J., Ergas, S. J., &amp; Mihelcic, J. R. (2020). Long-term field performance of a conventional and modified bioretention system for removing dissolved nitrogen species in stormwater runoff. Water Research, 170, 115336.</t>
  </si>
  <si>
    <t>Erickson, A. J., Weiss, P. T., &amp; Gulliver, J. S. (2018). Monitoring and maintenance of phosphate adsorbing filters. Journal of Environmental Engineering, 144(1), 05017007.</t>
  </si>
  <si>
    <t>Horst, M., Welker, A. L., &amp; Traver, R. G. (2011). Multiyear performance of a pervious concrete infiltration basin BMP. Journal of irrigation and drainage engineering, 137(6), 352-358.</t>
  </si>
  <si>
    <t>David, M. B., Flint, C. G., Gentry, L. E., Dolan, M. K., Czapar, G. F., Cooke, R. A., &amp; Lavaire, T. (2015). Navigating the Socio‐Bio‐Geo‐chemistry and engineering of nitrogen management in two Illinois tile‐drained watersheds. Journal of Environmental Quality, 44(2), 368-381.</t>
  </si>
  <si>
    <t>Brunet, C. E., Gemrich, E. R., Biedermann, S., Jacobson, P. J., Schilling, K. E., Jones, C. S., &amp; Graham, A. M. (2021). Nutrient capture in an Iowa farm pond: Insights from high-frequency observations. Journal of Environmental Management, 299, 113647.</t>
  </si>
  <si>
    <t>Ryan, P., Wanielista, M., &amp; Chang, N. B. (2010). Nutrient reduction in stormwater pond discharge using a chamber upflow filter and skimmer (CUFS). Water, air, and soil pollution, 208, 385-399.</t>
  </si>
  <si>
    <t>Line, D. E., &amp; Hunt, W. F. (2009). Performance of a bioretention area and a level spreader-grass filter strip at two highway sites in North Carolina. Journal of Irrigation and Drainage Engineering, 135(2), 217-224.</t>
  </si>
  <si>
    <t>Bock, E. M., Coleman, B. S., &amp; Easton, Z. M. (2018). Performance of an under-loaded denitrifying bioreactor with biochar amendment. Journal of environmental management, 217, 447-455.</t>
  </si>
  <si>
    <t>Rosen, T., &amp; Christianson, L. (2017). Performance of denitrifying bioreactors at reducing agricultural nitrogen pollution in a humid subtropical coastal plain climate. Water, 9(2), 112.</t>
  </si>
  <si>
    <t>Stagge, J. H., Davis, A. P., Jamil, E., &amp; Kim, H. (2012). Performance of grass swales for improving water quality from highway runoff. Water research, 46(20), 6731-6742.</t>
  </si>
  <si>
    <t>Gordon, B. A., Lenhart, C., Peterson, H., Gamble, J., Nieber, J., Current, D., &amp; Brenke, A. (2021). Reduction of nutrient loads from agricultural subsurface drainage water in a small, edge-of-field constructed treatment wetland. Ecological Engineering, 160, 106128.</t>
  </si>
  <si>
    <t>Steinman, A. D., Hassett, M., Oudsema, M., &amp; Penn, C. J. (2022). Reduction of Phosphorus Using Electric Arc Furnace Slag Filters in the Macatawa Watershed (Michigan). Frontiers in Environmental Science, 10, 255.</t>
  </si>
  <si>
    <t>Knight, E. M. P., Hunt, W. F., &amp; Winston, R. J. (2013). Side-by-side evaluation of four level spreader–vegetated filter strips and a swale in eastern North Carolina. Journal of Soil and Water Conservation, 68(1), 60-72.</t>
  </si>
  <si>
    <t>Mallin, M. A., Turner, M. I., McIver, M. R., Toothman, B. R., &amp; Freeman, H. C. (2016). Significant reduction of fecal bacteria and suspended solids loading by coastal best management practices. Journal of Coastal Research, 32(4), 923-931.</t>
  </si>
  <si>
    <t>Roseen, R. M., Ballestero, T. P., Houle, J. J., Avelleneda, P., Wildey, R., &amp; Briggs, J. (2006). Storm water low-impact development, conventional structural, and manufactured treatment strategies for parking lot runoff: Performance evaluations under varied mass loading conditions. Transportation research record, 1984(1), 135-147.</t>
  </si>
  <si>
    <t>Fang, X., Zech, W. C., &amp; Logan, C. P. (2015). Stormwater field evaluation and its challenges of a sediment basin with skimmer and baffles at a highway construction site. Water, 7(7), 3407-3430.</t>
  </si>
  <si>
    <t>Stone, K. C., Hunt, P. G., Novak, J. M., Johnson, M. H., Watts, D. W., &amp; Humenik, F. J. (2004). Stream nitrogen changes in an eastern Coastal Plain watershed. Journal of soil and water conservation, 59(2), 66-72.</t>
  </si>
  <si>
    <t>Grogan, A. E., &amp; Mallin, M. A. (2021). Successful mitigation of stormwater-driven nutrient, fecal bacteria and suspended solids loading in a recreational beach community. Journal of Environmental Management, 281, 111853.</t>
  </si>
  <si>
    <t>Poudel, D. D., Jeong, C. Y., &amp; DeRamus, A. (2010). Surface run-off water quality from agricultural lands and residential areas. Outlook on agriculture, 39(2), 95-105.</t>
  </si>
  <si>
    <t>Benham, B. L., Vaughan, D. H., Laird, M. K., Ross, B. B., &amp; Peek, D. R. (2007). Surface water quality impacts of conservation tillage practices on burley tobacco production systems in southwest Virginia. Water, air, and soil pollution, 179, 159-166.</t>
  </si>
  <si>
    <t>Li, H., &amp; Davis, A. P. (2009). Water quality improvement through reductions of pollutant loads using bioretention. Journal of Environmental Engineering, 135(8), 567-576.</t>
  </si>
  <si>
    <t>Parameter</t>
  </si>
  <si>
    <t>Pollutant</t>
  </si>
  <si>
    <t>NO3</t>
  </si>
  <si>
    <t>Nitrogen</t>
  </si>
  <si>
    <t>Commercial</t>
  </si>
  <si>
    <t>Urban</t>
  </si>
  <si>
    <t>Rain Gardens</t>
  </si>
  <si>
    <t>Bioretention</t>
  </si>
  <si>
    <t>Treatment</t>
  </si>
  <si>
    <t>Structural</t>
  </si>
  <si>
    <t>Lot</t>
  </si>
  <si>
    <t>Haddam</t>
  </si>
  <si>
    <t>Connecticut</t>
  </si>
  <si>
    <t>2002-2004</t>
  </si>
  <si>
    <t>g</t>
  </si>
  <si>
    <t>NH3</t>
  </si>
  <si>
    <t>TKN</t>
  </si>
  <si>
    <t>TP</t>
  </si>
  <si>
    <t>Phosphorus</t>
  </si>
  <si>
    <t>TN</t>
  </si>
  <si>
    <t>DON</t>
  </si>
  <si>
    <t>TIN</t>
  </si>
  <si>
    <t>Cropland</t>
  </si>
  <si>
    <t>Agriculture</t>
  </si>
  <si>
    <t>Low grade weirs</t>
  </si>
  <si>
    <t>Drainage water management</t>
  </si>
  <si>
    <t>Drainage</t>
  </si>
  <si>
    <t>Upper Yazoo-Hydrologicunit code 08030206</t>
  </si>
  <si>
    <t>Mississippi</t>
  </si>
  <si>
    <t>2011-2013</t>
  </si>
  <si>
    <t>TIP</t>
  </si>
  <si>
    <t>Upper Yazoo-Hydrologicunit code 08030207</t>
  </si>
  <si>
    <t>TSS</t>
  </si>
  <si>
    <t>Sediments</t>
  </si>
  <si>
    <t>Upper Yazoo-Hydrologicunit code 08030208</t>
  </si>
  <si>
    <t>Upper Yazoo-Hydrologicunit code 08030209</t>
  </si>
  <si>
    <t>Upper Yazoo-Hydrologicunit code 08030210</t>
  </si>
  <si>
    <t>Upper Yazoo-Hydrologicunit code 08030211</t>
  </si>
  <si>
    <t>Upper Yazoo-Hydrologicunit code 08030212</t>
  </si>
  <si>
    <t>Upper Yazoo-Hydrologicunit code 08030213</t>
  </si>
  <si>
    <t>Upper Yazoo-Hydrologicunit code 08030214</t>
  </si>
  <si>
    <t>Upper Yazoo-Hydrologicunit code 08030215</t>
  </si>
  <si>
    <t>Upper Yazoo-Hydrologicunit code 08030216</t>
  </si>
  <si>
    <t>Upper Yazoo-Hydrologicunit code 08030217</t>
  </si>
  <si>
    <t>Green roof</t>
  </si>
  <si>
    <t>Green roofs</t>
  </si>
  <si>
    <t>Wayne Community college, Goldsboro</t>
  </si>
  <si>
    <t>North Carolina</t>
  </si>
  <si>
    <t>mg/L</t>
  </si>
  <si>
    <t>Nutrient management</t>
  </si>
  <si>
    <t>Management</t>
  </si>
  <si>
    <t>Watershed</t>
  </si>
  <si>
    <t>Owl Run watershed</t>
  </si>
  <si>
    <t>Virginia</t>
  </si>
  <si>
    <t>1986-1996</t>
  </si>
  <si>
    <t>g/L</t>
  </si>
  <si>
    <t>NH4</t>
  </si>
  <si>
    <t>SN</t>
  </si>
  <si>
    <t>PN</t>
  </si>
  <si>
    <t>PO4</t>
  </si>
  <si>
    <t>DOP</t>
  </si>
  <si>
    <t>PP</t>
  </si>
  <si>
    <t>Livestock</t>
  </si>
  <si>
    <t>Manure storage structures, fencing and stream crossing, watering troughs</t>
  </si>
  <si>
    <t>Manure management</t>
  </si>
  <si>
    <t>Sand filter</t>
  </si>
  <si>
    <t>Sand and Organic Filters</t>
  </si>
  <si>
    <t>Filtration</t>
  </si>
  <si>
    <t>Community</t>
  </si>
  <si>
    <t>UTSA main campus</t>
  </si>
  <si>
    <t>Texas</t>
  </si>
  <si>
    <t>2016-2017</t>
  </si>
  <si>
    <t>VSS</t>
  </si>
  <si>
    <t>Cover crop</t>
  </si>
  <si>
    <t>Cover crops</t>
  </si>
  <si>
    <t>Yolo county</t>
  </si>
  <si>
    <t>California</t>
  </si>
  <si>
    <t>2005-2006</t>
  </si>
  <si>
    <t>Mg/ha-year</t>
  </si>
  <si>
    <t>Kg/ha-year</t>
  </si>
  <si>
    <t>Cover Crop &amp; tailwater pond</t>
  </si>
  <si>
    <t>Retention Basins</t>
  </si>
  <si>
    <t>Detention</t>
  </si>
  <si>
    <t>Cover Crop &amp; tailwater pond &amp; return</t>
  </si>
  <si>
    <t>Drainage tailwater recovery</t>
  </si>
  <si>
    <t>Shale Tree Filter</t>
  </si>
  <si>
    <t>Tree filters</t>
  </si>
  <si>
    <t>University of Rhode Island, Kingston</t>
  </si>
  <si>
    <t>Rhode Island</t>
  </si>
  <si>
    <t>2013-2014</t>
  </si>
  <si>
    <t>Red Cedar Tree Filter</t>
  </si>
  <si>
    <t>nutrient management, Strip cropping, conservation tillage, vegetative filter strips, grade stabilization structures, drop structures</t>
  </si>
  <si>
    <t>Nomini Creek Watershed</t>
  </si>
  <si>
    <t>1986-1997</t>
  </si>
  <si>
    <t>Cattle exclusion</t>
  </si>
  <si>
    <t>Livestock exclusion</t>
  </si>
  <si>
    <t>Finger Lakes region</t>
  </si>
  <si>
    <t>New York</t>
  </si>
  <si>
    <t>2014-2018</t>
  </si>
  <si>
    <t>Hydrodynamic Separator</t>
  </si>
  <si>
    <t>Proprietary</t>
  </si>
  <si>
    <t>University of Florida</t>
  </si>
  <si>
    <t>Florida</t>
  </si>
  <si>
    <t>Hydrodynamic seperator</t>
  </si>
  <si>
    <t>Charlotte</t>
  </si>
  <si>
    <t>2005-2007</t>
  </si>
  <si>
    <t>ppm</t>
  </si>
  <si>
    <t>NOX</t>
  </si>
  <si>
    <t>Turbidity</t>
  </si>
  <si>
    <t>NTU</t>
  </si>
  <si>
    <t>Constructed wetland</t>
  </si>
  <si>
    <t>Hardy County</t>
  </si>
  <si>
    <t>West Virginia</t>
  </si>
  <si>
    <t>2010-2011</t>
  </si>
  <si>
    <t>Storrs</t>
  </si>
  <si>
    <t>2009-2010</t>
  </si>
  <si>
    <t>Vegetated buffer strip</t>
  </si>
  <si>
    <t>Filter strips</t>
  </si>
  <si>
    <t>Kinston</t>
  </si>
  <si>
    <t>1996-2000</t>
  </si>
  <si>
    <t>Vegetated buffer strip,controlled drain</t>
  </si>
  <si>
    <t>controlled drain</t>
  </si>
  <si>
    <t>Livestock Exclusion</t>
  </si>
  <si>
    <t>Tellico Creek</t>
  </si>
  <si>
    <t>1990-1999</t>
  </si>
  <si>
    <t>vegetated filter strip</t>
  </si>
  <si>
    <t>San Sebestian</t>
  </si>
  <si>
    <t>Puerto Rico</t>
  </si>
  <si>
    <t>2004-2005</t>
  </si>
  <si>
    <t>DP</t>
  </si>
  <si>
    <t>Jordan Lake Watershed</t>
  </si>
  <si>
    <t>2008-2011</t>
  </si>
  <si>
    <t>Residential</t>
  </si>
  <si>
    <t>Wet detention pond</t>
  </si>
  <si>
    <t>Grand Forks</t>
  </si>
  <si>
    <t>North Dakota</t>
  </si>
  <si>
    <t>bioretention basin</t>
  </si>
  <si>
    <t>Greensboro</t>
  </si>
  <si>
    <t>2002-2003</t>
  </si>
  <si>
    <t>Chapel Hill</t>
  </si>
  <si>
    <t>Vegetated Buffer Strip</t>
  </si>
  <si>
    <t>Browns Valley</t>
  </si>
  <si>
    <t>Sediment Trap</t>
  </si>
  <si>
    <t>Sediment traps</t>
  </si>
  <si>
    <t>Lake Tahoe</t>
  </si>
  <si>
    <t>Nevada</t>
  </si>
  <si>
    <t>Stormceptor (Proprietary)</t>
  </si>
  <si>
    <t>Floating Treatment Wetlands</t>
  </si>
  <si>
    <t>University of Central Florida</t>
  </si>
  <si>
    <t>2011-2012</t>
  </si>
  <si>
    <t>Sediment Basin</t>
  </si>
  <si>
    <t>Detention basins</t>
  </si>
  <si>
    <t>Wake County</t>
  </si>
  <si>
    <t>Filter Strip</t>
  </si>
  <si>
    <t>Apex</t>
  </si>
  <si>
    <t>2008-2009</t>
  </si>
  <si>
    <t>Louisberg</t>
  </si>
  <si>
    <t>Downspout disconnection</t>
  </si>
  <si>
    <t>Wilmington</t>
  </si>
  <si>
    <t>2015-2016</t>
  </si>
  <si>
    <t>Grass Swale</t>
  </si>
  <si>
    <t>Swale</t>
  </si>
  <si>
    <t>Goose Creek</t>
  </si>
  <si>
    <t>mass</t>
  </si>
  <si>
    <t>Vegetative Filter</t>
  </si>
  <si>
    <t>Polk County</t>
  </si>
  <si>
    <t>Nebraska</t>
  </si>
  <si>
    <t>2001-2002</t>
  </si>
  <si>
    <t>g/m</t>
  </si>
  <si>
    <t>Infiltration Trench</t>
  </si>
  <si>
    <t>Infiltration trench</t>
  </si>
  <si>
    <t>Infiltration</t>
  </si>
  <si>
    <t>Villanova University</t>
  </si>
  <si>
    <t>Pennsylvania</t>
  </si>
  <si>
    <t>2004-2007</t>
  </si>
  <si>
    <t>Subsurface gravel wetland</t>
  </si>
  <si>
    <t>Oshkosh</t>
  </si>
  <si>
    <t>Wisconsin</t>
  </si>
  <si>
    <t>Retention Pond</t>
  </si>
  <si>
    <t>Retention basins</t>
  </si>
  <si>
    <t>Roseville</t>
  </si>
  <si>
    <t>Minnesota</t>
  </si>
  <si>
    <t>2016-2018</t>
  </si>
  <si>
    <t>TDP</t>
  </si>
  <si>
    <t>TDN</t>
  </si>
  <si>
    <t>Cover Crop</t>
  </si>
  <si>
    <t>Mississippi County</t>
  </si>
  <si>
    <t>Arkansas</t>
  </si>
  <si>
    <t>2011-2014</t>
  </si>
  <si>
    <t>NO2</t>
  </si>
  <si>
    <t>kg/ha</t>
  </si>
  <si>
    <t>Stormvault (proprietary hydrodynamic device)</t>
  </si>
  <si>
    <t>Charlottesville</t>
  </si>
  <si>
    <t>2000-2003</t>
  </si>
  <si>
    <t>Combined Detention Pond and Constructed Wetland</t>
  </si>
  <si>
    <t>Fort Collins</t>
  </si>
  <si>
    <t>Colorado</t>
  </si>
  <si>
    <t>2003-2004</t>
  </si>
  <si>
    <t>Reduced Till</t>
  </si>
  <si>
    <t>Reduced-Till</t>
  </si>
  <si>
    <t>Oxford</t>
  </si>
  <si>
    <t>kg</t>
  </si>
  <si>
    <t>Grassed Filter Zone</t>
  </si>
  <si>
    <t>Forested Filter Zone</t>
  </si>
  <si>
    <t>Controlled Drainage</t>
  </si>
  <si>
    <t>Goldsboro</t>
  </si>
  <si>
    <t>1998-2000</t>
  </si>
  <si>
    <t>Riparian Buffer</t>
  </si>
  <si>
    <t>Controlled Drainage and Riparian Buffer</t>
  </si>
  <si>
    <t>Bioretention Basin</t>
  </si>
  <si>
    <t>Tampa Bay</t>
  </si>
  <si>
    <t>Modified Bioretention Basin</t>
  </si>
  <si>
    <t>Iron enhanced sand filter</t>
  </si>
  <si>
    <t>Wright County</t>
  </si>
  <si>
    <t>Pond perimeter iron enhanced sand filter</t>
  </si>
  <si>
    <t>Prior Lake</t>
  </si>
  <si>
    <t>2013-2015</t>
  </si>
  <si>
    <t>Infiltration Basin</t>
  </si>
  <si>
    <t>Infiltration basin</t>
  </si>
  <si>
    <t>2003-2005</t>
  </si>
  <si>
    <t>TDS</t>
  </si>
  <si>
    <t>Woodchip bioreactor</t>
  </si>
  <si>
    <t>Denitrifying Bioreactor</t>
  </si>
  <si>
    <t>Champaign County</t>
  </si>
  <si>
    <t>Illinois</t>
  </si>
  <si>
    <t>cover crop</t>
  </si>
  <si>
    <t>Pond</t>
  </si>
  <si>
    <t>Willow Creek Watershed, Jasper County</t>
  </si>
  <si>
    <t>Iowa</t>
  </si>
  <si>
    <t>Wet Detention Pond</t>
  </si>
  <si>
    <t>Lake Jesup Watershed</t>
  </si>
  <si>
    <t>2007-2008</t>
  </si>
  <si>
    <t>Chamber Upflow Filter and Skimmer (CUFS)</t>
  </si>
  <si>
    <t>Pond + Chamber Upflow Filter and Skimmer (CUFS)</t>
  </si>
  <si>
    <t>Bio-retention area</t>
  </si>
  <si>
    <t>Eastbound rest area off Interstate 40 in Catawba County</t>
  </si>
  <si>
    <t>Level Spreader-Grass Filter Strip</t>
  </si>
  <si>
    <t>Two-lane road (NC-42) and part of bridge over I-40</t>
  </si>
  <si>
    <t>Two-lane road (NC-42) and part of bridge over I-41</t>
  </si>
  <si>
    <t>Two-lane road (NC-42) and part of bridge over I-42</t>
  </si>
  <si>
    <t>Two-lane road (NC-42) and part of bridge over I-43</t>
  </si>
  <si>
    <t>Two-lane road (NC-42) and part of bridge over I-44</t>
  </si>
  <si>
    <t>Two-lane road (NC-42) and part of bridge over I-45</t>
  </si>
  <si>
    <t>Denitifying Bioreactor</t>
  </si>
  <si>
    <t>Farm in Rappahannock River Basin, Middlesex County</t>
  </si>
  <si>
    <t>2014-2016</t>
  </si>
  <si>
    <t>Woodchip Bioreactor</t>
  </si>
  <si>
    <t>Ridgely Farm</t>
  </si>
  <si>
    <t>Maryland</t>
  </si>
  <si>
    <t>Queen Anne Farm</t>
  </si>
  <si>
    <t>Swale without Filter Strip</t>
  </si>
  <si>
    <t>MD Route 32, near Savage, Maryland</t>
  </si>
  <si>
    <t>2004-2006</t>
  </si>
  <si>
    <t>Swale with Filter Strip</t>
  </si>
  <si>
    <t>Swale without Filter Strip with check dam</t>
  </si>
  <si>
    <t>2007-2009</t>
  </si>
  <si>
    <t>Swale with Filter Strip with check dam</t>
  </si>
  <si>
    <t>Constructed edge of field wetland</t>
  </si>
  <si>
    <t>Near Elm Creek, Martin County</t>
  </si>
  <si>
    <t>2013-2016</t>
  </si>
  <si>
    <t>Iron slag filters</t>
  </si>
  <si>
    <t>Behind Mill 1</t>
  </si>
  <si>
    <t>Michigan</t>
  </si>
  <si>
    <t>2019-2020</t>
  </si>
  <si>
    <t>Oak Grove 2</t>
  </si>
  <si>
    <t>Filmore Flex</t>
  </si>
  <si>
    <t>Level spreader-vegetated filter strips (small unamended)</t>
  </si>
  <si>
    <t>Jones Elementary School, Wilson</t>
  </si>
  <si>
    <t>Level spreader-vegetated filter strips (large unamended)</t>
  </si>
  <si>
    <t>Level spreader-vegetated filter strips (small amended)</t>
  </si>
  <si>
    <t>Level spreader-vegetated filter strips (large amended)</t>
  </si>
  <si>
    <t>Level spreader-vegetated filter strips (swale)</t>
  </si>
  <si>
    <t>Infiltration chambers</t>
  </si>
  <si>
    <t>Iula Street</t>
  </si>
  <si>
    <t>swales</t>
  </si>
  <si>
    <t>Wrightsville Beach municipal area</t>
  </si>
  <si>
    <t>Manufactured Infiltration</t>
  </si>
  <si>
    <t>University of New Hampshire, Durham</t>
  </si>
  <si>
    <t>New Hampshire</t>
  </si>
  <si>
    <t>Manufactured filter</t>
  </si>
  <si>
    <t>Manufactured hydrodynamic separator</t>
  </si>
  <si>
    <t>Gravel wetland</t>
  </si>
  <si>
    <t>rip-rap swale</t>
  </si>
  <si>
    <t>Sediment basin</t>
  </si>
  <si>
    <t>Franklin County</t>
  </si>
  <si>
    <t>Alabama</t>
  </si>
  <si>
    <t>Instream wetland</t>
  </si>
  <si>
    <t>Marsh Run Watershed</t>
  </si>
  <si>
    <t>1990-1998</t>
  </si>
  <si>
    <t>Wrightsville Beach</t>
  </si>
  <si>
    <t>2018-2019</t>
  </si>
  <si>
    <t>nutrient management, reduced tillage, herbicides, drop-pipe structures</t>
  </si>
  <si>
    <t>Sugar Cane field</t>
  </si>
  <si>
    <t>Louisiana</t>
  </si>
  <si>
    <t>2002-2005</t>
  </si>
  <si>
    <t>nutrient management, drop pipe structures, cross fencing, water points, improved forage planting, managed rotational grazing</t>
  </si>
  <si>
    <t>Pastureland</t>
  </si>
  <si>
    <t>Strip-till</t>
  </si>
  <si>
    <t>Burley tobacco field in Smyth County</t>
  </si>
  <si>
    <t>No-till</t>
  </si>
  <si>
    <t>No-Till</t>
  </si>
  <si>
    <t>Bioretention cell</t>
  </si>
  <si>
    <t>Cell CP</t>
  </si>
  <si>
    <t>2006-2007</t>
  </si>
  <si>
    <t>Cell SS</t>
  </si>
  <si>
    <t>Total</t>
  </si>
  <si>
    <t>Mean</t>
  </si>
  <si>
    <t>Funding Statement</t>
  </si>
  <si>
    <t>This project was funded through a state nonpoint source grant from the Texas State Soil and Water Conservation Board.</t>
  </si>
  <si>
    <t>Nutrients</t>
  </si>
  <si>
    <t>The specific parameter being studied.</t>
  </si>
  <si>
    <t>Pollutant_Type</t>
  </si>
  <si>
    <t>Pollutant group. Classfied as either "Nutrients", or "Sediments"</t>
  </si>
  <si>
    <t>Pollutant paramter classification. Classfied as either "Nitrogen", "Phosphorous", or "Sediments"</t>
  </si>
  <si>
    <t>Median</t>
  </si>
  <si>
    <t>version:</t>
  </si>
  <si>
    <t>Kikoyo, D.,  Jain, S., Wright, J., Schramm M. (2023)  Non-Point Source Best Management Practices Database (NPS-BMP-DB) - a searchable database on the effectiveness of BMPs - Part 2: Nutrients and Sediments</t>
  </si>
  <si>
    <t>Log Ratio</t>
  </si>
  <si>
    <t>Table 1: Summary of log-ratios between pre and post-treatment parameter concentrations by study source. Larger values indicate a higher reduction.</t>
  </si>
  <si>
    <t>Values</t>
  </si>
  <si>
    <t>Figure 2</t>
  </si>
  <si>
    <t>Figure 1: Boxplots of log-ratios between pre and post-treatment TN and TP concentration by pollutant study source.</t>
  </si>
  <si>
    <t>Table 2: Summary of log-ratios between pre- and post-treatment TN and TP concentrations by BMP sub-category.</t>
  </si>
  <si>
    <t>Sub-category</t>
  </si>
  <si>
    <t>Figure 1 a</t>
  </si>
  <si>
    <t>Figure 1 b</t>
  </si>
  <si>
    <t>Figure 2: Boxplots of the log-ratios between pre- and post-treatment TN and TP concentrations by BMP subcategory.</t>
  </si>
  <si>
    <t>Regression Data Agriculture BMPS</t>
  </si>
  <si>
    <t>Variable</t>
  </si>
  <si>
    <t>log(Pre)</t>
  </si>
  <si>
    <t>log(Post)</t>
  </si>
  <si>
    <t>Observed Prob</t>
  </si>
  <si>
    <t>Predicted Conc</t>
  </si>
  <si>
    <t>Predicted Prob</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</si>
  <si>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</si>
  <si>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</si>
  <si>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</si>
  <si>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</si>
  <si>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</si>
  <si>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</si>
  <si>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</si>
  <si>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</si>
  <si>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</si>
  <si>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</si>
  <si>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</si>
  <si>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</si>
  <si>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</si>
  <si>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</si>
  <si>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</si>
  <si>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</si>
  <si>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</si>
  <si>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</si>
  <si>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</si>
  <si>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</si>
  <si>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</si>
  <si>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</si>
  <si>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</si>
  <si>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</si>
  <si>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Regression Data for Urban BMPs</t>
  </si>
  <si>
    <t>Regression Data for Crop BMPs</t>
  </si>
  <si>
    <t>Regression Data for Detention BMPs</t>
  </si>
  <si>
    <t>Regression Data for Drainage BMPs</t>
  </si>
  <si>
    <t>Regression Data for Filtration BMPs</t>
  </si>
  <si>
    <t>Regression Data for Treatment BMPs</t>
  </si>
  <si>
    <t>Table 3: Equations for predicting percent reductions. Pre-treatment concentration cells can be changed to return a predicted percent reduction.</t>
  </si>
  <si>
    <t>Category</t>
  </si>
  <si>
    <t>Equation</t>
  </si>
  <si>
    <r>
      <t>Taguchi, V. J., Carey, E. S., &amp; Hunt III, W. F. (2019). Field monitoring of downspout disconnections to reduce runoff volume and improve water quality along the North Carolina Coast. </t>
    </r>
    <r>
      <rPr>
        <i/>
        <sz val="10"/>
        <color rgb="FF222222"/>
        <rFont val="Aptos"/>
        <family val="2"/>
      </rPr>
      <t>Journal of Sustainable Water in the Built Environment</t>
    </r>
    <r>
      <rPr>
        <sz val="10"/>
        <color rgb="FF222222"/>
        <rFont val="Aptos"/>
        <family val="2"/>
      </rPr>
      <t>, </t>
    </r>
    <r>
      <rPr>
        <i/>
        <sz val="10"/>
        <color rgb="FF222222"/>
        <rFont val="Aptos"/>
        <family val="2"/>
      </rPr>
      <t>5</t>
    </r>
    <r>
      <rPr>
        <sz val="10"/>
        <color rgb="FF222222"/>
        <rFont val="Aptos"/>
        <family val="2"/>
      </rPr>
      <t>(1), 04018018.</t>
    </r>
  </si>
  <si>
    <t>Pre-Treatment Concentration (mg/L)</t>
  </si>
  <si>
    <t>Predicted Percent Reduction (%)</t>
  </si>
  <si>
    <t>Figure 7: Linear regressions between log transformed pre- and post-treatment TN and TP concentrations for filtration BMPS.</t>
  </si>
  <si>
    <t>Figure 7: Linear regressions between log transformed pre- and post-treatment TN and TP concentrations for drainage BMPS.</t>
  </si>
  <si>
    <t>Figure 6: Linear regressions between log transformed pre- and post-treatment TN and TP concentrations for detention BMPS.</t>
  </si>
  <si>
    <t>Figure 5: Linear regressions between log transformed pre- and post-treatment TN and TP concentrations for crop BMPS.</t>
  </si>
  <si>
    <t>Figure 4: Linear regressions between log transformed pre- and post-treatment TN and TP concentrations for urban BMPS.</t>
  </si>
  <si>
    <t>Figure 3: Linear regressions between log transformed pre- and post-treatment TN and TP concentrations for agriculture BMPS.</t>
  </si>
  <si>
    <t>Statistical analysis of the pooled BMP values.</t>
  </si>
  <si>
    <t>Regression Data</t>
  </si>
  <si>
    <t>Summary of data on BMP effectiveness and other related information.</t>
  </si>
  <si>
    <t>Data used to calculate regressions and summary of regression results.</t>
  </si>
  <si>
    <t>Equations</t>
  </si>
  <si>
    <t>Equations and tables for predicting percent reductions based on input concentrations.</t>
  </si>
  <si>
    <t>The ratio of the natural log transformed Pre and Post pollutant values.</t>
  </si>
  <si>
    <t xml:space="preserve">Efficacy of BMP (Note: negative values indicate an increase and values are included only for studies that only reported percent reductions). </t>
  </si>
  <si>
    <t>Version History</t>
  </si>
  <si>
    <t>Details on database changes.</t>
  </si>
  <si>
    <t>Version</t>
  </si>
  <si>
    <t>Date</t>
  </si>
  <si>
    <t>Notes</t>
  </si>
  <si>
    <t>2023-09-01</t>
  </si>
  <si>
    <t>2023-09-07</t>
  </si>
  <si>
    <t>· Initial Database Release. (MS)</t>
  </si>
  <si>
    <t>Table 4: Counts of unique data values extracted per state.</t>
  </si>
  <si>
    <t>Figure 8: Linear regressions between log transformed pre- and post-treatment TN and TP concentrations for treatment BMPS.</t>
  </si>
  <si>
    <t>Figure 9: Map of data counts per state.</t>
  </si>
  <si>
    <t>· Update formatting in percent reduction plots. (MS) 
· Add map. (MS)</t>
  </si>
  <si>
    <t>2023-09-14</t>
  </si>
  <si>
    <t>2023-09-18</t>
  </si>
  <si>
    <t xml:space="preserve">· Quality check units. (MS) </t>
  </si>
  <si>
    <t>n_Pre</t>
  </si>
  <si>
    <t>Number of samples in the control or pre-treatment observations.</t>
  </si>
  <si>
    <t>sd_Pre</t>
  </si>
  <si>
    <t>Standard deviation of the control or pre-treatment observations.</t>
  </si>
  <si>
    <t>se_Pre</t>
  </si>
  <si>
    <t>Standard error of the mean of the control or pre-treatment observations.</t>
  </si>
  <si>
    <t>min_Pre</t>
  </si>
  <si>
    <t>Minimum observed control or pre-treatment value.</t>
  </si>
  <si>
    <t>max_Pre</t>
  </si>
  <si>
    <t>Maximum observed control or pre-treatment value.</t>
  </si>
  <si>
    <t>sd_Post</t>
  </si>
  <si>
    <t>Standard deviation of the experiment or post-treatment observations.</t>
  </si>
  <si>
    <t>se_Post</t>
  </si>
  <si>
    <t>Standard error of the mean of the experiment or post-treatment observations.</t>
  </si>
  <si>
    <t>min_Post</t>
  </si>
  <si>
    <t>Minimum observed experiment or post-treatment value.</t>
  </si>
  <si>
    <t>max_Post</t>
  </si>
  <si>
    <t>Maximum observed experiment or post-treatment value.</t>
  </si>
  <si>
    <t>Mean concentration in control or pre-treatment (without BMP).</t>
  </si>
  <si>
    <t>Mean concentration in experiment or post-treatment (with BMP).</t>
  </si>
  <si>
    <t>Study</t>
  </si>
  <si>
    <t>Link</t>
  </si>
  <si>
    <t>n_Post</t>
  </si>
  <si>
    <t>Dietz &amp; Clausen (2005)</t>
  </si>
  <si>
    <t>Baker et al. (2016)</t>
  </si>
  <si>
    <t>Hathaway et al. (2008)</t>
  </si>
  <si>
    <t>Brannan et al. (2000)</t>
  </si>
  <si>
    <t>Zarezadeh et al. (2018)</t>
  </si>
  <si>
    <t>Smukler, S. M. et al. (2012).</t>
  </si>
  <si>
    <t>Schifman et al. (2016)</t>
  </si>
  <si>
    <t>Inamdar et al. (2001)</t>
  </si>
  <si>
    <t>Georgakakos et al. (2018)</t>
  </si>
  <si>
    <t>Arias et al. (2013)</t>
  </si>
  <si>
    <t>Gregoire &amp; Clausen (2011)</t>
  </si>
  <si>
    <t>Collins &amp; Gillies (2014)</t>
  </si>
  <si>
    <t>Jia et al. (2006)</t>
  </si>
  <si>
    <t>Braatz (2001)</t>
  </si>
  <si>
    <t>Sotomayor-Ramírez et al. (2008)</t>
  </si>
  <si>
    <t>Line et al. (2016)</t>
  </si>
  <si>
    <t>Lim et al. (2016)</t>
  </si>
  <si>
    <t>Hunt et al. (2006)</t>
  </si>
  <si>
    <t>Tate et al. (2000)</t>
  </si>
  <si>
    <t>Jones et al. (2004)</t>
  </si>
  <si>
    <t>Chang et al. (2013)</t>
  </si>
  <si>
    <t>Brown et al. (2015)</t>
  </si>
  <si>
    <t>Winston et al. (2011)</t>
  </si>
  <si>
    <t>Taguchi et al. (2019)</t>
  </si>
  <si>
    <t>Yu et al. (2001)</t>
  </si>
  <si>
    <t>Emerson et al. (2010)</t>
  </si>
  <si>
    <t>Helmers et al. (2005)</t>
  </si>
  <si>
    <t>Sullivan &amp; McDonald (2022)</t>
  </si>
  <si>
    <t>Janke et al. (2022)</t>
  </si>
  <si>
    <t>Aryal et al. (2018)</t>
  </si>
  <si>
    <t>Fassman (2006)</t>
  </si>
  <si>
    <t>Knuth (2005)</t>
  </si>
  <si>
    <t>Hazel et al. (2008)</t>
  </si>
  <si>
    <t>Dukes et al. (2003)</t>
  </si>
  <si>
    <t>Lopez-Ponnada et al. (2020)</t>
  </si>
  <si>
    <t>Erickson et al. (2018)</t>
  </si>
  <si>
    <t>Horst et al. (2011)</t>
  </si>
  <si>
    <t>David et al. (2015)</t>
  </si>
  <si>
    <t>Brunet et al. (2021)</t>
  </si>
  <si>
    <t>Ryan et al. (2010)</t>
  </si>
  <si>
    <t>Line &amp; Hunt (2009)</t>
  </si>
  <si>
    <t>Bock et al (2018)</t>
  </si>
  <si>
    <t>Rosen &amp; Christianson (2017)</t>
  </si>
  <si>
    <t>Stagge et al. (2012)</t>
  </si>
  <si>
    <t>Gordon et al. (2021)</t>
  </si>
  <si>
    <t>Steinman et al. (2022)</t>
  </si>
  <si>
    <t>Knight et al. (2013)</t>
  </si>
  <si>
    <t>Mallin et al. (2016)</t>
  </si>
  <si>
    <t>Roseen et al. (2006)</t>
  </si>
  <si>
    <t>Fang et al. (2015)</t>
  </si>
  <si>
    <t>Stone et al. (2004)</t>
  </si>
  <si>
    <t>Grogan &amp; Mallin (2021)</t>
  </si>
  <si>
    <t>Poudel et al. (2010)</t>
  </si>
  <si>
    <t>Benham et al. (2007)</t>
  </si>
  <si>
    <t>Li &amp; Davis (2009)</t>
  </si>
  <si>
    <t>https://doi.org/10.1007/s11270-005-8266-8</t>
  </si>
  <si>
    <t>https://doi.org/10.1016/j.ecoleng.2016.02.038</t>
  </si>
  <si>
    <t>https://doi.org/10.13031/2013.24225</t>
  </si>
  <si>
    <t>Brannan, K. M., Mostaghimi, S., McClellan, P. W., &amp; Inamdar, S. (2000). Animal waste Bmp Impacts on Sediment and Nutrient Losses in Runoff from the Owl Run Watershed. Transactions of the ASAE, 43(5), 1155.</t>
  </si>
  <si>
    <t>https://doi.org/10.13031/2013.3008</t>
  </si>
  <si>
    <t>https://doi.org/10.1007/s10661-018-7069-5</t>
  </si>
  <si>
    <t>https://doi.org/10.2489/jswc.67.1.16</t>
  </si>
  <si>
    <t>https://doi.org/10.3390/w8030076</t>
  </si>
  <si>
    <t>https://doi.org/10.13031/2013.6449</t>
  </si>
  <si>
    <t>https://doi.org/10.3389/fenvs.2018.00071</t>
  </si>
  <si>
    <t>https://doi.org/10.1061/(ASCE)EE.1943-7870.0000583</t>
  </si>
  <si>
    <t>Hathaway, J and Hunt, W. (2007). City of Chalotte Pilot BMP Monitoring Program.</t>
  </si>
  <si>
    <t>Hathaway and Hunt (2007)</t>
  </si>
  <si>
    <t>https://www.charlottenc.gov/files/sharedassets/city/v/1/services/stormwater/documents/water-quality/print-media/pilot/catscrystalstream.pdf</t>
  </si>
  <si>
    <t>https://doi.org/10.1111/jawr.12145</t>
  </si>
  <si>
    <t>https://doi.org/10.1016/j.ecoleng.2011.02.004</t>
  </si>
  <si>
    <t>https://doi.org/10.1061/(ASCE)0733-9437(2006)132:2(159)</t>
  </si>
  <si>
    <t>https://pubs.usgs.gov/misc/FISC_1947-2006/pdf/1st-7thFISCs-CD/7thFISC/7Fisc-V2/7FSC2-10.pdf#page=67</t>
  </si>
  <si>
    <t>Braatz, D. A. (2001). EFFECTIVENESS OF AGRICULTURAL BMP’S IN REDUCING STORMFLOW SEDIMENT (TSS) IN TELLICO CREEK, MACON COUNTY, NORTH CAROLINA. Proceedings of the Seventh Federal Interagency Sedimentation Conference, March 25 to 29, 2001, Reno, Nevada, 65.</t>
  </si>
  <si>
    <t>https://doi.org/10.46429/jaupr.v92i1-2.2617</t>
  </si>
  <si>
    <t>https://doi.org/10.2134/jeq2016.03.0089</t>
  </si>
  <si>
    <t>https://doi.org/10.1061/9780784479858.033</t>
  </si>
  <si>
    <t>https://doi.org/10.1061/(ASCE)0733-9437(2006)132:6(600)</t>
  </si>
  <si>
    <t>https://www.jswconline.org/content/55/4/473.short</t>
  </si>
  <si>
    <t>https://trid.trb.org/view/788439</t>
  </si>
  <si>
    <t>https://doi.org/10.1016/j.ecoleng.2013.01.019</t>
  </si>
  <si>
    <t>https://doi.org/10.13031/trans.58.10405</t>
  </si>
  <si>
    <t>https://doi.org/10.1061/(ASCE)IR.1943-4774.0000173</t>
  </si>
  <si>
    <t>https://doi.org/10.1061/JSWBAY.0000872</t>
  </si>
  <si>
    <t>https://doi.org/10.1061/(ASCE)0733-9496(2001)127:3(168)</t>
  </si>
  <si>
    <t>https://doi.org/10.13031/2013.18508</t>
  </si>
  <si>
    <t>https://doi.org/10.1002/hyp.7539</t>
  </si>
  <si>
    <t>https://doi.org/10.1016/j.jenvman.2022.116120</t>
  </si>
  <si>
    <t>https://doi.org/10.1016/j.scitotenv.2022.153722</t>
  </si>
  <si>
    <t>https://doi.org/10.2489/jswc.73.1.24</t>
  </si>
  <si>
    <t>https://doi.org/10.1080/10934520600656620</t>
  </si>
  <si>
    <t>https://doi.org/10.1061/40792(173)190</t>
  </si>
  <si>
    <t xml:space="preserve">https://doi.org/10.2489/jswc.63.3.143 </t>
  </si>
  <si>
    <t>https://doi.org/10.1061/(ASCE)0733-9437(2003)129:2(82)</t>
  </si>
  <si>
    <t>https://doi.org/10.1016/j.watres.2019.115336</t>
  </si>
  <si>
    <t>https://doi.org/10.1061/(ASCE)EE.1943-7870.0001296</t>
  </si>
  <si>
    <t>https://doi.org/10.1061/(ASCE)IR.1943-4774.0000302</t>
  </si>
  <si>
    <t>https://doi.org/10.2134/jeq2014.01.0036</t>
  </si>
  <si>
    <t>https://doi.org/10.1016/j.jenvman.2021.113647</t>
  </si>
  <si>
    <t>https://doi.org/10.1007/s11270-009-0174-x</t>
  </si>
  <si>
    <t>https://doi.org/10.1061/(ASCE)0733-9437(2009)135:2(217)</t>
  </si>
  <si>
    <t>https://doi.org/10.1016/j.jenvman.2018.03.111</t>
  </si>
  <si>
    <t>https://doi.org/10.3390/w9020112</t>
  </si>
  <si>
    <t>https://doi.org/10.1016/j.watres.2012.02.037</t>
  </si>
  <si>
    <t>https://doi.org/10.1016/j.ecoleng.2020.106128</t>
  </si>
  <si>
    <t>https://doi.org/10.3389/fenvs.2022.863137</t>
  </si>
  <si>
    <t xml:space="preserve">https://doi.org/10.2489/jswc.68.1.60 </t>
  </si>
  <si>
    <t>https://doi.org/10.2112/JCOASTRES-D-15-00195.1</t>
  </si>
  <si>
    <t>https://doi.org/10.1177/0361198106198400113</t>
  </si>
  <si>
    <t>https://doi.org/10.3390/w7073407</t>
  </si>
  <si>
    <t>https://www.jswconline.org/content/59/2/66.short</t>
  </si>
  <si>
    <t>https://doi.org/10.1016/j.jenvman.2020.111853</t>
  </si>
  <si>
    <t>https://doi.org/10.5367/000000010791745394</t>
  </si>
  <si>
    <t>https://doi.org/10.1007/s11270-006-9221-z</t>
  </si>
  <si>
    <t>https://doi.org/10.1061/(ASCE)EE.1943-7870.0000026</t>
  </si>
  <si>
    <t>Tailwater pond</t>
  </si>
  <si>
    <t>ntu</t>
  </si>
  <si>
    <t>2024-01-02</t>
  </si>
  <si>
    <t>· Add study author and links to FIB Database sheet. (MS) 
· Add sample variance measures (sd, se, min and max). (MS)
· Add additional values identified in  Dietz &amp; Clausen (2005).  (MS)
· Regressions recalculated. (MS)</t>
  </si>
  <si>
    <t>· Replace suburban with urban.  (MS)
· Update regressions.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</si>
</sst>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u/>
      <sz val="11"/>
      <color theme="10"/>
      <name val="Calibri"/>
      <family val="2"/>
      <scheme val="minor"/>
    </font>
    <font>
      <sz val="11"/>
      <color theme="1"/>
      <name val="Aptos"/>
      <family val="2"/>
    </font>
    <font>
      <b/>
      <sz val="11"/>
      <color theme="1"/>
      <name val="Aptos"/>
      <family val="2"/>
    </font>
    <font>
      <b/>
      <sz val="12"/>
      <color theme="1"/>
      <name val="Aptos"/>
      <family val="2"/>
    </font>
    <font>
      <b/>
      <sz val="12"/>
      <name val="Aptos"/>
      <family val="2"/>
    </font>
    <font>
      <sz val="10"/>
      <color theme="1"/>
      <name val="Aptos"/>
      <family val="2"/>
    </font>
    <font>
      <sz val="12"/>
      <color theme="1"/>
      <name val="Aptos"/>
      <family val="2"/>
    </font>
    <font>
      <sz val="10"/>
      <color rgb="FF222222"/>
      <name val="Aptos"/>
      <family val="2"/>
    </font>
    <font>
      <i/>
      <sz val="10"/>
      <color rgb="FF222222"/>
      <name val="Aptos"/>
      <family val="2"/>
    </font>
    <font>
      <sz val="10"/>
      <name val="Aptos"/>
      <family val="2"/>
    </font>
    <font>
      <b/>
      <sz val="10"/>
      <color theme="1"/>
      <name val="Aptos"/>
      <family val="2"/>
    </font>
    <font>
      <b/>
      <sz val="16"/>
      <color theme="1"/>
      <name val="Aptos"/>
      <family val="2"/>
    </font>
    <font>
      <b/>
      <sz val="28"/>
      <color theme="1"/>
      <name val="Aptos"/>
      <family val="2"/>
    </font>
    <font>
      <u/>
      <sz val="10"/>
      <color theme="10"/>
      <name val="Aptos"/>
      <family val="2"/>
    </font>
    <font>
      <i/>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tint="-4.9989318521683403E-2"/>
        <bgColor theme="6" tint="0.79998168889431442"/>
      </patternFill>
    </fill>
    <fill>
      <patternFill patternType="solid">
        <fgColor theme="9" tint="0.79998168889431442"/>
        <bgColor indexed="64"/>
      </patternFill>
    </fill>
    <fill>
      <patternFill patternType="solid">
        <fgColor theme="7"/>
        <bgColor indexed="64"/>
      </patternFill>
    </fill>
  </fills>
  <borders count="7">
    <border>
      <left/>
      <right/>
      <top/>
      <bottom/>
      <diagonal/>
    </border>
    <border>
      <left/>
      <right/>
      <top/>
      <bottom style="thin">
        <color theme="6"/>
      </bottom>
      <diagonal/>
    </border>
    <border>
      <left/>
      <right/>
      <top/>
      <bottom style="medium">
        <color indexed="64"/>
      </bottom>
      <diagonal/>
    </border>
    <border>
      <left/>
      <right/>
      <top style="thin">
        <color indexed="64"/>
      </top>
      <bottom style="double">
        <color indexed="64"/>
      </bottom>
      <diagonal/>
    </border>
    <border>
      <left/>
      <right/>
      <top/>
      <bottom style="thin">
        <color indexed="64"/>
      </bottom>
      <diagonal/>
    </border>
    <border>
      <left/>
      <right/>
      <top style="medium">
        <color indexed="64"/>
      </top>
      <bottom style="thin">
        <color indexed="64"/>
      </bottom>
      <diagonal/>
    </border>
    <border>
      <left/>
      <right/>
      <top style="double">
        <color indexed="64"/>
      </top>
      <bottom/>
      <diagonal/>
    </border>
  </borders>
  <cellStyleXfs count="2">
    <xf numFmtId="0" fontId="0" fillId="0" borderId="0"/>
    <xf numFmtId="0" fontId="8" fillId="0" borderId="0" applyNumberFormat="0" applyFill="0" applyBorder="0" applyAlignment="0" applyProtection="0"/>
  </cellStyleXfs>
  <cellXfs count="81">
    <xf numFmtId="0" fontId="0" fillId="0" borderId="0" xfId="0"/>
    <xf numFmtId="0" fontId="9" fillId="0" borderId="0" xfId="0" applyFont="1"/>
    <xf numFmtId="0" fontId="9" fillId="0" borderId="3" xfId="0" applyFont="1" applyBorder="1"/>
    <xf numFmtId="0" fontId="9" fillId="0" borderId="4" xfId="0" applyFont="1" applyBorder="1"/>
    <xf numFmtId="0" fontId="11" fillId="5" borderId="0" xfId="0" applyFont="1" applyFill="1"/>
    <xf numFmtId="0" fontId="11" fillId="5" borderId="0" xfId="0" applyFont="1" applyFill="1" applyAlignment="1">
      <alignment horizontal="center"/>
    </xf>
    <xf numFmtId="0" fontId="12" fillId="5" borderId="0" xfId="0" applyFont="1" applyFill="1" applyAlignment="1">
      <alignment horizontal="left"/>
    </xf>
    <xf numFmtId="2" fontId="11" fillId="5" borderId="0" xfId="0" applyNumberFormat="1" applyFont="1" applyFill="1"/>
    <xf numFmtId="4" fontId="11" fillId="5" borderId="0" xfId="0" applyNumberFormat="1" applyFont="1" applyFill="1"/>
    <xf numFmtId="0" fontId="7" fillId="0" borderId="0" xfId="0" applyFont="1"/>
    <xf numFmtId="0" fontId="13" fillId="0" borderId="0" xfId="0" applyFont="1"/>
    <xf numFmtId="2" fontId="13" fillId="0" borderId="0" xfId="0" applyNumberFormat="1" applyFont="1"/>
    <xf numFmtId="4" fontId="13" fillId="0" borderId="0" xfId="0" applyNumberFormat="1" applyFont="1"/>
    <xf numFmtId="2" fontId="7" fillId="0" borderId="0" xfId="0" applyNumberFormat="1" applyFont="1"/>
    <xf numFmtId="1" fontId="11" fillId="5" borderId="0" xfId="0" applyNumberFormat="1" applyFont="1" applyFill="1"/>
    <xf numFmtId="0" fontId="11" fillId="5" borderId="0" xfId="0" applyFont="1" applyFill="1" applyAlignment="1">
      <alignment horizontal="left"/>
    </xf>
    <xf numFmtId="0" fontId="14" fillId="0" borderId="0" xfId="0" applyFont="1"/>
    <xf numFmtId="4" fontId="7" fillId="0" borderId="0" xfId="0" applyNumberFormat="1" applyFont="1"/>
    <xf numFmtId="0" fontId="15" fillId="0" borderId="0" xfId="0" applyFont="1"/>
    <xf numFmtId="0" fontId="17" fillId="0" borderId="0" xfId="0" applyFont="1" applyAlignment="1">
      <alignment horizontal="left"/>
    </xf>
    <xf numFmtId="0" fontId="17" fillId="0" borderId="0" xfId="0" applyFont="1"/>
    <xf numFmtId="164" fontId="17" fillId="0" borderId="0" xfId="0" applyNumberFormat="1" applyFont="1" applyAlignment="1">
      <alignment horizontal="left"/>
    </xf>
    <xf numFmtId="2" fontId="17" fillId="0" borderId="0" xfId="0" applyNumberFormat="1" applyFont="1" applyAlignment="1">
      <alignment horizontal="left"/>
    </xf>
    <xf numFmtId="1" fontId="17" fillId="0" borderId="0" xfId="0" applyNumberFormat="1" applyFont="1" applyAlignment="1">
      <alignment horizontal="left"/>
    </xf>
    <xf numFmtId="0" fontId="18" fillId="0" borderId="0" xfId="0" applyFont="1"/>
    <xf numFmtId="0" fontId="17" fillId="4" borderId="0" xfId="0" applyFont="1" applyFill="1" applyAlignment="1">
      <alignment horizontal="left"/>
    </xf>
    <xf numFmtId="0" fontId="17" fillId="3" borderId="0" xfId="0" applyFont="1" applyFill="1"/>
    <xf numFmtId="0" fontId="17" fillId="0" borderId="1" xfId="0" applyFont="1" applyBorder="1" applyAlignment="1">
      <alignment horizontal="left"/>
    </xf>
    <xf numFmtId="0" fontId="19" fillId="0" borderId="0" xfId="0" applyFont="1" applyAlignment="1">
      <alignment vertical="center"/>
    </xf>
    <xf numFmtId="0" fontId="20" fillId="0" borderId="0" xfId="0" applyFont="1" applyAlignment="1">
      <alignment vertical="center"/>
    </xf>
    <xf numFmtId="0" fontId="20" fillId="0" borderId="0" xfId="0" applyFont="1"/>
    <xf numFmtId="0" fontId="18" fillId="0" borderId="0" xfId="0" applyFont="1" applyAlignment="1">
      <alignment horizontal="center" vertical="center"/>
    </xf>
    <xf numFmtId="0" fontId="18" fillId="0" borderId="0" xfId="0" applyFont="1" applyAlignment="1">
      <alignment horizontal="left" vertical="center"/>
    </xf>
    <xf numFmtId="0" fontId="20" fillId="0" borderId="0" xfId="0" applyFont="1" applyAlignment="1">
      <alignment horizontal="center" vertical="center"/>
    </xf>
    <xf numFmtId="0" fontId="13" fillId="0" borderId="0" xfId="0" applyFont="1" applyAlignment="1">
      <alignment vertical="center" wrapText="1"/>
    </xf>
    <xf numFmtId="0" fontId="10" fillId="3" borderId="0" xfId="0" applyFont="1" applyFill="1"/>
    <xf numFmtId="0" fontId="21" fillId="0" borderId="0" xfId="1" applyFont="1" applyBorder="1"/>
    <xf numFmtId="0" fontId="10" fillId="0" borderId="0" xfId="0" applyFont="1"/>
    <xf numFmtId="0" fontId="21" fillId="0" borderId="0" xfId="1" applyFont="1"/>
    <xf numFmtId="0" fontId="0" fillId="0" borderId="0" xfId="0" applyAlignment="1">
      <alignment vertical="top"/>
    </xf>
    <xf numFmtId="0" fontId="3"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xf>
    <xf numFmtId="0" fontId="3" fillId="0" borderId="3" xfId="0" applyFont="1" applyBorder="1" applyAlignment="1">
      <alignment horizontal="left"/>
    </xf>
    <xf numFmtId="0" fontId="3" fillId="0" borderId="3" xfId="0" applyFont="1" applyBorder="1"/>
    <xf numFmtId="0" fontId="3" fillId="0" borderId="3" xfId="0" applyFont="1" applyBorder="1" applyAlignment="1">
      <alignment horizontal="right"/>
    </xf>
    <xf numFmtId="0" fontId="9" fillId="0" borderId="4" xfId="0" applyFont="1" applyBorder="1" applyAlignment="1">
      <alignment horizontal="left"/>
    </xf>
    <xf numFmtId="0" fontId="9" fillId="0" borderId="4" xfId="0" applyFont="1" applyBorder="1" applyAlignment="1">
      <alignment horizontal="center"/>
    </xf>
    <xf numFmtId="0" fontId="9" fillId="0" borderId="4" xfId="0" applyFont="1" applyBorder="1" applyAlignment="1">
      <alignment horizontal="right"/>
    </xf>
    <xf numFmtId="0" fontId="8" fillId="0" borderId="0" xfId="1"/>
    <xf numFmtId="0" fontId="0" fillId="0" borderId="2" xfId="0" applyBorder="1"/>
    <xf numFmtId="0" fontId="22" fillId="0" borderId="5" xfId="0" applyFont="1" applyBorder="1" applyAlignment="1">
      <alignment horizontal="center"/>
    </xf>
    <xf numFmtId="0" fontId="22" fillId="0" borderId="5" xfId="0" applyFont="1" applyBorder="1" applyAlignment="1">
      <alignment horizontal="centerContinuous"/>
    </xf>
    <xf numFmtId="0" fontId="6" fillId="0" borderId="0" xfId="0" applyFont="1" applyAlignment="1">
      <alignment horizontal="right" vertical="top"/>
    </xf>
    <xf numFmtId="0" fontId="1" fillId="0" borderId="0" xfId="0" applyFont="1" applyAlignment="1">
      <alignment horizontal="right" vertical="top"/>
    </xf>
    <xf numFmtId="49" fontId="6" fillId="0" borderId="0" xfId="0" applyNumberFormat="1" applyFont="1" applyAlignment="1">
      <alignment horizontal="left" vertical="top"/>
    </xf>
    <xf numFmtId="0" fontId="4" fillId="0" borderId="0" xfId="0" applyFont="1" applyAlignment="1">
      <alignment horizontal="left" vertical="top"/>
    </xf>
    <xf numFmtId="49" fontId="5" fillId="0" borderId="0" xfId="0" applyNumberFormat="1" applyFont="1" applyAlignment="1">
      <alignment horizontal="left" vertical="top"/>
    </xf>
    <xf numFmtId="0" fontId="1" fillId="0" borderId="0" xfId="0" applyFont="1" applyAlignment="1">
      <alignment horizontal="left" vertical="top" wrapText="1"/>
    </xf>
    <xf numFmtId="49" fontId="3" fillId="0" borderId="0" xfId="0" applyNumberFormat="1" applyFont="1" applyAlignment="1">
      <alignment horizontal="left" vertical="top"/>
    </xf>
    <xf numFmtId="0" fontId="2" fillId="0" borderId="0" xfId="0" applyFont="1" applyAlignment="1">
      <alignment horizontal="left" vertical="top" wrapText="1"/>
    </xf>
    <xf numFmtId="49" fontId="2" fillId="0" borderId="0" xfId="0" applyNumberFormat="1" applyFont="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0" fontId="11" fillId="2" borderId="0" xfId="0" applyFont="1" applyFill="1" applyAlignment="1">
      <alignment horizontal="left"/>
    </xf>
    <xf numFmtId="0" fontId="14" fillId="2" borderId="0" xfId="0" applyFont="1" applyFill="1" applyAlignment="1">
      <alignment horizontal="left"/>
    </xf>
    <xf numFmtId="0" fontId="13" fillId="0" borderId="0" xfId="0" applyFont="1" applyAlignment="1">
      <alignment horizontal="left" wrapText="1"/>
    </xf>
    <xf numFmtId="0" fontId="19" fillId="0" borderId="0" xfId="0" applyFont="1" applyAlignment="1">
      <alignment horizontal="left" vertical="center"/>
    </xf>
    <xf numFmtId="0" fontId="11" fillId="2" borderId="0" xfId="0" applyFont="1" applyFill="1" applyAlignment="1">
      <alignment horizontal="left" vertical="center"/>
    </xf>
    <xf numFmtId="0" fontId="13" fillId="0" borderId="0" xfId="0" applyFont="1" applyAlignment="1">
      <alignment horizontal="left" vertical="center" wrapText="1"/>
    </xf>
    <xf numFmtId="0" fontId="11" fillId="2" borderId="0" xfId="0" applyFont="1" applyFill="1" applyAlignment="1">
      <alignment horizontal="left" wrapText="1"/>
    </xf>
    <xf numFmtId="0" fontId="9" fillId="0" borderId="0" xfId="0" applyFont="1"/>
    <xf numFmtId="0" fontId="9" fillId="0" borderId="4" xfId="0" applyFont="1" applyBorder="1"/>
    <xf numFmtId="0" fontId="9" fillId="6" borderId="6" xfId="0" applyFont="1" applyFill="1" applyBorder="1"/>
    <xf numFmtId="0" fontId="9" fillId="6" borderId="0" xfId="0" applyFont="1" applyFill="1"/>
    <xf numFmtId="0" fontId="9" fillId="6" borderId="4" xfId="0" applyFont="1" applyFill="1" applyBorder="1"/>
    <xf numFmtId="0" fontId="9" fillId="0" borderId="3" xfId="0" applyFont="1" applyBorder="1"/>
    <xf numFmtId="0" fontId="7" fillId="0" borderId="3" xfId="0" applyFont="1" applyBorder="1" applyAlignment="1">
      <alignment horizontal="right" wrapText="1"/>
    </xf>
    <xf numFmtId="0" fontId="9" fillId="0" borderId="3" xfId="0" applyFont="1" applyBorder="1" applyAlignment="1">
      <alignment horizontal="right" wrapText="1"/>
    </xf>
    <xf numFmtId="0" fontId="9" fillId="0" borderId="6" xfId="0" applyFont="1" applyBorder="1"/>
  </cellXfs>
  <cellStyles count="2">
    <cellStyle name="Hyperlink" xfId="1" builtinId="8"/>
    <cellStyle name="Normal" xfId="0" builtinId="0"/>
  </cellStyles>
  <dxfs count="4">
    <dxf>
      <font>
        <b val="0"/>
        <strike val="0"/>
        <outline val="0"/>
        <shadow val="0"/>
        <u val="none"/>
        <vertAlign val="baseline"/>
        <sz val="10"/>
        <color auto="1"/>
        <name val="Aptos"/>
        <family val="2"/>
        <scheme val="none"/>
      </font>
    </dxf>
    <dxf>
      <font>
        <b val="0"/>
        <i val="0"/>
        <strike val="0"/>
        <condense val="0"/>
        <extend val="0"/>
        <outline val="0"/>
        <shadow val="0"/>
        <u val="none"/>
        <vertAlign val="baseline"/>
        <sz val="10"/>
        <color auto="1"/>
        <name val="Aptos"/>
        <family val="2"/>
        <scheme val="none"/>
      </font>
      <alignment horizontal="left" vertical="bottom" textRotation="0" wrapText="0" indent="0" justifyLastLine="0" shrinkToFit="0" readingOrder="0"/>
    </dxf>
    <dxf>
      <font>
        <b val="0"/>
        <strike val="0"/>
        <outline val="0"/>
        <shadow val="0"/>
        <u val="none"/>
        <vertAlign val="baseline"/>
        <sz val="10"/>
        <color auto="1"/>
        <name val="Aptos"/>
        <family val="2"/>
        <scheme val="none"/>
      </font>
    </dxf>
    <dxf>
      <font>
        <b val="0"/>
        <strike val="0"/>
        <outline val="0"/>
        <shadow val="0"/>
        <u val="none"/>
        <vertAlign val="baseline"/>
        <sz val="10"/>
        <color auto="1"/>
        <name val="Aptos"/>
        <family val="2"/>
        <scheme val="none"/>
      </font>
    </dxf>
  </dxfs>
  <tableStyles count="0" defaultTableStyle="TableStyleMedium2" defaultPivotStyle="PivotStyleLight16"/>
  <colors>
    <mruColors>
      <color rgb="FF12433F"/>
      <color rgb="FFE2C6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6.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7.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8.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771839457567804"/>
                  <c:y val="-0.1301596675415573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Data'!$C$4:$C$16</c:f>
              <c:numCache>
                <c:formatCode>General</c:formatCode>
                <c:ptCount val="13"/>
                <c:pt idx="0">
                  <c:v>1.8748743759385615</c:v>
                </c:pt>
                <c:pt idx="1">
                  <c:v>2.2438960966453663</c:v>
                </c:pt>
                <c:pt idx="2">
                  <c:v>1.6486586255873816</c:v>
                </c:pt>
                <c:pt idx="3">
                  <c:v>1.8437192081587661</c:v>
                </c:pt>
                <c:pt idx="4">
                  <c:v>2.7317667277195259</c:v>
                </c:pt>
                <c:pt idx="5">
                  <c:v>2.3214068472346332</c:v>
                </c:pt>
                <c:pt idx="6">
                  <c:v>2.6630528351714742</c:v>
                </c:pt>
                <c:pt idx="7">
                  <c:v>-0.86750056770472306</c:v>
                </c:pt>
                <c:pt idx="8">
                  <c:v>-0.23572233352106983</c:v>
                </c:pt>
                <c:pt idx="9">
                  <c:v>3.4111477125153233</c:v>
                </c:pt>
                <c:pt idx="10">
                  <c:v>2.4423470353692043</c:v>
                </c:pt>
                <c:pt idx="11">
                  <c:v>1.6114359150967734</c:v>
                </c:pt>
                <c:pt idx="12">
                  <c:v>1.4085449700547104</c:v>
                </c:pt>
              </c:numCache>
            </c:numRef>
          </c:xVal>
          <c:yVal>
            <c:numRef>
              <c:f>'Regression Data'!$D$4:$D$16</c:f>
              <c:numCache>
                <c:formatCode>General</c:formatCode>
                <c:ptCount val="13"/>
                <c:pt idx="0">
                  <c:v>0.60976557162089429</c:v>
                </c:pt>
                <c:pt idx="1">
                  <c:v>1.8484548129046001</c:v>
                </c:pt>
                <c:pt idx="2">
                  <c:v>1.1118575154181303</c:v>
                </c:pt>
                <c:pt idx="3">
                  <c:v>1.501852701754163</c:v>
                </c:pt>
                <c:pt idx="4">
                  <c:v>2.2864557110641619</c:v>
                </c:pt>
                <c:pt idx="5">
                  <c:v>2.1972245773362196</c:v>
                </c:pt>
                <c:pt idx="6">
                  <c:v>2.8189950950539369</c:v>
                </c:pt>
                <c:pt idx="7">
                  <c:v>-0.67334455326376563</c:v>
                </c:pt>
                <c:pt idx="8">
                  <c:v>-0.35667494393873245</c:v>
                </c:pt>
                <c:pt idx="9">
                  <c:v>2.4159137783010487</c:v>
                </c:pt>
                <c:pt idx="10">
                  <c:v>0.84586826757760925</c:v>
                </c:pt>
                <c:pt idx="11">
                  <c:v>1.7850704810772584</c:v>
                </c:pt>
                <c:pt idx="12">
                  <c:v>1.1693813595563169</c:v>
                </c:pt>
              </c:numCache>
            </c:numRef>
          </c:yVal>
          <c:smooth val="0"/>
          <c:extLst>
            <c:ext xmlns:c16="http://schemas.microsoft.com/office/drawing/2014/chart" uri="{C3380CC4-5D6E-409C-BE32-E72D297353CC}">
              <c16:uniqueId val="{00000001-C806-499A-B849-E917FD82165D}"/>
            </c:ext>
          </c:extLst>
        </c:ser>
        <c:dLbls>
          <c:showLegendKey val="0"/>
          <c:showVal val="0"/>
          <c:showCatName val="0"/>
          <c:showSerName val="0"/>
          <c:showPercent val="0"/>
          <c:showBubbleSize val="0"/>
        </c:dLbls>
        <c:axId val="1031618416"/>
        <c:axId val="1091360256"/>
      </c:scatterChart>
      <c:valAx>
        <c:axId val="1031618416"/>
        <c:scaling>
          <c:orientation val="minMax"/>
          <c:max val="4"/>
          <c:min val="-0.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91360256"/>
        <c:crossesAt val="-0.5"/>
        <c:crossBetween val="midCat"/>
      </c:valAx>
      <c:valAx>
        <c:axId val="1091360256"/>
        <c:scaling>
          <c:orientation val="minMax"/>
          <c:max val="4"/>
          <c:min val="-0.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31618416"/>
        <c:crossesAt val="-0.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5468722659667542"/>
                  <c:y val="1.570574511519393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Data'!$C$27:$C$48</c:f>
              <c:numCache>
                <c:formatCode>General</c:formatCode>
                <c:ptCount val="22"/>
                <c:pt idx="0">
                  <c:v>-0.11653381625595151</c:v>
                </c:pt>
                <c:pt idx="1">
                  <c:v>0.79750719588418817</c:v>
                </c:pt>
                <c:pt idx="2">
                  <c:v>-0.34249030894677601</c:v>
                </c:pt>
                <c:pt idx="3">
                  <c:v>-8.3381608939051013E-2</c:v>
                </c:pt>
                <c:pt idx="4">
                  <c:v>-0.63601098918913623</c:v>
                </c:pt>
                <c:pt idx="5">
                  <c:v>1.6370530794670737</c:v>
                </c:pt>
                <c:pt idx="6">
                  <c:v>1.803358605071407</c:v>
                </c:pt>
                <c:pt idx="7">
                  <c:v>1.4861396960896067</c:v>
                </c:pt>
                <c:pt idx="8">
                  <c:v>1.1410330045520618</c:v>
                </c:pt>
                <c:pt idx="9">
                  <c:v>0.70803579305369591</c:v>
                </c:pt>
                <c:pt idx="10">
                  <c:v>0.79299251552966143</c:v>
                </c:pt>
                <c:pt idx="11">
                  <c:v>-1.7719568419318752</c:v>
                </c:pt>
                <c:pt idx="12">
                  <c:v>-0.75502258427803282</c:v>
                </c:pt>
                <c:pt idx="13">
                  <c:v>-0.69314718055994529</c:v>
                </c:pt>
                <c:pt idx="14">
                  <c:v>-2.0402208285265546</c:v>
                </c:pt>
                <c:pt idx="15">
                  <c:v>1.6253112615903906</c:v>
                </c:pt>
                <c:pt idx="16">
                  <c:v>-0.56211891815354131</c:v>
                </c:pt>
                <c:pt idx="17">
                  <c:v>-0.51919387343650736</c:v>
                </c:pt>
                <c:pt idx="18">
                  <c:v>-0.82553636860569091</c:v>
                </c:pt>
                <c:pt idx="19">
                  <c:v>-3.0045090202987243E-3</c:v>
                </c:pt>
                <c:pt idx="20">
                  <c:v>-0.84397007029452897</c:v>
                </c:pt>
                <c:pt idx="21">
                  <c:v>1.980262729617973E-2</c:v>
                </c:pt>
              </c:numCache>
            </c:numRef>
          </c:xVal>
          <c:yVal>
            <c:numRef>
              <c:f>'Regression Data'!$D$27:$D$48</c:f>
              <c:numCache>
                <c:formatCode>General</c:formatCode>
                <c:ptCount val="22"/>
                <c:pt idx="0">
                  <c:v>-0.86750056770472306</c:v>
                </c:pt>
                <c:pt idx="1">
                  <c:v>0.38526240079064489</c:v>
                </c:pt>
                <c:pt idx="2">
                  <c:v>-0.61618613942381695</c:v>
                </c:pt>
                <c:pt idx="3">
                  <c:v>-0.4780358009429998</c:v>
                </c:pt>
                <c:pt idx="4">
                  <c:v>-1.5592201962734831</c:v>
                </c:pt>
                <c:pt idx="5">
                  <c:v>0.79750719588418817</c:v>
                </c:pt>
                <c:pt idx="6">
                  <c:v>0.98581679452276538</c:v>
                </c:pt>
                <c:pt idx="7">
                  <c:v>1.3297240096314962</c:v>
                </c:pt>
                <c:pt idx="8">
                  <c:v>0.14842000511827322</c:v>
                </c:pt>
                <c:pt idx="9">
                  <c:v>-0.12897038129696006</c:v>
                </c:pt>
                <c:pt idx="10">
                  <c:v>0.39877611995736778</c:v>
                </c:pt>
                <c:pt idx="11">
                  <c:v>-1.8325814637483102</c:v>
                </c:pt>
                <c:pt idx="12">
                  <c:v>-0.6348782724359695</c:v>
                </c:pt>
                <c:pt idx="13">
                  <c:v>-0.75502258427803282</c:v>
                </c:pt>
                <c:pt idx="14">
                  <c:v>-3.5065578973199818</c:v>
                </c:pt>
                <c:pt idx="15">
                  <c:v>1.0331844833456545</c:v>
                </c:pt>
                <c:pt idx="16">
                  <c:v>-0.56211891815354131</c:v>
                </c:pt>
                <c:pt idx="17">
                  <c:v>-1.4188175528254507</c:v>
                </c:pt>
                <c:pt idx="18">
                  <c:v>-2.2633643798407643</c:v>
                </c:pt>
                <c:pt idx="19">
                  <c:v>-1.1907275775759154</c:v>
                </c:pt>
                <c:pt idx="20">
                  <c:v>-1.0498221244986778</c:v>
                </c:pt>
                <c:pt idx="21">
                  <c:v>0.28517894223366247</c:v>
                </c:pt>
              </c:numCache>
            </c:numRef>
          </c:yVal>
          <c:smooth val="0"/>
          <c:extLst>
            <c:ext xmlns:c16="http://schemas.microsoft.com/office/drawing/2014/chart" uri="{C3380CC4-5D6E-409C-BE32-E72D297353CC}">
              <c16:uniqueId val="{00000001-0297-470A-BF0B-B48CDE56716E}"/>
            </c:ext>
          </c:extLst>
        </c:ser>
        <c:dLbls>
          <c:showLegendKey val="0"/>
          <c:showVal val="0"/>
          <c:showCatName val="0"/>
          <c:showSerName val="0"/>
          <c:showPercent val="0"/>
          <c:showBubbleSize val="0"/>
        </c:dLbls>
        <c:axId val="611714560"/>
        <c:axId val="254421407"/>
      </c:scatterChart>
      <c:valAx>
        <c:axId val="611714560"/>
        <c:scaling>
          <c:orientation val="minMax"/>
          <c:max val="2"/>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421407"/>
        <c:crossesAt val="-4"/>
        <c:crossBetween val="midCat"/>
      </c:valAx>
      <c:valAx>
        <c:axId val="254421407"/>
        <c:scaling>
          <c:orientation val="minMax"/>
          <c:max val="2"/>
          <c:min val="-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611714560"/>
        <c:crossesAt val="-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Data'!$F$4:$F$16</c:f>
              <c:numCache>
                <c:formatCode>General</c:formatCode>
                <c:ptCount val="13"/>
                <c:pt idx="0">
                  <c:v>0.42</c:v>
                </c:pt>
                <c:pt idx="1">
                  <c:v>0.79</c:v>
                </c:pt>
                <c:pt idx="2">
                  <c:v>4.09</c:v>
                </c:pt>
                <c:pt idx="3">
                  <c:v>5.01</c:v>
                </c:pt>
                <c:pt idx="4">
                  <c:v>5.2</c:v>
                </c:pt>
                <c:pt idx="5">
                  <c:v>6.32</c:v>
                </c:pt>
                <c:pt idx="6">
                  <c:v>6.52</c:v>
                </c:pt>
                <c:pt idx="7">
                  <c:v>9.43</c:v>
                </c:pt>
                <c:pt idx="8">
                  <c:v>10.19</c:v>
                </c:pt>
                <c:pt idx="9">
                  <c:v>11.5</c:v>
                </c:pt>
                <c:pt idx="10">
                  <c:v>14.34</c:v>
                </c:pt>
                <c:pt idx="11">
                  <c:v>15.36</c:v>
                </c:pt>
                <c:pt idx="12">
                  <c:v>30.3</c:v>
                </c:pt>
              </c:numCache>
            </c:numRef>
          </c:xVal>
          <c:yVal>
            <c:numRef>
              <c:f>'Regression Data'!$J$4:$J$16</c:f>
              <c:numCache>
                <c:formatCode>General</c:formatCode>
                <c:ptCount val="13"/>
                <c:pt idx="0">
                  <c:v>-14.53302997198981</c:v>
                </c:pt>
                <c:pt idx="1">
                  <c:v>-0.15129987387042534</c:v>
                </c:pt>
                <c:pt idx="2">
                  <c:v>29.36952205189418</c:v>
                </c:pt>
                <c:pt idx="3">
                  <c:v>32.348438347401739</c:v>
                </c:pt>
                <c:pt idx="4">
                  <c:v>32.881156285038948</c:v>
                </c:pt>
                <c:pt idx="5">
                  <c:v>35.604961577193265</c:v>
                </c:pt>
                <c:pt idx="6">
                  <c:v>36.029653002256524</c:v>
                </c:pt>
                <c:pt idx="7">
                  <c:v>40.851904582038465</c:v>
                </c:pt>
                <c:pt idx="8">
                  <c:v>41.817643936977767</c:v>
                </c:pt>
                <c:pt idx="9">
                  <c:v>43.293089776108005</c:v>
                </c:pt>
                <c:pt idx="10">
                  <c:v>45.889885420191767</c:v>
                </c:pt>
                <c:pt idx="11">
                  <c:v>46.673829132504615</c:v>
                </c:pt>
                <c:pt idx="12">
                  <c:v>53.838975108679989</c:v>
                </c:pt>
              </c:numCache>
            </c:numRef>
          </c:yVal>
          <c:smooth val="1"/>
          <c:extLst>
            <c:ext xmlns:c16="http://schemas.microsoft.com/office/drawing/2014/chart" uri="{C3380CC4-5D6E-409C-BE32-E72D297353CC}">
              <c16:uniqueId val="{00000001-38D1-4580-ACCA-B762E27D6ECC}"/>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35</c:v>
              </c:pt>
            </c:numLit>
          </c:xVal>
          <c:yVal>
            <c:numLit>
              <c:formatCode>General</c:formatCode>
              <c:ptCount val="2"/>
              <c:pt idx="0">
                <c:v>0</c:v>
              </c:pt>
              <c:pt idx="1">
                <c:v>0</c:v>
              </c:pt>
            </c:numLit>
          </c:yVal>
          <c:smooth val="0"/>
          <c:extLst>
            <c:ext xmlns:c16="http://schemas.microsoft.com/office/drawing/2014/chart" uri="{C3380CC4-5D6E-409C-BE32-E72D297353CC}">
              <c16:uniqueId val="{00000002-38D1-4580-ACCA-B762E27D6ECC}"/>
            </c:ext>
          </c:extLst>
        </c:ser>
        <c:dLbls>
          <c:showLegendKey val="0"/>
          <c:showVal val="0"/>
          <c:showCatName val="0"/>
          <c:showSerName val="0"/>
          <c:showPercent val="0"/>
          <c:showBubbleSize val="0"/>
        </c:dLbls>
        <c:axId val="1209369136"/>
        <c:axId val="587437552"/>
      </c:scatterChart>
      <c:valAx>
        <c:axId val="1209369136"/>
        <c:scaling>
          <c:logBase val="10"/>
          <c:orientation val="minMax"/>
          <c:max val="5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87437552"/>
        <c:crossesAt val="-20"/>
        <c:crossBetween val="midCat"/>
      </c:valAx>
      <c:valAx>
        <c:axId val="587437552"/>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936913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Data'!$F$27:$F$48</c:f>
              <c:numCache>
                <c:formatCode>General</c:formatCode>
                <c:ptCount val="22"/>
                <c:pt idx="0">
                  <c:v>0.13</c:v>
                </c:pt>
                <c:pt idx="1">
                  <c:v>0.17</c:v>
                </c:pt>
                <c:pt idx="2">
                  <c:v>0.43</c:v>
                </c:pt>
                <c:pt idx="3">
                  <c:v>0.438</c:v>
                </c:pt>
                <c:pt idx="4">
                  <c:v>0.47</c:v>
                </c:pt>
                <c:pt idx="5">
                  <c:v>0.5</c:v>
                </c:pt>
                <c:pt idx="6">
                  <c:v>0.52939999999999998</c:v>
                </c:pt>
                <c:pt idx="7">
                  <c:v>0.56999999999999995</c:v>
                </c:pt>
                <c:pt idx="8">
                  <c:v>0.59499999999999997</c:v>
                </c:pt>
                <c:pt idx="9">
                  <c:v>0.71</c:v>
                </c:pt>
                <c:pt idx="10">
                  <c:v>0.89</c:v>
                </c:pt>
                <c:pt idx="11">
                  <c:v>0.92</c:v>
                </c:pt>
                <c:pt idx="12">
                  <c:v>0.997</c:v>
                </c:pt>
                <c:pt idx="13">
                  <c:v>1.02</c:v>
                </c:pt>
                <c:pt idx="14">
                  <c:v>2.0299999999999998</c:v>
                </c:pt>
                <c:pt idx="15">
                  <c:v>2.21</c:v>
                </c:pt>
                <c:pt idx="16">
                  <c:v>2.2200000000000002</c:v>
                </c:pt>
                <c:pt idx="17">
                  <c:v>3.13</c:v>
                </c:pt>
                <c:pt idx="18">
                  <c:v>4.42</c:v>
                </c:pt>
                <c:pt idx="19">
                  <c:v>5.08</c:v>
                </c:pt>
                <c:pt idx="20">
                  <c:v>5.14</c:v>
                </c:pt>
                <c:pt idx="21">
                  <c:v>6.07</c:v>
                </c:pt>
              </c:numCache>
            </c:numRef>
          </c:xVal>
          <c:yVal>
            <c:numRef>
              <c:f>'Regression Data'!$J$27:$J$48</c:f>
              <c:numCache>
                <c:formatCode>General</c:formatCode>
                <c:ptCount val="22"/>
                <c:pt idx="0">
                  <c:v>41.599547044999689</c:v>
                </c:pt>
                <c:pt idx="1">
                  <c:v>41.765890880144582</c:v>
                </c:pt>
                <c:pt idx="2">
                  <c:v>42.33766663305893</c:v>
                </c:pt>
                <c:pt idx="3">
                  <c:v>42.348967442977624</c:v>
                </c:pt>
                <c:pt idx="4">
                  <c:v>42.392175593605224</c:v>
                </c:pt>
                <c:pt idx="5">
                  <c:v>42.43006379834636</c:v>
                </c:pt>
                <c:pt idx="6">
                  <c:v>42.465027908886071</c:v>
                </c:pt>
                <c:pt idx="7">
                  <c:v>42.510214180854064</c:v>
                </c:pt>
                <c:pt idx="8">
                  <c:v>42.536447286293381</c:v>
                </c:pt>
                <c:pt idx="9">
                  <c:v>42.644311460381914</c:v>
                </c:pt>
                <c:pt idx="10">
                  <c:v>42.781945888703468</c:v>
                </c:pt>
                <c:pt idx="11">
                  <c:v>42.802111730436238</c:v>
                </c:pt>
                <c:pt idx="12">
                  <c:v>42.850974054806542</c:v>
                </c:pt>
                <c:pt idx="13">
                  <c:v>42.864831216864005</c:v>
                </c:pt>
                <c:pt idx="14">
                  <c:v>43.281411197110153</c:v>
                </c:pt>
                <c:pt idx="15">
                  <c:v>43.332623509858131</c:v>
                </c:pt>
                <c:pt idx="16">
                  <c:v>43.335343686161622</c:v>
                </c:pt>
                <c:pt idx="17">
                  <c:v>43.541941667432873</c:v>
                </c:pt>
                <c:pt idx="18">
                  <c:v>43.748731944194972</c:v>
                </c:pt>
                <c:pt idx="19">
                  <c:v>43.831910026146438</c:v>
                </c:pt>
                <c:pt idx="20">
                  <c:v>43.83892208008924</c:v>
                </c:pt>
                <c:pt idx="21">
                  <c:v>43.938143526499537</c:v>
                </c:pt>
              </c:numCache>
            </c:numRef>
          </c:yVal>
          <c:smooth val="1"/>
          <c:extLst>
            <c:ext xmlns:c16="http://schemas.microsoft.com/office/drawing/2014/chart" uri="{C3380CC4-5D6E-409C-BE32-E72D297353CC}">
              <c16:uniqueId val="{00000001-1C57-4694-B217-F557B91B6F8F}"/>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1C57-4694-B217-F557B91B6F8F}"/>
            </c:ext>
          </c:extLst>
        </c:ser>
        <c:dLbls>
          <c:showLegendKey val="0"/>
          <c:showVal val="0"/>
          <c:showCatName val="0"/>
          <c:showSerName val="0"/>
          <c:showPercent val="0"/>
          <c:showBubbleSize val="0"/>
        </c:dLbls>
        <c:axId val="618853056"/>
        <c:axId val="527340592"/>
      </c:scatterChart>
      <c:valAx>
        <c:axId val="618853056"/>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27340592"/>
        <c:crossesAt val="-20"/>
        <c:crossBetween val="midCat"/>
      </c:valAx>
      <c:valAx>
        <c:axId val="527340592"/>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61885305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2380508370328153"/>
                  <c:y val="0.3646959467391606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Data'!$C$56:$C$89</c:f>
              <c:numCache>
                <c:formatCode>General</c:formatCode>
                <c:ptCount val="34"/>
                <c:pt idx="0">
                  <c:v>0.87546873735389985</c:v>
                </c:pt>
                <c:pt idx="1">
                  <c:v>0.26236426446749106</c:v>
                </c:pt>
                <c:pt idx="2">
                  <c:v>-0.10981486600720657</c:v>
                </c:pt>
                <c:pt idx="3">
                  <c:v>0.30010459245033816</c:v>
                </c:pt>
                <c:pt idx="4">
                  <c:v>0.23901690047049992</c:v>
                </c:pt>
                <c:pt idx="5">
                  <c:v>-0.46840490788203853</c:v>
                </c:pt>
                <c:pt idx="6">
                  <c:v>-0.42312004334688508</c:v>
                </c:pt>
                <c:pt idx="7">
                  <c:v>0.41871033485818504</c:v>
                </c:pt>
                <c:pt idx="8">
                  <c:v>6.7658648473814864E-2</c:v>
                </c:pt>
                <c:pt idx="9">
                  <c:v>1.5496879080283263</c:v>
                </c:pt>
                <c:pt idx="10">
                  <c:v>0.69314718055994529</c:v>
                </c:pt>
                <c:pt idx="11">
                  <c:v>1.0116009116784799</c:v>
                </c:pt>
                <c:pt idx="12">
                  <c:v>2.167910189667444</c:v>
                </c:pt>
                <c:pt idx="13">
                  <c:v>1.091923300517313</c:v>
                </c:pt>
                <c:pt idx="14">
                  <c:v>1.1410330045520618</c:v>
                </c:pt>
                <c:pt idx="15">
                  <c:v>1.1410330045520618</c:v>
                </c:pt>
                <c:pt idx="16">
                  <c:v>0.54232429082536171</c:v>
                </c:pt>
                <c:pt idx="17">
                  <c:v>0.10436001532424286</c:v>
                </c:pt>
                <c:pt idx="18">
                  <c:v>0.54232429082536171</c:v>
                </c:pt>
                <c:pt idx="19">
                  <c:v>1.7101878155342434</c:v>
                </c:pt>
                <c:pt idx="20">
                  <c:v>1.7101878155342434</c:v>
                </c:pt>
                <c:pt idx="21">
                  <c:v>1.5686159179138452</c:v>
                </c:pt>
                <c:pt idx="22">
                  <c:v>1.5686159179138452</c:v>
                </c:pt>
                <c:pt idx="23">
                  <c:v>0.1906203596086497</c:v>
                </c:pt>
                <c:pt idx="24">
                  <c:v>0.1906203596086497</c:v>
                </c:pt>
                <c:pt idx="25">
                  <c:v>0.1906203596086497</c:v>
                </c:pt>
                <c:pt idx="26">
                  <c:v>0.1906203596086497</c:v>
                </c:pt>
                <c:pt idx="27">
                  <c:v>0.1906203596086497</c:v>
                </c:pt>
                <c:pt idx="28">
                  <c:v>-0.47932695670661973</c:v>
                </c:pt>
                <c:pt idx="29">
                  <c:v>1.1314021114911006</c:v>
                </c:pt>
                <c:pt idx="30">
                  <c:v>9.5310179804324935E-2</c:v>
                </c:pt>
                <c:pt idx="31">
                  <c:v>0.18232155679395459</c:v>
                </c:pt>
                <c:pt idx="32">
                  <c:v>0.18232155679395459</c:v>
                </c:pt>
                <c:pt idx="33">
                  <c:v>-1.1494846190418662</c:v>
                </c:pt>
              </c:numCache>
            </c:numRef>
          </c:xVal>
          <c:yVal>
            <c:numRef>
              <c:f>'Regression Data'!$D$56:$D$89</c:f>
              <c:numCache>
                <c:formatCode>General</c:formatCode>
                <c:ptCount val="34"/>
                <c:pt idx="0">
                  <c:v>1.3635373739972745</c:v>
                </c:pt>
                <c:pt idx="1">
                  <c:v>0.18232155679395459</c:v>
                </c:pt>
                <c:pt idx="2">
                  <c:v>-0.71334988787746478</c:v>
                </c:pt>
                <c:pt idx="3">
                  <c:v>1.4770487243883548</c:v>
                </c:pt>
                <c:pt idx="4">
                  <c:v>1.6544112780768316</c:v>
                </c:pt>
                <c:pt idx="5">
                  <c:v>-2.945039159238473</c:v>
                </c:pt>
                <c:pt idx="6">
                  <c:v>-0.59420723270504161</c:v>
                </c:pt>
                <c:pt idx="7">
                  <c:v>2.9558802241544429E-2</c:v>
                </c:pt>
                <c:pt idx="8">
                  <c:v>-0.12783337150988489</c:v>
                </c:pt>
                <c:pt idx="9">
                  <c:v>0.69314718055994529</c:v>
                </c:pt>
                <c:pt idx="10">
                  <c:v>0.22314355131420976</c:v>
                </c:pt>
                <c:pt idx="11">
                  <c:v>0.22314355131420976</c:v>
                </c:pt>
                <c:pt idx="12">
                  <c:v>0.97455963999813078</c:v>
                </c:pt>
                <c:pt idx="13">
                  <c:v>0.80647586586694853</c:v>
                </c:pt>
                <c:pt idx="14">
                  <c:v>0.43178241642553783</c:v>
                </c:pt>
                <c:pt idx="15">
                  <c:v>-0.2876820724517809</c:v>
                </c:pt>
                <c:pt idx="16">
                  <c:v>0.10436001532424286</c:v>
                </c:pt>
                <c:pt idx="17">
                  <c:v>-8.3381608939051013E-2</c:v>
                </c:pt>
                <c:pt idx="18">
                  <c:v>-8.3381608939051013E-2</c:v>
                </c:pt>
                <c:pt idx="19">
                  <c:v>0.75141608868392118</c:v>
                </c:pt>
                <c:pt idx="20">
                  <c:v>0.96698384618967315</c:v>
                </c:pt>
                <c:pt idx="21">
                  <c:v>0.81977983149331135</c:v>
                </c:pt>
                <c:pt idx="22">
                  <c:v>1.4678743481123135</c:v>
                </c:pt>
                <c:pt idx="23">
                  <c:v>0.14842000511827322</c:v>
                </c:pt>
                <c:pt idx="24">
                  <c:v>0.12221763272424911</c:v>
                </c:pt>
                <c:pt idx="25">
                  <c:v>-7.2570692834835374E-2</c:v>
                </c:pt>
                <c:pt idx="26">
                  <c:v>-2.0202707317519466E-2</c:v>
                </c:pt>
                <c:pt idx="27">
                  <c:v>1.980262729617973E-2</c:v>
                </c:pt>
                <c:pt idx="28">
                  <c:v>-0.84350506214850729</c:v>
                </c:pt>
                <c:pt idx="29">
                  <c:v>0.87546873735389985</c:v>
                </c:pt>
                <c:pt idx="30">
                  <c:v>-0.916290731874155</c:v>
                </c:pt>
                <c:pt idx="31">
                  <c:v>-0.22314355131420971</c:v>
                </c:pt>
                <c:pt idx="32">
                  <c:v>-0.22314355131420971</c:v>
                </c:pt>
                <c:pt idx="33">
                  <c:v>-1.9754419516613513</c:v>
                </c:pt>
              </c:numCache>
            </c:numRef>
          </c:yVal>
          <c:smooth val="0"/>
          <c:extLst>
            <c:ext xmlns:c16="http://schemas.microsoft.com/office/drawing/2014/chart" uri="{C3380CC4-5D6E-409C-BE32-E72D297353CC}">
              <c16:uniqueId val="{00000001-E424-40A3-BF1A-9EA24B383640}"/>
            </c:ext>
          </c:extLst>
        </c:ser>
        <c:dLbls>
          <c:showLegendKey val="0"/>
          <c:showVal val="0"/>
          <c:showCatName val="0"/>
          <c:showSerName val="0"/>
          <c:showPercent val="0"/>
          <c:showBubbleSize val="0"/>
        </c:dLbls>
        <c:axId val="1248847824"/>
        <c:axId val="254405567"/>
      </c:scatterChart>
      <c:valAx>
        <c:axId val="1248847824"/>
        <c:scaling>
          <c:orientation val="minMax"/>
          <c:max val="3"/>
          <c:min val="-3"/>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405567"/>
        <c:crossesAt val="-3"/>
        <c:crossBetween val="midCat"/>
      </c:valAx>
      <c:valAx>
        <c:axId val="254405567"/>
        <c:scaling>
          <c:orientation val="minMax"/>
          <c:max val="3"/>
          <c:min val="-3"/>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48847824"/>
        <c:crossesAt val="-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Data'!$F$56:$F$79</c:f>
              <c:numCache>
                <c:formatCode>General</c:formatCode>
                <c:ptCount val="24"/>
                <c:pt idx="0">
                  <c:v>0.31680000000000003</c:v>
                </c:pt>
                <c:pt idx="1">
                  <c:v>0.61919999999999997</c:v>
                </c:pt>
                <c:pt idx="2">
                  <c:v>0.626</c:v>
                </c:pt>
                <c:pt idx="3">
                  <c:v>0.65500000000000003</c:v>
                </c:pt>
                <c:pt idx="4">
                  <c:v>0.89600000000000002</c:v>
                </c:pt>
                <c:pt idx="5">
                  <c:v>1.07</c:v>
                </c:pt>
                <c:pt idx="6">
                  <c:v>1.1000000000000001</c:v>
                </c:pt>
                <c:pt idx="7">
                  <c:v>1.1100000000000001</c:v>
                </c:pt>
                <c:pt idx="8">
                  <c:v>1.2</c:v>
                </c:pt>
                <c:pt idx="9">
                  <c:v>1.2</c:v>
                </c:pt>
                <c:pt idx="10">
                  <c:v>1.21</c:v>
                </c:pt>
                <c:pt idx="11">
                  <c:v>1.21</c:v>
                </c:pt>
                <c:pt idx="12">
                  <c:v>1.21</c:v>
                </c:pt>
                <c:pt idx="13">
                  <c:v>1.21</c:v>
                </c:pt>
                <c:pt idx="14">
                  <c:v>1.21</c:v>
                </c:pt>
                <c:pt idx="15">
                  <c:v>1.27</c:v>
                </c:pt>
                <c:pt idx="16">
                  <c:v>1.3</c:v>
                </c:pt>
                <c:pt idx="17">
                  <c:v>1.35</c:v>
                </c:pt>
                <c:pt idx="18">
                  <c:v>1.52</c:v>
                </c:pt>
                <c:pt idx="19">
                  <c:v>1.72</c:v>
                </c:pt>
                <c:pt idx="20">
                  <c:v>1.72</c:v>
                </c:pt>
                <c:pt idx="21">
                  <c:v>2</c:v>
                </c:pt>
                <c:pt idx="22">
                  <c:v>2.4</c:v>
                </c:pt>
                <c:pt idx="23">
                  <c:v>2.75</c:v>
                </c:pt>
              </c:numCache>
            </c:numRef>
          </c:xVal>
          <c:yVal>
            <c:numRef>
              <c:f>'Regression Data'!$J$56:$J$79</c:f>
              <c:numCache>
                <c:formatCode>General</c:formatCode>
                <c:ptCount val="24"/>
                <c:pt idx="0">
                  <c:v>20.535284098728997</c:v>
                </c:pt>
                <c:pt idx="1">
                  <c:v>26.38098278229425</c:v>
                </c:pt>
                <c:pt idx="2">
                  <c:v>26.472603852567687</c:v>
                </c:pt>
                <c:pt idx="3">
                  <c:v>26.851267113297318</c:v>
                </c:pt>
                <c:pt idx="4">
                  <c:v>29.418185693113269</c:v>
                </c:pt>
                <c:pt idx="5">
                  <c:v>30.832061947043023</c:v>
                </c:pt>
                <c:pt idx="6">
                  <c:v>31.049788402067268</c:v>
                </c:pt>
                <c:pt idx="7">
                  <c:v>31.120897286504164</c:v>
                </c:pt>
                <c:pt idx="8">
                  <c:v>31.730449241234055</c:v>
                </c:pt>
                <c:pt idx="9">
                  <c:v>31.730449241234055</c:v>
                </c:pt>
                <c:pt idx="10">
                  <c:v>31.795015951339312</c:v>
                </c:pt>
                <c:pt idx="11">
                  <c:v>31.795015951339312</c:v>
                </c:pt>
                <c:pt idx="12">
                  <c:v>31.795015951339312</c:v>
                </c:pt>
                <c:pt idx="13">
                  <c:v>31.795015951339312</c:v>
                </c:pt>
                <c:pt idx="14">
                  <c:v>31.795015951339312</c:v>
                </c:pt>
                <c:pt idx="15">
                  <c:v>32.170338254014794</c:v>
                </c:pt>
                <c:pt idx="16">
                  <c:v>32.350661287209654</c:v>
                </c:pt>
                <c:pt idx="17">
                  <c:v>32.641134963631004</c:v>
                </c:pt>
                <c:pt idx="18">
                  <c:v>33.545906424821162</c:v>
                </c:pt>
                <c:pt idx="19">
                  <c:v>34.475951396506488</c:v>
                </c:pt>
                <c:pt idx="20">
                  <c:v>34.475951396506488</c:v>
                </c:pt>
                <c:pt idx="21">
                  <c:v>35.593099591703847</c:v>
                </c:pt>
                <c:pt idx="22">
                  <c:v>36.918160471964818</c:v>
                </c:pt>
                <c:pt idx="23">
                  <c:v>37.889722800656685</c:v>
                </c:pt>
              </c:numCache>
            </c:numRef>
          </c:yVal>
          <c:smooth val="1"/>
          <c:extLst>
            <c:ext xmlns:c16="http://schemas.microsoft.com/office/drawing/2014/chart" uri="{C3380CC4-5D6E-409C-BE32-E72D297353CC}">
              <c16:uniqueId val="{00000001-01E5-41F7-A512-5CF8EEA97BEE}"/>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01E5-41F7-A512-5CF8EEA97BEE}"/>
            </c:ext>
          </c:extLst>
        </c:ser>
        <c:dLbls>
          <c:showLegendKey val="0"/>
          <c:showVal val="0"/>
          <c:showCatName val="0"/>
          <c:showSerName val="0"/>
          <c:showPercent val="0"/>
          <c:showBubbleSize val="0"/>
        </c:dLbls>
        <c:axId val="611173648"/>
        <c:axId val="583290880"/>
      </c:scatterChart>
      <c:valAx>
        <c:axId val="611173648"/>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83290880"/>
        <c:crossesAt val="-800"/>
        <c:crossBetween val="midCat"/>
      </c:valAx>
      <c:valAx>
        <c:axId val="583290880"/>
        <c:scaling>
          <c:orientation val="minMax"/>
          <c:max val="100"/>
          <c:min val="-2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611173648"/>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olid"/>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Data'!$C$92:$C$125</c:f>
              <c:numCache>
                <c:formatCode>General</c:formatCode>
                <c:ptCount val="34"/>
                <c:pt idx="0">
                  <c:v>-2.2072749131897207</c:v>
                </c:pt>
                <c:pt idx="1">
                  <c:v>-1.058430499035278</c:v>
                </c:pt>
                <c:pt idx="2">
                  <c:v>-1.6094379124341003</c:v>
                </c:pt>
                <c:pt idx="3">
                  <c:v>-1.6245515502441485</c:v>
                </c:pt>
                <c:pt idx="4">
                  <c:v>-2.2072749131897207</c:v>
                </c:pt>
                <c:pt idx="5">
                  <c:v>-2.3025850929940455</c:v>
                </c:pt>
                <c:pt idx="6">
                  <c:v>7.6961041136128394E-2</c:v>
                </c:pt>
                <c:pt idx="7">
                  <c:v>-2.8473122684357177</c:v>
                </c:pt>
                <c:pt idx="8">
                  <c:v>-2.9004220937496661</c:v>
                </c:pt>
                <c:pt idx="9">
                  <c:v>-1.8971199848858813</c:v>
                </c:pt>
                <c:pt idx="10">
                  <c:v>-1.7719568419318752</c:v>
                </c:pt>
                <c:pt idx="11">
                  <c:v>-0.67924427539095389</c:v>
                </c:pt>
                <c:pt idx="12">
                  <c:v>-1.9519282213808764</c:v>
                </c:pt>
                <c:pt idx="13">
                  <c:v>-1.1332037334377287</c:v>
                </c:pt>
                <c:pt idx="14">
                  <c:v>5.8268908123975824E-2</c:v>
                </c:pt>
                <c:pt idx="15">
                  <c:v>-2.6592600369327779</c:v>
                </c:pt>
                <c:pt idx="16">
                  <c:v>-1.1711829815029451</c:v>
                </c:pt>
                <c:pt idx="17">
                  <c:v>-2.9957322735539909</c:v>
                </c:pt>
                <c:pt idx="18">
                  <c:v>-1.1711829815029451</c:v>
                </c:pt>
                <c:pt idx="19">
                  <c:v>-0.59783700075562041</c:v>
                </c:pt>
                <c:pt idx="20">
                  <c:v>-0.59783700075562041</c:v>
                </c:pt>
                <c:pt idx="21">
                  <c:v>-1.0788096613719298</c:v>
                </c:pt>
                <c:pt idx="22">
                  <c:v>-1.0788096613719298</c:v>
                </c:pt>
                <c:pt idx="23">
                  <c:v>-1.9661128563728327</c:v>
                </c:pt>
                <c:pt idx="24">
                  <c:v>-1.9661128563728327</c:v>
                </c:pt>
                <c:pt idx="25">
                  <c:v>-1.9661128563728327</c:v>
                </c:pt>
                <c:pt idx="26">
                  <c:v>-1.9661128563728327</c:v>
                </c:pt>
                <c:pt idx="27">
                  <c:v>-1.9661128563728327</c:v>
                </c:pt>
                <c:pt idx="28">
                  <c:v>-3.0241317480756891</c:v>
                </c:pt>
                <c:pt idx="29">
                  <c:v>-0.89159811928378363</c:v>
                </c:pt>
                <c:pt idx="30">
                  <c:v>-2.3025850929940455</c:v>
                </c:pt>
                <c:pt idx="31">
                  <c:v>-1.6607312068216509</c:v>
                </c:pt>
                <c:pt idx="32">
                  <c:v>-1.6607312068216509</c:v>
                </c:pt>
                <c:pt idx="33">
                  <c:v>-3.2754461763565952</c:v>
                </c:pt>
              </c:numCache>
            </c:numRef>
          </c:xVal>
          <c:yVal>
            <c:numRef>
              <c:f>'Regression Data'!$D$92:$D$125</c:f>
              <c:numCache>
                <c:formatCode>General</c:formatCode>
                <c:ptCount val="34"/>
                <c:pt idx="0">
                  <c:v>2.9558802241544429E-2</c:v>
                </c:pt>
                <c:pt idx="1">
                  <c:v>-1.1776554960085626</c:v>
                </c:pt>
                <c:pt idx="2">
                  <c:v>-2.3025850929940455</c:v>
                </c:pt>
                <c:pt idx="3">
                  <c:v>-3.1465551632885749</c:v>
                </c:pt>
                <c:pt idx="4">
                  <c:v>-0.57981849525294205</c:v>
                </c:pt>
                <c:pt idx="5">
                  <c:v>1.0986122886681098</c:v>
                </c:pt>
                <c:pt idx="6">
                  <c:v>-0.22314355131420971</c:v>
                </c:pt>
                <c:pt idx="7">
                  <c:v>-2.9957322735539909</c:v>
                </c:pt>
                <c:pt idx="8">
                  <c:v>-3.5404594489956631</c:v>
                </c:pt>
                <c:pt idx="9">
                  <c:v>-2.4079456086518722</c:v>
                </c:pt>
                <c:pt idx="10">
                  <c:v>-1.7719568419318752</c:v>
                </c:pt>
                <c:pt idx="11">
                  <c:v>-1.0642108619507773</c:v>
                </c:pt>
                <c:pt idx="12">
                  <c:v>-1.7372712839439852</c:v>
                </c:pt>
                <c:pt idx="13">
                  <c:v>-1.6398971199188088</c:v>
                </c:pt>
                <c:pt idx="14">
                  <c:v>-1.3862943611198906</c:v>
                </c:pt>
                <c:pt idx="15">
                  <c:v>-1.8971199848858813</c:v>
                </c:pt>
                <c:pt idx="16">
                  <c:v>-2.9957322735539909</c:v>
                </c:pt>
                <c:pt idx="17">
                  <c:v>-3.2188758248682006</c:v>
                </c:pt>
                <c:pt idx="18">
                  <c:v>-3.2188758248682006</c:v>
                </c:pt>
                <c:pt idx="19">
                  <c:v>-1.2378743560016174</c:v>
                </c:pt>
                <c:pt idx="20">
                  <c:v>-1.6094379124341003</c:v>
                </c:pt>
                <c:pt idx="21">
                  <c:v>0.80647586586694853</c:v>
                </c:pt>
                <c:pt idx="22">
                  <c:v>-1.8325814637483102</c:v>
                </c:pt>
                <c:pt idx="23">
                  <c:v>-1.1086626245216111</c:v>
                </c:pt>
                <c:pt idx="24">
                  <c:v>-1.2729656758128873</c:v>
                </c:pt>
                <c:pt idx="25">
                  <c:v>-1.7719568419318752</c:v>
                </c:pt>
                <c:pt idx="26">
                  <c:v>-1.7719568419318752</c:v>
                </c:pt>
                <c:pt idx="27">
                  <c:v>-1.7719568419318752</c:v>
                </c:pt>
                <c:pt idx="28">
                  <c:v>-2.481711758891481</c:v>
                </c:pt>
                <c:pt idx="29">
                  <c:v>-1.3093333199837622</c:v>
                </c:pt>
                <c:pt idx="30">
                  <c:v>-2.3025850929940455</c:v>
                </c:pt>
                <c:pt idx="31">
                  <c:v>-2.8473122684357177</c:v>
                </c:pt>
                <c:pt idx="32">
                  <c:v>-2.8134107167600364</c:v>
                </c:pt>
                <c:pt idx="33">
                  <c:v>-3.1442322818724349</c:v>
                </c:pt>
              </c:numCache>
            </c:numRef>
          </c:yVal>
          <c:smooth val="0"/>
          <c:extLst>
            <c:ext xmlns:c16="http://schemas.microsoft.com/office/drawing/2014/chart" uri="{C3380CC4-5D6E-409C-BE32-E72D297353CC}">
              <c16:uniqueId val="{00000001-B816-4FFC-9665-8FB1B056B91A}"/>
            </c:ext>
          </c:extLst>
        </c:ser>
        <c:dLbls>
          <c:showLegendKey val="0"/>
          <c:showVal val="0"/>
          <c:showCatName val="0"/>
          <c:showSerName val="0"/>
          <c:showPercent val="0"/>
          <c:showBubbleSize val="0"/>
        </c:dLbls>
        <c:axId val="1029457216"/>
        <c:axId val="254396927"/>
      </c:scatterChart>
      <c:valAx>
        <c:axId val="1029457216"/>
        <c:scaling>
          <c:orientation val="minMax"/>
          <c:max val="2"/>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396927"/>
        <c:crossesAt val="-4"/>
        <c:crossBetween val="midCat"/>
      </c:valAx>
      <c:valAx>
        <c:axId val="254396927"/>
        <c:scaling>
          <c:orientation val="minMax"/>
          <c:max val="2"/>
          <c:min val="-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29457216"/>
        <c:crossesAt val="-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Data'!$F$92:$F$116</c:f>
              <c:numCache>
                <c:formatCode>General</c:formatCode>
                <c:ptCount val="25"/>
                <c:pt idx="0">
                  <c:v>3.78E-2</c:v>
                </c:pt>
                <c:pt idx="1">
                  <c:v>4.8599999999999997E-2</c:v>
                </c:pt>
                <c:pt idx="2">
                  <c:v>0.05</c:v>
                </c:pt>
                <c:pt idx="3">
                  <c:v>5.5E-2</c:v>
                </c:pt>
                <c:pt idx="4">
                  <c:v>5.8000000000000003E-2</c:v>
                </c:pt>
                <c:pt idx="5">
                  <c:v>7.0000000000000007E-2</c:v>
                </c:pt>
                <c:pt idx="6">
                  <c:v>0.1</c:v>
                </c:pt>
                <c:pt idx="7">
                  <c:v>0.1</c:v>
                </c:pt>
                <c:pt idx="8">
                  <c:v>0.11</c:v>
                </c:pt>
                <c:pt idx="9">
                  <c:v>0.11</c:v>
                </c:pt>
                <c:pt idx="10">
                  <c:v>0.14000000000000001</c:v>
                </c:pt>
                <c:pt idx="11">
                  <c:v>0.14000000000000001</c:v>
                </c:pt>
                <c:pt idx="12">
                  <c:v>0.14000000000000001</c:v>
                </c:pt>
                <c:pt idx="13">
                  <c:v>0.14000000000000001</c:v>
                </c:pt>
                <c:pt idx="14">
                  <c:v>0.14000000000000001</c:v>
                </c:pt>
                <c:pt idx="15">
                  <c:v>0.14199999999999999</c:v>
                </c:pt>
                <c:pt idx="16">
                  <c:v>0.15</c:v>
                </c:pt>
                <c:pt idx="17">
                  <c:v>0.17</c:v>
                </c:pt>
                <c:pt idx="18">
                  <c:v>0.19</c:v>
                </c:pt>
                <c:pt idx="19">
                  <c:v>0.19</c:v>
                </c:pt>
                <c:pt idx="20">
                  <c:v>0.19700000000000001</c:v>
                </c:pt>
                <c:pt idx="21">
                  <c:v>0.2</c:v>
                </c:pt>
                <c:pt idx="22">
                  <c:v>0.31</c:v>
                </c:pt>
                <c:pt idx="23">
                  <c:v>0.31</c:v>
                </c:pt>
                <c:pt idx="24">
                  <c:v>0.32200000000000001</c:v>
                </c:pt>
              </c:numCache>
            </c:numRef>
          </c:xVal>
          <c:yVal>
            <c:numRef>
              <c:f>'Regression Data'!$J$92:$J$116</c:f>
              <c:numCache>
                <c:formatCode>General</c:formatCode>
                <c:ptCount val="25"/>
                <c:pt idx="0">
                  <c:v>-112.63588056124738</c:v>
                </c:pt>
                <c:pt idx="1">
                  <c:v>-86.129673680263025</c:v>
                </c:pt>
                <c:pt idx="2">
                  <c:v>-83.350303498021646</c:v>
                </c:pt>
                <c:pt idx="3">
                  <c:v>-74.322414237044271</c:v>
                </c:pt>
                <c:pt idx="4">
                  <c:v>-69.486081172675668</c:v>
                </c:pt>
                <c:pt idx="5">
                  <c:v>-53.415095706695368</c:v>
                </c:pt>
                <c:pt idx="6">
                  <c:v>-27.00079464059807</c:v>
                </c:pt>
                <c:pt idx="7">
                  <c:v>-27.00079464059807</c:v>
                </c:pt>
                <c:pt idx="8">
                  <c:v>-20.74746924000053</c:v>
                </c:pt>
                <c:pt idx="9">
                  <c:v>-20.74746924000053</c:v>
                </c:pt>
                <c:pt idx="10">
                  <c:v>-6.2656493765986045</c:v>
                </c:pt>
                <c:pt idx="11">
                  <c:v>-6.2656493765986045</c:v>
                </c:pt>
                <c:pt idx="12">
                  <c:v>-6.2656493765986045</c:v>
                </c:pt>
                <c:pt idx="13">
                  <c:v>-6.2656493765986045</c:v>
                </c:pt>
                <c:pt idx="14">
                  <c:v>-6.2656493765986045</c:v>
                </c:pt>
                <c:pt idx="15">
                  <c:v>-5.4701063050732595</c:v>
                </c:pt>
                <c:pt idx="16">
                  <c:v>-2.4517614357277657</c:v>
                </c:pt>
                <c:pt idx="17">
                  <c:v>4.1211899235083598</c:v>
                </c:pt>
                <c:pt idx="18">
                  <c:v>9.6074786204537812</c:v>
                </c:pt>
                <c:pt idx="19">
                  <c:v>9.6074786204537812</c:v>
                </c:pt>
                <c:pt idx="20">
                  <c:v>11.323508940703016</c:v>
                </c:pt>
                <c:pt idx="21">
                  <c:v>12.030678261094927</c:v>
                </c:pt>
                <c:pt idx="22">
                  <c:v>30.257076765673812</c:v>
                </c:pt>
                <c:pt idx="23">
                  <c:v>30.257076765673812</c:v>
                </c:pt>
                <c:pt idx="24">
                  <c:v>31.646287668388752</c:v>
                </c:pt>
              </c:numCache>
            </c:numRef>
          </c:yVal>
          <c:smooth val="1"/>
          <c:extLst>
            <c:ext xmlns:c16="http://schemas.microsoft.com/office/drawing/2014/chart" uri="{C3380CC4-5D6E-409C-BE32-E72D297353CC}">
              <c16:uniqueId val="{00000001-CCE4-45C3-A7F2-1F43F478BF78}"/>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CCE4-45C3-A7F2-1F43F478BF78}"/>
            </c:ext>
          </c:extLst>
        </c:ser>
        <c:dLbls>
          <c:showLegendKey val="0"/>
          <c:showVal val="0"/>
          <c:showCatName val="0"/>
          <c:showSerName val="0"/>
          <c:showPercent val="0"/>
          <c:showBubbleSize val="0"/>
        </c:dLbls>
        <c:axId val="1217713904"/>
        <c:axId val="1204596864"/>
      </c:scatterChart>
      <c:valAx>
        <c:axId val="1217713904"/>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4596864"/>
        <c:crossesAt val="-3000"/>
        <c:crossBetween val="midCat"/>
      </c:valAx>
      <c:valAx>
        <c:axId val="1204596864"/>
        <c:scaling>
          <c:orientation val="minMax"/>
          <c:max val="100"/>
          <c:min val="-6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17713904"/>
        <c:crossesAt val="1.0000000000000002E-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664333791173795"/>
                  <c:y val="-6.222373612607656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Data'!$C$130:$C$134</c:f>
              <c:numCache>
                <c:formatCode>General</c:formatCode>
                <c:ptCount val="5"/>
                <c:pt idx="0">
                  <c:v>1.8748743759385615</c:v>
                </c:pt>
                <c:pt idx="1">
                  <c:v>1.6486586255873816</c:v>
                </c:pt>
                <c:pt idx="2">
                  <c:v>1.8437192081587661</c:v>
                </c:pt>
                <c:pt idx="3">
                  <c:v>-0.23572233352106983</c:v>
                </c:pt>
                <c:pt idx="4">
                  <c:v>1.6114359150967734</c:v>
                </c:pt>
              </c:numCache>
            </c:numRef>
          </c:xVal>
          <c:yVal>
            <c:numRef>
              <c:f>'Regression Data'!$D$130:$D$134</c:f>
              <c:numCache>
                <c:formatCode>General</c:formatCode>
                <c:ptCount val="5"/>
                <c:pt idx="0">
                  <c:v>0.60976557162089429</c:v>
                </c:pt>
                <c:pt idx="1">
                  <c:v>1.1118575154181303</c:v>
                </c:pt>
                <c:pt idx="2">
                  <c:v>1.501852701754163</c:v>
                </c:pt>
                <c:pt idx="3">
                  <c:v>-0.35667494393873245</c:v>
                </c:pt>
                <c:pt idx="4">
                  <c:v>1.7850704810772584</c:v>
                </c:pt>
              </c:numCache>
            </c:numRef>
          </c:yVal>
          <c:smooth val="0"/>
          <c:extLst>
            <c:ext xmlns:c16="http://schemas.microsoft.com/office/drawing/2014/chart" uri="{C3380CC4-5D6E-409C-BE32-E72D297353CC}">
              <c16:uniqueId val="{00000001-7800-41E0-BACB-E9AA8AAA1D73}"/>
            </c:ext>
          </c:extLst>
        </c:ser>
        <c:dLbls>
          <c:showLegendKey val="0"/>
          <c:showVal val="0"/>
          <c:showCatName val="0"/>
          <c:showSerName val="0"/>
          <c:showPercent val="0"/>
          <c:showBubbleSize val="0"/>
        </c:dLbls>
        <c:axId val="1128122448"/>
        <c:axId val="253397551"/>
      </c:scatterChart>
      <c:valAx>
        <c:axId val="1128122448"/>
        <c:scaling>
          <c:orientation val="minMax"/>
          <c:max val="2"/>
          <c:min val="-0.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3397551"/>
        <c:crossesAt val="-0.5"/>
        <c:crossBetween val="midCat"/>
      </c:valAx>
      <c:valAx>
        <c:axId val="253397551"/>
        <c:scaling>
          <c:orientation val="minMax"/>
          <c:max val="2"/>
          <c:min val="-0.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28122448"/>
        <c:crossesAt val="-0.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Data'!$F$130:$F$134</c:f>
              <c:numCache>
                <c:formatCode>General</c:formatCode>
                <c:ptCount val="5"/>
                <c:pt idx="0">
                  <c:v>0.79</c:v>
                </c:pt>
                <c:pt idx="1">
                  <c:v>5.01</c:v>
                </c:pt>
                <c:pt idx="2">
                  <c:v>5.2</c:v>
                </c:pt>
                <c:pt idx="3">
                  <c:v>6.32</c:v>
                </c:pt>
                <c:pt idx="4">
                  <c:v>6.52</c:v>
                </c:pt>
              </c:numCache>
            </c:numRef>
          </c:xVal>
          <c:yVal>
            <c:numRef>
              <c:f>'Regression Data'!$J$130:$J$134</c:f>
              <c:numCache>
                <c:formatCode>General</c:formatCode>
                <c:ptCount val="5"/>
                <c:pt idx="0">
                  <c:v>4.0626332632102313</c:v>
                </c:pt>
                <c:pt idx="1">
                  <c:v>38.166315322532107</c:v>
                </c:pt>
                <c:pt idx="2">
                  <c:v>38.711216125871864</c:v>
                </c:pt>
                <c:pt idx="3">
                  <c:v>41.489151387966778</c:v>
                </c:pt>
                <c:pt idx="4">
                  <c:v>41.92103199391488</c:v>
                </c:pt>
              </c:numCache>
            </c:numRef>
          </c:yVal>
          <c:smooth val="1"/>
          <c:extLst>
            <c:ext xmlns:c16="http://schemas.microsoft.com/office/drawing/2014/chart" uri="{C3380CC4-5D6E-409C-BE32-E72D297353CC}">
              <c16:uniqueId val="{00000001-5DE5-48D6-B160-7962ED11628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5DE5-48D6-B160-7962ED116283}"/>
            </c:ext>
          </c:extLst>
        </c:ser>
        <c:dLbls>
          <c:showLegendKey val="0"/>
          <c:showVal val="0"/>
          <c:showCatName val="0"/>
          <c:showSerName val="0"/>
          <c:showPercent val="0"/>
          <c:showBubbleSize val="0"/>
        </c:dLbls>
        <c:axId val="1204597248"/>
        <c:axId val="1126628064"/>
      </c:scatterChart>
      <c:valAx>
        <c:axId val="1204597248"/>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26628064"/>
        <c:crossesAt val="-5"/>
        <c:crossBetween val="midCat"/>
      </c:valAx>
      <c:valAx>
        <c:axId val="1126628064"/>
        <c:scaling>
          <c:orientation val="minMax"/>
          <c:max val="100"/>
          <c:min val="-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4597248"/>
        <c:crossesAt val="0.1"/>
        <c:crossBetween val="midCat"/>
        <c:majorUnit val="1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92218750204718"/>
                  <c:y val="-3.572044847575569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Data'!$C$155:$C$159</c:f>
              <c:numCache>
                <c:formatCode>General</c:formatCode>
                <c:ptCount val="5"/>
                <c:pt idx="0">
                  <c:v>-0.11653381625595151</c:v>
                </c:pt>
                <c:pt idx="1">
                  <c:v>-0.34249030894677601</c:v>
                </c:pt>
                <c:pt idx="2">
                  <c:v>-8.3381608939051013E-2</c:v>
                </c:pt>
                <c:pt idx="3">
                  <c:v>-0.69314718055994529</c:v>
                </c:pt>
                <c:pt idx="4">
                  <c:v>-0.84397007029452897</c:v>
                </c:pt>
              </c:numCache>
            </c:numRef>
          </c:xVal>
          <c:yVal>
            <c:numRef>
              <c:f>'Regression Data'!$D$155:$D$159</c:f>
              <c:numCache>
                <c:formatCode>General</c:formatCode>
                <c:ptCount val="5"/>
                <c:pt idx="0">
                  <c:v>-0.86750056770472306</c:v>
                </c:pt>
                <c:pt idx="1">
                  <c:v>-0.61618613942381695</c:v>
                </c:pt>
                <c:pt idx="2">
                  <c:v>-0.4780358009429998</c:v>
                </c:pt>
                <c:pt idx="3">
                  <c:v>-0.75502258427803282</c:v>
                </c:pt>
                <c:pt idx="4">
                  <c:v>-1.0498221244986778</c:v>
                </c:pt>
              </c:numCache>
            </c:numRef>
          </c:yVal>
          <c:smooth val="0"/>
          <c:extLst>
            <c:ext xmlns:c16="http://schemas.microsoft.com/office/drawing/2014/chart" uri="{C3380CC4-5D6E-409C-BE32-E72D297353CC}">
              <c16:uniqueId val="{00000001-76E6-474D-B33C-3C3724581CDB}"/>
            </c:ext>
          </c:extLst>
        </c:ser>
        <c:dLbls>
          <c:showLegendKey val="0"/>
          <c:showVal val="0"/>
          <c:showCatName val="0"/>
          <c:showSerName val="0"/>
          <c:showPercent val="0"/>
          <c:showBubbleSize val="0"/>
        </c:dLbls>
        <c:axId val="511599840"/>
        <c:axId val="380886720"/>
      </c:scatterChart>
      <c:valAx>
        <c:axId val="511599840"/>
        <c:scaling>
          <c:orientation val="minMax"/>
          <c:max val="0"/>
          <c:min val="-1.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80886720"/>
        <c:crossesAt val="-1.4"/>
        <c:crossBetween val="midCat"/>
      </c:valAx>
      <c:valAx>
        <c:axId val="380886720"/>
        <c:scaling>
          <c:orientation val="minMax"/>
          <c:max val="0"/>
          <c:min val="-1.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11599840"/>
        <c:crossesAt val="-1.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Data'!$F$155:$F$159</c:f>
              <c:numCache>
                <c:formatCode>General</c:formatCode>
                <c:ptCount val="5"/>
                <c:pt idx="0">
                  <c:v>0.43</c:v>
                </c:pt>
                <c:pt idx="1">
                  <c:v>0.5</c:v>
                </c:pt>
                <c:pt idx="2">
                  <c:v>0.71</c:v>
                </c:pt>
                <c:pt idx="3">
                  <c:v>0.89</c:v>
                </c:pt>
                <c:pt idx="4">
                  <c:v>0.92</c:v>
                </c:pt>
              </c:numCache>
            </c:numRef>
          </c:xVal>
          <c:yVal>
            <c:numRef>
              <c:f>'Regression Data'!$J$155:$J$159</c:f>
              <c:numCache>
                <c:formatCode>General</c:formatCode>
                <c:ptCount val="5"/>
                <c:pt idx="0">
                  <c:v>8.4625773337046528</c:v>
                </c:pt>
                <c:pt idx="1">
                  <c:v>16.150715898965061</c:v>
                </c:pt>
                <c:pt idx="2">
                  <c:v>31.621425871438657</c:v>
                </c:pt>
                <c:pt idx="3">
                  <c:v>40.042813674672075</c:v>
                </c:pt>
                <c:pt idx="4">
                  <c:v>41.18790152847621</c:v>
                </c:pt>
              </c:numCache>
            </c:numRef>
          </c:yVal>
          <c:smooth val="1"/>
          <c:extLst>
            <c:ext xmlns:c16="http://schemas.microsoft.com/office/drawing/2014/chart" uri="{C3380CC4-5D6E-409C-BE32-E72D297353CC}">
              <c16:uniqueId val="{00000001-B1C8-43F1-BE80-528CFEB39CD8}"/>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B1C8-43F1-BE80-528CFEB39CD8}"/>
            </c:ext>
          </c:extLst>
        </c:ser>
        <c:dLbls>
          <c:showLegendKey val="0"/>
          <c:showVal val="0"/>
          <c:showCatName val="0"/>
          <c:showSerName val="0"/>
          <c:showPercent val="0"/>
          <c:showBubbleSize val="0"/>
        </c:dLbls>
        <c:axId val="919791504"/>
        <c:axId val="1091359296"/>
      </c:scatterChart>
      <c:valAx>
        <c:axId val="919791504"/>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91359296"/>
        <c:crossesAt val="-20"/>
        <c:crossBetween val="midCat"/>
      </c:valAx>
      <c:valAx>
        <c:axId val="109135929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19791504"/>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0441120915739158"/>
                  <c:y val="-0.281326882947016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Data'!$C$181:$C$185</c:f>
              <c:numCache>
                <c:formatCode>General</c:formatCode>
                <c:ptCount val="5"/>
                <c:pt idx="0">
                  <c:v>1.5496879080283263</c:v>
                </c:pt>
                <c:pt idx="1">
                  <c:v>0.69314718055994529</c:v>
                </c:pt>
                <c:pt idx="2">
                  <c:v>1.0116009116784799</c:v>
                </c:pt>
                <c:pt idx="3">
                  <c:v>0.54232429082536171</c:v>
                </c:pt>
                <c:pt idx="4">
                  <c:v>0.54232429082536171</c:v>
                </c:pt>
              </c:numCache>
            </c:numRef>
          </c:xVal>
          <c:yVal>
            <c:numRef>
              <c:f>'Regression Data'!$D$181:$D$185</c:f>
              <c:numCache>
                <c:formatCode>General</c:formatCode>
                <c:ptCount val="5"/>
                <c:pt idx="0">
                  <c:v>0.69314718055994529</c:v>
                </c:pt>
                <c:pt idx="1">
                  <c:v>0.22314355131420976</c:v>
                </c:pt>
                <c:pt idx="2">
                  <c:v>0.22314355131420976</c:v>
                </c:pt>
                <c:pt idx="3">
                  <c:v>0.10436001532424286</c:v>
                </c:pt>
                <c:pt idx="4">
                  <c:v>-8.3381608939051013E-2</c:v>
                </c:pt>
              </c:numCache>
            </c:numRef>
          </c:yVal>
          <c:smooth val="0"/>
          <c:extLst>
            <c:ext xmlns:c16="http://schemas.microsoft.com/office/drawing/2014/chart" uri="{C3380CC4-5D6E-409C-BE32-E72D297353CC}">
              <c16:uniqueId val="{00000001-4ED7-4E91-ABBF-DFE5795917E8}"/>
            </c:ext>
          </c:extLst>
        </c:ser>
        <c:dLbls>
          <c:showLegendKey val="0"/>
          <c:showVal val="0"/>
          <c:showCatName val="0"/>
          <c:showSerName val="0"/>
          <c:showPercent val="0"/>
          <c:showBubbleSize val="0"/>
        </c:dLbls>
        <c:axId val="1303495696"/>
        <c:axId val="254398367"/>
      </c:scatterChart>
      <c:valAx>
        <c:axId val="1303495696"/>
        <c:scaling>
          <c:orientation val="minMax"/>
          <c:max val="1.7000000000000002"/>
          <c:min val="-0.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398367"/>
        <c:crossesAt val="-0.1"/>
        <c:crossBetween val="midCat"/>
      </c:valAx>
      <c:valAx>
        <c:axId val="254398367"/>
        <c:scaling>
          <c:orientation val="minMax"/>
          <c:max val="1.7000000000000002"/>
          <c:min val="-0.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349569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Data'!$F$181:$F$185</c:f>
              <c:numCache>
                <c:formatCode>General</c:formatCode>
                <c:ptCount val="5"/>
                <c:pt idx="0">
                  <c:v>1.72</c:v>
                </c:pt>
                <c:pt idx="1">
                  <c:v>1.72</c:v>
                </c:pt>
                <c:pt idx="2">
                  <c:v>2</c:v>
                </c:pt>
                <c:pt idx="3">
                  <c:v>2.75</c:v>
                </c:pt>
                <c:pt idx="4">
                  <c:v>4.71</c:v>
                </c:pt>
              </c:numCache>
            </c:numRef>
          </c:xVal>
          <c:yVal>
            <c:numRef>
              <c:f>'Regression Data'!$J$181:$J$185</c:f>
              <c:numCache>
                <c:formatCode>General</c:formatCode>
                <c:ptCount val="5"/>
                <c:pt idx="0">
                  <c:v>40.275002154038994</c:v>
                </c:pt>
                <c:pt idx="1">
                  <c:v>40.275002154038994</c:v>
                </c:pt>
                <c:pt idx="2">
                  <c:v>43.513560670886953</c:v>
                </c:pt>
                <c:pt idx="3">
                  <c:v>49.786314980436735</c:v>
                </c:pt>
                <c:pt idx="4">
                  <c:v>58.843185028124225</c:v>
                </c:pt>
              </c:numCache>
            </c:numRef>
          </c:yVal>
          <c:smooth val="1"/>
          <c:extLst>
            <c:ext xmlns:c16="http://schemas.microsoft.com/office/drawing/2014/chart" uri="{C3380CC4-5D6E-409C-BE32-E72D297353CC}">
              <c16:uniqueId val="{00000001-4E01-4042-A8CA-3388596D40A4}"/>
            </c:ext>
          </c:extLst>
        </c:ser>
        <c:dLbls>
          <c:showLegendKey val="0"/>
          <c:showVal val="0"/>
          <c:showCatName val="0"/>
          <c:showSerName val="0"/>
          <c:showPercent val="0"/>
          <c:showBubbleSize val="0"/>
        </c:dLbls>
        <c:axId val="1164564560"/>
        <c:axId val="520231760"/>
      </c:scatterChart>
      <c:valAx>
        <c:axId val="1164564560"/>
        <c:scaling>
          <c:logBase val="10"/>
          <c:orientation val="minMax"/>
          <c:min val="0.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20231760"/>
        <c:crosses val="autoZero"/>
        <c:crossBetween val="midCat"/>
      </c:valAx>
      <c:valAx>
        <c:axId val="520231760"/>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64564560"/>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9006748233601997"/>
                  <c:y val="-7.583894264959961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Data'!$C$203:$C$208</c:f>
              <c:numCache>
                <c:formatCode>General</c:formatCode>
                <c:ptCount val="6"/>
                <c:pt idx="0">
                  <c:v>7.6961041136128394E-2</c:v>
                </c:pt>
                <c:pt idx="1">
                  <c:v>-0.67924427539095389</c:v>
                </c:pt>
                <c:pt idx="2">
                  <c:v>-1.9519282213808764</c:v>
                </c:pt>
                <c:pt idx="3">
                  <c:v>-1.1332037334377287</c:v>
                </c:pt>
                <c:pt idx="4">
                  <c:v>-1.1711829815029451</c:v>
                </c:pt>
                <c:pt idx="5">
                  <c:v>-1.1711829815029451</c:v>
                </c:pt>
              </c:numCache>
            </c:numRef>
          </c:xVal>
          <c:yVal>
            <c:numRef>
              <c:f>'Regression Data'!$D$203:$D$208</c:f>
              <c:numCache>
                <c:formatCode>General</c:formatCode>
                <c:ptCount val="6"/>
                <c:pt idx="0">
                  <c:v>-0.22314355131420971</c:v>
                </c:pt>
                <c:pt idx="1">
                  <c:v>-1.0642108619507773</c:v>
                </c:pt>
                <c:pt idx="2">
                  <c:v>-1.7372712839439852</c:v>
                </c:pt>
                <c:pt idx="3">
                  <c:v>-1.6398971199188088</c:v>
                </c:pt>
                <c:pt idx="4">
                  <c:v>-2.9957322735539909</c:v>
                </c:pt>
                <c:pt idx="5">
                  <c:v>-3.2188758248682006</c:v>
                </c:pt>
              </c:numCache>
            </c:numRef>
          </c:yVal>
          <c:smooth val="0"/>
          <c:extLst>
            <c:ext xmlns:c16="http://schemas.microsoft.com/office/drawing/2014/chart" uri="{C3380CC4-5D6E-409C-BE32-E72D297353CC}">
              <c16:uniqueId val="{00000001-144E-4355-BFFE-0276EA5249BB}"/>
            </c:ext>
          </c:extLst>
        </c:ser>
        <c:dLbls>
          <c:showLegendKey val="0"/>
          <c:showVal val="0"/>
          <c:showCatName val="0"/>
          <c:showSerName val="0"/>
          <c:showPercent val="0"/>
          <c:showBubbleSize val="0"/>
        </c:dLbls>
        <c:axId val="1305642560"/>
        <c:axId val="254419487"/>
      </c:scatterChart>
      <c:valAx>
        <c:axId val="1305642560"/>
        <c:scaling>
          <c:orientation val="minMax"/>
          <c:max val="0.5"/>
          <c:min val="-3.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419487"/>
        <c:crossesAt val="-3.5"/>
        <c:crossBetween val="midCat"/>
      </c:valAx>
      <c:valAx>
        <c:axId val="254419487"/>
        <c:scaling>
          <c:orientation val="minMax"/>
          <c:max val="0.5"/>
          <c:min val="-3.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5642560"/>
        <c:crossesAt val="-3.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Data'!$F$203:$F$208</c:f>
              <c:numCache>
                <c:formatCode>General</c:formatCode>
                <c:ptCount val="6"/>
                <c:pt idx="0">
                  <c:v>0.14199999999999999</c:v>
                </c:pt>
                <c:pt idx="1">
                  <c:v>0.31</c:v>
                </c:pt>
                <c:pt idx="2">
                  <c:v>0.31</c:v>
                </c:pt>
                <c:pt idx="3">
                  <c:v>0.32200000000000001</c:v>
                </c:pt>
                <c:pt idx="4">
                  <c:v>0.50700000000000001</c:v>
                </c:pt>
                <c:pt idx="5">
                  <c:v>1.08</c:v>
                </c:pt>
              </c:numCache>
            </c:numRef>
          </c:xVal>
          <c:yVal>
            <c:numRef>
              <c:f>'Regression Data'!$J$203:$J$208</c:f>
              <c:numCache>
                <c:formatCode>General</c:formatCode>
                <c:ptCount val="6"/>
                <c:pt idx="0">
                  <c:v>56.461990939517428</c:v>
                </c:pt>
                <c:pt idx="1">
                  <c:v>55.617133978472424</c:v>
                </c:pt>
                <c:pt idx="2">
                  <c:v>55.617133978472424</c:v>
                </c:pt>
                <c:pt idx="3">
                  <c:v>55.575620422252733</c:v>
                </c:pt>
                <c:pt idx="4">
                  <c:v>55.076399826654388</c:v>
                </c:pt>
                <c:pt idx="5">
                  <c:v>54.232311358863562</c:v>
                </c:pt>
              </c:numCache>
            </c:numRef>
          </c:yVal>
          <c:smooth val="1"/>
          <c:extLst>
            <c:ext xmlns:c16="http://schemas.microsoft.com/office/drawing/2014/chart" uri="{C3380CC4-5D6E-409C-BE32-E72D297353CC}">
              <c16:uniqueId val="{00000001-7F6C-4D5F-A1C7-A28596F182B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7F6C-4D5F-A1C7-A28596F182B3}"/>
            </c:ext>
          </c:extLst>
        </c:ser>
        <c:dLbls>
          <c:showLegendKey val="0"/>
          <c:showVal val="0"/>
          <c:showCatName val="0"/>
          <c:showSerName val="0"/>
          <c:showPercent val="0"/>
          <c:showBubbleSize val="0"/>
        </c:dLbls>
        <c:axId val="918464256"/>
        <c:axId val="706387696"/>
      </c:scatterChart>
      <c:valAx>
        <c:axId val="918464256"/>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706387696"/>
        <c:crossesAt val="-25"/>
        <c:crossBetween val="midCat"/>
      </c:valAx>
      <c:valAx>
        <c:axId val="70638769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1846425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458305582669318"/>
                  <c:y val="2.320462185207848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Data'!$C$230:$C$235</c:f>
              <c:numCache>
                <c:formatCode>General</c:formatCode>
                <c:ptCount val="6"/>
                <c:pt idx="0">
                  <c:v>0.87546873735389985</c:v>
                </c:pt>
                <c:pt idx="1">
                  <c:v>0.26236426446749106</c:v>
                </c:pt>
                <c:pt idx="2">
                  <c:v>-0.10981486600720657</c:v>
                </c:pt>
                <c:pt idx="3">
                  <c:v>2.3214068472346332</c:v>
                </c:pt>
                <c:pt idx="4">
                  <c:v>2.6630528351714742</c:v>
                </c:pt>
                <c:pt idx="5">
                  <c:v>0.10436001532424286</c:v>
                </c:pt>
              </c:numCache>
            </c:numRef>
          </c:xVal>
          <c:yVal>
            <c:numRef>
              <c:f>'Regression Data'!$D$230:$D$235</c:f>
              <c:numCache>
                <c:formatCode>General</c:formatCode>
                <c:ptCount val="6"/>
                <c:pt idx="0">
                  <c:v>1.3635373739972745</c:v>
                </c:pt>
                <c:pt idx="1">
                  <c:v>0.18232155679395459</c:v>
                </c:pt>
                <c:pt idx="2">
                  <c:v>-0.71334988787746478</c:v>
                </c:pt>
                <c:pt idx="3">
                  <c:v>2.1972245773362196</c:v>
                </c:pt>
                <c:pt idx="4">
                  <c:v>2.8189950950539369</c:v>
                </c:pt>
                <c:pt idx="5">
                  <c:v>-8.3381608939051013E-2</c:v>
                </c:pt>
              </c:numCache>
            </c:numRef>
          </c:yVal>
          <c:smooth val="0"/>
          <c:extLst>
            <c:ext xmlns:c16="http://schemas.microsoft.com/office/drawing/2014/chart" uri="{C3380CC4-5D6E-409C-BE32-E72D297353CC}">
              <c16:uniqueId val="{00000001-639C-4389-8651-D67DCCB010B9}"/>
            </c:ext>
          </c:extLst>
        </c:ser>
        <c:dLbls>
          <c:showLegendKey val="0"/>
          <c:showVal val="0"/>
          <c:showCatName val="0"/>
          <c:showSerName val="0"/>
          <c:showPercent val="0"/>
          <c:showBubbleSize val="0"/>
        </c:dLbls>
        <c:axId val="1303390368"/>
        <c:axId val="523432272"/>
      </c:scatterChart>
      <c:valAx>
        <c:axId val="1303390368"/>
        <c:scaling>
          <c:orientation val="minMax"/>
          <c:max val="3"/>
          <c:min val="-2.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23432272"/>
        <c:crossesAt val="-2.5"/>
        <c:crossBetween val="midCat"/>
      </c:valAx>
      <c:valAx>
        <c:axId val="523432272"/>
        <c:scaling>
          <c:orientation val="minMax"/>
          <c:max val="3"/>
          <c:min val="-2.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3390368"/>
        <c:crossesAt val="-2.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Data'!$F$230:$F$235</c:f>
              <c:numCache>
                <c:formatCode>General</c:formatCode>
                <c:ptCount val="6"/>
                <c:pt idx="0">
                  <c:v>0.89600000000000002</c:v>
                </c:pt>
                <c:pt idx="1">
                  <c:v>1.1100000000000001</c:v>
                </c:pt>
                <c:pt idx="2">
                  <c:v>1.3</c:v>
                </c:pt>
                <c:pt idx="3">
                  <c:v>2.4</c:v>
                </c:pt>
                <c:pt idx="4">
                  <c:v>10.19</c:v>
                </c:pt>
                <c:pt idx="5">
                  <c:v>14.34</c:v>
                </c:pt>
              </c:numCache>
            </c:numRef>
          </c:xVal>
          <c:yVal>
            <c:numRef>
              <c:f>'Regression Data'!$J$230:$J$235</c:f>
              <c:numCache>
                <c:formatCode>General</c:formatCode>
                <c:ptCount val="6"/>
                <c:pt idx="0">
                  <c:v>18.759843863510813</c:v>
                </c:pt>
                <c:pt idx="1">
                  <c:v>16.428535711003637</c:v>
                </c:pt>
                <c:pt idx="2">
                  <c:v>14.665872608057654</c:v>
                </c:pt>
                <c:pt idx="3">
                  <c:v>7.4669884799485526</c:v>
                </c:pt>
                <c:pt idx="4">
                  <c:v>-12.00837563476521</c:v>
                </c:pt>
                <c:pt idx="5">
                  <c:v>-17.17927538400809</c:v>
                </c:pt>
              </c:numCache>
            </c:numRef>
          </c:yVal>
          <c:smooth val="1"/>
          <c:extLst>
            <c:ext xmlns:c16="http://schemas.microsoft.com/office/drawing/2014/chart" uri="{C3380CC4-5D6E-409C-BE32-E72D297353CC}">
              <c16:uniqueId val="{00000001-C87C-479D-BF87-064DC8536D3B}"/>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100</c:v>
              </c:pt>
            </c:numLit>
          </c:xVal>
          <c:yVal>
            <c:numLit>
              <c:formatCode>General</c:formatCode>
              <c:ptCount val="2"/>
              <c:pt idx="0">
                <c:v>0</c:v>
              </c:pt>
              <c:pt idx="1">
                <c:v>0</c:v>
              </c:pt>
            </c:numLit>
          </c:yVal>
          <c:smooth val="0"/>
          <c:extLst>
            <c:ext xmlns:c16="http://schemas.microsoft.com/office/drawing/2014/chart" uri="{C3380CC4-5D6E-409C-BE32-E72D297353CC}">
              <c16:uniqueId val="{00000002-C87C-479D-BF87-064DC8536D3B}"/>
            </c:ext>
          </c:extLst>
        </c:ser>
        <c:dLbls>
          <c:showLegendKey val="0"/>
          <c:showVal val="0"/>
          <c:showCatName val="0"/>
          <c:showSerName val="0"/>
          <c:showPercent val="0"/>
          <c:showBubbleSize val="0"/>
        </c:dLbls>
        <c:axId val="1170422272"/>
        <c:axId val="104478944"/>
      </c:scatterChart>
      <c:valAx>
        <c:axId val="1170422272"/>
        <c:scaling>
          <c:logBase val="10"/>
          <c:orientation val="minMax"/>
          <c:max val="1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4478944"/>
        <c:crossesAt val="-800"/>
        <c:crossBetween val="midCat"/>
      </c:valAx>
      <c:valAx>
        <c:axId val="1044789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70422272"/>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5414192763209134"/>
                  <c:y val="1.42251490382636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Data'!$C$253:$C$259</c:f>
              <c:numCache>
                <c:formatCode>General</c:formatCode>
                <c:ptCount val="7"/>
                <c:pt idx="0">
                  <c:v>-2.2072749131897207</c:v>
                </c:pt>
                <c:pt idx="1">
                  <c:v>-1.058430499035278</c:v>
                </c:pt>
                <c:pt idx="2">
                  <c:v>-1.6094379124341003</c:v>
                </c:pt>
                <c:pt idx="3">
                  <c:v>-1.6245515502441485</c:v>
                </c:pt>
                <c:pt idx="4">
                  <c:v>1.803358605071407</c:v>
                </c:pt>
                <c:pt idx="5">
                  <c:v>1.4861396960896067</c:v>
                </c:pt>
                <c:pt idx="6">
                  <c:v>-2.9957322735539909</c:v>
                </c:pt>
              </c:numCache>
            </c:numRef>
          </c:xVal>
          <c:yVal>
            <c:numRef>
              <c:f>'Regression Data'!$D$253:$D$259</c:f>
              <c:numCache>
                <c:formatCode>General</c:formatCode>
                <c:ptCount val="7"/>
                <c:pt idx="0">
                  <c:v>2.9558802241544429E-2</c:v>
                </c:pt>
                <c:pt idx="1">
                  <c:v>-1.1776554960085626</c:v>
                </c:pt>
                <c:pt idx="2">
                  <c:v>-2.3025850929940455</c:v>
                </c:pt>
                <c:pt idx="3">
                  <c:v>-3.1465551632885749</c:v>
                </c:pt>
                <c:pt idx="4">
                  <c:v>0.98581679452276538</c:v>
                </c:pt>
                <c:pt idx="5">
                  <c:v>1.3297240096314962</c:v>
                </c:pt>
                <c:pt idx="6">
                  <c:v>-3.2188758248682006</c:v>
                </c:pt>
              </c:numCache>
            </c:numRef>
          </c:yVal>
          <c:smooth val="0"/>
          <c:extLst>
            <c:ext xmlns:c16="http://schemas.microsoft.com/office/drawing/2014/chart" uri="{C3380CC4-5D6E-409C-BE32-E72D297353CC}">
              <c16:uniqueId val="{00000001-E328-459F-9422-8AAEFB528542}"/>
            </c:ext>
          </c:extLst>
        </c:ser>
        <c:dLbls>
          <c:showLegendKey val="0"/>
          <c:showVal val="0"/>
          <c:showCatName val="0"/>
          <c:showSerName val="0"/>
          <c:showPercent val="0"/>
          <c:showBubbleSize val="0"/>
        </c:dLbls>
        <c:axId val="1170411136"/>
        <c:axId val="551375920"/>
      </c:scatterChart>
      <c:valAx>
        <c:axId val="1170411136"/>
        <c:scaling>
          <c:orientation val="minMax"/>
          <c:max val="3"/>
          <c:min val="-3.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51375920"/>
        <c:crossesAt val="-3.5"/>
        <c:crossBetween val="midCat"/>
      </c:valAx>
      <c:valAx>
        <c:axId val="551375920"/>
        <c:scaling>
          <c:orientation val="minMax"/>
          <c:max val="3"/>
          <c:min val="-3.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70411136"/>
        <c:crossesAt val="-3.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Data'!$F$253:$F$259</c:f>
              <c:numCache>
                <c:formatCode>General</c:formatCode>
                <c:ptCount val="7"/>
                <c:pt idx="0">
                  <c:v>0.05</c:v>
                </c:pt>
                <c:pt idx="1">
                  <c:v>0.11</c:v>
                </c:pt>
                <c:pt idx="2">
                  <c:v>0.19700000000000001</c:v>
                </c:pt>
                <c:pt idx="3">
                  <c:v>0.2</c:v>
                </c:pt>
                <c:pt idx="4">
                  <c:v>0.34699999999999998</c:v>
                </c:pt>
                <c:pt idx="5">
                  <c:v>4.42</c:v>
                </c:pt>
                <c:pt idx="6">
                  <c:v>6.07</c:v>
                </c:pt>
              </c:numCache>
            </c:numRef>
          </c:xVal>
          <c:yVal>
            <c:numRef>
              <c:f>'Regression Data'!$J$253:$J$259</c:f>
              <c:numCache>
                <c:formatCode>General</c:formatCode>
                <c:ptCount val="7"/>
                <c:pt idx="0">
                  <c:v>-18.743943024485691</c:v>
                </c:pt>
                <c:pt idx="1">
                  <c:v>-3.9186732482203572</c:v>
                </c:pt>
                <c:pt idx="2">
                  <c:v>5.8352484711504387</c:v>
                </c:pt>
                <c:pt idx="3">
                  <c:v>6.0756584385384116</c:v>
                </c:pt>
                <c:pt idx="4">
                  <c:v>14.433711300919565</c:v>
                </c:pt>
                <c:pt idx="5">
                  <c:v>44.360183990707178</c:v>
                </c:pt>
                <c:pt idx="6">
                  <c:v>47.266855256912329</c:v>
                </c:pt>
              </c:numCache>
            </c:numRef>
          </c:yVal>
          <c:smooth val="0"/>
          <c:extLst>
            <c:ext xmlns:c16="http://schemas.microsoft.com/office/drawing/2014/chart" uri="{C3380CC4-5D6E-409C-BE32-E72D297353CC}">
              <c16:uniqueId val="{00000001-0AD2-4555-BF30-E50FE91AD86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0AD2-4555-BF30-E50FE91AD863}"/>
            </c:ext>
          </c:extLst>
        </c:ser>
        <c:dLbls>
          <c:showLegendKey val="0"/>
          <c:showVal val="0"/>
          <c:showCatName val="0"/>
          <c:showSerName val="0"/>
          <c:showPercent val="0"/>
          <c:showBubbleSize val="0"/>
        </c:dLbls>
        <c:axId val="1319280912"/>
        <c:axId val="371702288"/>
      </c:scatterChart>
      <c:valAx>
        <c:axId val="1319280912"/>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71702288"/>
        <c:crossesAt val="-60"/>
        <c:crossBetween val="midCat"/>
      </c:valAx>
      <c:valAx>
        <c:axId val="371702288"/>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Reduciton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19280912"/>
        <c:crossesAt val="1.0000000000000002E-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8372213378404051"/>
                  <c:y val="6.689389664985057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Data'!$C$280:$C$291</c:f>
              <c:numCache>
                <c:formatCode>General</c:formatCode>
                <c:ptCount val="12"/>
                <c:pt idx="0">
                  <c:v>2.7317667277195259</c:v>
                </c:pt>
                <c:pt idx="1">
                  <c:v>0.41871033485818504</c:v>
                </c:pt>
                <c:pt idx="2">
                  <c:v>6.7658648473814864E-2</c:v>
                </c:pt>
                <c:pt idx="3">
                  <c:v>1.7101878155342434</c:v>
                </c:pt>
                <c:pt idx="4">
                  <c:v>1.7101878155342434</c:v>
                </c:pt>
                <c:pt idx="5">
                  <c:v>1.5686159179138452</c:v>
                </c:pt>
                <c:pt idx="6">
                  <c:v>1.5686159179138452</c:v>
                </c:pt>
                <c:pt idx="7">
                  <c:v>0.1906203596086497</c:v>
                </c:pt>
                <c:pt idx="8">
                  <c:v>0.1906203596086497</c:v>
                </c:pt>
                <c:pt idx="9">
                  <c:v>0.1906203596086497</c:v>
                </c:pt>
                <c:pt idx="10">
                  <c:v>0.1906203596086497</c:v>
                </c:pt>
                <c:pt idx="11">
                  <c:v>0.1906203596086497</c:v>
                </c:pt>
              </c:numCache>
            </c:numRef>
          </c:xVal>
          <c:yVal>
            <c:numRef>
              <c:f>'Regression Data'!$D$280:$D$291</c:f>
              <c:numCache>
                <c:formatCode>General</c:formatCode>
                <c:ptCount val="12"/>
                <c:pt idx="0">
                  <c:v>2.2864557110641619</c:v>
                </c:pt>
                <c:pt idx="1">
                  <c:v>2.9558802241544429E-2</c:v>
                </c:pt>
                <c:pt idx="2">
                  <c:v>-0.12783337150988489</c:v>
                </c:pt>
                <c:pt idx="3">
                  <c:v>0.75141608868392118</c:v>
                </c:pt>
                <c:pt idx="4">
                  <c:v>0.96698384618967315</c:v>
                </c:pt>
                <c:pt idx="5">
                  <c:v>0.81977983149331135</c:v>
                </c:pt>
                <c:pt idx="6">
                  <c:v>1.4678743481123135</c:v>
                </c:pt>
                <c:pt idx="7">
                  <c:v>0.14842000511827322</c:v>
                </c:pt>
                <c:pt idx="8">
                  <c:v>0.12221763272424911</c:v>
                </c:pt>
                <c:pt idx="9">
                  <c:v>-7.2570692834835374E-2</c:v>
                </c:pt>
                <c:pt idx="10">
                  <c:v>-2.0202707317519466E-2</c:v>
                </c:pt>
                <c:pt idx="11">
                  <c:v>1.980262729617973E-2</c:v>
                </c:pt>
              </c:numCache>
            </c:numRef>
          </c:yVal>
          <c:smooth val="0"/>
          <c:extLst>
            <c:ext xmlns:c16="http://schemas.microsoft.com/office/drawing/2014/chart" uri="{C3380CC4-5D6E-409C-BE32-E72D297353CC}">
              <c16:uniqueId val="{00000001-4133-486E-A071-FBE25737248C}"/>
            </c:ext>
          </c:extLst>
        </c:ser>
        <c:dLbls>
          <c:showLegendKey val="0"/>
          <c:showVal val="0"/>
          <c:showCatName val="0"/>
          <c:showSerName val="0"/>
          <c:showPercent val="0"/>
          <c:showBubbleSize val="0"/>
        </c:dLbls>
        <c:axId val="1352905936"/>
        <c:axId val="551375920"/>
      </c:scatterChart>
      <c:valAx>
        <c:axId val="1352905936"/>
        <c:scaling>
          <c:orientation val="minMax"/>
          <c:max val="3"/>
          <c:min val="-0.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51375920"/>
        <c:crossesAt val="-0.2"/>
        <c:crossBetween val="midCat"/>
      </c:valAx>
      <c:valAx>
        <c:axId val="551375920"/>
        <c:scaling>
          <c:orientation val="minMax"/>
          <c:max val="3"/>
          <c:min val="-0.2"/>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52905936"/>
        <c:crossesAt val="-0.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Data'!$F$280:$F$291</c:f>
              <c:numCache>
                <c:formatCode>General</c:formatCode>
                <c:ptCount val="12"/>
                <c:pt idx="0">
                  <c:v>1.07</c:v>
                </c:pt>
                <c:pt idx="1">
                  <c:v>1.21</c:v>
                </c:pt>
                <c:pt idx="2">
                  <c:v>1.21</c:v>
                </c:pt>
                <c:pt idx="3">
                  <c:v>1.21</c:v>
                </c:pt>
                <c:pt idx="4">
                  <c:v>1.21</c:v>
                </c:pt>
                <c:pt idx="5">
                  <c:v>1.21</c:v>
                </c:pt>
                <c:pt idx="6">
                  <c:v>1.52</c:v>
                </c:pt>
                <c:pt idx="7">
                  <c:v>4.8</c:v>
                </c:pt>
                <c:pt idx="8">
                  <c:v>4.8</c:v>
                </c:pt>
                <c:pt idx="9">
                  <c:v>5.53</c:v>
                </c:pt>
                <c:pt idx="10">
                  <c:v>5.53</c:v>
                </c:pt>
                <c:pt idx="11">
                  <c:v>15.36</c:v>
                </c:pt>
              </c:numCache>
            </c:numRef>
          </c:xVal>
          <c:yVal>
            <c:numRef>
              <c:f>'Regression Data'!$J$280:$J$291</c:f>
              <c:numCache>
                <c:formatCode>General</c:formatCode>
                <c:ptCount val="12"/>
                <c:pt idx="0">
                  <c:v>17.036168018942927</c:v>
                </c:pt>
                <c:pt idx="1">
                  <c:v>19.164265601532247</c:v>
                </c:pt>
                <c:pt idx="2">
                  <c:v>19.164265601532247</c:v>
                </c:pt>
                <c:pt idx="3">
                  <c:v>19.164265601532247</c:v>
                </c:pt>
                <c:pt idx="4">
                  <c:v>19.164265601532247</c:v>
                </c:pt>
                <c:pt idx="5">
                  <c:v>19.164265601532247</c:v>
                </c:pt>
                <c:pt idx="6">
                  <c:v>22.968330493562949</c:v>
                </c:pt>
                <c:pt idx="7">
                  <c:v>39.58690614191115</c:v>
                </c:pt>
                <c:pt idx="8">
                  <c:v>39.58690614191115</c:v>
                </c:pt>
                <c:pt idx="9">
                  <c:v>41.36760682566247</c:v>
                </c:pt>
                <c:pt idx="10">
                  <c:v>41.36760682566247</c:v>
                </c:pt>
                <c:pt idx="11">
                  <c:v>52.752677909787892</c:v>
                </c:pt>
              </c:numCache>
            </c:numRef>
          </c:yVal>
          <c:smooth val="1"/>
          <c:extLst>
            <c:ext xmlns:c16="http://schemas.microsoft.com/office/drawing/2014/chart" uri="{C3380CC4-5D6E-409C-BE32-E72D297353CC}">
              <c16:uniqueId val="{00000001-ADF6-426F-979B-4FE9256689EF}"/>
            </c:ext>
          </c:extLst>
        </c:ser>
        <c:dLbls>
          <c:showLegendKey val="0"/>
          <c:showVal val="0"/>
          <c:showCatName val="0"/>
          <c:showSerName val="0"/>
          <c:showPercent val="0"/>
          <c:showBubbleSize val="0"/>
        </c:dLbls>
        <c:axId val="1206345072"/>
        <c:axId val="704640912"/>
      </c:scatterChart>
      <c:valAx>
        <c:axId val="1206345072"/>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704640912"/>
        <c:crosses val="autoZero"/>
        <c:crossBetween val="midCat"/>
      </c:valAx>
      <c:valAx>
        <c:axId val="704640912"/>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6345072"/>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27971868651467"/>
                  <c:y val="-0.105964680847835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Data'!$C$301:$C$319</c:f>
              <c:numCache>
                <c:formatCode>General</c:formatCode>
                <c:ptCount val="19"/>
                <c:pt idx="0">
                  <c:v>1.6370530794670737</c:v>
                </c:pt>
                <c:pt idx="1">
                  <c:v>1.1410330045520618</c:v>
                </c:pt>
                <c:pt idx="2">
                  <c:v>0.70803579305369591</c:v>
                </c:pt>
                <c:pt idx="3">
                  <c:v>-1.7719568419318752</c:v>
                </c:pt>
                <c:pt idx="4">
                  <c:v>-0.75502258427803282</c:v>
                </c:pt>
                <c:pt idx="5">
                  <c:v>-1.8971199848858813</c:v>
                </c:pt>
                <c:pt idx="6">
                  <c:v>-1.7719568419318752</c:v>
                </c:pt>
                <c:pt idx="7">
                  <c:v>-0.59783700075562041</c:v>
                </c:pt>
                <c:pt idx="8">
                  <c:v>-0.59783700075562041</c:v>
                </c:pt>
                <c:pt idx="9">
                  <c:v>-1.0788096613719298</c:v>
                </c:pt>
                <c:pt idx="10">
                  <c:v>-1.0788096613719298</c:v>
                </c:pt>
                <c:pt idx="11">
                  <c:v>-0.51919387343650736</c:v>
                </c:pt>
                <c:pt idx="12">
                  <c:v>-0.82553636860569091</c:v>
                </c:pt>
                <c:pt idx="13">
                  <c:v>-3.0045090202987243E-3</c:v>
                </c:pt>
                <c:pt idx="14">
                  <c:v>-1.9661128563728327</c:v>
                </c:pt>
                <c:pt idx="15">
                  <c:v>-1.9661128563728327</c:v>
                </c:pt>
                <c:pt idx="16">
                  <c:v>-1.9661128563728327</c:v>
                </c:pt>
                <c:pt idx="17">
                  <c:v>-1.9661128563728327</c:v>
                </c:pt>
                <c:pt idx="18">
                  <c:v>-1.9661128563728327</c:v>
                </c:pt>
              </c:numCache>
            </c:numRef>
          </c:xVal>
          <c:yVal>
            <c:numRef>
              <c:f>'Regression Data'!$D$301:$D$319</c:f>
              <c:numCache>
                <c:formatCode>General</c:formatCode>
                <c:ptCount val="19"/>
                <c:pt idx="0">
                  <c:v>0.79750719588418817</c:v>
                </c:pt>
                <c:pt idx="1">
                  <c:v>0.14842000511827322</c:v>
                </c:pt>
                <c:pt idx="2">
                  <c:v>-0.12897038129696006</c:v>
                </c:pt>
                <c:pt idx="3">
                  <c:v>-1.8325814637483102</c:v>
                </c:pt>
                <c:pt idx="4">
                  <c:v>-0.6348782724359695</c:v>
                </c:pt>
                <c:pt idx="5">
                  <c:v>-2.4079456086518722</c:v>
                </c:pt>
                <c:pt idx="6">
                  <c:v>-1.7719568419318752</c:v>
                </c:pt>
                <c:pt idx="7">
                  <c:v>-1.2378743560016174</c:v>
                </c:pt>
                <c:pt idx="8">
                  <c:v>-1.6094379124341003</c:v>
                </c:pt>
                <c:pt idx="9">
                  <c:v>0.80647586586694853</c:v>
                </c:pt>
                <c:pt idx="10">
                  <c:v>-1.8325814637483102</c:v>
                </c:pt>
                <c:pt idx="11">
                  <c:v>-1.4188175528254507</c:v>
                </c:pt>
                <c:pt idx="12">
                  <c:v>-2.2633643798407643</c:v>
                </c:pt>
                <c:pt idx="13">
                  <c:v>-1.1907275775759154</c:v>
                </c:pt>
                <c:pt idx="14">
                  <c:v>-1.1086626245216111</c:v>
                </c:pt>
                <c:pt idx="15">
                  <c:v>-1.2729656758128873</c:v>
                </c:pt>
                <c:pt idx="16">
                  <c:v>-1.7719568419318752</c:v>
                </c:pt>
                <c:pt idx="17">
                  <c:v>-1.7719568419318752</c:v>
                </c:pt>
                <c:pt idx="18">
                  <c:v>-1.7719568419318752</c:v>
                </c:pt>
              </c:numCache>
            </c:numRef>
          </c:yVal>
          <c:smooth val="0"/>
          <c:extLst>
            <c:ext xmlns:c16="http://schemas.microsoft.com/office/drawing/2014/chart" uri="{C3380CC4-5D6E-409C-BE32-E72D297353CC}">
              <c16:uniqueId val="{00000001-9B22-4DBB-A2B2-F58BB3CDCB50}"/>
            </c:ext>
          </c:extLst>
        </c:ser>
        <c:dLbls>
          <c:showLegendKey val="0"/>
          <c:showVal val="0"/>
          <c:showCatName val="0"/>
          <c:showSerName val="0"/>
          <c:showPercent val="0"/>
          <c:showBubbleSize val="0"/>
        </c:dLbls>
        <c:axId val="1206346928"/>
        <c:axId val="1326917872"/>
      </c:scatterChart>
      <c:valAx>
        <c:axId val="1206346928"/>
        <c:scaling>
          <c:orientation val="minMax"/>
          <c:max val="2"/>
          <c:min val="-2.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26917872"/>
        <c:crossesAt val="-2.5"/>
        <c:crossBetween val="midCat"/>
      </c:valAx>
      <c:valAx>
        <c:axId val="1326917872"/>
        <c:scaling>
          <c:orientation val="minMax"/>
          <c:max val="2"/>
          <c:min val="-2.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6346928"/>
        <c:crossesAt val="-2.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Data'!$F$301:$F$319</c:f>
              <c:numCache>
                <c:formatCode>General</c:formatCode>
                <c:ptCount val="19"/>
                <c:pt idx="0">
                  <c:v>0.14000000000000001</c:v>
                </c:pt>
                <c:pt idx="1">
                  <c:v>0.14000000000000001</c:v>
                </c:pt>
                <c:pt idx="2">
                  <c:v>0.14000000000000001</c:v>
                </c:pt>
                <c:pt idx="3">
                  <c:v>0.14000000000000001</c:v>
                </c:pt>
                <c:pt idx="4">
                  <c:v>0.14000000000000001</c:v>
                </c:pt>
                <c:pt idx="5">
                  <c:v>0.15</c:v>
                </c:pt>
                <c:pt idx="6">
                  <c:v>0.17</c:v>
                </c:pt>
                <c:pt idx="7">
                  <c:v>0.17</c:v>
                </c:pt>
                <c:pt idx="8">
                  <c:v>0.34</c:v>
                </c:pt>
                <c:pt idx="9">
                  <c:v>0.34</c:v>
                </c:pt>
                <c:pt idx="10">
                  <c:v>0.438</c:v>
                </c:pt>
                <c:pt idx="11">
                  <c:v>0.47</c:v>
                </c:pt>
                <c:pt idx="12">
                  <c:v>0.55000000000000004</c:v>
                </c:pt>
                <c:pt idx="13">
                  <c:v>0.55000000000000004</c:v>
                </c:pt>
                <c:pt idx="14">
                  <c:v>0.59499999999999997</c:v>
                </c:pt>
                <c:pt idx="15">
                  <c:v>0.997</c:v>
                </c:pt>
                <c:pt idx="16">
                  <c:v>2.0299999999999998</c:v>
                </c:pt>
                <c:pt idx="17">
                  <c:v>3.13</c:v>
                </c:pt>
                <c:pt idx="18">
                  <c:v>5.14</c:v>
                </c:pt>
              </c:numCache>
            </c:numRef>
          </c:xVal>
          <c:yVal>
            <c:numRef>
              <c:f>'Regression Data'!$J$301:$J$319</c:f>
              <c:numCache>
                <c:formatCode>General</c:formatCode>
                <c:ptCount val="19"/>
                <c:pt idx="0">
                  <c:v>-19.440836697744313</c:v>
                </c:pt>
                <c:pt idx="1">
                  <c:v>-19.440836697744313</c:v>
                </c:pt>
                <c:pt idx="2">
                  <c:v>-19.440836697744313</c:v>
                </c:pt>
                <c:pt idx="3">
                  <c:v>-19.440836697744313</c:v>
                </c:pt>
                <c:pt idx="4">
                  <c:v>-19.440836697744313</c:v>
                </c:pt>
                <c:pt idx="5">
                  <c:v>-16.045409810456064</c:v>
                </c:pt>
                <c:pt idx="6">
                  <c:v>-10.13009725162609</c:v>
                </c:pt>
                <c:pt idx="7">
                  <c:v>-10.13009725162609</c:v>
                </c:pt>
                <c:pt idx="8">
                  <c:v>17.572326451965374</c:v>
                </c:pt>
                <c:pt idx="9">
                  <c:v>17.572326451965374</c:v>
                </c:pt>
                <c:pt idx="10">
                  <c:v>25.852901810485108</c:v>
                </c:pt>
                <c:pt idx="11">
                  <c:v>28.006517103522338</c:v>
                </c:pt>
                <c:pt idx="12">
                  <c:v>32.584783906553177</c:v>
                </c:pt>
                <c:pt idx="13">
                  <c:v>32.584783906553177</c:v>
                </c:pt>
                <c:pt idx="14">
                  <c:v>34.764924942714323</c:v>
                </c:pt>
                <c:pt idx="15">
                  <c:v>47.425776960775124</c:v>
                </c:pt>
                <c:pt idx="16">
                  <c:v>60.943655717531286</c:v>
                </c:pt>
                <c:pt idx="17">
                  <c:v>67.409886301915307</c:v>
                </c:pt>
                <c:pt idx="18">
                  <c:v>73.512615414256686</c:v>
                </c:pt>
              </c:numCache>
            </c:numRef>
          </c:yVal>
          <c:smooth val="1"/>
          <c:extLst>
            <c:ext xmlns:c16="http://schemas.microsoft.com/office/drawing/2014/chart" uri="{C3380CC4-5D6E-409C-BE32-E72D297353CC}">
              <c16:uniqueId val="{00000001-AC43-458A-A570-8C9384138630}"/>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AC43-458A-A570-8C9384138630}"/>
            </c:ext>
          </c:extLst>
        </c:ser>
        <c:dLbls>
          <c:showLegendKey val="0"/>
          <c:showVal val="0"/>
          <c:showCatName val="0"/>
          <c:showSerName val="0"/>
          <c:showPercent val="0"/>
          <c:showBubbleSize val="0"/>
        </c:dLbls>
        <c:axId val="1306444512"/>
        <c:axId val="586414864"/>
      </c:scatterChart>
      <c:valAx>
        <c:axId val="1306444512"/>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86414864"/>
        <c:crossesAt val="-150"/>
        <c:crossBetween val="midCat"/>
      </c:valAx>
      <c:valAx>
        <c:axId val="586414864"/>
        <c:scaling>
          <c:orientation val="minMax"/>
          <c:max val="100"/>
          <c:min val="-2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6444512"/>
        <c:crossesAt val="0.1"/>
        <c:crossBetween val="midCat"/>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4103371496410428"/>
                  <c:y val="-5.801049193165903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Data'!$C$330:$C$343</c:f>
              <c:numCache>
                <c:formatCode>General</c:formatCode>
                <c:ptCount val="14"/>
                <c:pt idx="0">
                  <c:v>0.30010459245033816</c:v>
                </c:pt>
                <c:pt idx="1">
                  <c:v>0.23901690047049992</c:v>
                </c:pt>
                <c:pt idx="2">
                  <c:v>-0.46840490788203853</c:v>
                </c:pt>
                <c:pt idx="3">
                  <c:v>-0.42312004334688508</c:v>
                </c:pt>
                <c:pt idx="4">
                  <c:v>2.167910189667444</c:v>
                </c:pt>
                <c:pt idx="5">
                  <c:v>1.091923300517313</c:v>
                </c:pt>
                <c:pt idx="6">
                  <c:v>1.1410330045520618</c:v>
                </c:pt>
                <c:pt idx="7">
                  <c:v>1.1410330045520618</c:v>
                </c:pt>
                <c:pt idx="8">
                  <c:v>3.4111477125153233</c:v>
                </c:pt>
                <c:pt idx="9">
                  <c:v>2.4423470353692043</c:v>
                </c:pt>
                <c:pt idx="10">
                  <c:v>1.1314021114911006</c:v>
                </c:pt>
                <c:pt idx="11">
                  <c:v>9.5310179804324935E-2</c:v>
                </c:pt>
                <c:pt idx="12">
                  <c:v>0.18232155679395459</c:v>
                </c:pt>
                <c:pt idx="13">
                  <c:v>0.18232155679395459</c:v>
                </c:pt>
              </c:numCache>
            </c:numRef>
          </c:xVal>
          <c:yVal>
            <c:numRef>
              <c:f>'Regression Data'!$D$330:$D$343</c:f>
              <c:numCache>
                <c:formatCode>General</c:formatCode>
                <c:ptCount val="14"/>
                <c:pt idx="0">
                  <c:v>1.4770487243883548</c:v>
                </c:pt>
                <c:pt idx="1">
                  <c:v>1.6544112780768316</c:v>
                </c:pt>
                <c:pt idx="2">
                  <c:v>-2.945039159238473</c:v>
                </c:pt>
                <c:pt idx="3">
                  <c:v>-0.59420723270504161</c:v>
                </c:pt>
                <c:pt idx="4">
                  <c:v>0.97455963999813078</c:v>
                </c:pt>
                <c:pt idx="5">
                  <c:v>0.80647586586694853</c:v>
                </c:pt>
                <c:pt idx="6">
                  <c:v>0.43178241642553783</c:v>
                </c:pt>
                <c:pt idx="7">
                  <c:v>-0.2876820724517809</c:v>
                </c:pt>
                <c:pt idx="8">
                  <c:v>2.4159137783010487</c:v>
                </c:pt>
                <c:pt idx="9">
                  <c:v>0.84586826757760925</c:v>
                </c:pt>
                <c:pt idx="10">
                  <c:v>0.87546873735389985</c:v>
                </c:pt>
                <c:pt idx="11">
                  <c:v>-0.916290731874155</c:v>
                </c:pt>
                <c:pt idx="12">
                  <c:v>-0.22314355131420971</c:v>
                </c:pt>
                <c:pt idx="13">
                  <c:v>-0.22314355131420971</c:v>
                </c:pt>
              </c:numCache>
            </c:numRef>
          </c:yVal>
          <c:smooth val="0"/>
          <c:extLst>
            <c:ext xmlns:c16="http://schemas.microsoft.com/office/drawing/2014/chart" uri="{C3380CC4-5D6E-409C-BE32-E72D297353CC}">
              <c16:uniqueId val="{00000001-BE20-4754-8709-458ABB2E25AA}"/>
            </c:ext>
          </c:extLst>
        </c:ser>
        <c:dLbls>
          <c:showLegendKey val="0"/>
          <c:showVal val="0"/>
          <c:showCatName val="0"/>
          <c:showSerName val="0"/>
          <c:showPercent val="0"/>
          <c:showBubbleSize val="0"/>
        </c:dLbls>
        <c:axId val="1306415280"/>
        <c:axId val="1301858432"/>
      </c:scatterChart>
      <c:valAx>
        <c:axId val="1306415280"/>
        <c:scaling>
          <c:orientation val="minMax"/>
          <c:max val="4"/>
          <c:min val="-3"/>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1858432"/>
        <c:crossesAt val="-3"/>
        <c:crossBetween val="midCat"/>
      </c:valAx>
      <c:valAx>
        <c:axId val="1301858432"/>
        <c:scaling>
          <c:orientation val="minMax"/>
          <c:max val="4"/>
          <c:min val="-3"/>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6415280"/>
        <c:crossesAt val="-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Data'!$F$330:$F$339</c:f>
              <c:numCache>
                <c:formatCode>General</c:formatCode>
                <c:ptCount val="10"/>
                <c:pt idx="0">
                  <c:v>0.626</c:v>
                </c:pt>
                <c:pt idx="1">
                  <c:v>0.65500000000000003</c:v>
                </c:pt>
                <c:pt idx="2">
                  <c:v>1.1000000000000001</c:v>
                </c:pt>
                <c:pt idx="3">
                  <c:v>1.2</c:v>
                </c:pt>
                <c:pt idx="4">
                  <c:v>1.2</c:v>
                </c:pt>
                <c:pt idx="5">
                  <c:v>1.27</c:v>
                </c:pt>
                <c:pt idx="6">
                  <c:v>1.35</c:v>
                </c:pt>
                <c:pt idx="7">
                  <c:v>2.98</c:v>
                </c:pt>
                <c:pt idx="8">
                  <c:v>3.1</c:v>
                </c:pt>
                <c:pt idx="9">
                  <c:v>3.13</c:v>
                </c:pt>
              </c:numCache>
            </c:numRef>
          </c:xVal>
          <c:yVal>
            <c:numRef>
              <c:f>'Regression Data'!$J$330:$J$339</c:f>
              <c:numCache>
                <c:formatCode>General</c:formatCode>
                <c:ptCount val="10"/>
                <c:pt idx="0">
                  <c:v>25.109074935476137</c:v>
                </c:pt>
                <c:pt idx="1">
                  <c:v>25.864107424196348</c:v>
                </c:pt>
                <c:pt idx="2">
                  <c:v>33.984074425002071</c:v>
                </c:pt>
                <c:pt idx="3">
                  <c:v>35.256949229514397</c:v>
                </c:pt>
                <c:pt idx="4">
                  <c:v>35.256949229514397</c:v>
                </c:pt>
                <c:pt idx="5">
                  <c:v>36.073100303737121</c:v>
                </c:pt>
                <c:pt idx="6">
                  <c:v>36.940969779123328</c:v>
                </c:pt>
                <c:pt idx="7">
                  <c:v>47.179774975664735</c:v>
                </c:pt>
                <c:pt idx="8">
                  <c:v>47.644321639927661</c:v>
                </c:pt>
                <c:pt idx="9">
                  <c:v>47.757026938232457</c:v>
                </c:pt>
              </c:numCache>
            </c:numRef>
          </c:yVal>
          <c:smooth val="1"/>
          <c:extLst>
            <c:ext xmlns:c16="http://schemas.microsoft.com/office/drawing/2014/chart" uri="{C3380CC4-5D6E-409C-BE32-E72D297353CC}">
              <c16:uniqueId val="{00000001-6696-42A6-A205-8A45314660E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100</c:v>
              </c:pt>
            </c:numLit>
          </c:xVal>
          <c:yVal>
            <c:numLit>
              <c:formatCode>General</c:formatCode>
              <c:ptCount val="2"/>
              <c:pt idx="0">
                <c:v>0</c:v>
              </c:pt>
              <c:pt idx="1">
                <c:v>0</c:v>
              </c:pt>
            </c:numLit>
          </c:yVal>
          <c:smooth val="0"/>
          <c:extLst>
            <c:ext xmlns:c16="http://schemas.microsoft.com/office/drawing/2014/chart" uri="{C3380CC4-5D6E-409C-BE32-E72D297353CC}">
              <c16:uniqueId val="{00000002-6696-42A6-A205-8A45314660E3}"/>
            </c:ext>
          </c:extLst>
        </c:ser>
        <c:dLbls>
          <c:showLegendKey val="0"/>
          <c:showVal val="0"/>
          <c:showCatName val="0"/>
          <c:showSerName val="0"/>
          <c:showPercent val="0"/>
          <c:showBubbleSize val="0"/>
        </c:dLbls>
        <c:axId val="387864272"/>
        <c:axId val="360939984"/>
      </c:scatterChart>
      <c:valAx>
        <c:axId val="387864272"/>
        <c:scaling>
          <c:logBase val="10"/>
          <c:orientation val="minMax"/>
          <c:max val="1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60939984"/>
        <c:crossesAt val="-350"/>
        <c:crossBetween val="midCat"/>
      </c:valAx>
      <c:valAx>
        <c:axId val="360939984"/>
        <c:scaling>
          <c:orientation val="minMax"/>
          <c:max val="1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87864272"/>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7.4894794400699918E-2"/>
                  <c:y val="0.4890361621463983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Data'!$C$355:$C$367</c:f>
              <c:numCache>
                <c:formatCode>General</c:formatCode>
                <c:ptCount val="13"/>
                <c:pt idx="0">
                  <c:v>-2.2072749131897207</c:v>
                </c:pt>
                <c:pt idx="1">
                  <c:v>-2.3025850929940455</c:v>
                </c:pt>
                <c:pt idx="2">
                  <c:v>-2.8473122684357177</c:v>
                </c:pt>
                <c:pt idx="3">
                  <c:v>-2.9004220937496661</c:v>
                </c:pt>
                <c:pt idx="4">
                  <c:v>5.8268908123975824E-2</c:v>
                </c:pt>
                <c:pt idx="5">
                  <c:v>-2.6592600369327779</c:v>
                </c:pt>
                <c:pt idx="6">
                  <c:v>-2.0402208285265546</c:v>
                </c:pt>
                <c:pt idx="7">
                  <c:v>1.6253112615903906</c:v>
                </c:pt>
                <c:pt idx="8">
                  <c:v>-0.56211891815354131</c:v>
                </c:pt>
                <c:pt idx="9">
                  <c:v>-0.89159811928378363</c:v>
                </c:pt>
                <c:pt idx="10">
                  <c:v>-2.3025850929940455</c:v>
                </c:pt>
                <c:pt idx="11">
                  <c:v>-1.6607312068216509</c:v>
                </c:pt>
                <c:pt idx="12">
                  <c:v>-1.6607312068216509</c:v>
                </c:pt>
              </c:numCache>
            </c:numRef>
          </c:xVal>
          <c:yVal>
            <c:numRef>
              <c:f>'Regression Data'!$D$355:$D$367</c:f>
              <c:numCache>
                <c:formatCode>General</c:formatCode>
                <c:ptCount val="13"/>
                <c:pt idx="0">
                  <c:v>-0.57981849525294205</c:v>
                </c:pt>
                <c:pt idx="1">
                  <c:v>1.0986122886681098</c:v>
                </c:pt>
                <c:pt idx="2">
                  <c:v>-2.9957322735539909</c:v>
                </c:pt>
                <c:pt idx="3">
                  <c:v>-3.5404594489956631</c:v>
                </c:pt>
                <c:pt idx="4">
                  <c:v>-1.3862943611198906</c:v>
                </c:pt>
                <c:pt idx="5">
                  <c:v>-1.8971199848858813</c:v>
                </c:pt>
                <c:pt idx="6">
                  <c:v>-3.5065578973199818</c:v>
                </c:pt>
                <c:pt idx="7">
                  <c:v>1.0331844833456545</c:v>
                </c:pt>
                <c:pt idx="8">
                  <c:v>-0.56211891815354131</c:v>
                </c:pt>
                <c:pt idx="9">
                  <c:v>-1.3093333199837622</c:v>
                </c:pt>
                <c:pt idx="10">
                  <c:v>-2.3025850929940455</c:v>
                </c:pt>
                <c:pt idx="11">
                  <c:v>-2.8473122684357177</c:v>
                </c:pt>
                <c:pt idx="12">
                  <c:v>-2.8134107167600364</c:v>
                </c:pt>
              </c:numCache>
            </c:numRef>
          </c:yVal>
          <c:smooth val="0"/>
          <c:extLst>
            <c:ext xmlns:c16="http://schemas.microsoft.com/office/drawing/2014/chart" uri="{C3380CC4-5D6E-409C-BE32-E72D297353CC}">
              <c16:uniqueId val="{00000001-6826-442D-9964-719D473CC0DE}"/>
            </c:ext>
          </c:extLst>
        </c:ser>
        <c:dLbls>
          <c:showLegendKey val="0"/>
          <c:showVal val="0"/>
          <c:showCatName val="0"/>
          <c:showSerName val="0"/>
          <c:showPercent val="0"/>
          <c:showBubbleSize val="0"/>
        </c:dLbls>
        <c:axId val="1130570528"/>
        <c:axId val="552755600"/>
      </c:scatterChart>
      <c:valAx>
        <c:axId val="1130570528"/>
        <c:scaling>
          <c:orientation val="minMax"/>
          <c:max val="2"/>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52755600"/>
        <c:crossesAt val="-4"/>
        <c:crossBetween val="midCat"/>
      </c:valAx>
      <c:valAx>
        <c:axId val="552755600"/>
        <c:scaling>
          <c:orientation val="minMax"/>
          <c:max val="2"/>
          <c:min val="-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30570528"/>
        <c:crossesAt val="-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Data'!$F$355:$F$365</c:f>
              <c:numCache>
                <c:formatCode>General</c:formatCode>
                <c:ptCount val="11"/>
                <c:pt idx="0">
                  <c:v>5.5E-2</c:v>
                </c:pt>
                <c:pt idx="1">
                  <c:v>5.8000000000000003E-2</c:v>
                </c:pt>
                <c:pt idx="2">
                  <c:v>7.0000000000000007E-2</c:v>
                </c:pt>
                <c:pt idx="3">
                  <c:v>0.1</c:v>
                </c:pt>
                <c:pt idx="4">
                  <c:v>0.1</c:v>
                </c:pt>
                <c:pt idx="5">
                  <c:v>0.11</c:v>
                </c:pt>
                <c:pt idx="6">
                  <c:v>0.13</c:v>
                </c:pt>
                <c:pt idx="7">
                  <c:v>0.19</c:v>
                </c:pt>
                <c:pt idx="8">
                  <c:v>0.19</c:v>
                </c:pt>
                <c:pt idx="9">
                  <c:v>0.41</c:v>
                </c:pt>
                <c:pt idx="10">
                  <c:v>0.56999999999999995</c:v>
                </c:pt>
              </c:numCache>
            </c:numRef>
          </c:xVal>
          <c:yVal>
            <c:numRef>
              <c:f>'Regression Data'!$J$355:$J$365</c:f>
              <c:numCache>
                <c:formatCode>General</c:formatCode>
                <c:ptCount val="11"/>
                <c:pt idx="0">
                  <c:v>-42.182300543743089</c:v>
                </c:pt>
                <c:pt idx="1">
                  <c:v>-39.666770373475416</c:v>
                </c:pt>
                <c:pt idx="2">
                  <c:v>-31.112195180325514</c:v>
                </c:pt>
                <c:pt idx="3">
                  <c:v>-16.299865776906216</c:v>
                </c:pt>
                <c:pt idx="4">
                  <c:v>-16.299865776906216</c:v>
                </c:pt>
                <c:pt idx="5">
                  <c:v>-12.633291968914943</c:v>
                </c:pt>
                <c:pt idx="6">
                  <c:v>-6.4833920078528147</c:v>
                </c:pt>
                <c:pt idx="7">
                  <c:v>6.2680307988377093</c:v>
                </c:pt>
                <c:pt idx="8">
                  <c:v>6.2680307988377093</c:v>
                </c:pt>
                <c:pt idx="9">
                  <c:v>27.620211161362114</c:v>
                </c:pt>
                <c:pt idx="10">
                  <c:v>35.2077291150961</c:v>
                </c:pt>
              </c:numCache>
            </c:numRef>
          </c:yVal>
          <c:smooth val="1"/>
          <c:extLst>
            <c:ext xmlns:c16="http://schemas.microsoft.com/office/drawing/2014/chart" uri="{C3380CC4-5D6E-409C-BE32-E72D297353CC}">
              <c16:uniqueId val="{00000001-05FB-4888-B9A9-607D04364F02}"/>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05FB-4888-B9A9-607D04364F02}"/>
            </c:ext>
          </c:extLst>
        </c:ser>
        <c:dLbls>
          <c:showLegendKey val="0"/>
          <c:showVal val="0"/>
          <c:showCatName val="0"/>
          <c:showSerName val="0"/>
          <c:showPercent val="0"/>
          <c:showBubbleSize val="0"/>
        </c:dLbls>
        <c:axId val="1147678928"/>
        <c:axId val="1098940880"/>
      </c:scatterChart>
      <c:valAx>
        <c:axId val="1147678928"/>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98940880"/>
        <c:crossesAt val="-500"/>
        <c:crossBetween val="midCat"/>
      </c:valAx>
      <c:valAx>
        <c:axId val="1098940880"/>
        <c:scaling>
          <c:orientation val="minMax"/>
          <c:max val="100"/>
          <c:min val="-1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47678928"/>
        <c:crossesAt val="1.0000000000000002E-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plotArea>
      <cx:plotAreaRegion>
        <cx:series layoutId="boxWhisker" uniqueId="{B2AB453F-30A3-4D9E-AB0C-406875475797}">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TN</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TN</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boxWhisker" uniqueId="{C4BB8A48-E725-4FB1-9803-E5D1EEDD1DB3}">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TP</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TP</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boxWhisker" uniqueId="{F04BCD6C-E0F5-4A5B-8B39-DE7C9BDE8A1A}">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(TN)</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(TN)</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series layoutId="boxWhisker" uniqueId="{BD819ED9-53B9-4CF5-917F-F302045E5C76}">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(TP)</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(TP)</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plotArea>
      <cx:plotAreaRegion>
        <cx:series layoutId="regionMap" uniqueId="{028D09A8-E369-4EB6-AC0D-EA69B5D75B3B}" formatIdx="1">
          <cx:tx>
            <cx:txData>
              <cx:f/>
              <cx:v>Data Counts</cx:v>
            </cx:txData>
          </cx:tx>
          <cx:dataLabels>
            <cx:txPr>
              <a:bodyPr vertOverflow="overflow" horzOverflow="overflow" wrap="square" lIns="0" tIns="0" rIns="0" bIns="0"/>
              <a:lstStyle/>
              <a:p>
                <a:pPr algn="ctr" rtl="0">
                  <a:defRPr sz="850" b="0" i="0">
                    <a:solidFill>
                      <a:srgbClr val="595959"/>
                    </a:solidFill>
                    <a:latin typeface="Aptos" panose="020B0004020202020204" pitchFamily="34" charset="0"/>
                    <a:ea typeface="Aptos" panose="020B0004020202020204" pitchFamily="34" charset="0"/>
                    <a:cs typeface="Aptos" panose="020B0004020202020204" pitchFamily="34" charset="0"/>
                  </a:defRPr>
                </a:pPr>
                <a:endParaRPr lang="en-US">
                  <a:latin typeface="Aptos" panose="020B0004020202020204" pitchFamily="34" charset="0"/>
                </a:endParaRPr>
              </a:p>
            </cx:txPr>
            <cx:visibility seriesName="0" categoryName="0" value="1"/>
          </cx:dataLabels>
          <cx:dataId val="0"/>
          <cx:layoutPr>
            <cx:geography projectionType="albers" viewedRegionType="countryRegion" cultureLanguage="en-US" cultureRegion="US" attribution="Powered by Bing">
              <cx:geoCache provider="{E9337A44-BEBE-4D9F-B70C-5C5E7DAFC167}">
                <cx:binary>1Hxnb9y6tuhfCfL5yVtsInVw9gWONM3T3OLYyRfBsR2KalSh6q+/azQTl9neO3k4eQ+wETBcTUNp
iaty5t/33b/uk8e78kOXJln1r/vuz4+hMfm//vijug8f07vqJFX3pa70d3Nyr9M/9Pfv6v7xj4fy
rlWZ/APbiP5xH96V5rH7+D//hqvJR73W93dG6eyifiz7y8eqTkz1D7Q3SR/uHlKVTVRlSnVv0J8f
NyrLHitt7j5+eMyMMv2nPn/88+Mrto8f/ji+2F8++EMCazP1A8hS54RQF1HiCnv8Qx8/JDqTB7Ll
0hPkCmITjH986PYuBcFfWsu4kruHh/KxquBuxv9fib5aOlC2Hz/c6zozu2cm4fH9+fE6U+bx4cOV
uTOP1ccPqtL+nsHXu/VfX403/Mfrp/4//z5CwCM4wrxQzPHz+hnpL3rx7xL1XZeZ+o2KIfwEM+o4
LnLfVAxC7omDOOauTd3x77V+fm1NbyvopeyRhvz/vEsNbdR9qORd9uMZ/YaNQ08Ep9zlAu0fv3i9
cQQ74cR2uQsKHP+cH5/9Y//8fEVva+f5Xo50szl9l7rxNVi1e6Pua/PjEf0G9aATxhlihLA3tw/H
oB6BBcLsx4fu9fKLq3lbNa+Ej7Tjf3qX2tmoqtr9y3P140H999oh8PSxLbhg+73hukebB2wbc7BN
Md5r7y+b55cW9baSXt3RkZI24E7eoQPa6tKEH/y7Uicq+51OiJ0w4hLOwJKNf/y1nrh7ggSjiKND
9HAUJPz6ut5W1bH8kba2/rvU1mdVSvW7gwWGsGsLl+73CznSkzhxXO5gitGTNdxHkHuj9ysreltD
z5JHuvn8PgOFT4/dXfUbDR06oQ4RVKDnB/8qvHZPCCHY5RzvNxhEES8V89PlvK2Vg9iRSj7dvsvt
chlCpP/htErusocfT+e/d0EUnThYYJeJgws6it84BBBICNuhBx8FW+qlZn51VW8r6LX0kZ4u32cc
t31sP3zRZfzjOf0GHeETl7iYIHHsdxgoz7apYIfgGugvlfMrS3lbMc+SR0rZfnmXm2eW6FI9/MaQ
AIsT5jLwNuQ4ZsMnVHBCMVQLxr+jDfMLK3lbJU+CRxqZrd+lRm4eK/Ph2W3uX9v/fq8QcPEUM0hH
D57kaMsIG8oFhBPXPniiI/X88rLeVtKR+JGqbj6/S1WdQ/HO6A+X6l7/sC9/p6j/h9WlfRA8uYt/
b+GPn1AITWyByMEBvg4Z4S2B0MWFut/BxMJ2f2Vix5Tj56t6+3V5fU9Hb8t28i7flu1jc/c7LS2B
2JA5FKqzB4OKjjSEHMiSIT8DazwaXKC/0tBP1/M3ujnIHWvlfe7h7eO38q6Kf6MHhMiRYQ62lDt7
RwdJ71FML5C9C+gPSfFRhelXVvR3mvlxL8e6mb7LHXP+mGVVnzR3vzUZpvaJcKFwfnj6tn20bzg/
EUQIyLkORY2jnOtXV/W2jl5LH+np/D/vUk83qrrXWaV+b/ncAcfDiHNQwnE06UJ9FrIz5r4dTf7S
kt7W0AvRI/XcnL5L9exylsVdmlehKh9/+IC/C1ReN8r+sTVIThzBHOT+KKFDxPjSzu0yZLCBUHY6
dKiOi3+/uqy31XR0V0eq2i7epar+U8Z3WfVbK0zQh9p5GoIOdYqjOoYLaRlxEWPsbW/0Kyt6W0HP
kke6+c/lu9SNryFXvnv4aaj/6zsIcjJQDWPQx9hHCkeeCNlQX6dcEOcoGfuVpbytlGfJI6X4Z+9S
KacJdDS0qn6jWbNPEKaIglqeSq4vzZqAngYVDmFPzakfn72vlf/Kit7WzbPkkW5O32cl41S3vzOs
xic2pw7j9O0ehktOdq1cB9kH+lFP8Ger+RudjPdwrI/3GaZt7sr+9xbJdwYMch3CjqIz7pxwGwpN
xD2cPTmyX7+ykrf18Sx5pJPN+ywK/Ce5+3aX/sZtsmudO1Dpg7h571OOojLhnAhqQ0/JPtQBj+o2
v7CgtzXzJHikmP+8T+O11rWq1N1v7ZbbJy5k/rZgRzpxEcRoSGAsDi6HvnYpv7SWt7XyQvRIL+v3
YcT++bTFy+r4K87/y2OOUEtjNmHcZuA1Xnp71z2xkSAYouN9NHBkyY6OH/79et5Wz5H4q1v4/3S2
8e8r00/J3+TO3E3HA6Uvjj7+M3W8XTjneiT64e8f0IF0+vDnR0xhAzwdU91d4kDcR1hHD21/ySe5
x7vK/PnRcpwTl9sEDthRF0ODEIpsLXRW/vwIZyJPqAsn8xzOsItdBwxgtitW//kRMlYC8TaE24eD
X5Wud3gEbg5eASh0IyjsuXCo8ukc77lOegm1jx/3e4A/ZHV6rlVmqj8/EgR3k+/5dqukjoAmjO1C
uwVzqKDDKTOg399dwmFhYEf/J0FRmaE2Zo8F0RuW2eS6KxI8ycPBnaPGwdctLfAkHUp3PlJtYaE9
FZcZ2VOTJD5Q35IdLzUyvyWL3DsldTiRTV6sxkEkSZF7z7Db9cWK74YjXCSH/AejVa2dzHQLSYdy
/TwkufsSVDS1VjpeuIVLbmSepGviuNK3dmDRZ/a0bUM+x05BbzA3D3Fm2jPZDR4Kw6nmZTSLh7b/
yvLCzwxybxrZzZgbGRN4Nh/oJAmGYNX3RbAaZ07uBqsskE7pPcNxgMiyaSIv7m05pTzoPVOSSE5E
O6BVlyBezCDmR6sRDp36zNKB/S2PVbToI5qtoyHU62Q3hEHH/cTOqX9EGMFxcFSp13EeW5U3TvOF
K9t4PdKSrrOmMuyiqZR9M+vIILZRVTYzmQdiG+5mQ9d1XukyPcnRXFek+uzahXVuEh3PYyvUXpc3
etvshsCKYeBF77E8az1jWlnnHk2ddJIX0p0TY7ZImmErc4teIUijprgJ5KzsSnYVyrzdyLy6LtI0
mNihzZrLOI6qZRf63GHVZW0n5hLuo1lkSqk9biTs9ornqkiejqAzYHn5T0LjhRLWLEip9WnbEV14
TNX9qhXxy2HE5Zh3LwgjrqH59UHngmz7qFlQ1CZnJVHhVRBYbF5RB/kldcKrruqR17RVN4lwa+ZF
bMgKIVwvc942C4EKtWVd5EwzMehL3AniMysOb+KEZ17buc0qzwp7onGX+FFbRZ/HWfI0q1pL7XHP
M6hT4kWUhM4UJaXyEc/Y3A2DOvRHuM0aNpepKxcN6utJM4SFZ1VteMW7OFsMZVMsZGeLy7xqSq+x
0ugh7NqpKcL0qwl6NAmppTbM4GAtSUwngemDma4p89I8kMiD8ijz4KXXszzBehv2od7avNTbfjcU
vGVe55b5bCSUog8R7BugWKFhnijye153myJIvuIobUM/dwtruQOzrGlCX/PBWpJaf4XtCTf0BJYZ
LS+q4RSRIV0NzJDCozFFqyhLYjkx0KqcknYo98g9ParQNydPwwVPmZrq0HL8urEiMWfWvWXSbhPz
gGzTzvVFxJPhc5O0iWcXSorME9IkHmJ570kW9+fuwLr9kNEJSKiXGNkJTxflMA8osHZJ53cU9/OE
S3WhA4093JfpvWrloovq7oZV5ZZnxTze2ZFxAKsXrNjOjoxgOhqTZxgUeBYMmfJ4iaK1aVC6CUvK
J+BuhlsZ2Gunws5DqIYrOjB1kwq3ndosiNZ6KNONct0Da5MN64im+uaFK3zDuyAEEckr7wL1Vkxd
6AzumhzgaHbe54V34ShVdeiE4jF2VHKq3DhKPOyqfGnljl6aGAM8To/hY9YX8F+mx7JVP8S+ZTo6
pWSwr+tCXhas785SpaJr3fpBWqV+oPtgmuzUPA7IGSjYsDReZ4nZ41OsQ+KNVLGT6KwymI58z2JP
Es94hgdJvFHi559RZOWmyNrsqhdl7FWNbi8ULst14ITRhDkmv5Nxs5QdkZ9T11KnVATpTJYiv2tW
Rsn4rkp1NYMv94iFk8TVZ8tKT9Mo9trBXHVyyM4tx7DLNKw3suf1bc9YuBggZZsiburbrClSLy2r
8CxllVyUkiMflSj13LIPvzZB1fupbXfrJhP9VRoX53yHr0QXTu10CE4LxbKbobb9EV+7EZ/1JsLz
II3Dr8ictX3Hb4M+sxZNXdLpiJYNPTVRrq6lK8zK0CGeBK1UXwmOJj95+wQU9V+/fZzDKRJMiSAQ
4cCr+PrtGyIiKsd21EOEYhIrH1xXZMfDV2oPjt/2GGKGPCCX9SDAlev+q524jm9JU62HqieXobRu
etiwM9TqaNInQbwuiR2v07w8zEacJdLzOBvk4gg/8na101XeyPdMjpzivCQlPPE3Ljfi7Cqa52F9
wRnV066u27VtUraOSxFNUz3IW+NEZ3y3uVnAzguH2jcjKw7pgbUZ8AtWzRP+oC1yHuUpunGCXk9R
jsJJGRpJQ8+i1pBn56JuT2FLztqIRtLbzeyExtKTdXiYvaYe81mdmnWxBonXfFpUaInLmvoic+21
1Q8vBzdHpxFxytMj/DNvHOT2egQdptemS4OFivu+9p5ZnmVHHNPZGW6TbjGKjsQRfyyWuvalFeN2
0ul4FgxJ/wmcZ+QjgcpbpzfKU0a032RuNkMsQ+lFsfGUsmrlpSr3DHPLS6TS0rdYdo2iLjrDoY2v
n6DBleRaqeIaN2l0hnbQjjZCGDzVM+cvyQ27T3i6yvPnSfiEEXqiPX/ejvYMPa2MZQk/jXNVexFS
4Ubkkvodw3qScio3I26cPQ/xSJAJ9R3UHfjeYg67IICG2FNK9YYf2SW+Lzcy5E7wxT/KMWZQKRKE
H23kvO41h7dXPFgyQczyGCrwdEwpNJonNbY+jUAcL1qWW59y5egr1d81KV8FVSQ3jlNCPPEE5oEN
8UTUBnuqq3h54cp+YoOlYkOB14QmclHlNl6z3YzscONsxD1TdR5Y82e+cdaq9hJlg1q33IXoleJu
ZoqyOosHeRhGgq7dDtKJH7iRZQDz7I+EnCUd88qdHLTLDpcZuUdGN+5d75+fMYczd8fPmEAvwSUO
gmM8kFi+NpZdqCwclsR6UJF9ZYZSXAgeRZsqDhp/tJoQdt3XGREXEF6qTfGEF4CvnvDNoFpfF7jf
hWn3HVfuC/4RTyS/T4I7VbqXrkmG2gMDitbBk2XYz3Y4e6iKaaQc6rlhZQPjznCM5HEYd/Q4Gxkh
AqGeQyhccUTuLy5QkPnFENoTS0PiUSRx7mWNm62KXeKRamLPQ5uoyQjamUguDIr2kN5xkEDmnupS
vVLs62ASXwQ9WyWFqc5a3Oa+UXF6X4CKosDpvqaQikyfORz2ELBl1QjnlBMSewY58OI9wzn5ScTl
/FWLHJJDCofFKYMiHt/tpBcBl2SNsuwuJA8sM9KvlELr+mlwKgVPcYSNoRAd5nJKjKqWz6gig+2V
qIZMB8Xo1lIx3cZV4kUkrDa0r+kW74YRryKaTN0eUf+IMFI7N4HMFqupqV3LnOpB8WRr6yaaKJze
Fp1Cp0yz6qzq6uqM7GY7vKZOv9jzxhGNz2gdrxra4OsBa/ecc7Uq25xck7gX5ztaYYsXtGoHUdp+
0jrppxpbxWnV5tFqnEVtf5glT7Nn6vNMtjxaxbgq5/+8w6DsfbTFCFTDMYcvizGoeFNopb5WzkCa
urBcJ/3sdCodPlMk6KwKI6efyWRSN3WwshwSrMKmuAilpPMRGvEmrXnpPcOQUAq/gCexaFuanvZO
RL0spDr1Oa6Rx4OhOiUN6y6LwsnPtVP7skz6yxGV6a6ZNVZmJiM4Eih2r5yyBsu3E+KQn66rcLge
oXHoApRDfSOyZw14vWmEIXXnQ8Xnug6GaRfBm6xFFPqlbZI1g7fmplNkt7P7a3iZ5GkR8cgPm4aZ
ObXywcfQap4obvgmD5N68OpYiY0yek5puZK1jT2WynQeuUN1RpP8MOQxxR5NWPKCEO5YRgm+kxiZ
s9z5hkjgQAqZQ4mokXWxst24WJmnWTlSRpjgQQhfCH7f5S7EPDtGq7O3xnbOE+rKTdxn4WacPQ8j
TvXeMFR0PaJ1MLxkNVgWqyoPqBeKLFxCEmR9llHwlYKlORuh2pwlVIvrFAfphc3DM7rjwXXYreD7
BMovWW19hjxdzZ2omFYtGI9LyEGzy8GyoosKFBLGNruyIhiKsNWem0fFasSluTvXJu3nQZQ3Kyuw
6pWl+2blJljk3jM8zp55xI57BGXsbEM3hhoN6haNbQnhhXFsL8Mgvw7tMDtPUZWdjzMa1oXXaReC
rT4HPulWL/iYhiJIZUXDHHWIniHFmO+UBk/JDhwH20h2ltH8Ymdwl33JFPdMEwebsgm8I7aoML23
LxDZQ0BXcVWGZ+OQdWW8Ff35CAwcdtNE0PCzrvFwmg1tSr2RwpUIJ4giazKCLrxMK2GijVJ2dNlV
3Et0m5yPUO7E6VrGCiI4oI1DmrjFbIASw+QZR/PQ9upc+GnchJus7B+qoCHXsZOLEcpVRK4ja3gB
hT+gKsX4Oo6DF7QG6gITKLWmE5k7w5KFkb0cZ6bthv1sxEEpknh2m0CMWifFkjORL4lGgT11eJ0l
3n6OKJTq0ijJPB42+FQUfX/apXWyxiKAkpTVB9u6TYepBaHjpU5zNaFZaK4zVnAvaMvoS9eox0hY
0T3LELzOnYEgWEUebVSvvKosPR7LVEKGU6/TwhLfnLD6HjhG3Gaudj2ao/RaQ6FkEgjIx//ZoP6l
eC0IETbGO6O6O5eC6M7gvvB2sROEWVtU/Do0ge3tC9J5XfhJGyXLfTHbgmJtbtvJcl/M3lFTVR2o
NkoO1GfZkYpZd1pjnV90b8iPlxsFQgxOlpUl7ldZ0dleZsLMOwqKnRoiIk80DfasokP9SkRuu6ZY
Vb6l6vY6L4PSl67TXtPI8eq6n1gWPqNU5TeDUMOy49r2RzDoOnsqJOnBSALVkRwincIUm8EgfcOY
9ou+SOY1M+5UmtBZQPpbzFmDnet6YJdkV2vqzRB6Anz+VdQytqikXcylifi11ZBLBdWChWQhXZCu
WNqVzr4wCyInaBagDSUZXoUuZlNXO83ntHI+jwnoE2taZQdW3gRozyrc7ka3uTWBoiHfUAGV+QlK
oHwQ6Xpl3HBn+XspNhgqfhtiWvENp8OlA5vym02KRx52zheSp7XnpsFwA4UbqAo6TnPdcchDUhfX
V0mU9ZOiLrsL2zLNVBQhPcsyq5m1vAy3QZnb866mZu20lC+w1blLV/B0SSzdnfK2tVeiKPSid6Ae
5iqt5nWX820eMWvqiH44x4bLqdZtfZlFOplESphPVYkrP8NZ+xkMF/HqtEO3iluJV+Wt9ZUPwy3c
SXkPAcCGDwV/ZG06o7UOlzKgzaJo4XYamiVnve6LiywvvnURQV+QpPakkqhYxhXUAlHSeiM+7Qyf
lzptZ53k9pdQskWYiPBTW591sLlPB7ePFjl0C6BYUCk/rJr4nha1FxZx/dgXQnq1U+fXKkjkDDOL
rEyRyY2QLJ0mdiFv4tb53LpD/WjF0ayuGZ05OsKLXqnY1ySuL1MdkBmp7WbFoz4GgyjzWV2G+VWV
RmAuQ5J+Y8UwQ3lpVrFWic/jXKwKx+L7YQQdqOJDDMLCyUiAb2m3pTdO7TSC6ci0n7o7cWKGbBWr
F5cZmYUyrc9tnZxiy60mXWuX28BWeFk7GZ5JKdJPJg0ycDg0eyThl3YIh/sMHLPflZl9gYshW1gR
FQtqSXxuhQK2XsGLb5Us/VEmE+J7jW19nac0ntXw6q0YgeaEhTI+QSjsJjoobXCLUboEa3ilxuhj
N5BdlDLiy3q4kk+oZ3w1oKsRagMM2V2iqv01/hY3XmT8hK5JblNih76jBJtAviw/1U1RbU0qzrEV
hZ9GlMPMsopRf2bvUMItU6ghKns+EiMm0iWNKuqNoIv74ko7c8rtqPKrrplChWlLksGcOcYyVyZU
K5nE/S1GTbIo4Ncrpo3o+lvoHkReg93qrCCkvsK1fMFW983DkLo3JOb9IifJJnXb2ni4EOW6Y/1h
GME07kF/jGWT3nHIeYC0PI/UEqrTVuCNKKtlX+G7/uaAGxzY6IGti+lIhSgjX/2zP8EY2q0vc2AB
OZPA0DFyGGxO+Br0UTO0IFk66CjD18KEpMhnYGvzZTuIuVMzfFHsHPngunOoXB6gHe0Z2tFGTrNz
690rzr/KjZzV7ppPn/Akp2KrnLdlNnhBE+TYC+q23zru2q4atumE029HzDj0Sd7PrSiBbtxrQuUk
kAX0pRo+C5HaE7fMlmHMgk3hsugSNrjesjJYjNA40EqxORiK0kcsbGO/MaL2G1f08zBD/uBwAWWw
2j3jvQqWikQXKovcsxE1zixVNZNaDhZ4jB8ExNJylqWy30ZuNaXpgM/lLmrt0yKfOLFVzAdoUl2F
KLJXED/EXp/ib+XQJp8UEo+DweF1iZp21mcBWqIgZltKSTjBiaxOc926U9RB749AlZvnaX4V59k8
Th1942RttGY11ElGsBMFBqvFDDQcs/ymH7DyLbR0dF5vrSRLJ9iN8EQP2oFt3jK9leV0QBXdJpVl
nUIoYaZNCnXgeT8Mdwzr1uvjxkwlU+K6zvElkX16nzZOCJFwVF45g+0sEhKCc/0rR6ItPTEBwnPI
ZdFsyE28cnCabqJ0yKdpbqefwZc9FF0bPGL8pTZ1dZ5AcZ0uAl5KSJ1y5mGesPM20WgZlYpPM1ax
Wzu3ZmHH0ntkJQcOWL293FXPptzh1abKaeWHaQwheJ73t21saj8pOVvhXKnbnvjKEu0qGMOUIKzl
WvXdurNlIb2qU56xKiiJVhGD5nWLv0tEt63N428llMa9RrvBjciLzIegNP7UNwpNAriZ80S5Zpa5
VrNhYdovOmPjZa+acBV0TC+00GKjRZDMIvgligvQGPQlCfQae5k61Qxi8GFDin6APqgmp9K2+tu4
Ax+Qd+51HQTlpitT5o14GlTDhIQdsO0MV1d0L9jsuGCe2Vkwq8/gaoYd2OIYuhyx+x1ce3xD4RFC
H7H8IqHjN00cEa5NVJTbBMWBL6HS+A1B813azr2ybe0PJnbPHOni5e530WCxuLiJdbpNndi5T5Pk
MbPa8hMvivxnoe/umNaRqYLv2sFvZMB5Eht+1YQemSrTxYgnte6vbZa6lyX9LEgNhhc6xkvWuMUk
TuLiS6qi3HMsU581bUEuOoyguwz4eIinTd9OwrwUPsm7+HRMREZQVewlOFIdbVaFyi/cQSTrAKl2
FpZdfpmUcel3UO34QtLhQtV5JT1XnOaMF98rJ78jfSJuLKjA+WmL0tOoVt+NqeyVZVfZJK/z/mvI
s8sKDs1clTt8CDnlRFLSf23WRRTos9YODpm/jgd71g5a+mO+P9YFUDd0G4VzduoknJo503bmFYxE
c540EFlC74RvepGV8yaHszYL3qKJa4JmzaNMQoBkd+16hAOp27XsWD0zQRcdE0YWJ3dAZGQ0btlN
U9FdG+qc2yiqLsYONDR6kvUOZUVNdRHmPIEuq2gnUEW2N4KbYgrHVCEZsu0cuuCqezDQQVBYsu9c
FJdRIKxb6KkxP45KdD5AvwbsP4qWz+Iq0AdxeHJ7cYdJ+r1UzeVAenlW06BdcNVlZ1VoKU9LJ7st
S2Vmgjvp3Cqr7Dbkzpc6oO25KgZ15UJVc0T3biYW0D+EUy47oayH7I/iMljT0DY3Si8oCdJbV+fO
qnfC0h/BzuqvoG10Fu3OxGRlsOURKz7J1iSrFpFmMuJlJs8CVBWfiOknmTsgz07yGTUGQnCI5NdV
374cnnE2N+2U6pJ4I8szYQRrwdppHgV8krVVP+lwmly4ReZOIdywwVGqZq6itFjLotenMYSFy7QO
shWBDbogUV1DmzxFM1s24oxFQzrt06i7TBI38HORVdex0YHXIVTf2mEVe2nUkzscVJcmzPVjmVez
Pg6C0BvYXDDpKo/0AVSwpJKerdGKB9zc11JdkWbIou9NSSFc3fV+uipe5kEdX9g7SAu1DMC+XYy0
FKCRRnZ9oSca2fWT/irnxmU4adoMT8fjNC5VDnS03XBBGWFXUB4mS52HjTeerjGSWzPaJjmcU4I3
sr5ybXkKYbz8zmESBlp9gVoIAkPRxdvETcjShtMdszTC/EqUaQXl76h+jBwfdj9/KFFhewPOrEuB
Bj03EAwsOwknhmQB8WaBk/6LLuRKuYnZVHZM5hwqeR4UPuX3MJumGSXfrdx80bFBN7yO80kh6uGM
8LxfDATnpySo6Sy2knAFhwXULAkrtCIlUhvbFMkUatvxDWmTz9AKqx+Hvp7VMQ3v+hha17nTh+c0
6sDSFFm4kGVDLngYh5AWY/aNt18hZI56L8lIu1FdH/ee0+XtimPmt1nYbUYClPoOM4r6Dlp8evDs
njnnTWu+lLnb3Tai72c8o1BrlGV/axCd2LXlfuqTtlgzoZVvG6puax1ZEwKvx2IE3aHc1JVsL8vA
mItWx1d4x+VqkixS08O5jB0IxTuofFrhfcbaeksjUEOcEznJdxGbMyTx5aB67sGxCrwYcePQ183E
glNXZyPEM64WZRLOhdZklcQdW2aSu3OaV2AZ7MSaVKiuP8VO53h22bRfjcwvIng7pJdb0ziOdehl
Ub7qSSO/mQFB30Uqem0P231gYMX3YKg/B4aSm9ygYVGnWTgdQddtat+yYKftqXBbbSYd+CXNf2oH
7r5x9Nr3/S9tX9YcKa5t/YuIEJNAr5DzYKencrlfiKquKhBiFiDEr78LpU+lP5/uc/vEje9FIe1B
ItMJSHuvtU2BGUc60A+BgCT/luSw1YwsAW2tZ8UqO6oS1411O4/3RJXiIFWXbPIwq5+TGtsSzymD
H43lxGmPm/hmq31n2Gtxh20BzHlTPTdtVkRN7dKbeUkAyjJTFxbLD1fbZWq/CgDXSHonvuYqqnmo
oqIojj0ivijUYB+moRZ/9HL0Yt7n1cUTnbOrce7YpbWdX1IwsWJq1ekfJZISKTblxmlUgUAUlJJ4
trLIZIgbv+TPQZpHJkOcAfP1LBSPEK5zX4zu90iL+bNu8euZDP4XZAXIrf/+F/BcJGMJBXgf6IJP
uB6EbxKPNlPw7DpWsBKDFs1r4SdRmM1iq1pHHkOi5iYy3W6w5LFfmqum8jSLjVAVUjfRrMM4Lf1p
Q+h8dkLmH5uyokfT6373/mqolK+R3Oupt0NCC/CYYRyxAR/Dp8B2sOkMx+FoW21w6gUd1xKZzxdk
61OEsvGFl80JWWX/h3EqLQ6nIB82xMWZ3zhJkeK2zEL3JSgabPWLe8dpsh+DUuvQkbhL2rSOqfar
n3yqvwU9nb8yu5dx7hL/kWjhr2vB6bnPPWs3N4LsBRHZ2dd+vfFmZR1Y5n3JEgTUisHuTgjRsSNb
gjBWOavnqkwavCuV/pnkUd57+IHUiOoiM5O/KMH8NWfACRknBML51QnH1va3k7br5GfQAa3WFQ6/
OuXLSsux6bpS4ljqmSQUKZKQF9vRY+W6knPGv8x9+s32Q/ukXJEf5iZn2OwiyigT7GXlNKU7b4lB
ti6pI7/V7BqDBMIqWs6bL03hrxQRZG1ZNv3ajL9kMeo/+qGfNh3iKbvQz4NF3Lp5fUk98bUMygQI
Qd3tpXRegeRN7ozINGbIymKDwHt++iT3pOPEQ6m6daUfxeDqY7ZggJEB6U6md2uMTABFvBPVCU+o
cMS5jTxVwqmiuUj8k71AmgM6VpETVvTkLPhno9UD8U8de0q7Se6dUrivYmYbJOnoE5mC7KHL1FPh
TEiCeZLt7FLQlTU77toaAImpm67aKcTfV+autUNd7ZgOh+vQaEva7BNbb/2m/+UvR7MpIcDcWDmF
CEMrt8+tsoPHpP7h6sA6SaaDs9ngZvaGB6Q9X/e8Tkj7GdF5Z1whOI3tjADAUZEcAEKZvZgtGU6Z
6UrLLDs1eVY++XP+UT7j1DdVfvm02PtDyd4851RoNzyXPalexJCtPXNFvGz22PqHK+WOZEdnH3+A
Mpujsu/Dcy+y+sXq07U5Z+pqaPYl4sOxEs7wpKes2Tahm29MojARpRuVwmMnga/stcovDbH1l0L0
z9d9+9w27mp2LbLB3jg4lMlgncOxx/Ey79uvfi8u6RLrHPPmQMvKf1Niylcu9mX3bcKTPbOk3PKU
eY9FVThR2Fjzj97ZeEL+qhLiv1X1I4LBdR797ljWZ8lHVeWMVR59tKnaPngjlfhiUg48cJYcUYBw
6/JzqiRSRg63043Rjt2+b2v9PQyiSuOsnuDPGbOi7u8KHojT4Ncc8EMZvA1lt5ZFb/9Z1gOJmC3m
hwKbpD3+wuGm4Iq9lP34bCy6kuPAyouXvina7RBWfG8XQ/s4LME3YxEQsm38UZ8bPNNW/ZJy75ZG
EaqAty7tVWhnGud6mkMYUDcuhiB/KSd+5zpFezEvnxojODQX8zNedLdR76YfRr/9kgQ/xP/89mck
+Pf3P8DcLjI/NhJ1/w5VcX1LWimZ9PPMDp1lq2HPyymNGfPG1Vjn9FhqSY+mlw4JDkCeU/BVLhMr
Uv2YbIYKqIwxV+3KRmzi2HqA6VYZeRaBYGuKR9VWe32+oUmFqPCCwXEzR+KcA7BOXwM+0jZAgQFz
cqR4sn4JPPalCoVzb0YknSK3yp8FR9TGplVywHO7W6VV4L/psf4RlH750DBp3Yl5nKLSV86dZhay
UmJ6yPpRfgda84cPssZbh8haFIpRv+buwGPeFRehU3VX536z5mFY33UsSHa5reS+w+m0xBlyrYd2
fJocMp8KPvxhz874pNvKifN+TDeUIavQ4F33g1EZufjudsLOrV2b9N91Byhk6ZUNvo/UXSmbdd9s
3O2V0wSvnvaSLRix1Za2zfCQ0eZcJNp5K0p3ZfJKpAfASqs6uwR5+6CsLN9PE6fHpPL9a4PXZ9p8
q1sgDqMUr9C65uMv5eB9iwwNb9nXrE6ANXdJdwwD3d8jJYZX6cD12vWndtOJxLvv8HSKVdKGm1AB
URCFLAOoZhDBY5iQe9ce5m92KruobuoqSoKmwYFHb2oSvmZ+NX4PQ15HrerkOp+HfEs7Ysd4AqhX
RimPOi8b/0x9ve3SVmXR4D6Plcd++aP1gEPxrkd2fqUDBjSncOK+t/tIlVm4FV7PjvUkpx0NrUMy
19Xa1uw4F3KMCCu817kaps3IXbqpkwEn8Kq/d5oQcbRK8++DUJcQydafSDkhZhOwOE2ycAPETH8o
iDyw0c/uYFCSKKnH7K7S83gQujhNaZY/mKZtiX20hPs4LiJhWV3My9BfN35tn1Wg7TNRzdcpbIAT
rZrnse6e7Y4V98ARkZfasr/UqR3cOXkjz9rvLgB1VqemzHMc4X7mZKhOhKePLJ/0Pg1K7kUdr72T
hQA0W88ZLd8URdS4GUi3MUNL0/uwwfGQOqO6G2g/RalVVW+elfNVR4bs6LDhbPdDuL8BvzIGuFcL
2JJosnRbavUOCDNALoEgJsI1i8kV2JXJP6ygrlZjol+QGanu2yJ/we5E3ukpx500K/uglBy/kBBP
akqKcosgyQ+8d9VDGY7ueZqCnV94GY+BDERAz8sejJLoRD2MUxAcmll8R44RFsr29Z5xwMauYw5S
SKSlU0TJVI3rBpHlL9jGDGs3YHitLUMKVlFMmD3sK1CUNpw1Ola9tGqk4tzqeO0G3oBjEnZcYawW
qUjxggodK87UXaMydkA5okurc/8+LPstTp9rj7k/amVjh5f335Xnj5e5L5vYqcNu0/G3uUN+N8dJ
Rw+5/KW8JxUG6kWKjJ3aZO6joC3G1SSGIBpyPNKBYk12RPEyanA7X0praC7V0gs8+1LioX80IqMc
a1lulXLT2AwBbirvLLv7LpASrmXgP3eCjHslaRebYcDTGZE38S23KvoMeo16LIc6LpZRU5My4uk4
rCcyWad5aeqgeu8Vwh23Y0a/3UQ3s5stc5sWqQ2s/tszoPKoefGrTZrwMLUy34dDwo6IX5Y77tnp
WXEut1nnijukEvXGbdz2fg67YM1KMhyVSi8Mb+ZdXdblEZSc/pDh9t8NwNafXJAFNo4m8/3U9vU6
AfgDqHEB9pWnyHNTPHSdD9RBOJcPoHblu9Hrun2esv5e84Ej7lV0b05SnUmLO10UwBbYlfwj7wY3
poFbXlykXXcAUpHd2AwibmunWNuIou5titmUby2vDNXGqGlpf6M4WDikoz/DpnyysYeIJYKKF+Va
a+XnzS/P7e4yPAvf0hFXqDJRX/yKD7tO93chbqWtcEK1nXxgZUgQIrZAM+eV+PK7Q8v8V0XPRGYI
5OJmvlDknt+CzG3idrTl40xxPmqLvj6FU3dkOXKCSWrJSy29Ia4kMgFtPcVZ3RU/SYZjFquwJ6Gh
V23GsqqP8+z6Zwc4klXGlP3VU/qMGEiIRCWz8cjeSELbbzzz57UKSXtAmDJ4rKT6aQOD831A1h4n
YkkfSjnkR5enAFqWo74r2XJ88f3vud2kz2zu9c7O+mFLU2yRbK4fBl2lfzLA5CK7KvWjLj2F6hcd
2XTVOLwiPIEECSz4snEO27p8cJSsgQOQOxKkxT6YGd3bc16f8LcUW016es+8lq24atP1MOVspx2u
T1WjRDRxljz7nidBlZgOoskj5arIbZHuTae+OHMgibfIIPdrA+5K8V2uqOLt3kC/BnD7gBQJ+zuj
lUMYDYD1PxMyVo8kqREy7f2j341F7Hqj2g+Dna7n0K7eWBH8RNZlurQs9y61m/3gyzPXFyxqRquJ
uYM4rGaE7kc+6u00iuoxdRRDvHKQf1LWAc8+2D8tpCxawoOXlnjz2rbFW6i7ZlVXLruUS6PtXEVO
jh9qQi3HihAIsldzFzTrLOnYxRgyRr1tmHssuskaa6LHzseDZZnFmBX+RC/hde7rZAW1tylQDaOa
X7WVZuuwbqqzlSIAiNAX9s+jW5xYzv4IhMvO3MX5OpNPs+vy2JkdcDbY0Su75BCA+X5uGuHGMyhm
gJ6AF8oK6eyrsdD3zdLwXaXLaoPDMd81OCmsPDo4r0D8f3O7afqF/NycKYQtU5y2O6soI9mzeq0Q
+8bjskjng1XgQe1Z/sOE58iOaCtfFS21X2ieBrtEWBXQ5hXuV7v4CsxMsZpDiQ0XafRpToAeKcH/
3uTUnVbKF/UmJDo41e0wjBFSck9+HZQ7I7s1tgz/ZSJDB3G1APAv7EYAypXyNZRKRlXg8S8jeI2r
sfTdi2AZjqjAQiSlv83deT5N7lgB3wNEu3JaFc28P6vOxREQEaqnEnmmqHW8aW9kdunSaJz7LgL4
75K7PPiJXBSIwHGfpOFj6mKXzB3yjViWPgB5Oh88CwCjKAF9iOslNNFaChtB8dWSvHhTJHMAIABI
sGynEAHw7ICyhONxmF0aiyns1pSLyM84EpJpyU+kmao9nyvcDw2xVm0wO0jtseRRB+oxpekZpLM0
i+fcQoBFDNvE7uoHxNPqB+ylq8iye2s1U+ya0j7tXmit8/OEuAZCIX33Ipo6vGPCe8bvhz7POiai
WtgvqbgPBgR7dHUZc7B6TNPiFLdqRySA9WJlZHkrk7u++dMMaJYRsIOVWAVBN19EmrDItftpO2Tu
DMjyIgPXf+sUIbAXy9AocFrw7n3rZCSNykVM/AobYGsATIIF7WkYivde4TZiDeS0H1lcyR55WNhc
u3gS4XdVkHED1qh17nygri3iN9vSZsnZNPgZsP3QB/cuq+az31G8AMr8oW8tgdsfj0XsYIMHe55U
lOCb2fudHzwYWR/WB0fIeVfnoRO3nkxWQ0GRhZ/EdiZVtapbfYesk3shWvuxm2TpQ4ar3upAFzsL
R8vWSedLaOklhHAPBOtqRAEqvKaB3GSNU24RG3sbs1Gcs/GHdmskWgfdbFiIwG3DRXCQicRebOnZ
QsrqKjRj0/TBHbK8ejMOvF8jbIoURROEkbKKt0Rk4g/wacFH9qz+C573dtznSfoELApfe3mX3FOC
HwUX33C4QgJ+6MTRGXy8WpahaRRzgKr1GaIDkVE5U0APlVpZqnAurnzknkzzmNACtAR8wTnLQR4i
rCv2CXVUVM22xeNmRjzAE36x4rPlPpimzWxsC8Du3tgpeZd1/TAgYeO0+6novKudsu07JPToSdQ+
2zT5ghMPbO/Qc0RaGGhcz3ZG5aOSKiLgKDx7wbhmglgPy0Y9GaT96gKxekKAILkO/aYs41yrfFM6
Td6BCgESeAMG7LYgRYFcbP1nmOQ1yLNKHXCvcZyYvenBr0Uda1bMW58l4VF01pcsr8Wj0mXsDZ18
TrXunmugkRq3t++a1Oqemav8eARNC09YDFGIIEFFAYRmkj6582uAqsYG8NMqpz/sec5f0zLv9pxk
yAixVLxSgXSPpyTfGa3wpj5KMq8BegVaMK1B1xHWE0GFmUe8PwBjgXgKxupUZDWNKA6ax8CaARgc
fXfnu7JYWQmhLz7ynLsSAKZVAruXEqEEULhDskJcH1pN7G1T4/VuicBHiCXrth5gomvj67Ax3TZ2
M6yvvgNAZ3jbI863GGOHJzf1DGS80YoRsT9Pz+11CJgWXlh6IhtjXKkC+c3JS65akopq3Q0IjF19
pylZBUhob42xO/YOuHphctUWVA4r5HTbnTEmXCHxNiIlZD6CmDMrRoZVbFGPYucHbLwfwf7clHxu
TqE4An3Cny0ZjzZRz5YdjM9lN33JNIK4tVdNu3b0gNx3J3U/9MXe5yM7Bq7F6VXW29/a2WrurqLR
VeIOpPAoIQ2oHjlOzACaZ4dQherezFF1vFjh/My3YTXFZVApbPF4sAKkujim6WQ/lvb0Z4Xg1Lem
yZwIKA//vkz8fMen8ND3c3kZfPEyEJG+UlY5B1C7QUhiU/raib7fINauN0YL8ICMkSNkB6Otve6p
lPV4SXnofhm+ybZMd05Wk1Wj/C7KS9qtpNV2W5kjyQla96wPrAFBfp37wb+6xdL17LJ14g8GH7pe
aTcboRE+SP3HRKv0C8XHe2IeYLwTS7+4+LU9JEV9MCPLV959nupHM8rnCqz4Sv1pRh0+9MkNeIt0
a5t9mbt2OIYTcnRm1ryf3U0CZMoqp5Z7rxPy3njWPrBUen8TY8PfHIokfTFGN3nhDfY608gUf1LU
aU6iNgFb4GZsTBCPwFmHhif1e7lkxIHR72z7RYhgw1Wv38KZJqu5B6hZ2xU5EwfhLmCnV2GOM3Km
uyzmSyEA06C0yHuvQFE73N4V3uEBSgAYrf27V9QlW08jCCWfFMbYaNVgpR+0halAQJVEVAKx1+us
UoZRIWcA94aopwiw6Lk61Cgee21ybBUOxdKY3k1xs7spPtn9A5Pb9DMA8SIy89/8zPBmc1vpH5h8
murm+7dX+ber3a7gZvJpepkuwLxP6k8r3aa5XcynaW4m/9338bfT/OeVjJu5SnvU7WbI+OPtIxj5
bfi3S/ytyU3x6Yv476e6fYxPU92+sP9qtU9X8F/5/ufv5W+n+s9XGqbADLmJW8eN1tja8eU2NM1/
GH9QIRUFr6oI372u48ET9XWW6/jq8MHtL1cwQjPVR6+/v6LbqjcbgrzzvL5pPs70f10fhxkcvZWX
Y3d+W/E663Wd27ofpf/Xda8rfvwkZvUeHAi/VePmturtqj7JbsPPF/q3Lkbx4dJvUxhNsfzJP8mM
4h/I/oHJfz8VMPXDSqPIReTlWt4NUxasOyDiYzPMxlDeTV4lgdyBFhgtPyZtmKysUNbOtpCoayU7
hh3lojaGk06BiQN45TRmfXdwapQtWRl1Oq49r2BnYH7BoDOicWbFsWXYBTZO42wd7QYrD0mlGLy/
GGkGQC+XikXXekamtJGpagTOXtNGputPs7DiW60jJ3h3vIlu1ZCSxM2tuMM/u0q4tPZewvy4Kkux
RU4K8ShS1o9AZe68turv3JBWjxaiLyef9RejM1Yt7twNo920shcLY+YIVNPJEGw5GBMnIdgiVdia
YlZjUDQ1MFxebke3if7h6k44XgLfSRBE/YuVmU5Po5N8TysXEbgqVOcZSCzgwCrU/DFj1FvL4qlg
7+qbwvttQj0LJvUEk1q9uxlf0xg79nsWvxXZpvZA3rUbMFrcLkcWwHRNgyhhkIM6A9WtuRqJMDwD
fam3H3yAPP2X+QdpndlFGE8uUSjmlFU4a3r0brR5cGd6Bejb41gN509ybIj4CvtT/IY+OUx9dhpF
urnNYSxM0+B4Gw0JHbc3mellRTDuQIP8+UluJmlkeOyamR6M0oiCQm1KotW+Bd4emEnkCVHLxMdX
FMQV7dhVbpRGbnq3BvA6ejTDeeQVuETLLCGSKUmXv/saN+nxZMXdrkfZn3LaAAIwxjyfHRZRn8kL
/BAkQV0PC79aQKgRtqPTJmd1f1Ep6S+d3QSHYAyfjegm7+f52S/7EGcNmJqmBBx5Q710jPXiaWTX
NcxMN6FZJwxSfV3HKEgzfy3rTm4NTdf0UCXr4Z2v+4m6S4G1b6Kr7to3nF3D3s16DbRDv2ItP2fI
4R5I77pFG5VtKQ9Wa1H0E4t0/0+/t92OxMY86btxOva2Q6NUjuVK5u47d1pYAwsR3QA7+ta4jUQN
PETzjeiDyWfmtdGneQg69gdT10qUcTdE7JZlEU8GjtpBiFl7LojSsgjpMVtAESiSRv4oayvqVQuK
w2+LjNr23q1UGTv7T6AfUQJ8vjHCYCmYB/6rjwDIqv6NDZI+KvTRFJmjJbaHO+WRI4t6vEX/Arsu
UVqpHyMja2YChvNi1yMbdrUD1EKtXdrLlS8b+YD/UVpueN/lq8zPUe0BSMEKcJAyX6mEdQ+N0t2D
kdmLbLhWhECMdmPGRv1pnonk93JI0v1IpTqNKI53YgoZ4siM8yRzj6FzVw/1VK2uCgSfgAeYguF7
hvoOSNw7Y0ystFndZhiq/H2uT7JsmS9x7j6JKeHW1nKmh+F3obwP75X3QnpdMseIIdgf3jDX1w5S
gMerjRl/8Ly+ZFTCSZwC9BSD4RfEiYWMaVnwVwVe2LZa6i2Zpvjd06au0m1s1KMSV49PcjPECXrc
Avn/VaohnCMEPsGaYiAxlx63zremSuT70Ev7aABM5GSURn71HcHGidO5m9c3N0TVkxVqWNqxp/FA
jjwQDkGDUnKF+lScAwRst2srkG+uHsr00FeBOlV5hYMpl+0+n4t2L9wiJI/KR+yATGEVG5tuMRSG
qqAZkNEDsm5HZ7ozojBz6hibUWUlsbRJGTOHimiegnmH15x9DzKrc296JUrhOTMfzje5g+pFp9Lx
t0bECEC1kT01/jbAZYPiB/9bg7AePglQ3ytuoYTMVc09JuDyr9WMtVyWnGoLKRmsdruArKvkaZTe
dbUP8qpogY5BaSg1O/u54O0WcWryxIayRQnChP5w+BRlQ6m+h32l4g6k/kvy25a7wfzJVgVfOyxT
tNkdTW2kAAZJMuDaJcJJFYr5FNpXV3VLOSKSQDq8y2oQq2qUMN0Yj6uzmUdlS1CvzcJILnN1NXCU
KzMjnbKdMfnssswNai0/Gg+jrf12VThBMNF7YNardShzhFeXj0gz8ERs0X7LaI66Hr4s7ttOoPwl
6nltfPBcno1tPo2fbck4+0jTAPpgOZ0VBTZeSYYzIJ3RAhlGYLgQCohbvWsN28BogxBAB6M1vihC
3e4Jcz3WxQnmiT3kyaNuKamCeD0i8C3wU7eh0bZLMRajLevmyDsPgCZpb3NAPCIvKQCaQjL13vRu
ipssW7RAcNhbmoOtYOxMo/rgXQHuxo8ZGb5ZKSRRbw5miU8zmSU0qp1ERmGMb2sXy0UBfSXPLWBN
buA1a6oBx+N0yt/Ag2K9Jm8pvgAkC7m3BgDffmt9GyCrRj/pWoGfZ4kCmfDUfgsqEiD5SZJzWswE
NcDwg13czaxVX3X7CfHefzZrMjmojWFZQRBj87j3Vehv7WQEMxv4rIjN1njiDk9fs2bepy2i/X2Y
z891W8dTb1tfwJ+r75whz6N0sQJpEXtnGrYro2XCafFRMKXRminBylMno+Ue+TBlpSskijFH2Nc/
kFIokGFgNRD0wfBILNHvhzCjmxIB+y/WzO/Me/hmUQD4uW944G8y6fex742WVlE3++3W7JPnnLtH
L6jiT3tlkCqxA58JcY9+/q59lxkNl90HjZ7w+omuW3UkfHZuLZ/EUsHMLQpU0fHkoSfKUne/h0iK
pmfTzBUqntm6OVMLhbkwUb2TdsgfTcMA8GgEsHhmhNoWzrn1+qM7elLEpS6nbTmoEQ9ZOMy4/x+D
suhR/ImjLm4OjlCse3Jo+iE4GxPtJOqOhvP25uDQWezwBAWr3jiAyuzHvd/yq8113VncN3WdXSdx
bUAPM43Ep7mKADB8VC5O/MjYmgao6WIFbJPaeMv0sxU2KDEq0ierWJGcjE/1INWTTjsn5gq1H41s
AuL2BFTUD1an6smI2tpDqaCSnINFpIBO34iOYhe5DBsc+h5d/6vRGXMvB4+UlaDs9CTxDrpM3lA7
RB1ZmqqjTiag0E3XNHi8W1Z/vBl8tmp/uxobM0zqPm0jMyb45a4dfx6vc95syjrXSXzzNvP6nX6/
jusUZtyUwTNRXbr9ZEIlwRs1ZS+Z33kHNjDvEI4WB3ZwJuia5jY2emNp1EEx5e+WZkxvlleVMUVC
Qsd2ijojxsjMYXq3JemcWm78l6sZS5xRsyjjQCYSR073AbXEKp9ssTbDkWWQje50P4ZzECnUoNh8
UiSq+JEh37L/LK+nQ9aU9rGruoJGZpIpfHJ0o+5SJ+0BTiqDDcPJ8oGSsouSblZ7MzSNGMJH4o35
yYzaPLcfBn9aVSLL7utlxLw0fQAx8+bSogrHeRj8XaLlzGM29KgywMpvNujfPEaNlxm3iONGV/dl
4cnL1EbyEjiltosB71EPXUCyJxABgKtMnkzj5rQHgshPDsUiCyWAqvNs9SujRbZ+uK9S59B67N3B
GQFh8LWFmxwiUNHKdTCPzcbYA3tbncY6+HWzBzUQ8C4qH4xBO7Y6TsdM78xw7psBYDTKYzO0wsJ9
rJovpSjeV0NVpBbhSxrs3aIXQN3ULoI2Icpmnx0O5EjTov63JYv6bGS89gEivo29vQui3NkIksXJ
WJmhaVxOc+BoatQQX7Q3xW1o08TbZD4FRvCLa4fNedJu+gBWMZJNU1HHPoCPq17JeYMsPApZhzx7
IDyMct2U/6Y1vt7AImNbuGH6ZPxB7v/sbywyD3+vTyv8Xt8ob3MAFLxBXl7eM5+DH5ChhpfoRJVE
FOSdc2j1azAzUhQS8NWfXZ+nh3zBWEfGeqA8iHXmThfT9G7nnZsEdca7Xl8qCpJHmSfl1lyT0ONb
Iv3udB2FSKNJy58iYb6O31pzdeVfaAuExD74DouvWr66igh/h1x1CoZTAeqNaLoD4IKoLQUA7FKa
vOBLwn+R1CRnBzpVv4zqatQlw7poQ76++aSqLiI9pu/zGAUp/n/Oc1t7+t+vZxhnErs+KpS1he+e
aulsx9zx933iYr9VjKN70i2mwdarcE8FdfPDBAowSnq7JyNSRnu1MeYtSDlru2fgkiwuxtLMbYbW
NBNABFDdOupFq9dGaNTXFY35BBLSGuSrLuIhF+9P6UYD5xM1nqt3w9yviddyL0ZQwzvwtvQB3cYz
v0/xyjuZMTPPd6NHLEeH66bt+937viaZ+B5RPusON0h6Hw5FuJnq3o1uMrIoUHQfzJzOucorVN5B
LcvFDUV8v46O3+yNvxEZBxs/nxV+KSiLsvgbhRrL8EQdbW3ycgKfQzUnYCXa04wq5Ke/GhqFMdGz
f6LdDGrt/25rZip4+i2gqIjW0afGcq3Y9DyAVq69apE1heU/md4/sAuD0AIqGMHMsFh/qo1lhg5g
vFbFAZhd9nFGZJouG9MPlWgLQAuKxEXZtjI920EK8hnyy55XAuM8eS4AzPmTu4iTchAHjbN0bIZ+
C+o9aiRZADDP9atjIwiPKFBwNlrs6K9zzNjTXPIge0pBVnpFI3Db/g9rb7Yct64Ei34RIwhwfu15
VKstWbL1wvC0OI8AB/DrT6Ioq2Utr33viTgvDKKqALblbpKoysq08R4Dmla3qHNzW9XeJxG67f7d
EM0h+z4CocnWEMHsjUBWdk1d2zkRNfwEmhRHWd2R2OJDzQMvEiNZg02er7y+xs0LGgDZafJfJ9wI
5X0rn6eSieaPTpauPUBpVrXf5Mh1dmpbscS61mi0Wnc18mQ2ZJivZAsNWy7ryhVzCDkUFliAma08
1Fz96iKHHZAatq5mWx7MNDbPrJN+sqyeFXrFrlK7VCeNM3PHnbS8IAHPaaEOmcH/mSNtNGsBnW5X
S7rm7cPkUQdACGAxNTDsR7LnMpDLJp3Edl7q9mHITR8QfPvzB7ktVz2zIPP2ZcojECZgx2jpnaWf
GP0OUH/0bRnY0i9uRqYm4G5pv0jhwHwjUvF0jrktcXPcbLdlJr3MhN8p6J7HJ6TQntFQaTzKSjlb
iB7UO1m0+SOY/L5zAB9//BkwJv592EZIyxAVkDLRJ2OByIvIAM3YtVZuU7wf2npIweSl4NuQvB/m
VmDd30lgrJdD51jnIgMeaAz9L8C3svAQMVmjdwENnXlbGwppmtQ+I7drnSlajHKVtdZwrOQ/eeXY
hxgUT0d0kuK/qjFqEOwYQ9WCRAxWEDKPR6SEyKt0CJ3RoRVokpo9H8duIq2D2/+oAzTzSoqj5WiM
JFKHVujmkKrIrRZguS/QBo2DNbHY2I0NEvYTniPL3mlK/588t4sj0MA1Up9JURwFEFFLiDSwJU0S
fh6sk65L8G5VeoZ9bmoTXeuDQgegpnrWQ7BGqcusheEFr17H7NvrJM38jAa8Z+w6qy9dkULvpUrC
564DHIn1lXoOQXS/CKQon0Mvh6JDFQVPXSyMheGgZ7ez0NGEskFwYJ4Vzn3adpqG85AR1UMN3jny
0vDmpb66/79z8zyC9MmALbnU3Z9WB3iM1SYM7wqBd3Y12wnKZ0CxK9QMj0PUrMk2AnI5rWa3nlL0
FVu3egUbDV3rgPF27bdGvQN9ir/O0Lb7lWfpk0CLwdXsG34ZiiZfkL0seohcQPhwH2hQL9qf8WrG
voRTIw/4A4gV4FrZV3S3iYWIgvAOWMDpU23IK9kjXjSbPLQdJMZwkUTITWcDTiTBs/kMBYA4HX8O
UxQuKtzWrn0tp10SR83OtIvoE7aDwNC7pfszeeES/CcUCXozdXVT0MK8vlmDbxKdT6WKV6CwyNED
9cajTUa0GuRrpbz8DDSedykbw1gakYOn2dtZVCJVSrbk7ezmnc/SsTp3Jcixksi9xnh73ZNgCB3Q
xG7fOWlobt3cqhYfHDRUaXit68LfU+wtIraQO3MdYE77PPoEcr/ygbV5ug5NwP4rgcax1KjrpdN7
+Q85psvJVuNLlLbpemqz9xFCl0j+ZwTxROVpAjLMWL3YkYGGjxJUm1uw2xT4FRkmlEX0jkTEEAlx
THCCubGMkYmlzYmnNxrkDyP0NxiJcwzAGdqtAu0gb5D7+NHk7VkZdYumEL2neTdNr40a8HgU7Zk4
tHmPhK/VBPUnBWDifvANvhmn2nhCBmuOsND0sygUiIfcFC1RJerDzDLEJ15U31B6ZprSW34Cj6K6
i7xxZ5X42EuzUtXGUaD4p1g6WGb+DRR27Eijpksm9FRCEgib0ntsLpf91KIsGRb2Sipv/CIF8nCV
hezIJKT67PFyRS3QoEfFdriL7RV1OfvcYwvfdc0zGhSXecx64yEJlVpHvlG56JQBLS4dYtc0DwYE
RA8GsOYF7iI4BbbW5mgp6L4XuDeiUqA9FK572v/rtIRy06JFOyz6Xhs1XhN9vwbZl4MaTu5gW4/G
hfLXFMpyI+pIgcAVhwm42+PkNdvcVx5o7mGyrAh/2w8hZWqNx1zF9mICC8fqNvcWR2dRJrbp21If
wjL/YgSsEMkWlCvQ+ICMxUpKt7x36hwbTTtLty2X+UrwBDtNM0fjfGdOe8duvw91EWx4b05LYujP
xkJcySaDfoIcyyiu5PhPm6nnosMPram3GJqSt2JYdmpkKyo83gii57Lluzpm3JXuJhyGz1S1nN0z
d/S/z+fypm1ZaBKmJbuqczd91X32kxXILxcOtJzOg4Ka0Toz0Orplf8aEsl/OSBDl/dyOwsE/A6V
uheZRAHe7LQijchOEW9Lk93Wvctv8XRJCg1e3AYETLVmraYDxAzcNYSfpsXNRmeaP/PMqwA0thTj
+OAlRL/+6zwoZKApiCKHrInO45B566rJ3sfcVpQgXtuiGvXT7Rv30DTO3fz3oCFYr9AWHb1+XvqY
qLLNYWT3Sw9VgLep85A8H2zI+H4Lo7ZZMD6YayFxZyN2gVpYPwGo7y8RoMXAsDKof4GsXERNcbJt
8IRSFE3yoh7sC9r770lSZOfXUglL2LgO7BLtbnWmzq0NJZlFVrvjmcbRhDp/r1BKJJuhY94Hout6
jbuVN88mN3LCDJVF5N+AvbZAPJT+slF52xulsu7pMMneW3mDiNY3W4v2OpQQzWhRlKaNbXEfrYZp
Ci50QLYaGIkWOe9yDMHgyKrgEruZddeOLxTwztz1bAM622JJttsaSOkB9yQ8b16DHG7JgjOP8Kqp
L9W9XQ8ooHwzTfbw0YF3jh8ovfb72+JNgJ9BbXf48gV8BwYlUMJoWjWQGrZXi1fos/bsiygh89Xo
gw4gEwXQIfXemyhUTwRY2Zkn/rnWbfk/11KV/AIFB3bwebzwXAjP0SFllb2NWNgtY9CL5UtZgRSJ
T4G977QuXd8XwX1fxDpHNeXLIRrsbWgieh4jcYVafMleoz2049xX2Mp8jL5dj2aYen2yKXsM7kes
T6OuZs9JET+PWeJdxwGve01mxXsaUutOMHlHdKGJM/XwFGkQXVN2pAEFxWCmRy+j/Zjovh+yIzrc
Zj1QU62DZrBl5wMszQR+OTSDYtCB/Hqp21L6Uh6SuGcKY7KKr2GLPj+9honOq9OAyxSBrmyZYbmJ
NHF8Dpz+fVz0dy3kdo5kokMNVqetN2UcZI4IQ+YRSIsUcaYD8EBmeM2hGe1UyyNWvbujrURGjzg6
pQM4HMOVZIwtaJtCNtqW0NnNdpvxwUYL2Kj6LUy/6tYxGkABGQJf2DvSMDSLevvWzI8znRjaXV8J
wyrVrh2HgyKzj3mxMdA/uWl1gXTK6mKDNoNsQ3IVN6+K+I+RAUGDkl6yRJ+St/4Ak6cheWuUHGfv
DSZPcHpUaeN57gfHvJT2ZhO+yUGAh12ALqK6cp6mGkxdIQOjv98z5yns+EsI1qULOTvJFyDJ449N
AZEWxeMtmePC52drQB/uyBP3aaxMsS/NOluR14kE5CSDFHU0fQFIQb5eYF5y9D5cAMXEdxdIfOFv
QGUK1CvaXOTJibMlhki70LBwAOhTjC9zyKGBwNM/daFKVsJJku8NGjkmDv7TzjHszcArF6QWVfYZ
em1XCgCA0gPZRWRdbjMnNBp9bxg2wUFof8mnwtlIJ8LXygFrfT4W4IfRmJVeg11uB7KVI7K8aVBu
b/YgaYdNA6Ak8lwJmm/+nEpDg8CUei76dKt3c9WnNMGXyemitl50Wp+CDm7VIVFFp20KCJbUh5ub
bGqK4tU0IBFEjo9LzOvULQrFyEKvLN66p9th6Hpx6GtAl97sEdBIJ2sE0d7q9ylaDvtJvIupZDJu
Mxl8h/hpdQeuZH5ujQ0NQA0N4IuL1/HZ3hRbspOFzqSeM2SCn/FuczNHzIKkIuB5c/zvRd+td7vY
H4tGItn0pUh8b8nROaX3FLQBcULf3Y5j9jJvUbSdzj7sP9Ao/KV3J+BpdQTwZXyTpCOyxXp4i/X0
ak2cvMw7IPLO+5m+GVYANPnH1CoapHTK9kHkaOAzjSligNx54BFuvEcFoZ1HENb8k8na/8xw/0QO
j4WnKW3bI7cAhMx6z3rA33xYxIY0fxryMmr2Lj3HafjrnJAZ4UlESXucskqt2aCWqqiwK0ZG+0Xi
/rzoQeJyaUUPOg8zwu4rLqYX4YH7AXyRapkLcDl6g6pWqKikF0CPx73rK2PLPVFdfRY02PmgD8sK
QLesL6+S4X7sBf/yYRKTrQG2Vbu6Ss174Cvu7e0hUAVUJ/ACif6g1ttkTmk9Ze14lys//wH9PXRS
4u3tE/g1W/SYIiI2TOupHXpICiF/9reItzX+MwJNbP6yRBfwyu+yz+ClKO4J6NCtTVS3nhwlWjSA
xY8EqKhi0z2M4NiaYQ5FbQHqCTWMjTWCvaoD3+62tsp+WVU2PxASIi2TeVGaL1e0qAJakhYlDAUa
O7150Y6pbp1CtATQYrymmN5wH5lNeYK2AXYgk9/NQ/TQiyvxxjKYkDsBw4o2kV2b2tQsT7TE2zpk
Sh3wHqcGw58Z9P0uQI9ovALJR3SaXJ5dhOOLZRfH5Y9O79NlELxALytc5dhozRGONPsFBEIXAZB2
GxfKaPhD/M6ngg5AXKo6Z3B4xkJR/vRmdMCDveiZga0LzUbRpllwcD7oB3LkrqpxQnpNFcUFOocM
fdbge+uadASg6t+O1jWwl9COCBm1eUbWB/gWa0eU1vaJW+AhPo9IVUHh0hQPr/mdwfKKzYgC9Wms
GRjAemV+k9lzGqXFD2T6zGUSqOmOAd90QgP7LaDsk3WbG8DzaZlXJbuNY0rv6KrQ8VZIl2SbEkSK
QBmxZHZDDc07Jvj3gH4oyzY5Wu/2OUcTO/3LALNeW0D/P3cjmD5udnDjrO0cIr5/iXe1nSdBBWSj
ABdZBXqPPGvxK9X6vDQ2/ahdoGzs7PQzYRnUbFzYbiHPMmysZ4HKSyuRhERy4C5uIa9MLJvgWQGl
lQG+Qxrarv2/JzUQ7OJTqc5IUlWgv9UHAzyVgBdCP0NOv23akca2C0WYAbAn010rsBvXzG9OqVDq
GutDOTprUVdgd9cjOgDwbycCL53aEhSdeelQK6YROBzBxwFk39kMo+PNlI5tcRx68yuZ6OB2QbX3
TS7nmSJp433ZOr8g0dMdwf0JGaNuzPqjE1XdEkToDmpMQ418uzaShyLpbA6nsR0Vv8rcNIGXycYT
tkxs3Uw99Ko1zJIN6L7Bezk8NKYYOqMDWNLAW5CdbmbQ9wLAWXfd64RW1OifncxLxj1IGRky8HBP
Njj+ch3EY1UT+as0s9Sj6GPkUZ3gyk1gueKxBnuoy4wjOafBNNFQWTVb8vq+0+yKMA6X5PXxqDm7
yvuGzmL16IAL+gFyAFXbtt2yao1LM4BbjCIrB93ZWtZ8T+vwFj8d4QxqTV4uuuHA0O8KNkx8IuA4
0vuU1wdaliKAhARhn9F8olFSgogSW87mRKshZ9WBxL5RoNFyq1Nil/7CYT22YVPMP4doZkXBIwFN
VDKYuwFf5L0FGt0zurJxa26j+rEBOQb0i5rke4U/WoiETwS5ILEyo3TcdVEJwIVW58V2mi2TJG7A
iqc1mUmUF2iG7IyHkhaNttFsY0DzOJUpW+Zh8Udg7EEEIGyKjVk2ySLWgs2GLsGFWrU5Rw4o6Ed5
RyZyugIENmZgDxADRQQ53A5ETjSfbLdFmNMBo1t0d2Q3hTFAkgaaWejXZ6e2a8pdHYfXcDJsUH8R
pVVUcBBZMXCkTmH6o8CzHOQq2hOLAKfQgsk2blsC+KSNUMNCOJ3OoaCuLNddh7JU0IarIHiOK6ku
txSAMmy0BYSJsaPEATkSYY9rkCi3K9xgrXty5Fyg5l2xZxBk5Aevqkrc+AK+tYsuuKsldA0giw1B
hXCalmbrpc9y8KuFNxXht8Zv7oYBCfnFOL3U2PDhr1pJdJD0za/MLp6cIStfOgP/tehfVp+xHyhW
cZmLa9dXSAjYDjv78TjtVOR1h8YMhmOCAtnHK1ej/f7Kjr6yEdd3taqQZ6nyFxTt31+577KntC7M
ZVra/WVKyg1IzMDGPdnG1q6U8c0a8D0Puow/gA7EX4PiPzih578/oI7OttaQmvcZCM2WnmjqL47o
njVoG/P/AbURKp1T9s1ghvkc9V624vjR30c5lD/Rv50eEujUn0eZTmsnmKpHLw5BGB3b7DuENF4/
BsPHMMIo+t5ZSAJ++BhqCv71MRLbr/74GC1ebM4W3pOX3YjfczNAvgJFiOIRVLDV1ZK4reiRHZg4
AMtXeqq8IxPetsQqEFa3pSFNjydglWgorXGejr5uTyz1VDQGoMccpMjeZCer3oqdh7BixRVbLQAT
pPMAPQHnAXrJ+KlDBOlItjaKNOpXc12B5PgBCKPi6oav0yEJhnpi4iCbYHfmqZOQnqSD0GcZ4O+u
0QNdqkdu0k/IreQWEqfaA3IeqPYwc2+CpXJFug42Q3YBJZDpBDZYaOqZP8gsID14oCjSqaGoclLq
VDfmFe8t4TKpa/BhqsFuT71mUKEDl32P92OQQSegf9zfHJBGQLT5Fq3Gdl3JcCcr7Jwt5M/2VLzL
M3BfgWHCBxkqcNbkBed1sKdKX8GnbgkJggV65MP1DByYhjhehOHgb6uEtdYKfT7VHdNGaCr4W9ND
O7zSBzojLweL20JqbyOBnekGWe1LkIRdpth65MRSq0fKNR+JwpZ8enTz6UjzLfLPedALnSNrq7XQ
SAZYWDg4ap1JcCjRK+D8NkjGMamhE6JfFqlUToc52pYWunxRmr8dAmWotarx9jvE7i61DQsghUS9
ANi1qvMge1ZJW6PVD3bips2SAEwWTT7bfaUZxiCn+qLtt3jG7V94fRtwD0PuZdSM7XSAnjy6RQao
M9Pw5o10XOHJCWAH2i2WeRHfRQwPLikHdFroMk8QhNFqtAp+oOqOV91PkxLPH6IGL9W1xUOO3f/V
wH9aZ7koXPiJZ6/8MkaBs9F7fEuM10bhv5TKGj3Hno3Ka6NleNfcNq0HsOysDTxvoJnidCcjx36N
lGp4zvA6x2M0EWkdG8i+lICmx+JIXpk7BwXaik9RFNu0Bpl7SIue4gJr0JIW8mDAI2VQd4+rDApW
XfxQq6YB/Q6ASo2VxA8ViPtB1uIvJwi1QjnO6qFpGIbeprHdV2+GbTVNJdPf5usIcnposFs70KRB
70DryVr/U8RMYO5VdnPCP0XMnOWmE7cn8k66Mk5eVMcRHEPp4OalXxMNY4+/n/u3YPqt4a6WnYZj
mXjjsnQD49GI1L/O1MhfbcPb2Yc4I42MxSjacSvKzDrGow/SHf2lBQ7ik6pH9eD00jpClDqHqiG+
nC3ovi3sXt7Z6csc/o4fUnCBTn01uOa6dj0kiEBicpxEzI+KS3dV2Km1INvN8bchcgm8WdC8m9sq
J3cl48j66GB6/RxP3JX0LUh8GSy+0KGo8kf0r3pAPP420Rl43YIlOOXzdUV6mWSsUwHaFNcHBdqf
0UkMsHvufr+ZLRUltysUXvV6Bc8BdkuzxgVLHsX5mmbcgl2jeIiGYm8YYNlE91K6aIox3UiofEJL
zud7OZnNnakrvUZcBEezA8RAV3rxpBWfBHJOkFlooNuqI8hRCHvP0EM2T0J7cbcSEDdTbArvIEcq
F0Ye1F9ljXKkw4v4WIR9/Qw9stneKqgUQZDIXjdZ23yt8a7KWFV9ssoQbEWFAtJY23s9HR1Q0W16
A8nVh8jtniByUa2gvZc9DCbSLXRGtkHblLbR2f+bOKNCeqE0wTU9jjFbBtYEun19R3O2U6/kF5vH
6qhMYJbJmuUFW44D7ih1bEG/Yt1NIMEOIMJjgCBv04qUbUnoYvKsO4dV5qesGLP7RPCfZKYoP/HN
bWnb6ouOMgNvaxXAw2iJbbxropvZwU0A9XjngWxVHK9GNDleLQf6JKkDKlgPqOstRdAEWyHdSYrb
ZNMTehfsrXMewOdRAhBftgZrd/wMuHS7D/uWr2Od+vJgd6Tz3l5hW/Si4/9mH6Yc6rNNuIjHuLvL
ysHfZLyv1lUZF59BY2jtoEsZLONQFp+HuEXTshd5CyPAMJ1CJCW0zhEFMwt8Pn0x3JEzq9PpUwYS
sgivTgN0tlZFVPFH3g3JdfDksOsz1zeRhnPlocbDMl8MLAr3trVljhD9T3IYFeiujgUf5WEOh2wf
9GYgQgUwVgMWlqke7+yk6p7lyh3t4dk0hITg1JhDzQTDqO40w6QBGVg9hCppDXEFtLLQsBihYBY5
wwMq08HV79wzmfHXBUNRBJB7nbVY0ocKWgEhmB15PaZeQlvJTZZjf3d73CI7kqtFggwJtADePYbp
aXt7+IbjWjf1vgsgX0wKLHBOkHk5k4kmcuSgE5AhnWywu2MPyYZNr6tsRTfKT8kUbmQXRxcydaYP
veO4/Uk+Mt0m3Wx/TpLj1BxZN/yk+P/bSQkVAOkqnfCRJ/XGS5BGgHrUYrCa76qNjkaKt82HMpTV
Y5mF/zD91tV4bbLw8TJ5Bp2gNQ/dP4fkvQUjYyXOt+GQoeOM5VGzCox9aOvO4tHyp3uMIuoz7v86
sryyXAy523wCJIQvnSLmV58ztYGsdHsCEVx/GATEcgLPFxfkl62VAcDE56mBkIaqmva738R7wYC3
XVSAc4OkAEKhhfUdyjvxF5d7fJmh3DYv2Rua9tErX5ccJgCWusF5XRIt5acI391EiuGLUfEe1Iw4
U+jBW0DnYPhSClyTzgZt+2tcZU2giQ1AWLocZRFvSO07RFrl7HqguGhAnLymYdu1EAqHIicphZFm
WF1w7/xmJ2kxFwkMPIyzFO+CZ7+EbPACJ3aI588CUh3zyXvX/4gxAfg59FNibaLO6lbx5IX7JAjU
Fw9y1t1Q1U+CVek5B0P0YoSuxxcKS5LM2IMjGDqbtreoeR/s0oyH2xjNiis0JtvrZKjxf13nU7ey
qhy6HzRW0u5AK2Lb6xGiQtAFdae1ZXpbYJl+ho6K9sRbD9CVvNDZm/1mIvvksDmeKO7J5GjAyAg7
nqrRnuxkIuf/p/3D+viOv/s8f65PnzMgRMfb2gN3NgG62jbMcG18IX8fehDZKt5dujID73sz+Chd
lOn31vLCbA1sO/I/bQeSET1hjrGmFEIvqQdVmBR36X8vdbO8LTdPT0Hp644FFMK1GoJdOfpbJOpl
wPx8QzbSTujAfHo35ObC6jl4sfEoteyI7VEaNWfc2ODn9sIRfnf2wDL/OWms1wdwWr+GzTAyHRbI
qjuDNcT9nP0Om+T4r9X+DKPpVRjhv9jFt9+asDGGAtNF1g406a3GuyYisa9Aew7oH8YXvTJPuQSz
BUUK25I717V8cCVybEp0fDsloDqMW3DdUowyHHfRCqDpOGosc4y+AtiXnXdXMFdzeD6E0wm0EfcU
TcuOAe5b1lwcMsV4GD2gVuzQKHY5dDCfzBolidALozMNQfW3bQuZPBhQpHsolLVSusc1yy2OridR
LWg4TczagYzZnL35GAMIM5bljry0ZAzBjTMN9ZIqBycfLVmCXifvInl2ohC0KEaAZEW85JQ30QfR
FoCJQw7uRLmULqonaOIl0YaGLIuHIzehWdQ3cfkYoW70YOdzKoUC2gaUz7fpQjTmMvC6NZMWVAqj
NLiODVrVuFYLrYcetBOeBNC468H+8O+IwZfHdsSj/kMEkFNIi+uSx1/W8LB/X42JBX14vLMUfA0k
DlIqrmXjOGna/T41NkSkP9tmfxALkOw3LVhgndJgW6exUZXgYDVFR3Bz8miIksk8JIQNYWriwZlN
N0zN2yRC61DUm4lGFPo2kaMd4RRHaKVOeXXp8uwI+UHvAdBg78Hj/AltXO0ZJLEeJMsbf4389rgm
p/SM4KyQspLaSaayzO8qL+dgpcXsLHHSNVrq2w1N903BsBNtv8+z9SRIaWwB70/uyWT6PV6qQPy8
pU8w9n53jKEHvCAvrcFRgytN3l/JNNQGOogGL9vRR4C6dnNwuGsCAPL7E4HZB6pfxieySLOA6tP0
PUyTfk8JOAGC3O3UdPWcwBsSS97hQXslJ33JUI2F6HsaX+kLFmcSbR9/ThdFXa9il4O+ucz8fYLn
ALC7/l4GTfHo8LR8LPCeZI3ZeIkaC99xh9tLh8diR04gpKedBaKEJU14m477VQESV+WtfbdK7yzr
gUATHA+hFSC9E9h3wHefNSgqt8OYfAcN7je3g74PiEaCfRFDjdHLc/aCieSniao2/JWTAjRTrgwz
5XtHQ/CZ0agdyuJMQy/EFXVhZxHWbb7xwVowQAbpS5clFthOc1QwdGVRaikXbQeylr+z/xmPmuGZ
B23c7dG6PALCmgGpoDN/H3KAtZfUSytBQePmeJcsbCkT6A1g1SwT3MP7vgKXxhBeoeIVXl2GKgte
j4NtDxnbKzgCkPN30fo1+MGJIniYsvux+zYpx0mXeRC7mj78V+gNbrp0NDtwq5ekWFqDlnSaFpp9
+gpNz5G87aDeHfZoetM7O9yXXMj4RXJPw5abqxissJ8T7Dzw2vLvMHpU9A4UtINC/jWs0asRkPkt
TO9j5tXIThc1OlvcLkqrdT0YlftsAHACwmRbOWXZEbpg+bFghr1VQCFc4qECjL1i/kMXInXdcKf6
ypP4axIP9a8mhd5d5o3xwhoBgW7j6lcXNF+VEZdfi6ZMIY2TeQ+K48dcG3F+gUDF61UaNr6/imsn
6Rp1sBb0xy+NZb6yxkBpejgCs0UcMe/M0IacaWX+ZqNJmoLDjxgkNgJ/nSP39gCRmOrgoDoDYR7H
fiBbJL7Iwe4/DQyPg8CB7HA7gQvrFg/pK0AahYm31Ja11/nw3MsJoqWVfe+o0T1Y+mXVBXZjwzKV
oow9iQuK7SPQrn8aZ/F4Mlo6Ml3bh1H4/s8qM08mWE5uJ57LZkvw++SPmCoN1FMimxd6R6a3ZXpR
Vj3E5kVo7sk+BP4ltnxgH/LpaxdBduCW3qU0sLbbHGLnthttqPNADU91BKUKSEWwVYI6IyTn0unO
CoW5pAAneMpkYy/jEs3qrYjypZjMaDMljn1nAHE7H1jA41Mg7HVfhEhvkYNCBsgtLUv8yDZk69H/
tzKdJIIwXScu/QC6EOlk46YqBf5+TWUgASnUAS+N6gvYcz1IVDrGodNDzjdNMHrPNchrjo4P9b5Y
a0ezYvKWnQCF/+QZJZiw6l+1sowXfeJn9esJAz9uJiAI4jBUF0uWs6fGl3IVd8K+DAzaAlmbFAcU
DMDoEE7BuuZQRUhZWC7zGuQ7kRaqK/VZ5wPtDSAPxiZD0S8dTbb+7xgKpEOagu0k1tG3xegsLr6V
pQyw3bJOtOXsq3i658Z0IhmyLOXqXvtoh0m+luPbojenb77/NQ98KGC5H+2XFrIMCxAfxQ+xFfob
5QNjM4DG8MzTIFl3jWBPldF9K6oRauYJePDwVvcDdM/WYtSTDP57EsC34xkNPSmYNQ3zaRrHeRJk
VedJbYWEFuAmRthnx6RxjGU+DekSOafsGIUjSNrJI8NUvZ6Sa8pMJFCcYjpYIwpopW6rrAw0gicM
wuvQAktOQQgGDaMQ7SfDTutlVYv4RRXDxXPQ67Xoh2+98OUvtEz9E/uO/+TlFniY/dG+ZJ6ZQfdJ
xAf8Zetzpiy+FrbvPfBUPCdhtJ10/YgOQ6UCYGti9I3TOLdQLs6c8cCoAvUu5s0d+7E60EiaUJyX
Kpi2BAmqRuiU9y0yejNCSMOHQMnyd5twwUBBotQUTHHj21xCHdF6FPef6zkt3tH9TJ7Av4H2FNMz
VrcMS2+bj2BJB+ZGJ2lKG6DAynFBVabR0fpAk0JoO61vtikN7pjx0mDbfUj8oMYu2TRG/A2j1Twc
h8K9qKFI0bmbBEgXgDgp0QdygMkuXFhOGW/fReNtedWqvD/fgh1PE3tn9cO7MAi5J+vRKVpwgT+D
ICY4i6p2rIVEPmAfWOFzzXl4pwT2LSvA7zeuBQayOQQ9V9MiTUIDdxdVrIAngqjB7f408rwGmfWa
bkyS7Lbq7Lsyl8Vq0MHkCXNU4BamAEAwFXPwh5sfrV5wi4FsEW3pmu3Q1fSIES/Rl0mnJhEf3lxk
HFhqA9UHbIaeQhp47+LinlXxigKdhKE9yKo9a8/tYbbNK1iq3rWQabPjRVEXkJtgzL5PsqnZOYnM
96XlqMsEIUhoxKXN1xFyj54RGb/8odm5FfdepFeMS5pUuGmzG3IG5pGgUxcLS86TCtM90x3BLuUO
OSJ3nhQC13YfpGrNodC3KHSngqs7FehQj80SSavgbNkDA65Gb+3BtRGD/gqtByBkfI3DrgnMJaJu
gDdHymfxNtmskmELfTTIG6OccwFmeLwU2dCcuQuFesELF+I74FExk1YdqsC80sjVJjoDb0m+61zd
nqCn0iLkKI0o25g14Hde2JavqwR5Lle8QyY1YX6YrEsbG80x4yAkvF0KtSV8GiBodrTaqNJdmKbi
ToBUYe37Q7KmX1Slf1ZmUj5AyY2faNSGgTyXTQfeP/joEDTmsHaBuFinVfBqQ+fqNawMf/4toqu2
PNeTdaF4+imCPF6so3ho1reFhlDcW5AtPtM6SA6DfkN5KZJMoFSpNf8Vy5J/xJB6904P8W4RgrWe
7MJ1vCVrGT+2UTl+5mm8lcpnX/OBQcm6bNWWwjKU0HOGjX079fzwX8tO3KgX7gAaLlq2CIfyYBEs
sDU6a4euwXBdOJPcEAsZDVPk1t8NYz0kyjKzbcL1zRsOSEqY5T8RHgufe2gKHUSGfyUN7RjZ8sr1
0YigvamjOSLjGrhEPTRTYA+FpumnIUoGyTmrZTYPIzWY56g2fs0roeJxl0blNxpFwnHuemk+edM0
fZalkBcDOmLki5kV37d5cEe+EcjF+1b9H9a+rLlSXsn2r5w4z000o4CO7vuw59l7eyiX64Uol6uY
xSgE/Pq7lPgz/upUd8eNuC8ESqXE9vYGpMyVa1ngDMAVwahR3bDA2gUgWHmKtVEDpmjYUF/emcY9
A2EgjROOqB+GNl5SXzmG8SPLf5X45W1lAqy7CHj3IHOegpYr645MkTsBNmztEtMuoaUDvqjJBdU0
leU4N2olPDOBAYyNDTU7AxhunvoXatEgjgX6AgGC7khNmtL1xM1Nk8dB0Z5kXZ3eaypqy8vI3mKB
0UHuJir3PWr3L+SCpEx0gQbFfh7Q5o2+RSEAEBRqEjqIPG6mScK86vYWoMsLMEz4SGWXbJFUPtDM
pW1rC1NzIohsNf7KFmNwLbMiuKJaMtvFkDda6ORTmSiz46W4UC8dyHk4cD9k18kprfFwqfEbmOZN
fTAl6U4a7uZB87W4uoyRgMLWT7mzQsEVMCR+qJtHB1/Ox1oglzHQ2tT+9Pbv4yFbCxdB8LLVt4nI
uh1DtdBDGDlvUTLmP7juI3PgFk856NL+5JDW7pM/FOXkgBdvtysHbLrUDBk2S/cueGQWMYOmPTfC
8uxmmvVsNpsxyOPnsuqrSx+HwGkrs+Ay2qYAjm+QjLKe50HvTazWE0SyxrE4Tm/G3vRxj8RRgfI+
yCN9OogAgLeoG6Dyi45avVvpDDLv7gUbntjq/RVZfNPEOictim2QcajhObYPWdesWTuNmTw1OZaC
cRu2bwViVZpp278apLFKd0henBZBjQz4bOy0BbaHWH4fjLJGsZ0aHkDsZho+enr9hJRHt04yrPZr
hYVgCh/R1DZel664UMvVwaYwtmmzNAYD+A7VKzz53huGKJevnAKIKTX0Y7zv9Xyj+2AwjUFhjVgA
CuE7VaOSWaBVwQ3ygLy9B64o7AU619S/CflI/QG43Vam5Y9HGpipgS0Vt4z9Y5XFw8FVZRVV6/GL
o86oGbIA92nQnYxRBwVJJ8HPWBXyRG7kMWphsW0FyGL3AB+JpefkFTKegzbVBgRZUixiQ5dXo/PK
C7AvGtCsSJ0yWRb4fZZKnPSvEVaY+jcQAoLDPLN/uI3XHOnlJOrYv0AGbdtGeNMvazPsNmDSq1fz
Uk8NYDJrj2SSoOnb6J4FkDTCo03C+m9BVu5BvKP9NBzjBOHS8aUBs8DSRb3/HXiztJ0j9G6H8lKg
NtUg10HdYqJX+7GPirsxsPkiHXh0zlRVahoDHi0hCTS1PuxO4/Bmlcv8wC1wKc4kM4CFQtdHEy7Y
VXV+oI4MP691kdnI8ZsBlFyFPpwrMKQ9i1+lNMRzaPYhOHLBiuZXvvXcgP9rkxiy35ATWFvfx5is
sp+NH3aY7WTF45uorOjBzC0A4zMd9FV1Ej9kTVGf8MR5oc4xisozKKrPvGfZyRrSbAVlXAgsqqYv
8AZc0CkdAi3BI0z1DH2KHhfCnUqoh63J2DmvgMRlN3twq0sG/Oii7Xz9a1T32qqoTL6nZoqMBdQx
5VNqqC0YcLaLCMwwX4Ok6oGt0L29G3nJEVWnbInl0EKkTfNlzMPorGuDDwJdwAAgJNuutMILD4Vq
KrdGuelhFZ0Rr4QmWlgjGQYU1gpUNtGBmh9uhpoNYDFwoxGoYKxfUdkBhq2y+O4zxNRVxDzRawmk
lfAuvc+LEyri2OrDAykJlAAkUi6Z8ghaUMqTBzSJiu9h9T4HeWhQnAMXETiS8UDS71sk09ZjhRqQ
vqiMe5TSG/dZ429qRCnvyCOPEwuIA79fIDoFnl03YeMCT5thT862hcLsZqiBucJQGlGrORGOrNd2
Icd8WTJt03fOiwlNrX0KOqZFq5hhnDEoj9SESI315IjmvRn2Q7yJUaq86quG7UoOwTDaqzP81bum
kPGKNvLUS03arc/OdiuDI4I6yYKyWq3dgio44d0mrj0NIOVcHBrb8o46UFtTdiwNQMnVI8NKA8hO
qbN66OPtAAzQNNM84Pc5ESmCKuEqjbDsMTMA3aK8S69+ijdaP7q3KuAwAUNw7E3v22zqEgZJBDuX
y7DNRLJ0o7xZJVqbbqZ2GY6Kszy29lPbCPDyrQp+oSmKnKXXoRfYH6rBwNtN82cosQVJXX/I4mMe
yvSE1c77YfQSgH1+b0dF2R3z+kh2GtEGvgUaVZ2oZqyLq8DmYxdAMNhFLaUVaOaCbI7qwL+/WHKA
otYzDQidIYyONCqQdlGcP4zO4Dz2DWAyQ3wnQDn3SBZLG/egjxDXRpk6S68WSSncI3lwZCRWdQMl
tFqrGVZUKJVsKnBI0dAIUrIHFGP5C2qiJNa4/C9Xcq1KXGNAXGpk4X2ROaiUHqv82KpD3FtoiyHK
gRka8yOdUXdhix7kxFYP3saPMSG5Uz95lmMJPp/fT6lfq7tqDSmteGtnYboi3fB9rqrDSvxOVmat
y7MAAP/sZFm6ynTTOvas+NkEqUBphng/hIktTmRjHvj1HDs7UueoPATYGhBH+3Chnh4VdKB0Bq9a
rt3mNNXYudFRH6qX5qOy3EaagUyUpqKD1oKiUnlRi1xp4Bi108Apo/XXXPP0f5+L7B9XnOcy/7oi
zWxybh1Ri43HJx5GVYrKW0Lweh9NbHfMp6TFY2XuxXLic5N6kRCPMrM+244mz73ZBHu82g6tmQCx
Q7bp1ANAZZ8YxoFsdOCsRD2zOqDMACSlz1GLHQR4uxp3eNIAv/cS7blsq+KVW96zhx/CK6igpxPg
SaeTv3XpQe9+gVTGQXVzNfJ/meL/uw8kwFDlBf7utSMc51T1zF4Q0UMeZdGmhk7txA5huVB2KUvd
ubT4k7+Y3mM8mtbznwYFnllP7BD/OqhPSus5tOz4JDmKL0Wu9Vc6tLGbQStzOVtGBOKuLFYL8jRS
oq+6YrPkpbE1YuxRmTSGT0MzsdSCqgimKTsDXB16r4IS6goqpnetgsjYpgGIYMlmI0O5qFuXgxqU
l+sONfX7wG2yL4M2bnllAtSq7LqV+rNdhsW73QVj274Cvu6LU2AP+WGf/f9uLyrUr1H2akp8qewV
KC+hyTxMybIKtLUn4dePc/4s68xq2zlev5zzZxIpTERhY28zJ8WEHb5kod0fyTTZo2URoKKMcm6j
FqSnyCof50sLPHC2VRUNy3maOug+T00dg5FNU9NEOqicr4KZy9FAhWDDRgQGM0BSLlnJ2FKrmxx1
AH1wmXrwhBr2qGt5ypWN/GozgIIiECRbmmEaSxN8zCLB7oOCJjXpxwHL02mm2TTPWcXpFu8b90id
wIHdJ04mTh3K+Fd97mLFrRYy08oDL75ysJGaVSYPPNO7IhtA1aWatFxxeIhcmwzSI9mYB4IDgMLv
qHNyU/MypMI3s42bv+ZptcH7PC0N8jUEsxLZpNhHYRlE03ZgtKZOOrQf0wYNtgpDiVVV32rOvmyx
sqP1jBcCB0FNWs9Qk3mdRCESUhNzk3pRy4b7JT15IXY9HSqIt0E/fvdbbIlCV+9OIBTHGo/arjLS
GR3igEMiNq23NDQAyzpeG2oItecZggIE/1ZX3/9mn2b+dJEh8+OF63G5QYij2/du+GDanf7NhRCr
Hzjxj1wk3bLuE+8CCeD2BBoPlBMOhf/dqM7k4ECVeFm44JSv+rI8c+iIrKiDbS1oTL1C2blasUrG
Zz8K80s0AnuA1Fb8g5mPXWmM3y0Upa+gY8vVsjnYIkWM2EMD4U68c4dvuW43izi1wivnzL5QB7YA
qK1QHRpK7KaOUgP/cmCijqKvDq4RgVrRURCovpH3ZJOtA5Td0A33FSKDGyvU5F2QReadUeu3Ri1q
E6SSqCVbLdpoYMyHIjAKWkLXNQ+IquypqGUudKEm1J2dA8jPp07yJzsdBqSWDk7Mdr/b1bRgh9YO
hdHuPvl/1M+koxYdUZAzdf42HNW7yB/rcvp4c70NuQESyY9jmW3naU1g6s+JJ5eV1vRnxpDQ6YHJ
v+sCvK5RaBbfN6kP2G8BxYa+9vnSsI3y2W1qlPHJOvvmeUABSMl/+CnIkzgTv4TNV2mau9APvUcy
KMEuJWuWpW8Fv5A6A4w7S1/7+A01etWTLcSwjvBoPFU6L44Gsqub0bOxqAT5wCLMvfaHZYZLbczy
X+Dg/iKcwX72tR7BfUTeL0zT9X1ho3TfxZ7slnCvW8pWN74NdreXzMh+6e54EINffQNoEwJdYD90
RbOIZDc+6CZPtoFdpYfKbdI724vCleF38huQ9NuhTLOf+hB9FVkyfOlkP2D3afCTbwj7hDu7WLud
Wzy7AuFA5Wq14z52vehY1bGzLMNEgALbaY6xZ4wPbWM8gKfD+QaNZqg5BXZ7gn5YeQ+atley449B
VKar5JmDtu5WNxGA1LG30nwU14EAM7xoOY/PlRFhs29Z3WvtrFkS8x8A10AmSzmYDRu2qKGM1omZ
8iuKX/i1CFDghYBDiXi9k18NaK95izLHJx6zOzKhhktDZlr6VrTotWIXam2ykQr0gX+1djO9LF4g
bCwPlnrvTR0BqgXGoLhSK2JBcc7N6DwPygq89YcoBonnx0QcCeMVbqZkoxFEBAvq94nJx42MZpF7
9Q8iexsVH2eZiuHY5gvuKMq3ifhtOpIPHT61yz4cjw2wrsLwDpCwWTgMLB5FZl0mzMIIaQwEB5IN
YRxCbjZnFGh8oU4yscg4m1b37t8A4Y40WegctdpzlkRHYRf11yK2jXsTQbPTH+xdxT/bE7P96mTN
u38FANCS2Cvwu/nqB4l534eoppoiWTzomnd+VyRBTi4DNyhhEqhULQf/Qlu34J4I7Cu+mOKpgyTT
rkUJ96YdLOPriAdvKNzoFa8w0Kc0qXYahDPeQaXaA1EGCpLVSOR0i6dejWwKBIZCVk4jycEJUARG
Iy0gKu5EAtFx96+RdE3dBUSRRjqRp39tAD4iB6z0UHsRrvOwtu+BEE82+Gf4J5nG4BuGePXOaqwS
eYHIglq40KFHbYFe1TLTH5Au2gylO4aoSYzW4OgyfiQ2KguBmE2+OKMuV74pzbtChtq2G7v2wKp2
OCHPDvFxt6juKzzmUZ7X8RcsIx6DFODeRXQ/ihqMYaVbKlUR+6XRdL7802cbhfUvny0s9U+fLdY0
iOyq2i8q3Yr6Jl82VtQepuIs1QSgvz1Q2VdjaveoI2n2pUxTuUBkFRRyFK7zardaWzEYAyYjQ9p2
7fWRtkAam2PX2rqbHmJmy6gP8K2TsSlivKND5zQqFa9eHbjQ3U0TQuzcLfut1bv8oAEScpZM9Gc6
o4NICjCUBYyt5o6qCl7jRg8Wee32GysJrb3nltG9N6iStgFUJUCenFDiWT6Tx2BbJvKb1hOqf+QS
euzhocejxJrT+p9i/NMpOY1wohSAm8TORvYRtv1goxsQ3HVcDzUoQbauFKy4sZp2YbRABnaABT0y
BxBpOx2/klugg+bUKUtE4DrsNeK4bS+tcutC1PKp4X9y63HnbzmgiJCxcsVTnedblHIjr4c7b2M6
0bjNVVNm5TKBbshzyiv9kJoMsuPaqL/oTv9zSHzvikRzfwc2bVSsK3/L8NmyES4yV2raXPAt+Q+J
+z5tgbjxbsxR2Q5qbTDsbjxgxpbILsZ72tpSs9STZD9tfFUvKjbiT03EMuN9UunIRFeoLvUIuBrG
TrcwjM5Z+9zXTw6hXfGS6NgG5RnX9ytCneYYtojTZKPZnlBkAnqJHETVJwh0BuYmLFFUXri93FA/
HTQ3/p6w0tz23BSoYcEh5mF3LpqqQCl/5oBBxmP9goxx0bz7WEyIZdk0yP4qb+oQbtiD/xJKC2mJ
5C201sVZyABgQuhLgVQOEo0yBZofqXucYuXVbsD41i48hCb7BRlr1UNnHpAy+6Jy72Z7aZig/ph6
hbUySgANe6wMHLzGjw3daLiFonOb2rjn6DTyHkorS6Bwhrg5HZCjyiRCun+1W/ALcfD6k+XTSGqP
aWxAs3xJc81jICSEULw6mLlrre0+Y9kF9GDtRgcX+KU0AuusiydDwb3oQGY6GyNpLVky8HWMlYqL
PUjgncYwX5JLSrbB5zX0eyJ7Pc9Qx/oTdicRaPo8wRcaVMkOvjrQWZg6LQeTAoMR+zl/TdZ2rG3A
d5WX49pQOm+GHfmQyXaKv0bTlHObfKhZFLljL+ceZrjFymAQlKwlEkaSx++HBNHIGvXyaGe9V4Fw
KPw52TLqIXendotNl2u/KAL5KUiZxjFUfiKQp7dAs5+wd/wczfwtuEmDPSd80mLtC1DQ1tnUwA8o
rWiAUvyQnKsh4+BeEtoNRWjmsmojEzGeLFyAMZK/9WG6BkiRA/sRQ7jGCaKfIqlei5C1X+sBeXuN
Rfo9FjweuCcbHf/HIt3jpdWBBadGNb+brhlerrgfHI7vIpHDaTrVLKEdjBprKp5WqCRSPXRgEsis
wXzqeuwG29hE0R7oMF4AvLxBrLN+8MbSP6FYsF6SXRMgXyzqqLpLA2u8+k6P9YsaEIErABmjwjna
qC9+9ArI6UqdP4XFWC96MPKd6DBILT/p6jDbqCmkaJZOZm6KEYBwyZtzw8LiyQcK9r7xgqVu1hFw
Laua8ezJ6dviCZFXwBtLcU+OYZFdgJLy7qhVJ/Vbz6thmgR6daBVzSLch2rOQm1o8SCSe2pmozOu
gAWyt9RsvRLpQQS4N9Qc4qDBbqz2Vpa6KLhC4z2yG9aSepGJ1w5VAXoL6vVYF5/bFitU6tV7s75D
yOBGnVi6xovSGfRdrmnWCLbltEZBRn1osThAKClPgzN+W8GZzjRZfgVfttyZRuGMC7MKOgTgBzDB
Gzk2hjmUmdUZHUKoAhyCGIe5+Se/eRiNIBcaNjf/36eaL/nbVL99gvkav/lRh9tIse+MhyCCyLIG
lZBiQafzAcQfzqqwyn4BoYTsOHe4MSjpqyL/awi1525PzTg36ez3C2QtMpKGC5bD/3maqPr4YHQV
+iSTcb4qGVld2cWC2cZtFDH2bupDzEOoObnQKQ0py+QZypvVXrPi4tpCGtJBKujEFWMnHcrBAQpE
C8rlYFrvNklnSbrRIGp0HtQdAGy0aDa1SFEr8TGWRhQJ0HK9a55n+6ijdnvM8CSiq84dA+h1JJPp
hXsRVuYi6tg6LWN/OV3xY2JEqVC4DQ5vSdfOBMcuuTKS1TQVDY7ES+bK6G6aKhNGuY5irZpcfM2/
WCAh2oJhQhyY0MVhOnOz7v3sDzZy6T3bzXBjYxwd+MfZbGNqmnlW6phtFVhCl4mNOx70bv592bng
porApE7NwEn9e2FCQlum5l2kPCrIq+2i1umW1FnZnn9fIN6SV1I/T4OkgFIgingQ+QJElIuG33mW
dQFNSvVWjs5FY3r5Zgv3Erk44bB4QdKc3DgDN5OvB3u37p8IkE4w9FBh0REJmOyziTzInlfjHarM
F/qADUHmJFcQ6Nm3JE7cCx5Ia2rRQRvB5pxZ7Vs3hCkyfS0QeaVfNUuPBWAxcPPwWGe22s9X7KX9
OEsT491GZ11ms5coGrKFXuTuy9QbbnXDf0iFSG+O46Q38F6zU9OORzJBHCK9tQDi3wV4lkE1rw+X
5NZ1twhkTFfyokNbN7vUKuSZWn2cpLeaF8+Fy8GkoWYmU9+As4JpZrifbV1h1Usv0dMtuVBHJnIU
XRQo4iEbzRlVkBMNWztdzVcNXWFt0x4M1PN8oZWZe9fogdcyPHzgpBi9o83aGw2jPwm4iAoyp+Wn
2Y0KNLzJ9BHmPyHFjlKC/esym3hQX3vfjU7zJxNuEC8M0CSiJhVfGPk2rA4WmsbcT39VZQaAkZqg
qyIXOvgjOEAaozGmv4omdTsfont5LpbzZfWWezutAm59/ku7utMOuie/zl8cAqTg/RfZfv50PXf8
uyJ8obmm/6HflyrqOtxNzbG0D2DYkKqYRu5dEyIJWpH335OmfTSzPH1MINl4cHUdCF1lh56dpRXt
ZcQ6HOBPr9m0oDLae3lpPwkQ3ZGTzkxj2TK9PseWo600p8gXAgJ8D11vfJHtwM9StVjpjxtgRcCc
XPnGQ836+uqB9Kr1UuOBTJ0Baq8wD+Mj2fouLHd5XOjLaYBjhg+9sQmEMMDECYge1tVdsqfJwYmb
HhAVMRbUpAE+fiwaM/obmboRocSs7+otTY5qk/yUWPwnddLH1WLjiBRueDddvbUk0GYxW9NknpvK
i26XF/Kng58k34vUNU7U6rE83Aau2YFOBH/QqPXhDUiVFXWSqYBE5sKug/5AzXQsrZ0bI1hHLvQR
JCrj9PGBDJoLjRe/GvUdfQDQeuiHUPTYSmJPJeNnPba622i74lqO8i2Qvv8V0u7DGoqAwy7s0YyE
tgLpFjCaie+fyjqHAh8qqL+Cp9AGJW7eHssuBnTNvE3mDgp8oqrAF4IYzfJ9xw0Ktd2E05ux+SlS
H8eOl4tPQD0raSAmblj3Gj52GQbPlL8Odf4qGlE8lkiy7UQDiR9Eaf1H5UCpbawBX+3mm4Yg52vi
AACZSvtXamV3bTaYLyJpB+iBmvzGrLjbepXZH4KKpYhTpDpYA+3+MR2gjMsh0PlDDYdGqf0rxnA3
RzAYP9FgE1gZfhqZjpIEVUceexqYLYwUxWdZ1H+BRgW4nGGf3aSqPs98F2lEBNQmN4bae3JDdcT7
bINym2eLkx8BER1A8ngAzTfKO7RFPrzlbgR0qW8+Q3a4AijRyHdN36Zfqs4+uaURvaKeJ1uWgEdf
hGvq58IYkFqzhvj1Y6TMIEZBIwsWArZtWfpKSxIkiEKefaEzHrJ0OpN/sP3JL9QNHc/NMvuUZ9OY
NRzBDLb7lNWbcmzO8KA5I9tTem3qdZElWztahTKTjxwdOdMsWdXsyN4n2YKPSOxeyq4stwz0A89m
Xk58VizzjHVqefUeKCSI82bFxGeFtTTsSQsCbdPXvih/D3EyVKkBpuCQgLhZSnOtsPPLiPngwa6i
9L9py2UiFkEsgqOfQnYEUJm0uOSjg4SLIVfUgTxhcYmhIWitkrFfAUMVHGe3YHCizRBm7rK3Uc0p
AdQ4irzrHiNp8jVYyvrN1BxBxGazGh/JdLtHIY0RBK7ZiTrpIF0QhqGo60Ytmq1PjffZbEO+zxZa
WrjpBG8R8fLMdEGcWZAfOknPqC/UavSs2SV+Xi+pSQcEeUHMGTYXu/IB2FQeDQjElraSEiHbH+aY
PNSAv8/xp6tYFbRfyw7ck9Fglw9aahyJmyGAOukuRa3Vulc3BTT6YhWLlncVRLsfbDkedYi/rvFw
dI9RE0bL1hvtU5MW1hcddOkTbZ3gxQEslOUqBGruK7kFWWWfDD3cembRoaievdId0zQQrqgQs7i1
ut4e27DzVnqYxq8iPxeV5X/rUtCuju0YH/Q84w9qIPXXaQENHRNwIStO2T7NMA9rTPYWIuATRa18
RbZULjvbj66pZxgQcx3BMmoVI0SU03dfB4osAnKMfGUgedqBoRfcH7a+6unMwlZVcuEhXICzqVed
WdF3p+2h4u6hTEgdQIopwm0DQO/WaW0kZQWeRC2WEeD3d8etj+fMrXKRWld8adM/I2qHVcMQdKX/
ZRZ1yQ3KckqD6+r4uvMtA9cuxBTlN3Ps9aVIEwktvVDuWtZpOx2ZzjuJkvAl8nLjS9X3J+LQ9jnY
O+NCftOrDHKQqL/QZJI/cpTeo3QbZ2FdQjYUj+RHLRHvtrmXzriuN2vJazAD2XhQokQjP9BHDliW
nVhVf58+sfpTWAmyL/LII7GDYkHy5OflqSg0/zEB4dMBTxR1F8rhm7JnOt4WZhTZB+aCKuXv9hGJ
jEVhNNUOj7/+jAV/fx4dJqEPbRfb1CzjRaX3ybCgHjeKx0VbOdG2kAN0zTToIHi+Cmqp5mxz02zY
AdtW3zp1aECsj+wFbNSkjtlWNG6zqQKzWxLKjfBu2APfXJsFe8K3zXbNTcatDuzwIiOa1lnZyrfq
G3JrzZoLPD1CzTDveOpo61idhWx4PyPbn3oBLAV9DrCS2wS/noOH1MGmGd3yqa75m4Uo41tcNRsE
4uQ3Iw/SFfBTw0V4HiJ7RtFseOaypclHbRF4uXHyiBGBAsXUdhCRwzonPJCJDq6KItMZ0hTQci1H
CNECvLpJXIFqZVVwRyAusoEAAPo3FjsjkFNcfPX45cJ8MaEst0tsB4/kUuvTva1reEtUKTTQuya0
IaZjJG8B7grPZM730o+SleE4+cVPde8YjUWz7gUXqPVGvTjUPN/sJv81FF376EVxuw2CIt+HuQOl
NDUZeYwWFNfjxvmO0H6yCtyRr1zdG3agECSMOh18zqt14DrmmpoSxXv37N3Btpwty3PAxYf2YeQB
SvvTON8jp4ECQyg83KAM8m6r3LMWJHsesfWfNCsCC69a1TmqVLzLI30FyKLUHhBdw7cg47BcUe1/
itTVDrleE68wt76BSLG+RQjGTDZqUgfQ7e3OWmouCBA6uzOfUAbeHWyzVNzUHsKHNaQh5iYDgSK+
V+ucWCEQ0h7zl6liGIdU6xfW1OGD67TZqRvSYEmM3uwvuyis7FRYSnMJEfg1uHwziBKWC9y2xiv4
NgQw/2Z2dQUbwPWCf0TmxN2D7tUgHFKP2iF69+0iMBpbpojuIwPk1SJAIgt7w/GbrUOZpxfDM+Ri
3u0ExABH5mQn/5EnwTrURtQYtG26s2UcbZDkQF7PG/FcRK4c7DYoCkmzbGekefuVPKI2trcJxPkW
WGzly4l6vtX0fvvHNhHPI1+GKhnH83cmAzVcxBqon9FXKurPTepFxF/u6fuvYvkvvb+NnZ07NVXl
aWI7huNBDki6Qgq9OvaIAGx4bVgPHJAwyBzz8a0I7speBj+tsfplOZ73JDIDO8uwD05AgdfTGJGX
2poPqFSi+00f7HqbaFGB2JNaAwm14JHqkPmjtdT173PN9FxXXYJMYp9XEPexUXktWd5AoHgQ75XY
sx80GbA27/InW290/E5lDW6a3NpkDsDFcVqVZxTB8zVgT9WX2jV+UGmjxn7gsZW+zWP0eIxWWuC8
CIZ/JlWtAWFcbeam3/TVBvLI0SZzw/DkDCi9cvpnQr8XRQdpuigYLp7tyZMpsJGJq8D43qSTg9U/
6L2xQLagAkIEt0SBFSbCwnZ5IhmaXDUd1aReq0NtJ/Vir2g+Ue+fxqYsQuYi5yBQ1fgFywSsKyFA
a1a9d6yEjqWmssuagTBgaF8q4RXWL5G63j30aFdguA3zWxSqAgYRn8DU7dg/OGqIV6DVsO+0Eqp/
g+amT2FW1GsoSY1nlHxlB1ambDuWhXW1ktJZdg6LXjqT3+dZYf9CYT/wjb54i6q/hruRAHyjS00Q
+eNdAX4EH6EYPz85bRcAPdB/oduf7KbN2dYt60l9yB/M/Ira7iPnEEaaBYnyMmq3johAhjtCkGju
MEobgh/aFQw2YKIqgdpHcGVRObE8UrMdivcmlR7i7fC5d/h7k3oTHeVh/+3YYgRGp+L5CtS2J6dx
+d5XCyygEaHI5lV5dKY2HZRLUIx8n6RufDKw+CQ+g0TIn4FTRFcme/teH9MLkSFYXFpbwEaTDXkN
+fgTVXrhFWvbyYvM5mDBq8/gpVauH3OBv2Ly4k3JNsJrrDUilAAI97X+HFvghsN9Hdx41ICPGw//
M2pkkIMKughBF2mdR0DFIY7YWPdt0bTLwuD918S3vne+m/40qxbDVR7KySpslfT0jfkQWu1DR4cg
W4h7OmzAjSIHpEk6Iz4HhvY90wJ7WlB2qZGfiiT6Tss02iB4qHJdeFaXHmix5tv4DaIYvlwTmxfx
eok+yM5ajVeFYv4ie9sLlHYouy295exKdsh0Zngx+NUChL3jFkUz+bMLeXFueNFrHqAM2gUX2yXJ
InnxUEANqEEbvSaQBnB0cG+Ybhxs/z4yNeLxynPrmWNlcwYFEz9j1cvP2IEkO6fXvnhWHB+tJN6E
Zl49ZFnSXVnqAtAioQzaI+ayrANd31Gv1jntKQy9b1OvPrC3BsUfRyyOsGthtgbJS0TIyJcOIK7b
OJJrd9SKK5+t/vmPf/8///mj/4/wZ3EFjDQs+D+4yK9FzNvmv/7J9H/+o5zM+7f/+qfte5bnODY4
LBwf7COMeej/8f0eSXB4G/8WteAbgxqR+WA3RfPQmisIEORvCQ9C1KaFFUK3vr2zfMWqgEr6+zYd
UIYrhPuG1DnS5/xHp62mfWwoo/SIipVtSiss6TjdDlAzJ7uwMcq3HvHKQS7VXkRDFW8nlcE0bv/W
Rh3xJQIQZl5mJKmTrJCNySEQAmYiOoRp8NlGzlWerXT8xg+QJwZ6Vh0cnvdnSx36pK03BR56YGT6
qzerxVeQ6ec7p9OxYndyVgOP5HWTC40lZ5oAagr64n/+6m3zX796xmyGX5bjIAfN7L9/9aDHKzTZ
uOyhlfGwQxI4BGrKGNe5rVUvdYqkiVpOyBF10JVn11fyYKh5Qqm2DpjYn71qHmiHPPI+zSN1RbNh
9QJixdrBcZroJYvr/0vZmS23jXPt+opYRXDmqWZZlmXLcWL7hJV0OpznmVf/P4TckeN8O6nd1cUi
gAVIkTkAC++grSI97o82lpiHskAnY2Rv6vOE6DM/r/V9DkV/Goz3HKp6OI34yXgrbzNRjac2iPQb
w9B45kJpsP9yXTrWrz+OrZqaZXBpYmxnaZqpzz/eu+uysUL+KFAO/4FGuBKCbeRFO7NhppkCYwkH
HsxcLE0Px8gqmlbosBIjmz8ERk6A4d0lXAYN8xgy8houh5RFOSQa4KdE09H8JiF4Fxp6oS0aL4GZ
fJA1U6+Pd7Gstgss1vxeHRbJVJfa4trOlL5d2HYC2VaE492l+W0UgCoYxVaYI+f++iJtL5WwRJSX
6UqeykOtJB50qbUsSPH7d8HXMKmTFaiOe1CS9TuprMspaq9Y2mGGvZFeWXWWjZsCfZSP/r+m7YfD
xW3L6e3bgu2j/TuPLdn54rblNm8jyKJbmO7Nn+8Oof92BejwxOf7w2GLS3eN+cn17goIMG4AvapW
3+MmmxAdsgsIgMGoHBOnvGf91u1l6VJlC1weqqwdV77uzE4lsjxHy/YohrHb29V+zBzlqKeB2aGD
lb8bRjbI2NDS8BnO4YN7RYWcUz4pLyYTnRwbJX+BSNDYkIDBve5+0DKguV7hL5MmUx/VYBrWGUo2
s9s5eKkwK/eOFejHWCFTKPqoetRT1LPGOvBf5xED1GrmEQ3Pj8+OHlRbQykQPelL3OshlJfDnPBF
zGQ9ATy9EYnl3cuIpLL6uyQCnMzuibh4N0grB7tGNA3ZVQQRTR2rxLbBwkG2XANzrU1WOs4lSyYb
OPYi03N5J88pOa1vtVXosu8i635GNEMZr8TgnaWEoMn8i50V/CSuVK2Q5CvSTXm0ukgTkr18K1/J
VbJOYRtjdV2wX8dKM3x42TAgwQQ0iUlBsJbE6XY2qbtSqAszMw+i9Ncf6mWEbJx72j/p2fJMcrSr
uefPYa/1sqcWDpdhr3TuD5/5c9jazXd/udoN/bfnnauyTjVckxeuqzsfrna2dCPTLRrlW1zH64tO
DSDdciVQAblI1GizbI0Uq3F4B9w5r7IizFD2WkhJGxZA5SqeSCfLKFknz6ZwGu66f96p4lzG+nX8
y4eyRfzD5pEXD+j+pfOhs8+BapT30qdZHvrs8VrjO2l8XyDP2WoAabFZQxAR1TUFt9sa+5Kt7yHp
iSR+dEB+tFzI1kHMOp10MNjmvnSwwooOPSTeus622swtUdy4XfGGyHeyiL5Eu8KMId9J5kkAC/HS
KmY952urZK3IVnUO/tAXh83sKYdzvke3+4c3LzWC2d5UHhS/+z4VsdjLkmychcD2kVb9SGd8AxzI
aTW4ms6/JAX6tyGZserCGCp0V8eAMEbzVI5qC2fQLNZm7fnY/SnMAAP9GWD4yvdLlBQGpHp4tgSP
3cw9FzF2xX6jnGTVEKIIHqgFmQdUpPdVy6YDqdoZIBaS8pvFd0pmdRfD4ML0/YWwpmR/bRhi1ziW
yoQPBGHXejlI2+Cmd23Isg7QkcyChZ4xHbqqPOHs2Z9FVOT3KgtmqWY4dkCfbGGOWyk76LX5yQIM
fIbT8Jf7wHY/3AZC6KqBtgIQSFO4+sc5Ebu+TqWW0/ANP4GKzYhsQO0NAzXzOAT6Q26mQF3sxvih
d4F7ETcRdgY8wAbpO816KfLQFZ+sbCrPsqCFXDeGbXsbWYSea6Jsaj7I0kVBJfR+xEnZHrQOjwKn
hDwsva1G0qB53ytwvHC6MrWJOy1x3GATdEm8vMbpssVtvXXpIsWZ3Mh0TOriSBQXCXk2ufb/teiO
8FIau9gIWzOPepI/VrM4vzwUMaaJXVXgBU2Vh77kOtFtlmaomz4iZmJd49m805cdfPkbIxr0lTxD
e975VI7kT2Z+oKw3xti4gUTlfALL9rFe71XehhH7Nj1bH972L482c15CvFti2EJYJJ911XIdQzfM
j39T9lDrZqyt/Fs99s4K04Zq32DSFUm9ealeL3Xm5VkeZ/WenMBdrqu1eSOD52Lae8zRXf2cqIl9
dPMw3RWuG9w0Sp8eyXJba5t5/iPyLkA9wzD9aqcDQBPWpTgfwgUgD/HdHsdokcEl1SqnwCEZVHpE
MnZt2LyQ2PbG3lii1zOyxy47Ii1w5EXQaXH4r5aFzSqDgo1vzn/6cfJMblGT/n3TkJN18z61KgYf
7QdX4ETu+Wg/ddYeeMdOarXoyK2uxsIw91LYpbGcW09zi3ObjP05arwDj8D4c2GfbOyXb/kq8a08
kwdnquDKRx2SSHUidrKucrt6rWm+un1TEFbLT8hXelsFw8lbb06dK3Oe/VqUdY7Mqf8XewmbO1hK
sfbIbO7rwh8P18PUFeMhTdJdmjbaTtd9YObX1kvZxgVHWN60NyNEvierX7UZ/nj6XJJVDW+dgzrL
WsxVPGPe6rtcDbFVUCEW/qyTIX0dvYp2rLeokjXVtwiZqHWP6txst6kskmL0X1I9I/1gheMhH9Ps
i6iiS31OTn4/BhGSnLEfvOh5HS5SS7gnI82sB2E0T9Zcbzp2tIlx0dxmCszcXBsDUp8e3Fi8hofe
esz0PMRJaiMtcYxayIKkURhIAs4tspDMYYitXMP8cFNGbrD+8y2lq+ZvtxTPRluzcFthpfTbqn3Q
e1Qqs0n/hqpvvbcNlDnkQSEVvQFP3CyudQa7eB0K19VbTJYkwIJZ8P7sJWM/FGW8qY74IKb8k+yy
eQwUhPui2bROHkZTXRoGM5FrlQVNYzHCVNqVGjqqsiHQLTz01NpZyjq9j8XKJEODLA8U4wIayl4M
pfsJ12wsMnRU4mSxmIxqFzdOwKyTVgDo+kHkBbyLudg6pjh1qnGUpZi9mU++eekoa1Krm3Xb7Hvf
DVEpSbNDak3+rjUGbyEVFaXK4oe6S+7917hrnWI2Hp45s3Psh36t7owHs2fbHHWflzZO4884Jyhr
oQEv1kaEtK1J7VaJGUPUmPy9Klrr+6+hmLa2B2MONTF6WIXD0G+dKrCXXt4Fd858KFUzv0U7BtUK
hLkss0xJfM8Nskz28I65vrFXKg0FfFnndmZwVylxswRqnoGv/NmvhHG0TRylvi0D9Hv1qXmdbFf9
HFlM04yUDR1ZrIoeB/gYa1VZrLUkXOtO720vwYmHHjmA8IMs+koJsyVoT5Zfic8BQk2Obv7berPv
g6mbj6NZhqRIxbN8i8kqs3APLG/Ck5279q0fG2dDIi3kvBvFV3UBg2LYXCfq10m9bNVQit18mK4r
0Kv3A6axN+7k8fRp2jG6KUMoroOaLiINU8xirA/6fPDToj7I4pTHOU87d3WtkmcyTEbIojyojV0f
PE/UW3wqQmTfW2eredAq8jwMn608x4JlGqdj3PveZ3c8BXYXPqsegmWTl2VLWdTc1FjZlspO3tya
NxnoJuGdUR968WrrayxGUogWyC03yNMnhJyAYSKzLevDuV4z1P9ZbwcqVskzmHwYSw+9DvwvZREN
AgR1C5e6uUEWP9S1U7MrJnWv1Kp+9NQA8oMWqwtZvB7cufUtxEwX6NKHW1n0WfqOl+iq1KIjJCGv
KNnwc6Ny7Q8GDr2T7hwHVmELv+/LF9aS0zKEhHnoot57KlqPmz0sX4wYmepISxq2lNXipdSMIxo5
7aNjBO6l+zSHfeieAj6T9UyVjLUZRrch+1sQEMz6LA9AiqNFBAHmRhaZCYhTPQn+DkSMmd2g/c0s
0Wn9GHTtUyj5bOSgWBzUyIEPISIfXeSk97LOtER00pB3a3Nob9ewzHyOe1Y+i6BQXHSezhc/NwEj
dRVrergxZ4Uy1S2RK4exPZu7eZ11+vMbQpgfkou8G4TjWq5Fas+0TFaVvEHeZU/sVMnKLuuK18Iz
umXK/AtITDgLjEqZ0cu5lBft7EJdagEIvTcFUhkgmy6HymSXv2cHE2YvyhBplqzlogpR3nLrcG2u
5ZLLy61imyt1spYLMovNt0tr1KX5g8utqs47z8HsrijPgOk9VXYb7q/1BTiFS0T/X6OMH3/Sx2XR
VXucn2pg1hg5ZnH4FEcDe03p9KyJhHsK/jkZDtSt3H4aFq46BHex21/CFKTAj+mgaEs54WF2oW48
U4BmmGdDsu46E5KzpmvxGvxhOvWheB2Z91S4+DCoNnS3jR45JxerW3veok7D/kEocf/FqMxybUQJ
FGsFwCBGeMFaQVEMymF1h3fI+BXrZsAAmd/4Z4936UKg/HIyTOa+vabe8NbG9aQ2gfyNuHHJogzT
XB/Rb9FBuvJGdkfCIb2/Xsvs4j51xaDeXC5mHbGZHdpzJZquXO7y0MxngZU/4Zyj3lzrr7FyzMtN
AyL3Ml4EBR8p8aBaskiNz+ijC2zH4HsVrhmd5UFDGn5KjfEgS14vnHsvfpYF2SewPW2vN4C7r3Uf
xhkysJl/voFM7eMUCygCLiOmK4Smz0noD9n5eIhrPJ7z4hU6VnpzFbMbauwF4Au6K/RB4Bt90LS7
NssGnF9e6tooDnKh2bin1vK7syzEFUawiG0HW1lUoIDiwj2cL4vcOFb/LXOs5Dso3LtRmOESRW2z
X0Vu66/0kp3cvhqtXRm1X0KWPqACUQCQorumlONtJ/2LkxnRzVWINxoVcat65VYq8E54YC8SlEtb
dJALnoA53rqLzHONByeY1vJLYY+MfiIbzpiCsbj28jYA3GwspVKpjKgAtS5zZDbBUyBmWtqWc9PP
iR5ZFDpWOmUMqSAxJuTfDPiWzJburGIc76YSx78Z3N6v/VZplgFEQWslm2pFfXULx9iNrg8lFm9N
iIBZt/KHQZwBo3SrieTO2UcncDXMZ9Fcl6MBdFTktN2Ohcs7MhQ3WhLcS7ukq6GSrGfRdy9djjDR
wI85cg8O+3b3k9K9yEdHnfvTpiuUdCuq3j+0TWTtg8x7aJKhPlbzY7vRsngfoFqwkLgdeVBS7wFz
hPooS9eIapa1lL1+jiEjQmTlFjp3/OL6XJQPO6ls0XjfP1TLot0hWUCqShauj0z5GJVtXvv9+kyV
Z6Vx7GqnsjBjgfDnRDEsUZbPrBudnQVJ5aiKPN34TjKQ7wtCflRI7C3gukWKPtTXMm3u3cTwfljN
ty4bASAoMHZya9K+1414xd0ze/Fjy19m5LtvMGKMVpAc7eOoRfYxshv7GJo1FrkifnDiTJ9WwVwn
G7AVAhqE1o2qzAvwwY+WWaeBbP+ZmhuyZJO7SIj7wQN7xsY/P08SP7rU4L1zbWqEfVICJOktNXGO
SlC306KvSC22plKxFKESJipfomy8YpP1dvgQRiZaJ+qAeXbb4HJZG6a/UtTYnQm/9ZmnT/UQjadE
wfDXnczb6/PP5tfYMN9Ll5dHX0d04ChrW0T+vg/j5BPxz8Iz2m9taKWLTpDrR0W1hvSAbjuozvLV
BuMrI/IWUcGmquJjyhbrHa7qxTJGzwRZ7ZyXruOiLMHK9VDNB1m8HqpS3fZ6EuyvVa0V91tQ8eH0
WVR1u2V7Z03yLbjTwghZVlvX7x383VhSTfa2sw1w6rkTdZugtNSlbMa/A6XxIYhYeSDjEZbR1gkT
pCORcNhGSTXdQDvMbhPYoJtWVFw8Bgze2vTsL6Vt/jNMZvZvAdrCdoHPLCZ/hGdSDd9iJcRTGgLT
aiQpDs8jrx5zZMBRm8XTqnZKfIDacA0DId7IRsSvsdBR3I1slFW+wIqmISG5l0VFTfqD6YMDTvu4
QTy5T56SSE+OU1lkq8KEs78pazVdhymbf0HC3qFqWOwYylNZKQ/x3Hw5UzFFgRzLVuM1RhZ53Fpb
xxiUm9gDeL0YjCq8CcLoGRNX94S7vYtyE2co6ylLNS6gSMzFPs6HnVdhZsvqxV7GXshj5TfPCx83
y2VGiqfEhXb6PAF15cLVorM8+MpT65XevULS+dyY2XAQY/V6bdcrw1n3xaCtZJ2m1l+dfIiYKNj9
OGyTMcRv2y++Nmx3r1xLy2/DXrXvhBj7peRP/I+IAuT+pi+MZ53l2dkn/wmzQHuSpcj035XmNmYa
+qUtF8r6WprbRsuK/01J4h6SvI3u23pcXu63MiHpDw3RvEzXW5SSz9gPHjyEablJsYqdXcdMBN0r
FMo/eUrdnVWR7aVHmZGZw22pJ1Bx5qio6O1tVAbFWrYmEbIzQV0IPDFQM5VD43yU3IuG/fCfi4Ou
7/Jt5UVv3wCRiXTbQIlDNNVBhHPSzm1qwwDKRgzZOoudPoGH21ke2C67G4rcXDdefTKl0kFVsx8M
KpTk/TytvFQmo5lvUVeLV54f8QqzkP2EXp2hlY3eDZJX/SkK9rLmWn0NDWYZHNmAYewwh6qgq7dd
oZvGDtaStiZHXi9cy0r+rcONBFvbKdgrYTXNk5m46roX7XQ7oHR1sLFURse70qTu7PiqJ+FMxe+e
VB/+cec77+qNQY+O+ZR/S/1UP/PyWaqJ7n6SmRZEcpYuFohnWYo8+1l0nnfJy2gkQZddW+Y3srHz
G0zDUUPaymKoW802Cm3ABfNo1ojIv60p9sJ0vHrT4c1IStNlq9CrzFvVYGcFJJ+1kIgd7r2HTsT+
k6HzAiuQ790AKS+P4+xLw2p6W1cKIk2JnqKwlbSP3oQISxuM4y4Kre6cTE67kCFRTLYlZLaR9Ap/
kS5ojpOWdn/JgRv/YzJpq7YtHN3gktLFh9WY7o2ZL9wiecVecmF1qH2K2Rw5brT4pqgB+uOx25xl
XWHXgod+0m5lUTZMOsqDv/YaFLFDrKxRHk0LOtK0dAY3jRFYvZ6wtQ7PXPW1NdkodoRtvakP8uCl
ZrnJTfXrpCj1IfNtSHsart5oz3KQIbKIGQT95Om187s+cpxhrF7+PPkWcm8/l2AliUqyNZv3kCYc
BLsMy/3t96ortUZjVe9ftC5LN6kvkOGa5xNiPsizIkh4rYdqc65COwK/RkM4Tyr60qSBfYAaqRM9
WshKRD0dhJ50+zbubJZAuc9i1BKnD2edliDYM7diG/J29v8f12sAiUxs5OQ+pdllziIwSKzJZbEs
+kYUH+QaWhZjY4jeFWXrNfjat8k7Z/Eh+Fr0gZLxNlMQRhiEfevkeX5yxniXziQIeSBfry9TF/Ag
CVg4HpObnSwIQoamlt8AHCmL0MyahzHqtF0Rs4gMHCNmXaDr+B911vfYW9T8tb9bcQvTLBmim0Lw
SIZgUYAxTLJnf+SRrwSD2MpiNtifFGi6sP3YjAtU/Q75pvQ5TPJ6h95Fs74Uo2laWL03wtrsxs8w
JKN0yp77JMsOuuHMVzZDK00arnJHrW9kK94D6FFl1VMYqgPLCb6BHExNsYaU3+BSNNxPaDtkD62b
lee6M++QtTbX2L6F+9ZPxKoaUKBJk8K7D6OxBauM2hQ3x0sIZvZRVxHAsEIRbGozql4d+5vSIFP1
oaPXii9/vv7dD2AA9slUKK/cn6RBOVrz4+Rd8qbnazjohmaPF4aCVZiYkuTGZ+jZ+YNvjN0DPiVP
Egsa1pmykXhPWZyj0KrKHsbCL3da4H6FANuueRJkWEaCymS/wFsBSGuetbY6yuwDiOBzFqn5F1Mp
2jWvT0LH3DjU9n2g5NU9u4gb1ErMxzy3zMey4ct0UewdZF2t+fG2KTC/la2yQwXayFQafMWjBChN
FRorbMbTJcy8aD/ZmfloeRl674OHYRBJjGpZe+z0Bs2jH6vm44dYQ9zXlrZ3enX3gdcg5qyQ1oI9
mhvLOXc0dT7SzD2ML7D/6q0wwn+r3k0/NfMBmmRRmRHuhxRSXgSLDt31m9Qtsk8a09eNIqZ8LVtl
775PLr1znMtPF7KlUWjqWjOaGOmupD7JQ0dGGEiqaDayodTU4C9wOOPXfXFTVR3B/yaZCGbltv0R
DgesUhvx0fIfTfC5C73iou8F3vJSZD0sPwu31r5KBLqhdMOtb3rDnRK44NOVKlhYUXzs/LYkx1IU
bE6imXbwI+e/00rWNnNAiALaEsXBaCWDZCfZIIv/z7rLYL4ae9u6dsiFj7qT7Ox+EsyyHWYb85kx
xHq5yMJxzg6opboznGh/bf4t5lJhVO3f3sa/Yl7nHxP3O8tQLcfVcOF0P7yN46BSSROq3tkmW/MC
TsldCDNp75muuyhepmLdJSxoc9VcS6C/jKiqAIny3uix98Z1Gw2FwsF4oSt2NSRrlgTHaoaWvjug
sHzs2iQ/EiCrhaPCuBMBr3t/ypZVLPC21tT0QbgxGwkzA002qKny1gA1nfSh442vitFmy6goMPLy
3OTBQuTnLw8d+5c9xflXYXKimrbQ8Btn2fXhVwFObvhZk1hnNS/jo26B7iKRFDOBtTHtk6kS32Jh
PxQPIZm5ldyvl4erV7wsCqXEFcBprJVs8OwREbDBalZ1FSkHJrH1Uuqg5SbeRH2BxIQ5y6VF/tZu
C/vLNaq2kOay1RJq+MyLK7wIR6BQ8Xey2M51vYM8czDqv9XJuGLm2V2C5zhZN5IGOfiG8iLBFQvb
n4xHHsPgLDRSD41plXvZEpZTtfeqPlzK1nfRrlEzyy4M9zZotfkSGF+5nIpNpNXTLjP7Ah68hhLG
YPGMgFG5RnbNsV5BYqNEajqLrnaHR/n2L3BhQLcCmsiMd5rb+rEYH5MGTmIXrgM/IxfRC2/fV1Fx
1zZhcw4m8AFOaj8nWducZVUObneVQOAG7keEbBAJ+tGq+Prna0Qzf7t1XF65LvNY2zUNKEgfYGqj
q4L1HXXe5gGJbXBJX6K6Cr9lPYpr3mCpIKSqEG0y1A8xFw2+MZtdIG7ivRRw6jexYnd7tmfCT7/2
dKtOhb0x3rqpQu5pXsVZwCUh5OHVLYtOOK2Dop0eu8DGUsnPNiE2yF+KXMmPeGSjszcXoVc0O8ee
Lb7mYlrhvFw65rCTRVSW34aURbIR6xCdrbWjc5VLOeTQ0+p1OFnNO98JrDKAhVfVRTUZSO+0Twx0
vi++E2aKi05WmeLiO5EWVX7ydPOd70ThD/W67dP28hHyc0ZUiRG91GL7RdPs9sFimXyKO8T/BxSM
X/RWm5aWqqa3yLPYn4Rf7r2gEC+FXjQbnqTeVoZFUYFlI0T/vnEQe2IdCCWY7pbRfL0Oq/sT9Ne5
uxy2aHMfHnJxW7fGhGhePq7Hsgs++WFuALSCqljZ9R6IKsiZQSFLwa7md7Dj2SKdSu8p7iZt5SlD
csoQxtu1eaft5UgmG63vRurV1D+7xYAzA9CpzhuWmlfqMHPBVl2BU2bVjOuaDbElILY30JXsIOMG
eumqql/GcMJtW2b1yfGhj2VGm77GyPiMIvf+baLmYA6T+4KCm7WM7DFAPNa3dnZTid0QwlYmx6/z
DZz01Qnrm9rLngDUxieVx+HDCCuEVIvP9l/efSp6zb+DKJh/ytOpZrOi6LayaLEk29cdqpmyKHJD
v69rdRO1ev4A1kCscqBJZ63Mk5Na2lsxDvZZVg2h16w8zZs2+lynGSXJ9uIS7jHNvdMKMhkzU7VS
m1OgJ9ZesuUCKQ8w1zWDTRa8U3HDYLLk4Fv5omTiIaxMGI15vde9qvzBXu1XPZocBP9rbwlHybgv
hV5vjaRWEEOa8KpBwn5ThG1+/l/jJPF+SItyC1urW5ed5x+ysDjL1IRMOsj0Q6bk3SKok4xbisSF
PJi9uMRaE08pJywRJBnGZxYgq2nMx6coRp3WKS0B0Ry6ErNbY9X1OS/S2dnVTIoVqsrDTX9B/PVd
Hx9rUPDLWqjugxtYwVZ3ivAQp/l4G2tg8sCw2Y+WBkvaygPnG4LSa0Aqxg+/dQ9dAx1ddkcLhf1X
Pwi3qDlNmz8/CfWPb0tmDYYKMIfdVSEEz5Rfp+hsiZSNNijdXT8K+KW9B7de7vjgtXfvBq3YAdWE
DibrurrcB033aWqscoNegLK37EI8RF3GfGBGe+dclShrGV+uEQiY+qh0eOHuin9ocZiG/NG5H4HR
SX3uIKb6dQ3GYZ5H6EgvLltgf3dt0Gj3skGF/n3/559BfJyXzj+DqTJvmP+zLEkverdSsQeSSZqj
tndvgp62O8voc8urWm7hYAgH6oKOvN70ia+vyCiVHx8GskeRoHAq7/6gwMwTmYBo+eevbIgP8xyy
MMJx+Ms5PDyM32g3yOwLkXVhdHeZ0E+eXS2b0Q9fK7FMZkYyVmMxaX5P3f5XLd/xlUBH6vdqH9Pa
S7Wqt+Gr0S+v0XXU2CszLDMM6talJHXabvikQfpISOiPQY1rOnzvVRaL4Kz45dvZONf1LRq3pI2M
1TifXeOyPM/+wkWS64drwsXknQ5QABCsrlswLSj/ejn3I8iJajLj3eihc20udbEcuinYFjYTTdhz
9rkno76QKeK+je9R/Ko+XyM8xZggx2vDAtBLcTNq6LgCYkryZRBM3xLeOUjg58GjqablTT+3yqI8
+KhgjOz73AZsTTxe+2e9GWOSIMQ3tT/8+RrQ5s3bX/+53LwOIAnH0GwbPMiv/1yAnekIjd/fQaxk
O10vlhc6GsRm96j5GaoNGEhV8yGe/Pok6zvAcJmZMBmOLZBwftvhSqracHZ9Td+OkHEC1gv4Frwr
X9vlStGp/nI180fSf00umqaq8S9xXV2D3mY4zkcKn6qWWW6HQb1NWlC+7ZBqS2SSkO/qTf85TF38
P8G8O3aFTLzBFpes95HW2IACQX0jzIJnV82TBRQE6w6WyfiUIgohw7LczA5+AOdMFskZtqs66lUc
bUNmy0NT3CAX8A2lqehHWtwxaeSNlMGNsaHXvyDvViyhRbZnwwPNk6pledsknX2Dgka/bSpjus+x
uV/xKNe+zON0jRf+mKa3cTSFzScLJYWiuBN+wAsE+9zuDpXRo+PHOfu70OpmblyL/Z7fHiflqerb
9k5GyWpZHNty2mH98FXWyyrZKA9jV4I6Ytq/vHyCrKznIWsxdIs2y/ytrHv3YY7dbIGV1Yd3dSmJ
yttGLVdmX9pvX0p+lIny9VZLqvTyRS91MkYxq3zVmUlHwuL3b131HWtCuFFbZlrl3lfrez1BNnsT
GQJxeicBqBqzRXUbFRpc5Vh4eIS2SneQ5dzJ/WXji5DZ7bhOwJTly3KKxyXu8bxRrCZ9tNvAPk6G
d7KMgNJc1Saw6epGNfeha6aQ133joBjpj2tEb6o/yiyyebQbZLLnnqgQ2PvGrtAsmcdw50MCvKS1
WvMoI4ykjHcQg2Hfzo2yTo+NNamr4P7ySak7btJxnABjzWOEzHijKTrZ1TasY2wy51qtdrK1cIW9
voyQe+WDDu3rOqgtJpKEoVFs5ajGVHh3YeLfOCbgySVa6NHSLbxxByZfdmp8z7gdmvSLDJdVA5om
iwYXYUBifKZHCvRGEbOo3VyUh9LHTCixtFvZy3d8ZVcV/E3kt5J1uoYWK0IfdzI+NEKciTwRsOHG
GOPgvc5I5FsHY0yeMTNe2AD6OB/0CR/ASejuurHMIFsOCht3IXKxMgSBFZ2k9gya07R8rUVGs3U7
rNTr5GvSJ8lmmIxwbyha8TmZPCYgdvIV+bd6ZTW5dtD7bjgrXfdNlF78FVEophJZI+4c341PzE7Z
B54bMmv40ZW28hB6eXw71U2ykh8ALfgA8egZwZPxDp/Sdm+TZl7LD0m8T3nh6lhPD8k2KXp3W8NT
e4YwtxzVyttoSY2uvguHXWkOfVRCvG5JBi55ukR7EdsqBhP8ZGQegXwOoVouPR5invCzB9kqrLBb
Waz8t7IYKC5iTnnyehmq4houydHcOW6rPmoqC2FPI5Eni2VWqSf03HeX2GbAnKIkzQcTUv9HjmYX
trJ1jd5csgoXj5oyGOcUsPH8tS41EAKWKXJfl6/qKE12w5pFXehziJ6wvsJBCc1kNm4G8rFv33nO
iUYoFWzl92hz1bjVjeztO/eWc0JLMbt85/ly2GDskq/lpyYm8p2TbSMjMn/AfJDf29D6/vK9/vSd
ZaehVn77zn5cqZiY5sGpyYZNr8Tmtq3cfYEwAQLcbYGqjQLTZyFPx6St0OyDEF6EtrmDz0WLo+RI
tWeJWF7KSgPOMTIduHjTLIozj9EjJ7nxQudLrAfF22Aq3srBrWy+1Badpi4ATHuZEq+Am6BoED9G
dQmKoMLikilI8giHMnks0y8O19ODDEAxRV+r6EivZbFQY+1MZxkou6TJ6Kz6oM82sq6GfQnUbWk2
+rjPu2T51o1x66BBlKgt022odcmj6pvNaRTW9hqRlmPLP7PNd3IssLEusB+wKcuyKIB184Vl18of
7AV6LvVe1mWD2t+ORvQylVO7d/QyWZHZjbZGM5g3apylR3+omKkPKy8DuhDn1dOkZukiCYrx32Da
JJld/xiT6R9W0NpnJ4dZHVVehiAmrp9TbbCw1Br/YfAw0QInk76yi4ZQBp1ATLDSabSvkalDW22m
9Cw/eRhz8yaKIEzgi7otHAtvNW2yD00U/Kv3WolGhIKzr+WYR3Y9/I1R+AIpcc9cjXHpLlXPcZ6U
el0auBIlSMx8dXz1Lk+LWfuBrI0z8CNHqKQEoZZ/V1r/n1LtrGdrUOOl0Y/eY405L8A0bDkcfXr7
bCxMipsPnxu2vvOAGCya4UHQf0YiEXcHgZzKL5/XlyFi5nldbNyxEBt0e/VNhQHSyks8dP86wYR7
7MRXVMkXXqfVL26Nz0iAZeZOJZfx2TWsmzKdR61csXSmvD3qQydOWRhDZJc9yUV6QTk+eq4obmwj
ZjU8d0iz7aRFziu6uslGNH29n9lqnybXupftUBzJ6YqyvwtAEt0h7Z4uLx1d/4HVuP2J267ZD2oQ
b8r/o+y9lt02tnDdJ0IVcrgFmCfJGTSTdIOybAmNnOPT7w9N2dTxca3a+waFjmAEusf4g96E38Jm
dxtouMNW7xfS5CoRrlE0n7cXgmSgr4BtfEzZEFx08jdBub4SVJtOZdwX74sr5oOOD8Yu7/r+K0gT
X3ZQDMTJlVLLV5h3/eK5SQSchJGthXNFy6rhKUIA5mwParaRDYrV7jzumh89UeK9i0/zXqST8lGa
fPPrSPw9680i3Az9CuSObGWobx8X2UEwJSz7XmzF7R9Cskm3KZsEuSMCSV+7xY7201I1B3t05/el
1I/y/aU5pjIwMXP4EYqH/lii+wuPpDeSVW/1PBZ+7Nb5oYzSjuyKVP3gYHU4B4TCRrdhdcGSDVrk
fFEmVz+uT9NGSayXaj24GWu72kiAoawP1xhCxEvl/insqb09UKs8Xvagwo1ADpK9BqQLZ5aTF1my
p947Te6KnylLfc8yVzshH+07SAK9ZaaiPKdR9aCFQ/QxOSUfDkr3t1hk02hoPKkgM2WrnUfZRiF1
B76D0OSAamhWuepVltYZdSRk3op1xmEhO7N2smqu+7dTRibSrYki7hnQqnvurYHV6VBP+mF0+kd9
bWhCFwXt35qVqTpw07ehuiZQgBClgmhm6X+fzgKYV7dMf0Xat9GMkkPYDzlBMM9IYSmILgCHYexr
CJtpoETZXh9c49oitvuyNKqARa8+/upcKCT8pj7f3Mo68UJfr+vuCLGDydriS2SryXMWe9nLaFkE
/IX3o7cz2vTezbd61/IzkxcCOf9nX3UayCH4QIg9Qm8s7eQjixR7myseAJq1WI+hxa8grc6yOBn6
AQEuVlFluLKNwSbORfoRCaB0RqUipeqq6YeLdtW+UcNfrUk2pRvs6uajbB1U5w+zFM2jHKpE28VQ
kWvN6uoJjsmbvE5emPVJvqh8nT+2zP9+UbI1J/ooX5SCvTGLhbQG1Ljy8VYqnoQFyWKB+ocfspO5
QYVk3c1D5TdZvEgJCbCvnRyJL7pPdOsk54zXTlaer8jGaMuWPkCTKfmCCM7yBmNsCy6uf5EldSxZ
osXWsyy5mnE0FjW9lWDUnY2oHJ9kWwhmGbNC91GWoBh+gVla3kpIyn30k6NdZVsR5d81YcVXZ0EB
WA2hJmMzPl5ul1CbzOe/EZ5lK+7SjV94M2o464uDUYxhi5a5D7K14DkPRs4kTyNbbSvkP5U5J6gZ
6psNmDDI1UtnN+mR1Fj5uthOsk8VVdvIYpSp3cVtwk8HSiC/4jr1ozlUcV6kr9pxqdJovVPRKuXr
lA7lrkgI0cvWMTTycztzR7uN7TCJcrNX2RWgY+oTqGfhvk4k+nHYGhbYVNnqYT9zgkKbNWN7zQxT
bLI01zag+9urVZfEKvv1NBHu4MO1DXe3ylp4NNWt9pTkg3kk9DCbGzmHigpODlqiGcURfCbuoGlY
fNG8Mb/WsbiqiqaUKOUtbNg0wznKVituu4dwBvIV5nX5RdaBdftmgeM+y6rYG8OD3AiBBWeCWUOy
VS9b7r7MPmnoRoVi6QlIUZQj9Gon0kF9kTWaYK03W1m6k21iTscnwiC37rLHODn87CoiSbLoEva8
JOXwsjjTN3zCurOs7kB/+PxAh5MsRm1tIrOMVqosysPY6K9Gl2UXeSVvQVsWDHGHXjOvTB5UazOh
rMoPJXsazUndGmo/bLnT1LuiK52NHDiAQnwZf9zebQt4dzNDjkKTjFmWxNAf0yzZ6/Djbu/WKkjM
6uqi/3r5bmSyB7I+kCKIAJUuNmYkUSBhsRIgm0Kbg6vhnu5V8iydnB0A5ukiS7eqcVBIG07THjeB
X/DbNo0NSE7zEGDzchTV5GwzE5FXSSe6g4zD1n1R4yL8xc/IW7c8TFPxq5/h9eOud5x+64kq3oxp
pF3IZ3cXZNDyTTpl4s/wKMPM93bVHP5nuxzPozln85eVO7JczqYmRQQOHmMSSXC9F6WD2L0oubDl
2hmNdjqz/H67t8qxLZp0mwZiztElg/XYGtpPmRK2XYE/ZdPYe5kSZtV2mZvMe+lYhcpeYeK8zSNm
7VE+ejupmYYY/NvQx92zZ3r1c2Zk7xIJUyWRu3MqRGN6Hp2kZP0ZkJGPw0IJt4zchTQZzJQmPwu2
LWkagxi9d4lXsGU6iXqDD9i0nccSyqzjFU+YviZHqQ51q5MaUfbUweXwGtEfq6kBIAKZZj/YqsuH
hou8WEz0CgtUgzE9Nd5ka+pMXlC5up9BFNxNEXG6ShmxEtb0Ur2I1NtqZMeejPUwY/3zBPnw+6w3
6UmWZL3b67+Gyjp5UG1lglweOyBRMXqPJ694mGFHvFpp3267WrS7cS2aiuYc7SSKA9lamgmA5cZE
JYdGWVXBRPUMVXuWpRAXVd+b8/IhaaPfZwMcHEeN/SyRikp66fUCNtMKbxxzUuhe2Km/wRvtSCmC
JR4JCP0DefTSS9f0Oqj6/HofaM+T6suiPNwHGoVFWpxBiGGPhCmWX1eSA5K8CA+l7rrZtWCdUIxg
XRUzcg6KUugPRTja/78zVvioMIRIX3VEj4ikEaVYJVjRXhjrwTrLUj8p1oPQjD9kSR7QO52DRC2M
vZGP2sswuNHLQDx1HSynCeNOWf/d8QZxkCUP1hk7YVlnNCXEiy0ASWXFGbD5uy7fUjLr9sYUtov/
Mx+fPCRN85AZhnKRJQQUsEkatXdZapxxODelu+wztDLOcSS02wFS+68zK/b6fZfWX2WPTKt/1cvi
nGWBZVbJRffMDv9t8kYL3HvfyxTnOtaZ96iuDfnaUJoo+eGGjUdJOYJvB+10G4HU/8+l0tEqtrLj
sAIQDG0xn02sfxe9fclXmILDrf3QVoRRZAdZN65OaApCgLdBbamYz463K5yLbU2BnerxGY8w8yoP
ozehfbMkiJQ3My96bRDuqvI4ry0m4u2TQUhN9pOtKKu9DkXIt71qNBee7UeW7T5IV0FPs/gzywZZ
XluVMPoTwTvMRwTqLIU36l/uZ5Eyi0211ikRrWbq/d567zeV1hlM7nexslsJzpIO4eu/knfVX2qy
kbK+UUq44exgD/BN6q+CbVI+Vfb70LPgAdLLlnutvw8vqgEXFnQpnzodiOeSh9EHGwmXJRJnzVon
z2SdbJX9xqER/251vfHX2LIJm8Abhb5XFgOF8E7gECea6QQAZSur7vXyrLS76NK7Zrv3rHR5NbPw
olT19Nd6gl7cKE9E/avGaQy8O6U9Qcg30Se9OCmN9pSF7CFi+c3J09Zbar9y55EACd+pvR5kg7Ho
0JP+HuHyTq83HWTH9howHtB39HLq9qNba698lcp+zKJiI4tZi8yiRdjGl8V2StmmsVKImljvA0PR
d+OYJGCHGOqBcPRr/nkPSmdor3LiJqkJrK5FYTOxVxBrD4nwYpI+u08Wyj6V0Ker1EKSOkkqbKEB
yWdS2WFnGh/YJeLnmuZVoHmZ+aHYBdFaCLmIfNfGR1O1X2fLyJ4i4p+v/zFI0WZ1U5S6fSn6jQL/
M2WthHYQqEv+MZtYnozLhieWfbAN29rlil7sZwQuiY9Dv5BFozXZWa0PX1nsOq8OllzUz/OcmdDi
PCWQ/FBV7UtQ+lZ+JuQyfIBJK0xz/pS9RAXOtqm86dNzcSzH7S4/G4Mie8nB/9XLUBDCLTRbEA1J
hw8TDbZ1hqrrf11WFv91WXq12VjuamXUNuQPoXz8c0gMzDArFTbZ39W5xnPcB5MFH8SqzrIBRYXi
ivNHf1arof8scv7LPGfeYjBth3yurV1K5vNzgHWZrZilxIFsFVWde04cLKOnwXT8G5iJkWGTpG9Z
3f0aqYF0lyNlh+yfkbWeG7eREu1UZ93zXHaHOEzqP1ZGC259P2H9EX2pBvvNwqJoWw5jfGlqJX1o
lEnfwdwuvxBpIbflDOaf/dL7clRazl97scQfHcH4DagyhB5MUquaRfwOB4D0JWnRX4jyrP4eI6tD
7D7+mYaQCJSq/Vxir8awqhWPeOUOR7cpv7Lozzf1ZBKLgqiJ2d3sfmPBCaa2j39qlnZOk0b/WuTa
KjphxdBjQv3guql9KA2NJFFMLNDSx+mraZcX4JXJh6aEX3seCL1medew1srXAf3UoJpTBLC9kr0W
qaoDT4slqExRvY7zqD528PL435Wvsoc1uYdombMnWWU3XhskriuOsv8SDda+zrVsI1sJ4ndXbXKe
5aVklSumjdXp/bMsdcLwEFtWo5OcO44bZWeXCfY/64uxI6MEBFt9k32nMm+ueWxhd4E6AjSsOH8l
dHUdsqL8ZsRgpE30vk6N64KtXVC0bbXy2xzOWBn3Jj+KqlA/K/W77K5oYJMml4W9LGJK45Td+LU0
+vqQLay3ZPU8ZJvOTHKEZHP9WOqi3spJB8U6lfwZUazq0CM3zCMYsvQlLU0niE3A3a0zDGlQDiGP
wppnNdHkl6oDZSTmAYXrYkwDJDf6gzuMCgnStfx/Ofg21Xq1/5xAi4bOT7oS66nVrqbD1kQfvLcE
l8VLr1WWL+sL2IObKhqNW7emmH7r1rnZ791sFktHlXXyZY4N1hs+ScS/4rTz/NbR+nPfLeYHZH0i
A238rqqeeLTtWvjLehNlfTDsPYRpt7Jo1xZ5eAIFZ1kMjbchsrt3AQHuOuVRShqTyQbbwkmhx981
GXybnP+fWHlsVL0gOAHn6iHRPO+baThJ0A+K+lLZzrCb0k55CD0EWXC2cHdGXClwP3G7FBhcfLOG
/qrL8UuKB94YN39VBTzByelG7KmbeFuFXnF1qrk/KjG6rknYdo/5rGCpnorwnQTRjzwZxM9IPVi6
weuoNf3Nzdzp01n/e8qqsJ0ktbaHGdCfOrGISzsU1jbG+PhVXW8UpDGn74rd7pSamJgZecMhNdTw
MCtI6HWtbryhVuUeqpoghCzOQMoOiFAmt6Kih8ZB99r0Vhwj/qV5oSCfWybmW6ZOZMuNouD5SrGz
komiXd46O6SrD7Wd1LdWu4m6g0NE6DZWlA7rvEx0t9bKJnvSzlp/G4u2cX4ITXhWcubcQkW/d1Uo
4etr9rwqPkSaMt9as1UuLRo09da6ZEm4J8UOWWx9VY1DIiSuDePWamke1oh6ad2KIlaNvdphIi1n
5tmm7Ze+xbNlHVtM47LXrdC7tWqDPu1RD0Snem6PrVt1B9hab1o3TZNfD3l7kQe+3l9nifHotMt0
/ncP2U2Ijmi4VWZ7WWyrVg0KYWWbcgq9x9zU4R4vHTijKnxEqwFelyC5uasjnJ9lpewnD1GZfHdi
kKWyJBttBfPdPh93yTr+3jXJiEVBdGT7sl7mfuh09VUvsvF0n7tdYuXBFdapRfIPLtQ6IEwwHKgx
CtvIibWcmw9cIJTksZh4uF8sLLv4oVbKp5QN+W+XgcLR4vBWJFvZ934xR0+PsDar872+j5T8ZIfK
u7zyfe640N2AwJh2m8P5EjoaOvmoPN4OSmz2Z+GJ9Dyvktp/V2eZsDpflvVKvZ9apNJKHrxobSr5
RgVgcb6dyq5dlSm+6Frv1vI/puuyGHWfiNTCesl5nceOenZFsmzOiou/koe8a+KyNsME3Bs171hH
/Mpl0bZSh32TKC9oTUTvDbpIsl6bXONYNyrLWMBXn1qLDrbdAncG5Wy+5UQDZH2ae9NxEUj73SbX
wZYsZOF8YiAsaDVSAfJQdYl3btaDLHYdBD81ROFX1o11TZKaHD/cD101iUz9TctPs3bTe8bywEPY
JDa2NtihM2wJfPFckVx9SdOXLRoqeLK3+Ie+f5/KC7Vfw+SA29gmsk6ogE7Zdyi++3nWlTOQhsw1
c2R8OcxmjFvfepBnsi4mYbQByIwe4f+3QfBI/m1YoiBbqFbl6V/1chI5lDR5uGtYLt+u+F8Xk2O1
xvtOAHGNzBH6zeCi7dRV50+qKt9Flm/Kyxm0kqMdqdsGTSKimGtH2Wc0IjVQPWXc662T+BaaHV8U
vYmOTpVn+1FE2Xscps+SUrK0YcLPovu9hwcY/X/3CJW628xLhze2h32y13cEr7qoOOuqszWNxDze
q5wswRnmXr6PaPS0PxiwZaHH5GdZf+vszKqzGfJaDay+757miic0PE1ijcROPNJ9jXMosfDw69nq
nm6VVYEwn47ak6wr14a2QSeMPba6kdPcGjQHCisyZ9u75PakzGqQZWEf3OtuWt2y/G9B73+LgP/W
Lvu3LUZA/5ru3xPJ8v+W/5Y64VINnH8dD3Y5xC3qKRh2qEgD4iHjMvkoI6IhOWs5mZ2yVh9quCmq
ISjKlj5s9X4TdQ06e3zLO1lpN7ZBWGQ2kk3aYPxsjO1LDYXVb/TYObpeSrhkbNJn3f2UbbIGxGmC
yqNXBPc624pNDL1h02mp1bwIsAIv5YvsLg/wqVm2q65zu4asM4Wa4Jgk2oNeuuNBy1UwMHmOQEI8
ZpeW2MdBYIFTh6U28tt1OcoW2QcsZwcee8DEfu0tGxCO13blYOCXmGf6qbTSoX0N8yTfWrWKuIAb
fcmtePqq5WDWGyvvyEPXDWYqKBHNRTuf5hpHERaO0RMuwg2a58jPp2yd/RE5oL9wGQkgoYyRn/Uj
WCPDA7Nk4qaSxf2rEpLEG4wG3yJHzY5qliZHZV13wV0qt8Y0T69Vi3xsbMPX1Nz0eJtpjFGXnELc
bnv+flleXMMlx0G6qx4MSyeP68xZRXbo77I8k4c2bsuD2Ro43UXRxf7nQGgtuiC3oJzz2NX3qtt+
lY33+n/1XaZarNi2/5zjPlSk7nDqcn0r577Xy7N73VK58Tl2v9xr7l3vdfLFpMtFV1w0eNYXK3uh
DhTva7vAZTCy2guu2KWvOJGxm9y83aKpD34/f/YciJxK2bmvVaE/VQ5MSJVE6mvba4u/OF32MIy5
97qEfbsh7uLwGdBqtqO9M1j+o1pC0Ztn74i0ThbImZKh0S6eEH/IRgvBmZeQvwtr7nOTWtUxnyOU
OVJ5DFcvbzJQYBlkWZ7m/IhOIFpX3sfkveWh840/5XiVJaicX/JCHR9vJWES2HKnp1vJdg75UqrP
suSlREhsTFMKw/kAf45nwtgtj/KAkpi9LUJDBaJAXVGbvxoaEJVBjVjNtlOt3vaxDKQFRyk/wqbg
cJ+hxiTlMYnEvsji4XyvxxnE2xYG6EtvrAvoTrm5xXjRfuoA3TyZpZMcZtOBWTZUQEvWg0FU5JLn
JKpCdiOsSqnrjWhvNMvE8pSS7JvEpu43doxXR48NSd9v7ESZzmo8j5ucyNZ3LMhqzf7e9F2/UdNc
PxtK5VzngbSabKix2kiNVv06jBYczqX7ASHL3c9tV57ycChwQL2fJsCzT6R12yVIIr08dZpdbdmg
hMdVXbJDduHJtprqFbHkkoxZgepvYVavOQucfdNCB5StOeTCSzPm7wSjsy7okelx+7h9qdbsLBZb
i285I8LGkZfvIRsNuV/0hXpq0fe/HdJi/L34XVnsHJdzJXogKgQvZT0Ll1L8VpQN/6rL1n6VWySl
L4doS7fl3mIdGuBAkxBkPOYcWXmhNg9DFCfPmtXAhKnb+ns72K/epBqvaT+ZSFGb4S6rhvBDgUYw
AaX5Xi/4LRfD3F2RIjUuE9nOABmc4nGKhdrukbeatwUoL8yAxvCotWnkm60ePunrgV1TfR1XIltC
uH8LBpZFejteZaPsxiP6B+Hr5CTnkAdhx4DAox20VHBpwlzemwUfV9OAGVJV2AyTSD9OTp/s4wFE
eLgqhSaY2FzLWmB43YY2kQiK9waxFnOzA/pkzEAv/hmhIEV6UQBuOrCzArdonU8jCjGaF43zYEM3
/hj77/ZaHUYVzKY1OEiWoPZBMEcHDa4r9n+jcq5Q8z1DHja3Y4S0qWyQdbLV0tjmIsZDH+CwdYAB
q6+govPodSDEXceMv6tz9tLWtfJaAe06tIup42FQKJ+FpQSyw1zr6aavU/MsR4YFUJ2o5wGhqNhY
aSr53byxICd7nYUElJYaj4lt6Y9EJMddlCv5b3WytUlEHazhjN3szQMcQnZGwzy5/DAZKw9Wk+lX
r3yVBaPkBuHngP6OU+n85TRzn25Zd2dbEwbf5j6qXsdHRjX47Rw6e9kgX0oI9sEnAx1jwqQYH+it
gtZsxftcdenjUOFPQUKfgHOzzHunbp2t7OaGpAhs0+O5u7b+P4+yhrh+6/vWVwx9eMKZbXiCjYDP
kVEdPTJJ53t9HxckipfFZTtIN9mQZqp6JsR6lINkPe8Xx5tuXENcjvGIxiYR9tG1P1RL/ZSOYom3
R3fA+aFErQAa4lbvTqvYm8EDX2dEAm3qwh0OILOMR6tqf43mE/0EPfzTiPofTBddEL1P8JhaT53V
l0tYjRvEYZZu7r6osqEbpsciS9XVYAAwcOtepEKwlP9FDmMfqQiIyJKsX6tkL28R4f6W+NWLEsDf
KgxXzXr4rOQvgIShvKwHlDaUTVJPv9Q/gYsSEQjreV8nC66+bn9utW5+tJZ8eO3JugdQqpajbIyd
ad4tAhFe2ao62fSQF8aatGBok2NnOIPjko2yCqYFUFtzfpQlKyTGELbnkO1NoW+A251ulDQApZsM
QHogi3d9Q4T9+chkeVr7tDXSfEtowmFy3AlutDZ/cV1MJnRFd3cseZcvCqweNhPT27yWZJWq6+94
ZGcX2b/lJ7tHz5enztrDBUb0PAiTAD6TeZApcBgCKaYHYtLjq42q7phP3H2q7HlWbVaPZnwhL6Vu
eEHjM0xJnYWtz33zeWqGCnCljvdCPuOsoAyfwK0/o87yntKTzc3m2YHbnc0z2dYsd/ZYCSDx6nj2
ziyzzyqpFED6thII0pMH0rFHXNDjZy/k5q7BUfzmEug2O+zpNd000Lgwp6s8UyzgRnWFe61u87Um
6NAHjYHUWEZan/gTT2lCsUTOeCSPalgGYxuaG7fUieKmK5L84EzPs7euiDz04iOujwTGXJ4MvVmC
Nz2G5Y18xon/P0JSTfrnqmX+UqlGdMRx46s3RH+IJPL2Yax5hzRUiG2xHeYpGfMrWt6seM729gp4
cNvpmDQV7xXzMDe+Am+3/BkvvacKJuJOIHuAEhmab9prb2jfPE13fRVE2MbsQ6Kd6DE1BgkidQb4
M0Z9MIz8e4gSFGKzdG3ioxmiPnmemvkqeUJfXwQEIBIRW0DPDsRTFL43ZDq249jzXFaz5GECtuiL
srv0hOMjIvZ/pVahARg0um1UavUOG5TcH00ApshLB5jqAnSKv2p2v/zR1f0+tOJju1iPRtWoD14L
tpWH07D14qbw8Vn6GfZ/NAXW8+x9fySTxmfRfsVidZ94xceQAybRqx4qbvmig1bzx6YqfV35iIo0
sBDRwz6uuzSlMP9AdQbTw53BJ1N4DXkZp/2hskzYWOY7bID6BOSY3UkTq76Jcs1OVZQx0JciA2Bl
fdNjfQHwzZrSi0sR0OErZNJtVfCAnfOhPdZVeo1tkNVLRN7OSttdM5X9HrToH8pYFK99+LP2UgKJ
TfumEB1lnbBcK2RJAzRukLufMh4ei7NRNR3isOCdLDWWdIQXgEiOP7Ikaq7abIybIXvth0F7M5zT
AIIyUELxqsEL2ZQoG+BmYq8RT/NYNsXVXKZTifnJy5Lm1xGrqq0GRWa7pHwZJHqHfQye9BRHR6/u
to5emcewbAyYL+Mz0oUNi8+u3sc2jqvD0D8B/diYzTyCQjZPWukqvoo1A0i7/ouzlCQs53LZoBPa
nEQyHpsebC4+c6Rmga8rvXoYRzhmpVkAfAXXFZYe2f7YeYtKFPKSrndP+WD13M7tq+sAc3bMrehr
e9/1SJkVsYrm7BQIpBcOywKPwZzxLtTCQjuxLXeDEQ0j8MEYXMFYM+tuBsWhnhJPwA+v61jf1nPd
nvrUnhosXTit4b1l/m9ti65SUZT2sG/V/lhWBLpAR9JVzqLJ5tsEUdEECW4S+bSMe8geBWxns/G7
DkHUCXerk/BifWf16qOqV/UJIPnCPyx2m8eM/fGmRf1+3+vzD55VNjSZxXtuBUaBCisDn6dfdLJ1
xBWKKAgrZ+uKzP3rpZj6r4nLBm526tgv9O+4CXwRIbqL5PSOEVzVrZMMf1YtX4/wlqfKtHEvrzCu
JwOPoCvc48F7bLI0xjx9B/pVvBbxUm+zHiBy0//IHTRLAOo6yItX1XZRYvdxaMJjvrjKlxB383CO
HzSjfyss/BFQLvnaFRm6mGHLl4erLeo/w0W1xUAKn0S11pZf2nj4FjVmh41rbO9Tm4RKNfa7cGiK
gNebPuT5tPdiPpC8QrNFz63hUpd8WFomXvORvL5es3UJxT5N8t1CQPlgi/ac5yXSPmn5NiJ0LZIw
Py0uybUs8ioymumuK8NzU6EqkfJnVLXhqQq1z1h3CNW0zYPKfgPzuGHYwly0ToqOTqXQUvOYCUQu
mq7+KbSy9E1U9tXmJyo9CXqQyRTUbbbxwui5KwztkOSnJuqtTVP7pdN+UTPxXptqjKHJxNbXza+x
Y0e7xhjxvorApjZefkQ9L9ukbvrZNR7apak7B057rrrMd+3Z9oVX6L6TV+6uJN1z7YEsNlHbXQvk
zx4W5EhwkoSH1QkVQ17EtInpJ7iZWJ9GGcHIIuT0KFTvMGZonrjtqVTmH56DrKPlfbXG/CW1jPGI
BCMgfEG6mIfzFMwWcL5S99yAMPR0YOeVkV1DzSbL64dk7LgHu5O5s0Nb93tlGjdoMr5D6J7AruJy
NrveJqmGzB9TyKliTB7kYRBW8kB29CHLGxvqsJ0D4x2+uCkECyJLGHYoft81PxPDerfG+c9G78iB
xeYZMPZDBQsRXxecKGzMstBB+GhxJcIMJnt14966Tjzu/a7JmkMVtflTPoPDQ3z0WaARZ/Z5ts1Z
1G10iFmIYiXOxtZGsLS5HfRam29rfVWzxTP40ORudE4EWbZ2NOKHxcutY8hKDdnPVDslowFDMy6W
hzJJx0OBA/wZaLix14SYL0OcRyxmobUCj6l3wzjqQKpbbVslCA7nXRRvo+ZS99B6TGGTTJ17C+0M
lsRFbSC0gIAkQo2ZF3SpSt7cBBJvCWG92oY3BuMi6re2PQyKHQdFkbhvHUn7oHGs/r1JYgzWe2BA
xjxYfgKi/mOp2Tlp9VB+KjU5US/tpmNlmdYGymvrd9wuPycLpk8Mr+UTWnEHOBnsAzhVrDd6bKx4
gPV+B1Xrc7L7HnlFoX6WsdUj22jMnxGCKD639fGTeDobtrQePjUvREYYlNSnZyGFZC1u8xmV3CIw
ca0/oZBNvjaY6IwpximeWSFhvusRkHDCjSwmYtGvhQKLaIo/ly5dNXE9E0x31O1qc+Iha5qn2GZP
HEbmcO1wsL62vNeHyW12AM7YK/MA2lReDtUyc6wLa20iSt6TsjTKa5fykY1mMNi8SiSG0qBPp9Gv
FERh+shYo6Co+QCNAvYbtfxCJlMLbCDjO1VV2l3UobA6ZKSY0QaB44+Pk7rMuwE9EdzJKjuoCZH6
A0LYj7U1Ov4sUmObEgL2DTwI9TL1npHXHXdLdR3Sej70bRJeF94LwrxnMItvWRyKJwKpaHWziWC5
oaiPWtRjZ1osT7Y588AuG3RUVfzHBrEuqkN2suqQ9AFkhm5nuFYQ9dgOwohPH+2xL4/eorknfG2N
zVgt38q+3HVNuezrdmRFUXnvgIM3fTMmEF/4/4cLiN+5dgVvxQYb4o6QRkBrY0gVpnHkhxmB1rZB
BwfDRmOXJFCGRMg2WhuzJyROUWjj1h1lBK7svG82PcbJCjpsPLgFxAcCAhhRh1bQe7njq3lJIpLH
Q5eE9stYeQTVrXzX9kbljyVBjdKL3E1aRrbfklnetnFlb2a3GU4IddiXRKAUWaULuIWWcJlmckMt
WELjMJKcC6MGpGucZ6TptoM1Jw9wO+o9C3+LV/aIblp90FDMEEobPnT8VRGHqv40naUPLLKMhwEp
mjhOCCHPjrbturDcl5HIAjN5a22tformSfeJqH3j7k2GeRTzCaeLYR4qP24j5RGVwv462ZPiF6Tr
Lyhc4p8Sx7xx1TvFHXy+kjBP2jVPRLsBN/QAf8oG+93CqsK9o2lINqKh6ePI7apaeoXeuOMnMV27
lmxjCirxFIVuEeS5e8lUVoGRkvmDqz6aBHS2hj3PvtYpp84r34SwnXPRKT+aiS9qsjTjYlZ1sW3n
9K/WAL/TYNC4Sfunsm+SczaMk68kM0rH/4eu81puHMnC9BMhAt7cEgS9KJGUVF11g6gqVcP7hH36
/ZDqGXXM7t5kIBNJiAKBNOf8xhufBfM+qhBMK6pdnArVDIM5NKFxDjCl+zA8lSPSHbGj/DEnczxj
8Wfspzrxk36y/C7mOelrFPVR6IYCahAYnafq6M7DCEmnai5ojl3Vli2VAVTEQE1aV9IUsCwrsriw
z+3kTSeB4vJGa4duD8k2SCbsQtwmXg6FlXdAK+tX0VU3BY8N3+1JOzpd912Lc903Ws3kDct5+TzM
qfoJlhyGPG7UXO01JtqjqhyMK34J6vyMLu3g114Sn+AoqWSvlh9dZ4CVY1mw5aVAKG9mVF6mKd7a
vfc9D0tzI5yBWAcyTVPenqfOxv5FTNcJkCGaRbhqutG7g1hNMHl67ad4ZyxTZLMZHrhB2F/u7ChU
g9jJ36timrYNIbMAv2kU6hPQhJUSIbSi15dyQg+rC5miChsBbQdJuJ2SDo4vihQh/TDZE4PLTxm+
47aq22fW+Jc5tcTBRPXe0DRlX/MibcL5JQfAMRZpfOvYz0YWiWa8KZnz4ZWIpmPHquIj4ejs7Goj
mvZFbWvbFIDNJnbx0k6fo3iyWN50eIyAkNxaTnZLvPhsW24bCPzByVsX6m6AjndYHNWD8YvICWM4
VJohK3aoVAdLb1fIeaXOJlK4c+GsBp3jthvoyvkO90hGkjCOAlSevmurFUHTd+NDKwgLYUUClVKP
UTT0Ql8YCH81YTptc7198FO5qyPAT8KfOe6J9Taaja2Tg5GJCMqB1nfaYMxbBO30sADmM8XvCfEZ
eK6+AjYQULto/YElxa6xMD9pUIIAHV6Je5ND4TJIBHrk/NsJBH0+mfNGZSVt9lq+jj+/kFkYz3Ga
35SwWfxB1cKnuDO+2yZ5+GWoT2mfxUcM5cyNqQDnqshm1M7ZYZcJ9fQ8GOpWWwiHN42mMu6FUOdC
cEpZdxJYniAunqPpGDWb0LbUvYrE/WlorPazsBZQEGZVDFs0BG6hly07OJqT72YQUvsFofTNVKQA
AbzmqKVjf5rGeDjJo68iss3+VKRAp+DUMFM7hNvBt+/nMnf3/Lj1ycjV+mQT79qJpbrOOJ2fkERa
kGdl0+bBS/Ll1VxBMqDPp31DghEZmjPRC3dDqP8aa157ypryvXULAiilObaHJcEQmYn6h+7mM57s
/Xwajb4MBoxtN5WtFfgNWaiz6KV5HBT0v+p6P81LeWIWKdkETWFg9dW7nYAKEENUcX1CLZ2F1ZNZ
+UpS4Vg7u+FJFixfWYcm2dUi7L4LFbU9LT0evPlo7VuGw1OLAQBaCyxLN01bvaaZ+N2Jsv+8V/JI
3qZksTRWKuHiovzSx/sQTXx2tOwz5JG7Vid2HPze27YuJ740hT2F48mO3iA11Qx0gdZXBrsLsrKe
k6KCG5Wa36lNdhRiIeG+bLUxu2mKlwblxD9G8s1ChhIlCFbwXReGPoPU+gUatOe7a6YwXOAf7ifZ
HCKCrYa4duXNYeya1fgmdDco4I4CXqLCYg0Y7GSc5DdAzIO8sLO8kbarT0wMqwDveojrXc32NzQ2
iQBEiVQI9O/XqvTYWo0m8ZrO1U4AHfRTDMfcrx14bM0vd8l/EXdxubMhGnKDbrnsjqmXq9hdnMTo
6/Jb1fpUndq1kFVZmIh58Jj//06Htf3v3qPjdbt5jAkulnutHv1msL+zOen9zkQVLrAVE4GRMjsM
yPOT1KFDVIvTguHBprHmTeu14DNjpwFyRzGA+NvNH3GItDReCJoiLrh/J8dcKZKN/dzXGNj1yXAr
w/qSMQ6cysLI/bwufiInFxEo79wNHg7KadGfu8LDgHRR3MDJWsT/7Zh0QpQud5wCSsbupdhpY3Rz
yIqFxSNxhrcWrc79sIYJVMsqTlOETGTb6udZW7ZQ+L3RefQt77A3uOAli+rVkzRIhxBiBJFyGI9K
ZWe8OlitxDOCbJajdKyaiDN6iDc0Q37C3ks94DrLsgoy1plbc0QLRrE2C1nnjTIB0nINfZN5kflA
8ais6+zkVcsHP7bjo3VkHc0RYWtXT8U2IUWmj8K7jvFi7Akq17DG/JQtxNZqu+pZLSA1Dmyj/DjH
gqvPo+rZSsk4I2R1bvpyD9F+wW4DENpQ4XZvTCjbqh2p4yX7C9R/ew5LTGdCtDW2nbI0lwzhDEOr
lPeaYXbnTK17zAXcDU9hp7xYi/g9ZfHeWcR+ACzzcJy42vMKlIeQOPp7VYYoJqTKz37110CedgAx
GudXRWXf03lDUOdJ/DOqkzciSX7lTOb3AesRBFGdP0VMPI15QS8V+zkPWb6UUdpsWnU+NGZn/yIy
7xILYIxyVNEfCJbcSQ3CcekbiFZES7ZV1GVHXSGn6RTmckDFdNkvpA62oDSN7aKILmD5uK3qMd2r
zRrvwCukK4m0iri3rwD98dCIhzsGkDcjrZLvoVLbMMFJJuiPrFarlbyCd4ZhL/duVL+LTvurHEVz
DgcIk2T7ycNUBZTn1EMHaCy3aC5ntzjNCsit2cwgFYi5yM9NUWOosUbvZqC+o9E2B29olTd1ToPY
Mwipwtjbhn0eYNkSvYEU/BULd3kyW115NVRL2cwDzj5uX4BstKpkl7eT+70lft16Ltj6LpzPBD4j
DJSQUxrIIB+MmQh1yYaq80bDdzJHe2YHYBzbOun2HdyzR2IKWO9kwv+0yAdbXvrRzjwwhFiMm1fl
NYophXnwjCG+GU1IaEOJy995/QdZgYQcaVJvltb2HqCNw12UOBCGm6VkQZ0tz4QYPmZdHJc5Fo+x
E+6tR9giKcEzzwPTQp60DEcy/53zZU8y552RS8s3X/XP07KnbJR1WcjuX5/+avt/XkKetpdQjvOI
lSlHjCwd2B8Js8rnYTVqLKLXujyS882QqHSS9X8dfp3/6i7bZPE/bfI6sm3WRLk11HrasLfL0X4r
y5pJdT1UHZYwhFP/02oMJguC9XyuANkN9PW8rH9+9LOMZ9KAiqXsoixuTrKo12l2NCvEx2Td7Ob/
1FGvZhU5pJdq1qO7pam8Dm5h+ICIortsqwub0T01x71sk4UKN11NxvDy2VTY2UvEMPb1ITF63tHU
gfl8fajslpb8zqp1vF5cFowPmPJog3r8amPHiQO3bTxXZq4FiVtHe6tGarxSGuuq1qZ6DQsvYeqb
xM/W1d4LgMgPXVWm0xLGRWCXsX2r5oXtUzRv0KurvicgLvapUWcHEiOwlmEnjqjSa7o3bIc2J5YS
lk92NXQXLKL2LnPsubUnlkhLlh9hju0ztvznEsnWPeIub2WbO6sNqBoobLsYViL7aRRTygpffcom
cUIMpTh7I2vPhs3NARTVggg/rhqzUqAfVy0/YwfZSW609yCg/1SKVv2O3lq5jUe7DNRFw7Ql7tli
9sg0Vtnkd6gb7s22ItOjIsik6RDlWHpvs2FQ3xpnBDAqspVNQSQpLyzw8GZk/JXWH0bXd+yUATT2
kfW+jGa9LeDO3fMEkYJ6qn4Ry8dteG1qI72/ehj7yZosIApHuw7q91b2l22i1988a2gvsjYk1UKG
aXoSYvbAqYl4WxXZeC/jsIQGm4yBggnlXbYlFYtdwFFXWfP6BiH0pviDDM0/HZYJqWqikmBQ1mvI
otD/TkYrvsnLePWSHNUQZMRXh6Gv1+V9mx9lW8N7exFKePU6cvgzhpKwd1+0pVDvCuYLO8eN1vAE
w7Zsw8roVpRkUGWTVQ0LNkTVbzmuy6ZkXGZfrTV9L6vp3FV3DG7+uUKZ7RQdoJLEvEqQK3DQl7RO
nUPaMb4i2fIf0O1nlw5/XFMLv321/28/QvzYLaqGvpPX++o4aMljIhvHzgYbdhScqickA82jMa36
OU0ybWSbLIZKrZ7EWkSpUm1Iaiy7/znx1VnLFgd3F/Xlq0kezXlYPX21uWnxR/VaVj9t4m3ctkuf
Kp2UcTwl/xx9tdmKAETQeifZQyHD9NmtjJr8oOiAYYSO6nham+Gq3iLeIgJBQciaYSerWoxPGnsS
eNeO1b3FYbiCfNZY4do5GePikMY4DsnqGPf1cUrAmSDVxN4rtt8MLwffVplEmNeqSVL9oHcg98XY
229T2Y6HGJ+trTyL1Vx2EG09byMTrvwgbOcUtixK7IzonKpoMSJpuf3qDCVbMC9+lzWr0LLHmieQ
tcQN7VfDtFBJEsVNNlV9xGqiqJeLrIKYMv1ssr436Dxs9Ql/ZSvBv1jpEyWwPM991VgaHdSSRZ2s
Vki9oL/GIkd2NhguXmAwnOXJEETH6zedx3rwx9ngvarrF3W9aCZY7grPKy+yY4P3ix/OvceLZecb
2TYy8wQx1ns7j/29l9QDJBqmuElObHJucnUnJNy5bq/EAF3EN2x9OTh5t8NKNwf7GSX7ErWQ12i8
1XVb7DylyXb5uOpejvaDIIFF8lfrgwpU1puSDUSncvUbpq/M7nNZvFnaNLPOZ5TzHDtnLW445yWB
7oyOaP42KJh29l74jhw0FhwT4s9eb+5lranH9tUxjoyOSWAvzd4BFYSnke5B38qQoi7D+K2biGTl
DSkpaDT6QcN9x4/JCaxRPscfQLoESW72O8JYa2zMZTmPZmBvlL6pF9HB07eIj7ovtjq0N1no+cEw
lWejbL/1upJg4tfMz3xpZDiqiXh1zt5FMaBFpiSP/ciuoRrqaAiimlX9FOXwEoaN+ppGKE2CuNm0
phc+CuJaWcNaXVUa7s+sgS5aC3kUr2sMuzKfojLKP5u0KUxOijHc0y7/XduuceiwsbjGFvpwM0vc
c9EUf7H27n67ZnwdpkL7g80GnuudxWbpuZuXDRNuSQ5bCOASVoYVHOpT0Yq/xuVlE+GN8Wam3TEB
yPtbKxCGU15ybEzuul2dUeYtd5VGnLZU0jIAwFKT9E6+sejDrxYPGz8WXow+fSZeTLzmCATYye82
/qlGi733Om1F55cuZnTECMsU32OkwgnaqiBjsTi8LelYvo59urIL8/gkq3mD3iigiQvMe/sl7Gfy
UP3YwNUwppekNVd+WdrtQAWnh65BI8RSyoMxZJg45HZ7IOjXBuZKK2dnbtxZ+vPnF3KQJCi2gKCC
VCHRT1Irx7NaJARv7I2p30ZF3KOFEchgqN1FoV5hmlOC+sKO8U13BJq1RXmz2K29DYur3USn7+Q5
pE+9c+8Brp7sj57B+c2MHe+BAfbGxiLjbbCM+bFgACjPTQjBEWtWfVlT0Vu8NwOR+/VzA8nie6mX
gazNbVHfOy/bxWFtvYmqUW7E9/fyXO9Z6s0J28NnrTabmxiXo6lmKrIW+iFr8uVarIVQx/OSCp1w
DbW674bd4Co2Wka6fZ10zWHPOxcbIjpoBshG3Gnta2oxx8xzcS701r6qo8bZcBZLYCbJgGDtWpen
ZEEC0+yq4Sorn5cqmg6/t64ijIqv+2EccNBiMK6wJLTaGMIQymGyWq1/gCSAzadX2DNZC+BEVCeh
03tx1eWIvdjrZ1We0dp6OCVWdi3y4S+zSqtjQcTrOgzNPwUKmE5QZ3bj/8+JUfWmJ52v8tVXGI5m
YL6kNRsA5EiLrFdJBMGgSU8RDDDD6NnI3GkXD5AptVyNnnmTIAnYwzJfEuBVsk32c7EGepZVtzFf
YNwRZVg//9W+NB3yRa2toMsYtSzlQm0bz2EM45SiTEUJwBiK5ZjXJJHXtsRk9EQIKALOYYvXwirf
6rCJr7LmeXO4QitLNrucHEWq7JXRTtlIl/2rapf6k43vB4gRAeiFHrhMAvI0H7ISt+SY0KtfLrKq
CaAckPFyXHPpWs9legxHD+TwWkXGs3hexuTzD8sm25r9pM0jTHfpYBUjIdYRTRRZTUaMo21zDUSv
Z2Pbqk9wMWzca6nmumO9tFBwZU1+PxHph9wu2hf53YsV5zVZqYL5Lf2bFVg06zijymodqwuPZrl6
4XLWswtkkFKEoNaavFoSDi95TYiXxDKpNUsrVV9puvZkkywgkDw3jNUmblmqTWYosrX8zZkYo9Mo
cn4CID63HMUwTF7wfF7+Jm7xPhMJ/V5jd+WTlI8fJbpuG8HScDOwX7mC4MgPdWWHJ2EsMS72SnIg
D1keKkQ8n/Uifc+RZ/sQs3M353h6d9z6oywqe1OZ2XTS6sR+dlPQN8R+ko8jifiOCD4bAy1y02s+
lSlInCg6kyLdp9Pyai+lsUGOE/hGndtPYumrZVM0Go83b+qQF8+yUHAsfCYaikR2+NNB4dEfMhjo
7tiQT4uaAcAV0HM4dCoamz0sFk9MZ8Dyy7Html91lytHSyvmV6tveOymFy1s9Xd7iX+Xi+uToH8a
5jrcxXb8p+mL7DnBdDDQckfZQdNX32sr1Vi0ip3m6vZbbO9JieXfjGUZd4aSpIGr5OdI8X6zXFdP
OH3+MZPqVz/FJumdxjloIEbJsrkYZyE0NrVpjgIT5AcvNrIfI0kiXB9doEgNyUqHFztrJm+rx6SX
GoAA96raE5FPSflhjynKFPMX1InJEmjfmiXyDpZH5hPgex40MfKYpgNYaQQL33VDeLF+uLC+r2Op
3Q2c0SCiNzg6l5jbVUTELOQuCbxMxHtV1uatYzxP0w8dxxPjVgnbPcxFj/zhBEC59YkzKgdNIa8G
p6nZwZ3XkQcJjdNvoB7qNScCtkVfyd6WdrkxUKs8Mj0isWlH35vCbR+LzqRNk/7skLgH3O3EREwp
FHOKL5OX/p5LJXmaRrRzl6X+e4EGUwvd+xH1UedbGC/eSN5qe6ux4lNklUTlk9rdRqVqvIP8/DVa
af23iQomuaA/Sd83kL9jgvVVjTjEKPqNikjdsQyj8a5WWvLSgFKRNVk0Fga1EOcJjq09ZBHWOkiX
yVtNRsc7MioasL/0ADYiSPFieB40U33MpFYDTyfXLasWQorXIvWeZG0AXfgYDcjYkz1cZJMB+2Dv
JHaz7dxMe3iDIUB5AiBaa7JJMywE30SeneQH1tnnaDAzs3ZJDpUWrmqfdf+YQyCtZlLfZA1PqijI
3RALnfXkxM6GfLXAlpyap2v9I1FyEAIOkvSyTccj5Dh4pQ2Sly6yYFGy49UoXuQHIleZg6zBOf3z
A06IIatO9mG9mrIW00jgT4E0cJQ9CHWPp7BCBerrkhhGnxBfzT6/Mzb2lZ9482NOCXfMlqY/uhBr
tLKNT3kRM9NVIv3bFja60qyd7k5s3/Pxo/YW45WYpj8b1oQ1SWm81lP9O84QmpDnCNGqPuKU3gHE
qPlqawI81+CNgexbGnp0arCp8eXZUSXTo3aJtQ/NF+b7GjBMOxcnL2YFARUtucsCcZQqaLKwCrL/
tulzUmyixkO829aT+xxNoLxCD+1vc5/HifFwq954ZIvCoA+m5SirqeL1R20BHiK7aKNtPJjAZqdI
PvuXHWnkCZXWg71+vInaHXD3EEF0uG2N0jt3WWRpx2jXjdPRiVLnLtBGv06pAs1cB4BWmRHsaBxp
9rIzEcH4hpYce5pQlD6o3y7gBk0BwOZ/rtf2f1eFEgYw+wFGYZtyh0unY3HX9Z9V2SbMdttqzGey
pkZdtV8aAHafVT3kU0uxDwFuPMsmbLNJ5/Wpiq1HEz1k27yEJ63kxZC1VijDQVhtRQ/+qCwGe36u
AYc8fTbBgsTRasRG2imTF8flNRdoZ9mzbm7I7ZIpNsboLgtPjfdqZSxXWZtCnHaT1t1Xep5k/tKt
UeC2cTbybJUwy+eWTuisy9LdV5vhZX88VWXSG+rupiVwy/44/c6aOvUuC54jFDwGstVfbaE5vrWY
S15Q9FHvQxSml1az//rqkLFPQXmj6/ZfbS52ZWL6vGg3jAhWICPkW5M9X/DcfhF4tF6ZA4srKfTT
AAniJGs2TtS4PK8nvDy+a8IUx3+1yY9ZXfWrFWG01eqmAORTOjdZuC1RQgdCAAx12mpVAaRLLqYd
txkc1UebhvUjzGrCa16a7GVbkZTEKlMg5nFZ1f7chOqGZz88ys6m4f6IKlSKDRP4T61ih5UzzAZR
n7SPdqnvgkDhE3qvmHZniNya8eo5Ch0Ur4fx7PTmwA3gZAx8aksiFaSUZrcPdW7T5y51j/KkbMJn
TCN433lHbR7r62xOZ7uNcWhdRuOtM8f65E1tDypojoqnNqqDsg4Uday3Xee0Ww2PVYBHmAWbq/vr
sHq8pkOYrfZjAT5u3zojrODDD5ewHp6sIUKxPSYnBS/hV9inOytG8CCz2OlUrAC8WmsOU2J/LG4J
gq09qkMEc0KJwXSrg74VrEH8jtVH6eEvpBebBZSwPyUKRNKQ2Vxm+8DHwK43waCryngCMfGmtU6y
j5gQCHCrQNIBKQ+DflYXtOaEphgkF2Anuco+n/R39l0MNqAXtrWhXos+P86Ko1yavoYeO4zusRgg
wBnGW9qNKds/l30yaM9iiN3HUljaaSajTbxDEEw0qk1RzgLO1EadjB5NGqL10Im6rVcP2UYszJFs
hp/U4abFnfeyivDNkBjsuTHhPUbGxexSdadgjLKpknc0XV/JCG0TodW7yhbueShwgyEQwOFXMY8o
wNtGc0a07BsIiwkXOjHsaicONyA1wutQfnCZ+ITcirFB93n0HRNr9rlStEvBWrWwJvVm5Fx5bIrl
bCE4i2OrHhQKlouZDicPS9tOG9tT24dtgH3kuO0cJ7rkbrtsVaF/iyb8A0BM9UG0QNFQl/pmAf+4
Nbr5pqRJcyhQa7wgkwiuhDklyDtHXOqqIkqij/C3ltCPmnm4ACQ49C2CjKLN/LKt914xecfSmJtt
zrqBrZUZbwzctPx26A9WsyICo14LzNHOdgCEfyHV9HM1Ez2YZMl97tbgA4frfdTZiODx3NidAlwv
E+KsUaKTAFwLLQl27L3BbG/YsG3UX02mz/DqzPY8AjQ4KmvAw+huckWtrctqlig8Rj15kDxGmKXM
kIxIRqG+6cXPwVaueQ7PF3EUP09voJf/XlyjOZF/U5kJsxbNNfU0V412N2F4mDz2pHvtdszA3ziN
b5RxcunLJjpFEyuMQuP9nWN8efK+Rm5vXJ/euiBk5QxoUjjJ24w/QGBkxFDtpm33sT3/ck3VvUxu
JnxCgSImFPoJdsBbjdyS7RyjIcYRIoJMo6HLqVXtGin5BhGg9Mc0+eiK+kQY2Twwlw8ZiBXkrdod
N/TvNsciZiIMT/YBUw7RWC8ERvRNCrpsG6bdA2t2OGZuh/ubalTHuGUcTBXTX8ah8+uemEBbvqBp
ql6GJNEuYi0cE8NKBxJmXm5iPQoDswepF2s6OxTF6Rl7rS6Issz1AWXtkir6UMg8oMSQoChEKOP3
YI31u0DWnEn70JfY2DkunCY9IgeiTtBTPZbHT1EHkGe5sSMRPnnPpjav7ZQXG9wA3vJUjfnzjrVC
qLcz5OLnySPA3ur9TFY4uiOswvQpGhBKodqDwzfTywTycoNtFqsKNoV9psLhMQXB6yWPdra3qs82
w0fkhgUCZQbwRlfPATGYJcDDcB8vWDXqEOY3vQaVSfwZIQ0mwH6DzgPO19oOUWdngyW46iM0XQVq
1YNQ7hUMWDRVQQwSvZgoCkks1O5jbub7FNvdhVBj4S/9jChaIZ5hL9+JNHcbCz35ozfroED10Do6
tntSwsE7KVnonqwVp9Ok/c/O9S51wjBrdgrDWN40hwWFJSxUf4wAUfdN3//A+8CAE2xHgVJn89OI
V9HFIXhcrQTiKNcfueOewT/MrLKnkDs4/pjYtRPdiIAvpZjMGz2+1hUkiiJtCFSIyCTrVluHxm2q
jZXhUg90vQIU51mAbpgMdpCZT05JUkqv0NxCOvZRW71LlKfStlma7utZmPuhbby/cu8VLlOvivD3
YrdbOO/Mpd4KkVF+J8bgl1YRnfQpwh+xUbstO3XvMAA821vgQMGdkJJSQjZvPYR7x6oIeqjmljXj
kzdZ40s+olHkUENMJguEGb2WhWKfv4pmrJzPqs3K/2i3UMSw+bpaIWtHb7TAMboFQM/G83ZhFHp+
7KG+pjH0+WyZN7oa8SqGpnFe2pS0KauPj7zUgzLK5pO6IN+EUNRNS6M/1uoQBVXnUpYv8mFkd8ZE
vBareI5ZTtpFNVtxGwcxX0W6jtzUvDoStzZhqdu0+b6OHDX2c4efEUzYURHsP/ohZ+VhJe9ZrqNz
aFYvljHZu6lM2H+vReg+LV4PD01oadD1t9zpslPM9uCUh06yNSoIALCxk7Nlmzc9MmBveBNPFHaP
I4gr4ntpMCrtbcGgksAem7N+FTjTioPEgNlrRhqqMLBE01q9rkBg/rdQevJFA9qmlYddhhEjqRXW
IDWmwhOEWfBrcJA9XxMByqIHeoitK4ZbcCQwA/XgWEcDaKw5Gmd2nCGfJTRyQVD6yINanTtzflHj
ZYLaEdrbCVUaf16ryBTM/mDyY5m5C9DMiXN4JT3Sk4sGusgzqzOIjMM4w0gBrnTtzf6mCPyfSlzn
tzommosvMXPxSuC3wJ8FzjiXcAoW9zrlmsZSsC+ePVJzp7Rr3hfgRm94bYA2rH7GY5K/qSVeMJ74
cKuQh1tGCZw1VNAuOjudnAfK8VztSRYzUxgAK0/ZhrI3GuDYq9WyVAB7hiAF5rY0T/IyuFa+Jm1U
Hou0ZsieemeLYTfwEFIKgOCqxa9QTEucyua9sH2TIe9p1KD0tgAF8F8bd1nH30NyJHxKCbAesiV+
j5GCQ3x0N2NNt3WcCYL7ijcCoL3NNH5d9H9zBfWt9m/2NeIsxmLfTi3TJKjAzMHSWs0gCQl4nG17
dOLvVVkb35CQR5FzuutZZB3yUbkvBAFWequ6b8zVeCD9ofbGIfWmmGz91ksX7xgn1jUllebnOvKl
Qi0R/jNAjNtn19Tni5anr5PKLjVuImQUYyjDq0lTE6Jrk3X8PaBA758KEFHR9jubhDdYrtr+FI7I
57/70dEewHZdpLGVmY2AyTitrbj6Mh+6bZXb3gssAOdZnV8XEHwvBmAEu4y6XZNm32oWBshXJkAr
a5KpsrrkesGary4AaCrKPuvdmPWTkQN/sbZl1Bt+U1fDAXZE9dqbbXeYYIv4sqpnTgfeuLXwC1W6
J5bL/D+it7d6HX3MtjLvqzRfzgh/vAwLYG/TtbPnCCmX56jTWjLDSGE6g5MHVms3+xoauBHBzlAy
JOYKvt7K1HBHpIKdmCRjFW2cZSoCdtHPBnEORvFtUTz3MWAxPK1eMS0Tx2LFzNQrri4GYXE0nedk
xY22xqweAUbEK5JUFrOevCuKEQbpf5tku+xerK9de6oj7qsnoNNtiiqnlEDPTgc5rbVNtA13M46Q
Byt+TTuQAuFj6qJ8F0HntYUBt2icHgiVo26I592nrobECEncUGGyYXBTByXvVXBDnujDHJLk9Gt2
u+gELstaAharfBN5KN9oq4FLdpCH2UIECRYW/97YVqB9XaGjIFQr+3mFFLKWBTg0ALeOOrwewk2m
aGscgdYILFZAVuW7o5TbTI1wyP0whxEU83rjuvWK8ugLn2hrmboEEqooG6elmIuD7Jk4gjuDLGL0
z+fFehHZS4vVeWM7Rb6V3zJDa5oELMJnq6vfPurUvVQYcTwfkvt4BMP5u19/v8lMnEOJGrXMAcsi
k/dfHqZskUlpYXwnq0XR7ONa0fGfWb9TCe4zwjvjIP+k/Bo4L8dJMyJOMjSBV9cf8nP5FMExX3/G
z19YNkq8VBmSdbFW0uhX21Tr/R6pFTyZAH18Yn/l0wDtlgz1NOdToOrtT4kHlsUIjLpv4dcRT0Vy
pGhGGzOixskZ490ukEnvT5xXrEY/BpiLgdfF/KI2EqI7kXUP+dvbmfs8EvfZLa3BsG6NCXp7LN1J
b1Wn3GH7J2I0275+NLDDOhDqLtrKn0v+GvKoxuMzw6b0P8+GFesheeV+41VDecLX0QN9Jg/XAiIC
z4ayb/B6Z2wZswUgAjBnrIYxAv3Xofy0gyMFSGTXKE+fh0s+gIayk4P8e1PXEaPutqnIvi2TfpJ3
7vMuQS3dVFY+b+W9lnclExX7f6EhvrJiAORvIj8hj2Tb5+Mg67IwchxDuj4Goono49jf5Q//+WjK
W/P1NMgzLZHPTQOGfStfCPkl9aHl/oio0n0i6KxyreaXWG1DkLv8vL9m6QwLwCtjV7Aa4Kl7aE0p
YNrGu3KB6Cz0+a6vQ4ectovUdvZLtIAExnVvo0LnRAm3Q0/Iysrq//rD//oO8hDbK8jueqx/9vz8
9VCTwaF0MPStHALk/N4jN36wAWRN9xwu7+fN/YRT/Out+Reo4n/voEEar0pgTS7dzohLbQlSN/6h
9IUafN1hBsGT7rhQuv/7AFXq8FJgYrmT32UIm+fcXv4PY+e1HKmydesnIgJvbst7lVqmpb4h2uK9
5+nPR9J7o61Y68R/k5EOqIIkyZxzjjHkHRyN7biuEv9Sd6pEmMc0D02vtThS5P61zmnyEeIAP9qI
kdCG8Y4lDFuXaSCoPdROOhjrZfhMHcxipIOurjso2A5iBPeN0R2G1GBbUmxTq0P4yJ6CK//1umYW
H12fWGEn1QhXmAJSlrE3hldbnQIYtcwsJ3obprdpWhYjSRSXugzrzzQjGepobV2r6IhZie+WJzFH
iv4iWd7WD0N0zor2sXC6g1PpazES5kOQFdhLr3WFg0DMhWzYqz0M3cflDV/GsqgTRW8ahXLb7iqC
9Pa+FexEmy4Gu+ixHP95CIqyeGoiNx8jynP2U7sofqqbh21emObfqQdZORz8sX70wMqtYsJjspgg
t9Ykwnn6cKgOQFNPZaM6qDt0KPDTsy4QT7wzVYRBrYd0rB8t1gbsDy8qFotRztDYjh5TglK6sjkb
U6zq2OePaWc3O10fWUpUqryRvQzbTQvBzAoH707gDoZ0kovUx67ceEH+YCFevDx4cVVRnF+npSwq
l2Hy6ZCsi+tDi/ygGIwiKafpWuTUCPiSHoJ5EndfnCQjnnEgZoVh17rA6tfiLQHVTq3IfqjtbO0t
NSBREvuWAdXgLaC6d1NgKXxuWBNK8RE7ONCQcIpv6CP1JWgJd4fGZCvusUjEYw+n5QlEueyRh/hH
OqgnJ9SSnTz250jPIShzmoOYZBRm7RrMbg577sbPvPkLoNW/AOUnR3FC8eRFjpm+ntAwZtD9Gjvn
jrycPccsu5H55KJ5tkvFiFgmA1mRrSPHLb9PrXtl0w4A75e7mCcWM2k0fWYSOzE2rgFcSIBKwAW8
EZessRJ3oB8VXfCtATnR4EXpFWM785iJxRbxusV+sK3jQGAO/tw98Eg4igNznaAYNq+u5l1UoHgZ
PjdVmSdhsNS3Uou0nTi/+F2uGfTHWn0YtbTeybr2KJ7q8mhFLm2an6E2BKs+y2D6B0L+d4O2TByS
+PaL8rywY3uao0jD9oEY/62SmCno/DrtrhCy6wdC04qTQO10QVOcGAt/cj9J5ucrnsQyxywPhg/0
7xh4pj445cYAIA0thqWhcJLxEtjM4BsYArc5t0w8GTGsPRnbo0F4sJuhG/LfyVx0WGb05UnOA3qa
75ebsLSKnOjy/z8Va7Ue9NJ1merFjxHFeS2+lEVurhwDZD9Y0ELMIBa6UmMeZDQWRRdx2XnJJbIo
bPKqzVn82n/D6ucPpfidH1YZ87F5aq8JC7jgEEQegw+9WL/iHMF0LV6TMYMOZu0N+je4VrAn+210
yCrfl7ei+5x1py9oQDBI48XzOk6MVLGiW5KlbhgTXA4KTJEKYWLTIkz8nSWZoyRF+cNadv71+diD
xLn2GbxuLfmK8PSdiZdqXMPXm+GE+mGLH6KXJ9VW5aNYlolFnciJZD71tCwURRxBcF57AECWzqLL
UhS5JVke41K3XOPTsUH60kDUwRzGnCkmTijciC0SZfHmcccjtvFT+/zjx1zJVoHUyR+WkeIRziNv
/O4BtD+K4RqoskXQ9PQM/KaBckOMlH/OiqPnqYqgnOpg5/HmMxTEAymybOE+YUIEwEO0Lg3LHlA0
iGTpJ4qd+7NTyvQ4//ppJM9gj+Wdmdcz82AWtY6aNvhP/vveidzcS2Q/l8VB81k/9Pp8gc9HSQqO
jdp8VkaoZsW8sqwexLH/VLd0Ea3zOltkl0Q8j6UocuK4fz3rh+2M6C06frrUP9V9OuunK3nThI/Q
XNn4IPqmVxwNZ3wVxTjvVcULLxJMKYAzgRGxeZ/MbEuy1I0JmqDA7+hT1BrZuZOYbsXJl64fWkTW
1T0ihHDBzyNavCziPVleluWl+te65TDx3ol+/1T3fz2VO6YTuD8LifbrNzYKbSxrp7Ww+HAtybyT
XcofbBX/1P1T3byfmE47X0Gc51Of+Qpd5FwUqfsjN46/FlOD2IOK3PKNFnPIUhS5ZUG2dP5U96ko
+rkthAHtT6WEEiHKTIB8vJz43lneiiE8Z0WtKI+YstlWJ0WyU53saZneCaYCNr6UpXGCkYuymPlZ
C3lYlIzEsGfTkesZ9bgW0wPWfyhZK5iB/8LV5knDlLEhiNkly0dAmJC/bf5pul2GgiU2/UufZRgs
dZ+GiyiK1t6rYkwWNkivTh71TWOp8bgW+9+IAAPMRVH/7NVdsJvfeHFTlmSeVpeyuF3/WhQNy6sr
ih6GlL/Ttyh/OoOoG5OI2Akl4jVaJvt5YT23i+ezHFmhVcLmLTkaGEa0yULyYee4dBPHikQsDJai
yH3qJybRpe7DHxctnw7pnELajtqVqMB7CZQC1QDRA0u5phDJMX24chTx6icxdblJlCQHcWfyqE2T
wyhbqyqxjIN42ZcnOr/7H4yZH5YKS1eRE483yFosenOn2ciVWpCeaGEATYoKV3Y3OjnuGNhclOEm
XtHZTilGQD+qYfUmXuS/Vq1S9rZIZ+M6qXAOpmlyjKAIBiUOaE0kZYW3crWUXcOT4D/zjVU+8Q5b
o4EAGRPyYvkwVMXb66p7FphtAwdAIMNdI+6qeC5lApRJLbLnPARnIvDk6vSAxxrSnXq2Z366/eKm
fnhE89Z1vutizyKy82se4JwcHX3YirssLrsk4gcsRXFjP9XNuzrR8hnMufQUzctfUn1fXZtI662Q
MUQqzkvd1yYL+70GEeBWBTFLEegZBKTZEZ1JWg0V35lmQdMztToOYZ5qFKHdVHpPgZLslekcclQm
19wr65XoNTZJf5DGXN/IbUKQXtdlqyrgVReJk9j62nQI8FSIKbrEkb2TA99It1AGIbjMzn6LVZKo
4cE6VqpXPYDJwtcMaSzA88RCvSiUL7HbP08R7V88QClfwN+UG1jjelg5KIq6BMKjJMI9UfawQIRm
EX8JHQtmQb25DiFcCBZhCzsV3/7eMdzxHhfVT/COh1ZX8tc+1VHVit1vac6SvEQH/uR6MpHiSfXc
OqPx3cFaj2fX9XA4KDXsOF238qqy/FqOxPSyJc9fVDk21zDqEF4VQNslZ5MsgI4peUyNAv4mWYbK
KMTJVOXEcSPEWNz6qQVTEmICHYoCfqTsq8zMb+MQFTeRE0mSZRa8Z2kKsTBGeCMLvU1eQD/kDt27
jvNsX8sTlV8iFxpyJDBxbCYD8Mp22bmFWQjrtQzgU3MREpVhMNzUSUZMkFN37IerzD4RqYF7zcHY
XsP6NbRDcO+mBKBLcHfl6Bu0mtJRVOUJIt3wLsLKlUF8phl4ayzvXsGGfZfxhN5jSVHWQ9977CBo
CE2H0KrY5F6mSIqiIbsauq65KVHjPIxTUiaE7ZmMLdDV9FgafDWJ10puoYrW4Z3RB8Tm+l6FF8b9
PUTBeJtLRHPA/Gsx5pbji8BwHmCZCdaFX6/gPdW2lmLom2GoUjjeCKbPNEU/mRahzoS1KhvVVKN6
hRQ8NBgogOeOn18KoHaXakqWIuNzH2XYUDuojUywabl6Skc91taKriknkWSD95/KrC2k9eCAcnf8
GGMzpAbPrUvAqG327XvUpW8arnTiwoH7827p4JmJTCRaIStgiWnH37g7v/pppL4PVUS0AoQ4z16f
EHYND9bDqOBLNobIOBd22p7UNqwPcRxmNx6BAuS/lr9UvcTgSmL9Kmvtcwlr0NUOoofOLCqgr1L5
JWxxHFmQPW5FUTTgCn2Bfj3dlv2qRbhjNUzdQyVGlC8klms6Dg82VZYE7JY5Y/PhYCP9ZsWjfhan
KitduVmOfwAchlJnAi3ajg9OsVl+Qe1Ff3x/jObzltpYP1RNvU1laG3WLhLLrZc8IVQ4YrTPKvbK
pn4GaFF9AXve3jAdH0UJod36C6J1gKGSHrKmqYeos7T880GR/Szb8HGhGkigNrAfLBZTVgJBd4E/
rb2UHWblPIbtRDRYMFkcocGMiGbjVqi6VO8h21TWoihuTxLL06fKIiZsuj9m3xPoUkwLvXBv9n/m
vxNHqbs3sxLM2XT/YJ0mIi8ZHPTpGTN9p8OcIrIiKbwRhPtSFqOtr6GQ/FApmkVLA7hj0z0QOEME
ngfPNbb67/CHMimp5VtZev6hNTsPjne/+JbnO9Eedn65i1VYm4pRsjBYSzZq4dgDj5UXeJdmSroI
3hNbc/cfGto2Rk7m1XPNcAuEITznfYKG4ZSInKjT2WVngAJgVAuVoEJv8F86ikPm3svRTY844P/l
kNjuiK+Qlf3n09RNBsntY3/LZayB60+/TvQWFxmyXK0ucT3hKHA76kYNAhZGymswJSkEE1dRHFwX
xsLA7QCvyyHG9ak5l2EuXy2dRA4FvTMfvgY/MgeHNlYVPy8cNDEGSTpZrwah+DBLidZPh4qiuHAN
6+jBggh8PlRc7cMRiapvm5wAjc8N068a8hCw4+OYmW8x8qRELo12fK6HIj7bfUDAiQLzZpPgZ5Tx
VmyjzFee5NzvLrZa/kh9RX7qzEx+Uv3y1jDB3vBNg3SBdJCvX6vB/2WVtXo2CS15tRNOhTMnv8aw
GbwGhfQVPLL3IBr13Lu6WWjeRRuRwtsYQN2XdOrZl69Rp+jPihtkL0p0FF345iRPclUBv7z5ZTxc
Wk+Jr/2UQO6ndis9Ksma1bhiziYabyqKPgBNceS49m856lAvtbFdglyKXxOnhEdb0eq1KGpt1R00
VFM3uW7AiL8yjab9gugV1EVGr24DAJWvVYssggxebz/hK18JBcs3ZuLqhx7JzHtu9s+E0DTvRv59
tCv7qyHZ9SnJA6iTTLV5r0YCKWTLSO+Q6MCl67d/PMus3wnZUjdjiIq4WbnPCsFncNjWHfGe5EK/
3o5Iw4IX/k8VsMi/jZ/qVMMiKjYZL3nnlFv02nIY5qzsOZEM81TFzQDndps9qyCmvyD9vhKNEmFs
z0RgfAXJK19FlelW+BfsLt+LYg+bxFFxhmgtimVo6/cRL50oiTM2nXyV4XpTQUSfvWEkLiEzfO1c
whUDLLp0YWEz0ytG97DZEIsHrSfUstvC7ayTaGlr19nqSmcw7lA7GV1mHghjgtdWLto1GJ/gJIpW
IJuEKQTtWRRNhIjQgVTdiyiO0vDd5pt/E6WhTe7M1+ldC4nvcXvv4Aed9BgntXwNXGDEvotcVZcW
dwJ9ttBOtI+5U79EYS2fCVboHlW15lUJYZUvIvsiOoh6eBF3uVQmN1ElEh2Wo8AEwFA2KoKrGeqx
iek9iu4hcLR7qj9WVbazG7tAsLDcQmOen83Bys5BA1huIgvOz5JMUjWFDc2sPGxCBxUt1QyqB1+x
kAIfjGcYwuJ32SicLbyZ+UEUwegQUq9mr7neQ0mptcQSTN2UdnBXcPoRVZP2qCvLNYHiRfxOFHWy
B45v7VR8H++moZ1TWzKedD+xrnlkEGAxdasH+fdAtOSRT5tyZVmnoEZEzp6SUYndNRa8ivjd/9Qt
XUTOkOrfRasq+386Xq0JgGnM8KHsx+rWSwXh0pkN9R1RXTpfot+p7L7ofWe+VlYPP1CqZpfE10yY
jYuYiLhu/NoW9qPo2mvxpQw0562sUnljl6FxjXMHAZayhC0FXtgX4Eg/JcivtmG2tgkbusg5L5Xd
h98bhQAxQ7OrB0dvvJNkWtE+iH35CVaVciVOb41vcu5UPxv8RoQR6SE8jIN2wGabw7qbG4+OCec4
r7sFsaWSrqKkzGDGhaPqkjOnXszc37SuGp5KyMn/Nsx9RHO+1IIjIfgZGv+NPHpyuBHtPnGPF3G2
0LKpNAvghIWlH+eiaFYdJep3vNrB3NNT1EdDj4y9bHZgt5dTGJZ+NgkvP1m+IW1jJVORpeqsg0G8
7xGtm+qiaLq1M6NkuA/ouGzaWq5eeBtlQn9s6xtr50e4eaQ/lfNsdxFL0j4zdo9PZp3pP8EkQhap
M88z+nhpk8gCpOKN27Ioyluo1uVB14ruFNi1gbqvmyNL0FjwYxGsysQHMlPNocVyW/c99PqXKNCl
3xKRlvOFklSBKi4zfg1x992XJOtNMasEtmNlfPJNuMFZongPQKjtfTKRisuSG5/bODT2mAPiBxso
EDHOlYH9jInMdEf/nQn4G+BD6ZfqoYNMdBIrbBbhkWfrvxOYkdWmffaQ5qjqL21DzDI8xdWzU7Mn
bNpCeSBuoyE8B4UlcFfWBuOa6x5UVUODqrcmSgM5Ts6j0iRnkbOsEhcgFAjXJoLWBf2aL4rVOc9p
7LwpQyhd9dZxuAfQ95Z+XJ5EsdFgnkutsDmqYQsxlcK67NjkhLplle28eADSV0Xny9e2yN2XoBzf
VcNTb6I0ThHglmo8iK6OYp0DxXDvouS33r6O8/iLnqnuizviS8yM6inXLOvF3fduYr2HfCr3dS/X
e6vuvG+Zui+70vyWE5GFZE5RHjqvy96QuVu3RmB/YR95QeQhu5WuBHm+B3ijaX1lNddNDUGGxxll
3QnJ0u8hOxp4iSBe0wLtt5A7NCBT8y2veVk6VFqpbQqzMXYdkoK3ZkoYGMOmQht5I4qiAYdtdqtG
1LaQrD4T7MSVvaYgugHB0RW2u+ymTYkJFe/ZlrRrahXjF6wAb00eDN+GYAr0qMFzwAMF5V6svoVj
N3zry8BY91N9MNX/b38byqWlv2u7nIfwtHXl2RC+/ef8S/2/nf9/+4vrqkUHctvRt3pqhOuODftj
3g3lo2rp6t6c6qDLKB9FQ8rmd64TXSCKrB7zqe7TsXw5obOSnH2o8k0UiTGhLZ2ikneMjORvnYx8
tJPqu6WbaOxDx1mVJXgDL3+QktoAMAnmq1fKzttavOubFh6bTdIr2YNIep3nlbWv6kqpiq3qR/LF
KwDiMUmJAgzt8qWeElE0NQnQ/VxOik3Ldg2ux/+0ivqlKI4QdXDbndOAgLalaj7TUo6Z9Mbefsi5
Xd9b5D9gJHPeI/BMDKo8PTouWFK1t74MZut81yCgw1rodA+GbSM4GsG3ksVygPcVNDHA42OVSztN
dcavMDJ0+4azCsLTV2BZR3ENPyGcry1q44oStnNzGwVH13RuxCseVO7aC3EjBqoDmrZTq7o/qaUP
Z7fueFehqDOL6xh+BjiXzZdoEEkLV/fWJsgKJHprHfVYzyHXqd3HxIqkRwiim416cJARi8YRThcN
7hhIyC19xRIEXEzYl3upSNo9mz9o8bU/hV5/g2Kk+xqEKMFHTd0+BFWrHOSwTo5uH+s331PRxJDy
8TX24z8EHSZ/ONhHDv4k6TrsWEj/PqIns9f6xrsVWVU9ZlOiySwP/Qy6xKmDpk5QpIqQDaPOb0oM
Lh7KZHnbOVlzE/1FNwSetohGDgigQU4TTZrshMyjJdtGjx5kHVt0KeM7pEMIRBgIo2mN3O/QQStv
htdE+wJozTVKAFVovT5eLJvIYtDx5tlKuuCYQWV8dvTAOGL2yE7OMHanpOj7oyQH+TnRMoR93Da4
RJULxVNn2ZcoH9B6LTGSBE3k7sK6llFgkMud7WQ9QFdIlyGAau/4J/JtHFrNowvbE7zBxA4y4xAN
VLTt09gg9YO4c/8cGNAjN/qqbXyMUl4mv1T4oNd+L2uvvW3D5Q3v6Ve0Z9pVEQz91UWHCgrqNN4U
gx/AhAV/HN8mAB9uPP6IKnvrokf2hve6gtcmmLD2Y/BELOmfwJTHH1Kk/cDwC7zc8DCUe7a6S2o+
zm6n79vpDHaIfgdxYDkSDz0bKnOApJMQkx8ZcYlqo393iDVgC5h0Z7hR+3sZWerExj9CulZeHWNo
oELmDWBnlB+SSoFIBvK+/hbC1sKivD+kuhQ8u5Jj3SwFNK0Qgvf1Fsid4XaHNu6GN91k76Qo3rOd
8aYoQ5pBGyD3bwEBgFsv79qDOEoNo2OpdcoptZRugy0xO4EICtmqTpHBhoMgh1uv5ip9gBBRdBG5
D5Xm1CIqP7cs3ftE8BNygeU8oq4obHBoOPDWCYqBNyOvkXKspea1QcDy1LtyAn0FtySBbxu7ZQfS
YyrCaOdshzpD53IqqvoAaEk3sqMounGprEAnhitEHgDJmRabgilRUx+9p1wf8nPvRAUKFuREsvQR
OVGH0ji9K5UQpS4lGuv/cNwIYVQOQP1/zi2KHy5toSNwZCW0+lC3HCKu3wf5eErit2rw/WfmXHeV
hZZxVF2wFW2qPcmO5e61zpfWY8pjtpwsvJtFdhAlcZCuOU91kzhXw5AOUBeNN6epgBTWaf217a1i
pXWW9732pGcARc4vXVF2qc10AA/42lNSNaADpLxNEv7BmPEAO0j4owjKkM9OVb9NcvfryGjyK3bu
swyJ+xWgQHFNlcLfQWc6riJdLq5Lg2hlgfW3n44kT1Zba7l5JUQG5ebpDOIQ0XEptmZvrayuxGf5
34t8OrXUR+CFVPc1JkYVwszpIssJRDHu5APOr/C0sTvJujS9hwAR0qEovkitD4REte46TI732Jxm
XyUjwkD37bkOpC+SSrF9sDAVXC0Z4ZJQhup/Lk51KHV312BKRB0hmMoWXTS8IFPr0iD6ibqilJOd
3qEKIIq1qaXbAFqYTRMOmPeL8kcAcMHJ5PJd8Qbgb20+vFo5m/ZyqNyndEzbDaFi7aPahLBhWn3y
YGuQqoSQuF0Ho+0OGVG1MDgGxOwjW3U0YgdOkGkW7yw5uKWxXOwS9rp3Ga5dLAZYr2OjlDCsZ8kL
v85fY/O2v0YmDCjGqOvf0BR9c6vY/Jkb7knGkOnBhAOuKSojltIvWV6b0PdhZMCh0fzpB+fipmn2
U6vC75KOlZrZkgB6ooYMo0UNS4dqwYDSMxmT7sUtuwpOczYQorW3/PzsJ0ABRWuKhOfFbcdqJVrD
2E/QvIRTTrQOtRnfSkn/Fk1nwuORPsRl8STaQt3G5gTREmvy4CGvZekWoiRE3jPG4EHkRCIn3vuo
ysVxqRI51FD9TYiOz3zU0ipbibUPcUStRJ1V+dBN2hW4U8hB10u/5Tpyl1wrPTNP7qjSdwxRpQKJ
9NRHTo6LyMV5osTK2bEb5SyDowKzHij7eIQqRjSIpLdhDVpLU59SkoZitxyjuNLPfMxhtvvvaT50
MawQDJk4+XK2FpmOdWsN+WY+r2h245BLfOg5mpK0Rg5L32imAxBsOr3UlUAEQbB+OFA0zJcUP9BP
ZHfn6PrrXKeJX7BcfHAihqBrNfKx8uvNP/6npfff8yq/Eg/ehvk3THdB5D782OnHzb9JtMwXbfLk
IYTYFaj43qht+ZxN3UQHVy8x84isaBHJIG6/yOp2A3VD98PBI3SVmm7HagM5tb66VlFQrEsELLwA
qJlXpd+NrBrg0COmsZWPpu+Oe8tpfhOWO2xiiBXl4GerRkhH6iZ6FA78YE7XHP24/lUmrrNjzXS2
oTANCjXYKOYwUdk6P00JieywWUklEzlEszp0+LaDjbFC3couo1f2mQdAeC961TqrltcOXo/huXQL
goubF8XrORkwPxixo1srVxcrBH9ZEPWEQWcbY93KdPW7n3UXCa/nkCGJOEDBkE8Ov0zC6RCB9z2A
I2ab6kTnQFIeyzqS7nLIljdHz+heuGedtQjyclNV17fApOLoOtcpiLisxqxLjstRHpa8TVJCuYRu
qnQXDWDQvtcjiKuiboFyjk9V8VTFenfvWAjVVgkXesqWvBsJGYG8LOSHeC9SjsgKCjnIHhSNBbND
3a96oKa6Q7yhEd9apUcBbEqG2H0sO3D8SXa2vM4g6p8kw1q8BmPW79QMrjFRl8LAsB9RWcNg+p+6
ZmQhAaWpui9Q0ctsw31IpgQ6Cie3inttQtcU1/Di9Kxh7uOUBLGWH+zBGlaiyAyi3UPYKAAMVXPV
Ul+Z+tfAqLWTqLKlQoWXrB+RC62yragTiaa6Km4iOBtFlw8NMOZpQzVfWFQbaoZ/d8jSo7iwqHP9
bmU6tbaphxKP9fQjRWMQyenZMCEgnKoMzOo3y5I2neeHj1m+zQAE32tFCR7xmf/pg8I9dop2hYg8
vvSIVd1FYo9w/UNrZeyWunhoU0TcYOaPZCmUgDS6GprXzSkyIuOOsd+Yj20CcztmLupHfl2t09Rm
0+bGaAyNRm7v5zIKScWuzGJ9TZwv7X5uqOdp8RxW9sPosDpoxwJfUdHod8eJpAcjOHtTQQvCv0lv
lO8NVsvToMfTthC8D+p/BGYs/foIlqN4ZOoVJ7LkzES7IrgjeNfc8mzYzCNqzAOPWON6BSty9ZCV
ifeoYyR7VMPsKXe9/iy6iYQlmbpCFig/iKLoq8CyvjEKIsfFUaIOREUMJCG6sofr147sOfc41Zw7
vNzjSdOab55bwhIy1atW0qIkFa7c0Ab5L7rBgHnEc+9fRQ9Wfnc5ULRzMDL+siGoD5LnmHfAotYd
BbFiq/g2Wgb9aN1Fg1JD7innOGdEUTRAmKLfipgFI8obEsyxfo0rWdPWbcD8G7XGZenrYztFzKyy
9rFahDt7IGICOkv/MQcNsUGeJdpqFsxoa6su3J3maDCHw9/yCNVz8KjXFdhQLcJ+0GMPtbUYUaFJ
y0QkrF1G1LJQ81THntVG7iGHJyEW4k5MfS7Ew39zUxF+va9pjZYf2hoO8XeTtIqLOPRJ5JBrTvBf
n+oJJdRMIYwiJ5JOBEpOCZtaAidFJdS1zd5R8Xj3IYQv2fDsz4FXU5y3zLK7fJPVETNLzS52Aj4s
CWtkoA6inAjUQ6snX/UJeNRMSJpy+gloE4E8MgX+yCggdoMNEqMAvLsnkahF3Y8IHJUT/8Z/s2rs
/AwiFQ6MKoX2UTS37QhCVGRDaGeg/I9C3BwQ5+O0g2VvvmP2gARJBM9IaJu4EMVdnJshezlPVpk9
3CfIHYAwA76gb6VBk4DYNb+HRv/lwhYRZ8W+R/5rYyhPHrqOp6xp3yxu6zlADmxXK/o3f9CdbT9F
1UacJnPOzDjJVvzf5W6LnHgC+LD8re5xryRU0s5yo27KyNMPNUJtJ1PL8qPJJiEqwnIlyc2+082X
mH9tGD0IfUAdMk+YIaCUrMltCOlHydiEJSDmCZSWThHX1vSwRC6BtGFbQAvCd7dVThXMFl5h4ujS
cpj4ori/fLgxQJS5b6ZTQaFoKWtJSlzs/RjcCt/4qSe+tNWMS9aV/anyzW5OND3oT6463blk+JYo
anEC8lucnLSAdFxkU9tpla3ICulVkRNJZLkF0U4ObBhT7Hw2ybHkWgFAh0XHPw6s3LHSY5BABDBh
RKe/KRLxh5dik2gwyyjoZroThmmcYhTF7cgE5lRk6xGDV5pYw2Z5MmKcLkWRc5QOeSsAvEzeGTyB
JNoU9rckRqP7+0Y3ztEUey/GgUiCqdjh4tiNQXURVblrIO7g2axGhKxBKxQNTKnl+bZZ9iVWqhL1
US0FAzahxuas1ajdMYLkC5A893Tihyh0ZAxEIophAAuxEkh/SpaU3RlhyHo1VlaLKooU9mfLzjYa
Ml111g8rL0Fa10efeiPbBbsYVXb32H5+OXH/rOQTsS7rEXRjMwTngNIPuM63atKCG42uSVb4KzjK
cJSOuX8xiYW5em6zxt9erbohuSUKn4jUKYyNA8vqWS7qNVNGjgsdy2JeNEfoBqat7Sg/gr5XD2OH
gpBpo0lrfa3LOt3pOGGIYm9atFgqbxfUCFGiBC61Cf4RwgQ3fHCZNMIHXVXM9aAM0taVamRhWnUH
9z/0dOOLpsfHNM+x3yFJFFT6e9EVaBYO8Q76pWBrAPTL6ubie6W84uMIMtnPsk0FIMNvLhC/Ek8S
4tKVZFyvXohRBSzVGlK2YNcVk0Z0rRGFi4kC5/R6zNUOfWO72uRQVFQ2tsa2/1NZ3Bi7dZBK4fix
dS7eEIXrAIEtNw1leE2RKA0UzNWtDPGthv75gGhm0f4JXRDZMpFU63407L0L142U14da9bkJ8NAF
usmd1n2w4lWnExfTvTr2ZLpECJL1WPXL4tM9zS2KAneMZR7TaK9JA0BgiXj/ppP2rCjGNf7Hbyye
/a09gN/PJTOCm4gwHXtk7amDzbGhRyN8kz/upc5wiOzHHgqkAx5P+UIwLeoZNgoMcsqDzkHpgplv
PAiDbc+W0dpqdDinQD350p/aRVum7K/TCFJDs77G/vjboHGdVnwoCzbZkuXeMrX5WSSwI6m8omul
axFrGjr8jb6FYo4c6hsMopcsqlDANcGJgeDexJgTNB1Q+BjJ8dqsJ0oRuJZXvVp/dflebGB5XaHL
jD5oggvH5lpm4QRwQoztmqicAUYv49oU0i7xKvdxgHF9LOwfeYyqnid734dW2tU2G8FOaTfTArA1
Nf9MrNzOcPxfEjysq6xHm1jpxzenwGCBAVKRfltIJMJrpAVHTcGS54TyI4wL9lob4o3rt8+DYu8Q
wiV8xCcUS9JlvK3skKToZ1QozW4s+mYz+HG+k+xXX0rTlREm7raMU+wzbbozTCm7jD4n7Gosg4Gi
PHh9WENNORwb+Ts7f3/tDFa7bcqnKkKqtUSvC3v+1nTyd6VuoWeBIMnWED2u21cicjXIjkJ/jYpn
smI1qKxH+FdXDoKpq3rok1Vo+QdDl+RVC2WXGeqvEIkVOkGS0HzFrI8KeZOGqK/YMIbKSnNQNM+g
bfjqOe131ytKSJ2yX+H4NqoR5Gux/5Pg3GRTqS9IKL60xEvidYEttTs7UKZOvo26b+wNtrZ+aCxM
ZgQBm676B/MNFCbme9gZt6zHaR87F12lW6J0V01m9c+cHm5bVIfrvLq4Y4OAbDrskec1UZdN/cPw
A+Vs7NXPUdp8UxoE5eV6uOshK/9mnOh6MwyBSKPj6NOZoVNIJhtihiE29BgT6zJrIAQLv7fcpFWZ
IwosadIx71lk+bpSrOs9917exBYGfyQFzlq+KxPDfUTbsN7i2gnXfWG9mH2y0dKGiUCChjaO39C4
jzeKg8O7KutgVVXJV+JFATnW7KH7KEAviehNs0RIeNKJJTK631ZS/AqZ/yPUafaq+tqaMNAVQQTu
vjvagfork6JfSaD+rAoNscASZn6ZPRQW7n3aNcPOTnAWBAqx7HZMHJE/eG8KVtA+geyvG7InOSxu
xWSoSofJEftbqyykFzp+sE+o7P+j67yWG1S2bv1EVBGadCuQkKxkOds3lCM5hwae/nzS2vtfVbvq
3LgsjCVbgu45xxyhG8UK37t2PSnWVe5cn8c4XSWVBVpyJeo20bSrNDaFAo6QhXkfXi+smlbkpdqu
LZKzDRFjVefVqciqv8Kwd01jfXYJjdck7mMnL3yh5luIKuBBYU9eiwzR1TvyrifNLMKq2m9goK8H
I8WRR46Zbymk0etKP68Us5z80FC+HZyN4nCEiJ4Ya0GolN7bVjBP7RMxb4yhCxGAAgTmApIZl8/l
pG4Eqd4bJ7bgD8NZSUwuM6V6c9UqvRu9KHauHmIPoxHjNp6/zEuf+/jPPMXt8l1N1qtezZfR8vTC
ajZWNB0XrDkzC+e5jvxJzbKOFTbWTtXhM1jpTNREt8vCEJq2FchE8Z2ErPv3Oak/3Ch/surhMFlw
GlX5Evf5toODk01cE2nfbbBkw5pmPMQYB0JowxitzU0/q+nAldY3Wu5PXOXNfNt0lQTEnfGMwx8a
0wCyKyLzY+6nD7Kpi5WdK8+dg5FNn+jvXZF9S+z0jGZ6R1/2C20XXqwRLGOyG0TxNCMj93K1eqgH
zMsTfJjGDEY178ejIEQsqBgDwPkzwI66JWAAiZlat4uG4UKmERmCDvi47O3fTnRYU7DDkrFN1Hsp
sPzFQHmlCEnkpVpi25Qf9L68ZFjzrLRFmmvhusFkubv3osOgD7ehXTWZPX77GWT5GXpETI4maex7
QjGqE7phKHw2tuk6d2QdguyACvfmt1r0h0yVbwN/FK3fawIJA6fP/MVtlT0r3yPksno1DDZvfXTS
SKavTD3oU7mdqnDTbTtZbjreFhYJOn9mh9OK2V5C/S+xArbrUwJKte3JU1M7gsUm95BVeH0ORsY8
pdzIhLtXOuFvnhOhnMFPK6f21Rr6g+7294OTe+Q5XOo++jAL+kYkZEQ3yPzdRlOPP2k1eoxmSHkQ
RH8uXBtMBLCNLykbWk1S0Uxrx1AhGA+BoM/YuXTLVXEierSlDkhUsCpul+HV6gGVl9yZVvjwnPN0
6laNjSOgKiAcGUX0VFn5b91P7aroc+k37kBiJKLDNlZ3o+o+2AZF5BzjnF1G497oqLLrIfwYeu67
ZdA3FmbedjceDdA7nFMyH4s7S8mZhjYhVqJwp7DcfcWDEKJTBIRmgB22o8GbbPM2EnmysKBrhT/o
tovg33FWYyoLv3jsCjyixkxRN7qBZ0PXJg8EwPch3vZscFSSF/dHnYbhoGFERjdmbp2wf1LEjO2m
O3yIHqfxWUngvQwfbeduohFL0S4ho9jNXD8HImgZcOQQ4/1SVbh5KMIakXpNBCIwqGoBYp1ti2V0
doRMvtoJ5j3s4MNY/2g9tfEsuT0r/HXS5CCUioQ5iYdiyuXSJA8ay4+POglWE/k9S9IcoqT6I2Q0
XgltYKxkPIedQ1BJ+aXhXOcsLSoJjUSwMHHI5yyPQ9TsLYrFqC9Po8vQkHwRrK6OCIheqLVfHIYW
nhldsyL06Xs26QAyZ5xOjstWY81+5gzXhEF2c4sAqbTDR7V5zfSGu0N6VruoZ3MsJorxPFsJhxrM
yuFtRMnfCJ7d783q6pBlTvi9TfLZrORa082JworQjMTG28Ea7hU51btEye6NiIKcTNpSN8vAAJlq
mkVS0MZjgEjb6KzCBxB6tuLoC38rvFMzOHux1nAHcNEof4B+n0mV7ULLmEgG7plWnooaGzMs7sUq
h227Xcyo9TscMV2ZeuliHtvBhZs6/JrKHVHLh4Rg1hIQGsNHuHdZvUbKeJ+OQmzUsnnHZOFuKBcc
n6urRfNHIwiunlwNsX4VP9fCphKCA+UAEqwaNaLurBJsJqGgl04AackkGtKWXmoh7rFmVCHmZzpg
ATnKmcx2S98IY37SVevQpNyBMe9wJgiVYCr5a9rh6Oc9jsPFOtasILGmj2W6gznznMNIXZEL0qwL
jfeJKPETSgxoIwv9uoVWqZ+vELz5quDMd+W2ebiHvOndXtE2FoFHK9dUHkUlNiMGt9dFqlrhg4oU
aoZAHVzd5Uj/yFjYFGOPdeD7GBtfuqXMm1AfMUtGQoqjIe1pnmNvR0Voulz9lYJ2gMKE2MQY/Qo1
fp/EeCRlxp9h9eXKmoD7TVyTWDeBEE3sBXX1kjiqjquc7WeknK4Ul6vENvVPAJdfMpTr/ZgxtdYZ
3M9EFWW69oBhX+FDlUFAaWi+mlXm9RfWCRixr+sM9p0sECa+tNo0bW1tdKgD0trDaq7DPaV/S7UG
O+p+ryRcbVUrVl1eP6d5iRzJusMY018q6mfZu6T6AlKsrDwOJInjuHYuJwsKey1+Zs39rosl9SGy
1Vymw8Uu5bvdyW+cRLfLPHuWrn1UU2Liliyx6EV8EU6tiT+JLD3mIGotHsfMvgydgywjLY6jMzBA
aVQG2e57avYk2hfGU9g/DELFqhsPURLESNxR7dCf4vKYm+IgNItbN+rJc2KO0ar2uabrGKtS+nGi
3hM48qyPpGK6Q7mJ4vkhDs0RLqB9YaBCgEsa4tm8vDnug2MpkET0qxdf0U9e36cU2BSY2NdFfqpX
/oyLLTHnq7EdmDfEgVKXxzJ/xjbPZdgZbrkmvbaOjfWUanRio8apelKuFd0yPOeuizDsBPSDu0A2
uDvAOSnttWzUNyXPGbUMehBOeO5NIWF4OTZojT140dh/xw3Ue9PYUV90ZU6BIe2VSVVJ9yXParaj
kjZxHc5JqUpcT6tGi5chDyF3FS+Em1s2huY5Tvoz2/FbzJxynofCU0a8AVNXn3f2/FqJJF+HepAL
BtIlOlQ0qNHaIgemEsNbVkZXhJrOP0z51Fyr9dgQmJW0GkgreXVKkCIina3seZrYvU1SvTe1pOQY
rZ4xYcd4OCYk2rVdPJR/6pCMjCyuT30UbwyCRDbuPO3rTP/KFQS7cYrz+9VvqOm/YSQ9MxCvNgoc
lVXDHb92FZve0OVWkrI7lfPGxQV4noHb4XM1fphFuLNVyAIblAg5U620Q/uXh2AhSfJThflBtRVM
zdOaZKHQZPSUdNsYg40VpCV71Vb6jzSwncqfNcsuSdzSPmxN2drLBH7iwuYx6p+qwuoUv+4f/GY+
qajlptHj04LlMM6+WeaRBosLwXJuYyJc7yd2U25FBIflJ5QYqN/jH/mWp9AlYjlhjdIIOi9G+8XV
pv3cYkaCzxxZ8kZ7HlvxWfJhYYlySTJXD5Rr5HJcz4fcVHF9T8phkyT0aSq1f13LF+5RaCCQ6q/L
obVuozng95iCDxHGt/GOWKHnTNMVnwSs4AUhabiSTQh76MedXhvHeAXbfrKLgWoTYqq5wDgjuhrp
xD7PXNpUlqjQoODl3oRkC9bbtNBr3lVL/2g0uFQFnAkA24eKN29VSuOi5BmQoTDeRuaWWiRHn/Sf
q5+KGx1iUzxFi7XVcgp0ERHKx+pEBYDTHj2so+Pd2gwGRGOchAGs7t04utS/LLwhkx+JsnKKx0su
6NSsFj1NKolFEepb3BLUMOsVeVDyCQPSfAOH6z61xwNjBYR+Sn4SedT7NIEHeXVunY1H7TMqnU97
6F46lQszM1/IvnjUrdIXETmFRADjAk6Q7HzXtdwtyLpgiG87Q30bevNLsUdwZZhunUF2XaoCxqTs
//aSGCgmxl0znLIGH3AWAGhwV/Nm7T28Nq+OEh0WnAqx1D5kurUA3HXfdTNtGlt5yYkkXtmxIT1Z
UXirJmyGkKuFKmYoKxepuFBXpsjvqrD/KgUSinhYMKWE/tQOj3Yu9kZhdZ6uDNRUJfR7FYPqKVUU
X1zzeQdXWyMFJ4o+rb7jIt5iXHHXJvFGzcyf2GnBqVqmgCSpEqWYBPpcnzKLQNG2yXf1SGTqoNZr
WOGfmdZBF9VJ6DaTdZoxeE57+G9hiXGwueZP2A/x2U5KSMLyUCoa/k6WFq8QPYbSeAh7JBRh+LeU
ypNOlNBkVfGTkn3gmViai+4pkQobS+qnGe8x3+i1b3vod7qbPFaSyToKwJ8+vL7Zcf4xa+NrVqKr
Jm0B96uK/zmRpzmTxyqFnhdGn5QQnwSrxiu7GjdmPX8M9VWXp7KRK4ULI3Cp8B7XYdtRm1+Ryilg
ihf7xgw0qyY6AfA6aEL84ZokUmRdeShy4pQq86FwpGCCrrwvkTyoDRbSbnnUWcKF7QR9VTleITG5
K/t1IpO3JG+F99eY9bdp5F9hXcO11KtLgVtjbxcsLlZL2pLZY4+3X0q5DsmPh+WEVlur9+iMHnVl
hJyO8heVxXaW2BLGZIOmqQqoN5QjVyOc80UYvspMFQ+uCC1IKT3V65cpJSkxyTZLZO9RUH5aovnI
l+U84vPFWM06coe8Whlubcrgu2UFB9OJAr1NPVsOEI4V0qLS5YR46Q7X2iVoTGNtYm/A/qORR5l7
js7dNS7quCXTARd9aOCTM2Cyzj9VG+7DZAPe2OApK4OKjqu4PBr5yyAynwDV+zbu3+KREfj1Elxm
IqYglqibyOJCQT9xWvIwABF/C+3+BHJ7DjHKp0tAh5Y32poUon0uisc+1t+LyRI0ejFlLXoqx8Xl
SfRsjGXyeKMKRCqgDOBxvaUbeyRU+63u02+63ydUoP0O23wylZfQR/fyZtaHtg7fKQ/gY8SUKCFA
/UFhkNNqhK0Ms5mtnULfwjIC1ktng5KhiciHVA6VXSsnes3XqQDbXQZ7Q1526VemJenpJ3dTLFjR
LCLPtmV7LCuFAQFPsHYy5Zu+dzWjhRBJ6GynRUE3WWBZSUhWNDnR3ZhImkacE5jtK16dmsQWz2Yw
d4V2p+RMsBqUCEwibBo1J1aRZ2jBPLvNDnlcsmpnMpgmzSgelLnDNN7OuuD28J9j2NCn3JddHvo2
Eg6M+GudvaonbNwuKrIMrulP05sjEsy4CbCw7Gn2GnfeVTaSdEROHxY4sibgn9rGoGz5fzaLRqE6
iBCkDxN7WpuXJW+7YKRCbyV72NgCQCb9I/nCn0OfX5Vd7D6LIndCG93ADv9sMju9Odc+4ZGx13TQ
3VJVROQc5+/KgKFqZVDaW1L7DUuHm4YKuwjDLyMVgwdE5PjYBgjXwMRZLfmfLJYlp7lL5LVki5V9
bMPhC+3v2NW/xw769swiHA7hDidmDNJBrHpXf3UzTL/NTT0rx+b6csl1AmNY0Kckzveu84J/HraH
JckSS+mNc3pYVOuhqM91KsZVmsvHMmL6nDvOrq0FkKZ9znTU5Lbz004mJv5Rcz+b+SW9jg5cpQA2
nNq9UCPpda3BHeGSAo+q7I58jNJvomZiht/7FNeS29rYlaMgUMeke9saUSwwm4DZoVo4Emh2jSdq
Ztg4NEbtOjXrc5uOb1NxDVqc0jEIjeJPJkt37HHaiIC3VZNO2YhcNtjZYD5gGGs3Vt+S2T660Z/e
GcxkW/LQHBrOOnFKlsf0sZAvoZHgLuTQo8WREa2QWK+mHi+HqZo8x03pnW1TrpipBmmiaq+Zy2qN
dyzdLRDLVJAPpSV7MYC+WKM40WM/WWrx2hVOvlZakUC0iN7wGEHC7ugBaibVg+jBMnglHdrEDoEc
AlIN3hX2XI86YnWdz1i/TlsXhWBIM8sCgkz5LX1vMAvbqI71uaDkLyRQZTgyXMFCBYk7E3fZT/Rw
CrlLTpk7XmZZGoqm8UnLMQRUDSxfxqqGVgVgZdY/Wdrg/VLKbT6DM2u56e50seuLfljNEYOpbgF8
su3scwDkY7eplFUJ6aHLq3gXpeO1gNbfTSQuK9DKCLuTqb1Xi4LBim5+VdfRU/jRgLB4WqZQu/aH
DswSmmx7FyENHChGLqHFVVlWgJ2Diu5kPI3o6zw4KvXaLU1c0mfGHtY1sWZoQPySZZDMy7hgcEbI
gjbGpYLybjW12XBpyEz3O+KNrob8e3D5Y2Q2Xj6A20w4amgSWJNaqt6lY4PjBztC3IjQa4ZEPfZS
3RTUlKvZRjmdLCSWC/Xs1sIIhDo0Gxwid0uT2isrK9exTmDLErE5RJHo9hK8PXMguKfZ9GKVkEzV
/pmpGZ9/uUD9AZENky69yytgdfpWfGpTi+iVcYMXAy4STZkcepv5adMC2tfGpCCKxQ8yd4v10hts
xrJ7w6JnXZrX+rNCGreMOzNjJc2T6qW0FmNr6xVsZlHNd6K7zoRa6DTEb8Dhs7OWujYnTxztxlrE
XBaKFAiwO4BAbjTaLMt8KfK28GytDD0sV0q4nKhe69Qjsq3EAOp6S57ziZfIZm5hI29NTwhxzVNo
DqZIX3uL9zbUemubJhkEJm57ZD4vrcV/3Ji8JHoikJjIYlljJGM546vpmhCLs+KA1ee0j6qLCoTC
FVWuQj6VdZx12H13Le0er63V84agkZGpM1WWzaxnbTl15aXRuBU07sQLF0SsDqIMGBYbeMRs3PFY
xYS3oJX9VC3RPxR6uB7T+dWQqC5He3zuQrSe0IDaoCSIhiW6P0/JwknKnyAlCFgn+qoNa/BtZ7iL
mKECHLo6xijRDGxu1T/4N/MWzen9qA4K4dMOCpjRIXajRJjQ1PBpdRA6nbCRgYTNkivZDLFb40ZC
9V8fxdyz3EylvsOopFooK0yuOVFrP1Nkfqr63zgtP1jPEG6BUbjZ3C+dpeKME4JDh5+Yb/HbQrc2
ao6CgpEh7jUdIhNwD0WOJ8mM2SLFJ43HdRcr724rnPWgtQSuJVl1ZPJnr/PFIR1PMNNh7OWpGpUO
fQ7iXipW+toAYx/h4YmR+Wzbu9QI5zsrVJlt0PqIEkqOHVXTRsELHh7yY6/k6qZ17vG4oDBU55dx
0rZLp4IKT+1zPzIRsWTv6VHZeZN0NQrFfOGvj45x17/nFiMy408fk3uHbp8mmF1xHCeoRrQDw8QA
OnYVavZti278HJFHolSEWRPu5MtO+Wmr8d2IyPXKw2M2wK0Uw490APTrFAgeduVTDyhA3puL729p
AX4Yz2NIe5ji3rBGoPOpXNVrsT3vJ5vogiJNL4qocc83Zy65pa5WFVQUXxvp+eyrJ35Xl7+qIb/6
UaViseRWY+0Jrqbbssq/4G6QXon7KfNeOmPdbh/4j1KuqjgFfjHzIMYCF7KhnynptlAJdG5D477p
3PSu6ri2jcaPeJNXc+1CD2QIrjWuuY57KU+1szZgz/rOJEjbGD7nuTqzw6ZUwcZK1Mjn2qqEB1Jv
5vQq2O3pOwhtgyC/1D8pIitahfRRV93Qixug17gyE74DOMmjajiXFspc5RusXX4o0Zbpq4q1kziN
HWO2ZSq/bfvqzSJojdoOYt3Ip6KpSxC5S3dOrl9M0LcCJu3d7ZCVN0QZgTzUmcV/210jaMJpW0B/
hJOrs5YSrO4oLi7+7Tj7dcM6HNbaUzokKdeB+tphL+Frum57kbF1LMv0xeK+RkksULmBaVddIddt
SCNTSHQQ6aqdqmbXTN3TaNdLoKdGsh7b/DRBGWN2zHTOaPMm4OYh2NgZMnyEJ2a1TOIo4VhjUelj
UwE6vDbabjiNtfOQl7yh5ZKvilprT73b12R4bxw2fafGk6VnvIHr2LkNZ0B+YMY+nr7koOEibjOW
TwftxbBgFtbdR93g5IKii1KoWLutfS6YiPn1IjqPonUdIh0cGbHimXMN2pC/aTv7oTX2xBfeZe0w
bTD+hrkYntwlOkYWvQpt2SbT69iTSgYeo8k7jfwBipzplyUX8yjbudeM9tIMGTCMFb3kM/NPwb4U
4SDdKvPfRH5wGhraKTGN0e/LItooOckIjeb82SYczaJ/mfoxXAlskD17Vj27m1mfjeVHTM62NYjJ
Tv9siwt0KfLvZkJbq9o9tZ9CiFE5R3tp1M9tBpmi5+LSuyd0HHu3heEThfE6TFpcPAZ9Zbvi+6o4
oRDHnaRzdcMLdfugw7zOmb+sx8jauVB+7hAqPmvXmPGoVpi2V7wBtvjpcsSW6IgqwNfNFDqY2qQ5
ecnMqXWbjCK8QO6saj6PBtMDU4Tv8T0MFFYVL5TLetCh7o/tcR6yPICWsZvH8ExcCNIXsIhMm6Dq
2DxnNM+vRWn+tst0FGI4U6ViWxzvs5AzuDoVCEHdJhMDV/e1OmOOcrbSWFDOdgXIibFtzH6nTeSg
F9OjMi/acYALpMMD3lTJtmgpcXvX+NUzY1iVVveqVP0CzpWxGfC+6SgzG0hPrRPve2ZpYG6fuuj7
g0ZYbBo780bpe9fvlspzRczVklxynBm8iLW+agNslXZwJtnKM1VH319/5BZxYuFkkDit/Ebm8JmJ
7Ktv44WrXw9kw+ciEsILyVvfWEv3ERmAkGl6ldOnTNAMMp70yok8gUUZCAMTW5O3eWzHDcQnVti7
tE+f+fwf7K+2bl0/Ai8ApgX071x1pUjaKjP6nbrpodPt3zrvX525e2QKEXp6quCTbxOc5eIo1YS0
A0K7sneYoyqkBlsCSjaRB85qKJaGll9l6myHxh6jtC8tlI7XlPDErtOsskeeT6eW+8Tu7MbJwvzh
bjbmwOYOKqMqKFi4Q0t5M4bkD3OzEuS5mYJKhdaG/D1uf0u7eyVnCjS6rM6N2GghOydrOu7K7rYQ
I+7H5ZeeOXDTp/XgJFDqVFGTy4DutL7GzygzBLtQ+7H1Xwaazjpe3OMEJc0vNawRoF4njQqn143v
JnPRVmkSH+tKIbXSKA4WarWsbIqgn011DW3OpLqQ3lBagSanCLexuiGCpXnQeWIc1rj9M3HX0pRG
KDpJd4wRXrtNzwofzHX6G1fN1XSq3xmlwv9NKqewQHEob2nCrhlos3zRltjdg2x4U0f2uGMm2nqy
y6e4bu+NgSAIbKr5MxJfFnBdHdBy9N7m0cpohRrG5V4yqwRXGdkBT70L9G9M/6aaidXEEGMi3Anm
VND0Sr2W9blfVG1fFuNGlkrkNxlFWd1tq1KjbgUTTsqET28q1068HJOCBSiMm3Kt1v1d5BDcHqnE
LsA40lylW7u5glx5fMundt2OHSVAH90rGkW/LKufiIFekxJG6UZK4iuz/mn1zVmo/bZw83nda9S7
eZ9Z4EEGYqEcR5ZQ3veR8VWLfWSwapITaDMO+3PhOFTCROY+ur9kpHwCfonGeWGCEkzEwKFp2Rs0
pXFEGTFF+hnByjmW6jmRA2wPbVdHebHRgAeswrqfdPdK5aEcrRuCFGe4rnWrv3ZT8gTDknIUHyqz
HxFqlNapXIzH0EgfBGvKxrGHIGuXwK21u5CdHLGoN1QMyIimXKcpaCSJnWnSrvRmMnxolDxyIoqd
Gl5MV4Cao+VOqjiYR21j9z1VCWCjS2bBqlbyg5janzAdf7KOWUW6rLTmIW+GgZsGyV9Yvemx9ZNM
5u8wVvj1676h5nWA+T3zshljhYau3Yq/gGQZ2NdlC3imnI1qeYpN+yW1p62qG7smplRVev2A/Q5y
DwFHZ2BDNDtnWB3+NKGsG7Vmw8AaYnTFxmzYYVX51ZbYBmZfwhDksGU7QN2LZYPE5X31uoSu386L
COJee3bJYW0a9z0eroz4JD4oEiIFRDtSIIrpYBbknlY6AHfhPKu4uA1hdcbwaIR5NT42I1hMHyGG
rWzriHCMQLuwfigQMqzcZT6Ug+sni0mKEqcwMTkY+KQwZnU2ptM+GGbx2XZklSmqjdc+hDR1fHIF
8LLhIiswnUfZaxRsps+SywQajwRouOI5I6ATuQn2YqbRfpbq4CuwVBtSQ6dEP1uaTWYovoEpmPtQ
h9vrlsdc4HUpM3Ml4hJtOlKfsDEvjdGdzHZyPGaNtN2E1q2UxrjPB6tbl3B6pAPzcer3+sA0OGKc
0irfODkQ9Qi2upItDpLwUnWbj1YyL89zjb7U3gHBszYmWs2+tgSDNrwUKhAYrkhXRXqgIOzuXIui
hEJRola5jgHxk0qwnVCjGXCA6jfsPhpH2wytOAy2jR9KTTJkxpqNoYVdAWgO/VHWoj9qVTIcASAW
xnpS2UIfkatOqadd0Yn6IRVK9kBbff3+dqDq0D/iU8S2aYV4QYZxpHmtqXbBf37Mico0rok1bM63
Q9ABmEOY4v3fJ0lllLKOO9PaXLr6ARymeYAu9lirmHfcDhnEu54aV93+c8L1rJwA0w1/bez/+0QA
6aj0pa7sbudBtp4uU0N8/fVZb1/QlmxjBJWMrfnLbsc6q+s9GHYmNi7/PZYnjqdh6nO+nYF31wzb
JQXQNjN5FtP4ny/0dhdHlPLuf44LagOsdCQDrf+erzUWLhbiwJxUP/17OCda7RTBMLo96e14Xs1E
T8XmPb3Iptab8D4l0/OpCSFOVbXs724PLbfKrhlwyzqZ0uHJbaN8rzdgiWUkB3aO3rmQgeDlyG96
r7Sno1RZfG+/Ordu50WQ9Xa3h2nupgHCBuH/88RRKA9kFQKaXV+2zXGdy7R/Tr29lOPWr0xdxPH2
SjIhsnEJnQhAgtPl0BRb2mnFuz1MUJ4epas/F43C36GqZ6PRusfb82j8JlBG2xxuT2SWkPqa0g03
t5/2qenNcHpR1eTV5fbFzJt2k7XcWlhlxbE3WBVeF7LovNuPYTRXF14w2bZkMLOKX88pkiWGdcVQ
69/nybp5oh8oA0AKfdP3RnIGYo83lZzye0bwV+ZAXV+wqLP9KkrGhwxLTb/DVeFxbhvLC1HfPFF7
tV4krfylB33jvjPla7zgZ2fnpv1WTma5ypWh+hBt/UuoLHLJtnx1xrT4nuoS2WBq/JQLRPbcqf76
iYqiYKbChKPyRrVm4VjU+3Ciolm1B9AqKLkFLjTCSqEfEE1MuTNy9lIFMbOQXwYRe6Nfmp+8tS82
DP+vRKbvThm3nyo9AdVb577rzG5XWZrPm6SOiEZxteZCmDy+mrnNEnQNXL4di7IaSeWiUPyMTXO5
/UCLNJtFIqzXt4e3H7QJ4FAa5QrlDk/1z3l1NK0tKGb+7WF/fYLK1p31ODk46v3fa5D1XEGfZo5m
yqaKvaW11Y1iaLgQX8+5Pb/LTDCYGnP850+9/aDswiEoO2Zat1Nuzz8pKjz/MWbeXzXw2VCkb5cx
Iy6SEeiZtKBiOzRmSiRoHR+5zZR1r0zpIyYGiddqZv9R5MpJN2sZMSO+LE4Y/zWF+QnB232Vlu4Q
gdwjm5V2DqriNnulrIy9rUtnQ/M6cv8XOnNxY3yT4fhmVli5xOYa9QAf0JItl9KurffJ0isviuTy
4GpJtXGtArudohvvYPc7AanN4ZlY0843mkx9gVGYYpgU3zdq9lAuun4y6gKjBcOSjCaYBQ5Z3Jy4
cBgURVV2ymidAgOvhWOWiTwYGlxS8pIBV5HJ+ZiZRh8YJayCUjD8H4RWHLVh1gOcbaKj5upWwI1i
H7IMIUDFgstddldCOglqpP1bw0zjC9UIJZ1mW99RfoevhPXT04evuj6aH26nJuaigMr899Rp7P7n
VAOZ84NKxncw9iar75A9wp5KD2SfBTLE2xS3ZeCM2zEAz2BsahmvJXGhft2qTP1CeSn0jmTlNFzW
erLIy+0L8bK2Z2Ansbk91K7naSNK3MiozaBmaSO4OwXLxtUn2ulJM/3ze3EKqOzoYXvHEPxnIc0P
oyqQfrj+933tYnuDTolu0NlWpKjAsZSIgdElXAxchX1IO9P6dkxWTnihuoejj+MmMyHOux2zpeHL
GXum2yMZh8UJi7Lt7dHtidCnuduU9DzozDzH7YspzJDgZu6hf4/B52wZ5Vr6bvi/85h/+DrWdufb
odp1Sizd2m3VEqE+5Xnvq7qEXQGA0m+UVPDZEQcZr1EjosdUlgwsS+/ONtsCRIDrQbDJzPvncde0
GPCB4/5z5u0hxvlATdcv/z7F7QeVGfVni5E6ntMONjCyO2vhrG5vwH2p5PwRXJj/n4ORaalbRQPi
v/3i7cTbl9sP0KEyDr7+8rLU0Mcz19pF1wa0iVvjNIL/nKOigdaCa+AHqGHHkMes7vUaowpzQY9T
DQwcDbv8LfXKvSQRwhu3AU+/HS9s9xG7D/XRvZa7TYMsRokHzi+rfVXjCmXOpE2Hc9msb8eHmI5I
DvUrUxwbc6KJeNWU0WVhEjmrxVLZdzZX0+r2bT+TXFpOI1bmprK/HWrTjJ/eHv/z7e3ovz8fXYRr
eaH8/c/x28P/OWbqjrYrmmwtHTBUcq/mfazP//miqt0lGfhfF/H/GDuz5baVNOu+yglfN6oxJYaO
PnVBApwp0Rot3SBkWQfzPOPp/wXIx7Jd9Vd0hI0ggAQ4iAQy89t7bfTiaWCKL0qE+UAu4uKZot03
oRfGi2RmD42iNHvd0PStpUSBa6ca1A8Y8A96rlA+w+GRqRbXU1+By1Ql4SOJl4Qac8FElSG5tTYe
LShb3hhpDqpwrn/ZcDWWZfo2FkA921r94otaRkGaW4zYe+nQP+5UpQMrKlO6X8m95u+8NGNo3WDt
stT0pbCVJ/LJpRuA2fkxU8EMhuaEIGFoN2VaJI+dTBFtlBJlI2Hheja8NSdI3faxq/zioJRVspEx
iO3z1k8frHHcMxmZvSi9luN68rxjGnTRjaf7fy1PN6kWf8FyyK/NPO2uPJ8qwzAfML8OFJTUtCK0
gZnh61twkl8jkKTnZaFlQ3su9RZ5rbBAHEiM0ksEkmdNDfVhtbTByzk/RKaNB04/fl/9cYqleVoU
j2ma5LuPUycasmBd6hq3LbEGDMO0h9tiXy1rWYwBzezA3i+rUYWKBXnqvrfqK5OCYLOvmQFBHSaH
67yUqsexo64aZXr5ZE7UrcMhqV/yJH1E5tG/EtF8bumPvtWdgSUr80mwz6dVbmETWEkM5OfpaNvH
35IOKGQsX5/t9ik+8Qaf8gyXy80SwpyqFKuQaOntsvqxI06klBxkdJYd093X4YPUESOuAaQ+WUZQ
2pu6QOLbD0a9D7T2sKwti6WJmNstq+XsLtJ7n/myxvwcDrK0zyx8XSkudUbpHRAFFfOVE867lzaV
5MnrJGFOtBKCNtxWXxnSS4f3Q1QlWVeqL67fG/N3ulJIlhCVMD9jGOIkP57j/fjeSyu+WTxHjaTg
OBRNv1k36LBv/DjNbrx5yBHKFVqdH9usum2cmCkwpDsg4XCuqJdKtqxTqUbVCS/LI2NicSdjq4I3
ZlyK2gQpG6EnN/kinpadAqq9gw6k2MkFOsGm04ptZqJ3TRrNvw+93HSLDjiCGg34qLB3Ep7TYXUb
UuNuSlDZ2LkvvW2or3lvWUeXVKsacZdyLheBbHwahBY4RZRgIEIpcMtspjtwrosmNHE7VR4Tp6bK
CBOTHWNzoO6a3kSrZa+pUekcG9M7UZ4HMBqGyVVRG9WViWKNEnoVfi3N9FBlkXiotMLEU+GDA5nS
8LGQmECYG5i/HkkttWZS3Qq+ohd5P9LgirUuxlq9UFtixt0sk7s+waEEwDP8HHke3CilySmRJOa2
Hw31GHGPQA6TtlS0o/zE9a3ZjqlsXul8Pq4Zx9rnPCH+LpQl826YkUXweFdlqVvbuvWmcZXOGQyt
OSpnSp0JE5dQt+ZNGQr+czEv3ts1lZ6TbSF9P2LZ04wjCcm97hFBiLmdGreLIrG9MbQ2uC0MmBUh
oDd3WV0WNNBNo72hZz+7gAAPfTRYttFA0ZkOZAak33t2q5NM2/lHI0uqcx/0qRunSfOghtHr8qdW
tL9C0QffIr6rTKaPBF3Mx1igio76fExiMqdQRXr9MGlz+aD33vTs/ZjMTpSVaqXfjykNdClxkh2x
VNlHpRntIyVP6lu9SkGijDJ/E3NvqEjDZle27Pr9IZ1gzZHacJMMZdoSUqDj4yNVd1Xz7qE8k6M+
+kAYVkK2WGbzho9Fk4QEAKN6vZsw0rrtQOJ6HQ7aKc/U2A1FJD1ikr/u+RZ+E2F30etee8S3kFEW
r/+lqZe210vXVQ+GS2GH35v+dlZ9kslYz8uYacQXtcq0e9mriju/+2kl7F6UzlDf9yj2T3t+P6aw
i35bVx4ilKnsSBav5YF7LI5/CqKy7i4PYwUgQDgvCjuCMGldy3C7jlU8j9eWhxkMWolM1V+3LuuQ
4avDpDFlbY/SIRP+EcuIvk0oFR+oykuHZTvGdyZPl41KOlhwkefWFP3sbLW0ag2lFbulQb1sXR4u
i9IS1MrMNloVkDO+t1/2jIr/3NpVcBy5zl98fhq7ZGBiTknL7OJlSnZZHtELfWgoph4+tg+er+ws
jcL9cuivbVGbfm/bwO5dwThowQ5b/nlZCECffI9S3TXLFHZJ0+L9Xh5+tKlHyh2/t1l2G7IA1tIR
LBMiM/TvJODvxyxrZOan54eqhOJrebQsap97F/KkYPWxrVOtsTx/rMfGFG+iFI7ZcjAWR0hNv52H
6UqKNHVtcLmyqJH9dA46TuY6GwcZfU2BVwtcX2eHF0AG2cWXg+xSJqOJR9zTHHtU05937JoOgN/H
1kLTTIdKq+YsBy4L0MrZpd5Vc8tlQ92jDzPocmzxaaQkzTxOlBvPhCGUq2UVK1O+rTVIS8uqqmMZ
lfBqnpbV0AgdbpDqXWGr6iVO9btlcx/Cbm10MuSiMRsfa4VSL0MIc7/slYR8TZLm9JmgbP22zqb3
U9uJ3h77qC3gKXEQFY/RhSvEeHR+WUoCTTAXknbVk6v0qHokk/zrq9XnV0s3LNhQSRoeP17tcsqY
V5vWAJpLXPrbhYSecrvYNLmPLnqGpb/T0Wee+sdqWQc40WwkNMveZcc0JFzZl/VEzp4SJcl2y9qY
lkculVh8EsW1I/q62ALD8ALbbXBq5rPdoTZHpExBuvYAFVzldIWITvIE5YcKfNbS+v1AUwvQTpfW
nOsRXoRUhxf0Zj5Di/5zTP7FCYD8sZUG61FWefrRHnAd2fal7OL7et6c2fhsqphyetPG1uPQaNGa
ifjwtOxtjIhMjDF+8BXU041OxM7QS9ZjhWlsk1XRsFmOUtWe6cg2iq5sKbEfpui0PKUldfIJ0isV
wPmpvCiikFtl0nZZHePxaSJ3FoZVXdzVvucuT2k31MaUieTrtkvUBx3XWBxa5ybRqHjIMuZigqzO
JGWb574U1F4ixfDQheq345jo4IZ+7B4kNAwfh0zTNHIRBbEvuLVqAtdJ0N36QdvdErTE1GGCONTz
WQV5Q4BMP758tFBa776PtOS8tCf1pN5qHUbLZbWaTzhXcedzLcf0VSrWMEXsra2JbdOO1fWQ4ben
A4DUvpL4tcpAMlvN8L8Fn9ugy7+R4ZSiE/TnrAEdt+3UWBj9++heGPVXW5Oyb7GnIn8xyi+aKkq3
gUx4YjbSOBeTUpKBZJvPkVQ6S9PSos6n9rJ1MyVkw41yyJ1EVP3NVNjdank+A5Ni0hnli1cgVZTK
gc6YFItjjanSzUPDekQ4cF6aNpH61FkyHkTVUHhRzOgs7yH3+nJtMo76+z3EjKHe30Oe0qda3kOF
a+g+zMqvyHe7jVfG+iaR42mHOCB1VMAe98tqV8WZowayeq839fe9k+1rP63KsVruKBqlG9zO1Ek0
KXqQyUl35FGurhDD9/tSiesd2GQ4olKYOCbcvC/j2D0igdb/supjnUjTW1NymQBCHmEo5+jJ9qqr
mvnMvAW40GvZS5+WwRZeVgr+LumLEzNzREbNj35bbYE8EzOsN2vGAbQuy37EHUEMtNekxlWiaK43
SOGJspG1Tph3dZftpaWiBcLonJ00kbt50xMZ4bccodkhwS/2YL2foN9rpk6qljLH65mmfNJ1tKDz
Whn5qHjyanzf2VWB4lZVB5Fg3rE0WfbanZofKSBA0Y8oUEEC2ySVL84685tnY14sq0HSG8eJcMll
bdm+tFBS6kcUfUzI1FmE9X0+ts/JOApEuglIvVkvAHacrvcFoP/b0EcwWSvoLBYQujnV94ZtxbeU
04P37UVirltFrZ+hbeA2775BG+cehvzls1/o3s4HHbS1giS7jXuKHI0kd9+0Xl4DgG5fZKhNDhhH
5Qp0KglobRJuhlKqHypZuferuAepQ1DWmNmPIiJDJVLM+NQWZU8GiDZC7R/9C2MMzNiZ/xlbeX/S
1Mb4LOaFrqJbFPnnMQqNmSjWnpFgHvH/obWs9LjaqxPdio/2bV2HG7lhyLZsWw7rAlT4Y9im22V1
2SGH1RvYenH4aGaipDLrPL3GvGl8TkqvvrY6af3RALIMXbNofP04Ta2Z5baZMPUtBy072jYcnDgJ
PCwXnGjZpjTZQNh1mO6X1S73jE0WFqghZLJxbF88Wgzpjr2NCGBZrccxcCHVyLtl1Yzz+4Zy1wUz
lXeLQ31TN614LEYfA5t9owyRfqZ0AYLfl/9ChiVvo6pgSLNsWxZhmNUnPFfYlmkrT7m28aaq2Ddd
9oQWGOu57amOIlvRTT9m4qKrX1vmFjDOEFexB2OG5XXemVd5fCProezIVIfcZdv7Dq940kZVOS5r
oBTFxc6+Ls2XLaFQ5D2d1p/PEyW5jCqikdzK7DqMpE395OOhej8Hgwvk2uX0hPnFWlc2lemI0r8y
X4BCeK+3H2ue9762XKsGKBcf+7pf1n4ct1zkfrRcjqPm1N+qPbXq+QL4o+X78837ZuDOvznOHnzU
j36/9/sxPuNsjM8i9m7adOx24Fji88f25dH7tnKgYNajbKD5x+as4kq/WtbrqXtNfIT55DOcvVTk
5+XRsqjLEaaKmrQEiP29w1PkcPhpXTfDXS776SHqyaF8P83HGbpaGl0lmtl98/mXxXIuOgXd6tMf
//3P/30d/sd/yy95Mvp59gduxUsOT6v+85OhfPqjeN+8//bnJxN1o23YuqVqsoyJVCgG+19fbsLM
p7XyX5ncBF40FParHKnCeB68Ab/CPPTqnKps5HuBrvt+xIDG42WwxryYPVyrRoxTHOnFkzd3mYO5
G53OHWpsZnc2U3+HeOlrZ2rXcYNBXrs0WRZWWlrrrELvW66ksLfpqBASkGz8KNavqklo74t0Uq50
Lq0HasN81tCS9CtU+cVWUvx29dFu2UHNjQDNPASZXIRMiopsV2ZWfxZZOpyXR9qPR3MLyCkZ3Th0
pwFDk7OnKvsmbPPPRYiU1tPHn9bsTN6LwB43//mTF/bvn7ypa4ahW7bQLFPVLOvXTz4UIzo+PzS/
VcS4ng01za/6Vk6uSLeYH+PerqlvzFtKV4wkkyHbGECHzIvvm6PKBhtY1t5ZorjppLosAN4M9Wc7
NCsQCmwbPEMgJ5W7AFff3+tFW72WSdWSPhM8lMj1r0Oq4Q+y+pDETXuvYZq6idFyL1uttonOiofF
cFlNFIoqgyYBz5+PEXgPXD+pK8z7rXhAa5GsJzNLjsveLI9/Ov9Q/HR+SZP3fVthtPQUUk89rwHW
UXdnZp//8wdta//yQRuKzPfc1C0Fy5eu//pBt1Zm0WH1szdmRHp4MXx+yyfspzYfqgBlgbEPWt7y
GX/s7nOwqHWWHd7bBXWLUxiO6CHQp+rEtA5+2JgvXGqMLaGZ88bOmvXDy0PP0+eHpvq9VSGMt66k
31X6hb2HWaW5ndVML02zGmvmwycCYjZyqrb7NtWtO+Epl2V/yiiHGXO1wMnpGVcVeON13VnTi1fH
dwNzzHdcA347YYL84Ea2NYSG6yGBWzqJ4dKZZnBq++K8rAEJHC/ft3cXcp4h8HVF5q06DfIjMhfN
8fSPJhza6Nn7oaqkV85E/2SXR6g8AtAhIOzD4Ub2yrtxUBQC3jrmkqxmfi++9MU03bEV8pMM/X+H
WMh4XzXG8CrDw3qrWYQEhblICUzl6H931vnwSoOFsHw1/vuXy1+9XA5f82KsQj9oflv9512e8u9/
52N+tPn1iH+ew9cqrxEJ/MdW27f86iV9q39v9MuZefbvr855aV5+WXGzJmzGz+1bNd681W3S/H0Z
n1v+X3f+8bac5W4s3v789AI/i2lWwlnD1+bT913zZZ9kBFn96Vc0P8P33fNb+PPTmQHZ/K8own9z
3NtL3fz5SbKsfyj0Z/hN6SbWcu4jn/7o35ZdtvIPQ9eFBmDl0x8Z9LPgz0+a+Af3GBKVDMGz26pt
fvqjxqgz75L/oZi2qdi2qlMNN4X16e83//0e9v5X+/f3NBXe3i8/eaHbQtj2/MoMDZKKLHizP9/V
kL2Ugpo9YYqEhO3svnludeOKobuN12PwDhb6L1vCNZUOsYWsJtv7OEOQJAbyjq/kbDyIcOyOl7jS
mqNtT9e21+R7QypesA5R+lbat2GGWTDLgZI9jWGS+f1fXc4QpR6L68TEjmP68bSpYSmumCMYEQaA
aWvdQOqutOiLPObo3CFcTENtOXKF9KEPdOS3GoJdrCQD84x6nyZHcWmBOKIOrZ/TEinj0JYmVgiq
YVO/CtpXP9CCdWPptwbl0HUVYr3BfhgDOko2vexNuxS5/dAW8daWKxK/rFDaGUpuX0dQIAGzkqcc
MXFikx92FUsivgwClak+dfU2JO0CDJM8Mq/ov0qVYh/0tNHuZj3PDqnKE/ICfvt5F1xRUAmdhm6O
Yw7YBiJzwsTQdbBi6FjrKQhW5HmFyrw4aTa1XdB3Mn15h+2wdSpMsFubKSGXWglApDZehWPSnNUY
sMzc7RZxd+YiSfU9RnHhhf0FQOMteRwwDKM4vrXkr0OX77sg696qKFpPtffU662MqmUa1pKCoGWM
SsUpQUWF4bRhQAYHZrBSB/jZQ+aB0FeV8Q5B57ilSMyJ0CGW0ogZA4KNQ4HyaPX9cJlM/qCQTmZg
CHCYqRxRpSAqRZuD1ZITa0RtuWFevWhBzl2Q1mMTXIl8so9DeJOS0GYRGHdg5hgbGieM0lKACLBj
p8dV54x2NFNvJXs3VjGEZLXaWoRHoJlWDmNiBEBS/RmiDLA+ENGxmRcyMafvizoI459Wl71Lu6XJ
v1tddng4YrYDsrllTcKQgp0QpHMVtW2O9eOX51jOVyx7lodTqtub0jdufnsZemQ1uNDaR/Sa6eHj
VXy8FMG3euU1JWb5+R38f1/ecuyyV481xbXgMq6WIz52LKs+9rn8fc9Pr++9pTQ9CANiCVqvkUrx
j4Y/Pfx4EWgYXQlGyXqgF7YOrFw+LYtawVKByaxZG/0on3p/tmV1qe2Qr9cccADGG80f7jLk7XEX
/7SA/hafTDVhG7ijtZ9w+7TnbUPPYJE8YbPsn5Zjlq2tRYVMs1Sch75+EH39WMlJ7pak8ADOo7O3
I54tkMpziETfxUZmMfpLpZPX9NJpeaQFqeVOnsxkAGlZx8QcDr3dT/sqUnu3wUafEXK0kpWdkU7a
CfmphqeeBSgJ9YRj0le1wuEG9ShMWdsu+1Xcfzuz7k4eFa9jJgk+akP1N13R6yffN/TT8qhJ6EEw
Pr5h0sxGvbDyJL5YkxqJk59J3dpDJeh8bDOD1tVaoOFURMVprLzXysbgnsTaLuyZYCnSzDgGPUBh
JYhzytN87tMQoDSICqs6BRqe7GjjReStFrXA1ZtYTPnMrZaFbCTK+yPNCrDu9PEXqEA5F8/kpfew
H2jQJ1aAyLPDZLY7lZ76sVb5j4N4R9T2qlF8huJ69goEEYUzoCxcrkpxptb8kBWNsa3KPt3UJSUb
QBmqK7cyeuEpH04mvvzTiIFla6f5HYjKgYoaiyFS61kzZLtibqFWl76btGPKlf7Qi+AquIQgZBzJ
A9wpd7nYD2G+D8YsYOaSRYfR71DHZMAMGE4TDSRjreE5ZnbZ7cIKavlsh9SyZwPd+mnytnKPSQwP
TjVbEaaTNCrTiWrbdKqjNN5PhXcIJjYt26feL1dzONNmWY3mb/7y6Gupwyuz8tOY7JnMDijJgu3S
Sv4Emd3T9wXreI3FuNsXzOKtZavaKCHjjQ5lyMmzeSX+hC2ww0IvmttOr1ZEwuincZiU/Zj2+PUb
o3CEHWtuVjAhqEk+ujJNPCxfrEqTBqSTSbqqsKegCMnJcmHWf1XrI6Eq86ou1fVm1FH/INtIzw1J
x05v5nM6R70matNfhZH/OfHTS0W3y81Ny3PyGHwv3KIGrkaR7Nt4xMgp1fYK/p1ybYp0m2ta8hhK
WbLTvIgBb6DMUUUZfpYIzSw6YkDaM5lenzeOXtSv/arvNlNfyG6JeABjwtymx3p4WB69b/xYXw5k
Qj/43vK35suqyp8Hf3h7vTy1CaFvVYShsV52fhzw06nfH2ZpgidYRXH78UqW51ueHhs3Lw+Zb7H2
jbAE5vDjRfzUvspqZXa4+mtfVgDxSJSRD8vCmkn/H6sxcovDb9uWvW0HdpzApiSxtqqkqDPAl9k1
37zSWlRfYzK4uRfxgzO+lpn/tYHE68hp+dWYzGc8ZUynRxEKjy5MtrB5cRS7A5/rPhkMfkA68/90
BFWHWTPsj0q3qzxiGYsBXyazuPgY9cQdprDA5J+Me7yOj5Jd7Q08miF4T31iGlUNFH8tzOKmM7Jd
kI03DQakldd3vGcpuMbOQ5lNdxB4hsCzFaYzoc9KvtG7hp8qmFPwEDTKFBGyJ04i9JodfhQMobmj
KAc7QvIG87HcJ5hzZo6FUzecPgeMibOjcIWvouiKcnRxkYllHz5yKp9NtbRJgqnvFB2XlPeIumFY
cV9udkbOnGyvl4MbT9YV0OFNDGNiHaTSc1qk1ClCYa9hlOzKALJ0LXD4go4LHasL2xPAeUfmQgjU
yPAdJQcjFsmozjClZF1N8YElJZ4pXIMS28cNVkG5By7klcM+CDWkv2GQYABHEKb5kUpHUtsHAjW2
TpHJVcqaCBZyZ+awJdxt9lAyMOkfE4UemJeAlAd/AZhqxGpRRzvPBF4+e0X5jeCN7wPqAlKfvBRd
vY+BqbSAqVax9i0UOUVS+dZgahQHcXEemTbYqmn9xQCH7RgMst0QrURMje7gJWm1L6o4cUJJsrG8
xXeFag5AHaNi00zGsz/rOgK5IgiTryd9MQPgR5ueyMp6zh7MNjGcCbtPL+X1OpXbL7XhxTO27ivR
XJWL38uJGWptCwNsgE3yutUDvFN7JnP9wd+S5IOxrC6eVRnzoH02rf5SmAXkrNZO9sqowgeKd12P
rRXNm762mkcG/W8UD3dmXpcOVr81dSdMoTAQ+MS0M46gAQqYMnXJueHr2IS27PS9zaAhGTDM+4AV
BCkUpJHdk+4Z2CnWHoideqXA8Gzl4xjQPHvJMw+YhJzvKpTewQhi1o4MQqHb4JzJydau+AQ1A/xe
BgLODjuHSQD7SDlrj6t4wjirPQ+gBT8bIBurIK6YSOW7ZFFGNG0lX4mGL6hVyNeV1N2m7cHsKMrY
3ODW+TR7Uz1CLQ19vibb93YgtW6pD2IdzZZyT0vIn0bvpNFQFhaY3CiVnIyLjhP7wwl/gLaKDHsb
ECYZYUJSVP9eKU3KnBU/Kc/fdZWs7dpe3QWtER7MHAdtZp59VKWOLc+Jqombo6IzR16j6HY1+o2V
YsHYTP2o3bUaTvfYbTWPXnaiW/i9duAJxwdbNPeGFr4MYGFX5Cb5Tmqo2jZpr/CYGyup4bIiwpge
iAWpEIi7REVRmC7gj/uh1h6iuAbHhDjapeofbzFYz8ZdeyJcjF7YVkB0QVfJGLAGu3GMYjxQuPTK
ILCoO2QTcTrSetA7NJVhxM/S/+K1CfNl9fClL/MSnWxzFYQwvNuheLKa7Bp1j4wuH7W/gvpnZwy2
9DIEaDXBlhPFFKlOOvK6o6IG0FymzFrBEkwjso2FHz+IxIQ4EeThGuc1aDDSwTbtOLqjBmbQTirq
NjKey9DyVTcDhzZ3cRK4OAZscNRyTA3mqPIOIQ6p3PeTNQkKJOYV0nkC/u5x2Y8pZaIKkByilW88
KlxHIkpcSlt8HyXDgtYj8DMouKYy37pI9OSzAUHf8GL5iBANybIpxzKUi9SQjpQd0OWlK5+pxaEg
gGdvyfBYTW8XmmnljD7+ND0uee9tdK10zCzXGEEDotmzGo/iaBaZI/HXiETvA5AovvniFDVfLS0n
0mIwYicLh+c5NGRldjDKyPQDGheAf6Zr5+2oCONK9HK+wVp3rswIY29a42eDWyfVsobyn0qObXT7
xp6oj8b9TTCZT1mHLjqEqIOemSveEibSlNEXJatgCnrAKOk/TT6+zszXqS/pTcqFHbeXbUH6Agyw
6ST9m98erMnzEHiYxBtcUiPzjh5hHavR1/8KmMJA/0zpWovadR8YB65UfbCyn7Sq2uMyYphOHp8q
QZYdFZcBcsCluXyqMm5KetP8RX5Su075oIk171QnmIejgdqfAwn2yJSEdxXROJji04vWEXQUyumr
hz1sZWvySqnAO5QijXY9JLTcslwzEkTlSnsNS7me9BWOzNbJMWesKO9na5xqUF4y+YpvwUmz0ms5
tG6oap19+cbv2zPVpwSlpgRaiLrTMaMMCsHjyVeTh17wZzAUhLPQR3EZPIipM7aZ0UPOz24KRp6l
wCyciSJ3ihAjVmyhYcT50pte5I6Z8aynbbPOSZWKlLpd2cErGVG50+ogPewyPHpmma3lGgRPlyNs
1dYYFy51TSKDNBcrIgvr9qgUm0th5ZprlcZtZsmf44yfnxSAd4iz+luS+bs+TPRtM4hXYwrkG/Ld
rbTbtbUPjq2ELDgxGjIGscWwtStE96WK6FhY46VHN7sfUh8MJV8vKS7JOsF36zDEyWE1qAV+7TyE
VKRWqUPq1Vtf6k8GypIVF5FhHRWEdiE9EnxTgM0xr5X4Kn9EycRrCGaAGyP6pNk2j6LypUmtYQ3N
BzVzFDyZoXjRZn+yNjCxpWo4pDMmbfx7oLPfgqmI3Vgf201rWF8mo1B2eSDtPHW6zknkZSp4dubn
UM3E8Ax4IV6lZE7tapxhwXATLkEr2auREbYRba2y4KwSWovsGVc3wJhG4prYEXUbVVedFUF2DDrS
1mIdmpA+TkDTK+y9cf6cMUeTYdwZ++xZEkW0C5tijresMJQTB9P7/r0VpeN66XJhYk9BPXCDViJG
p8k89p2EDbbStg5m6W91si6yXpw1u5O3SSnhHRLY/Q0Y+QizNzZZyHUmV2vcgKFb1dNjTrDMqoOw
pg2oaZOmsK9HC8FlIrRjZ8a7UItn5j+RQSWV0e3QYd5FoXixk+F67P8S2pJIB9GvR7ozU1MiFyPd
I9Zw3dEr/TZr5YcRBwZVfYbwUXuGeKXh1j4ITe73z3EMXNBGyQsBWRf0QY/q0GfHQRWEAujlFxvd
8DYV5pvU5G8+BGzY2qq9KgIUN0Q+RG6QqjjDyDOB03s9pkx1SMBTjFxn9BlY4R41jY5Obmf5Md0I
C5c0Hd7mVH2O6kmGYUJkI86o6dJOFORKAlDM0hodGD7GsSyC+7mw+kxYNLoqbS/10SXUfcWVU3tY
p9U8ZDexgTLVsUpb9MbcJz36195ONXX/utcwOmBFgaNu3Iat/peayoA9Q9I6VII+kCEA57AjuT7R
r8tjBeKlRjb8ELuFCeSYmil+dwalG/QqwwSQnFxMfv2HUK+Zd+Ctj9Gw7VvzMfZsetdq2jnthNEo
1k5KEjvEB4pDPhFekc0Z2hZ5KjKBhlleAnOfrIpKfBI4iM2fJDHeNpDZudOWsivs6onJcGMP+jNq
NnqsvrbMzDhCncI91KuHfiyP1TTajlJp1hqtXqLoaCwpfKlBe7Sjlpui5J8bvwBM041rU6roWON0
c7WiPOGh2LURiVj+ZDvjAJG5z8d2JeKI72F56dSAao+eOlakcrsamjtw4IaSdQe9noh0GyYX/wCf
virBm7Nb2aGixeBlsPhMbAIC9Pax9mpXafr5T8EIxxPGlVkzEwg3C16KDAk8qdexLy5MvR9R7pyV
gJdDpwpITQiCE29doMPVb6zHcajBN+X1Q2H3N3GhP5Qa8sOksXF54GxOlLaYYbrCTUiDoqIfPCfk
wQEWSTpoueU2N2yPqY3tOPQ3YIcskn8CYoNL8zi1keGsCkCqh9rajrG6kanP7dHP9xtNYRxjVAJF
UxddtW12ldTD4M5XiwIpBl41T9sR9YCKse/UL7ZfRnBS0sAtNPVqyADY4GjT6Er7FrRj9VthSOaR
QRAVUib/i4pe8iQgbBX7auB0cxCuFFM6SL2CrCdhP3TMXT8aQVMcBs0isJ7bD1Pr37Tkti2h8Wq+
D5HUim9ClVjfEeigm3JzcAr/LS3a/lT6GOhIXGkjNI0yNFLXKiwGX5iC3F7JQHcPWbrJs3A3pNwU
F5Mq2fZbrdlZzJO7jHqMdUyfWE8BOZQESiLmzndezeSCwaXDQ8C47gK1o+ty7Zv6OY6sbrZNCILv
+zs16i6VVVtrb5SiNRBrkqv9GlpvzmC63ud+St+VcvHQ7Pso3U0BxqQcBkane7i0FPU0JbCHpRre
41iDvMGtIejmM0XqW5O5ZVi51xv/L8rQyS7M4BlXRLmQMGOsZJPuBgSkA1gINJEG1+COeyGsbrC3
pT3DYvLmLqprlTA3Bj1phI4l7ao9tQbKFCRYOr4JRLzBvjRGdwqBzdzCG3inoe/6XY+1vjWYi1NQ
TfNaO9PKnNrj9t6aB4Cn2caE7LERRGyvEr5QCmBS/BiEuthidGFnpS4cU26BBXiYUUDxsuHjoiNa
l0lCKqIi3kxZDY9YW5/CaGcRcMjNTo82QSuemyTn+pF0DDEAmIWm+YJbEVRr0tIPNvtdixwNSyaT
MHWkr8c84o6V2Gs+MYY2mgGJEPr8YNxVXiY5SkseVdHIs4dGXoMkffIJkT0C3HzAuUAgopkxW2NL
JEO2DJ7lDAkGSq6tXwNmUHA4JeH/Y++8lhtX0mz9ROiAN7cwNKCRo1zdIKRSCd57PP35QO1pVdfs
6Y4511MRxQBIAITARCJz/ctQPBIxR1zqHwqQtQQLLKtreKhteVpiYeYneknniNlsI7w3gBSSOCmQ
0OraY0ZiVNjG5bVxL2Qa9OpI87sCg0ZsAwJgCPUXDk5PM0HLbh5NKeUkOIOyMmLt1kJ8E5OnpT6H
SReemqhYKaxpvVkYm3tF81QooAblApBjCNmmU+uNlok8PyYMU9I8IYALxcB2GPMLoiXUlx3DUlks
nlsFDBh1J857ywdTwUWTRa+gaFTN2R0ucAkYd8Jz/lYZGUJ3IhjEBM+8t/Q7tU4+00nFfne4NMJo
eIZOyUPqqsXlrkTwFGIt+taiQdwKtY6nCXwZd1EwYSfQ/pIxM9tLqnXfL7KPwnML3+XUiEhSqP9V
jOSZq8ZPgEY5uRTiE6goKQe49hHVrTvgke7MfBE3FtUfuzA+jDDw35ehWZuaumZ/4NpVKkQPx6Qc
JD0a6j5St5OwwOeXexh+BgbsMME9i5LqVjTGzZioT6MewsnVWmZl0fK5jErrdYLKjW+KTv0Tr76t
Eo0P5oD/bTh9aEs/beEj+o1Zv6CC770CM00nUnBIbQPrM++NaVPV2g80LNKOxyYOmhlpSxRPbmgW
RHnNJJARroksLQ8jYl94OpqzcAv737Kt+j1rw2NjVhdlEONNHLQTxh4kUrXpnSiqCIyQxSLxzcHs
jedaTilCqgU6H8kzxJA58PIuoZH0pro5RI1FPp3GVDFsVDzxxcLLUOkfZ7xFDGlipjOWNxVNhPva
wo6BhFzQ4+ylwa7GiypSqnjYtrYkg9qCsZAqXVh4HPUVcTN54IfGvFcag6E1+oBQ/dAQLTVZf5MJ
MmYQ6fRWmBXOL7NZIypyDMKNTsCTrhC22U7IH4b2Pamj8VAryo+8K7yKtDVXivHLUsSWuOnpgzFm
8mDoVBu1fjgsZrnvBwyguNxMykePXCov1TQmbWhKQR1HasDZ0K5V0V/LsObjYSAjYyep1G0L8lLc
yhaF50gVZnTMI6dGj12Zg3m2FOQhGuqsbSYqH2mIsEJqso+OYJBdVKOpNqBGu3MfULhieLkaZyf2
JPSDndGhuUIngEuGhQvfP9+kGLKJ+tzsy4bxoTSa2wpDam4gW0rG3reyON4LUbExYzXepVlM06jn
x7lrMbpC+7eZGxMOVZ346oCVX65SgyrNehv1nHGpLWRxF9KaQXMirYiqSpNjUdMe5wLwsIFSiQJT
jXxlAH1plWeI0xCbCo36A/K3mOGrBmdf7QUy/ITxVoglY8cdA2rQpXcWJqneODaN149dj6mEgImH
NNrE75IAJVmEzouvuiZiwBmVm2EoraOiP2Yxln1Zu06PEnKHVosa+qdtLiKN7frTIkJnFcybsbbO
EywgYEHhR1eBhQ0gBVu0D4qjZO1JIDDGIVGn9mZNHzZlJMIwIg2n+Ihnkm20cY8JATRpxYII3sur
AdDPWO9zNyoflOx27HGDagKB8WxAvEYlwJ0RitXYVcM0UQBlQLlrKruxRdLdSMSXaikxRFMFbi7e
wsaNtoWAuyr6Hgb1mXKKVf2CkG+rwcbZNnPWuNWwGOSwQV/tI7CB6UjUausMvVa6SiXdFeZ80GDT
2dVkDPs4m06yWRdupQI9anGJsLgCjR4Yok+xp8TF3ZLKb9Sm8Lvby+U8bXI4+8xDY1DokeTiWHwn
kSG8p2/+NKLVrdCi0J8k8rDJmCjh5L2PTSO7jfPySOqJjeCtwIQo9NtAyPfSkjY7WRluqfy3VHEI
yUATzqgh0AFyMoDqoU65FwvrJE7Dc1Rz0RZMlO02xTps6MiPqDsobtSOUfNDuMDAN6qzeI/D9qmb
hR+B0W6CViUud9a3UKfH25gcMwf/MGGDGe/sTEMYO0GDK1WJXRdZqSEwwhD2W57iwJ/t9GbQEihI
7OCYDbSPFr4DUQfksOB1NJLpOJeP/Von+gptXWOGtfyfWcbfca7Nmj38vc11FxMblJQoKva5rn9v
/f1eTBXbWbQYl/n1CBAuY9KpliTDq1N++O0wX9/6t4c0MwX5OhpQ92uj69F5GlKE/v6irz2NpDjg
pZkwShuZUwbBbkjNkAHv+id+n9/XcZBwHEVyHTe/HbZp+gNzpnj755Gv618bXv+S1tTeIgw/vOuh
I6AnLsU/v+X7q64X7roa5UWExUIARXW9ZN9XVNSkYhsr0iFuhEdMfgAbVjenOMEwUG4ENxL10oVc
0wDeocIeMoGZy8ATcyJiAUYND11ZktwcQ1yTMfPdWVewojRxOcNINtnqoioRegUSNi/9Y0YPl3Qk
RkvhT6b8IY6kSAl4xI5eos9083lmjxblexxzhKBP3GluV8uZ4tHq0Wso8Fm05D4b3oesECGY5Kgl
+vQsimvJZDZSG+sdvBnDI8GRh6FOfq4lDPx41rFCdaqU5Y2IBHJUa+04yurWgkuCc7JtaBuhEM4K
OnM7W9YcgCQckU8h3QagsMc8uBUVOtTEgCGgaDGtHrsWc0Hrzg1bLNaNHtJFFmvqRqkdsNbwmzrK
vRjBsoMdbk8t3i6y6ITv8ODoOqKBKpcPY5e/Lw2Xt6TEhUjZC0WcJS2lfewKclBJbkF2QqPFiHna
82DbCRXh8h3EzEif3xSwvHkUXuDpCE4oTyhDMJMFs8XknDxVLUbhRd4q0i9lo7XzK7QcZg7ISQjm
heCVbNSphew/NpTM1eopz/SPclQmd6jnDwz1OyaIKh23gu13EvIMlPouJ7L+JQrlS5kxvK3oydxh
VS6Vzz2CgIWEMBsjcllG/o8uSduNaU+MF6RYnIUooCfxUsE7MreYXnC89IBbkuQ2M8iAqhSZ02Oh
7w4Z043ekCAdj6qFT2v/Uo8ycmKVGISAcYWOhoJiz+uSkahFAjTlqOZ9RvOSvc881DDMyM1NtzLu
Y308Go2MMF97qIE4UZmHG5m4DvJnijPdmGdNkBe0DulJkhMDqhOTIS7BXdUGGjUy3MonEgGwb3BQ
reoOjiL1pps3fEqZyWoW7BZLHA2tp3apfC3t3vIpvl0Qfrtq1L/i/ah7mpSpcHkMY3PlPOmV0f4H
mrq8Eva+aeoroU+XNUVRTVVhqASv718JfRGU7IxIjHg/zxRd8oH4JwN9lxNLGdIw2B2xGlwQhiqe
kBcy9Zko2JghqHDeE/MpKPsW+09qKBIZwGF/kDD0vVMnxEeRkd+kNITSaB/oCsL/cOKS+Dcnros0
B8XUCCOw/jjxJS4afQaj3VMITkmM0qBrAOfZk0HlrMe6wm0Tk5p+Ft3g7RMjhscu/Tfq5t9w/KW/
uXjgH7oirVRIk1Hev168uI4TfYryeA9ZY76pMnmfYkeyZ+QnwQ02hB3WvCiomB3gpYetiOjrN4ha
q9d/fx4K3M8/f0SooioUX1k0JV3/g/GelvOsNqkR7vH4mzfE3aj7vqM8L9IJjm3yMixYl5aZfpHM
sD6ZuNTuYsCWoVL3VdAKp8Hq6iMDertZqf0hhBmeVxlPdNxbPDWkm4YRKp0w7zwEquab3dieKqGV
HeJFCLAXqEkXWYCALJbedBNhAs7KWzIQcGZaX+L1pcuWl3//Z/9N2zVkyNaSYUgmCRzG+vP8JrEg
MsKMOsyz9rok586IH7aXWCkSj9DYVERlfFHH65G55bDsNLlCi1NQ388Whu3TEQPjYZeLI8HNkO33
gRqRcYYFg40l2bDNlkjeEZvzgMuj8iVR+D969H+gRxuGRdP8p4zmv7GjMZcsfv2EZtn/C6v6a7e/
yNGG9A/DtER40TIkZOyC+NX/Ikcbyj8MGe4cXGiTVnHlTf/FkVblf4gawckGnkCyYSirVuEvjrQq
/sMyUeiYiqZhT2la0v+GI81d/8fNaBpQo2VRRhRhaKIorx3Xb62ScDTd0qki7RqmAhHUG3rG+qhC
nSaQCf87reteOuETAvQ9pUlqRahTvaKfyEJMyFsoTPr8GP9zZzCL56pUb2jmF6ahqR8WeOUN9efU
ZygimHobgn6O6WNsMd5nooD9SjJYztzj3WOFkOfIQJiwxVHJLjBJ29UhchXLY8xEDogcdWYk3FUW
MEilGG/tlD4alnyHVpT5ezhC/mpICb4FhA9Gchgryvu1MdmhxEkiST2O4wYz8LdEKiogthRt3COx
elRtY/XOmu9J7Ls0BA4IS3FplugzavSzriXv/WjdYCZwGpvgOHWFnyLdSGFiAMFh+tT3Ohjc0Lws
UXUBCr8n0PcVhvJ2hgvTInJ08wCSghLd9kb6OTBQoFZeveBd/VmGHb1/yWU2dPlOr7RDo6FAKbhO
acg5h0bzopZeRSiYkvPMAphPxgKX9obkcoykNLzrreQlG4LtKjJ3cCgG0AdppozUMOmO6U3tgDoP
My0EnTBZ7QFEPexyZvxZ6in6DLOaXGBd51dV0x1kCJIB8WEXa86B9D7y05JsJ6qFGxLwNEW66WET
uqc0znSp+xk07BcP1MCyBHvyMT/EBertKIDaqF9bitASBrT8kMgATDBn3KQRUGk60QHWeuwMqXq3
GBkcB0XerQdO1IDMofXXppP/UKvnkNES2dtK59XI4JN+dTNJqFaEZXbXhpiN1jDdc0ZI+ojYFunp
HotDdxyIC1ZxJYd3dGY0WlOvR4aC1xoTW6r64hI+pi31Dpw2TNcqi89WWSxCJopdGYfnGIDT5j8o
fasxOIP71pXGM7buw4Hg859BJqDAaqxLYmDoGIenUCnBxHCQB9OwW5KLqdcnmCh11PglpAPCIP2U
m58MIIV7GdBPyuAthMBOLo5AtQWPSgt8zFDSTUM02M4CITFBZZSWcx01Yz8Exj4aCiAnbpbAonzG
BJOYQgZ5i/hZYVHlSrNyx6SEkahoXeopfI4XSPwxvy/srlzU7iCFyo4shXd1V8SbdA7IA2dgjgUS
fyZ64oQcjznAelbOflKndKqqGFy9kO+tDr+98F5kxOCIlnGWy5zsSehdfWb9CjovivP7Sla8Nbw+
U8VPnfAb6tnrjVejurgi9YSTw0j4nCB22rLMVSEw8Fkbd1FWQjBIuRPEZ0mHHBlQAhgkgdy/Br4u
TcQY8PzOqRiSodfAIx/DF6lEJtGV+kAzbS0H8+SXMdGJ5EbeidsKU7aYNLnAgE6PQ3l+DBSaQ6xQ
x8BsnPH7jthhf0nfU7K5qAg7cs217jkLUQo/IUy5SMPUJb7Ey7SRUunWjNBdmQY3TTOAeEQ5rNUy
30NdEljBFEExUi+L+Fw3k3dFYshL32gSkRi8YCYz73p+QkM1LjIEVoJoeo9PCDK2YsvGIjF1M53+
VIGZhQ3CWIMMZWR1ti8GIZ0O7EAKpStCi8mOSe+Z6hABxuq2qOiB8habYXIlGrtK83eAdiZtXQ3B
kY6lMHLLwe0zk1vNq0KmcoxM7UqM9E2TSfe9icd8Etb9Dv+xCrYPNI6xIdzLktd7lnqBPcfGGUk+
TlBN8yaX1qcM/ckR2gwdeU1+dk3wSIrJZKkKBxMHii1u4rcp0EgTKbKn1PxBVvTUtnRHqVEStTsq
GGGDHxd92bp1CzIKeL3BVq3gYZCSQgfFTMvNUxgccD2DTRIrD9BfwPmZjZqLiv1gWrpikn4qZU7I
B+agG8oP51HgFxxUrYUxQzTPUBSGHc3mo4jNTmlKkYN3YH0S8ZvEC5OSgZj3rWsZjL3FfCQRDcw7
JI8Mb8xOdUit8gbYKC5oRomXo3W7upWpyo2Q81MQu3eUq+AnHtJIfyQy86qEAIPsQRn5tVLtZexG
WAWr4KMkFWCLBPi9wmfFLlrtQqKK7OgK5EkIuLMtyJCOVJrL2peErXzH/JwaltXdG1n0IDb9x9RP
j43OzI9APDoLPbw10o9rK59AmVJQu6QZbOjnozpiv9vOBC0ZeL8pZHjkI91toWIQroBiXh9YWsRP
sgicaCmAzg4trJrAIv8n0eJ3TDluJtzejb74jNQcmm3/WtY0A0nKPkSBexFzY0ilcr7NVWp68aDu
gxbs1LRAi5l5rUBAfWCWvdVgstT09nPQ74Uwhvwv6+dlxHYEN4IgEemBg0F2atT3EFU9Bkd0+Iv4
C6fCJ0zaoY9k892i5DNV/vo17heoziEPI8Ir6conienxGhxAoaTh4ZSdIWvzdxXElhhJ/iaO6XNT
4faLJVs88ZzE/L8SxV+aSkSNGcBHCbBEx7wVZC58w/90YF5x1MbXqCszF69/YswlvC6bqROdUaez
sVKomD17G10Hkt4WuzBHW9+MrSNkgIJGKFFkreh8RkO4tPD47cZchcq9fDf0DVlc00SNiw5SxzPe
HlqexCK8fFxEDvUEOSSEWRHgRAS7iJC0JBpJM4DrkklnxeB3zcQOTnCmgCDyOOTmwQKDEUe2jr4S
EJBJkLZDTIcohMJlmbuXKV1Sf8JrHnE1na2m3onQamJJjDZWz5MyUk5aV67jN4YN8GYehJG/JbJO
SisF9G6Z6Ea1iIANL7RSiHDQSD9j4geNFm6vIUvneRFfri2HSgPBcahLTWH2o0LQPUBQprM84jYq
JFL4ybD8GwHnsCEgviDfkRhLTfUMNyWlIakEZk5GR550cCsvY+R2CUbVkRhgTlNFGHzMdhMXv8xR
IiVQ06tNLQZvuCpgSz9EXtQTPWTYJTTQvGSolAoMs3R832HcGCXueXo1JJtOUu+55MVOhjp9uCph
ri/1XHYHiPokRkBDY8jk6dNg+YrUbs0ORhMj8Neo1nlKEKhJheo6OB79hioUlrHZcyZObiS06yHv
tch4Cw0t2ZhVJUObaBbJD1tevtbFdsncYkh0KFsLUosyu0kSdXJ7RXwwzb71q1lpfanIW7801iCQ
xKMGNEDIaHpf68XeR47e+9fV60u/fhBs5rDtfV19HyXKuIZgtL5eE+KnE3UF8UAmvSU3b1R91jZp
q3e+ZTZMFoHNwUHaA6oyk1QVcssgzS6EO0+tepaw/NqKMTVf/NsiF9uURHKStLe2OeaErdpRoi3W
cylQFPkT4gINKgzqi/WDOqXJdUCrjLzDzl+Qzfio8eOajJ1ECgHiKH/vY7QVZt+kh6ggHbajUiuH
sq3jcIZapjtCRu6dJgtqBu2UDgPcsIRSFilaKroP1q77Fhltka5OOx3Di6YoHgLtlz4VkCEXhQGY
NfzEqA1plCEOx+Uui/QzcBDE5szUoDuGj3r0gxKWvka82nE4ICPoksyrGxqMuZrG4dElkNm9LqYI
LfiuDAsc1uIqA3nuDdIiluQhIR3LJ2l48q9LGTboBYADip/qkODsv5lk2J7C0rs1jdVZev3FEPV2
U8qS4o8ryUQXFSsnveu/1uUJWq1eRB95N8s+ThFGTpzduqim0ALAuVzk99Armkr2JYHSh50RZpKP
bUwwNNGFSBmXLQKkY10O5O0lauWHGmli65o8xkynrFAvwPeGykWiLhyuL+368dfqWD0pWGxs9LIz
PCYquILl3XggGQqkc9VfiYY+HKBiMTc0GASkRTxSN4qIbZA1Itaa8JwvonaQVglVvaq2rkuB2hiu
Cq3Pvr533YToQ5+gBl/SE9W7vqOsOwF/c/M21QR0L54kRTsFYzIQoCMcqklsXlM4EK6piTpZcEHO
jIZS6liPOoIA4YjFs2Ms6vgQd61w7nLtUIwyIgRlzA5Y8UgXoS0sVy71cHtd1ZYIHDyqPBykSXAd
RfmSwWo7tojL7HHISmeli2wyywzdLlbGH8TTbQ0IyXepJpNfmk6v1Mfzp6onIyorGCCkBTQ7kZKC
0nO1I0O//IYv/B2E9yeMyGwdH01wT53GYlrKHxgSjBx5Ucum32FpXmwxF13nqnE6w1gvzEvfMKpR
RKYlZDsScMTT6//n+2FCirJuioYi/oEWQNeTkeJW/a41pkcNLkdjMJhkIkgA3wc1DrnFz7bXIz+Q
lu2//+4/tdzXP93Qsd9WJWpF5h9fzeBfUOOl6HfZzDxxnTC2vXWZspnamjqT4SvuxKgNneu3/h/2
9R+wL5qZDD78P4Nfj91b9LsnwF87/AV7SaIFgoXHrinqkiZfAay/YC8I1v8QgcItDdcAfkYV/f9v
sJfEc9jU8aCRLLiP/4S9FOMfIv8USnSGZgCjaf8b2EsGLvtX3Es0VUtRREUVV4jNolD3r7hXWZNn
UsLXPemSgBlzCqhAbcys/N8WdYbDmY1qqva/Fv/cgAwA/JqMfjO2aBkxzV2gzmr4ElolNiYGLHpy
DJ4QcI6bvkQhS6Ax4JZwGxnSuGt689jAOvLVgBhLQVo+pxKHu2JeGkea53gLxpVsykbgga2u5aYp
xIC/kedtYqwdLfSLMUpeI4E6FcbjdhaM8a4iNsZOx2kr50S84r2ukpjGmCargRPyPhXtNh4hkF//
EjMnYhyRI3+1IJXm8nBdxM2coSmJF6OLdyrRzEJFEuD1o7jP/utS/HaY60e/XaXrVtc36cO2iOyk
LVk5g+gZS1D6DON16uzrYtCP2QZd4AWKeulf37q+pKFc+mIBh+rv3oOdn/Bbrbtk+P/+tYiPd5oB
nbHn9aPr7t+r1/e+vwYuBTte1//b4r//9uuBvo8bxpW2n+NmooTXVL5oxpV/XRrW1evS9wdtKv71
3vd2oVahFfxjl++Pr7tcV1FPUr2EsOH83caSppNydP3ktyN+vXvdXSNTjwf4en6xYQ9LHX2d7B/n
9P1912P98VXX1WhtFIKskkP7z7+nmlSu/nU9IgbPKSoGfdW8RooW19d4rdiP6iqZvS4iBS18Pa/9
LGzK7fWtrw3JeC78702+jnHd+muj9ePv1d8+TtuIbwPKwYjjunjd6o/DXVf/54+vX/HbWYbg4US0
xoTbWjzg7WSlVqTrn3Ldsr7yMqxRqNymY8D+tV6upIPrRtfNr6vMuxMfHvS66/WN7yMtsKURIa1H
ztaX69L3njDQUad/72MKsGX7XCYQNBJulDVSu0M8RGP+XuyDovFxwa/96+dQhlO30nDqhbaCzlWC
BTP0huqOggDZWr1D66Ptr/OPYJ2OFDG8+nkQyE0T5t0ST05FJSC1zTjI/a9FScrhr3A1ieAuMU36
Wry+G3XGQV3ZZ9e168t1x+t236u/HfL65vXj64bf+13fC+QUIVFSRBhMLBiyD3n5Psw1bu1BAxe8
VOgpqEHo2ppxlHU/zLU7u74oxBRloFRr1850rsK+BBIbs4POUftpxA0hnnzVCPQd+UAuMdDnRa0v
pZYRcDzAPrOtfMp9XTsyFZn3UcJfb65/93Xp++X6XqFjllDKZLEL6/VYGgWubF4ndOyN8qwmNcJ1
3HN2UVMrW5C+yQ9CXjJdgpm6SJc4n4COzLAVfbxGyPfU7khFJuav6TqfSZVix2ON+HhdzRvYuh1/
hTz0OMow3/cRE3Yg3qZEvNqA6kuPq9Kv5InOsKktUmz7DSy8cS/1T6ShvilmL22YX9Vg9j0ZdG0D
VRcHWTcXlWAzSctDQMC1XvXirq6X1rcAW30YkX8ttZRsoUf3jrL20WaMVRSUQmgvLRp3REal31Zm
jHf+uvj9ZjwQSjVGmNqst8H15Vs+//0eHBb8MPI1m5cb6fqSRk27hdi8twzi1qGEiKIvhDe12Alb
vcE1QKhGboE5B61HEQwyA0ejaHo4ksP41RCV9Zf7bn7Xpet7GKARJTWomZsZIvnLZbb9npQzvYWI
+b1+XarlfuLL0MvCxMUD1hiYKlbG+gsrFR1eAZUzvq5HJh9NdcCvMsK5L1SjUz2ClfCdRd1p9+bI
VFNcYEV+LXb1zupbeR8tC3X4RvVDeLnkwYqICwioMqPC8lN8+79e6n6PwQUP5D4x/Q73OJ9Khoo8
s2gQYq7OA9OitC4WreA/ETE63MjQKgHZ450037XJZn4AnFSiffsw/TCjLelaSG/jwlmeIJ98wiIM
Cdsg3h66be+kHzHm57fxsK3CF+KfUSg04m7uX7yfSnWuYZO2OznCx4UIKtnxjCH25BZxO6UFY0eu
ZrycQ/FWmhEEfPTB25Cvh04aBw4kAphscrsnIKBG8MToLVeOq3QCOeR06M1dFm6iwk0sVy9fIjT8
yy9Z9tBtwjzz4xHt6n7AcEJwUoB39A1IGkb1UVd3qrZXEGOFz8YvvdrP2qNmeWUP2XDXJKdSf4qU
bY03ReSZMpyqA2YsRQSDe1+JO7NBpe+VCCWi7bLgYdO5lbJtuZyyQL0HOJrTik8SbsTWXjAdZXGE
z6kChZRBAvuXZnKlxeOIQXUTMZEvYL87Qn+cUTfi8dQ/5wJoXnhbdR/6sMU34WCkLhGQ5rDVYj+Z
HWOCpbCP0OqgwVJ7v8v9MAUc5hGHgco5HHzd3MGcRhqjvI3hYhfldoWK0j3hFHkLIxIq8zmysImz
Ee9lyiVWntaw59sZgFFmjEr6st19yqTNvjRPpuBP4k75BKWSGK/dSKdVzZrtAs3TIw8lYGlBMnCG
p+QwWd54g8+T9NidYlcxKSo6qOOYe6bdftb3k7KtIsLGba351RlQuw9hCY3DkXC7BFxYjqb8niwM
qekme7vFisS6QxNc6luz2a4VBOM27Q9J7A8L9wVVUiSKwP5l+KS2p5B2dICizvUGNxVDDEc9ctaF
z4KynebShwk00ynyq1Xt44GLqsN2qQ7aJ/esqiFe9KLJrQl3RfrwWTZ3RbrHfBYXQi4Y10mogaM7
n9YpGzsMwhMBVZ6j1A4hDRys+1H2Byb58YQKB1snR6BmYzlFAl/Go1w+qo5hHsRuJ6HfOVb3Ggas
6sXK/EXcqZHb7rENJ+xjajdGecgWb2wYOhwNYNkWTq4O9djGKQdRszf9mB4R/iU7ieKkdtfJ+zES
7IGYxg7rmg1qA6LL0IBp2a5HjrOAndjSr+QHHsI6NS8iiGVcAuT7MQdY24gXWXBV4VUs8AC/iV8o
tSnLVh8AYBiBO/mrhaMMt0K4zaXbCnxdjO+XiWIGLF7u2ibZizECFXTl6kaFcD87WY6pwEEO3UED
MrdxqmJZmp0ZJd6qTjgmzXuXb9OQ8HLp0ps32GU3pMLDc5sd/aNCSvSIixIVgDOweBBRdHVKC/DU
pzKAtHV8JXVTN7Yk3MNgXzN2G6d8oWBt0XEiONFdsXY5Sitsk8ixMpdrfqYxGyfrrBzyLeXc1gPg
5DmOJgzTTIrHNknHk+FwJrFgKyXM4EcmTkpoV4f+RVNeKIgRatzt+nv5I1A8SMecGoBfFah2Zp6b
ass5BSDE+VGm4od7mYN49Zlwa8jfCrEdB7H3SEgr5YcicKggWHTF0ogp+lEXN9F7H5+R7vUURt4y
fq66IzxB2LbxGZ+kBuo0tezH4jk/1X50o16Iz1vuoxg2nS2j1VFuosDtsbMBw8P2R0ygL26xVpem
o6CemuAA7TCvHjETqFFdC1Sr7yCxIsLJ72Kk6OoOm+5mzYHYdbfWM5m/1s/yyThk6m7aqV7zUOD6
ru7Du+WQqvaC6OLZah1z3oInjSkulTb8w0Vw8awDuyQME34dyuk241nnXKt9Lp7XAqNg7r5jJVw0
TK6Xi7qQ+3s3Milt3yyi+BoeDE60RtvwI0M8tIHNw8aZiRcrHy59dJkXn5Qeu4NNiod9hiRnW/QP
YfI5zq+DyvQBx404es7b1h4whwtJsgNzY0XcUMzCxyIz78XFzupdGhz1aTfQs8Q+5fa4fhsxJSc/
jPBq00t5FBJxVgObwmIBSrUpfVqdvbAs2cOH+cZZ3kQvsXrg6OmBCU0EuoZbEGaXFwjl2/G+XPUk
7kqIwe8fAxXm2a5SQ1ewu3fCbMmMbLZp715EiqqO7lNusZMNRNrG/amh1sAd2tVvIb/v1Tsl3Syb
xCUE5lYnuelHsIORi7uA4dHSDC8dHfGjojt4Ci8E7YkPxnlMPM4cJiNCyufJcuFgW/BGHtVb86Pa
QUw4/Wqee8HWzgmOzvg/Bc4qHqDFsiJ4gtPZ2n3rogveob+xKbw4sG032v1P+1fl9T/bje7uIyrH
t8qZ8sntTKfAAOBRxdwqtIvn5JmSsoQf07MG78UhxzxX3anygotOVQrNTXZi07HctMNex75ni2FX
cBsY3iAjs9iYyXb19FsjRm3NwDrFwS2FIRQRucMmHD3iWZC7Q0lyyh/ttrqhQtFjWoOQ7Z7p0po6
vqAE2sxe7Kvu4GAOJpNarW6G4rz4ClRZyX23bGRuu0T2enkjPe/V3h1/wHBSjrMX4rZit2fhp/gE
A3OI7fYt5DYgcfdO2+V34mPopycLMgfhVwSRJmdsXMvHcgtLM9/Gd+YrHFE+k57z1MPObXk3OGsv
5dQKmN77NYMS1ziGbQ7vxXbixnf4PWidbXDZn0XuMGAiZk+P0oVK8PAgP7XnwiW/61Y7Aj8Pt+lB
dxQi7+1Nj1slF83Rjsjwzig098H2B3W25bgc67OyMWsn3AmsWpF34vaGmJRi1X6E4d1cOrxcB3uz
MECYiwe2KG3BZqZz1DbRa7fXBv7w2TP9wP/Rvk3H/DyRxWGbW0YfR1RtRxQduFdyHSn+e5lr2bnd
28mJjBCbTdzylG2sjewkt90eA4/qkp6ri/AS31Peeksulp1cCHv/rJ9Gr9qTk+hiLdO9hs9rsd+1
LsTpIBjVEpdXggAal6yH9+6ZnoymwxXGGwLOEAPEEOb82oePt8t9czQjp9qnZ2GnucZRu1QuUlKn
2Fq3hRNvjFeBfTs3OqHTW157R3aQqjjwEaDRk9D6Kig7ypY8XF7JTHO24ZZByT470Byekkt3HD/T
s7kdjvVbxqgH5OtF/HzJz/H97AWf0Wvxke9ErgR9jHbQDv3JEig/2/SfD/2pkJ1N/0N8jO8Iutbp
W+yWmyq2L+KvAiK6g/hwfpRsZHAX673/0cn8sumhvst35pv62LzOFFeZjDjqW/Oa/ERick5Cd3pI
D+lBftSd4ba+Ux9TT3S4qFtKsrboLK7AF8AzcOh9NrAgXLBC7WjsdKf0o5e10e2E5wnhHqHazGmJ
W/hB6HZ/iqmerWeS/z/2zmu5cW3Lsr/SP4Ab8OaVIAla0cimXhCpNPDebnx9D0B5r05kVUV0vXec
PAySoie4zVpzjnlTdvmFKfFQ/eJYLZ5BJO6nY7xtnqcjoSqrlhyITXFmdkp+Lcd9+xpfkB/wb+RX
tB6PGd9XvIZh3M59NRd/EK46Hwcue9Jf7bRuX/kbP6aog+5yhLMZ8dHg/GfC4mOCGMWc8TF9xI+S
T7sRx8FKARQjQ9fwDHnVgqB6lj7kM+Oy6RpbQhLBCz7kV/MQ7Mb9yBciHsaf9TdUK81Kw8u1yp8G
luQ/AsyzbvEiXaatsg12UIG6WNmRfyWjdH9LPHkf7KM9OboohzCibrSDdNbOODg21p1wRZZ2DfiT
n4lwKyzHtHad8Zq8gv0wnW14E3fZsy7TqRO35FwfWVIYY8JvRf5WuID4dv71V3RD09PhuYfJMa0H
lsqH+BLdptdxGQCXUYIuNoNKpa+aZ0ANcAsw3K6Mj447wh7EJsf4wTT4MRDT7uov5F2uxz2devt7
e6kOzkeWbhD1D3eH5LvvnKu/hW/Gqb+AAOFVT6cgdpt737poEfje+0frVX6uL+CniDjPCOFzs3fl
o3rnJcawfYx19asXp+mVCbH/gFzDy5OQ6NjzwMYSYTg3DEtiA3O1XomD2Hz0O1Z47DXv2gPavBWB
827oBpv6wljKNPk+ZedBeM1zemHISy9zpsQq2eFG3UjHDpnmRT2E/EJZArnKu7wnvMI8ORsbVRD4
Xa4sN+i1dyPDjek5F9mTH4pd266Np+C13gL8oF61ChnGXoLdBxl7G8MbAdrsxpt56lfw39z4wuse
q43CICm7WNNW2StU/eDD+jl9awkg+ql8My42c3e8dR5QsR7NfXsM4S3d1RgI9qaLN0xp6pXlIHUY
DtrncacxPNf7wa3X5I4+4vPwWKHyyN6VMKM7a4rhlz2/++DQH0mA2nW/SKqAwrtrXLJIdvE2foxu
yY0e5Xa4ExTgKkQqzTPCKK2h7vPLvPGb9V+oLfIF6r8gz5GDAhHku/heXuun5J49tKecUdD64VzC
J+tRudQw1/f+AbfDg32TN/E6/vYRr6X7eOz5OWu7+T8TEduwimrXfFG/p1fJ2ECPGNJdhRIJDcmb
DOcwWhEgwX42Wr3Z4ZmZRn5p/JPdblkXH8wDiXAeGotyz37hFm+VB5aZHLXqMwbddMs4XQz78Sk4
6CDM1nm8JZR6sn7JInLt4JaYwHUvU7u2ntonx1kHB5PjCKXvU3F3XnkRH4HHAj/GDtrN5dCkZ2Fl
qpbG3oj90VJ2k+ZCZDEof04+r2uwxtrgSZeiE3SkP5UooAn0dOZC1Gc1yla6Lb61G7sQilBIsf6c
LJWor4vLuUAMsAEHTUctNXvv5teD3+gA1KNcDxZp7cMEFQ8ac+UP5V4rB7zjjbVXhhmmFx0b6b2n
mINceEtLZVP1agTnpggONr/q+eVHEtwxbK47WQ4uKjV5r04DNsDzyazNQHm1Dyq0kfVcylvONdjd
dygd1ioZCIcmnqv6Sjr3FeoGR9lyFlkFSfHhwHCZNsU+D1GeRDYVTPs5sPGXT4FGhSTP75D68Gbm
GhveabbzCq261jq1wcik4rA4fCFH9YcwVJp1K5IPpTWpvmBRikNW1OUY0KAax3lRnqGdS8+ixO26
vE6qWnQE5Fi24DYjdmz9MvKACT2omsaAW0kXarS7OqiJCEC6vdECDUZc8Tr2FkE3icjIBZt7Kdbc
HlnOdqNJSSPSkYQuJd2lxrvUdZdz1tKsG6rqmPkBCjaN8vdyQq5MdcDT8+ficl1JVOKuDoNtkIue
kooy1Ie2MupDP58sF5cTuaRw1Q/swJY66HJSSlKlbpazBN3e2i7rt0td9rNWq05qyn4t4hT2lrRD
NoLgy9KoeM6VYfGfc6CPQYfO1y0nf11cbrfcLZEAOVFAEu+KXVDobn4lcvNLHm28bBYDQNLxU5WZ
Z1qlID1SVQ8OsU5tyfsaKVIeiOirD8D7Ri8uCD/ysf8E8VrtNEYinao4CkVoJQ2dveVcYjvHKce9
jpziWshmrsB+pMqYVZ3VHxWtu6ClVsCQmdVhUsvqUFFVp0ZqvpA+3+0/Ly1/cHDBoJCmZv+PK5f7
fV5ezvbjxiG4/ahNdB4MBny1pojcBjX148YwQnpjy/nl6uUkp1dJq4STr4tffyUFg4prD4/uP7dY
/vj5KFpX1xPmtn/f2Rzym91Z7RYVmebCKFDcXsjGOYKjM6FmEKgVqWz6I9C8VuE36Bf8GiW9VzeO
Mn4j37QGYqTvv/62nAtKbmVPE+9huYNmVg1cvvkBlpNKlfjS9AYFdFGCWFtutNyJ6jVxUsrSRpxv
Plopt/x8qK9rPy8vd1juujxobCVMw8vZr8f7vOVy5dfdv+7z+fB/3xzofL6t6/7xr7ssTzhYde1i
hyjcr4f5ut3fr+wfl//bV/b11JD6U091YjrP8+e2POQ/Xv0/3t3n2eWe/tdn/I9n+jy73ODzDTod
+0wzne2J8/e3vJL/8TNZntlqiNn9vPU/nvnrff71ZpaH/S+v4Osppvep1Z9p030jbQF39jz4T4bx
5+Sv6/66uNzur+voAVDX+uthlKVp9XXz5dzXbZaHKACaJWA0eOq/HvK/u+7vp1nu8tfDft7G0qZ7
S79tu1iu7aUBG8Si8Kom/mNnn+fb5a+f7vb/XLSWDueXS/uPNX3+++fZ5fYzpQ8AVvfpF//rIZaL
y8nXw3zeZP60P1/Nf/fU/6uHWUznX8+0PN7XdePcBfv/2qP/p1gSDLIof/5n7dHDnCTyf9zvdZFG
+fd/qpDUz7v+23xn/EsnW5HAH7q/qmrOjtc/KiRb/5emKiZQYkUnfEnXkJv9USFp5r8MG6YbqwZZ
U7kb9/p3QIn2L26KaFHVHENWiGz636iQNOW/ekIVnfUOqDsTayBGwFml9A/3HbHcTIUpJORINnQE
4uWzYQvfk+MeBrra3WIk4LcgHg55pqSeTAo0JiZZuxP1BUs2m9AHZ2zkhty80/53NlOj5vSTpfw0
iJLN2qQbVwqXdlD2V7NjuRPk8WMB7XkFBio7NV1Zvmr12VESN4nk6d3vcopQzlA9qG1eHpMpT0hK
aMSqha1yq5wJv57hZ48WVU1sagEKSV+726oktqAR1CNBrc7R7KFwKRCiCaasjG050goqRDP+aB3p
HNqKxCs3U1KyzXQ3jX7m9YoY3uS6XvuETn+L7HIlVS314TptPdS1xasQs44zhESipcyJWdA9j4Le
R0ju9rlrp/a5ySjyF2VrrEubbYIpK+FzHqTrzKAgnE3ZkbGJ2spN+KG+7+2KjFLSeUkN8RQiPLdZ
ZNinGDynV3fSdqBYVRCWCGHg1SnpnFomVq0p609OhpUxEUeY6tRbu/xFbus1+xJtHzvTU2FmGM+N
voYErP+S2O4XBU+H/ruhNs6WM0lH9gq0psMyRHQw3LuEPFtLfRwsPOwBEZ0ECzRbSW8KouBPMQrH
F/kY32THIKO4G99g1Q3bbGQzITJI86Luip1DUyIg83gAb+so7JTHXrnqY3/P6155yLoYj1+Whp7D
W1BNMh6Iky8TklAL2JNtLVM9aW2wahardJTl8YuPL26WWl4lm6QYvVIKZGU/+R1RUo8zOv/ClC+R
g4kMr/FTk0g+Rf1mM9oheYxqpqIV88s9eXXIzQ119Eq1HbcGX862deDAy6LfmqxJ4bdXVKPjRCKO
XNBHj2m/QCkiAro0wqMy0IFu5I9SksVOBJWGjeEQ9L62V9TcORmdU+5HHtRN/UjbtNDMD2CxQPRG
VQq5OpK2kh87XmvauYt1TrtqrOVXTp81Lrjp91qTk1M5n1hTe/SBywN+RwshJynHPUorgisOmY+a
yHJIg7XUsw2q4wyhOlvT/sVQocePCfjniCPrYPtIcIdYHGyEZddIowdX2eZt1IQgtAKIs9lU2PMy
+p28DCxecoQXs2roYOuCAJggA5gG5edA9C9ff9a5UhFZ6xAkBG438ZIL2nf4N2lvRVPlxRhlzYxd
ZuzHE1I/LIiaYOdldZDqyT1ZPQ1jDl+lDj/Y26X7uprgc5utm9txuoYTbmPik7yJpdxOTPchao9V
VVpXS84g8irz2xfw8XOtqHejVFHA0+3Wa+eDtfTbaF3kpr5uFDCwAqPUMcJ0I4d6fXVofJlBcoh8
TaM1Y7+Ekk+bk7Z+00zQ4sygeMsKxbPqJndzRuAzv51XA/oZI5dibZV0ukFyE3twgBzcEVGlfokB
FtzuBl5cCjrLBzHSJuU6jpGdg+KgByxSCJZpwg9NZ5ioi9JcAxZTH7Qoqs6xFpK0mb/jZajWhV3E
B9B3zfgMFmnT6lF3LtQYBGdd27h84o0ka+0B+qkADTO95GNeXiydDCcFnG0zjD3MDOfNdtrIm/DY
rWIj+6b4xEiYuk/bTSqg/2krIVvbrtLKcwAK7MF0xvFeRkrmplYZoqyaIHzb9DVmS7Zr5obp6lLW
XVr4HTc9kS8qLs2LPVi3aUoo5xUT/JXA7B8qii4ZBMyPAfdLRSpIUNIOovW/sbPS3lCM7+N4L0B2
sKFNoj076WbdoAHdgO6OvCiEGBCpRHDEpfRhxAURnL56YQ+z1UOtO5sy9cU4rQucMGVxMmvtlovu
VRaM/Mov2QrVC2kc2SaUI/mhcQwwL7Yl0bjpOwRG4BADQqqRnuv+oQa2oFeYYiLfedF84T9grTzU
CWWLsfQhHsZ4NyBIQp3KJBXCkuGgC4jRq8rEK4V28Y64Q79YmvQsZJq5tdk9F9amUX2dlpNlr1WF
+pDcdr/jCGmTJKsdLY8iPBk5EgpJnqIdvGBxrOzkLY2UxyAacSniaEEjmjzV4gfyxEsXqvYzOVRv
mdUdy9KK11OCcj1RBzKgQ6BcqsFHm2UWM+1U1Q9qiAJD0P+bBvE+gSsWJrfsYfZuO0RWe7wWtIMD
0VCkaDHycsSvW9+pbzP8Wtd+BkXovFRBZewmObhGNtRbosPDxxiEqTsIWiYkB3h5zf95LJ2zUFtn
o4bpg+zpo96o4S6q8jc/NCp3SDLkXQm8VCIAM8oqEiAmv+y2OOPIjQQF0YApferSTnPzJhs9c076
srV+J4On2FoAvF2jN+STU5W0taTW9uwJ6LQ1ZtM+yOVhbYeAaWuRB/grHTChhfmuKjiNe1N9HpQC
N0ysXCeYf7TcTOOucwwFWOxN8iQOra/4bmeoFGIzcNVqKjnroVJ/q0J8R4KsvAjlKPe58yLS4c7C
6DvlBmwqonHQyzTPQe+E5aqVu+Y0VdKmTOjEkhB7KKThrWxQKmvogKqycMkPS864BY6fE4kl4n1o
28yKsQXWvEKcVDfMiV3XqqwBWmWd1KRthHqTwWCmzDyp39VKNm7JICtUmyvtpCaYJ+OKmTrUqZ3r
TU6Jqu3om8OIeyoigtgdm2m9w81L60LUu1RrCIpWtXhfZIFCg0UcZLRzO37udCiHH2Z6T/3Jn51+
9DsVvI7kACj3JA3WVts7R60qQFrWzqExKEFZ2iXodPnetg9jU4K2U6JDLYpiXyYtNuUCo87o08sI
TWxrTdncGsc/OgxAp8LXOjckgc5r6obCdx5iBpNbIOAZzKc0/VXhGL/qEmSsbrhVGUd2GTTjPZC7
R9wyxlOttKu0BWeQK5W8tdvAkzDRnbL4PcVRsrdb8bOWSd3OScDbhC0M6ciOz+SqoPVo6pLXkwQ5
3AP0CZiJfI/vedUnQfY+6Ka9VSknw0ZFU5io8gNAS7QeZU3WihjlLd809PTgmw1rlqGx6JqN1koB
mhbcZ5NNtFZhd5fe7Fg8xsPJF3DS/QFlboO5ca3bFS5H4Mcn0yh+dfWIEmlUiAoiqqbBYrhv8NNf
NUl6HYqwPurVY2tJxWPsLcuIBLStOyn3OMuVrVxBkQPklL/1FdxchjZpuipG8sOKWXboKr5lvbTO
NutCiL3lLFaq0Ic433LjLoVQtFHyf8dp2nnZtJPtqnFlJW5uWB5WY4ss1k7xyrGDOcn0MvU0P6a9
+K1BDD6hM7bIPJiYFKxIc52IVieUu+TYKuW6i3wBWqok36+O22vGUmvUB7C2cXdlzZqdMj5FzOIj
Ggo9SHehliSo4SC49lqgbFPLfMkw5qykBBFSBnXRVa3EWI293B4TI3V7rSDKIC2CHX6IZ73p0LKo
/hPw6WjXzog2Ix4uIWu3VV5P+7zsfHdq+c23vCJTlZ7wA6q+Xb9ZVckjrHFdVpdSzynpDjdHjap9
gvQW6/UOyhbEREXIB0M9FPMKu4pNeGpDBwq+Bq/po1y6ZxC6QnBYRF6Xe7sHMBCV0z1RQNNFoTgX
UU0veKQ2GUDv1SJl34y6tpdQpTnQfNaaxCK8Jttv06NH35KI/jPPmXJ9SYtOSS5gEYqSQIPWAltu
9x2znTl57LqQ30oagX+hZG0b7A9uPM8oTdK/Znjp9stiiNcLAWWcmYLlYxN15bwLUC9TgARmmJyT
lUAahmceebVaPpKBiFxNieJtFaa3JNPjM39H9Gsr9MGLFKY/JKDImOqNMvS49nWBXmFelA3WMJ7i
kGQXoO3Vqmxj5ygP2XtcIPOtCaM6VV1c7fsccY4lRQkO5nyTsycCHiDKjW1WYkP0prbrRgIszT7Z
xFXAU42p8Qh6vEJIKZyNzGxJprC/oftUDHfNEQqGLnZP8x+j3g55WSQ/ZqXwcl/ajI6R3Yly4LfL
cIwIt4UI7eCS60syH1hsbzsDVWukVimrSlSRGgvfLmJNjQbatUE77saMo7LCyOVBCdhZrX3OHbJ/
eeRmrcj9xhZ2jkKTtgkrLIN9wApC5waz7G/LLu114zCnpm3yQwdnsNe1skc1Bq8jTogryXXgagES
2PUwEc/j4Hcl5B3xeCVlh9Tp92ogaEE3rfpQlAriwQIP+k6TVA6BUK3WaRC/xUAMN35jp0yxDAN8
dZsmfYnNaro0k4q8EL7tviWdYwpx6QJAHHZmrZAbqWJqpqPypJT5m4MWLprrVSi8e/o0jPW+GMOj
Po6PmYzas2hluo14NtlcMdONbFjktLSA0UZPU0O3OUpq2KYWAgJCtu219ViahHHiHmYUTbqMCZym
WQ8gx7MkCfhTLF5hjSoPfgscOm38Ye3MhyWgDdRnWn/IkgQacvkahY7J4UdEh51r0Kpz8a0huNnt
dVHgWiXy3m5GUBCTzxcaJW+dY+uIvMxoTZOh2fa2eTZUCbn/MCdj+riVUzOm0Tcmx1zVq71S0Uu1
634z+ujfCtym2IVTaTcG/sC82tA47ufY1Ga9bLgjm1AKv80eobnxifezHhOxTh8joA6D/ocwAO6l
qbMyaFScWjafJBfovLmssnedGTkneeCnFhHStBqEFGzryqIrlaDGSpLeXhdwObZCtXG312hlG1zg
eAvDdWTJ1o60OhZ2inlOlKg4SzqiNovVih6h31N0kqdoP/yI0Ez7clVgfw1UT/gtLWDPUZrACxOm
+5Zxm2TA6rtpiB/NtG/Zd+4IEnDOZU9AM/wo51z50r4ck2ZXk9q37ixtvCvqaPIdioEg6YZtecsg
XAJxzdXJP49+/87OlRvA9jkQNIneoDf3pWq017q4Yrn1mMXbi8985OmUclAN87lQtPIIg9Wm1DlN
Q4/IkYCNlWEQeyPXibKWAyRiaOd+EeSgrMeKIK2xZBMWC/uUEsr2ZAYmhA57IonJKpH7sDdl9sjv
oV/vNUNtL/hpEEq1ODtMmzwsG41xnT+Mhaqf1MFK9xGRQBXcTVi9YFBQN4mp2Sjk/OJeySICW+PI
k/QUHEWTDSth5MqD3JZbogfWbRb6L/QYvU4uE3A0TrdWNFY7BeAM0HSnyUFzlZT0ugkc9zoHKEaZ
BvLGjqbSbYVNN1tTZVeZp0BCsmXiBuNns25HMHHMcyLZTaK+kngljlk6uFPsN08mmOlGa+H2OMaZ
fYcXt7l9bUf5jtt4rue8JCOLLhm34r4L/II1UcagGiqIoOKkAkYMFdIHgNtFk1f5RrcpmoHxpVZ7
RDHxAQjpsJcm+6bgSrgW9ntPxAzJkMW1VDI4Ei1S9CmDOMV0sFfIgao7/ahPOVEouSCUSTXHbVJS
pLJ0yeFnDPNQOXdsh89RMrylrdS8VDZt4j7/AOoYPepp9ObHfXYM/PB9mbFiHAk+EUEbRanybTFJ
z5BwQVGY9eOco2lotXZOVCQeYdf2HoOcumdYYcl+04I2RRwPoEhY60FzeG+1IHKGvmoW9eplkPXB
LUhU9AoO8nY7yCE2hKLZgStTgFCQQFnH8s4BFzPP1Q/q/G7HObNtyvVo78RDi6PfqvaR8KyR9V4w
KGIHgcVY6QHLuSpWqTVB5AGxLa5pau5kTWruI0tAVdwzoyu/xVKBhDumdqQlEOnHlNqUXhyNPP4N
bEo+G6GxMeb0Tp0S7x7sl454R6WI0cjhg7nRnc7eV5AfGxN5jI96IxykfRNNyTEayQ4IEqfdBmNl
nfOikHaV3T0WzsDrrxOU4lkNn0/LvT4k0yxOZgimCKNzOhiqByWATCYxCtcZdf2j6xHE6PuSBNc3
BfaBDou7XTGSX/RsDHdp7LPEb6y1XUjAi4uf9khM81gJt25aGyKtg8GTT8umPuOy2ENfw+x2bTIF
hUZCeELHboaVzXCt3m19KraDVldr3Ee4Sv3ilGWScQ/DcB038mvYt9o7Qey+L3XHSDMOjmL6BCGC
LYjtlHheZ7iYjb6nkFt7emzLGBwY55nFIU5LEsWYTL5JMfDQMrL6h0Hp93E6UM3V7IS0mspzphwR
nVGOGxgKhGLPxVptaO7wWSlm2jSksXFZZBKpuVvoOYOFnL80yW0EjUkpxfyhauFw6OHaXnQdLXg3
PEVBYl30YR9QQyejNnVVZfB3RjNmbmMKtjaOnq8mU4IFkI0E6Ni271E4p4qVWzxJnHaH0ZcGNxjI
kcD9Rj9eYm2ddyLY5omPYrEnfERtm2BrlD1W8rli0U8dqk/AsJ4U0XEHUNpu+kDKtlVdJ9sywgph
8VOfCmrlVhZeC0ncC43deGrqD93Y9S/03ac98/PDoNs/eqNwHpNYcR7BZxPMSG3C1q+DKQlXUSRn
LjkjtstMSJxy4Eq2Xz2GCEUlFndn8oVfm5RtL8MlEB7qDDfqI25B+vgG8Um2H1nrUdZHdFMIbZcn
A14oBNpCEYh8oRusIuJBYHx8U6mar2IwrWSfRq9gKnZ2Ur9Uxo++n4a5wmGvQRT9NhOHPK65/EHm
2s88HJ29ZSbVoSirB9McWNhCFb7FY/EIuMryWH2N+1ToDyx1gn0gJ+HOCRFOh33RnGClSW5aqFRc
K9Xc95Lq4A1QDkZAZiUkO9qxfVzvEIETbJazPmKuINcDJWPefPQl+aZDifqoF8p1zEhRsKX8uy2p
q3BKAg/8+4EZB0SMxJC85KK2oyV2KVqqJGU+MtHJV4E1eDFBo9bsYOtrd+wQLcO8wrGS3iVYPVoC
cU2ZT+SfIxmoTZYIQoh6pCeR8ShTQtm2vv8uVaO00QuGyQ65MIv7ycV41m9B/z5KZLsf7C7cicwG
214B02qwurEC0fAhgWqxGr1y7U6q3aaRip1B6KnZMn1ZCwWL6hVIc4eVv4m2ImBVPYb21ogdAgnI
Sx+1YjhAqx0OI1Qsm4+N2i0sZ6sOr2wr1nVlSN5sl5PJKtnKsfnQQMHxhgmpqK+y4U2xP0pZUECQ
53UmvQl1IzHYY6ct1h/URJJTPFtdcY4JaHLHylynvT3uWFIzuBaIqhXiN9eBTL78j5ZB+2A2yEFi
Ukm8TCT7L2FMwHI9KSx5LyqKg8OQNJss2PRl62+NPnktCCEoi4KoNsAu2UykWVAympH+tooOxHjQ
If/S0YwkdY58t4X3lAjLG8bqBzERzKIIRaUEX4nzbfLfFtWXOln6rtD91WJOXBg4hHtjWQmFChID
6ZcsQYaiBNbN2K0/Wi9KvshR6b+sJUcQj2QUCVDg/rQE2IqReOwiHD7a0Km3gZo8WqyDSD0CziTE
3JfQi70u226ANZdNQ8+OUFH4pvPknhNePYeEGOsmklcmtBqqg2DKON4P5OVh/sIbxVJXG5H+5GKT
sMlajWoybCIEa4C5nY+gSn8W+uS1pfUEvf2XL0tbfLABzRsaGcySJsfKXkhhc1C0INyqofziy1Z/
UInWXJF+9m6EFClLh8hZVDDNKF2b0SZhGU77ZIMvn3NiD/Apu5UfjEiABF9ElT/Ls3Wwk7E6LNov
e7xy5DIFFsZ50b2ZOrHXeuMfi6HDKBCXk0d9goMnCF569DDPcEGxDyTWzmAQ2FsQVrZBid9rKsUz
EQTaeumRTE1RH/HG8lwPJ4XMnQfJ7pJvdtGuY4nVh2E10qFUjKdQGsnhkazZ3ite1GE0N2DhpNVo
G4Ct5gwKaWDMJiztTZjYDhX5ECi+vtYSqtxUrAhQKGmfsJdBlq6HyJ6brAw2ijFmG7KdYdFQp5+V
YcN8Ipqy3rLVvH8elzPdSFBnXBHn+KxH/bkW1lPm/DTalzoK75IIfRyB1XdyTwcqFw5yv9y82KAW
Af2AOpTFWndazB0SGnbJkdHfkaZGWRjrYNOacAr8lr6Oru3K3FIPEncOVQxsesN3bOatNU/GrhYV
LIo4KDGuUUPcmvhGzR8sU8BZbJymUXAx6ach1e+zWzed2QyS7ny31fJdjnp+vPmxT1gAm49jc52C
8V13FIYCq2SDM/RvUo5z6YcdPmSKCUrcP8lNHKz6bt5Uq8+13DzqlnmQwNj7or+XNjBTFeYVUwIY
SnAUXbeWla5G3OU8J4gffMl+DrnpwQpBZGlxsltke6NfDrthktxsfAiqStvT3egOWajyEZu5TpEO
NLfXseKdqJBVZIPkVLRpMrtmGzUr+zS0bAcrZVZji+JmJyP5RnSSyFFRM4fk81EmQngbThCmhiRM
qL4H90StqEbkCgSOJnnQEStj0ulF9BhQfmL5QnqDw7QTaMO0DrWe1vHkyHNJQz5YBsQ4YWabpht/
LtHa+a4M27WNcozxJ+fdE/UKsivb15OOodvAX82GSDHbYacJ0O5hoO++ZKdyrB+6qhypoqnSjowq
KHrp1oydfNcTUbgqq4ptkub8zMCJbdSASAqk5gTKW5S+qA+4c8rXbnKICjCtNxbEGAL86rIoXLvF
Zj0ayi6oA9mLFDhiqS++0ZlgixFDBDXE7Nnz5fhIDyXYNAVWpD4b9INTVtl2EvKp9/XVyHqSGl6H
u0YrECaFPnI/ltUjYXxwR8bXTHH6rWaLl3K+mz/b1O2Kb6eRbqwQ8AOm/kVm/Fmmu+VkQZbpRHXg
07WvFYTAUQ15f6SMrGod2WBDJlplEEkf+BoL4iJU1r0ebBjrKvYqKvvCtD8UdKjnVwszE39QMM1p
YdkF1ULlZgSDQHQMSETgIZzgUOrdpWynxDMTfuhQxr/bQ7kJIvpobV6zaZ5n6fmVL+dIme7JpF1Z
DWZlwCtvNDCJNcmzl/E2A/pN5F9l2VRbktCOJcsZyrM2oTazx6uq3VInKiCz7sxXw6Zuq7tTxPqW
Tel0MOSOJoBCEOaUWWdnJHKvj/tX1cq+dwGi/Gjms0ngJNjjqTo7ZO3j01+/cTSGZy2nqQa9Zi2x
PP00evtWn+/rAfU/sDAPYeqLYTBnMJxjAvIT6vFOAmcv1dGfl5W+SW07do0U60jq+ExdKWTPUIJu
lyrq70o39rpBHRNzuLdM3hSwcCQ23zVZeiLu9hLOR4qtYSgMzF2lwM9Dh+NZ5Jm7ZZtMVMvmfI1e
XLomHT0fLyo8rsopTU/XqhfRxwGHN5jkdjxqVISOOpZwodX6XavBCxNLylBsjie+SSTOzvAU9MOF
le2N3ZoN3AsUX+bgYtWj/LehMECwV147MhmX1pS+2vySqq4EK9mL86CXu/Y1kTuVJBdhufkA19QM
+nyjy78agAmbsYigAUCi9qKeYh7UsMeaLeAqsZv6QkW09iO2LI1NeimhMk5agt8FuJqmqD6tuTCn
WQUMwKcqljo3D8Mb4wTpiCllDIPONvJZpVQYGZWg2Xf14G8azJNxa9mkoBbZtchImpFMyashonpG
QlhUoESkU8VCd1VJ2naZIe9lu9nmQUO5ILO/RUA19rLCIsYSl56WyLGObKoJKG66aLi0ASIAFiZp
3X334/xD5iuGPSsEnlDApug3NNhl1Xtuqu9zhp/WGke51HA+xB+5goSlEIRpaLaERt8AjsmGHc8Q
O2uX0A78mPdCHfbseBRmyVXsyP1WjwC6Mj9iYEpGicnA6sFkay/OoIud0v2UFWnXKKqP/h0tTJW6
uaMY1xjkxbq1ktpTMgvjbYURjIbtrhHdLul95TAYv/yCvO1QD+A2AyqGdUrsbvG7Lvz0zYEDR2Tc
HJOUvENSBb3sknSf7gY917eTZvxyysbcEAhorcBEUr33j1EYE6AyIYzuI9T4jTID9uVgK5sUyHTS
6iguq2saoInbEpO30kd5jjg2XzgIXH2iIBQ2JV7BWRiAQtqYO/O+k12iIQ12anuXe6Q7EpnFgjCQ
hjhTflTu/2XvzJrjZtLs/FccvscElkwk4LB9UfvCYhV3UjcISZSw70hsv94P2DPTPZqebvveFx9D
/ERSrCpUIvO85zynMMPvDhvWZZzy0/VTf2PyyZDQlRmHQJE7AA59QEYzNRt3Z9CWzXV/9KU7MCEi
xRNMQ4jS9NTQrgu0m2w0Tob2XtPEGFJKVKWQCXzrE/le3nAqk/evL91sdZs+rIw9zcL7WC+J2Cy7
WhywZe66G8rE9yxQ9BCWFdFkgelCH6vM/AwaaBahM9KT4ft4ksyy2gey2AcIQ6xW7FJIFWfzxaMX
hhK1HmLTdB5H0BpCgaxtmpY2clxbDnRuxxa0uSw8PunBh+qk6qhoUr/6y7wdQc8BcKRhbBLColY4
YVg+b8atyQBtFyTim908O8ppjnrAoxCP9B4yv8L5s/T4ma1LXhmRq3SwuaTFA+YKjxw3XPUxx8KQ
e4dUGNyOSKXZFGD5tNitmcpwjNcMHbtpYN5IBBAA7nmEcfAVnihjsFm0hdFl+a5Gd5O7mnCiS2kt
9Dr21BGnDpK2pcOiYQiGTW2a//CBIuPd5xeTFVm2epogtAfiELd1vY4j+9NDD66hhsixgCKcPmdV
bZ0nYrtObXC+68lh1gabZG5zFLhtsIMRdoEPmCSNpt6+fuSUx03azOp1Fc+gAqYN/SZUMGb4gBoI
rJIsY5QP5Brn/CFHKNg4cf9DNfJp7hp4zYHeVFVyDK6u5+SIpoyN0B2p7tRHs4l2nhgbgENwJScz
PXQa/mFAv2USDEwPJeh24bQ72nKYdVrDo9GEdP9xdVSpPDEYzdZ1UO0TAWE2sIqjHM1qjc8ypWoT
FnvYWj8Z/TpwYhRB1YRC0tkeb2aS5JvxkRNOc5J0UOExiXfCm7/VMcG8Mqg7RK/x3S0vIdwZ5jfi
RzY49cYblLnTMe/zvOw/MP/Aeenou0sy8giJZewzUiIe37LLvPGxKWj8K+MRG9LyUwbXFLu6rJDa
cDmB8lVIQcfEMaoHNy9uCb2zhBWkuxHB9Ls0I/JbhXsBOVmsOEK0bByhw9sRN960FDs7jK4pgYoA
JPRBY8/Ls/4uLDxr5Yie4hau1qquho1plAyamVtsQkpLG4SUVTXk29AIPxr7oehoL1i4BVxRYmBr
PdCIt4sTmOat4l4kcxOtVw0mdZz+Hb4xh/JkOofJ10Cxdt+LbNJwSDVGl/EpzBMO99ImKdfGTHfz
5WpoFVP4jGAwxU3N0M1b00yetWu9eYyPctGhr2ATBQoU8Z57yfAh7rBocEzn+sBE5rQPTuRFZ8ZU
lwHj4arOXIquKVb13OAt8stgozu1S0L6RV3RnFJ6gw6Lit+15P9zWpWpmsJGYTSb2WJilE8D7UEi
Srf4sm51lV0DBejCsrhsPNGQaE9rSvjyGILREEFTmD6S+1GLn07G23WqipeKVqSV2fvfYuHbu8gn
agcNGhuctciQOcAMjhZF3/GewA0G/JrD2yl0km1VnztG8YRu4EMwCmM/H79SX0zNu0O8OgvROU3Z
nYZieSeO7KFZ+8iWxEswrDZ1350r94XSlu74B3fuL58qDk7uJFy67wArGRNw+wkK/pDnUHZAyxan
rw/Wv//p//b/5VClVh0Hz9mnBjjyEG6DJRLUL8EpEzAyywV5LK/xnkyOhGlJY45uun3QpOBnk244
ff0p+vc/fX369/7f15f89Tv+3pcIMXJYiCVticDWWWlqe5W0TXSNfEBWkPPHtVl2OPOmgNQxeWJ4
78m2iBqYAOIz1GFzjZN42AZuqlai9s6FR/Sscs1iJ7Ajr12+SvRLGIyIIXslPETVybN7BMGJsavu
UAuHPrnjygMbWNuAotiTaD8arwOclS4CMFDIyVzhKGVSicwhGdWuhI7PIX8/RfiO8bGAnTggtgXf
vkHw9y8i+82aSU+4yTKnWyqnwSTvpfCHlW19DxNHb6aAnrBiQEWyElZJUAYDZ0LEd+tUBvaHx9Jx
DNxNMTrfKju4TWGg9ooj/DLENvTww66INQdxt7EA8NMFgy40DRNPz7XxEwfN0MH82OMoAqu6spcd
pRsYrzr/bbZ+/jRYH501/UJcBWpmBi9h3bmI6tPeabvqVKYpSFV43qu5scW68fZppQV4KE72w1h+
0sF1Ye/CbdBsX/FDo0vPLAWTl0HuZsXkRLSKCBluY0s/As73euMRF5Gz4UG9DI2755ROgNai2t62
458tAsUqmeDbjH6fH+zGey4MwBfdMEz0osXdmvPy1ZnzD08PT2POxsGUMTue3M/w9AjEljA8e5F2
9vE8y5Pj1PLUa+DLovSeiW1p9ryc6MZ87Ba5aNyocfJ2Y0NmTWvjVPtgMwPtDgyGP2vJG7er+YFg
z41TOSYIWQ8hCmytuuZcjlebWTVIq61uthk3mk2cp9FqKum+jMb8YZ70U+R7LeN1u980PSgXwxrV
Ah6EcTDl9baVhThSWYr9HTl18LN9yirIb4eWnudEVRvwA75vH73Iz86TX267NB8OYjnj0U6RMj/o
AjgUeCVgftKKGlJ2J9T8xkFxNXfAwkN/iA4VWJuK9oliHq3D1+O3mqsDVJQeGvOeafnJnieXk3f+
ptL0Jkfnlgz43qJXmrXTs2dWJrYEhGVE6UcNnX9tIz99/SAfLITLYzIGJGcCh7sOzaCnv+aAb4Mu
0xktloJg+B+TFxDFsff56A+HOqL4qp/k3pHmxNDKZqpentNYspzdJ0VyKnPNv9uj6YNHCxUQUnpK
VG1w4bAfxuPK6T/1d2zyPpqIs+DSZZB7Q78mAwqZGrxKEl88ab11IxBqxw++t5V15yTuvsvUx1xk
72PT42mknlwNwYcTRJQ6WIl+6p1oZc5mRMw251TDyEw4AstzViMVBe9Wrc2dchLE/Xj6SCsYKlWK
HtXDltwGCe2vnhmZT6Wsf5m52jdRmjxqjAwrs3bXyQB7KxXxYxEx2dJz9qo85V+MjP06x4etYiLF
aNpLrnmaHEwjiHZGKaJL0rn+cSxic+/nJ10N4q4cfeOg44aJY0MvC0EHPN7R1dIWx5nvrp3BEpu/
U5O4nWr1OCLlhEwcK0wdu3aKHrLlFDWokgrrGd+Cx+SBuSOJ7Wx49jJ0jkwngGKWqQMNwXQLszvv
HV1sLS+bTvZy+XUSqd5vedrDYqa6tdXnyCaJGYJcWpvsSNcB+4x9ULT3UQgXn33iW1LRpOBTw7Eh
TUF+U3XcxfIpJKc9UPIjLRckW4gPWLtMHaYRbBhdyvPk0wyZyJDln7ts1A8f9BWMJ2ehKH598KsZ
xd9GN6ji5lJYfb+3mER4DqagrD4W2Zycgg4gVWhWD70lj90y0Pj6oCsMKtIETtR7weuYjsC8PDhF
SkLUor3lMzdL6lx8rM50w5/ZMpXpcgdJu42ww+ciZ6NIcmJY9QjWJ3fB5Yvlw1zC8JIdk8WvpJZl
x69zxdfmbc9dzbX12S6WQ0/zacf0Tn99Iw4ADlbLmgbA+Lfved16iMWrgJlHbTsD7dph5tk3Fw9/
00dVMcGrMJoVwfjWLBPs0ksJjA7pJ3ap6Nh7lXntW9zvSgvi57Hxil8xn4P4hsm4W48GkBNTpbCu
WrflrjkyBzAT4BleoTfIcdF5Nn5P6PWcJMTZbWP36neMtIvZan551bZYZ7IP12KwuKs474NmUEwx
r6ZFxouvqajv0M+XJGwG9V3oS85v34D8fQyU/DG2zlMoovkD5OHZV8P4K3fii3+DDhx9NDkz7dmQ
MROcCneyl7QbpnavdkTB8wzOuE9Q8CciAzO8V2pjqvjd1v6HM8jmc2rfFP2c1Jbewk64nJYGuRGF
8ztQmFGTMoSC1HjJlhoQzoYFhi2HLMrGikAFwp//RWsEPmpisNGEDTAs5+IyKSyijTX7T2qxgPtl
432zhmNXtbfOlI9uDVlENmF6bD1vqad/QaNicJUtaYF83uGM+y6Tmxjj6LloLGR0OBcxQ33eGaxs
qk6+21kTnmWAm7LrHOj9LRKCDDGVpGX5VOKRqwKzxV/cmhxn68cB2yiE6f6n13kDtxK/ea6iii4A
amZk8ehOuruDgb6tJwuka2xRXB9h7JpqmqWEaRGK4nV0I1UdQw8N1p5++U52V4TJvkwH8duuo6PX
YPnm8O7u4oEnyteOvGqPslCWQr0XOCyeyHxxziXT9EuGB2s2qsPMDnejwlmfw0iSmNHWrZFYtceG
saJy3Ttbl/upHOpLHznzTbs62qd2hASM3HbxXJM8e2djX26LS1inTFcTxNS+MT3WdG19tPZMjzsF
OCe1jCm+PuScCU/p2xB11aVIk+qSN7G79SrU1b98ipC/bzsg7Q57lUnMw83rIkCOZLxysO8sqPZj
4gVy4/g9fqo6rragcJeYCMicNOrWgSEV692YbuXYNcAG3e7YKVqS1JzehXJ5zmnewD1uibs6NV6k
tv0tOkCx7aLflgLh6rjTK+MguBrAHN1e4JaWjIM1VWO8PLgc2yrF5JrNpzaSAejRcOdkwymOpvTm
PQ1uioVIFsXao1flaPtjtm4IxrcLdZXwBltiW6AlVYRmShZjGuELb+sFlPH+Tc7x7xQAyD8LAICi
S/KMNrFBWxEeXCj5fxMY1FGQxVUXJwfXpnPPm1v70nfmKbY7/4Gna6fRpk6U2RbdCt1m64qp5S7O
5H8uCKWwlcLMnk0xvA8vee1pkOI+n9mnmHayA/YVUIeeCwlmqJx/jUI5WWSvy0Zlm7BqoYcAZZvY
wuMYoKCzy/yW7Ie2zk6KD5/ibhMhwZy36EnRgaqkj6xwIMb4dXIEOHCtAurk//rBy4sWXod+Dq2a
uZZgn9TjgDMnBR4KHkBF4RxlVcoP/snTKP5sPeRppAKUeZdQnsNTSb/i3z6NgBksZgxdeOgG9Vn1
ofWhm6Rfpw4kHkI3LgpHH7/P79XU4vmhfWeDjO884naU2EGy8qhF5jwyf22vSsw7PAsEWERO/AWx
+4k3LmEcrZ7NqTWOqd+s8JeEt5HGxA3PfbstXfdnZjXtCXNw9GATQ8RyEX3LmgxP0Tjnr1Y8UoNW
gr9iiVZr7J/BvbL00Run+owl9NbZ5PREW4MdJ6Kp0GJePcH8/B9fbg6x2/9Y1cpzRN2EpO+BmKxS
f/RNFPRYlBG+gIO2gw0c6X7rgj+shpKHm9gTW0k4djiOunNvYmWN+l3CNbAfHE3LrJjugwLmX8SE
Qk1Zc/gKsCUSyq0MIbHSPRauP2WVh1cPZt48vdApfD+aOfViKV5GI8g/DEAwFBSJMx6ef/zY+Hf/
7oNzeYAudmFL/NEoUVCpogvKZg8TaIAj9lLk091QOvG3qKI6Q4RlzVuJF4Lpldg5dTuuKiM2fng1
SIy+ZBPcZNVBJDLbFh7DVuankKcmDV7Jl8NGNTlSN5cViNMS8woT22voqOxv/pTK6J7i0O5+0tCV
DDvtfvYska45FW9uFzQ7b4/5BzpwgVlyLluqGENTfQRVfswF07hiNF/NLvmI7T5+YXej9xkJmINQ
2n7MMIKv8CJhxBwminxD4w3Vx30iKgEmPYlBPnLmAIftW+uauclhytyj6wD49KyzHd0az54hmlve
Ezc9aM1MCIY6g+xIZfo9h1kWhIAsZZOMwZkusbe+dftfPcOuQCyQ1GnC444V1JaPXY+PIVWSNjHZ
iacKLX9f0W0LBmfkVabUZpPX2PmU7t33eiyvVjPLXyytB9TP4Oy6I4FaemlWnfagHwYi22pLuvfE
7EhcGLDTBAJ+SsgwiXbct5vdbBBRGXZUVbcfxN4wjrdH3rvkdwe/u7MTUi6i53Y0NNV7oVx/5WNS
wIslTkkk80PnNIDH6NU+9IkNxrHsnG3GNoOGT+v/uQzZkkrx31LCairrz3cYA57YcMjkHnwE04OJ
ddlB2ryo/i3r7VusQL+IsHG3iIn2OaMCD8kvBfcnYk783tBtv2BBsWn/yCU6r2B2t1cmc3Jzkkx6
p4n2buIddktSQC+u+hmcmurg9eQTGmTbeFun9NHvg+gDYxumDdTRNfSTi9nxlZk3gENkVvmP33xL
vP6PhQU3Bak31xHKsUzrj4XFkDXVSLaKqJ6isi6d7Ks9xXSy0d94H0p9pr07PxQhVCgQ3ivRm/qZ
E83VGDQHzKbVt1aQsewVveiTDC9GkLmLWAmueiazXPW4v8O8xzm4GCHn8btF+m/lGCQAwyR54U1U
geNbmWnT3tPJd7JLeUCOTnfZGDCfVrXcZHYud7Wk9SrmyMs46588BZb7n29CEAmE9Ck8sVAfrT8q
SGjurEgE19Ght6v+OmWhd9GNw7zMfndV1z3MoRud6jD+qQTeDRFXb5Q4bRoVjjvqgRDkcr/6yNJr
11tP2ZTiYs5t5zlXEHdreks8biJnWTf9mx9/BNgUbv3Q/6hH0zzY9UTOzRDmq5MoONcu77Q2Ia8y
0fHuBNj3GWPTU/ZaMHi7znHzZoRdvI6DNDm1RqOffHUKgqJ61ihCmzofq4PW5S2rzOHaMEK+G8Pp
m2e2PTbTfNdWE+5w6b62UyKvnS3ElfXyPRPU6Lk29Yx9F3eP+IccWHXtvV1rydEwJx4yGBdNqmg9
h4LOwWGu6OKNAQ1O9uXLW8KafWyp8gb+OnrYQ+r5sZLWo6er8qzr5tFxOu9uxBD1mHMYrPwZxzF+
SRiiA6T3iswJfah7T0vSFLO317N/7syaUcFgxix53oO0dLo3XEi+UReK7WBgSCWmGFYCB7qqvDtb
tmD/8OJtR/xlO/SPTwVwaUuaGrinVxfrQWfBLcutK4pDtk/6rNlWHk7itgibbczxnT7fvN6MnsJ8
ZxnpLrbT4mbG+oDlFPtezLk8AB/G4TyE3BINyRlPNx27MJ9WMvKCrVVb9l50cGSzVzZX7P8yFD0j
Ivjc/pBWhfJFL+AunPsPgFLtfo4woZCMZO+nCThWBSSFPuHcsJRJ1Zl9w7d5sbBsXYcccVSQMPUw
5qxqjl23JtP+1lXS2Y4Tgks8WSmj9QIvoMJtMcXmMznzkt61kUJDl++MApe9+uy94hRbLW2PWxym
7l2uJwY8VWC8/OOVxbL9/7y0KFsJ1/KEJVxf/LFFjiwDYahXxp5p6rheQoTXTAXBGke3vZpm8Ul/
fPRYVEmwmSzwxZUSVJNE1reeAjfoCQh3RgJXoqRr99YadnTUsJ7WeeQ/S98DGwayYNerwTo4jvvW
FSAFqym/yFK2124ysO7VPRjKKOvu/cBY+9IrOeDdxiiNbsu474ENKdkKy1bbuMD1GzCc90w72Xs9
lMy86/m+EDllVIDiJULHxS0xP/RyAF9LVPoiRc7YvLQsJsPld8bmKNVeedFU1eLu53qMpaVAYXf1
2nHjdhcN8LwnWuO3+dS95YOtbkMabx3SZktOb5dHp9zQ7U81tccYiiRGy5tt/0C+6A9GybS8THYz
m4h7xQ6XO8kwHICH4D9xk83Agrwdev6V0HYlc6lgPjhUlXZFguWGIxijuekI90JuvnLwUp0dF1kv
CypgiCg2q2ypSCJGe6GAAzqFeChmoAtsvJ1TJH3igJ2qD8TnI5IJvrMVxLBXc10417Rga44x6Q4f
5toyKjYbBL2aDGfMQDQJHnpo7rCxL6a2xQmBuRq/i1yKmyeULy+n3ggvZpKW88H30vo+xg8yg63Y
ipAwHi7JJEzyn/R/Tis/sVdWE9hnW5FV/Lpi/3/F2D+rGJOOy7nrv8b8vMZNGBfxfwD8kIZdvumv
gB+beLnj2lJ4HggdthH/Bvhx/sVVSihBMEB6kk3+XwE/PlggKaylT8zlBmOygvwb4Af2D3sSuu1c
5f2F/fO//+fP8X+Ev8p/PZ23f3z+30Dt3Mq46Nr/9d8JVP65z8GopRwFndLh1zBpHWOx+pvzute7
Jcb80Dp0+LFdnzmmIJ62hVq8mBu7EBnb18Ve4XvM8D9CI01Fb+3dXGJ8yhcw47SAGREXnaOt7hcj
MOmxgXqBhtFQ1aSHPoVFtxiA88p4aZsYJIfxMi/GTKn1xkcZzxzqyTWe1MztN4E1Pio8T6jRDD7b
J9d+mT0qItoip0ABnLOFGVRF9+nveW7eqgDmjMIw6izW0QkP6dDe4tdGttABhvO82EwVflMs3T/G
xUjLKrkGE/cYQ5rxFouqh1e1N47T7xjqOYbSYBe2BQkZhYHsoDyfrCNi0mCGsHAXC2yAF7ZcTLHt
Yo/1mJCkMmCJExHeI84mx1nA4nMV29+wmqeNPzGKLIrfajHfUjl5rRc7Ls/0sJkYkSQjEOeeEUBj
vmb+pyNhTuPnBRvxMi4GXyyt3SlbzOi8fI9x0ONHXMiReJ54MLjODfxUiOn5tlnsw/gN9YoqSxIY
i7nY/vIZ24vl2DAxH48+fayKEpOmEO/JYlCel3H5HAjmS/z+sKDcbcNl/8LA4L2UG2QEiO+qpR1d
VXckHs5ZzcPOl0kYjbh4zER8s3XbMOMvynMvDY1SgEhW+CFm0zC+5mb3WTGt3OPbwMu6xFcmMcFY
mK1jxRkMwkG0wk5qHaYh4N47Y5wVqWsdvATmPPvn3B924EjEtce8fqS2B77v4vxO/du0sD81bbGr
eXGHLwP6xS3uL75xN7L4VUR47sHicIJEEWoWn3mD4XxanOelvxGLE52L/5sOMJN9TZzz1n5lXBjB
NiWQEY8NYxUUYsXL72VmuMlxdk8cF+XgP3NP3g8hE07P+BEt/vhhccqboHZwkG6TjEl8W8G0l86e
/eRds0A8bYta8DjyGCubq3hu5SZfPPk95nxumA5tvvj1jRznvoOF31y8/COm/rQRoDyoRkfczZ8Y
ZlDUak0/xiULkNhJc6Jo9A4GS8rZireaJH+/KZYUwV/n/M2SMZiXtIG95A6MkARCCDtp1S/1vN3y
QUDjz5mjHPyljGjMPmKiDMKkpb6Rxqpj0pV3P1PP24dL9gFqDc3DSx4ib8aW7D26mk1YIo8J3H9d
sjFBCpaXmCe6/MxU/tbkZrALsm2o8RSPSwojWfIYA0QY96sfePmAKknujvSGXHIc7TIHSjFeEe8Y
84BTuMF9PIkIfxBgGQ9+pTbO8sTQgH5B3n5Jk+6QNAig5hIiSZY4SbBYa4MlYjIsTWQYsNtzabYP
zRJEmZc5kEuetUvlPfdfGpso6zCq5KaWGEsro3Y9kGz5GgYNS9jFJvVCNoU4LTITOZmlVEZfoyUi
UyGMrnrE89U05FDYh2bbLJEatYRr3CVm8zUFSpboTUMGp17COLFLfkORz/nL70liJ6aBa9cTOsG+
R8GJQ64nWEZt0RB9h2KlURHkk7WEgJolDjQwnZs/zSUkZC8fgtlZebS5DZRUDEugCM9BsfRksb29
r5bIkSR7lJYJ8ayMrfZILOnLGlIvUaV8CS1pXZ1wl3FWJ8+kyDWx1c5Rb61bOFDqrZfwU0MKalK4
p6pSTZtW25yUrJozCSuNgajNADRFgnfQBGw7mR6x/d65eo42Ml92oYTz3eaGhAyX20S9z9R8tiBZ
c/GSl2xo36nC5yYai33mlzBOB4hDTuptkmGyTrUARxe1vBgy/bTxKG5dN8TqNxAU79qMQ58LW4H4
z9eNaGzEpQ3Bh09hMdwBBH4iWxfsA7J9aclkf7TM8rHxMcpbTfM6NSXrVt1+fH2GhkonhhMvU6C3
obCti21RRT0TGlzXmUHEFBcHx0uaFAo60x4R/6NN6Jtgshe536rtX13PDrahyyclLcBBGSpON3+3
o/I+atJqlecOQ/yhaTdB7TtvPLUrT0/deTIr3HI5gziEN7bPsbNDZNGrxq8qrHEOEG83sEKbLgJO
/yGwam+yq72X9IJ8ecdVB99hUwhj2JmZERxah6aIuXTViQu/3fktdRlIf+EtjH4gQshzWYtsNzWV
hTlB35p59ljycYdFA4N6yXvqUo7hjypIMFGM6UAC1jtKWaqT7RvuyY3iu4ZGVcYiQ4kXhWBgJ8w7
GZRyZ7iFc0fnec9Mu003nifijVEaYhswAlu1YYfzvk1eXUSGFb6vcTPIQJP/zOoNDivv5NfRmyvz
4i7UkJmqGMZLWg3ugTOwfepKhCDK0bsnOWGgy9orR388QXBpNDXF+7Sj2wwrkLUOLJDNefZZONxF
Op/XtAYPxghVH63cf44HyzwM7MhYJ3R5nj1LHjIDa70Fqu9i8rM2X3/BU1hsVaX3LEoDrq70FsX2
DddD/1Tg29uXbfiojaAjNtdN8LWK4lI1fMbw9JFtfrwLTP85DIGCGM5r0KXBt1bawzomDXNpIPz2
SYrLgBicEv3JG+notkarO3kq7r6j/OFGM07R3AKlRlzA/+iR5c+ZuSG+B6Tpk3PXC+DofeWOj4PT
HpUysGuU/oMYqKvq+ro5U7DuwG3XDJI4yDntoZx4VWf0HeK1/mHwumegNvm2z/F1e1P23dD+o2O4
+TWltULLvr4LPTXdFdUdp0+o8zKwT1qNF9X17iZqfLErQ3GdVTswjrvq0QmPnujB7vd80eyyLwO0
9aFnL7whcuwLAjFb2Xk0c3LJBr3zxEt0miMXP3jYkWiq5p1rGe99DInO8ov8JQ/FJUuSfZgmzV1A
smbNXWg+m4TH58ZYR/aQ3YsgMjdTDnfabsWThMGHO7cxrpE5wY13WVq9bzCkwhubCCapaTAetECW
SCh1qoB4o6cr/dKLOF8zf6EbFqTKi/ZSyZo52BiZapA2vNsmr6xfcut91lYDVYOXh1huHjXqYpVS
4heYeDnQBMZNhsHkkMj5qYtjC2REnO47s7TfYnvvOdo9+91Mik6N8o4p2tnwbW6+usvvkmS+BEVP
9qy1F/uMP+/0nHLfJyGx6IYVhurYuRv6SB6CEfDEaJI143T+UnN9UZ4oJ5riw+8NhxFMcEwe/aaS
hyQsCZ45Q7Efyrg8ktDwHsa+ufrJ9NDPDI3nyB63sKf1JVVGeIp2SWNk5yqh4cuuEvXSOPY3lj6o
gXH3Eo/dzgnRTfKIK45dGCj3MVxMknF2p+r8Z5JQcYHplSFWouV7ugPK9A05qb9GbBG3DLMiMsQC
nxp3yOuknUd/orucBV9tjbJNNoAX3R0eRzLoGXQRo1XY6lDfTuEo6ToT8C8smgghpTnw0drJesLy
RbdP0QYPY9m9dW1EW0CoqhfTHvnFehF9yr7irVd5L80MWyanR2ZUzUuRWA2RsJFVvZ6rDyK5sEIs
IzxD7KQ/VrkANvvyh8qbHuoaqBS3LOSuaOuXgp6Lyop+JENzlWW+iScWelHaLpSVKsO/yBhMe67i
7lGBg2BocEpc/RrlJPcDoj0bKavyAAtp77LasUzRvMVsf6bB7RfBFHM9Ufkw1gQsnS5lQ9y7XB08
r4YR+bsiZ5McNG9TYDV3IgQCw9aj3/UGCFCZT5RsEfuzk8g9NwurJsyJEvlaee/RElDIqPWcpp4+
Oa+5S0tM8omfYzlT9Xhf+sl3fkpwLmoSi0qV8jvDAftKrrzdMnAN95z7tnMwWu+wo1b1HD6GIznG
uS+oOsujlgeBQ8GyeN4TtMqqW9AJBa5Go6AW3Z+jfEMQpN9lkbL2Mut+kyyOntJ0FHQ3DW/QQodN
7rA5NDEHCt7+x3l2lihAt8trwWWMFWtGgb71WfCgIyl551C7V8E+c40jkusxTNAGv1KhFIHOOy60
fk3m0V7n4SAO3lThg2uNC7TYu4TbZ8tifwWtVdF/Ek2bouTKj2K00JZnNDZd48Lu6xqmEScjm1hN
47VHbhKkHHUZHwspf0TDbO3axKUHx8f5hJNbIUYO8drQeXkZM/ch1t3zACfuwM7X2449udjMDe+w
b3ubzrZLfjI9rfjeIebxk1Xt/JaB0vvaNpsNbIHkynLDfqOy2kdGXdSnReT88wSeBaskhTc4zk6F
wzhBMW9YG+wwNm4Q3o/waO+DDyQIJuV+2xxyRAzadojfFTm4qm5SD3FrdIveSBVJj4NSuRWhJwiF
d3Z2mWUdk9DSJG90GR2DSL1PkCxzBvEvRWBeQdBzLUb5HQgyzeuT7gWSYeTzqiVVwmOToIfKoai3
MmWEpBqTMqe6PBthz1t94JY/5OmdP4vorNOZJzlQqJ6pfjAUF2ZiIU2a9tapul+zFvWZmSG/feF+
x2OTU3LY1xusH0TpZlycgzf4R6tPYLkGFCG1rn5Ix+rDimx0PrKW7Poc5LOStnQjodmrn/D95VBo
IWc4hymQZIOrfiQ47MVkLHI61HtvS1Sc0i7X66gc9n52WC/PciKEpQv7HEgLK2SdDncqGK6i6Ghp
mf0HP0v0BcDQs5E/SkdHT64XxpdaWDfTIJhX9SURB7gSfwHNNbTmjQSi8oSNXiTUXRm5NKlIrKFF
v4MxFO+nTjB5Vp+4nqeznYa0dyU1ryVJW7N8GuDWkafnrwI73Go3C4+5kcVHz6ado7bDcxsa7g4h
M3gW0IkjhXt0nKtvHWPTHE9O0ajoAzMaKk69GyP7vu3hulolVB27NJmrm02+82XabLzljqsCy2XF
zMdDB2YPT7t+GFXL1TuAWgk9LDYCAFbkKtKJjQYnJ+wz5LyOJk2muqX1f9g7j+XIlTTpvsvs0QYE
EAFgMZvUgslkUhc3MLIEtFYBPP0csMfm775t//QLzIZ2WeJWMhNARPjnfpwNotc+TyTeKeykQUlh
3tiYQyS2AgfvtkjzatcxB25dgjGdTD5YqsU2t4oJVx1hhyjsj+CXIK/mzRHl/SUEmLsnbW+sFOG5
TWMa4qReMmOtdcnOpYZ2p33QtGmLx8pPo1fVZGxrFhwsjiN3xxKwqr7GNNQ3jfN1PQ/DL0sPzxEe
m32SyoM91pKRgvO7Nv3fEqTrPrfyn1KlDQ253c6vEnXhMEyRoir40ijxajvHyPL9F+EXn+lIN+rs
0zqkrQpGDJi6WZGeKuyGk3ZbnHurqFb4JqvPyGqfeCfeYUOSfovPbAUjhOhD2bL8ICVk71F3X4ti
egvCWR6550BZ1U7+mNtwY8twOhpucjcM/SvJ6owcj89yEJVXpkPd2TBGsWoaSm6ZvXq30gAthaM4
lG33ky+bGRtxysDoKSICAvVpZ4wUkbpuwxU/jIzYibdrtkvXOG7FhsF1vAuJtyuj3acO7+g0IhsG
qvmh3JyZSkqKNrKdVegm82NhxE96YOs5NQZQxvcJjwLH9343NpAF+TUAZ6XzHZEkbQ/OizrdMKUB
Luwgg3YdoSSDfppIUCCVI65sghzTAOgE2DQlJcBaIfgN1if+1HL7IFz9NowUVrm6ZCnsRXPoZ3PN
Rz7d96PnPPDolwzD1EBRzZKP76tb0JYeqSxc38Lw2JFJ2lmbKv4hImjfcMI/sKduHdcArhnX0SX3
7ZidesuYQtfhGgCjzXuLEtPCEbpaJvqLx4+1UVHwSy6MvbnB0+qALzpNRp4ch6S7Fd5sM9mBuVR7
BmElG9kD3nN/mAGDEAYzzI2WE/m4wooODZdcXVIZ5jqr0a5+5yGnfiusMUq0w6ZGYH3A2jvux6zp
WP0Z7Zh+LC++sipcL727Ba79mc0kdOrwkhUkZicWdAop6CVl2q9ETicOVZVxZsJg84p9a/f5s5wH
7n/iOH3vPMUj5K26EyRB++3gy+eynoNNfqK7S6s6ehyWL5EqPnDF5zeZc4Fy6iPos8tG3eH491kb
W+vqG3gsTm0CE49SahJcpOWHKbwIupNAeYyrTlE91pbwjwzsFEL5BGSbyl1DiIX3VMVfxkBdll+/
Wb1zX/fTp47FRxP2+yaQLeSt4tpg/dlUM08sn3hENtgvvMsY7cb+KkX1QwfOAeb9PsspQWMdZJ9D
e1fh2Rc5YzO30y/prlg7X5ZxdeXRsylGe0UWEfU5VO0fJ1Yxfoxoi6eNIzo7Hgw34qoVzBch9/3Y
n5Gtm5XHlbgqTFqm4uglHKdLkdUvUeaEdIEaL0U2UNlbw7EQKY3Yc4TLe+x/2JMd0mZ7cWM2TWU8
YsK2ldxhdaaVK8nfRsHGGqbFm0QbMdhvyDHf19Nw1xc0PVqav1WV8w8RP0QRO4Uqe+ea/HByUqZD
YYc7XFw/usiJ98IKXv0g+Znq1IFjYZ6rqR8PrPHrkQUAou3KaDESz2JyVtCpHyW4xRyNYoUVZiR8
DPZouXhJWt1S49G1cF7J0XbPiG+v4aRKykyLCoWAvssmZzQ8VdhoveTFKdujyKgYRtDmkFka88bh
jdxYBgGK1qBdCc2ybPj48KH86NEHV6mjQF0M9pr8R77v8vlPZnh3KYZxGqnYsGt8nnfK20KU4YNx
qv7gtqB10S+/ek9/udSXVQXyQVrxqJ0mkLwQqc4W1kkrVCBwW39doyY3uv6NxedjVi0oUJ3yORFf
STx3G2qHgNpW+A0g9vqAPfIsnJxGNJyfPXQWpv5MYHPLfShTVJqhcZg3QGLAt0Kapmw/gtS7uVY6
kCng9G757XliHEIg5uD4p3oEjUmDCVoZspGflGLdxuemqn6GLhu5OY53TT0UF8s9++NM2Do3SNd2
Ppyd/izH+Ct0xvaYAh1Gv3tIYGXDQPRoi8Kl4PQ8o7C3wri2H2xlQYGMSnudVu3voJbjdWYqS278
5yic4Z2dCvWqbnGRMcSbYHx12XPDBQ8jBG92dqXNW9tUcHDGqq8/0oD6yd5wMX9MSA6YafAe8LNR
7whaVqJ4Tz53AB8cAMqqOVK8JajZpP8PCK9NcZS4B6xFRIF5h2H3r1jaTmqA2tLnH6ZNyjQ3/hiJ
6E/9zBWXLeqCtAmWG0m8MTuq0hMPzu5cEHWeXAtvwtC/RHDO9zWObN91v6N4dx3GppPIBmKfAzuz
bDEUMd6onyVbWrwOrBwFp1mMGA/OUAIqaIeeWC2nz8Kp3ziSUYKpKs6tejAoIp/tDTYVIsgBHd05
khc+H90fwNrCdss7uLwgworq5uOGXPcPxhz4G2GM9R4cIbBgExhW7XsTtuv62EYcPDVdsUU1PSrd
MRkQNd0W5GCK1rmpcQFq5c/m3HDaZurPGkY3VTR6xlZgNtrWpfFgl/dWy4NXgJPF/nIlF/M4gzTc
JiMA3uQ+B3ewghNHrk8Rs8Sddg3rUB3bgaINYX71gsK4RnNI4hzzxePG6gJ6H8wMd0D7BRIv2w3Q
/oZ+WdSHaeeGEuh1i80ia+twWwd2s8OM5+5brr8kC/GPm1lxLNgfeH3r75zxLZpggWYtDu5+To72
SNgYFgaXezFQtBX8CeL5z5Q6zo22k54pt76lPSdJHGYXsahWjlo4BDHPABNyHxZ749mtPzRh6LWc
w/eISIhqsRnW+mZNHnEqIT5VE8pzHhsPRdoeOw0KMTPJqzsF87ugtu99UX1xReTwlGCWVxfHINvi
mVYKC5YdBYMl+GxUeuAqYOTYz92dnVXHsQMi3nnGGsV03uRl85r4HcZ/fPgermZ8EwC3JSQRV2Wf
RUYKDGX+dSpxEmvQ17ATJrEbmknduVW3mTv3pa2JvKZB2W3JhIPnjMXZNvHfG8hltuF/+WUOZ9H8
KElK4f6M2sNUF/2ungzrMM8g+BFggkN97MmqZRWZ89R9s+v82UVz3gZ+q99GIHGaypQ4wHaXi4+x
DOS6mqMXayBGQ6Y5PTQuIf84FuGHhRNP6Ty/unl4YCy54oPwNlNDUUj8PrCtvCQ0qE4GGuxMewoa
PCwAZIQ5N4/gbAlhAMXIwYBva5sp4egRnbbEo8EzkvOhhW8yYD2qilMYqNMU1RYzXU2BpkZLcPiX
qn5S60qXvwvpUJGofo0V4eG8orW+THFnWmStkxr4Ss07BnLBDrGN64ltIbOkQ18Ss5VksmlkoFI2
qAymN/0jkZ+PiRe3CwZ3gQiMv3IVNScjN6eb6twbDvSdV+t65zSk0aXql2HISBSQZgRvOpuR6G+T
KJGqmlOQ8Oea9KgYvR6cwjsiqc8bNYp9yOxtPYb5dJRttauAYJ6ssX/zG9zcjnht24ECG+0+D3P5
AiPgSSVYb3Czh6k6hPmYH8PBTB+qwUgfEraFpJH8p7AaTJpq0eUiqheoqOARrIwrsy9VEXDo8PTQ
kLMx3fjoRkv4FBLBGT9C8V4YPJgsHt5p68Gtqx/YatebMbKPnhFa90Zq4piqWKvy+DWVtsAK5W8b
GZjE1EM2wPWSAs3gGzoVuwvgbcT7lgP9BOWs6Xic5/iATLRyWd17xXglAUlo+tBMlT6qrL4NlJoQ
96nf+5+QcQcyh+pD+jLeFybGG4h2TxMkY9Km9KtyTt8ai1myR4b0SiQKC0yBnukbxytQTz6nn5lg
f45lNpCTuDUWxsEiDjf+kDKlyIc9pRfXiWRA4D9jlu4vuHtX9JyYO1gr6A4ZCd/UgCZCqg9yWUTP
DGP/BNxyxXikjpyX0McpVvU8M1L7nLhsvUz6Zw0monUCLIid3IYhZLbvLB51kVwOHeBuLhNtEW14
67DWr9o4mvemri+zL+iQnojEE1NhTAfVoeDCjLqvBEjbxo3goGoS97PFE7q02vF+9L8GSPjbZJ6e
VcmFEtojWTIOlU4qfmcT29h0ZjwZGepVJn/6xP4NgPOuAuew1WQxtmAS4exUiHpe3HCIpW6nHqnM
IDN5nEiH5zMKrV+/oq/lp87uXt2KjgQt5TXmVMqsJbevfk738Bj8Sl3RrZxCGsea5NZGjykZz7Tc
1vLRsniOtmPw4s3eow7gUkyhKe4qTx8FuWpOxgPaZ1P+nEGHrG0IiYfB9ax1AfO0GsHTESdbtz4o
nrjXn4OlNtZQ4Yl0P7Xbo7dnn5CxDtqrSfpFc752S1Nvht6uIXjPpPF6y17DvZeb0qALPY/Wvmhn
pg1XzwxuvIMkmoMHGYl6P6TdYegxqo5zB2POgmim4WMB0XwAf8LkSnoTm2raL/yU7o9mPFqzfT9N
JZlqr/9tpG+EpFCAvWrXKPt+TnW87edyg+eDmYt9Q/slBAq01eVwSSzM07Gx8TPFvyofCPBF73pu
xq0aCMJ1RCrY7bT4EAG1rHOpd11c3Sd6/mWUWO7NafzFDyRXpt0b+6h5LM3iEcTmHI4vDLx2UnnV
RXXyXjJCxGI7ADLgQCuD4DHNXTpXOPUuoz16aWtEH/o7uHwuqm6uTGvrTYDR0IrDi1cb7cqydbW2
lyBThBMmT5KtiP3s2MftW+B5W+YcIywXPqCZPQmTVn/fDQjYUcF8PiK1VAb0NcOo3nmYQf3JDTn4
E5ZMcp6uJaESS9XeFg1olbjKQx1rxoMx0vo+ifo6lNE7Iz+1jeMP4pNQfAr3mgXyhnX0js6bx74m
ZY5Cd5EhNgZLoAX1efjs658gDuJ1NQl8GZCHrIwToDKHjqyWKjaVxf1Gj9eZJGTf2dV7Gk3yvHib
2LvSbtm347Ath6VDemp2PVfEvjHNfmODcNpEeCj32gOHqyLKwlx3hOgQQeqHtrVDNPE2nPbSuyCa
3luvu5TFmJ3rHKBr2GUruipOYUyRssWxy9EaC0pG/anqWiAiBMIsCxRrjnccG2C41gmc+qhoP/qI
w1PkA9HPGK5gTcXvDSZ+YmXxelZN7a/ofP1cfjcGi+E07rU2/CWDsEXaI9z0mvDKFWCaSqFIjGrn
OJhzovGmu/bVZLSJu/a57IbxLqvEs3kAI8NK3lzgWVMclfrFsU9aqgXUox/n+hmr7dYiorzB/ERN
QB3tQi8HTBeWNRUTC5pmoBnC6CyDJmVeIKGOy0zsdrtsgQUcC2Z59DFVMawoRYwvDz9rDtck7XoQ
ffEm66W36/TwpC02SaHvmKCxSFJbpqIYrZXN2koTWp0cLE1tGkKnydvlYzMBk42xsUVUmR/SsL+4
I6JoEEfxRognie0DEzTLWhkUlyBqI+ZFwjrGbLvyJYyKVYNkDfTFtLyScPVZUiaOHtl8JwJ9TvlM
1tIbd16Igm0X4yf09m4lSdJtWk+XJGfLI9r3JrVJJ9h+tXOo3F3blJu12Ds3yEqGl9It688A3n4E
qX7rKYDa2qBq2BN1PmzWUxb1ilXuDLflEk0+mAI3CvbLXbt23A5LkDZh0yXBtSvkp9nyMUga3Ofl
0DDBBFo3clcOLcZZE/p6s03Tpr+nuiOiMA0TefOprdQEYqGzbeqkzVnQ4NwnKLtekP12JsqMHFP/
iirua45qNg1k+yzkjGxXQ3+jFrjCJHUoBcHSxMoOCUOYoWx60DWgfqDprVPDpo9HmbiOpjWTSfcR
Ato+Zse1ifo44U/j64YgFa9n2V0xM8ZHEcRsvr1p0zXXwkYX485/Il2EdBMVB7vrzr3tEShiqDDo
iPtEVCCJiizZJiWvzBVGiotnphWqrfeqfunnYtoQxqNTNkoQetuL2cLyzOULAOdqNyXdHkPBZnAR
jWgyIZ7vftIARp7hq5vUO/HLekUerjuOsfWY5YmiawJdxI/VV+Rl0CtjwPp9Wf/BTKSNZXi75IEy
yZa95jTilvlLq1lkkwsN4rVnMasLW/PQ+/MxI2BaMF5mp1XM8jNN9LSlUrc8JUy8yP5oepLD4gKD
neMl9xONb8V7Sud9VSS/CspPmzFcnMhMnfD3HjTLVYsOuuVMfCzZLr5O9aVtpgGYqhxxOpnYLI/s
xXz+m74ELctLTXWcgyaPwvxU+OXN7kV7J+guDhp+AMJj6doPbQ6fvgYc67reoey5nNh2NZS1VRi3
jbhelY0g06qtoxEv/P4/2JWds/mz4Hy6MXtDHmWFcVPlgH9iLAg8BPByAW3fhZFs7qKaRIBl/Yl1
EC+Dz2fLhEwyKve9d3p6EZT1YC0RYNQ5wFghwrDNWJjR3rwOGMnt0debrR7hrulBvgMNhaG0oouc
I3dUsEiN8kduAZ3LxE3793FXiDfWCX7uRJGIt6FAgN5CU/HENsQYjcmxHLdOV68ymBJQpag1oB1w
Y8E5hoPBgwzf2bzKEvu1G+iaJKUxm022n3R/4yqiCJJuOZeq+cwAu+G4i1jLoKmtHuJhJlHcdAPg
jwWf2sRvboXpu8tfGp1fO3TiXTEGu4JlZhstGKtQdYQTkgsfQf2EM+phojdo7WcRu9PscVLeZaiL
H53rAQwEqZxKKNVdCsaLaqmtIRTjqAlHbFdlMOKh1wYVhqs8cNON2/xsadGDP7hmG36SrZQ8GCKU
1Nm4DZrMdFj5DLup0NalvZMd9nSgaWSwoIfS99eSyE99Nli53kKed1lTweYx5WEr5K8JcFzmHLum
6WQRdx5FLobJc2+SsKJo56Ipgc2qkIjLPc/UAcPhunPLr4EFn7YIEluGH5PvQ951RPGW8lxE2w6u
uFHAc5rRdEA1aJv8kEV1cVDYKk+pQs9QvsfGPjlaJd4Xv7uasDZok6AqBJozo7Ug3+G8+sqjoSYw
DiGnyQeey7zddoPcJDioU11jtJsqUhEG4sS999lAkVAGE4SfajN5FQJLxC04+c6lSKpj6fpyEw40
AMXSuLR1/jsg7QmiSmjzRxPNTOdmjZf2UfbTcG5cIuxGZh2acmB/n89qzbNtG9vZjDfLcw4ZxpgJ
ATcZ4NJJoFyU0awHlcj7qBswMaKjsaRygIO/p7nsVpnmssy7bMsIiNMYQbLzzNxs0sljVeScu9rg
RbSf1lId/+0HzjIilTOZHeh/TEAjh83KVElIhRAENtXi+Svi+Bg7Wb81E+v3POXpNrQXqzKYpxPZ
E8abCsxj1clj3kT3+NvUDgM3ydPGbJ4zHzIsiByxbkyul++B2oCBMNRBejJrvQGcCAgL58oOQGV0
lH63rp0Kjkc/lGujRpzTEGPiJ9eyZibywaMNFHj3bfGk6ofQRSsO0tM1x0OBJr+YLVkJrvQGyB0R
iBMtGsP+G+3BHXZBekZc6arnFoD1aZg66xCZLfaJ8eoqyjqCAAF81XajeWrkhIwehMfvlxMoF02S
bzdp8jQ21Mszw4F84U4d1LjF/T0v9vV46B4Ru+udsdSlGwLohzkE5mYB0s9rKA9MU5lkpBtD9jea
L8hksgmg3W1d1x6sVn+5NQmcbKAfxWsFSBUkAwa0sBASVnx9pcUFH68Z/6y88jCO3BwKpMU6i2Lw
31Nbb33/19DCm52gPSlLHcYkRphsQSilXIhtnlPQatiUqhNUOVH/1p/oJvgszVxsAy+SGcwRONve
kGxDqLuLE4MxDdxus/dwHeLmXFtN6OxdWR6A2YAUno0PCwWC8Upx6yyIB2NPPwe37QUfesJYVHwU
C4mYeRFf6rE8xjC4qqiE7Bmyh/HFbIGsTNl4SW+jxGNqVt42Ac7mMTj8+5c6jU7ccHo/L6gYkj7v
dEw+xZZ5r7r0PE7o2n2oFyjFDjIPs7qF9MovbTE8XgEZvczup+2FA64O3MKZ7+ztBRdbOfKYwo8N
F5BssiBl0wUu6yyYWTzLBGwq0LP1AqENOZ+D5CT2jX2wXIHeHLedNb7SyAxyloccaMnimKC7n4IF
ckuIYyO+sbc2AFw0qcVLG03qKxMAcoMFlRst0NwuBJ8ruuqTI+6bt4B1Jwi7LIDxyjH76UQkez55
C4i3hsiLdRqeCoxef+FDcCLJx26fLxDfrEDVnKbsjPJcY3fi7oPUYD3R5Po6LxjgER6wagEDU72G
3zj7/HYOk7LH5rx4nacFKOwk/o2DA5sn4CILcrhc4MMlFGLDB0c8m7sCOjFubSoIZ7JYBI2u4YIw
rhaYMYNm5wRQIlgwx9hOdwRE613PEs14ywJMv0CRJbS6xs6evu8qa0EnjwKIcgVN2XCCB3vBK39f
lt+u5+8vMxRmBY2Zuh+Ov8bNXTDNKOLm0uCQ7wSp8WyBObPpeBsXvDNLT7ibFuSzAQsPjh/x/QUH
3cOFZmBzx2MbY/LyapsFHl0vV4oZAJR2FrS0uUCm9YKbTrkDIgsAtVGDoh5hUnffdGp3WWJGiNVy
QVfXZfBe2MYlWKDWNs8kBeU6I5+ws77J19kCwQbI8NsvRtY5oKirCYMzrtF8NyhEtQWiDeGKqxuu
drrg+74Jfd0C3RbQt03F8Gd0YM/CDtvXM/UAE6hun/0UwhwAu6CfV3QYbvxDzHwYq67+hUDOug/3
O1wA4N83YGjzSDCgi208A7F6AYaHw/KQow+A0OuWzF4GWby3ZL9uJ40xDOr4sODH/YG+L1HvAEvj
Ol76nfBB4r2i69v6dxHiJSUNezcsi+Ov//wPEHWmLT2iNzaqnEXu5S9RR9BiPQdz3eBQT37PknY9
YNvpikAn55ZIQiIeuH6FJ+GtzZVAQmFqNqlPHxlv/w/RrP/OPv1T1sn7lziz6diWJ4VjuxxFhPxL
pDuLhonMd0vNn4l92pUOpM4JphiC50VU9RMnkg1lUiDYcF8hBYFCtTq72LSWN+NbLsNXSDspt9ad
C5CJCPFXhdT8WEVpeq9Qyoqh3ST07KA+6WA7Rh7VSCA7rw7bycRNkcXj2D51NH1uCBbQPuK4mCg7
Jp1WDDSm8xLqmQs2TmNKm5TlpI9dB1DPn++rIIj/MLn/MgfTO1iiivDlYjViyem54ZnHmjl9Zp3R
Oy+T3BEJCNd4gs2bUcU83cdBHrOUqYGkWZmnHfufMGPZDB161sfE2nE5Gj9KPLx2fQQlRNVZbdwL
zbAwJyaL+cmM32afraXKIFf7NgmVKDwmtBnCGemOgVmpK/Hvd9HQ2R5GRkmsmoPNFBSPRtV4J2QI
YgXNYN0DXIRN38Q8JqVutwPFXWiBnn01l/lioYM7PzHCV0SULGRmzqnb3nkyuR9dFxWmZSqB5dYG
fx1gaCsT70jlJ1BTDj57waN0i/DT7TE/WLvSMN8zOeePhvTA1AMNLhGjN13liG0dVwOZuaQFkjgu
WnTzlQZFeNa4fclIANq2RGbcoRz+YqmwTunEywQcFO5GK/fOTgA70IVk6xY8BOFVL3hSnJq5I6/m
WJdfRGmpRL6xStAHM7PdlVF0YGopP31MjxtPVK9xoNM7gyklrjaH6z5I7yJALVQVhusS7vqzMMg5
gSX7AYjs4FaZt8XV1uEQdOY3YrXNOq7gRlZC7M2ci4k8yoR/Om1efbf7sDIL6vuAFDZOmXmBxZQf
AfU99Mt3iRpgP37/RsEFdbEFHWxeVZqrwKuzmuvFhbAMfw2+Z08gL3SpVfj+m99/h6ghitFURH//
gyalJhs1TNOBcsxkjf0sPTldxRafLNuChGRLCimNqY60j9ESmG1hKR4cC5ubpnGMEm4nwT9QMIiO
PNehlc+d8cxmQK3KmpCzMjdmmpjclWipMzspXCBwwbkniydi8niH8gdAeuGhUvaakfx050PRILaL
eSzqQIZYdbMTRvO7NiAF+W7LClCiYjQpzRGibJxH9pu4qoNrVnPp932A7zcSDtUi0L9z3thrNwYZ
AY3Uu8DOTtiJOy7hxXF+xH9eAhX0ARw7QK77gNTeUNBWWSXVNZV/6nAYXzycNNLqKDdIUelwZspz
nJi7LCD4knqUkigqgRgLJmiBk/vlLZwNoKPOXRD2T60RVhc9KOaYlt7FlT3uuqohttjPSHkAxze8
Zw0dfzOjXIQcA08FUaJ5G2gFLp59cVTY94kyAeGV5TZLy/6c2PSrozF1nBFz6Hxl5Kw7PY5n18dU
ynC62WEYhaiv5i8k3gYyaZLtzak8eJkXbyR0gb9HjP8pmPqPD2fL/ZeFwpXKcTyPR71JLPYvC0Xa
wGdXrVkecBSs2fo2axDXVKGLPKE6VAQcUNLfDdcxiZkMy4AXl/jfNTV/0ozvxGBcrZqDUlEQImHW
8gc18d+8xG/k0j+vZbxEXzmkeGEzAUL9S1K2UYh8eKAO2krsbRsS1Bg9Bnh4vcTZzFqu+DxPfgc8
yp2UHoEuE+xOpW08DMm4sczbN2oqQj5cw3Lo9kOj3YvCrBaXnlzjS7IQuplXoRlC+2JDj9RZin+z
Clr/Ah8wPdP2fF95junbvvwL0wMioOWaE0xL7H71xQHaTgBvpTh8bKQli0ubn6pyACZNICtW9R7O
k8NEE0MeT58Rf3v14lDWvvH1J+MkXHMlFdjGmJMJ+9/Xa8f+l0vCw+ZhevCcF/jMX99vYogG/P0G
J3wCkFzUIWHDylQH4Y0LmZyETDv+1GFzqzuvee/UTz0xindV2+w7at4oWsvPiool2kgGY1/m/ltR
u3BbJn1H1Wu9bVKWetnQwyJjIVY6yDmwFJU8DUvZqGQAuqKb2t4PY7OwR/O94EzxBgTx9zBfDZqS
bnSL4YHOnEMY+4q0LFZ/s0PeSWEoDSj7MWrSoTGZ5H2/Nf8XyP93gXwYWGzq/v+B/Off+rMlfF/A
Y5mWHaj997/x32l83/4bFm3PM5W1uFpIvP9PGp9xwt8QD4SLIi3gZi7cuqJsuoj/h/qbw23ve5ZJ
XZIJuOl/0vhC/g3PDtF+h+S869GT9B9/Sd//b2l86ci/4MwsC06A8HwXVcFUtiOWu/cf0vhmR1tu
XZbm0Uma4aDa4aleAlrAZqpV6aoLrDCkrKB6zMOgWfkzLuae1tRZ4lnnj4isurMDmqHhgOykB19G
5p8NhwfS3+4B798uModnH3b2yvajWyUhB3bWXUPQGzlLroMhoilqdl4gzJXr1EQwlnbzWTAQM7Bm
1RMYmFhcleWu7Ng6WcnCqK2CQ+NlO7dv3+YipSAzKu7SiiJ5TGS32m7vJblrMJpjwEBVE0Sv7YeM
/OG2aOf96JEB0t1Z9F0IpH5eN8bPhNPpTpG6X42NS3aIA4JriQ0BJTKiFpEi99jEkYntBwerl84U
zvSvuRkvQ3OcSX6xp270ucV5tOYAic0mWXaNIzkAkuB7M4SJSkWxF7QfaPa7vnHuetIs1JxFR+Xy
fqztkQi1RS/B4E6nOKtzOsUMXoBgUMfRT1wAL5tnF0vL93eOrgV9uvy6xTz4mJnmhTUZHhroGQrq
0M3LlMw+vsn2jkO0PmPhQAnU1NziYDWuhSSCGdhz+MCzdF+UI32yE8z4JutwFsjafMDSPW+9vC//
/m1PScED1svUjP2dLSZG5jJ2nt2hpbXcJY4mc3xZQxm8hUFhXE0fo20fxsPapbvx+v2FKYxxrURJ
zPAr97V7CGYX+oyXqfmenHRPlSZNocS9xcpsasq3+JSTmK3q2s4rBYKwLUmXlZhGE2FFFDW7WGW5
vDmDLBnXwnXvGvhelKRVeMS1C9ispHyF/88mzoYI3Kcb39NbgjmnzxgGR32PnCgothmLB7Z8xkWl
sLHbKY72UATaTe/K7qlopHNDJxr8Y+RYzQv9BnwxP0J7Dp6+vxEIEs5YDg8uLaDWmKiXISfEhMv8
3aRzEQMV05FUtcn7XJlovqZcOlrsd1220zM9T68DdHuSWxjjNCCHGx3WUIjqQm+jwKQHvDf788Q1
TRbO+F3TmzN6urofaosaauqHt8wmipNf9PJZYA3wVdLds/WKN0UjnrRRTr+8GjcPbhLsOjTIWIaK
fpQjtzgHmCYl1MSmWD1GY5p8WAF9gqNVek9QqRgjMh7ctSMsOI/J5TFLgEPWfM433DWkmFJPfnhz
eKTXOfgaxIIk1Vdfd+NL68KPwfBrQKS32/d0ZhdIaftVBrpfmSNALw05G07F0vNC8eeuyhk0edrn
GLbMNwcJpub7d32sTBirsQ5CraSfup/e3NZ6m3BfPbQO0xbdtATSAkx3Ek/Tr/zTsNB4U0wQa4wb
5ywf/Pt2qUgJLcW4UcfeXQT3eO2wrXiOVL+XCf901loG4+N5ePaCpj2pQbz4wrk4lFd95stMCsly
figtc7qALOrWImea5nGznevKdk+aMAoPCl8/lcaonwohDr2E/T62DIgp69BPUCPmbQcZavv9J9y2
8Q/NwBxgiPL14ObTLW1cfZNON17Qy0//75f4LNN9aMbnWCmM6JqGOiJrVGh4pbH9/hY3A6N3UOEC
X8K5IWzxJq30GpRpe2MWlb5MJQbPdPzADDFfxjoqntsiu4+JwF2/v9PhiDwT0eiTck/oSQOlp5Ji
DWscQ0Wcmm85jmiPHOfzpMceeq7/ijlyQzg5AyEhshsj2j3iFFqUokuArXuOTUBnFwNbfWn3CVNt
odJVpWlYD8QzJNcR7dhzd6UbyKeKTfZqyoL6d8TAr4ZJONQuyoxR+es5S4tLUdNMxednkAobOARy
yj+YfvkaOkZL1aiVn3uWSygCcbVzqypezmXX0BziX55nXb3MNH7qXW+pY+aG05vhFPLU+5m5/v52
Uw6Rs2l6qp4bCHrvGVdVFlnpmwPk/uzOGFymPPfeRx+iuMnltYKNazOHDsv3fsuS37ybM0zGLKYA
x6q6P4PB/SSUda3GfHhVoAx3ZmxRjTcEjBR8Bp5OaAS3wiJS4rd2CdXfpex4qJ2HZmqL9WByC9cF
+YbeB5869NSEKCeqXhmPEbp2CenquLgP/ouw81puXdmS7RchAgWPVxrQyFHevCBk4X0V3Nf3AFec
o33X3R39oqAFKRIsM2fmSCDoCN3QfgFsjujti/TRtXMUufn0YoTkYYEiSe5Bhatbry+WtnN838AC
WCF6qfd2VeGqS+Vl1nj9ycpq0om9VD23thakSVUeHU0lj2PX0qlzy+5QN0nyaLQNfDPU0MH5XnwK
boZzsaQJB4VTYaBy2/mEZvGW0iW85fNty9WyT6ttXZDLWc+okpc/50tDyfuhWBRv5Zj1F6Nr9Bfn
S+CxonU21wIzfjhuwcqSCYMZlrmhczZeQgOJJXRN0jT+ngJn2on6w97Nuh8YR2Ln94rejoXTij4N
06CTH8lijwLh0cSa+RA4f7y9CS5wzYlPX6V5NR3o2VkS7eNcV4eiSpaYOyb2ARWm0brhZc2OXJQy
vTaOddaeCjqttxqjLB7LTASa8y1mFkQWk8KuILSKlnSHSzCrl+A8/X4IUSiIdGmOm+RmuB5k4ioj
k8tsXiO/oILUG5RaQBzYQ/vBIIxMCZnNTTSBYXEq9dy4WXrVW+O71ZB6p2q1dm3mB5Vh662n+6TP
qTksyYWLqqHP2nHlWpaktvTpTim5qQ0jarYetFisuhZtMmJlLjTonVGGq1bfNI6OZUiKk4bmekXb
68scp0O+gFYKF42jhFCJHipt4ORQNLGt7oUQ+hWyf/aSpEkQ54QaFVRHuCLuGLQgjoGOxha/1idN
2tTMiOi0TeTxUbH1E//JbIxPUWhX0iXyVA8BMlmvXh3vBuHdsskjGjsfvl2Fcr5B47ROEvx1qnsC
m7rrHDDmjcpINJ2+sQ84KxuTnZLjsx3Wn33lkAM1A+IxP1xzECg29A1Vz9VAWl00kxtCcNCg9yBr
w7eKSPZV+aVAYLgZfShM6gCcFTH2eit2lEMDcktisgNtAgWS6NOAX0vx077FQUJUwGeSti+zZW/g
Ee4Iu0UwlWCgFzlGihosmy2eK6nf0yW/q5RPOASQdFf/GZzVMExP4WRuMfLShMVDb2jHqJc34awd
W0LmOZu2JHjiATyNC9i6RapKcfeuNzV8fN2tHumHDlQCIbH0wdm0MhLj8hkfPMOkokfxapWpqiTK
vkP3NFPlGuHX5HelOzwYZGfRpRPxxkR3yq+fPprnfKKAjQNI2yyD00NjYGAyUbmOQ8Ev23TgiJub
yGoeKyqj0meuN49J3dw0EcmPbdxdsn7KqPiiJqPVTi/q2igHzMX4QQgaWcehbZDIQrB87Ls3nV+v
TJKyyCQPL4yGS8uyO9EZYIroxVZheZ37/Suejwto9584a+tdp00POr9H1DzIyC0XKpQxXw51gwy4
4Yfo64Kale0StzedxISo1Uwz4jK9EBsSX08bq/spKy4KArlwWBHvMpl47MMW4TfIo8Uij9A4AiBc
USfDerLCrJkgNU1f54b+focuT3Ye5SKyqtDVUlrr+qeuMF+75ThC2K9Rm19DiB7WE9VwGg7fjcVv
xNSaT8K7h1WH3mXtPLqF/4YS9SP1vpgBTmGLtgOcgY1MdlV23o9XTB+WY6Cd6eQSwNlCuFWnrLMH
5klnk2jTe296T5Owvntn+J6S5tKqv7vOwvZTFZdWSSOcQCpO2vgztpNbiftiVdn1u6ic6tKNJ6Yv
iqTQmVfkAr45Kecy88DOs8d9FWOwyPsX5PXPkbLvOgdYUe3f5sZ0qiqTGnsxvuqeuqqgVVmNdsHS
yEC0E3/R6mrOJ2BhIczOqy7oVUoYFqX6NnMu0GZso4W6pKOMyTc4b09hSVd0aIlgI5NFrUxcqIM2
nIgcOqW19Uah7RQx/zpaCUQew06ALOEy6qx9QyLKtkuSNeF8aVucemwTOzWTyxGBeW2xDNC+ZciK
A+LpydAjgHbTYLKtvTcrw/rXzPO38ga4tllz0TnX2CC3pGeHaPUTD8Wbk+G0TW66HKmwI/qTN5GH
m7dvISFyFb5WSlPobfOOkMoxuVJNP26lFEDqkIELq9HxRdhbKEzvVemog+WOAuudZl+z3w+siFDI
FncAqyX2x8LjM/DnMb6y0sWj1MUntw0fkqr9QV9mrhRYFpha1Fst7zO6S+89Zd4DeEkessp8Dqmn
IiCoNdDgKBfsrghYZXXoIDilMI+M+9kob6xGPovYyi8pLKH8SqYsoP8MQ7phK7f3NXj0TarfaflD
YnozgGrKrblJjVb1N+z8rE00MZpEPUq7xk+OdJz8AB96uEYVaO+00YsZu52nWCbV1vbKG1pPKfUo
RT08dC8yvrULjf+0k/EBbgWJKHp+s1iANw1oEAqB+A70IiAAOGXR0vqbWpd0GRn6IXeMb07rgnkH
xU1PI1yUAcW+tbNXYuMMYFTs4stO/xISj2ONE28z4FJhrrFSFsRTkAvZvHRFG0jMJBMb//usSHoy
Yp13wzSHdVQx9r3ZGm0viG/zXlKIZbDDetSYFLcrsnJxDBGnW3rrpvXunIK7otZE2OowXba5sdJa
B2+wd0Nw0i2pm4Rn0PLoYGBskaZ5F752geBj4xU+PJ3WYoNeT2AJw2mNbCDZtH7yYucYw1t7WDLn
fuKJxFYlEzKWM8LiRWOxsY78oFMW8C003EgN4nwJif7P9fONiI+fUcG52/PtQwFwzemm//9x57tT
YL7sxprd+altztmdUIz465DnO/WQFSG5oJfnQ55vGgj9HBuSo2aPiTY0I0DvkFLRXVcMywN2Xfsw
tNV1OlFIKofvuGAxi0P/hYLHVXLoNB0PgwaNq5M3lmwPoF4xWKFkK5XzYif9R1bP3246fTcmmiQ1
oUT0Taxaw/ecwaxGDfDAJHaB4r7x5biWBWsFmrB4GCzjm9hX9pQAB2txVU0Jpe+vea5c5EHMAr0t
LpuazMMEnUGlIPC40scEAD2FkVNKwoX500+Q6c6XZlomq35AkWYoV+3VgBRnufP8J5aSvOjBfmwI
gd32RvIOOMo56jInxtpq2K66i6BqXI9EUYCdgweoW5G+EWXRHRtDYTPyPNUdz9dJz+6OGBozmd9W
tgCGnFIxLrsK1DHVpMmP40WVVm5N6Fb03Ivn3JrjYHaJx2tmwjnLOH2bvViuemxIF3pvij9/jP9e
cqj/sZSK+BGPS4IWBIvDRM4H1L77fIn/6sxrzbW/4FTapn4vjegpH0A2ZMVGJuLKt9vPGP2Xm4x7
WmK2MV4X0Kmy4nIwdSyAYMWF2vVQg0wxoLiwjEsi6LYWrhVD6ZsEolwyNuxnNjlROCHnBpsUBKGw
KyrEzx1pJYXFVt9NME8QgDSprXTwivvaWyOQYQ9ueZ2M/lc9eYcEe/ayRLBtlrMtQnk/v0V4cOGW
7VE2tyPq7LpsrrUkCvyEooeuvUlsf9T+WOIDAAHuhtf5Tcz0IuniwCSLemp0IdWUVlJs0E9e6SNn
uyszI9ybarj2R4OaJhraOYf8a130gYfrapVp9SUJsaQ+4IpUjWDeh9sepjcgHNCUpcpZtZCgezbU
Kw0PITmXnMGAIB4qReGyyo82uygvf5gmki0sI3wWGuQ9LWV/MR5948YCbRboufwIPS1btWhdN7Rh
TwbWRZ1GnmXWP1k9oeLUjt7kdRdIqY62Q0XAoyPRj351XTPwr0ZWLVCXDwQ8TSusOfWhA348egg7
pbpsivCxqpe2p5XdpI1b4Wy/mTCU7VrrdSIgWsM+vWZqOlbpSdlxyTIID3yMFJh1o0Bsh4yIILdV
BrhuqIrnUEGWESapmrTG1m2cPNQWsUMuiV0NuwAWHJz6tGLr9n5muQ9+RKLwcyKTNtT0iEyDcaRv
o43WvMaUHTyai+yYMFF1nxbwN4nca5sm6WdaLS2UjBVrNiGCH66sLH8bQ6xxJtwimjbt1hoIxHZi
KE+1FeIYib+myVTXycIUNfFpZov6yfOfoWu0q1CphxTNr+ug3bTK4aVBdJjK/HtwumdhTTA45k/p
4whSMCAC23AZGcLhgEQ8N5amDQJlQHVktOka2Zmo/OFQottS0C6wc+kJOoLkrnD1m0jDjS9BXkX4
AoV8sawOVMKzcpOjiUR+UM1Bz627FF3WWnfF9QBWfp2jXIJdYP+0mnlFSsS2atKbqqG1XoRXSBnF
asaxTw3lusv772ZOXqP0ROD4c44PfVPWZNnopYPzyWFEs20Z9EN86fdh9Irw+FM42cHstEtM8jdh
9ATw49bsWYV4OJ5qL7xFtu1vIpYiKB3vm05/tuz0ggiC+8jApJAPzNHZxUzadde690XaHixZvWfN
BPU9CQVmQczYMlOvseXHu3q2PsKUWDyX4DBcSNVDHGf3xVz/xAwUxtz81Ljv9VDe5uQ/khdxibXU
pYT5MSfjR8igIETx4/niSqr6iJj8bUrrN3D17DHbTWeVZIZV1P57QdDIIBhWMlIfsUsZr601pnt/
nh/I+rknZtgKUdR52mOlD7fIot/qELgdctaeQr4veINoE0awn9OjKqQHaKQCb8RSNazLH6nJnW4o
sTJD87FlClCRuLH8Gc04fFcxYa6b3WBK2AqmBP0w9QVU225zgQrD/jSYwupQrTmDX01xrVi9OVN5
Xc3keI3RbdrPd47FogwjHvmPBMET0zVkJ6vCj5ck2s0oi2Nnm6QZWleoGRcBunvfpA5WDYyf5oCV
gZhoaxCvg+7fAUNH+5AYW5e1oR6RZTI0Rrtyc/7dKp/5tPG9rI2JFXS+xSsAnK8ab5ePWBX1g5/j
T3MYETInRkMUf2rsyzao9lnm8C/Eryk6TPg55UZOAhVqCnFmFFeDw5WS2K92bhk9C1Axdl6cvOSz
7+zpiswOf2Xb2kue5K9mgmUXRySojOwJpjxpso9DWSFXKJKb8w9J5pz69Q+Lj8cicSv8xvkmlTp7
NO/UOA12/IngjkwzjLVLpBi1Mw23yvjsOvxTRsiaHQv8YqplmsxmsJrsi5zskvYYx+qBW3DGMKM3
a4Nu1y5W+kcY1xsBph5Q40cOIZ2iXHOKhOR33w3bCZvROjf4ANuUCvay3a4A/OpVJC6dWqcgmPnX
fPsHdLDJ2osoh2gj9OEIZqta0nUiDxE7c8facZ12E9qPduO8jXZDdUdARKbA0Q8/rHGf8KjaSJqD
ZPI24eBgPl6+p9BEV0PbiXkl8bSNGuOIdeSE4cJiUMiyH5sY6G0zeEE2TndRzevnqldBrSwmVIj2
hedgUiE3d7LDK+jYjwMkiKLTm+uZnIu9JFkZTMCFkS8mBYeNtk9cOjJem5Ir69KO4pPuEXIkaLqh
dse+EsS5QeuQ3DYqdOJ1Fu/QmJ4mWjCA7mB5+MsI2XSv2ti/OwSWg42Nt07Ri0svZx2ae4WBhoe3
N1bw9WyAJVg7mTfGkro7Sjt2Z4gOJUHPDfEQtL0CR6F2JdKtpCGixJYCd0SlDZh9LWOxS+Lo5Gox
Pr9JLqXXzMNt6AVD7ooV2ubHVplIT1tUpdJ/njFpmIP8VI235L8B0/bs6MbN/dvOoEoqzXvZjM+1
6V/3Eb2MvNFeqNjaOp6AMa7KfaFRooRKyjzLhEY3/iPBXpDMDYC+rP2ZnRkaWM+elT7fehoNlEUu
E8Hgp1g5bP8QJh+U7V1+QjPFdBC6pvHaLdUUpo2v0cOpVrh8cej/tjNMxki4d2jUZB/ERvUUWwrB
LW+gj3V31eOjJ+hGbUVRRZdI0jbK5xQn+Zq+YA+spylQHlu9HUjhf7K8eYzIhmUlpG0ihfoQpfTP
GMtP4IiBRHu2MHygAgqHDSTIz3JBPUj1JHz2T2CGwIHz9V64EfWkqRputApto+ppBHcKaVSbPSK0
pBiFPHYHKcd1mpGALMCSCIawkBWogtIojJ/02ogog0T+lg5bQYH83ZodULO9OrphfwXBJYHQgmRY
xiPltS5geF6soezT6UEdvc5fJdr4oMM1dSPGPNxXxN7H08H163cL7RqZigdZjBSx+m9khjv6Ks+Z
SI0VQrtH7MVTkDQ6Vfg4xepaH8oMxjTg6+up6r5LrQEs25mBRZ1f1E9C0pd2EhiOQ5J81BdjV6A4
7/WdVmPLTm+cAkZcNnnfqvOo/9PXI0F3pWnLCFBYtKCHLW+tAEZQELfSF2Qcl/oK1R8AIMN/JlqO
dUPUv5dqSlYAaH3RxmtpKgIXK33bde4tG9qHOBzejQzEyiTxBmL33UndJK/SnXahVNG6H9u3Lqe+
hR0q3cSjlW2Fwnw7iRt4LRts9vUakRBGPC27Qr8ZYIDANsk5mdFN2RohUzpL9noPBo0mTuuwBM0J
SUGRPinYVEWvdYEDHcHS2cGg7RHKBCysY6hOHSzmWAa/Glpm66FMH1xcySuDSsC6LQFYORQBeWWD
jsCmp821GbXuzQ5jVC4mC2M9hOTvoqcm/+op0kC0FYoAysEDaOiU+PqUPn4ql5vswjh5Kk7X3niM
6LxsKIxx63gnbTVjvkFmEEOL97t9DYZyFULRWwuBwwi+46o2tH5Nyf1u6vwlAmVGMdqA0DM8p9hg
T1tEBSwm7efQNW+tMcrXYUKV0BPexnfL1wo7sK+eFNw1EGD+hO8mJP+v3YnSheNgKNa2D25tuJue
AeZYzPk1wwOpNleFcx3m/JLpPJn71NUAt0aWHoRmbwZqZJKpnZaM6Ux8J2z+1jE0idi3g7bCpoKB
eCjyQzZNl/HQDSD45nybW85h8Jni0rI9sJa+rRTNnnSIrzSTbkOSjzhS4ZvquX6IcjHvZ49lCDq5
tQv1cfS7cKepbGOnZoLyiiWC1Y6B1ysoK4tiOIVXx49Oe6mAZSdNmAXYmDogirCnEJJHFFRQ+omt
NaXGsc973O7ZzFhU+V0wyenDQDxxlev9hu5ZvtGLuyQa5zXO/qtQEY8cEWlC0wi9P466MkzuQzWw
8PB4ZxPR9I1lE90mtH0SZ0FKd3IlW3XHPjZQug59MqVTS2JNfuzLakfoT2eUJ5skWlavHtJ1L78b
+sh/JkGCGk5V29oX1bntLJ0dwWJrMTHNWD4oZ8PrN1raJzte7z3ua0ZNpO/SxbU2WnUVmH35oadA
QEjr28yxyxir4buaqIhYUXptl8aRKfQOIMKhR9q7sSXO49GqqlUKjQIuneWseRbFNvcT/U+5h+BA
wGRMorxgjnIqUssqI6TpQIVnoB8ZueKj1EDIq1q7wRd3Ebvuozfp9Nwxs90Q5WK3eVDzL+2jKoqJ
xXBxQ+QW/QPKIUgjDhlmYSRH8zrVixPGtEvTTfDY0SXSZXcq2oxWBw5uEnig4PRNsnZ7GdFcYsfU
uvN2zuJ70yuhw0UADmE86LdeSKiWrZmPZCDd9bFUbDtitpy9+ZiETTBbc7eyaDoeelFX69YH1ErN
P9A7xOhhOZ9y7dpauDKcd1dmpl0jKkD5MbbXxtxTl2APh3gnaY72rL03cfro4Z7VL3LtabCmg1mx
3RsiG8Obz9Sjf5tDP7IoyJ8y7DtLLYiOg3rX2Xw5NQoh5A23Pf7glZ/xTc4mCYaTVzhkw2m0B83h
uTcwbI6lGUxz3SBumffkHd1CgjNWceSXm2xJQDYrx6OO5F3HPqxRtKOoeUv4e1jjYZi4FxFWg8A2
M0pr6jVBPbSbgFFwmocUKq50LX6lOshORLZoaxc82+KJkl4Jiw+mVZNZ1zm0pwGgZ+c5e8iFYGJp
LmvrxkHoLwnVWDHdXvQ06ZAP9x9OZZG0ZTXlxuxfGNtr+pPiS3Qezho3TQhL0b1t4asrWA8h2dot
vH/It+x5Wf9mCuFnXjWsDreTSthSUZRvzNLY0LMkVdGgN+pnFllaGSO2rSir9xS+EawyP4fhdA03
mOjiqLgYa9EHmWp0sEPF3iK6IxIpZa7sx6paKDp8I4S+mNhIk6NCEsM8ELix9TFho/VtUj1A8Ick
T64ACz/KKr1PLcqW8UA+9jw8wlBaG718m5J3aUOSytGhbGPd2ID1LAOrLPNtNeHNn/th+ZrSOwki
keitS18IdQpB1Jd8a2z3i/vMAs0KbCjf9ZUbYSyH4x/T5dGd6iEExI1s4lXRfifFnYHIb7r3OY33
rKR1d3ZJZe3pd1fVD42qp7kPGMp5faq2ED3UkyvGq444+SCcKNcNfUGgYgXDO8nfnQkydOoYF+Qd
foUOERYja3/Wt95D7+zi3nSCKh1O09Qs/lD8k0m8R1ijtiFFXIxXRrfzsu4rE0PG5pMVcK67za1q
rIvEXTJDZRY0rhYec2HcS5AfdFVoFEJLzePwmcYUlAmN9WcjYwpORrrJOgTWBZOnRUVjnYzFm+O5
clst05IXj4z7uNmYx9cqT3d1AZpRY8a0R/aTtePAxCi6b1pxxJeYCK8iiI09dbpy8vNjJMyjg/Wn
Gmh2UdG0MDNxwnFoRoa0s3btheM2VDos/16Lc9ApffeFtItNVA5RxnAmuZtMs0PN48T8jlHRJiw2
hXiade2rhXxHvkl1aHU/u/MuvQcxxiVMWTwlVepQ74zuHfPbydPuVKXzbaQauSYLJBzj8XqcV/xE
2HF1WYvezs5W0yKF1psrEq77q0qi4vXMWl8nXqTj6ZLluukAG3q6jvHNvmtN+6Oys5eoILka/4Ae
MKr17p1NgXVn+ll6gTQKrM2ClatKaV85mMqBBXprykztRnfxo0a2dxjr56ybxwPuaYxadvOBuZ5c
nRonQahOsjYlAwNLzEpR8KlbjTgPWRNyau+wFlTrqcNW1zTWigjz65C8uYPACXEjYK3mkQQJlbT6
wZn1GwoH1LDTeddWQKoYjPVYNXtpiY59yaBvJRV6+Bawi6OhY4E9dJf4U8KvuKDFNuL4Th1/pzlh
vgvpL210Q9uqBvIdxZHdSB60ppG9N5icBpg9YdU496IKzTuLJGCCJazdGIn7hF7UHqgEjjUZHivb
EbuSmBfCT4ej8PwrzSVDVx/Fo6BCaFv9jGVOJ9+6HMTRML33tKbsOLVLRERh0zzMnFUlenYtcgYo
q+AQFXW5Rt+VXfh68iTmLt4Au3jvcsvfxYw0pQM/Y2qpkIWx3GUmXEUB8vLARhhCX+l3B3QgOkPJ
W46kAjtkqQX03sEF425ecQnLeKKfMGJn7LrFelb5e2834kYsGW/FR6jb2VMe5rdJbn7YOZmkdUG+
XU6AQxtuM5TeKh7uck4FFLWyxcO47H61Teg6X7KVz1oD6CpxyiB0cS/llWHvGuZlvW6/nIhIu9p3
wcbI+maQBjNlfxyqmijpJjowTrGbKuPnIQUNnplI+wo/3I3LjvMr8WR5bSXJa10xLxeUqxMCoRZ7
3pGQkWpvetYRmDg9lYa19VDBt2m3BI7A7IrmN5PN8OjSdq3TbKtXdDES+RIa5Gj5mSTuvA0JtKVr
wgr5e2hrYO1dCfwI7NTGTyjaNURXrNUwZVvXDQqN83UeVIfotmPkanmzRgmMIEla3n9KG8K9qBls
3MqaqQ7rzzqr+43b9w96RIJFs5SJrSqpN6qSD0WCgV52zkTNCUa2Hatp5TI4EV8RHie71DdpFz9i
di5AC1hoZw2zX7ezVgZw01IknXGD+3x6b2XxA9oA/1gIJbPVoZf6sx3k9B3WCFeesoQl4DCXT2rg
c7NMEu5yt7ru9YYar0GGolcPDzqu7D1pIWIz4UjHFBp2doZPOjwAHR/5R8Gf+dCp+ZWD1zhfop6C
WPP/vs1g957h9v7Pk6flCL+HqVkKrZ0mliXxNViBzw88P6ZuHIR25+vU8b1p/fuKYVZz1/k6+QDc
dX7CPy7+Hv/PPUS4dwYs5//tXfx5k39ekfkO9tU/b4msMN24jaXyC6clSel8mPOr/3kj51czYqcq
9r8vXGsZS4jzQ5vMmds/n9+fg59v/T3K+ZLuji2/B07Sg9+/RY6ljh60nkNZjMZBihH3rof9/Xwp
RPvw59Lvbd48Y3X+vZ4isqKq9t9Hni8R3gbC5L+3dVi2xjDFg7Hc/ucI53v/PPn3tX6f99dhbHI/
17OI8MI71NHBjwnBuiG6+X0jjQG7ZX0+1j8uVh3n6vb3aMBGo8AY7cesGNia95k+wbnUb/gVlsfz
n3SaS/oP/Pnrtt+r50uldC/drPSDv24/P/982/kgv1dnVqHsfeD9n+/9veP3xX5vOz8kp5BFBX55
a38d63zbX4c5X/VlA5eps+M1FZDd7/H+/Lvn6+dDlapO5/Vfh/nzoH877Pk52ewffUDnO6dy5LEr
WZYJC2Pz+aob4h+0lz9/XdXhopLU9//ePehBCm029ZeKiw4X4fyk3z9/3aZD/1qZIwGmv6/w18v8
Pvevl/q3xwkflg+qzv+8W/SFzRHyyfnm8xOsGr/tn//s9wD/uP+vFzlf/ftuzS/q/ZSC8fi3j+D3
sL/v418Pc37gX4853xajICOzwPxWiYL81MfICAUttFU5SFofojBbeYrkkAR/hovBfNJswojmq9io
QTAxVFaU8I5xSgiTRY5fzAxO9aHYGlkGOBEva+CY2jKJZYSli3eJ62BH97e9mJAhXdjLJap1rcUW
26m3PfzmHf8zJHJKZ7oH+TZs9b2/cJ8g8jcqoeQItGLlkm23GjvUf8qBaB32N52ogHczcYSKNXNX
TKep7r+sMNxkMXoCM5XsPejDUgNsFrkuSCkPeFlp6CHQQv3Lz8cHUftZEDeIIoqxQlzU2uTVhsnW
KFglRdlVUeFMbhMd4NNcx5cOKqiraOnDVGQTDlNxXZBSggKI2G6odAgCWArTRQe+lcnwtm4UwBc4
Vu4w67eW5xj7eeCdOWxXR/eZpQlbG5nhN+xY6BheFwWJXFZi9MD7gq0+n+mmYq/CTu/GMoCi0PPR
tqEGznipx2BqQeg/P5pWfijr+gqVLok3nfXaDM2R9M88YAGVbG3mdlYol3FERyqNKbuxY682XXmY
YnVJVYI9BmjNlQaNdhORjaCbdAFCaSXB0PDZ2dLcQx2JHyJ6iLj5B9JGPHg7bMw7b7rJ+vGnc/lg
wL2/0lOnPdr7l9GUpesEwNOZWyFqwAn0znB06jGip5R9Sxs/N/1PGrKA1HVWBONse7twXrlQavbS
oP2ttd4usRw+aQIhVnU3gPkYhyfWkmMARJcoCtl9ucmpiGjaowvkuQ6l5J2pTdOdocHAVIPGyhxQ
Dz7st6734y3t+2JfaxQIauh4YILEsLMWnzQaja1Bosc6Qte4h909Jj5+3Y43Pc5oPiOsACAf+KLr
wCRSY00PkjS+yINBlvNbkgY7+1j7kZDMNu14tZxBRurIqzyev2lhs0zuaA801pvU3PC6MtRnA213
bfDzWyMD7FfjhFQujuFLWTre8RB3DW2KYdPiDbE6stNy5FumlWm7OdPRO8uJpkhBbxHly3OYZIj5
QVShWSP7shC8YV7LQUm2KSVQfzX2E9AJGx2dFhQRuUmTkKu58T7qvCS0QY/ep14LIB1r60GwLhPm
FfWE+CIusXL58Rd4ICIWscBvxTi/+M2EvdTaC+3b9SEsG4mZHEyhF8DM9dtZhh7EHGBVcf8wCQ9/
mn+pPFbfFeHvQda3oMOzzwzcWjA3LIwpPNaB5j3FywraTosQl1RJBHhfUgvRqksYP96auAmK4kLA
GKE6UdB9Vfq73Vgseya336r2vssaomgHoo+oVDqk1AvZX9NDg5FqyiCX/VNFyNDaAom9bkPCCdHD
s98QI8QMbOHIp2h3pG68Bwmos04Wd05qPWnwYi1sa3nOHqkrGh0aWn00PQGQRKi9MBFcgmh6jvz+
PYyalq5x9ZXOLzA7BmRq8aeewOHojEfM94897oOLMpHQGS58EehO77/LUXkbylXjhBgvxb5I/p/x
U+boqXXnNR3sa3SZz33uX4JPgiYqhitTR38nZyvd9khaZA12An0IpSn4Z3HsEEFaxvvpwwGrFOYP
WaneBGkBMNSnk5Vq4H/wDDpUEjFJMHZbNMLAzSOSgsCGFmYTcU6s20qhjkvfez6kVVsjhMFmcYAF
H6+waeGEZo9IDlsOY+4y7qoLE3BqYYe3qFEkUdhQo5cWMmzpjVkCtSghH6DBexkiBTF2wfV2LeWI
riueaxvKq00wRz5mySbKwJ84rU5BZqQjhsp+22n5k5MaYM6W4vRz79D1JYUSKyWCiMT4qrTsq0iM
z64xqXK0S+ywHa2UW+CYUSzXijBbE+Vt03CjqxVP0YtApUAKT8EwXt3raXPddBM5vtNlrSh0dhSs
jIE3HBvkKWK906XRbkfNoa6p1zf0rVZJBbHYdCP2rdF4qASTAiTwzKkD9CKURyXe/pRcWrrqbudi
Hsqra5i6P4XpHprGee9g+FajdQJJSDKunu9j4TarKMS+r+ASBI43HCWd9cgBgN4w64IyTtG1kxyw
cTR6N4j7JvQN5bghyf3Ta2jwhf24MxPCyqcBjZLrQLhrHywx71xZWCCCjJ09D5Cly8dy1ANL5AjR
Y+QhU0MmLDi5SqtefB1yer+OYm9l180dGuAHotHI9ZX5xmq7h7idP6vReTYqdDWUhgunCZyI7D8P
1AwFV9EhZRWOcwXkaO1VHZ3UiqaMY5FXEKJQSZwdgE/cJSjVXunav/lR/uDU6nJ0SGbSBwSuZAFZ
+Ws2ck6kcFUNxdrA7ImcQkQ04XMDomZvsto4JVpLSCy/zww5bb5n1436EPhLkABI9XiHa36bb4A8
3qKOnqCbIwn1KsoECR3fIvsc3OTRbMbXvpm/U5q0fWTu5j6BflI80F+lI0d+aI2rVCUa3fFM8MeM
760ZQUo1J/02E8SOFBheLT9678gJixS2HKqb29IrkH5I97uDILEhrgsaE7GA69Ki/aQjt9CsYdWU
+v+w9x47kittd/W9aM4PJIMuppnJ9Ka8mxBl6T0ZNFevxf5f4JcECILmmhx09anqqsokg4/Ze22S
bRaPUFfcp6FOl4QwAhSL3I2OPLznLTndNWvNcmRNj0ktXGsT+MmIfAisq6c66+mXAwTtlmvuFx11
DeRpVbnpqbO/9RzjkT68kR3dH/TqNa5I99Wn7EU22omT7zFuyEDre5eXPrwaYItL29x1ybAfy2Db
LjlpW2J7bA4JpBIxlqvVwJrwI5pYDPZudY29Rb1Axid8TocQahK8ysesF6gZzAKTCncvOPjfLBuP
ZTrYBB80r6hCzqbs7noAiG4/3Fdd+EEAKGsQyRgqGbJ3V0r0B5g91+3MUEtYzIZnro3U0p0Vh9hr
TeIyFc3oe0I/c0vurH6aDxJncplf8QagtsEMhGeG26V/dTrGcnMGkaUNy1uWMCDB5cOrCYliJWAN
l072Wy3GFZB8A9Lr/jlmEL9vIrYqCHpcXAt4DNCdF6E6Id2KVmgYP7DBbDhyza2TL8wldRGNvHRl
lW7qAC19FuP5YrUuNHQFWKjzFHWqF7raSsw2Q37Bi+zyMrrAODjQjXzTm65ctXjYmbOwWc0f0VOT
EkVMyxYN9comYv2hU34XON0TDzgqyXv5A8mlPxvA8Am+s/de0D1p1kQ3J/sPNL9wtMinNIb+oyGW
IVQeW4144v8imQPD6DdsRbIS4i+yeW4eirAaTWAdsj5j14cgNU/3+ay8gzdnry5FfcUTvFcVOnBq
42ng9iwVD8P4bOHHUuFwG2XC5VLHD9DmoBUCV0LHQBYz3okwLv9cgOkrBKy4zsRz0HpXBCdfZKCe
8XYCKzUwCQWxt2Xde+nDmnQmEvAYsikZXilBSKa2L2acvlBrv3iOqNZ2aKCPNsdvplIsWzw1Xj3J
owa+aur1nyG4msR17rUwYTzu1Ei3a+4OQNINs1sbnhPFeJau4Je4ayeztkkY/xHBZnUnuzSaFXt3
siPG4dkGL2qY9khhpfFsJeBq7RD0MYwse4H3C2bj7Fy/GIkR4ZDS2tQzW8w5Ujt0uaJlv214xTMK
oi865XptpzWyV4ONv8tFo/2ZgfkZl+khcNgOxlF3qqxrXukwopY8rSynEJ3tEMEd6HuJKSeZ7UvT
yydYUb+sdoS0zpBY/QXfPeGUhiBf+Z0K7wgMthCR1O9jkxz7Yn6YBcMZVX3UQLKx3SAa08voubKQ
jI4ViPcBAW2th9SdmPLRymIA99BykHAfIE5hvTLvlTOtYsjFSU+sCcChtQXQaWuJ6cnUMS8l3IER
r3BqxeEiOfu1EZRsss5d0SNGhoMSZPyYR/JN2+fM5S4lEr32c4PXyRqsazjmlwkr89IkmZRj7aVN
7VcNxoCFjQy5qnoz25NmbB2o+yv2Wo9WaW2VRTvGIQXyT/fwgU4v3uLdHQK/guFlVJo4iah9V5H4
Mh1t2gametQhIE+dQbJFmGXruKEitCVXf6lN0qcwga0fkXxEjd/FSPrKVPwJ1hUrZ+x/WWr/OzdX
cQ1AajL1+xh1/Sqq3U0q2d1rxCYDIjM/bc/7jdkvYRUsD8Ic9moyJZsH46G2JdIpQyIqFljn0tJe
vgBMuk3SgmkBxCdZ0SbI0EAU6RrKow5IIM9KJDyIO94Soz40QXfSECiSEmZhm6qegRBfIt05qqYm
goj6eeiAVGEermERLZa/ZLMq2/nKKOCtsn4mJElVPpMYVCImE21/7xbDu9sO33He7WeW2o5pfKDv
tDfwiVLS1+pVMDbY+uaBhQAXT2U9qtS971mGrqYkvygcSxo7ylWZyPfERn+C/ukp6B56S2cRSuu+
IgUmY9UXQAwtLpltnS2DzScRh74zwyRrdPdW0XUowBKbiK2AtIZnU2nPuuwL4MPTAw43BabGvc8D
ySI8CQ60Wm+efPCYtSMyyV2SLhfDQpdQYFNgOi6+pMQsN9NgL2HWK9X0u86N0A/hes6eaxygRz0J
9lyT66aKhD8mZMQgt+NTzbjwofIyeT62IaZLo8XnF5JOJ3u8pzA0h1p/07Ls6DW9uQvGaVcSUFSq
DNNL7fZIqrrvqG43E5Qs6gs84RQYA5gpqkq6r+GmpwcqafugLcoTFUsUMsrh2zg+9T5UcSHfilqg
wfOSn8mN3qIu8qcJQ7JGSMI6kSaiq+m1tOLMD8xdBoZkVSgoPy2uFidhtWf1b2nBhj1g27kJEt41
SdIzD4QBt6OBhdPd82nJIr5y0udx5Oltlwhaq4GSQzndWnok7bAEIFrYlUer/KkCN1yRjnrtwmgr
CODC9DqeqtT8WtLIgyjpadrQI9fddzxMzykqtq1WSrmqueN9qUFCF5JbaRjaazFtZYZbdYpDtJ5Q
l4OUUAytDMJ1HfhWpghpxWS3yQJmIXH8UwbZWXfRNNGC2bT19j8w7j4iBHghNoEHLs2fQWDqyJ4N
dtc7hG8fLmoWdx6Zn8j8kIrqh4hPe+uW2U+SYfUd1LCtzeg6hwhVa/6zbpf9vT7fmkju3buRpym3
4hWn8mdsBlvTVn8gWa6BxOcVc0YZbuPnyn2Rxngi7xAlR00XX4rmphoLXRnbP5ftVSrNnbaMwqNq
Ome23vlZTLBPjIDRYdm8qqrhhXsUNYhRIXIZLMdvwmnH1xHm0S9Q2+hgZPozHlRtE7P9e7EI8ENf
HNx30Y8cX2tPvKKfeXJzYkR6qCs2OgsCK4J4hagDRRJaSpdugYKXexPNblnv6sbZinfdMfF/iJcx
72HRx+RR8OIxFBT3WgbhsLPEm4L7YYSD2pDFi0Qyk+EZC8FTODt7Y9G9WWHUUgoT5oRgBGT2YlLE
39WLnDkcrkdl3gHDvK9+OXiDEDFfLc5jpO4zi07NaeC1JkONhEB/i5rWhCFfXu1seBrRKWyhw90l
rjoLiY7MYydrsYbd0ASeB2ze4yQejU+k1J8uzuVW58JM7Rc3ch5NoiLw518iOe/SbklvmI5tw90S
Yp32xn0r9Le+s780F0kIv9cBU9UWNy7DGGKiV+4ci5VuqkPdX9PaubQcANIi/6jpjPdgaV5J1jnP
DVoNozynJvx1TbXfVT0uWoGXrCdLlwkptD6AOjphpwQUcbVQxfRFKfezjpvKZoNcBt1XYan7KoIR
6iU2PU3/6GbWCZFFu2ZJQU2F1N5jY8kPpmkbUjx+KQAMljJLcEtSfkd5RPx4emzwFuup/RN5DXMq
QhQ3VmaE25Hwv6m6pk46rps6O1RqxE+iV35N3HNqtMcGVFZDWI+fpPhvk058RUFx38S2z49w6qMb
4YTXdh7OhQb9JoU7TljXLRjEQ9BpuDOCv7nQnszFs4Zj50lLPxQaB3s211qok0k4mGg782ojOuPb
7buDKeNHiDjhoSzSn45Qa16o7GMy1CvhlxxhAqdxW/I7x8OVhMhLmcSPWCgITHU+9UXm7JawZKvp
o6/CYUnxStZaLtN1NJfWejZd5M39v0nluBs5MjdiYjSrxyawWaKNtehDYgladqrnnPAjVNAPuTdY
K1fX3slgOeu1hEZeXEyOcKAou64skRgQDT8gWCSh8S3OGmv9V9vVty2yr6CqAgr48j7X6hUSNg4X
B3dMgPnDqU9zMfgBtleHiV6WGtVJZPkjYshV4aIhKVC/TAMWpsgIXpMEVazdQ36ZB/cUz5ZgTY2Y
XivDnVMXRAKsu3lMVi6o0u1MlEBWFp+OVX8gHb+pPPD8mOuUO+QVtwOBy/1GFiUB4x4p3k2ydgcg
uq5WrEUyX7WgOJJIOe9qW/h2D+mHR57m29naM7m7UFGqva1QmC966tHDYrf8UpWQD6PL8AZME105
FR1XcXER2QsEGZI3y7sm6t4ihfZ1uQTnCY50QXm0DR0uFGb5V+x+ICbnt8Dtrkxub0EbgKgMzIHT
yfDtpDrBcn7sIvM9Hx2LRi+irB2qnSdnP7I6HoxF/Ih6geewzlCG4XG1pxt77Kb8reqSb7rfp8Hr
uoOLH0QUJJZCEHizq3NTBe+UB6QJR5QoAYP6s+ZZfoOOao3YPgXFZO4bDRSynkyCkqEOz/mknUu3
0q70mq9jzmx37t0tObHFBqXFQE+PEAdDDZNxK0v3RXMhTpwFAf8ADCvtm76XLDn1ZMVkAo+zdq3o
yg/hki+OW+yo4oGmUQPMOLVEzCWI7qvJ3k0tIGQtQ8tcz3XIJsKlUfMifZcHxm6aZH2wNQ85/iS9
NQ4wYKhTi6YGMsfu34f/398F+T7hvmR9Q7pvnKIFrkyeVR1Zjm5e7rLI24TF+OZZ8YXFT791XDxV
tZwA5OcpjgP3w2GOTOIysAHRa3t+n+1sUKj2VsCkzyBOvnVe5qxpd4oKvRl4hqmGAWTcPRLo9tl3
IKDI8MPtoQ0Hy1ASLuuf64LwnjJWQzVz47mtFXJJVAQt3hSth9ReCkp7ZzB+cQNz01Bh50HwRcYK
2ByHETpUJVi1ZBPqSLAah2PJg5M/LCVbpCHa9PZu4H5H0sT8Aol44hAO+uAg5visW0ysOmm+ShDK
SBHwCF/q5dvFywZGOAY5ldHHIL0Xz4KI4RV7C//NWk3Jedadh7y6VQkYBpQ1j0WIwx0j06GpLEaa
7g0P46pxvZ9mtF0ehpC87Ow+WVYHUssZG47NydLDAReE4I6QxeT3enfsFbrHOqzHFbzZDcX1wG0t
DoWyfqVu073BT0EnDludSagT9CvDrVquLOGuzAnjHQipW5OotzFvKYfGBFujyP+GeG4vXdrtQsbb
uk2nLELJA3YCwoKrypeR/hZP7kWGf6igkpPeLF4EGs4q9gqOx+QxH14CgS1FefRoUYg8tsT6PXYl
KuESZQaRjStAfITMEyycxLrxmpJ05KUdkLqUEQs0KHtnxCeLqKyVo6wrPfaTo+evbe5lvtZgMFAG
CIoQAHrumQRQoU5JUGTyJoY07freYnLIkAqdJmNPjL9zxq4ES3NFKsKsOdfRTtMdyiC+yjwJdmFb
3XM+ZwyJ8NaXmAyWKyrkq9qF8dYRAFNq5Ox6ReatU8cx/GBWT0ZGaLQuYF0qSD8rQpQhX/wQ6HrX
AALfZ9PiLsrwjJjWocs72J0hi6l2ZvjkuoSkMeTjaVNqmE2ZmGXEi4aJWgpo89128L8yrQx3fHZz
p+dolgYTeduyego+aiYsGJe0dh91Z4wDmAYxVIYk8PQUI/fwKGsgcww7e12TO3VV2oKgyfvKl4Xd
UPOz9nDU4B36molfPPcD+zIuGCnCFAZHs0E8B/yuSfv7OmcJ1Notb81QnpjLX0IbrkLP3GbMkCMP
jDWppapDorDQ0E3totoCO9DH+qVj7Y6jlEPMNV08NvGlsPSbrCyxs/S+3qqJxKQ6waCRkn9DFuFq
Dnk4hKHVngbm7amHpSFJxxenwAeqd89szXj/yQZkIJAz7WmJlysZq9O3sltGX9gItS10QUxEXcRn
uMouCesLvV6M2qnhKoYBBiywQ+5JA/EmZeEX9lJ/lh05Gupgp5ykWVy+FM4s9njOEo6wcjpa7bIT
Itti1Rs5vi2X5JPOyuxV2TNWsyIuC20gup59Y95xo9FmOfZLnmEbcw0o3J61LkwoEfZQ4ZvlFm0r
b7klbxlRo/hPuIVF1thryyIJmBf4jL/2tXN4bQOjc6DspWhouO03+fjSOPzGtc23NFMMZmPocKyx
koG8/UpkIgRgDN8eQ8lTWN7rjFC4olh0865AIW2hPIJE8AO+t1FNW1FzhBpLleWy6/EdkM/rJFR7
i8Z9pWs5ybG9VexYFovILrYSGWYUKb5f/ak7VveQm4GvkukVHMO5Uq6CmpCU6CmxVhQTK6IZgMAY
z3yS9mflGq+ADSJdOACJibYnFm5mcCgJSgZgwdjcqX4AT/MSTcmdWpy6XuC9AGn39viUlB/WVbXq
0KDCqq/3fXFqCq5kO8A1xY0EmYVg1mlJvRwL8+CaODspK2yuOasyfsaQyCzzTxGj1xf1vawS37br
u7l19GMbYyxvg0+0e3y1ZToYup8CyFKbseLIzKh4HG1Q14Eds4N/KomU30bau2wsD6lCo68575AU
WJrrZ7P3HaUWOx3WXmuUsdQaM7UIYRAhfe3OLDkr83FKNzy2D4kIpqODFWcV0/pYRU8xG5Yj8SLa
Lqvix07L9G3j3ZmWRmGoTy9qBFDV6kyFx+a5U2xEnAHfXViQMTxI8DpjNvPTh5eo7d4zhxWZ+DNV
fAdTd6IJ5qmo1PhqmbQDPX61VSRJMUsIqLFJ+i1xJSxJ6jW1ytCi5y3VO/AINN3BJe3Jo7b6n8Fj
oF8ljOBVqD11DAVKM5MrsuAchh/iWREgyFOuy320IJ/ESkAecifIYbF1IEDwXrMqIDQ2dBt3JoS4
lMyvDUXPBzWO4X9V/OpQ7TulU7E4w97g7NmlRQnrM/vCUR7wtZhLNI/O2HSbB36jhKsKX1FT2dku
EmA853qTask+12ELNYG4q1uZHEt0yWtRw0da8oEqeeI6KtZGjdcm6obhSiaJsBqELCPorKj/nKby
xhM2oQoWK0wlMUzUAh3IEiJWtmecZUz9ZVLd6XP1k7RoQbooeTTJLVpHNaPXiHwy/sTgBANdfyuc
dZxr38zahw8t3LN9RcauWVcF+vxpHotvCNjG1bVojZqWkB2cOYmhz7sQqt2N0Lj2ZjN9yzXpHv/9
FT6Vb2UzeahSh9+29Z4AF4z7HIH4KkUCwYAoJVBGQhZs1LSpas7hoCJSlyA2rgP9ta0iENSm6a5D
sfccPGPWLF/DOAIq0zDTLkn78JuARiYfCAFKVs1Y1geCz5+UW807EwOSr4ApjSmBHBxyOKwbSPHc
PLiIPSxKnYf312ATRwnHGeugsqfzIhlUNG1/VZX3QO4Zqe0zftXKaK6d7KpVGoOk5OsRwGsd6416
SG5NMDHkZ8yIo/Br6A2YpC5r+aQ3XoRTu6g7Pqq6CHbRiMG6BF3WuLecjdgGCztyYpTzQaVtFStW
IyPsqQRalmDaChyFNZwoqaYftzl0bhUHV6Bkl9ChV6EtQwdbwYvViGArDfTQsiIIKh5/OXKBsbne
nSEgTfcpYxgHEsfE/tPiuUSOAp0A3sxA3SUBrvHYJtG8K/Jwq2Xg32rD+3Nthfewexk7lGZWQ7nh
Tihs24nzWcw/1ujtGwGdNflzHS7QOc++6xGShu521H4aqv9iCk+DqJ6bFDFFx8Vltk9j2p5kg8IH
n6aPzvzZSOEauNL6tlSDT14YoOWkKdaB6Z7NsFpl7F98FToHieTnWCXjszFj4QsrjW17yQvgWj9w
A3Z9pK1ximTbMfCSzZBkTxAi2Ju6OPmRkSOnm27kNjRMJIL36A4FCqfKOhhmvze7jaZIvu1TshuL
/jCp4Fa1LIhdZhGpMSLVcfk3sUG95oX928wEWII3oEoleCM6YUiG6+84GoKgdpta+LTSpTpjj3Jz
kghLd9pi2FRiX9vdwYCY1OfjozbNxqVHC2RWNo+BeA+XwqZ4F79mKsAZw4rQSL5hzpXyMOB1I0c9
rxE9ESV06tilMXP7NK2uO6P/5LQn/FXrOrlp4ShLK+Jqie+zEi5fyFlfNrvWMg6OyniUA0j2M6P6
yBzymoIRu5Kp/YZ2/0ng4lcHUZmr3yTDjvfFioc1Pqh068wtuFqGkEmS+5qWsEET+PnMEiSIhYuN
CQMbW3tJu0ezjPCJE/aYdMkz7/+D+9Xgl9wQpcD38xj6k5eL75C2yg5/x3Z8aE33t8q6V29qH9lC
QCElTYMXvWPvjLuMRHZaDmNR77BH1fBcOxZ4Iz2S3qrP55qWX2fr7AbiVNXGlxEMYJYKdGLLNqvo
QoQvmQcsrKgOanROqjlOYtq53EEF6r2cgztwtDfRx3+NiRMblvW4KwE1kwocRM1v4bavsgqZRhfl
rba2RsCTkzOd/Cq5zy11GQFK4J0dWJ74vRcjqdOtahtSqNYELPv2YnPh8PlxzV8Wmp4fzfIyIknb
FIb1neXhPWbh6AhD6Dja8z9D+aUCEEbhnp8dQIFpUec7YtR0H9mcTXUBsbFwdsYwhue2q+pt2NYP
+MB8UkW4/VPr2NCUhl2tYZQHPZDLuuOEx0iW/EYQ1zAtdAdRED4egFO0HKY4SzQFYunQ16YBC0Qk
T0w21mNL1KRnx4Y/usVTVDV3oic+GagDP0a8GfDRbjym5euGmZ8DMHdVsy5fxxMMPVek58Sp70NY
tytzrNhYjSwxxjxhWJXt6k4DUFLdulk3oDYTT4c3cYMtcVeQIF4WoD56ZsJxAXmnIz7QI7cuhl+9
DqK68PWqO4Ye8RWhjlAdxZEBgNGHX/Ma0yxmI34X1VICdCEcOIp+ABA/IQu9OgGsIEMt3miT+el0
9c3Su31O4pnfGdS7WYc7hLpaWxdZCWt7uOtC8VVZp1Bwao7x4LIO+5NoHErLhlip5C/ha58Mv6za
e2GDshuLkF1JehI0pVFIGTGG5s1Nxls0IKkeetQexqEKM4KZGA84uXM3mpjhGE81u6rWj3BlQJs1
5ms7wrupGZjaOZiVjowSWTjXYhaPgUgeLM6Uref2O9IAdrIyjgFPcou0sL5kQeaATEoSppFY4BIs
EmZNACgySj7yQoqdCl1MC89Y78hcLUFVK2PrdkuqIMNGWYxIALTsbI3NT5Con7RlV5HMK6N+yOq+
56aZsMKUb+juf+LR/u1V6QeQzoWeVTtdG9mXTYAMa7p2J/piJMvCHgMZwzPtJsr5KbJdgoXGvW6K
A6bMeqN15jketAUvi0an54Fot3htz39oqf1ar3hgkKyhpLW1a56w+vCFZP0uS78ssQAO0gND3Xss
YSbvX/m6JM02oA+wOhnPJM6gRpLvUY+0nU3nWQOTsEJoR4JLPp7t3HvEa8WAO/ee9Uad+6C8/UP5
/7/Ug/9D6oFp2AZRVf/71INLTPRr38T/Y/DBf77oP8EHnvwvXbKVdk3Hdsz/P/VA2v/lunRcOAr5
y//kHVj6f8EBMBzddKHr6WL55vz7/4lC0HXL1F0+QSfXy7P+b/IOTNPU/9v/lA+mS9c1DQuJuOcJ
V9j6/5Kp0hg0WH0dRsclc9Cz2PoYBc6w0CxBKAOQmNLM3tlpwAySj/79x4kMv9H1ZK9PWOiV8WPH
VXn89x+vnFp2WcvHeuNVa7iF1zTON4EVYTfsMpprr/zodLzcMiyaszHbG3qIX4eJRxgzktU50mMl
Bwxukv2H3lCiEkATjGQTjFhxYZvcghw/Njqo+qzDwSyaoQJw2ic+enA8s/38qCCRA1SaT30PncVJ
0WcFy2O19nJq8HJTtxGQF8cgc0Fm5HybY3pDBO8M7rEGhvCqj8eiRjMDFBt9BV9cBF9t5TgbhKfn
GemPiBnBtiz7nLnON2WcijWpecWGZAsADv04HE1ogkzKK4USER5RF0qxjw6UhcsSMGbrVpNhSqDv
SujIHdsAyatM0RCF444cntsYRp8GPe6qb5CVjRU6R/NJtsa0TaZi2YpgJsMRynFos2abqf85xeuQ
1jnfz5V6ZnQNGCMgupcaZduXp0pU6S4Jkz8ncR8wv+MGSnkkKdgXnXDvyLy986rpgMoCf7ZDQGZa
lzwI2pNh4ouGN9Z6Mx1rFvuxr7uluclJaGHqQ9D5NAQXdnuLADMkqrp278ijYusLDRB7eXtrkHCj
Ba6wxab8xO7M65EG6dNMWvkqRk99jMPkmJcPidHPn625HevhdwRTd8gD5mJoDjbDRMpSm+m2n5XZ
I7n3m8rDXl0WLXrLBSYgFx42Y83Rn92AfSZcuG3eNex8Uf4cIi07zuP95CG0zSjOVhTaTzJvaDs6
7WApD8s61DFempNbl8YptAUJM3RwfdAZyKt5ezVbI2GYH9NGijaRSc/zhoD4TO3dpnW2kkngKkxV
sidSDrN4pbcLenU6DCAX/bQx7ufZoMlLzOjJY2pRTAwQTObZLNr1jilWR0gE+G4nTcODrav3sbcn
nkKOxzIBMJrhFP7AHGZo1cazYEYzjEXGRZNyLNriJ87ukWVTR2N4us0D4/dIs5+hTPDTmzaKiSFn
xw20Xo0E5JoGzBTRPBAByCKJWjzquM+8ZuAVt+3poUJJ0HvWTxYY+UfUHtp6oRvlYE55khmKbGdj
ps/xWCgX7+iQjU0QxxYMxGDetuVDWE3xtgTfJgXwlppFwWFpUk3q1CSK8y3zBIEffSPZ4m1q8il4
DKpoIyNU3ZQyWyPqT/SGaJdY3Jc5N0/dEHPM+GY3QK9s4NqGd2J0WO47WxxuiPIUw8xukWuiDdB3
XZ7sKxLT1nU5bSOoU35BTbgeGtwoGfECPdgHU0i4W1EK8iq+UdKVvoUNWAzXfHruWm3e2RXTRM3b
m7kWPgo+/ULu9pUQmncXlV079PXG0JD959YddWCPOEqqU8XQWJds/OcSHxXShPU5rih3Yv5M8anL
Qxg/x3hIgF010TbM2/vA6DdL5x2G0QDip2SGhSiEka+G0Rgp4iq37ya1rAzb9k1T0WtiISRoGZP6
LGSwfqP/KPk3Krv8ashgNQgh2KKh9E3wRX4I0AONk/4ZosPEihrk7AisYCAJrcv/InJFe1n9BOkU
XE2P5eWgsG/YKbLxZnQdYOJztDF1zVsFE4yOuulQL+FcZ6LH8FRLNl3lNcQGDJdOi/f2nLhbdtgn
eME3EUMgLh14OWnffjGMLLfoSn7j2nrra1h4ZkFzEZvVzZjQgUcjQ6TIhGktsGGvLCvZoNATmyl2
DohUtO00TZ+TNRFxUs37QLntXs8hrSHXv4hQnOCYCJ5EI5Zt4DJsXykA0/xoNmrfZrF5R4R6I8hP
cfVyRyVNuteEUbAKp2vNBn1+cUfgUkGrG743ez8Da68SJVZL1CksmfqudsN6nyBCqVX8nRRecvqX
00NYN6QpIji61PObib7a9kb+0DFksOfPJoZ+bjQgvVoD73il6QrRE/SNJs6GPXLfP1LASngS1mVo
JZylDoV+AiZTFbPmo8AlCjJO73XrkUAi+8cdXpw4e+vcNH0cYhQictkTWAPeyUwffjuZq/siUQ+B
zYjak0hhCyFP7WzisDb0j7g5g/u8JEVw1EtcTR2W7JHBY0+8ioEAvqvISsiCUG5cQyyxpLxKnVLf
uf0a5mH4qEfFvmxbTpX8OjHV2MH0NyDk6C+ive8ZRvlOjIo2luw9RvxHK/llwE5GN8fIyxvUborF
I1aI9Goy00aPl+67anS3rpGtrDFcXPjslMOy/sATRN+emc6aGEFoB6pKyaUuhR85I8rM+S22GA05
MXn2A0MQro+PEsa7X+rde+d4YPocRCudgQyS6fYW99kWZXDBzc/CwAZmtDYiphhTDExcGvGbcE24
jY72Y3td6qe23vpNIuaN5WH6tmVdX2OiD1ZDGMSXQdIED+rg5Z0gAGUgSqbgbaVgX/pYxGOYXjcO
6FYnbdXRtubEdxWC8rSygXBQbJCly5OixdnGs/Zm19GR4VuHEbyMyNrLDtpikRtDWZ0rt2Hbabf7
ugmJDe8zBx2U/tLr6k0g6ylwp/i6yMiBSHGRoHr8jiZAQo191dqKOBYzpf80WMU5nOfEAx3cXntg
bXE3cBnRlrBKhHNgxa32jf9DWIP2JPXkFgoVXlgkXCHNZd3cHSWqJz9iSMBNM7+lFTevZSq5D0OG
0VXRvvHUsbeg/hEKejzMXFsfGBvMGqaXdNULBrccm+ENKhTz5n4VuG1x1Ni9omg1jgVK7q0OhYXs
3urQjO0H6VngAyfAn40N56mjzgjmAuVbnexsN9zWAgfH1Hr6wQ7z2bfz0qGyQ3TDRNe4Y4iLqtPO
nkcjR9Pg4tlz8RFem6EgcUYydXGXhNs00dJNTq2wjt40Q7zxUy6znJmz2iD9tLUbmPByZ4XEz/WK
IpJp9BpbfuSnuZ0cub2yVawPOdueGTApSyebpzXexpwTzBNni/AVhMYxT8EqJIkhZgOKsia9Lyvz
aDOhIMlMbtPcQJFAUGIjHWeHXqVvDXvfQihmEG9cEwhzJ30Mss1gWz+NJ0tcNLiMbSqW3n7i+oSL
NDDYnhw9RRqaHzEjLuIX+nIe3lwZotvUKER8T7IsTuq9wNR3kmImI6SvKWA08zdMRYuq10GFbhEu
1rQMRdLhgFMGyQGOgmSwpm0F3JVnDsMxLbR9keStH/N6woBb9eFydGZM8cBY3wSY+tHkWomt5jRL
JiR5an8UXrbgoFr11OnYkMyex+O/D3EyGQsIBYNUrfMEkfIu6SlOMdwfOm6OzcIQWycZvh+8lqw3
Y/INYGuhoUVPUVmVWmZfzO2G8qEWyzwpzfCsqfoF39xxdCrbx8fKzgQf2UlH/JJ0FOzsL9o1SWp1
fa/pQ7XJCoKd7HQWKLpnGoM6OTmFe2fQYxDiBOdB8JbnAHGZnMcBF2H5ourcucxBfBP5/FppFiHy
hmadDPxYUNw9mBLeYA7ECtja2k3SXRv0VMNlgDrBTL/GZPHHRMx0HcIkNpk0TxabxzOFyE1GAGYQ
DzsbB8mx6DE8xn19cWJzvrVo80en9tOWna606D9ctaXnIPctQ2qU5tlpkvHCgykfy1HAKor+O3vn
0eU2km7bv9Krxg+1gIAf9ITeJMl0SilzgpVy8B4ImF9/d0BdLVV3r+p353cgiEw6EISJ+L5z9iEe
txuKc2eUzt2QzvizqEtZmHx8iC9Anh5H0b+2MW3zyH2dQIlDPY1gr5S2SacJX9TAaXQ0AFT4ibmT
FYEQJrUHMV5QT6ZX3VC04DlH34+TzGtbEFtviCYxMMKNDpjBMHH41HhWsm8Fl1XRyT2nxi9xk1tQ
X/NzQ1OHnjia625ErVcVzsmyq0N4imiw7KNQfrFdz7sYXNiplyUII6zgCRjZV9Cq9W60424TkwEC
GuMlsh1Sm6OvLUjRXV834908JxCyxFlMp9midgNs17dzeWMqoxMKfHHrYV1KbcClQ2e+aSTF1vmT
5Fd7nxJzVY9p8V1JjOSF3xyNNR7CvV/PtwpK5bqPvHolpBC7bJzjzQzbZNiyK9lHV4f3TaJseGwc
wpc8lFz84A6MWQ+2HBV/DEEWyD3OjLVsP4RVmxxI8QhxHmyjgvKygOYVzhhacP0WlPhWClhzoAdy
LC1j2lte+6jpdH4BEFvveWJvS+KE4kQrvooEEKCkk91UNdKjrFjz43AkMwfehkN6Jc3qLgzjW9OJ
7LlzkI30Nt+/MjREcKPM1poIjplm2tumwCHKOLxAMphBztRxaMyZQXeQGp4+tbfKGZ76OOISGVfh
XtflXUD36dDmXFankkb0ML+aVX4/wgO+kxYu6Fh0jGdbCydLoQZWFKgDq+BwBIcL63BcRe30IDDc
rAs9e4Hsae0cJvej6hA39tRtC1ceR1k5aE/tcd/n4bB1HPGxox1MOtwwHLUMbZpvfGk9L+M4zb8n
ab2LmgTZlJQ3wWSbUSbu9z4R7VEGJDGmBjoG+DmbiB4mJ0x3Q9Zdd1cI0PZA4LO1Ccn4SODAhdb0
t8rRnG0ZdUjv3CfwScCwTS3bpiRXgv6lAuAXVX2pcSiMQ/PSuCEias4Du9GCMm3o0rh4zarp0JNI
MHHrrtDWY+ZaWx95adzGHxunidezhk9U08UTgCPGjtI9TZo7bGbXZayjSosu5ptQQf4rQ35rY+ND
O4bWEaW32YRnPbBiBnNMYcgVWaGf3GSSk0nl97ayqT9aE6BNnEeYvlr8pBo+diegYUhvCGxh2p7c
qceRlepMzksFCE7p21YdIRB28UGU8bcZH+EmNyemxyYH/5h9ZuT7LoSdUHHo7sKBfbsoOdr0HFq0
1eCQoSpscDo6EK5MF4PBG3p7DgeXr1CE4PupFn8EpCWjKmRwP+EWqpub5j3HQ2pvyYzosdP394Uj
xKnWNXHiPIUPZrk/96V5Wm4tC3SEQV9APSG5czVpD3VT0lIm5Om0LGpYRXCXWCx3OXkjuhK4B4s8
I8ZKLaJssLgcNdHVcZxkj07GZtTm3zsBIJvl01q1CsuiMsl8kaSs/HMl9E7HTEPuMG2GYOYxFsut
/3S3HRrQWFp7hMdrnMhQQhrhvpd6YRyXO8ufRzGO21Q23/TGKDYMQZh60287LWu83DJlfMsY5u/6
EUXZj0e1GMx8EofHTG20POzFj41kJriFDTjPa4ug7pPT9ZKxiOliOoruuw7MMCGU1mbS6CX0TQFZ
C6ppqRbLLZ/63I9bdLnRcvIMiKrkuQNBimFxW5j/GxIjqJkQtdWG/QoWzbDRAN9i3k4Gst3V60aC
59uOn8kKfP3QyJCGVi1PM7GAPxZjp1Jpfv5RckVhLzEQMLAjaE06nAIIYgwjueWrxc+/FYzWDwX+
IGckAqZz6CUvi4zG6C714ufRUeU213gMa4A1VP/Kk4wGA6+gjDdibKrTzwUifvzjakG0xrDx9BDG
QenER8PH1NTRrD5MXJ5PWZ/VJ5cxOjt0RR5Zg/QNtBchAR6G6uWulpIR6PcQXCxVIUyQW5xSjsSj
4bz2RMyfdCMs9nWE1MsEZyrVYvm7R3hpTh1UaqvSIyO27GCAr3GWyBOMQnmqM79nf067LXSPVyO5
DBbMlXS0M+CucdKfVMsXBdYwr2nrwHb55yITI8EezjTu0PA8LH/n85OT7yP0nGEqIQFrkfD17akq
cPhRrTMxgBgVXg33ZNq06kGS9eu8BRnzc1GoD22tDgrL8sd7U72DUYfdKVZvWKsV6KcME+1yn/Z9
T5cKzBhh08+lzV6VWMREabiMQsIXOuyXFEqZJhUFxlIvHKFqdy++knfF4Esw6FmI2GtauulAXWR2
voia6qybmMch1S6BbI9eg0oUh+dIciqGFltLZ6X1J8PMDl49t3wIo2YvdZzFfWI81ab/ccqVGDzf
aXES7TGK38eTHJlK190l6lSyFIjfBFebL+rtmEc++lciqOzwDv1rtusZra/8aEByPOF3H7M9zHys
J1TpEpFdM82y8TCu9MNQ4BIvmDQcEisADOGheyd9qUSmHXp0462OKio9tq73e+YXiK+sJnsqK4/s
sbz7zpCuP/Y2o1ItfYlTICBOwvlS32OuRmNiswvCmSRyRRAHUwZYJmm13Qj5pEqqeSVVyvKCXK+g
IQ9OMWkKZ5UNENthmYy9+bVDZ5l1PvMJh65TIrRXi6S4dTk5LkcV6vRgDDYSg8iK4PZ3rP9t7s4b
u3Ho12ZMuISH/c5BjVwO7hFdkH3yErQRadY4F8JJjmkiX/xCXmSDIqJeWvB8M8hsdX/f9iTRKKAq
QW9lz2A5H7SP6KWetb6c916nZpmF3BtaQHIIFO7ZLrblq/Rz5HOQ1rJTXjQfYzvrT9TuqW1oqNQM
47U3uaq6Dpr7shjFMRxekm5onqlkrRwx7FN/JvQuQ35Zw7FDxoY5toDz6XJ9q7ENbV2j/yRtj+Fe
TQGqw+SgW9lnR/avhQudwnCjz93sooKcNR8ZGj+GFvbEGwzFZzb4R5HBNs/cHQkfaLLMEuGv+Cpz
LN4DOgFAeWEY3M+BO23Gnrqnb9j7DrcEJiSkuhCw92QvMtKHo2jR3mAkU/oQHJwbGthAH52NLQN9
b5ZuusePh0wrbKI94ZHfzBRjtsmAnN6Cqq7Jh7nW5oMhQLSR/bIZdcB2BgZ3zKT1xmz9D8wQsNGO
TDE7xghx+0at4G0YkZuE9liikA2ZLJlcSqK4vJ9IBKfK0aKC9uiGTOAzGgC24GYoVFFfxagVnXPj
vnmcBV8cicGFIfjrbHq07KvJYEKKagf5hzOWMDPMFL2gQFLcXDi02Ltsi/gkxNmhbb9aeZwfiv6x
zLHxjOb4ohu5hWm6ews0gBWarWfM7dnNgIdQuSCSqy+1XRQVryE/DPNwOJtItXdJp1O2YcbY0n9v
CtTnxYQK2ahVEyoPnueJNQ2IidmBk0SbakcXDq6VamVkOGO2ljchy8tdQithomQxlir8XHS076sc
aiHECQzLbG5qMeZJr713yDT6XVDKgum5fasEgjw7IVmxp9Q3OVp4rpO3yfI05FC45fD8NgjE1nGU
GQ9GAHYzSd8obCMvDVFXDdWx8ozwzLl1W5TdnkHcNmowXWjorVeRQ1ZopFj0XHv3dqdYhqJ5jmis
MDX5qmn8H0TmRJAAlG2uXptWB7zqZdoX24KH4Er9ezO062EejZcyHoCQCD/dMDZ6dgYMHU4KgncM
0n7rkt2+y4NRX0/KDolAg3MWtWSfQjfsf5T4WLOzAsFT5HwYEMvd64e23rYle15Q1faxLFtc5prz
TroTtItsk9LA36Q12kLIOCiNrGJNrLncxFNxQEPkk7Iegm0IkRCGXE7jgTN4H8md1013wrSvnLAE
YgEmNwIzBCrkrcPk8hplL7aMbSzl9YuYk+CkoV+u/ZDYMiOeXwbpldAfBJU1Qjka4VzLyaREK3aV
2cAwN/DOk9KZVnFDhCKADgWUoh6SY/OILzINFXkFYnZWgVefPocarIkkGNNVJp1nBp4f9cjUKGON
e9fn+l9GzVZ2HSEbeXgB/thudf9jDy0XhURmcMyA1wgqqsnuSSdQapNVvrFHYv00WIiOJ31vCRR+
Cf0YJnw2fP2QdL1MfqzpHKyMCBapK7GqD5jFGuOxHXEGdUJb5XUA7LbEOIXi99bm2TeKgRZeiwUC
B6EGQFNAHbctg/j4kyi3PLqw4/LMK05JmL1Q10x2mLiG07LAJ18xADrlXg56wJ6K8BA71nUgB033
m0cCDYZ9iM6kHk6ZxNa7QM6WxU8c3BR0gb6ODBi3bWBsKrgRRAvFFSm4Va/J8xRY4d6jMeEZ8xHN
e7iNqUnSprOCDe1PPM+0/EKMICfXascDTtRLnnHh8f3qFo1cxv3E8Ix1MTTjqcqsY6qTbyGseDyN
/oC+hcLtJlOJZ1wkW0YoDGIdl6CUBITi8vd6zsQ+Hxom9d5DTfl+O0NdHeL0cQg6ZMxm7p9Mx2dg
DSWrs+NTJVSsWT4zK6WVdUSG3Z4cMDRcVO1hi24JeI2OuW/Ss/xszl52no0+P1vhQEWE6VUIdoXY
FwckRR2WNsxyejOOaJOtFTLsdNRiubUskAoypVpuFn1YngiIjPQUhhGFoTE1DfrDxrdK5eRNHsd2
Bn2AmVXcEzHafg31hLAwDVaeDQrmtNxlqletHA2FJaGv6+XXWih2P27JGSJX0tzVo1tvPIEHem6S
dOPhG6Jgj43JZ/KHvIyPssaC2jnpFzObIwmHBz2Ptb1pOcr4hHMRNvLp58IsGCq2hLJmuMK4uTwy
Qa8JBPOFNI3yc9SFM42S+FpE1Wuq9klybWqybuLmohWDu/vlb53TXqQxJxyozPycucNlKeDVKgyk
oV663KIf3R374mVIHPPEmdM85TLkSEhXmtIzWD7gzGWB7LE6zTPRWqso6Da+mVObUbMIXwEwl1vL
wk5GgWWjJBFgaOMz1vh9UlCnJiHXXJnU805auy+CNjzBL6OWZ46E6FQ1pnt2OnmyuiBE89mwj6mh
/rJw497fidAlaY5pXRd738qJKimX9SN+7bg3I4bhDOGKmH0HfDEhISHxKWDYKBsoTQcNO1zNI7ro
U18R1mU4kwO0nXDEnwuobdnBwNs9FipXke2KiSPGUSDZcbQkqn8s/H/eMlF1r02XfRSvsoeDFQ+u
SarAD7VIX28zWEsHyGEzzqEB2cuhc0AaqjlirmaLvo1rHotUuF5+CLjGiE/mRZ/euEjEaV9T+egG
mvgMySvIZnSrC/uM2f6M/qmhQJmPsNZsoLBhggOd4/0QuR2dt5A8pn0/WYdekWbzKniEgA7wRv30
A/nwHFu2OuW1bWARMzE8dB7+KtftGasHaKdtC8IdpqiDJyDRLxMhzXa3QCI+tURpn8xF6hLblKB9
lzQBj/hBdYE/1erR5a5VNB1A7O7YqUme5Bn4unV9hcybE6Wp5oJ+VMdcOXpmIO1MZyii8YQL+wxo
97MjpsdkTmArqVmoa3vVKUtJi+AiyP0xlNQ8m5htIcv+7JKIdqwoKywSnBH5GyBMtYql2j+b1lR4
EgwlauWi+tPkZGjK1B1U2kyITNFdXNTCO5kKuK/asj9nG5qzMGn4kFKfzGPkHJa3BJLPrrTcXBZ6
Gv/4bFpV9WlZiHZkRX/eJwyhBas0P5Cp8YZVDTNF5O1bqWI5hdq72EOMGWewdghGdXJRf2ssIplc
uhCb5Rtbbo8PZ9kOiUbktkXoSDKS26A2R3RXIMY5uVnvnLq2XZdDav44NpdVlFPdr5xJQR7UtLzJ
vc/BVH7IVHmkraeQzBxKKepeMMVfJdCxrTsHwG5pH66tKFDydsmholZrOV6Wu8tiVg8MfdRvpE/N
fVnzcdLqnWmKO7+1r6GVoS7h101cW/0qZGhX5i6NmQTKoT/KPE9Pjskhn8M5p4L+iSuYtiIRLtsT
r465f5fV1ZPZe+bBT/sryQZMH9ADF8xpNiO1FiS8zUXC4WAEQTGSM5fIcNc1kkjWmJRLQC2Ur2sY
MezIJwFkZyUq+aWiroktJH/0KvEp6ZxXh0CHGt7JhhmlhSAT5KBr23e4cuZ9lSRczvXuZFfluXWr
V7s3VWotWbnkn69yF1UOBAB91eZvoU+CSi9FvsVZsy7gl1IpAdVnwkupY+tDP53NOriUGdNJYQ+b
WPRXoFJvZZtxnrUu/ZADE03LL5Tj20dJrVJigWvGaHrMAv3QMR7zQqzijAqPbq11eJz0YNNkzoUy
/b2HF2DlPhi4NLaVlZK/7cS3MWNkHFcdGtzJ2pqCiTGDVAYq3XCsmvILRyRROBqDMoEJmCtzC4oq
Ec3aa5E/0C0ozlNtA0QwIXIWdf+51O+xfFlfoqCZaE2oFg+pV73Mw4036C+hpd18ChfbhGC1I86h
77gakJPCUhjr1ly3pUaOrTr+KDr3hyRJaL5B0xvIlVvOIn4jABgtN1PUt8d6OiJD4Lw2dcbNyGZt
B4rLP40kKB7/T+vJFLSb/ovW00fc8FdSzw3V/yb+0v2t/P43UgD7/HP8/qvs88fr/6H6dJ3fwVcy
3oMYawrUfz+Fn677u2G4nu/qJgNCFJjOP+Wfpve7T/PO9+AJebiXHR76Q/7p/e7pvil40LFdQev+
fyX/5OOrMpvCsjh+/ftvtuXruq1bpmELyzYdU33z6sv7Y1yE7d9/M/7fZBSpEU2jftCYMGH2y8Pv
NqrJMFSxNCsDBZyOEifxiNgzvtngdFr51BPWpc9fybclCC/YxiMWUgRXw3BPsKge37r6k0EVqovv
f9nM9z/W6m8AVu7LuOj4eOH9p7U1sfuaJptH+Ma/SFUx8TsMu0PWdtRPRoRxqc3xgxGYswqsTxOS
iVam25Dmtu0etFx/dDlQqvk6efLA+eGzYH4uLXGYczojQwoYJbjEJdF3pnOcLAvIDYMkMmwB1638
G+TltppWKSOnCA/NfK0hzYBFhDpb3au3m5wcUiZ/4xkpobRWXX5Rz5GpB+Uz2aiPK23/QPzUWqkh
1Ed1VMQr886jsKH+pJ6i3pLT7V6tgVcNO/VWOJtPyMbxBnyxePc/VqqmWabWSa3gssKISEtEkY6b
r9VzVAEiVNkOg4MdgueW2opMYU5mQp1qVjW3W+z/AIP56HTXhukW3sNNPSci/achbSHipTxswSXC
l4QJgqeG/C2BnkWwjkdCdToeBXbAWvKvIZWFVzMxRpAVvDG1ybbqPWLMe3VUnQLMLzWvJapqBSCn
Zq2G3L+ot0N008v2YKlJOHfTeHioeXbZTelafezQ6d8FRbkw7VGn3BCsWIgQeAVY9kvAZyzrxYfX
hovu8MdXVZ9H/3flMlnuUB8WCMB4yDKj5f/xYOuf26Rfi7rfLl+A97GUKEWL92rzqO+uPlx9BwRu
2xqkrrqtNiE5Mjv1WEvxxSdEJH3WWbXJLF4snHCiibC8ZxZu/xAvJTb8HqdeKEYG9lziy/tEPAfg
5ch+RRbNkD+gqNWhYAsw8LLSJKCWrXeYkGLqzOBrlIpWIqlGE5qD91b9PZhVKl6wSea3mM9Q79um
cheTWZLyduotBLd9EG4Fgwi1Vg5izz9e6oluXSdksAwJ9DIa0NxWj9XqbblI8s14N3BwMOyN7gl2
yy7n5WoN1MsGQKf+q2Fq29QJDrKednikcSrKkhY0BQvIWxbG95wZe1fhdwvXuhlt3hlFrZs+fRy1
4Bm7ClIns3rDRYZvy1n5k3kf5NnLUDnYJJEcFJ69Z8ZybkEeAI+kPN2vu4SMqEhceiYWm8LrDSCo
eKRhBAlIBWkBZw4vmEbK1jpNPAiQ+vClsMJNHhHF4yBHXWlGdJ8Z5pZLLftZvzUHFaOLv8hpt9SS
2YLmjZNYuP6/a+j/zzXURqfzy8l98969/+3b8sLre/7t77+t37P4e9kUf75y/njVP66chmH9bpie
4dqksJm2bbm//W341nZ//w14tfW7xXULhJljWAL5xz+vnJb4XTcoNPjGH9aJn1dO8bttkuPCIFA5
HTzf+F9dOfk+v145dVaLLqnjOa6pmxaXzz9fObvZLHE09eMV8BZJe6W+q7rRoqZWjfuwiuSHkooH
cNoYjngMCQXgQ7MCcVft46AHj1Tmz7mefQnz8k6OfsTUkzB3J+KcuUlsUdxyZMSnwJreYs2jttdk
CB9860Bi3IfB88ZbkUzjze88Z/fLD/EfrrK29e9fzNJ94eJ/1i1POMafv5hVTFXqR728hsLM9ziM
kOxYDIwb+0DJpYCw40Ybgyr3vmg0CBgABe+aYTRUrPq3LppxOI3yhvB3RFqdFQcKsGhxhXQuDahL
fWj6e1eZnmlOpAeD6euqwX54Cbzgq0yH+KCPxWPp9gZktLKhU93KbZBU8hx72FIcnYTpMhrOjWJO
TlYHnqIejqEkN4dQ+uScdljlRrd1KfWkUPVGI4AnOdwHmga2IZDmh37Eaem7RNFEWxuf3rGYPO3J
mSuTnjECpZB57n/Zpg776r/uLJz5HDz/vu3q3uLB+WWYZcVu5CHmgqE0T2SM9xEYPkk4bdi54TMp
n2u7mqeTNlusbMyFqKiSN4zrX7HjtPvYr8W57egvBKl+k6AEDx0ZAWjapeDSum8g0TyRo5g+Qkli
Fu2ID4wea/KW7E94o+VJZsCPZCWLczgy8CEsFp4fHrgC/eJzWoJEi5zkaSTRntZfGhLJHlW4l0Ve
Xq3RiGBOBY2q7sFBLr3sRr90o/eySzZcdwmyEoPxbLpsS3++V4Tqlym0N9LFadPZVXRJjfI2qbDa
inpgDJr6EAn7kTwhEgWjLn8R3bW2+/qOFspTrFriPxfSpzA7TYhs/nofN/794HUtU8d2RZfPYGCu
joFffg930sJBq7L2Wtif03Auz15KRU7IRAMl3AerJBDxWVq2cxmlBXqMNEInQAshcCvX8FlFYV97
WsB3MTNJM9L2PlXAutZf/no9Geb/abdxDdc1PNdETK2rhdqtfllNW0fVU7VhcdWF1p6QH14Kh9gv
OyKktp8c/798nFDj519mA7r6PF/HW8ZsxSBF9l8OfSb604zVorxuWi6YN834VndMnDVN2FujMazr
1EGOic3Zf6o5oJgbtMgIMRf5qH7D3mLA/WhOfvjSmXp+pGnB6cz9jL2MYnesvZTYDSjQK1tAoIMu
Qhh+Kee82VWCoFDmEs7lv2w/tcJ//kIca4LJDXVkpg3/+oVcF6ViWOTx1bbMNzeLorMbLYA08AdV
FBLy5qQ6dCAbvIistDuTM9G5gUa3S5z6MY4FhhkUv53Bi8yJs2FbGffLIrX8b/jk6PzFHIIE5NIZ
02fodDOxFC1pFaJvOLMbfDu3mBnQ9wyUgH+fag9bSUy6N6oKE80Pfohd27jZFc4q7QscFB/9HBFm
FJ2ws0VXI+nxUuH5hl1O4IUCU0hZtbuwIp4koEF70VAvGZ2PINwQ4wnmFGaltv/etXp01RoVicoF
dUOtDnSzBzaiAtp7CJ2sPQeAW1eVBbX5r7e7/e87Ej0YLo9MbIXFhUQdf7/suLrT24VtB9pl8pCE
jRTBNXt48Ozm0xBpnHglw/2hIdVMRBMxjl7yzSQ0TCTl8F6nrrFuUsu5RVqiH9NBk/tOuMFjMjGq
j9VzJegVU5u+9n16tVLzOAoneUtKBn5kOEY3AqSne0bP6aqxYc/LwrHeLSNwcTQ8WrVnE/La+lss
NRTb6+k+qfLhbk7nHnKNr6HmN56QaVuABGosTbMH3q8mkZaecr0rrNE6xIBXNDoMIOLiGsd5kV1D
YAAyaF4lCWo3hrfNi+U+NBQ/P3qt3VGO2v71Bha++2+7tmlhOoJGwVjH4qpi/nkTOw2wL+h95qVD
aL6uDVw3PiPjMxUrnWiC2Nhns+MdlgeWxegFgYahiec0mob87+drjED7Us1V88uffnmK7QIwXi1v
/vPdZJsna+lOFZJ/9b7Lw0GW/HHzxzNnh4QSiIKELzj08Jc/akOTY0GDbfHzhcsDPz5yWcEo14Od
b1kvP/6GOo01+Pnhk5/yYwRurx/bCN7Ff/pOP5/9j/c1vuahh8REbanlFcutf/laP9ZpeeTHh/ZV
fkuMjUF4Lj10Tz+X6vXLEwKr8bQfW355ZFlMy+Zfblocsml9jbjG7w26T1saPXeaGZxjQ/gH0lHK
tqcrxalP+qO5TbQq2HWyp8vAOPZF2vP3GQs/KdEfJm34LhH+HvvUvEus+TuJU85GTvFzl0bv2biI
V8fPVa7bm6THbjZQ+FiP47n39epD0LvXpBW0oVsHwFlTfBQxw9XSni9FT9ZaY4T7vsjPXPCR6hhM
+pJCozYamNQ9sFZUXYPdEA8KlQpxFQIP3jQ+DBqX8xCgQ0x1uRsgTA2YANekyWjKXUmkDRoogZwL
Vt34NCAe2/aS94iRWq315BujM5VzPZvbPD5ZhbtuB+F8bD1xdeKvdSKvMnWTS0yICT9bt0ud5t6Q
4taH/rRN0aQjUCILNncIInF7bZ9zGGwK34OdapaPkdlzQXKIpPXkm5W9eTmZn/ZEgStG4W0Tw6ri
UNCuWVDzFO049lCS5ZgtKw10XppW2H5rZ9vGkQ9F1vg0jxRrPPMEy+8ahm101jodUSgePM/2+wOq
3W1bNOLOVj1oOHWfiO1EzExr3sjGr4ldPQkkeZvSEY9J2FyQSHjoxfPHObTYwG1F6aFFpYOesQie
Ax9CaTjG61KnQ9zLL+44UtYmLakzsFGABTJvpvWWdhWF4cqEpgE/JsJK6kEWIPek2HuhY9Cr4cxo
gN+Z4mNTHbQanXPkAFTw+3Pak8bRR1m8S7xmY6dwYqXLr5eMX+I6e8zdQrsIj7NkaZlYKcddaGj6
cSKpdqON7GAFZlGqSHd5X4J3kfZxhA+xwlYZN2F3MBKEWFis72p72jsQaI44/lAiUbdZxd1MqsGY
iJVoYX3PPZ5KARVCpO4HKPsgzGBrUTxc5ZAvEKO36Evm0mXj69jBpTg2riaUEGwC5jd+d4f0lI0v
lp18dcoeFWMjt8DcHoGhNHee7Z5KPUU8NtTerh76bSLkZ9ON7jIMQmstfuy4zquskLuiTp+kDtC3
ajexRUCzMUwgYzLyoWkxZvYL4oH6NtDNRu7Y8JPJ+6Z2oNIx05sxW0RmhZKodJxt2FRXzRY9knzS
neLWGC5u6O9kbYUnPwADnBTPpgQu4cUhBboKLphuoTuJMwQ6Y4GFBWIwsQHZ1xljMh2abtiOHWFe
eqhMXDajbnKSyDheWYN+F0K5qxot2+uTc7WF3kAG9VeGFwlEg0BLBxzjReJ+llp444QF+7xNX6Ze
S5nZVdMBSt5pCqZia6c6ImEBEk/xYuErPVhlMHJoJejq33MUABvUnuwHo7djtt6d9KnaeQ7+Sfns
JtnNHAjs5oSI3g0r1DxTeKV+OWztMbn2rQUXtEdanNjtcy2ZDxqzcae5IORGl0N5LKrDzPgSCWH5
gcHWLkn8DwPu5B3kkjuDUvSxE/Ur+1CNHMDzDmaak3WWV5QWBwTcc22/EmaPfsOm/ltBN98RkEr+
a7+Y4+48pyTNNQOQCpDjSTBCXXHZLg4QmWOQzbW2SXzv24Cbds0aFhstds9Mh8ivxTWttjSsuBmx
l/aixSZnPyf8KF1rz1RsXFdzh9oXu3CcXMbaG9YypMc9IWJKyoiJ0oTa3i44T2bMiubESh4yDwaU
mNr7Vqe03ljHHp02PwDQFOrb6aYKMPMHne/vZonir8PmQRrNG6amYcWGbOHbkKb2MWrTI7nl3qpx
yYltRhCJft9dJ/u+rBE6jkHbrhJV31ICLgJ9H7pZoJeamDR2uX9uJoqevg8DRs/ojWU6hiKjx8dY
a2d5QwolziTUuX5nP8V6htw3xSbeEGpjEZpGrTN/KgKQsZRL+zXzokOQBcXesN96X96JHg4DKPln
W3h3bsAvPHfR0ZORt54CNGRtPD+J2kWJ2GF2FaUx7qT5zgEm91kff0g5cRKt15I9KOo9IXjnOY2x
IAwWfc40xEWJT8MnjWdq+mrVJNxt3OqlTvXHVVXOrwXKYRQEiPlQ+6w10/nU1CPir25LgsK+D0S/
c91qV5fADPuckCr0deluSAdcu2hSRuVGC7RxolGBH0fHGjWYBiNo03wyNLIZ4qDkDCAwVuByee4J
2mJsopF7q9VK1emfO9R7ewoT97BynhIycXFVXXQZfOuL9JvR00YxJIXoGdeUYYyfkPuDmInwDcQW
IqS4gsWZjP2l7sgRsYYeRaiKPrWLjw4w4zX9e87WNPFJRlm1kV0fo/yu9ZsdJ5i4Mq0veIMP0xQY
n4Stya2vW8NZhr52RV0HeFg9Y1ksd1Nie266E43nwJ4laQW8TL0eDZL9xQv5bKzn2mM39uOhkpm7
D9Mwecao/H15j3aYLlop+48EcEc7K9fFafBd7TZpGI9m9R6F9yDzrPuMdDEGw2xEV4zH7R3JQ8HG
JNzoVebNdnkvdwb16XINfxDaWB6ZiuU4fJDhJhEYgRlCmKsRAy1y44wWtfukEQoE3YLEOcouw0XT
o3Hj633+ppE6uTyVTU+uYBpSHonkxOxtSI/RPDcPBGgrIJp6N3lJpjb7IlxtwEWt6ze98LqTF5Eh
bVBq+RBU/iciRJqvep9eJKnUn3DHoIzRw+hugEd/CdG8birLn96gqW4HAGZfUUOVkKTr/okhz3lk
1rydAgyzUhrGg45YbbU8Tbc+mlZlfQZsoICWRXObwtE42UQr7Aa9iV9c4b0sz7RnxK95JD72KMK3
MWb1c6614TWCREhLyPCl9lbk5aas7earF8Z0EBwzefKbRtuLaRIHt3O0B6sWxmr5LhY+OqTT7eex
9MmOm73o1rulf3KQ3OwkOntm8N7zsoGMrL7nclV/zOzW3HIcDOc6rZur7Q7JptRF817CGF6eWjmx
SqYu7ccqDbKDU1oSkW5cP2YmDszlKUhkVl7kBe+aTXyGh2Py6qPGPmtaBh3JK+2XwI+elqeGffg4
JKpsUOuY68EbnHP2u2tj/g9757UkqZJ16SfiN8CRt6F1pFY3WFbVabR2wOHp54M6faqnzcbG5n5u
3CIiM3TguO+91reA8+ZOZ31LpPS/P0gPB1sxFf2TEWCT80i1ORh0j57om6Plmb+9gV5VhSQftyqP
Ybc4mDpjpGGo19aNKMFxHcET+DlY7xoKv+8+wKVa941+KZH93Uyqg7//oYBrC3zqRxLLbqNpTXDp
NS26jbzGdUAn6Cd9oawZjB+5A6zMwpZ6Ha2BeMbSiDbLU+Rr1fOD0x0SXjJPTtfAcdvr0NEZgujl
/gC99vulNB3VVeB4V49+9JXILyIbSo9zciuyS9Aflv9iyQdoj+cidlATl+UfdD/xvkftaXk9DlCD
dTHG+i3NLDkLUQQ53lP73ffU/eb3nEdETpalH9zGykjA6bs+MZS294VP+vd/UIdAAeHl9Z3J0z5H
o5lsJQzsr5b4+OVZbB/ACJtO456xnT5L3622ETPeZ8SvcnmWFiXz3CqLHkLPzs/5PDXNm/tPJy75
V17HJPl6TD9oH9JQeKcpA+03Wln0WYwdYdB8toHw7BW6lUOcaDF7gxp/VVz4W35M40eioGTNjyM1
21jVrpM+2mNTowezkh1Aw+QDpu1xeZxIUUqIkkY9tkSPIoWc6p2dcHixPED4wzORcYP7jUPicaor
62jmxJgmJRFlJtbf0gjXtprUd+wRzoUVEvEVFOknu9Z/Qq9U3xw8yFxm5q9HkOtVjyhpuPMd8Pdf
qEvar5mJGQ64i9wFkTl8Ge15uaOJYhA/VUc2hEqzrdCjFs5w8br8sSo9pOBj5dwGOAU3VdnQjudH
TdLpaRj07iVpWudo15m1LdN4/HYGFjdO+A3SmlQ8gmSPfqbXryYFvuXl644c1pS1xBUPnkJNAoN4
ecC+V1/SdtPnrhXiRNsahsH8RCgt2UTK4bMaS1YnyCUPg7LNt8m1DstLLMUYboZwNC6JjMWDHSKQ
Xu7pYLtirZd5j3HimOd+ZK7+/QcAZ2bWRR+ekqS2aRDg0FOkH3psbZaH7JH7bLwpZtOuN4SnjKTf
+g6bNM1r/YeqMOSqbmvjoWpjcZnkADhzfu+qio6Ueaa3srDZnxlwJhLlT58VjD2DCLoH2hwowawg
3aqqMU9xQo5B52mfv18V2gR41+Vw12PbIqOBvsDyhzYCZxW6xWs/ASvAlsEeV3XpN53m5dV2cyRg
3cb2kXQFWtlmQI3YLJ9+fzotVvYGsy9zeeDe8KBHvx+1MbrXgcLos2sM2UmJbPj9BWYamlG7//LC
ukNGVvCTUaXz6jUx21PepGZohA3NP7EuHIL78rMbPbaGZrLXzein6jl1hyBhT8gpmq3g3E7Yq7sq
q6xbyS4Dt5A4X5qRVIdc2DWsaawKRiFwaFule4V0a8PlGydmwp6zavfkA2U8Ji7ytoHm8MmwjP2g
g95p/C5bs/Lz7rBUnkbZWNfSR8/uVf6+YAfLKeaHM6bagxlbkD0Gx173LfAfX8GWpv3y5XoV7Rkj
xgUyeOVr6fnHOBkUGSy1OCl41E3BHjB2pXt1Bbvq0ILy4sc03iazf9YyC7qJccgSz37rzChcm2bf
HzpHmrvI5RhtbZTkEaLz0yTT+hzUbvV7CHOTgA7qSfOXVpxITCRfe7moZi0p4rVzo+po70E2Of25
/b//b/nnZRBGXkC+5L6qs6J9WEzn5W7LAyy3T33DcywX/9zINO6vS9e20AwsalQLBWzao061Knfd
ay3lAq8drzxWCfkMx3GfFm+Fi084jtkBRZqc9qUn3+LoI6fDxYI4R/nnIElsZ7V3PQ9pp7PWrbCr
ku8NXzdoh9OAhPjQ6NrGxlhIUnXT7TLn25X6eNRI5DqVDbSsySqJ/+4y+HCewrzU312rc37/Qz9r
5NNZMp/Pw3IpPesUpw5Cmc8p4VrohtqT1P8qtTnnOZrVqMsw4qCc5qxAujFEtw5yG3X5uI3r/iMm
//GMhYqghgwLUTtsLbu+5664uCERFu388XCUtUSZDwnokwYthcaGIan71+XNUR2tTjmUC71i5hgw
BEjrRyp5VI2dyq5w41ejR1jftvJFTyK1blPugA2Mz8rQdYS80rjEBq6h5bblr0XLEt0R1SbCGLBB
WruOZkJLUbhEoV3CSqLnm19YJBJ/U1bs4kqsHdlqAgDLl7ZnOfbSptwsWu0hyoN+W5r9zUriDUlO
b5rri61R5O3J82a75YggHpNSA+RM74lJ7IJTkEbw1UVrr5bn+f3odoOUe7mex1AaEgUOkuiVoxEk
oI+C9ICfoNiGTFW0WMiixuvVbXBToV+JM21lT5AMHAgc6142j8Dnu70e0UhNOsIizNa9EMLXoEBK
MZ3RhaYhUvlEizTDW0zouFvW3qEMfR9lNfRK/A7RbCIwfL05Nb2iCNnDugOKBAl27u1VFRkORmKO
WyMSzklTwc+hbX8lbkDscwdqVNbiRpJ0tW9KB09zHeLHHd6IwixOIAzzU6vVf19q6JxR4sdVt5OR
RdhmSuJh0Yi3KfadK9FjQLHdB62so/NkZqwPk4oABh7k2g59v85aEJxNrbFPT2xrm7gzphsnxD5w
m0PbOXjxAgBEZp+Oe9vo/a3oje6Gqzo5hlP/Ju1uOstEZGcQdNUTgFkQd2PoXImSELuZCbAeu8he
04R0d0EZiFPfGeIUKMyco2JtAdn54nJqWPujRpCtKIu710HRqSkQh0TJ6xVuNH18Ca0heEhLPwGI
lJVbnG3Tk1ZQZeR5kEZ31GzTKIlPxkiHI7HrCfemYRx+O9kt/zrKyoV4jIY5XWTHXV1m+1ak52QW
2S9DrsSD3+JNHkvz4s0TWJQw3f0ZUs2Anlb6DW9H+xmm8avue+huUe+etLJ7cyINqoii2TAHD80O
cV3jkHf7L9tLjR0OqodImNijW5stuJccIsFGZ1uz8ue47mOCXNBs96bR7AdRXnI54lj/ZygdNAIT
Lu2Vlpc/gij3oQuAJIhwyi6vf5jNDKArxKqr4MgtjudloOTUnWL3zS97dVzMzQQN3uMis3eL8Xm5
qTCxQC+XgM+jw3Dtt8XvnCk1EiU/25XjecBspUE+VNCO6IlTrXnIjVnnbIXwY7ogoRzcRvCdlt+5
uxYNsyE4eBhQmljjVdGP0LfGsw2pNU1Kn6wyOIXuP/btxcO9XNXRsBBEM/9Fp3zulDiBhvmdLEMu
NHsTFLCMlR0Fp2keqrDPtnnRYfvCYkb2Y3kre/1lscVHAS9hGbzZL79cWpzzyyUeDMlVTS8/ne0V
i01+uWT9Y53/8wf8oZs8wcix2OaXQcyemLTOX0PLxAtm+M1pGfKaeQzk5t9Xl9uIJKKzHoXWWqux
FwUCqlIESGgVeW61Yjp47ULsnMGEJ9Gb74oFgfuDxFvbea3WmuWq49SzkzSqCkiyB65M5WG+oetG
adRjbjf1gTI0LVBzRyjxm9VPFGos/TGQZArkAZL1gRztlRyZL8K5B6tJidwB1MNCD1gGh9X6qtRh
li7vvMtTch4znyrlbP5Y3knacAwFbNeJ4i2E12F4Sb/1zgYiBsmgHo3h0M3z1DJtdRydG+zSIY2Q
4IHyGjy+iVwVcH8KPpilTghdAroBQ7EqJ18/QSUPjyneBbZITNq5y6FmziyW39cBncKb77KjOSRz
PkIfra1czKq76jTjGLLZeEOtQJ5kZ2LAz9yw2EVB95LN9p9xPlaW6WC59F+3hU53AnNQ03Hld9FJ
nMUVaoNrMmFIz6ImWqdlWlzoFfotReZypUVkIE860FI31yXdXTZjZmmhyQO7oqvEuysSZzu2ud/0
YEhKnnHTfgoKnpyo4TjU2qWmJ70o+ygBh9wuwoMzA7owQ/ETqttdrKL6y8/Na0yLlXzzRp29XmAS
fY5sXz0V7eTfkOKvSqH1p8SnISgieksWLXHEf0YLdy4c70Nd4V+TGt4bzzEpEPpglFpzoE1DRB21
WNO+GDYE9dSJHvIhzT1W77ncRDkaWUj9bFdc+4biZXjEfqVvFfzRDdGhwyPeCLZRhh4cImfcmZNW
PORNQZXYQdro1eBzfFo3DbRDl+LLh+HjvMeEyWyNPYwEJniaBjox3L5kbzpmll7cKgTLF3ngbvPQ
f8n65FejB9V1uUYtniUg+UjrLPGJv/Rt613B9AARY3x1FngaYRmoL8w8fldWvV1ud6ueLoIZgc0X
KVyavNmXZWI/+UP52YwQq/xUUFOqCb8xRwQw5mS/VLrdvCNOB/EdG9mmI/LkvTTg9aqwoCk0/9VL
9TXROKTpVHiqYBOMRCAbkXbUsZ/jIB6bd9cJTizn/R81DEJWTxP8tJIwKF1GlHJ2cT6oJ0nYYdLe
l0G0VYx4QvnHpEbKymKR9DGtQTyQ2y9hF3RsDFh4tHY2PnS029l7vNVS895IZYsPxZBeaaR0W62M
zAfCsbvtGM9pxrEqDwDEOHRsmZ7a1Bofo6whDdF2xvU4jeUG7Zfko4aIp7IEV3QC7oJsz+DkTsxA
WTc2Rz2yzQOxsH/lDT6WrqiqNx+j1DonGenZtyZtYwpEZ0j6ewxUxKPpnCt/9OGzn/aHsBL6m/Li
Uwuub51AL35xTZUdC9UT8Wo/U0/Wb22r2bwIl9OI4Sg0cu2E7E8BnCCYHaRgFqyyJOVU6Mv2sanz
7qyMMsDaT/xL2yIl2hptdxyaunpraHBgAc3uM4IwtJS4OX6BS8c0X2KgYC8ONnA3IY5qlHjfVdfe
C96F4475QQpZkA/PkR47njjHxc4daXWN3IdvjVNdQZRI1l2F2SDk5prhItrT9JrOjVuvNGLQ4ELA
2EKon1nvLuyLZirzHwNMynXQJ+ENI89nrYhWpS1K7dsWwAk923y052Hqp4udUEfPdQspPbu+tVnz
I/NJuXlA+4Rb3mT6aRosQ8SHPwqiU499RLctEOkmKBGLgNfNz2bA2jPoC/FhUqxcEVcCPNSIfniY
erSgAfFTdJ/orkglbVv7FPhh+UKe/YPt1N4XYTrEIUUeQmaNAB43x+NepbZO62Mcf3qZs4WHPH36
fo8iKovyTegJIKx62e6IdZfPMgeJ0dVT/FOF8carXOcvkiYUSTr9EO5ZnnmnspJbJrLoEwFkuMu9
KD8Nne4/dmPCvki9G34oXmtbj2kgciIwI918tYP676vLX+lw0iS1WSqWbVA/O4rJWY3WByHbZEUG
IZKV+SootA/Q0yjuzOFfra1Pt57ktrD3s/uIGODsJT4LXIsKsO0Qd0jVMl9D1aNXGgOcnsu7uvMT
XjJr4iyJXix4YHu6JOMh1D33aTL0uQ1DbqolpuGl2BM6Zf1Ll/2Pkmbye1FApUS8k2OsY5UU+2QF
5E1MH2dME5oNzQ5tYvKKCftTT4nn4vjwvs0We7Vn1n8NTklrJggI2CkPFH+gKrYpmcwVGZBowSiR
wiYn0gvaH2wp5yWYYNsSYhbuNXcyocdoxhau2XCPM+Mzi8PpaE2tvFqTu4F8Xr1VzOx5Yr32jjM8
5xzzhbDkPdYgbmqjZxz5EVl8G14J8TzNN13bgUS3HPtc9fK5rLMXoxZyCy30KzPLSMykB+fUyvip
1Vpj03S9dginqn/nPh9pYyk4hxwYDa3idY21cD0ukZmY7DhGLe99KpW3IjQAwJ/zIejw58VR1bpx
BzS1z4Bc72or6CiYRgdBKelAmSle23CXDkCD9fn8Wm41InW30ZzvJoKsvdMVZsPYg0MGHCxhnpju
czPCDmzLwsFKKujp2dB8ZNqFR6pH015k9jVJ9egzCoGuTJn2IzI0enSJYu8ajtpmZEb+2apflhro
wRKLchWaVa6LpjdumCveFBC5lVfm9iXp2i/wA81zFlaYQeb6puM19rf3qUqgca20jZfBMLOzL3Pj
CextsWI2zVj5FuJ1mtzvBIqFFhHW4gB6204BTD14h0Sa45XbtxOFOa+s5bG3hbdKGp/dmfSyPW0R
TmJ6OF6QylBXiEt3T/ervFqdTwqFpV0TRNpb+sXVU9WIZufJ0lz//Q1CxtuI0Hxx8lbB0U3b7zZO
dqiRtb09RNnRK+dPRRfPdRqLo55m1bkK6OMaRrsRva2eoklpNwPQ4XLNdsgc4pzSXttCIgGZMO/Q
3NrYbix+pVP5C8qptcv59rdhCwMvAwE2IImd4JnLeu0WUX2TgHhXALgAvSG8MLzY+vT714Lo0osz
eASZB612FbqVn8exnaVE+rnNp38PTbl3te4vOhkPQxIgLNTwbPbxpEgfI906MpLXWBvJIkM+t8Iz
4d/HtPPvHJUj4m8Dxiearb/ASRH7GFnTgTZV8pzlx6ZpvVMzQgIKde25FSG/wpbUrNQxpxthwdfC
njlQuMjXExk6O3zA086MyLZYNtNt3slzkJlHsgH958wgga2P44cuR/agHL+9MUW5pXfLBrZV1fwO
0T8RAhqwwKqHbTK85vrYXSleeLeWJF/2Fb391kTRPveBQqjAAJAyWNVmqlvoiAX3lTZhwTzcK/Dl
dwil3ZupQoFfqtiqoK4+587jd0wqy8ZKBmc7tiMrtJwGAu8mu1oVYCRJfeGkDaOEEF78pMJ7lwCm
H4c09ICLKcKq20Tfdx5J2fYA00467akApP/m6NTSCW5Z5/Nh0rdFiS+rVo/pCDO8yp15C4/9HL3q
GW4PZEQwGAQOtHvZU+DFT/8azvGnGTrWnziR9o2mDg5miG0ZW+vSexSCbK6m7/sfpBFunc4HVRuR
AiUBPDxM/dy/D7SNbk7dqxYk27wtY051ARUlgi/X+O6GXVSkycVuxbPl0mVxYm26mxogmwER9iH0
VbAjoHpNC7/9JmA52XZN/i9qNHTVDDeHLs1qyXTip9qr4k1G1PXB9npYjoIJe3Ls7GzlJeY1EbpH
Tc/KQ+sRkBUMHXKxSRvIhzDBR1qRBUekzN7tQqfEQr2+kCnnfAgYP3ROFnoU5s8VcVSN2+obq3f8
e2wKua/cCD5IGYdAhkIChUr6qWZHL8vpP/OyDmnezhAM19i3vuQcFs+Jpu7ACw5QfWub0qjaa5yI
LSkDrrfCTl88mImN+wiT1y4w2ArxtnlR4jWEioy+IXyskhQUCwLcLQUs4ymvE/2JA7hRKyg3zbdl
sfGzmssiFc8LeC9a3EKHnnqDeSWCblrp/Z7zB7KozmxwQ8vmXMWc5ctmPIYI8PesOAKQOma21Yus
Waf85dx45NOyV75pDpqsQA6vqsmuddqJI2uTYlNYJmW+JBJnllmc3drPSEIvU51dw3fUrlAZ0ptH
djhnOCu6UvnCv5jp0SXNsr2VSzIfyF4w9Fx7CMLJWKmeQzmjGvbepPQoi+4NfkYM7egmPZHdtHoy
YPVGD8tNeWogp81x91XZeIN2/hLGuvvS69JAXuq/93HjkBH13hP2TenkKZl9izBHzH2vyhYTGtHO
JXUS1zjIqOSAqaZNL5piH2osdXJ7b9Ku+BLEQ66S0v6yna5+Sipm+zbPnR96baxFCaw8JQN1LSQ2
mjD+Srre32HbLg4ylOpdoktKCuWv89yCtw279zm1+cHS/jh4ftjC0rZDSn+5gI4dFM98GhSlGhmd
UcJgYvwhu3m7K76IYiP/VgXBYZh8dYI3dIEQl9+JbnOh6JbNt0RW3BOLiMTONYlmVxPGDz6JZOzU
O8aTCWBdmNBgctU7axaElEHz1JEkDpo+fWQPgVsSHuwW3EpzsClgzLWD8LoMsQIkYRdGv4FgtG4s
6b4sQ0ppF9LTaohz9T7kiKFqcj/2sYjwtkCB1QdNPwVRl10JD1Vbq0ABY8BbPGQy0k9pMJDtkbfV
F5WqBymCD5IvDuzFe5ZWTAVJN4PjOi+7FV/myHSXdGGMnApGVks7B0FKpiHb6rM9AS6Y8mj7vMiJ
Ro3PTqCvtRVnKeNGQCA5tprFXj3OXzQ/hTxKtTYJkW5LNjR+qo2nuGuHtVc11dnUAGbjeERDPhDn
KhHtFdIwrmPLNrPMXLJtE0L6ENna/CbZt6khe+wcS16T3r+EjorYUhJuO+U0nIHHUXdDmy0JaTyR
09H7c+Rl2ouTBcHi6nr0qChi+k/ezIfPwq9WuP5bR7T4KWM5gka0DN4mRT7rG5v8AndLVtwRmGx7
1xwu0d7Qy/AeRnX6akdzdLI+XGtz7gbmrXFvQss9Qiv/MJrIuKNjOeObq4+ic4pXt4DqqWrSQXWi
XOJRVRQrkviHGk8y2Q+eGbzUwzi8mBNgqyb9RR9LXjU7bB/ZAef093wI7NALyKIoS8w+SX11Bxqv
ejsItFkdLQhduuuideNDWo7NiskjOxC0RxjkPJBoQ3FMKHhBen6x0yY5sAYyzkopymelTXt40O2X
SMp7WFj5t29CeqtNBClN+FwJyGl9l5afRRXSwHHtvwRtdqfwKxaiNqt429/XRCeccrs0rpSp9GtO
q+WKHA9eaKNdZEFQB2UpAjYQ1tYygjcSBu+SmvCBDh7lPrbv1Jwf4gYbE3Swl0Ca3aMgncLOC7r0
rENzvdG/O81Db6fRM+4MHXEbXdOj7bmUjOpcvOmeiHcgQin/p7b5ZjrIBdToZs8DMPag9NpfYIde
3QqZTt/FE9vXttrR1LZ21PUawnkurdF7z7lbXaM031K0sk8KZF0yAgmLbWY64IIE16Z6KHYmVZ27
6vWQPUH7TsqRdV9uiqLWA9rWV3CfS2qGnDWzGDc9p9V0LSuY4D0yy8to2j8tSlrrstPe83pSp6Cr
h4fYCtWDYVfhzscCSOemQ0RENzmxPXT/CnYyO74bVqV608QdNjtfd1cS4eWB7rug8hE6l8Ss7y4S
COmZ4XXArvUkqWfgaNRe3U7uppaAaqxpyU5owr06XXxG4Fw9OTYH0xy3Z2qWTWkroykyUpwsKKoe
PCPy93gbzQ3pNK/EgHPwTflDjTNla4FOQvBivJLbUJMdQGryYJRoGcbqQFcMMWJDKnAZEAiaWf7f
w8xFOqUF8dPMU9V3nmvOeRm0ViKGwBdIycWH+Cd1yghl/YzY33h0uzKFRABThnA6BxQ2+1AEEODg
JuVZjxDWIqeRj8k8AMGvNQsFkls7G0lXdWMY52jQU4JtkDbCOu23zozblaxWKHWLBBWnBunY6cAt
50lxoBcNV8urQZupyrzHDXGOuP3kodcoG46DNuzbUbmY66MBA0/hnQqgNzsjrp87x/XIwR69M/lF
yaZNyH/UHNzlU9qWl5jo7ec2ebHmeTc0Ym/f50PzgjSEjXwrTRJb219ASIO7BVlpUw2qOtkZYg2H
QLwDKvWZR4UKpvhuAxBzwPlmMejY3YeYAzPQX0XfyWuQIr0iEEo7akb4NE6ae1Nl57yMkuM9xij2
e1/dA4Bb05GmRo0GTjZfft1PnwDy+QUT4rdbriIQuTjlhEacEsFKLwtSxZRh3SuBYZvQIGK57epD
tFI8DMOvYQDTMrXABfoSNVBHCfbKXnKXGsTWsubM2J36cMVQl9iwd94TS+FOH3T9aMbdAwcanXxT
7zdBh17UaQIXEig/1aisyGiU02no63Yb9HMDOw6ss1oGdaPqU58krdVyFSHnOaC3PTmpqd/yAZY8
MRFvuTnUa4TG4tOpp0M+CeexdjAOlCWoQuH8ssKQaIUuUU+DW19YHcB4iHXktmWavNIO9G+Emzz3
nmhOdsPa2oNm81QEPkptanrpzOiiHNWQrewGCVpIUXXEdyt6/CZRTnXIlidubxnBC3OuVX80KKic
3K5fCagYT+imE9LoI+uwXEXs1W9crLkPk2dcFJjeS9k3Yp16HCtC06+omcstlVJnDWZJv5Z6r1+z
wWRGTzglGiJsn1X3mWtm/GS6bftcskTWQvOzcHT9NXb4KEKt+PvScpvWA2WYcrF3pYZ8EtPVs8j8
K2WU/nMaKXFVY4+wyWjWRNj4zop87WhnoEHCjAr2wg3HLwqjz2Jo1HNctwNldJDypoNguRvyBtCD
CfA+m8R6anv71fIQa46lIz94SzTG4qT87qT32oThY8yhvo/sifqiLh+6CfsJbRa27TIgUsmOlPdj
dsmaiYtCOwqzI2FbAwFLiHeoxgUvVot22oyckxtl6iZ0zGZR3M7OgTI7YrJtTiYBB6d0lxGPckmy
fgZgdMG3tBO08ZXz0Se2uyul84uM+nBrdBnKFxgQW1K9tCdKyCTgTUX6iXDxPaQ5eS4mHmJgN350
JPKE0tfCR+ZP5PYpNr4MuRE1SloFGclez8tA4Cr2m8l3T+aQ10DgfbLCKze+LEPc0eCoI/G9VHAj
dJakl4Sbquv+MpkiSfF4kMxeh1RT4IWov9JP7z3y6GkzC03blnTakFcbuCDjOkHNbuR7lFi4rQLC
6Nte9vSzUnj5hkVhW7okOCca9SdLs/cOva+DTdl3nTa08erIZwtEZ/Lg/cCD5j9KClzrNvPyPe2A
lsyKUqxLm4KyIc72XB6uLeCUizPu/ydU/l+oRQAIHCyC/+eEynvzF9Sf/wQV/X2Xf3gLzv9YjuPD
eIUsZAoLT/R/8BZsx7YdVzccIi5sfMr/Dqp0/of1kWP7QMxM1xZAFf5NKrIMIEbkXbrCcyzXcnT/
/4W3YEB9+C8zLx5dXoJt2ropbA+b8v/ueExbyK9D58cPRfDlzSKDYqbSO9mEeGcYD2MWsnrr3qJZ
lTDN+gSrSV89FcO1JO2Fkhks9lnc8GfwSjh9QSIuijXgJkMGEc+iiGVokEjIWSvxN61tVlCoWUth
KHbQMyFuGUocMsyFibmReEz8Ho6vYxjlVkZws5OMUB9HTR5cpQhETUoTrmrz9NCJ/hygw08yjZZw
l8mdFP4ba2PEQva6dgL3wSH4NRzocdV1/Jh6+RGnxc1Qnncx2/xqd2lzLHrxA2TEqQom7YxOhBSk
WQ1D3jm7omlWyzRzF3q5tNAPHVO9UcJiuYm4hvpGtccge0vZoJ61iIpTjxQHnPdPRATOSWXeuC1n
vc5iyLdmDc8wq3maoNsVBG+dq3nweziZIvse8rABmE0KfENLZx3ybrTkdyaomBVfC+TM/ueSUcwx
4NgbF7RZETraQbpq1ddheCZ7mYyjbqxwlhmbYjDy3++BiCTnQBjuSuJsIt1gkQLxbCutqRDEIWUj
PSx7GURySSKdJJzR7NC0eMz/TeqeIATbGxYZd+p+G5TnrDOgwBokDtKno+SbL/INCPD0llgqIT81
UIuXzSmWzjEMPFCdGHnQWEiAnmymzJUa3OaMXsHcuGkNnZwKoJmH7h6hhXEU/n9+9P/1Tfz5dgh4
s7Za0/1LWMVer8aAxTpuIcNToH/nhIRlUMoiybO0/9KJocHTMLSn0ElIQkTwf3Lmg2G59GdQswDH
zMpgb432TvD0p2VY3tB/XY1nbU4zBTgBTMNfRVAfWep1MBx/X5zQ7wxZmpGMZX6yiod9OgNQl0t/
rv6GoroNu4CcdLH5m16Yk8ulP8PyY1iuslSoN4ZNTMdyRC4HozsVUOajGaK53Lj8OobE/hB5DL1n
loEtH92f4c9tIoKBlyanYUZ7hvOB/BshKmbA6x/KazYNAf04GoLxLIhYgm6XYWGi2vNxnsPTRC2X
RvHKdqMY7iDqyUYkOV++i6TyP65jHHJG+Wi17TBtFz1nRLjDtG2yb1LRupPEt0s+kYeUFdXDScAt
PrFJm07L1WUwfZCKlMLoitmfiZEfDCPYQ+tIaRlLsfGICFyx08bKomatpdc0XKzpcO4LJc+Edr57
xJ52palvoMNqJ0+IFypL+W6QJja85UVZWwmr86TPE95ygzHPhMuwKFb/XKUWYqBU1PeGy5cwzncw
gxbmMRE6nCA2GZu54yKkdHLSODRdC7caSdinaKYu6zjLT349xLvJUh9xzu4t1kAZWNMrnyxRbEAw
e6Q/DH1EaMXIAY8E3v6oWhmecbK9eAnU7+UlLrpZnOCKZoCZb/4oZnsKlvWHq/sw04faMW7GkLyM
o5w4ovV2k06Prc+2rqT0v+161NaT+iEbzVoLbQBo11/iEP34fKZDJxz8in0jOyLzpz6J3gPL8nPm
EUUGdexNt+oDKaXg7Av/O6/IC56G/BHwv4+TMs71ywDmHc0e/1HHkkYfex8oNLTWxuxaeS5OXKU+
1TBRkUo/4VL7R6ESQYoDlT9FZTMz55+CUneBOXZtdPpnAPVhWxoUUFXX3RAIhrsy8VKQI52Dezlu
oWOhm5VhZYEGd8IZ5A/yoLhkFToHDiIg5aDbJpdfU5hfO5DRullN59jWMM9Z8XGU5tWo1bMXtQZW
83mflmMZHZIOu0XH+Q21Jsj14byktVQ0u2bkZnv20/FNNRHClgTvsBcVv5CMiJXyup+aHlqnqTLc
rZjX6nTTsXb3j4GnRVuTPlU81YTfJeNdSzx5DMcBZJki940K8bB2tOguRCLOqAPzY5F6hHiIVZhN
EZk8MOnsgPA0G+J+Ylq0XkcUvA0sgTkaBhdGW+/bDp2IaGlt2lTRN+FA0GBi4gIGDSosJKjUFdae
Itmvt+MCG1+nIZ3xDOZwFqSNJQTa+k6svTz9C5CHvsdi/tJl452IiuElswRtR4EOuARyo0opdjrN
JQL3qLuSjXwwkwAvYcWD4iN7kGRQrPji1dksUo20rYg7h78iNrM30PrZpg7mzV6Qv/4v9s5suY1k
686v4vB9OWoeHL99gXkgQBCkQEo3FRQl1jxXVlXW0/tL9LFbrb992g/gjjg4hBQiAaIqc+fea31r
ghe1xuNubIzK/lalNHPGWTuU1twsYpfjnGSuaIEcQGwbLbEaaWdyNPRFNPodtsXBwQOY4azH9LFx
bCEJAwmW4MWNk1+TJVYYHZlL1Enfc5cZ7WzwuhIVJmfGo4mO23od/WUsjhWIgMVcmvsqHla6nvzI
olgsxoIGVuwxcRvMpSEbCWnbZ4ueuIGGMv7aFUO9IiDGQw7cGHtoGNBl8wA5tqsxY5U/PBsRw2Aa
2tpQquj5B7aCi1eET2XtnbKc36mrkwMedF8Jwl6EU3BCc3CwPe5bTJ/I/hCJwI8hfjf3dhSXSNwz
pcaKY2b/oXjoCsP5QtQzwbCkBptORHpzWX/JZEoWioYQbjI2rq2JVU4Hy8Q4vBrpvuDviW+VG3zk
JoMe5NzMYXRHO5NcJ4oq3XrS5Z40CgjEGBwA7UxLXUhxCWZTWw+BQ7rBMH7Q+4RpnKOvnsHJLnuA
yMbriIJsRQ4gLRHA0qCHSPb7gql7JjHR/sxaz3kq6d3I+KEOIjJEoj7btxn2B+pSopmqgZebhjsM
N8QyOPQVa3T5mjldzCx45oVekgQSXqeNzSmlk4/WeI+J7Wcqrbe5jkwyXnSsRaG/tnX0RBEqdSBb
Z3AO8KZcEyIfGvNFW+jaqQiJZfDz5KhbzSemIkTUQG42VU5kS2owgLcsxBYFoTZt632fnPAx1YJm
w5HuRMAzwTRD7C4nPPM99DOlulpia30yveza6jmCtKF/sQX5IfEj1J/2CBFKuRE8lFfVRBrPQPiL
0c1cKpx1YcA4K5Z+hCU+4a9NjdR8mLpXWNSIaR4TJkFLWuyKdimNndvlWwt0wcl3rHfH+WbJJDy2
YUOaT0y6sc5d3xNJzlabXUaPUka3mYwoOCRWR1rT+cabtfeZqNFYlG9xlFCJzzZdSUSzhhe8kudH
4Dph7IQFhqs6HsVOMEnXpoywavDe60xrfpQzJG9+EfAD0sfaQc9day29F/S/UBi81DnlbrJ055rt
iNbLQsuaaTFWnLytPAoOw5QsaFRj7GfHPiIVXbM8iTN7KRpWcWl9xEZGmCAlKwEKkESxHF1iAgs9
qXZM6jjm6BjnyD8KFX09BkQMSlrVJ/fn96+ijL+5Px27dNnR6d4xma0O9wdq0/qPr+5P2RKBoXfl
bbJryu+iTNc8kMyqxKV/SsRHJRv97WklJmcfTYfSpN6z2E1WzUwnyGrxvqU1aYqKee8Jz18hZUcV
pkqJGksLpySmOZ0L7Dy2oy9TmX+x4IpvtKCj659ReTUGLBrBmPtP9fVdkn1/SO+6bJ8yCF5buLor
jT34DyuzSwBDKOFrqSSwdx2sgVeaRMjkobVr8rjk8J5FmgRuUuwTXADb+x+3RrKMPHPYFWRLWVUj
SVUAx8YZgxmU7vRYLgp1eSFu9n3zh8znbu3THKYaTGpnP+gHYYztLw+9qsrNqPDUsY7gTkrh+0Ot
GOxFXfqkOBDfHKn0sbuCurcdqUYaPA/yUG6ywnv0Fei9uIPe71/eM8hwZTSH+1NDSfTDzT1YjEyV
RF+aqshn7QLvjejlKEYmARXw204/omEynh2ruoU5SkR2ETJXJz06RUNzmu3CfrGjcJla/gWFPRc3
SaaPqZf8ELEFqXusvKPsRLXxa5rsYZ9OZ189hHH/c84JG88dD3jdCFQXTR4n2FgE4yof0HPEIbHT
JeWT4X4gwq3XiCyRNCWes3TUJYIup9nKsXAfjUHuwpJ6oYzdd1HZzkMzhOQHJNGZARJH08ICB4Cr
nLpt7CBmme8TRy5v7KrrA1tD/axBbyi09tXo0+jFZaK66OvEWXEah/4KjuoLhkwA67QWDXv4lORJ
n3qDVMMuryOEEpwXdUBxyo/ALe0Z7WMsovYRqxr1p16JbZs6WLlzn3WVJdNNjJK7spoh3bpOBCo2
hncYyKcp705Q8898EMGuyp30Yhs/ra4FVdXs03K2MDvU7soqUya0bPHAV91iU3Semp9K+m51Ih/T
OR43hhsuh4xk966apqdCkMltTs1pILXg5HDBIC/RyHVuzGYpvGmNaak4EkbT7qcWXHNpt+dA0kYW
1dRt6mRgP59gVHQuswcojD8dSdMgiMKtt0SS1p/6zpp3iAUvXeJXRzyIaFA1TjJFx0t3lEgsYAmO
Aq5l6vtl3aHOYFXYd4Ovv0hvTlXqobl3q+5Hw+Rnk5pZtdOI7yazHkMqsXKEuQ/c5Ya8wAh4Y8x6
icVk7OWMHHN0nKd0imNS26f3Noi+aSVk2F42w7m062XpAaRxdCvcBsL+AUMm31bgKxeSM9aTIsMk
0pkYW4fzlvLhPBglxhxnoJ7ziRLtqzXaQKCHFul1RsZKxaCsXgrLwFMGA84DWp30D44U2OxNjVF0
Jndwlz96y0IEFACYiP00PZt+Hi2xWaDZaSLwIWzSIw+cmuWDN5nMkgmkGYBbL+fWMPZt/kYwJscT
IjoWOSQUjGOAscVIylvcpd2q5x2BnAFW2TLJ2saxH6AM59UkVPAly4wSuFkoCRhFyjagi8+B1aTp
sIOn81q5HGTJsnuAIKRl4ZMd6ShvJnQTDnS9JhINuzxCJq31tiX4jgWfG1nzU/ZoJh2SuDB88EPA
U7KwD57RPWX6ND60pTc+3L/iiAKTGQbbynWRX4AvQYlDmcq5h7z5UQY7Tn0njab6SuZXooCiFRFV
6XEI6AFpFSxdNiOyNuWgYCziFKQN5lLXGxE/QPQciU7DarAw3eBgF437nGUihmA5LV6bzAGoWH3k
fq5vM3XG0aL0EUHa1I86MLXhSzyF+lUvv8JfSC/ANTbNUOjnwa3CNatrhhDxu6HPhM4w4duUDD9j
1BzzfuzwDpmDoCbDB/LY5VHx6Ndxds6774RK5yT2WO0+7oFy1nN00PLG3zct3yJPqx+j8ZAPvgv9
O4Zx3PbDJo/a6qzbzjYdiC+L26Y/Vn3/7gEafsClMS8D0dqr1HD4VPOwXtPrEDun0n4QvCI3ApeP
mkTccJMMDLjSZ6Fm8EaMxVbYBrNt1thu7q4E0Ol7UrdHWIAFx3uZbe9Zon2JH6sq5MHWcy4EwQiw
942LTYzcSTjmxqq6At+VDl6z/UqaUnso/elJgXGBnnMF9qHAMEWakNMXI057uhA4U7WFzKd6Ayjy
CwtNvjekuecI/FE7aIwkGjAy2uBBhXnvbfdzwMg+9fDuEjN1MP0Y96jfgZFHFswni523rN4ygKOU
mP0p6UwUDxlg7hSxxYquMUqbQjM2mouylqjEdlWb7SO5H+KquqnkN4nU++jdcdt37pp7qiNRinyj
sUrUNUxyXvndZh7I7YC+viJCdTK+U2KMEMJltcPrx4wrLvez6yerUhAXjS0FQlYybcum2gW59zOl
bP9iU90L5TaINc09GQ7hP0WD2Fi+p17uKO8lN88gEdB2KK372gy/kCsVOPs0cXNAZZXzRHk9gDQk
tC4Z+3CpITlYgkz97GbiPUqX/LzWj5OlB9SfcVoIOKeiwBZG+dIA8caAoMTmY8aJ1gQSX7j2ekqS
btmR3b6cleeUbEmsqSOWibE1z/dSDC0HEFen7xei6m597ruruK1ItnWQjbNO271AIFQJrEt1NC4a
ga+QrexhiJLowRmnIx5ymjEU631P39oJiT9zZ+c0m45B00dbZVgntpHIP6ZWBqtCDlevN28EyvbM
juxjkKKFjnOzId6K2FgPP7lPmt2L0MW0isd3e5zj45g3rE9M0VnGkuJxmOuVEQX2KQD2Im3Tp+aM
25VuZER2BcdSr9qT0Z3rofIofEmrREEonyPL22ZdOu5oRYGjDzyssx3Ywxjl/Tl3qL1hIGWbgONr
gyevxYKyhNz32eoonxZ+ML47bX1NsrpYO00GlYsA2IU/qYC/zKKtSfBzZqfxKfA8Gg6B/oDuI1xj
doz3+Mi8ZZIEnFrNZ05Sn8OsTw8eCm92/5SAmcr8DPCZG8xU9uMML0hqyDazwmbPqNCe9zQ6BHYq
pG0JRD5BYkeLkJ7kh/JLq+vTIyScRxCVfZqKV1uk7GxzjjnB7z7Q6MWgLIL+rPUxnSiYmthN5QYJ
1fDUtLpE+l8SfmPYpH9maBjtuqX92SGkZqOLmgL5xRC/SqboBxTF+CwhZTBzrhqsFSrLwSZZnH1G
P3E4Yj+cMJjG2OfBZOXaQ+TowyINunZXIHypDXh+pbpgrdZcZfYEfxjEsx102jYr6ze98duHakxB
rPLqJ4bUS+EWysFUY8yfYYghAP8iuRFB8LHIKuuW1ozbudai5zQsd2PncI2VzD+M1OAA2vnV1gFj
nASQVsYCWkDO0XaNoA/gCRsNXDKm6QP+y0U2DhYpC+VwhFBFLqI1amQYWDjG1E/p6NwuSoNxsl5R
zPvYCzNG1XTX0Z5bSRSTOKmEZgxrOD40OEbTa4VsaV3yQ0lh6sxdnFChZk119qPzlLfOsVWO877J
832f5U+Gloz41/kAFC8LAIbGEQih+ZJpW7P0JdPexLSX0BXyE42J7QhodDc0Zne0xrLf2B1OyCGe
UkZBHlJKt/owHYoiVEaEOmpOiHOHlkTeGNGOqmhjjRG/kbkj7wsoAEywod47lc95rWrbFT1I9ACj
Zq3iUisZjvMrIA0Qh5oh0WpilEd5dWTIzOnl6A3sRHOZbIj89He9WzyEiLmeoKsvx7pmuR0dWl3f
NDtoYP5VLzohQDsnsjQCAIPFIM3+VBXj1yFHAjq7CAHDu/KjELO5oVamQdplb3YzMX1HRvEQFgUa
MFl874sMRpEMvF0w6Dn9yJLJiaX8RhQXIe3VlT216RHr68bQaqb+ExPLfebV+t7RGTpV6SN7cnT0
e9DhbkF+upZV517vNxbvbFtPeOobJ7qG9DZPpc5vanxLymR88KEmLtzQAtzq9+hLlD27r7Srk6be
8f7gt0PKt2vTpW7ZxaMDTm5jjwXLeUQJ2RR+u01GzzuZiVueeNu+SLRHO3W/Oo4I9qF61nvpV/IE
2yOH+oEGPmsBESOvhaeV50bo1Tm1zGsdoeIFIwTqjDPr2suIKTLleC3VwwQ9IyfgNBg4qZZT2jIr
v9Ue5EasGs2Kw4MJP69Xbv7KoReVNkcQKem+CrJxVebGxYy16VmfY651OeNsn2YUgLZhYh+LgmXc
1UiwReovE93e1A4DS6yyyTbxqV0D1q5lg6P5kBXzI+I3A37Z9N0emgRzINlQuM+XWiGTUxAJQmhj
RNx5Kj5AwdhPKZdhwJYM4R5Pb66ftagyzpx59zPcm4cGdh2uXIrzfG9XTvcYGH6+aWtPX5SdeKRB
2BzHKJH0t9FkuSVlo0PjNpeBOPntqtEsNgOOposcUB6RoO2+LliEi1zrTwFBKWBn2ovfcxFZQ5tR
Zj5giUUFSeswcRC25rX1MjrmsW4bf6ulUbKP/JCcrKZneNIE2WMmh8fZi4ZDTjuwywKQe0GV7Iui
pE+D93i0kSunzFc7A68jA0wSflk8yZ9jxNObgPwQnltrKAAD60fAfT24n+T9/dRTt9ki/voek+c5
dkNxrnqIhWMKr74J8Sk67YwhEvLzHFjjMqY5vaiZD2/lNPVbO2erTzk2bcbCUg23pt4kWr31Gw+2
nxmJG77YB6G51t7ymDfP0qsR4BpoP/MxPjp5f9V9US+Hque1TpTptS9e6jDwH2jgvkTIJAlsBHsJ
JRq1scCOR9Z419R7VzrWnjM3F4fg9CYdsS0cersGpHD2NVhcfeM/9RPtqdFBPqqhp17JDvdDKego
NUb3E7N/dSwbbx3pTgW7CWQ6Iv5FJ7rX0q2+6rKCUS3HdyGobBVg5P4+BIq6rTV7ryOOlBXdz3yH
XuxLTHTOOq6WCIv7xzm8uajINwMadJZAlwZxwOTWY/B0qHr7pc6Ohq1Pb7bDvjO2NlnejjjcZ3z3
ad9vc78//wyD9QsukHJDN5dmb6EaSqSGiYPASSJCmjAVEQbQZeMlwyeIkQBwWAnShX33bBvKrp0r
4/Yfz1Pc3AytyBpQBm+prN6W24crY4wp32084Gkf5GuIGgPypegpEiAq+xjj+H1u36tJNzXUuEM0
DHs/QZqgF+/F3XqOBz1oH1NlSY+U/35UNnVdGdbDiCD6zjXGQ2SW0MXg/+A5xuZ/f4jz9Bwq+7tG
q+bQSSzx9sTFXSgefpjBw6ekeeJmIRvGbW7ODKMFm7JCQCkjfaqcIAz9ybO5O/FdZcqXyp0fZ3Kf
W5AgYJMC1FQmfk/Z+QNl7Ddn/Ff0Qb8YmJQW+AG7RaBAABi9GbQrOABHkBDsAu/k/hCof5ornMCf
f4Z9Kd1k5Pb9NocOLaqkjNOIo+gF93d+/6qqy+mXp/e/8GqZrlqLSRLHQ6rgFiLO/Sv//3x1f3qP
nawwzc49LGf0w8uiJsGUhT1fSwVfGNVDoIAMOTSF1YCp6HB/cNi99rMCICuUw3ynOtxzPeucyef9
4f50ViCIVCEhbNgQg4JEdBG4CBWR6anXNqueJv18BVDJ7iKF7M6baO/oCQWhSKFRkDQSb7taf0Nx
rK1jhazQdB6ye7+UGqQ7BLAthIJc4ByEEaDAF/evMBRTyCssRgcf4/5HDBKnfezdevV27jmi94de
ATZGhdoYVEf4rpSJXB/2D0COQqsDfD7N98GnaVYqbEeuKB5/PgzQPYTCfAwK+GEp9Id77wgzHDTW
gZVmO21waSPSyUwm+2IrfMj/F4j9v0TyEHWhFFX/d4HYNa5+/Pwv+y5/L3/8RSb2xz/8l0zMM/6b
Yer0ay03cCFAq9S6f8nE+CsfJrseMCpxfY9AnP8tEiOUxzQMQiV8wyXnToXgdZXo4//xXxGJGbaj
GxxJDf74f/7Hx/Tfo5/V5Y8Qh+6357+mw6E1+Ks+zPb5j5OPxWvgdVme+Vd9WNNG2NGCgKaj1xGq
HMXf5CF26U36vbnVw+rSdnq/llY7MMzsOSZgV8HXh/k9MAzGDVDSlyIqLn4zvPgVE3PTeaPmw7xA
zmRHBBU+gS7L3oswO3kA1EeNvLb0BOFw31Vny0memtI7M/2vlxyutwNTG9zh4Okq39964XxNJu4U
o37qR+yeMyinmXTShRFGu6jIz8x1eho4FS0xC+5wkxEZnQv9JuaT10LQTyYBbEGzYZDnHPzSrlno
FtMyw/nsG/1Yat+qLMZ8Fus3LXXPQQlkg74uRhkOoCna92rARlea6SfJQSOscO9c55BkEWhfMH7t
etv7MUhQVkGhsNUMid3O3gVWcVI9iIwICWZFW/LeXnraIAval4FX/MQZyDGuXc9x9FM6K4/jLuNL
4MxiXHiJ9uyxzQFSGk5ZiCOF5jM8QG1VlsMTA9ZT0uenqrR3osQ8ztDabuh0jRKDhwdqScdvNasB
9SUI9VusOTurlBdqpQVbUVsYt1Zj9J2BXu/klk7Mqe2TTwOPVKAlr2Enrwk1jom4BATsGnRU2K2V
ndSzpm0xZSc3S98N0g7lyNvMytNoDNdYD/c4jCGUbOxEbGwzOylYoJ3KY0obCqIOfNvk0KYaXFzw
9D7RPUZywhRkowTyBrHp8TThNmZuPRIYkDGQCc6jScKp5741stt4mrzos3vq5Ssopwy6fPzJeImg
Yrc6gvTZh6DbQ6InxjJaS2qGhWbjKEE4tEP7eKDtwf4J0DnpaaT01ls2oDRy8odoXAd0/2AH7+o+
PqTkEBpmhI86O6lP2AjHm+gYoczZd3KrP0Ezfjb9dFW/xlqbb43PRW3PuNm3baZ/SF3QrFWC5Gkr
iQVqkUsAoN9jMmRbH69BCbahrRCJuDW7tUkzwQrovo2XaXZ3QiaHwmLM65wrHFlmzG+wno4GkvUo
kkdwy59+RNtKn8QSF9sGzMMJiMNNXZNz4+zA8C5tWGKhM334tXny/fWUTS9uLK8Q2N+YSh3mEaNf
nZ3aJn2//wwJV21iZNAxaoxG8FuiiT7DzifSqCSRa4IerE9H1+7WNp9K7JWrbCCJmOuvl5cBsWai
J2+OSD/brGOR6DeFlwI5z0+YQ5BtpScOPLsQXwLWzNs0N0tcyqspnS/JnJ2yscdkx7Wqtc8ZZ6l0
2rbNcLVz8dJqBSMblgNE0fF8C2ZxpTdTRdPV5CNp3fy9G74GElrPON+IB76pT1Do8qjl2Yl86Hf1
i1HXoxGNVy8Zaa3Pt05iKzSAlKCfVm8pBD0xOe3CUlYJk4+GeviCIuHSm+MWBZE5FfvIavl+QMJ5
Pxmz7BSP1Dg6bzBc18Hs7BLb/x7AUo9ZE+gJPgv41urazrLpqF5bHrGWjQz3E2MCT29u07Q8pQlL
AZ3no+uIFR7vcCEKwTQr/5xse50kb+PQrY1kejENuuhcTAFAnyYxb2EP2a240ePGJO+9TTW0jEyf
UVztOy14jki4aZ2UnPF2U1lw/cv5glnpEjvTi0q5IHapxp6oCXnz0nFLljOrTJW8+5H2ygDi6aGb
nLPd6h9xWy+TEGqdCX7W0t2z5U0fgRN+KZ1xETjpZ1/KoymMZcPFrEXJupdQ99yzsUaQdwnH6sGq
IG2PUMzMftfMpA34LvOw4WVu9EtNTuSkvnR2jjUfLUW5ftKr9NC3KnU6PxWAOyu4OwuAp9uW37SL
h77FUNg+CgByQd2/IJbazDk0oHA6ztwI6n9akmyq5qBZXF6T622ciMwRR3x04XSZuDZbW7w0NEwW
qV1vwxi5oefs1GKFnxC3C8A/DtA5WUDDi1qw6aVgJE8f8ei89Ol8Y47w3jeQYMObKKYXzgXxIrGn
DzP+2UE7jyaXsUZ2UmsCIXxnSuCNuok6k3vMMEj5GCL/TYi6ARbKThMAGBHOjj0xXuB+u7o29zwL
1SIbLnGfvvf8jLxkdeMQH080/WmGcKsV72kwcn/ED/C31M8qTO98v+OM6WyYiJ5Czf7Wa6AU0Eut
Qco9Yh4m0DEdAYdJ8BAm3cyoNtPDpPXEd0lrl08MshnZv/pp8y6DnsFKanykkRvtiahfeJDZH9B6
TUtzdA8pS+wDaUEcvCTjdxeMUea5DO77L3kyy106QFyOmw74T/aGSO8SKGOyrIpjb3TfKPZtABt+
v84yRDMhEqiSfbYn8MaZqOVR9uE2eZnGGFBqOtJWdG3xx1f3P5NzApK86PfCwxAdpyDLUtc6kOaD
lk59dX/Q7PZfT9Gp8bIXuiJEklrTHSbJGSnwyCKw5bQarP7BExxF9IAEFpRm4dLDfmotgxbz2v1h
lI2B88jGmzM7rwa9VcxgUCV9jrn47ePE7Eik4+TkB3W0L8CsinxoNlJPboZnxHvJmMiPZ5UzoO9A
RW0MX1tD3V4Nc7YubW09CvIKjHFRaW9+9+m27iabOCWVzjKV/YpmgNesMFquZU/3CnkNs+WSlprQ
uiNE4f6PB8Fh5MiLm3ez1529uJ02FEVwFEoAlDLZ5Fp8KSswJ9RfN5L8cucdiOguZhcgeNZ/b0vD
Xzdi8A9JKb4lEwNgLY3xH0MpUJ0j4cIBqnKbzoHXr+p6VAcXN2O50ZF2o+ch3pffTGp+5Fp2GEh6
8+26X8SDjs0F2GUt30StFFLc5mnL4sEtAKH6WgTzNWrlkpsN2juFDk2Hr7le9I/0qukjBQb2dp/l
bzJpwsqMCbhGZEeBnbeVL5i2z7kbYrvxt7OTvCc2s/P2aCNZ+KWo/1fd/GudbPznMjkwPdKjbd/E
TeEZFPC/ZnPBX2bIMDKbF1722WR7JqEvDH1fQh9rHN0nTR4b6igY9v8QWmX8FllFgQ6In9OD5TCa
N3z3NwNHQJRB6Uqv3IWRcZEW+g9Ukft85RasLxQ6CZ28CcKVFrhnVSr9wxv/zT+ifryFccTjFeiM
iPTffjw928lCq1ntzJ4inrWmjPuN1tSYoq9AC66ulbx31b6fnhIA5a3NqkZhC2Jl+w8v5Ld0tD9e
iM+BjKItUP//108gssqA7GpGHurDd6bh6lCZwHr2Pf1R1hQGdOs8DxkpllJhtGtQWwCt8EYb7D45
BWtgE0Jmr2vv9d+/MnVGg5H0Zxz4/VcUuI5O7qBjeLZ65b/kttVZNM6p9MtdIDhC6SXRmdaT1iUw
68eRItRx13aG11hd3ghAjkkuP6jEXqLuUjnpux5MH1bMAnAvD31nvkRb09Ve63y+EQN3seDJuJIy
hNrOLeTWa6atKkHcYNxmKfmi3ACqStd77pR8uhZxevAL/TJbzq7lsxgjH0oDHJN4uKaiXRv2GzOG
TcPmF/qoaoXctn53beQIy8BZZlAhgJpz6wL8dSGHRN26sZgrF9FNi+RHNuuvtA+RyVhLjw6Kb4hr
yNSwCQTfPn1vK5SFVImm7ZEiwFWzyPWQmpjzX1GBQhLj8MLAtfzDwvaXk+2vd+jfXR6w8BiyuoYO
ju2369TMEwIATbvcxWaHdEK/iCA/FPn3e2U93Yy+3f/7j92w/u5ztw1Lndp9XFb+b597MGI34S/x
Mrs0n/L0OS02bmrd0mq8dmx8G9/O3uXEpz7TnNPF8MJx99DYxcGirs8HZ2/Mz3FX7svqNBfDNQgI
YSXE1gJoTn+NgjQf5MUiYKX1zcfOPCY9mgC3lPwS2TrGkgA+7w2141F939GvMZ0vnMHd2RSg6lSQ
cyUE8NEMczoyXliiN7oNnKroeq9paC1l8c1Fzq4heuN8v7XT/FQiNkq670zVKVMysQpcj7A6I1uZ
Xr1LpOmup9FnhG8gjLcxX0R0Pk0MA22O1ssPVSCtgFKZfRhEAdCGezGbel2I6LHMptvohS9JIpYD
RzAqcAhzOdVxW61zx/rachyt8uRdFa1Y+bepk58L2b22Qn4MJuVYmXBkj69Nu09wmEDdGvgdR056
yvTiFPv2m1k5u3E4FLZ8mLT0UzPrnUl8EHksG1nn70YOlRDHmXWZSK2NpbOTrNpD77+5A6MfjntU
LEe5hgVpoze4n5Pg+ZhiZtmND035NJlsWrwPbaR+c5XUukIBK1aeMRxHX/8IffvsQdH4h0v7t9zV
+8pnozDxDAQgJia+v64voKarxtascqeOb+pIh7L2zbh5Yf2q3jIT5V35D6vt3636jk7J6ftoVpzf
o15bUyZebksW24wDWcfBtPrnLfVvblk4mKataJgmXhz1In5ZNxNYHz3hMeXO9gdkZk5HEyeflVN/
Cx1piZpwgbyquc4ztYFPeowBmivOPlWV3QbzMe1dYlWDdeAYqtOyCzTznHHsGUz7zWMh9Mr8gKXt
2JGIDPjsu+/yY5ohOyGaPthwDtRCnBXTTUTmbUhZqluimmi2r2tZIPkLFpMnrhafP8lM78gUj32P
WKnkZXIu86z5Fgf2Oavt3WRRknflyQHrN5JRxEFHvUiHOqRx3bO03BccgVwy68Gvv9R0GNCszcl0
yaz0FIzixfBIHS5AtLrpCRr3ieHUWuvkUR2bIHqcdMB7zO0euDyOc/Toh7Q+OvoFZsspie4etKHq
1RBgJMO4XAtcEgtSuj4dtgtNciZJSOGZsMMgaSdn7+Dn1k71FdSP01sWGgzZb6UrXoquhWrgEa6k
L9WhJJgQbPNawM6+qBUcVOHxH5ZR/W8KHC6xwPY5Fem27fzWgSzJapsqWZQ7I2f7LAtiVRpknknP
uQlvk4sWnABJZpVLI+Yz0qaETKJ6TxzJsxks85U9D+eWYx4KtaOw3bOw/UPX35wKOw0ndHV0G4ZL
V0CY06IHshKB56ZfAybaddnTktMZLCev0s/eU5Pv75n8SsdS7O0k3FQ0/ojCYGTHmtfQAhi486lG
VVGBW+IqQuesVtVmHj6gySF37o5JOH54rPwFi5lnAc+r+UnSP0D+oPiYtgbNBbp3ZGVdA5/wHcDy
wpkg5X1Th1QPLx6Msq0z95ua5khnqdEh1Q79F6QjtybWLxzwJkQWqE23qhoLs4HgQwA2kXNGGBEZ
4mC33bXAdAEwCUZCs3Y61bKw3oIUtgyZh3hlt6Iab67DO0bhdPKt8KmmRdf73zNHu1K796t//0H/
zSpG4ab+Myziko3fPuYxary8HwckKwy7u2BY2LDHkCIjuOYit/rpYruHsI7+4fpCE/SfyzOf8pkd
2jBIIPl9+WxsSyJRFmCsYudWoMdT+xwKkCEX61Hnw8iLUzj22Hg4q6SAMSx711Lw1JLGCx1OkxvF
Ij0AdQZyOFpWFNkZbc0We42qxQz3OzEDRDi1C1Uv+TRKvemiuhvYst7AJG3GhvBrlowxOQlN23aD
u0UI5eHUWeQBVVghP6LQPcemhYBDcOxrETTnJ6fQb2rdTbno4IehoRzxojiI7tZdWkAAEiumbteI
ood6ompm8rjYjEo+zdSGcDivhx6aoMV5PJ2vUy6Phce6oe7hyMre1Xu2Zv02G/otRc3UoHvrsu+a
h2LR5tjHv80SKJBeuzZhoEyY91Sh4006UW3OuePkOpPv1uTnHmebE77RD1SuGP9NdSgiciH7OGa7
tc947D5VO8QfpseSyvxH1QC8KaYTpmCmuZ9tnhIYUZxcm6pDzvMHongrZCXKCFmAKJpMeI24K1VZ
h1PsfUaJj3kdWlTosvoxF44bA+JmgGUFWHqWHyQq59jXTzVxDDL1zmLK3oX0zqprbdCvU90miYkS
lNtaNeE4e32oN81U9cXMjEujJQfdo5uWCjC9YpVwb4yDc45CeVHP0Zygd8YLmxMmkJxK2snD5J5I
F0SojggpydC4hbFc9rm9U6uv6qxVnBftfnjEvXI/xErx4svxw6jS55nmDD7GZ+2gVl1Bk1wP05PJ
6MCY03cbBbpRCg6b8btt86o0hxWa7msxgGEOU2eTRUfHcd5Up63AqNNy95a688YWzsiZ7YPqso6f
08ZFn8b3yuXNzu23NIr/F3tnshw3sm3ZX3lWc6QBjn5QkwCiDwa7ENVMYBJFoe8BdwBf/xYiK8tu
6pbdtJq/SViSIpnRAO7Hz9l7bdBBAnnz8i4TtjqqCVmVJ01mp8Snj0g8nsDVHLun1It3a69tGAra
iy2W8QPV7alp5vP9gmfosZaRCLYOk+L9ZPWy6ApYVbVdT+NF4179grh3O0JTrI7r5lNZAydIG6aj
DKv4Xdfo668X3Np9zdhUm4mzQ4+rDYkKIwjaC70r34qFCQ/phlvZsvgvci9bus4sx2ufcGmij/+8
ahn3uPjfTnecNm30i7bDIqL/VuUXs5m1QCHKQ+/O71XPG7moI1hJ+lw0PLDGbdbDqDeWF9qYzGjU
JudGWnvP64XVI63YoJmCEIaBB3dt8VIg1F6X7fsfcMUP8sveZZf+qv35PfM0RjoT4a4p+Gs/JOwq
Jpoi7y70g9QWubkmJIigNJhSTZwsyZ5TYdLd6vB6/GmcD2bb4Oscx6fS5ZAeC32j2w0ls0ducZ0y
5qaLBEwVtqpDyroh2u9N5ydhnDU6EQHFravphQ7krjEna9TmWvFeBQ7mxknUe4SKdMLH12yY33wM
l1L+0juzCcij/7WuL8liHmsya1WjB+uq7ljDeStYnNY15xWB31Vvu03dJd91zLmeVG+4EF6mzDoM
DQZ24yQRMK97eAFTKDL73SpOIaz0vC6BiEUefK7I9f7rXf/VMF8lc40i05/Wv7aWSbFYj8bpKX9E
vr+tmQmsV0XuWtf1j/j0+zvay2tnQGOcwAD/tJ40UBLejNxBZD6/z+QqjvTty3tilrE7dA1VUD2+
kEjVYuQ2ZrWX+cKy1OA86n8Vw3gznelpvaEH96/S/3/ALP8EZkFX6f7LnRp+H77/18d9Yn/9Xn78
7/91/VD/dfro+o/5b1P3P3/tr6m7+QeFBsm9Fl1eYCtr4+avqbv9B3c0I29BR/lvU3fjD9MxXNcT
Ng0/9w50+T9Td9P7A6o5HTD+hU4cVJf/n8m7IdzfD1msKKj31m4WCwytvd/OdaLtqtIc7e5AsyDo
kll7WAYqYNwCMOngtAd9DEWb48CwbcvkpnVORMhuyUwWYd6YRyjQfDaLmEiFbMjyS9UrxjaK+zfv
CnrKXk+wEYq8XT81BvRJ5xtSmQhbG3GQ9WTvjHkxmRY6QEtJxW19p9mbXzJYUmdwBjMmAzpBdTmm
TExlubNGvwxNgYjNT9ETtt8jI/vRYXR/7pmhbC36DVW5qEvd5W+ixlam8L+ei15GYd8z3S8yTdsl
tJ/3RKg9edUwXD1Z3LxmeZht2TPniftjTCy6putvHElR4+Q+YvVp/pVWXShjZpPA41hN4gAGJslU
rL8ILrH2Aw+VqY+EvrLeNZV9a02/3te6J59aluSmxW814ELZgCYBkJKfXFJ21/NRFjx0Zb2pBaew
rEOA3utdH3p9DYZwqktM0hikyT+4ZQt22NbCX2ybHXO+doEempV7WDOfZvQTJCjsOZNVe6H4y41D
cFJc4pqfsQqgdddPBEl/gclabvrOv3WOENjEbxxzZpLb0kuZYJ5tMXtWSbp3cHES++wG7RpMRTIv
nHQZ3Wg8crxQdFOqkcmAActf61BmJLMBitPn27yJYSetNChipgttL75ZKdENulkFsPEP6Cf4j5aZ
ANMuMskKKpRMbVi0yp3b8Mc5350L0/k6+GO1N4FOqaF+IdKF962U2NExo2xlTP0IP3rjrL+hHFfb
ZpHGDpcZDUkDfK+ERxsOdv80DPNBF7wdnb8K6vCPBNIiurx707WJD4XJyMDzNM2aiTC92WVc3iDh
4ctdiq2XueYqx+xeh1WAn0YPxuI6qw75ouAf7qxZqHC2o9URIP0gR4YmkAJrE/CIWfL2yvKTcDlg
dYxTsrkxqchIrERZatJ82i6KW6PhoksxHZE3k1JuHvKl9TiJoVFc3sTEpUbe7Z5reNqJQkQBHbxh
8U5DmQ3beIE9ijM+m3wP8EHJLLIlHs4geM4FP80YzwN01gWOMkn1TfMv1fJYW557LtqUXIChQPgC
gMnu3Y2ajB5keZtt8AdyzUv1w3G+NJkhmSV/tin/1g91OVmjxofqaPusy7wLoL5imy/Jl7HPtJNJ
NOmGQBLnaJk1jGp2aiZj9Vvroq5APrKfUlUdSD/BYd1W9rGGLB9zKeBk00GtDWAVo6x7JnYRi5ZB
jmE5PNfdKPaRiORmsnrS/koyV4uCYInEAVbUoaKNOo16eQqMNM9BqdcmY2qHrZ+LB+6klGQPMc07
dGVzWXMjEpl4QWECEGaPZWI8OmEDAhD+aeh44htDpOfOZCFJu+J1VksMO9jA9fM0l9oYNF7Vv3p4
flwcffTckBFG44y5lo801PvxAxObH2YQSOgj8WPUkBTFmuMTTNYEy0T3IibCKJ0AwkcFYCtSEFkW
ezQFhqz2jdU8k6lOtHalfFyzxY90teuXc/azjvMssOL2lvdAPyI0wcGi8/FmHSE4fAocuPrc3nTV
pO1sM5CaMR6sX7FXp7tI8Tl7PuT3yTgtbkeMcOoXlxnPaMDZN995rnwtUISigWw4rHWWSaPee9Mc
Qv0WcDfPebVVSvvI9fwTtmoP/pI8miU906Tv9W1FrnRbf3g157+oss9C15g0pj8IjcDwmyBOyhus
pT3AGVHnPzpObLjcduCozFB3NerIAYOR3XADdSJ/rIc2RZeOQQgacw3nAzI73psCDMHWWX9oirEM
TQSkQCfFgUn2FqBtWBCMp0JbZcTBHSTl6Ddhij6Ah0FXam6JtonLmzdWy06Z88XnXIe9basdITsO
rHHWGsXejg+54V/JyiUXQUVZaNVNtBvJG9zUqULJXveQpdL4A/nrYRzXRRVAWSIf4gaeiaZBFdFQ
4/fePGwrRPahWkOV+8mCAs+ENY9pJVlaFQVVHV9z3Vy76La9c1LvV+pqFMS1kPulcr6iBHUuqK/F
OlojKAvTx3VK271plf22K80cX0dhYPeAszKiwN2VYmif6JYGBNyQWdE1z1SbzaMrtfRSFfE+6cvV
gQyay1/cZ8Ro8qj4x4sXt6fS6PLnDlPBqkTF6a9B+8Tl9iyHmXxnzAlkHeS7KvV+Tpp5ikmHIJcO
RUQ7il8LkHWMIbyISmC0FRAhibmsutOSszQN3J4VwxAuOABQrTfSAyUnBETLLl/s9TI4lMmgBxMw
zRJmUsAZmtwVRtpQla4MxoetFvFzc8ta557Iaua+r+lQOIi1zUnXaTP+YLeXSFr4samUr1P3Xeor
hyJfyOySE9njepvvaJLRJanTF58M0VM8IgyLuz2lGS84TT5xvEt2JTbAINaJEr/fjAsiKtkMAqho
BDqGzFvbi8HIE6Fg0cTcZBPl92R8LUTs753Cv7rRNGMPexO9hv3N1/vNHJdB3bHU6PxZrmLAbvQQ
RtD4B/zh7x56zA0ccbQtyos2FQ5X7O24ang/SQ7L9IMp0xfikULHHF+JsNpbTiGCAdIpfm4m58K7
sQ1xbB04hM+eQnE+TtPWsyrsDLmUIJOBqLSVEluvN36xMVurjygbZ23XOXArMuMwE0hNkxMvvVF2
X01z4MJgtc3RWvRGPu8sLDXBMpOJHeWfa8sXl4iycN3KzKQaToLMC5TDxJio1g3xz9MvL4rQ1cW+
MkmP4oRdb9RAcNfsN+CstF2afe1TnYFoBuVlGJMbOUmQSNJkp1BSBRZvbpBHc82MXpvxfFifGxoB
G6XhlUk92z5O3mO3DN1Dbdg73DcnPUmCnkWO2kRbl85qm/hi3GJoNEToWBi7kpnObc/7THCTu2lw
+F+02eEDHRWMGKc1t4hS1ZFNsaMvndaPXU8ECgAy/wX96bu3WK8o5eSTYWe7rs88QJmvKM+0DUCC
/pwbqTorONn+aF9q9uaSvZE0FJO3KB98eOCFuY+HXarDlgKfkKI8wqgW5wsr6sqX7ZqQHANa957p
X4AU/8RRtyBFu8xTr7+O+Av6WN7uD6rJPpF3nl2Vy2nRmiqIfnMsGcq3BVAeseziJdL3DYE+AWr/
EGz+8jpYTfWsaWz0tSXIMLEN1kDgJk1bmceoGXCJ1Tqbth3d2BLrqxVF+g7vYbtFseXe4Ou5x3w1
PHsZNttqGVwaD8J+gDzw1Zlsn+DTGdzoqIwXauWNX5b2Tbdn+xbl+U6vcKf/+S2f4PpKMZieoQPa
CRaPPObm6Fss1HVCAE6vWrGfoZARlzliWEiG6ZOhcfsyM8t2dslLSCbr3Z6R3wJCCvGyaryK977x
bdCoosIttioaybK/+qU4dfYmk+5yyftTuuDPdSZEtNChiUOzg1SCoKj0o+fWC4lj+G5oyCfei2HQ
2bEc+akoEHbVJqoQE7zYJGBPu/mjCwEg0Bbt1ChcZhUhAod+jSFb1HAzfTugLd+/OVPqBl1+xIgo
EdYAD17GJoLrkKLEmzvUXrQoS61NDmxx6U6pwtgA7vis9G5jMfPcF4ITQDTWX5w8KkC0sZUkUhzQ
QnfLTBQAIRXZ2O5rTLdlu4fn4x8Nn6hxxhL7nLRC8nEOKzK+dHiHDMoFwlXFeOXA8VwxhywNl00P
9144stltBjBiDL+2WQNCLEk9a5dZ2CQG6d5KCC80jDs3WAZwH3YZ77rUn0+tMH4ULBRhaQ3kPpt9
vSkc6zxy3ww41dHhLM2OnqkFLqU1bFLaluxLiq+eOesIq6YZaN6lukb/xwvmaRzCTDFQ1if5M/vW
O0v5TC3iksOu7z3aTrZ5g2Pan10XVsywVihSay6dcG/4tNrHdiG3KrF/UJwPWwubDh/1iFBS/ejz
xnxmuTl3rUMAogD2RnB7haAn7i6cpibD0al7hHmQmhiCkswXH2lNmSjkLA63gAMMGjbRXtgz2UEM
ajwfGFdseh/wTm+6zmmSpCERYrc6eJq300r1PKV6eZgEt+4EtyvBOWN9iW3rwYwhwEnHqcOh745G
TDg36OOeHIjs1U6ML17DJwL/yAHj46Iajq1NJOOHapkoF2XxClDxonUAVB0OK+nUv8oq6sJ+Hn7S
A3oA6OUFQ1lhFHPFF6/lgJo3zPoWotpIdkjyQyrdb3MjOcVOYjwOMl62thU/ORomXb8osdEOuROk
DqcIffV/CgoJXl0MHlhk4yXFm4o61z32HviE2HxpqU3YBsVmXrFmfpz+auJ6J3raoW2KhbAtakBM
P11X2fuhqAni88QExd6SB5dnTIYXW3eUJ3SQh0rfoB/imIZsdmvXrrtVviqhMGDXj0nkkDBTp8Um
RzxX/rmbMv4JO5Ngk7jJxdtHOqmS6/D6EMkyVI3fgGUHaG6g4VK19dUTzPrTRFytGoF3TsjDXBTa
sSdOLEITAagK+bxliSYYkMY/qsV5bCcOfSi/vlMevOeuQD/J+cF3Di5onoO7NGd68zdSAuHgpRgc
lYUrqsjHIYht+FWLpb2BrtH2iptrM7UsFykxcIwWyxVv61C1QM3KcoNFsi+g7sc98IsmzfdGXo5b
x0jKIHMHF0u/eOgX8kns7ocD3v9sJcT3tWjkMgY+lXCSayWIRaE6bI9+yvpAdB1xyQonP60lFbjk
zgVeqx1qQZWXDw+O1j4k7EdHrsiIK9R4iDTXREDgHEcDvgGEWLmZtYZ7dMTtZZmgq23tgxTmH4s2
5UcWYCJWuGNDlHU6+3sK7irDCVb6+s1u372ObPNoYdhVtu2KJSgpEnhyelXt697BQjSOgcNBhtjF
lY+tfxWVgQTdh5ZpK1Ps8oStPB6pGq3IMs+V1T/Fd6FvV3ytsQjPDibCriZyEyWy9zKPPXIT8Krb
ovPGTYOVgpA19ClkN6P1Z6IPpGnnLHFH1PC2aS3wBf25yFnKqcIMbCZNnGxEh72daVSLK90lYnq/
+ElMnVLhqe+Nh7wtjOcraQB7Dq5v7Fy/5MxLoD/+3JpOwQR3xFjBzR3FIy0qRZ9qQo3V1765Zayk
w5WwXssuigPXoiRf9ASE5fQZzweJUwMDPIMOGsBYCoblwxKVxp2YfosowLGC+3vKke9yqEmWNdnY
n7M6+gYfCxJCFZfg+zhM2GRIbszFepecw8dVY2U6TR/oyQ8yRY2N8DBvjBolGsjRYmv2cD4HSkOO
ftsaL+BOjo+2O74OXX12iik7GJRCYWb1wxZe39MyMarOcisOkjZ7SwE3bkZKA5I08+hk5yVTBffb
4urd1/yxsnTIGzTYw8JZ4yi092SgLdXH3wyTP4CYEP4pMRQGCXQ4x5CHVwjyJfS8hSy4wEF3tk3j
bNmRwMqxhHYWuEw8/ROxFpwo+8BYKJrMXg/UBAc9LrIfQJf8QOi0YuY6OwPtICFoxB1Mf402WhPd
ZpsEgzktP99PcVk7eqFmXiM2s/0SI8mHLlBYvM/3owQKP/4qFWPSfho6fUJj6/pI2KZTsjwrQduG
6Gxt5aOz9gGT6KG6xhlxsVQT3d4aoGasdT+Tc66iNjpzPLN30cDti1TeXHto+oJJs6RVU7pVc6h1
pG4xW/+2b5WxcUpHHntC7zNtnV8q/YRRG8eDIF0CmjRxJ5phf4FHWEPk50hctQW9MPCZa6tylihB
AYTFh6V0Xv0hhwWipIDK2YKAslo8VW58HrPyKZpB5hUJUBZoM3gUm+gRU9HyQIILkU1R/K6KMTlF
ffEKFbI4Q2J8hudyGWUiLl0P0ZCsQmNLlwSSyUTTxUeP/YLF+fPYEnewHjWKvjn3yHjPtTMi9Kpb
tRvRBURRUwRJyXQHa8krIARmuNp7n/nVJUaIjWHF/nP+/j8TjH+eYDj/ES2/TjC+0gz/bX6x/tJf
8wusgTaSBZhe/9cc+Nf8wv/DdXRcgZZv4cW+mwP/8g3af+jQZm1dd1wDivzq6PvLN6j/YRHFaqPA
0L0/ByK/eQX/k3fw35XJ60AUfL0JPAJp9O/KZAODM5tQXB9JYigeIVIML5GoqY/Rz4zlEi5GtATI
bvEHRr/QQnFfFMr7B1mJ8fsUxeNZQF9CGoeP0jB+V2HKnsFx6xmoKAG2QGWIXqVfPizApa72AhWZ
buND51DHJLh+YtCqZBn/IiQqAfIBfs0SUI3/ZRL1/xCLCyZVfxcE2xg2LdD+umsJ3/x9sNPhtHYb
T6+OgqIPzoSGuGRcjIBzzc9yYF5ZTOOhrfuBNnv8A7Eh1BfbcUJiCSETaS9RRRU2Vmrck2aEIaQg
+IQAC4oU9K+4m5EFNCaZbW49EC/RRHZYQzfTVH9QgtwNLZ4+/edXdJe3/20ITlqB7nK1eVxQHqbU
v0v1WnRN9PW76qj7i3423cmg08istgESbDZ07wFAp5AfJnEwGmtPGYW1LXDqobl4U3XD2iceK+F9
JnnG3/7Dc2OK9/u7bXOhm5Zjrg7a3x2sA+7rTnlueRxi9RIpJ1SmTgyJ7sz7WGf63vus1rPZfrX9
EcClLSBXqPZYOHBqzShfHkvtMYaq8k/P698uTMfgJuRZWWs+hL3mP/yrvDFjzNEI5j0Hi+HaUKEo
xR4Y2BrqnsaoLgPyiDkZ/O1iVNlexOqtKVUdQmieiCFYjIdSJv9wYdr/prh0YePRTbd9n8/y3xSX
MI70JY4meTAzQ+2gTmlnp8MkJDztwS9SGN4RwCYzfm5Vkd0qA4wfwVXBYjnpruzktCFPfQItWHM+
l3S45FRYp9mE0FCjCu8U5Rtp8w+LWWC39OjG2bl1c2h/Xxx4n9ZoIZzLQFVNj9m9obS2lpZGLJyp
aDZ6YPVkNP+ox4p8Ws2fdn1dXxgsyk3X9EdInF+TtV9G276AnWIcTI0GFgChXY29kISi0JsZFiLX
2Op0KsPJJejKvffk1u6cQ1RWCEhBoe5TZCvTxPvPV6Kw/v0+cVeRGcu1xYWsI239+2fOmdhjLjjA
t1YjdUGJwzmOzm3l+2ziUPKyFrJW3jKZnKLpOlXWQoxMVT3BW8OWNyUb2gaISEijISKi++hKQEMz
YMhwHn+qpOa1zxQ1ebRE5yRy35s2gzCSzj7vr6DnZKmQkVzzNYJXsnIRg2ISPbMZATxFWE+5J27+
nMhj0rswZjoe7v+V+3F8GpzxSfoOEU7J7Gx7zUge7w9F4l85mtRHVcNYH/HbYhR/4WMcr8UwTYd+
sI2btCqi4aPHaeOOT9jEjb2eL8ZtAdOS913y6GfId9TMgIKLZwn7mBZSTd4B07R9o9tdYBgN6EPY
KbuEQJZjg8HcAk72MPjYVYX9Yx5FFU6TET8I6vbdskAOYeKPQGbMdtzcaaATV4Gqu1+Vb3GYXXKj
BvLo8ewhTqUPBly4UhB+VGafZw2kIFtbj+RkmUlok8YVALLQ5vmKAODJs1sNRDdAUAOE/UUlaM7v
Yc94MV0C0xrjyMZOPwRdFWwb4OqGN1IHEoIEA42h+wADV0us6QImlUnCaB6YHn2vpPzkNbV3un9G
TpF0ARlERgiOFQKTqX+1E9840VAE3KRsUqCZW5uldo0bjJuuVrgXdtWjD+ry2R28M21z85IYefoc
aTJ9psmZbGq9vZo4MPaa1hqvDFAiVmavoitDDp9wANg1vEaCFOcrk3gVCnr9G6jtF+FmrkUh3D77
TgoRCR7xfmyGb+kQV9hCDWbZuFtAploUm/Z0ml1PBebMLp9BT9160sL5PhXZhf5Vduln3TxEKrnm
wMZ3vkHqXLLicWNveslUVZ00PLKPEzwbVFCASpeRwR3iyYJAeg4lNUmKT5HTwNXJ0mM7j9+nrp2J
ONamJzmUGHvz8zIO5mExJvPF0lvtMYV0dv/KtPQbfRveZKP2Hwl2ZVTdk9BeLMcx9t3H+4Mddyl8
RiaC9y8XCEN//kNu8zoGqbzt/XuwZBQhvA3Wd1Evl/sPI25NmUjgJPLL1MPwrMugifv4uVsfinJt
ADgQYe5fznAKGWtCuaXvgFyAn7D0KoEBAzwGA3sABibZC5GTvQohcx/nlh6wwGgv9wc9g6pYzAt6
MH4CQeN4KIB3bczmwe1N5+n+MAje0Nma3+9flZ23XHl54UTheJp72Wwk1vHX+8Mko6/e4la7mUUb
lNAw4RvLUFO6A7kIBdKSZWqbJ79AFYwdc3iNK3fLBrtgPKxO2UjcDuAUQhJUr15Xiy+orremKt1D
YrvzYbSzYVM7/ch0l+gBHcrddSSlcJXO1sE9KhpMBKfrnyrN008DCX6lLgGOFvYbmE+f83HpHg2L
BJGxtdywFdN7UY/+U+dtCld880pTPiEcZvT7Njq0YxwiZZOkOzhEAFUV7fh5oFMU0ZTOsP+caV4f
oTb5SOktHCOqONqFjXhWDfY2LW0oVzSIU7fr9rnFWTx2FxXMHuwZsjjmfVHmdPWVTtOUXtFRb9Jf
gqVt5zdor+2BY2yhWCc6Ad7U2DM04WRFtmzZTRFZkeW3wRwTnEiROJB3iIxn9K41RMJQi9Sm1yX5
Xk1mESYsPmFkmHFp9u2Tk1Q0TbEVTrhQVOx7wXQH5YDHCouCbOrII+MxwUNzfzcL2jjHBaTynaPI
iAxDfvbZHsfhSR+cMGvXnPl1fVoKj3gTruWu/+LpWvPMTnUtzUWdGYQToeFNMCegVY3QmpFL7dHS
ElnhW862M6fmpNT0zSKPALwDaGSh0OIoFgnH81Df+0wSGjqGFpC7xPPagwFpX/IHvhJH8erEsUV0
SE8ToTIJjIWwADHX3+p+qqF5CRKj7wI/Mcozn9+TFzPSGWL3yW1Q0eZ65G5bgtSgfLoHu0BhrYEm
hhGYEwaBCdbyEADz0qDxlV4bTmlMtkpSoabSjB+6VnXUq+O2ybIyQNEPfkkSRDmlQ3KZTOM8JJ66
ENBmGtVyNUZ5BtSrfV6Y1/ulFSqRzAcvLfID4TvXZR2OciAr9i6s/B3gamAK8y7J5ecUWC9JGdFN
N/OA+Br7NY/n0BrpOHI5am/xiAEvmWogzNJFtBIvwFKe8ekbnPDTGPHN1PC/FwvzeKYgmVzO3sQM
I5kZBdyRu3rpOSDOF4K2syCOEnXM29I+NR5ixYYR+GZGSXFJ1jqg1HbTAEfdiS37tPSSROW4yup3
nXjoUGeKdTDH5qEtBAxe/yNRJhCnyPxCUWMfMZh8EBOoBa0OEU0b/EdjNN2TPeO/qRyE57R7FAZY
c8KsvhjnyrXYjj1a84vIyW8apu6pW1s/soLMydyv+Zq6yZvMlX0y+84LlEXC+VhAP3MM0zxaoMJP
WKk7p4PJ1hc2Y0qZH/UWI6vcQiSEhrYK0TRyOavcecKAXyPICZumqZGr0VwfIJOEbpZBK3UjRK7r
k9eGuH9uRv+hhkVw0tvVLMaYLRjGVIefmtN0IrE28W9SYo5MS5kyL1/jBTyL0Q1D0nZV4g05iEhe
2ax1A5zCpN/0VlqeJ7IRQ5/uL2wFCe4PgqZvtmSeyO4AMLzvteZIPK08yOmjs/H1qdpTIB66X83i
ATGP2cAzG5g7AiIja7WdR1TWoahN88SmhlaaD4+8tR7CUwwbK8ldF/UcS+EYTZ+FbMwgmXkJMGHL
MEcxcBSwNO5/Y4iiKqgqo91zBR1x69sbf8lMzrfxgLqJZq/K7e0UD+w9se/vVOFcSjjEdIQ0EM1D
gTLLZkDXu0RdN9jkBthrzkdhpQs4gq1IXfcoBuROXYakw8LPMjYjMrbUIySbXgW4M5RlPoq+UdHs
bD1QEB1YQhW6dWLeuhEFYgz7fRrrz9Gimt2Q+jcxogYBGkv8z8qhr+jRsW7goXC87NM46786IsU3
0exmLx2t3bGfze9SakuwGGUD43KogQ9LIuMG2ZwLBj63wubWxTnE1jRkRDO71KbkzR4AzRMhv345
jnK6sLPwFkvvnAzsUXKNhBnL8phrPrpy5Tx4VaLOjWPD4pqd6IEylbQykZdfjCR6QmIoP0y3P9J7
gK/YABiw/Dzoyso5A38CtNmP41aX4jRxjLt/J1XKOXuCZmG7mPkWTX7TccXxs839t8bm3EnfQlsH
dLtYkZvdGDfhqAOYrcpBnR13xuqN52lrdYIvtegnpnEmhKrRdzivv4HD1s53RvH9v+4PLpqrUOnu
GNgxkJVNq1sa/GGye4W0Tvcf6dHFTe2g7afF/+UOguRtHeCpnZknR3PEnw8IpgHqyjaiTQ9R0eX4
NSNUzUJbr4tHb0m/6kgZd8i7ifmrn632aQIL+6SBM1R11LzohbAPLR2cjSbn5uX+PSxPBK7gFoG+
ZmqU0pqxZcLavcBjYhyGqub+VWQI4+R46BDuX8YHu2Kiz2VcIYYr063j2c2WS8Z8zh1hPs95Wgd5
0dE/htKAW2bIjq3JYGZywGPoarjQOm9fyfpgJGa+uIYXw1pvy4MFgCDoOqO9eH7+Ce6PezEG7+hZ
hPVYOilDepwYLwNRWS/k1oC05glGg2/taqVzAsMiR2tKEU+y3j5etWXec+C4UV8AE1aB7dvMVzTt
0ehXkuGi6ycFcRbVyfq12yBHQTXUhl7tACeBoqXNnheQEDIHPU20k6XF+BC9br+YtHSZsqiTpLBD
RbGc7g91gQHhX75O5jnhfiOIQPA+s2XOzkdqkBTikAfjtszvWvu5aEZ5crmJztTlkvRkMIZl44f8
RnZ2k7jbT317FWRL70Rqf9H0hdvB1StcQ+qIAiLbok0qttC/LmIsvnS18yPq9BgGT3fQ/QwucJle
JApSPtj4mWyUq7+kV+yGgTOIGxXeITNG5FU81dmw+NulwRJpFhcCpWFiK4J15ulbW4DhZQz6mSkO
/EzdDLIsvTn4BDcd3E5qNCIqrACwXsot6L8zbfjuLi42M/kJQS1u4+UrESVL6FQ48uNb0kTpRg5Z
vUeyxwnQI0ZH9XNg9OqQWcMzxcnnZN1hCkvtkRiCOm+Rqx4EoFiicEWXPOWVE+2HiApX9MRFrXMg
mDfYtef4olnzEY0IY2l5ItngO9YB6vxoG2EbI0ibqsbowBVnCDkCW04HaVn5vkA2eCgc7qkWvHAK
zjsAPPphae6IiyT/TnZ1g5vaw+/rDMcKYRrmLT5fQBC02hg8FGFGT+nkrsvl/aEkw6NLnIOR+R/9
wuvMRhJvTbTe3qBvLct+dlJ4K0OXB6JGu6tVjYciBj6bROSXE3IbNplgZKy9aGaCEaOVLmIs/PT+
SPjU2t4pvaDNvTeoERrJuF66afvJD0n99jd2x4CajEZEFdjMU8lxqC6NXxFvdaOiKlw09m3NWDGo
efs9/2pmTfnU6CWhyS1y5LWDXDXL8JOF45FlCGyCKfxHD5w/Oha3PZhl/UvZkxXgfQIiPvn2W+yY
ODPRtqaDTweUAO6qADaq+4n5yfGbL9i0CJ9jLH+x/Ahmva+yi2j7M/IBF83eWn1VHbErdfOZj+QB
Esxb10JaTLv2O6O0DJVFu+x7ZaOhlWBi0oRUMWJ5Xzi052dkvxO5EWvuhWsmV63wQ0az3RXONTlK
g/YmWX4q/PvnbCZIuGnYvryo6UJhmF0QdVFyGAqNkZWOUO46Nmm9792meU5TOoZoTsoxd9DGuLg2
G0dAyZs3TR2VF1k0RLOMn3Rj0C86MeCMDQc0mFXLmyggobRDB7bXKkK76NrAQCl59O3hW0XjaIN2
YA2bBGzZGaxftv5oFob7lNCgrjTnycuOMHL0741OmPUSuxZWMh++j159a6ml9rn0nlcm2xKJNGAe
Ze8JsgdqLH2ktwqxOKGiNJUPWoqpki51+1i36SvO2FBbIu/Cp8YgHuTvOcIYvIVZieq7LtFNL86Z
XGdtc3SnvN0ZEuDMfd9AAfnJX8G6FAqXGupGmPc8+8LKnj1SPT7V/83emSzHjWTb9otQhtYBTKNv
SbELSprAKIkEHH3fff1dDlU9ZSrrZtqdv0GGBZlUNIDD4X7O3mvH+Q7QzM0FBYyjzCS1cMIr6UV1
sZ4B6NL1TKCO+8xbY1icDBq3RjmjDSBDummCYI0mx1tZYXXfF81domXlOiKPQiYTa1qpBwHbouow
NJW5DnKa9dQmhjZBhlfMwyYsR+tkkI0Ho4NUmsCdX/CiEi1P6XpeL08bgo8IyKQzDobuq9cBbRn1
5yL3d1oy2KAVG884lVlqkqTAnrJ0gbdX34iw/EZ/zjvNrAFxagMIOC0/E2G4GiMZHX+lJNUqKulX
chLZ8eRC/a//O0CP94e/HlysqtMQPXlmvjfKYV314gsRreSn2SngB0wXO2xRCQz2DHGd+gMqU6e5
AIlWEaxTE++4aSOXmHj10AMn3U0/IvbgFkpTFmuXIO3kMdUyll73XUm3ppP9Q47gMfFj74QZBkxI
mb1N2Qi/z2o8hn2nnWbYFxleV/a6HsBvVOeGIOgnpE39GFRInaFEZjtjCB9IhGmC7Em6/Uute9Ye
ZX9+Is8iO41w18e6VtFh88bal/7gPnU1bRW/9151tGDPPsrH59klPZcwFdQIR63AtzhY3nQHP6na
OK5GSGYBfddP4Z716SnQI/0QIrXlxHVUMiZo3Tbg+dXcZrhYRi0jVBR2oB/aTyMTF0j0k1/MPzjZ
LlO25hzpxnsrz4xhH8JHwnwO9BAL3T7FisNGcR3Lmbtx3RT3ejbZm74gpCVKqax0aVjcO3Fz9Yoi
P2Pc3fuM5I2m5z5/hbLEGtE46M2WANTks8iw9AQ5xYZANnh86ZddkjS/s4xCu5XElOxc1gjHtA37
B1+DNEz7of0+JtHendt9P7f2k+tGxZ5LAApRFOW3Ig/OeR5rb11A9c72jP5uzKL0jls0GyWkdyWL
8bewpMbTSSCOo/2lD6MHASb/HYXXpm9rwkE1cZ8GVn/JaeCvan06VHYjvmW55bH1Quvl6hTSaYRD
IaCh03cUedlQu5sCvc4Rbyy6mQxRMCq/GfE2U8eEGoN7CxwcLBmbgrTavY5BmxJHc2pyXAxt1Im7
sMK1SzHB2Gii0y5urYWgt317w2b/w6qaAxtKcUScGq9CN79PjN54pth2QkrMLT4DA+Gwg5uAjj/V
pMFs1U9uRTuuy1r3rjUtYzVms3YAN4cmbsqfI/YI67hjFxzWGVpYry/2tt6iwwGmTLSw9jCG1yl2
XExIWI90TXwHyDMdna9E1bZ3HZkD46itpKOb51IBoFzfsI9DjOOgLnv3OtQZju9cXozUT2kPYrfU
7eLInHntjbh7MDPxRobpOrLTbFNQ8f0U6422NiNuUmRjryrRPXYNN+Mm1PHiePOPpsr6AwKgGDNW
pYGuifKd0Gng1si14xrJjjvK5mp5cPNjIG1CmxEjJQgsEed/iaKWJfpQk+Gk4j2g2O5pG4lHQ3+r
LBt1Iukf+4W7UiblJioj6wQ5DjFsWe4602SMjeREJOF8k1OVQ88fnjhbkxJ1sgdK+hnNe2evXMzT
aAY7c5+E+gzpMXpgikjXIvbXBDxZSgAUriKrfvVbNLQ9baQKQue5T9sLZU7ngobc7bL73Gnqh2jO
OyrQYXvVMkxMNre0emjAMExfAI/DhSXeJEwIS+XwniaZf05nbzgjKTzHJtzYfBpeQ4Q1n7oquLgR
6jBrANpPng0TwCTu/ZKYw8QUkETD5h78J0OLjg1sL7RApHydW9k9zgKDmef8qCxiQhwzVpEYLLZj
e9o2Vq526nh8K81jfZxhUiXdRQhC1Mah/a4PU3SeySnZNP1YHJD1QnXdw1uCHVgRRpqGVNK0+TpU
Hnj4qcYAUpbRdqkcNFkmCP6o0FGHaKDcIT/2SQ9jFEzKYUo4HLZt38nMc7/ULxOTshO095PZ1+QQ
J0/haMo7ZOnmOWmNjahsfQtij3SFqCwQt62JrDdPvmmKg2bLXTSx8Ywo6A1dp+/nhu0/peLyldme
VTiho7MV51/b+ThJeeosW94JjV4zi6QGp38d6PcyZCUESQKqZcN0aNWtdsG7x4ua4afBoRgw1vPV
swPIr0ildgabkG1IV0KFSwLjIqvoHBU4IrqCrKbRr/aVWQdro86tF9eesK7l/CO02ZuIRI2ejkps
nscgfu+tVOxKXIwnEiZQ1nSf+0n/3BFWunJzZLCRwSnGVW8gAp+jY9jh/o/oz0M2mR6MWFj7wiXG
b9D1/k6gdy9LFn5xa1/mkFgJfyxuthFHF6chmW7KTR8dfWDhlWpCBqGWPHi8xEaSyAvpOA72erTv
5hCrjnuQ7P/PTRvhHPcncS5YMwYthaOkN9s9O9zq6miEao8RVVOnMK4yEjc9sztUzdaNVgVBIZCE
FWKPpYVBbPHa9BrqSyajz/Swk/vTYK9G7A9b7g5wRgCGUDgJjH3PrfdkS3M+lXYCQEpOF4PlxsVS
D5L46Qm89DkYWBGWOuRE6Bcgygm79UtpPA9ZSlJLjO9Sq85UUjOwFLmxbgbtIw2wQzZdUD5b6KPv
NRxmcAEXbXuDD/Z5pujfDskXqfft1U0NhMpdcHAHAxrhHAcg1rkB+OwT26l07qpqpp+HxnYTUDg7
Z6mdnUlgg3FYh4R2kKNyHjVU7TlICi1myReB1NmkjkDHCQH1XcRViijesU8Cee7Rb29ZCHhekia5
Fm6Ce0RwY6fcavK0TsP5RGhSuQ0oWaxEw4TBBxxP+QKh9xsk7X1I0c+NJ3ttamF/jKkL1UMV1IeS
uK1N0AOCL9BSYN/h/gLpHrWfjVP9LnI8YxenNOL7vH0xLXw8OXYpAjZyWkwpSIhriJQPohDIe/e+
rurmvlUPy7STcgWjQ0kO7nhPU0CFJLVefueqNrWNDfHqjPcAs6KDBxhihfoypX9mJPeRegaW+j0p
2HTn7SAO6ObpjfpALOuU3wX5leiO5gJZZe+xjD3X2BO25ZykxwibbNJHEV1Wlx2ob73kNdDw1tb1
rWYHMXfuUFyHFtkjUs1rAlPfb/IMXlkSHSs9xWIRYI6zfENQjM2afVrMb5FLsqLuZf5TB+osb2sS
wK05x5sgiJKajU9dw8Y/y7oSDUoyrsEb53u7LjAP6OnXwTAjlHn+ucwdor5IVLv55MGy3j+5uhU+
161xlsM4nUOHZOwodjt8jt73KbLr/RQUw1aLzHNE3+gLYr/NLBAd1ixJ74wyDK72SHRZ5fRbmwLK
qWepZ7iF8S0Zqt0sM7oHLEJzj+pf1mk1vU2Tys6+t0yMR1XjP8cIIf2oXUMAlpcxpZ7Q46cwjBqt
vV7cU6KHimKWb2Ovvzth990p8uIQ+M30XFKeprTwLEtLHoaW4tIyHpaRgc1zb7Pk2JaowSEIZ8Ex
hdG+ZnAz4pvkxa4rfe1Rztg3RGASN11vcPhgebVwBlWUyuhDfe2j1lgTWEHX1MzrSxgbzzTACbfH
NAm9WRmmZ94jpd25Jg/4sScS5wghmJyGEbZHj+n8lvvOu9YAWI9TYgpZZ5ovqJX9TT6b836ZhPED
o7HHNrl3xvb7gCzlmtWNjq23KjZTTmezjk1t32kumWuNe4uKon3Odd++RpZ5S6oHYlfCJ5E48tmv
DSrUuTSww/rIBGDqnWwSmoh6VU+Xny1kTT+f4TqqT8uP0WQjs5IS15DTckuQsX+0bN+d14lKkl0e
AH284t9LNyMSDNuX5alzSzr3eqr/52lCW/s4TFeKzQW+DR4cFWrrq23X8kzvJHePoqUAziVPVrtn
5eTUUkymXOIGyern81wKNKq1FTtIFNJjIMmwzQfj3w++J12SVauzAdD+CC7qR9Jm5AvOEy8wTHN+
WoJQlmdGUgjmcPEaQ7klZUelUfx8uoS4yJCkTDBNNCNJld/QVy4VDbnEvMrD8uOvB8eN5LZK6NUu
eRbLCywv+POlnKQ4Lc9q29+QDVQcMjZg5HERAb51xuG2/M9k+d3yAole8JGWj/DbCyYl4izoDreK
GumpEAMnAjhtdfr5s/plGGkzteYa7UxvobNO85xIbTb59O6K0/Ls149BpLFQDVvWSvzFr98vh/+3
3/368dffWbR5EvIN/vPKKSR5agcQmpZXiH6dxeVnTSs5E7IJTwx+ncYlqOLABlBMxpCw1q2TIcjw
E8Alnk/p8Gn5A83+5ptNeRzdsWzOvpHlp+V13TlndCxPMaXkp+X/LM8M6KhbPW6///rV8nsySfLT
8qzxvWY/ucXx18stv//5msVI4c8u0c/9ijhBVf/vsBMKev/OPukkO3DMFvZalk8+zc9jW0ZUcHtB
RvX/i51hXUSYhJUel9McLcPt12mF+t+ri2q5kkbZVafloVfPbIEdqZpltNXCYTxVKoXGpDxPUY8f
fz0sv8uimZ0hAII4AVKNnyortssXCVXQ8/IARCDchkk9IhchPNCPe6RO6AVShwYyOhd4NOiaMC5Y
Sb1zBbC2SVLu8/Vp62XuHmsZii3vWfO6ekW7eR9n+cgtWuxwWPzIZPRi5PmjRaDAZhiJHuBmQOlc
W82hoQh+exZo5tlD4y6NxFhP7PBWtA5BZZv3mRl7O3NKfng++x0a4S+i4A0zws2ItEuoyRav3mQd
+7yx13kQhXty7q9YGNgqVQj1QsTeVEFvZuXcE6IVXkJCnaJZFZtlcAkSEZ1cPuCKTImJqFZ4jwSA
df4KARi6fM4MLxhU5QorzrRtA6r/2LWpbgKVSMnSKFlpk6tgXQMbt67VXUfVXu3IAGlEfK+7/tme
moCcTRiaFT3SDhd4073aaf2Jitke/5Chh+RsTR4xqK8t0vp10frHJky+M1tvaALyfUK5jzUPvVYF
E3emew+i5AQZZetNvrcKS+fFHNw3Td/rTRavRxdTaEufhQw8DQoj/YKggcaTTXRwIpPNArdxSfRU
5HT5WnaJvdICfdtRA7qGgfxKonrK1gPTn2GOR6yPDzGdmz5jbxkEn6RHPxEZ/D4iIn3llpADfOLn
7W5NN4eCDBiX3UAB1W41EkMoGbN1M1qkDh4ufrEyLI5cw07sFJg90bNYpekrRLsySumf+8aXQuxN
n22WlbHEL+tgBxvlQbYgliZrW2S4sP0Oqy7rGqhp6549bdp4xB/nIY1AQXPQMvYBYhssTRWQAZuq
pGnKq19bT1CdfBJX4XqgjXikRHXluzdgBwl3R0wV71xgJ2Ptk2niYBsrRX7j6vwwyE6ZqZPGDQ1u
FvhHO2RwGYZ5CGabHoYV7ede4sXr9G9sIPAJHE2DsMTQiDesDzGZUeAi1rYtX6fWyqlJy2+yHCYs
dPoGhWSwxThW8YWNx8l1fgQAbJzhVEJ+X9ctx7irdXMbmNlEEyUL9vVoH2xlNiWaN97pyoDaKiuq
qUyp+E2mLatk/M3Kslor82qsbKy2MrSOOFszZXHFOoQaQDlh58UAixN2VpbY5VfYNFa1ssvqyjjr
jFhoG7y0pjLVZspe6yqjbawst7My34bKhqt1uBEtZc2lr6gia4LnUdl2iSFwVsCOuUCVqTdX9l5b
GX0hO1IyLfMHW5mAI0xDhbIFaxOeSmo4885XpuFK2Yct2mhUJrAUkzcV3/W4jLlR9M/LQzueRmVE
jouLVMbkGIdypazKeNiHZ1fZl2N8zFo8v6dSdljCB/lJWpq3GrKdVQaETWSpf3DdWV0mmnwMI/cU
2daloDHr9U5/ho9Jj6DtNMwwj1ZruY+jIYmgnPtPemc+VXn9PdIzn/81UauerJzI1ZYEdt0Yjp6R
YK8KSBOtC2PcYGIH9OvX+8JurDuDnV0PKfWM8PuN9U6yiykjUvcjYjLN7eHixresjKG250O9DZqR
UTA8I/SArdoPw8ogq+g4lCwLU8CEwrOvjjnZV1IeyZVH17AT+Mi5kmPcTuB2KPsTNxtGxsU27Ieq
x9OkiXDcUq5qVoX2ao29uFot3BR0V4d5rgi6zBRYgLLppoY0ilo9i7bow9+n1HxCWRE9tZTno6DN
XsRwnubGxygqmFeS1wwG2CXwp/IaaxivleqmqqlKSjg/4VwfesHb/72y2FAoqD/p7+HwOq6Fs9U0
cJP/brWYezP2pWuVh8TwkgMkwnLbZiQWoBl88RAtPo1ZU+NpnXaOEneMopX/8BHMv2JaPY8JVQdx
rtMItH6Ts/tB1HYxgv5DpiF3Cjrz3g2ZAbQhAngTA+03WZ8jCCh3ftFHd7aP3czMoEuXRb9uKitD
GRdGZyU21XsDYpMXPrc0l4nDHkghp468VKP+/sAtoOLfDhwAeNB9Ah2+jer9z4Js3AypFRcjB86H
Fpw6hncM++DOsGZk7+QZ7J2e/OaxN469mKI926bky2wdDDv5JofpQnCy/0bEqOFF34Sp3wqKORR/
nHcEKo7N/MUSmGrMp6bAsZpJOf9D7gBpXn858fD/cRF4vuBr/J47MDUxnhlDFEx1OUt3G++ebBu+
hFPTZJv0I6qMfI3kqVdxKJ97IZke7CvBiO22MAvAgKZ3GbxvThLXh1l4n31VAani8gtX3qd4LMv9
WBagxrIIq3Bs39lt2q2Xk/D/LWDPUwmK7o1VXr6RTVvL7+2f3Fy6YwOj/d/D465vTfP2Peqa97Zt
/su//LcPTPgKPOdhbYKU7Sxer//YwKx/sWoT7H1cELbmYn76jw3M/BfJbq6LVEpQZbctvCD/sYEZ
/zKxTPkIBixBq4A0uv+DDewvZifPcGnQQtd1aPTo/m9cX9+ahJaUcHn0ergrbH0T1NTmo9LaaV6B
x9nT/4mH/t/ekTQK28KRZNEg/+0duX/gmxiN8oBpk/7RavbKF1NcBpvi7xBQ+PnDOfn0c7L4Y7KA
mtj+PIXAA8RbREqey6bCU5foHzDldPgCTK9JeTDSnZ0WsBXc6UZt6w1BwO3//FaeBZNQd3hDnXf7
81v1VDL9op7Lw9QkH0mafASa/MCL7SXht79/p7/OKwbvRG6B4TIG/nLWAJLODZCREgw1xRvfU+XW
SKTrhI3YPxw/gzH/+wH0hAHg2/UdzGO/z2Ehwg7yf/lW7LDMdW/pN6+qN7S4z6OOmVlUOmV272jU
8F4RY+2I18Y2U1H4zK9//63/yqA2PGHCmudsEqro/XZ83T7zkLUO5cH3tZ2eBFfRTY9TSDyENt3G
cnxEavkeyPCfjsB/GUIe2Y8C75wpfP93Kxie4cJy8Y0cDC05xnp7NGlGqZiISoXJdSpPPrzE+XyL
PVJuCk2+1Xa9KyeiH6SNXXn0xHMskue/Pxp/dSsxpwi42JbvwlEXv1+6oi463DS4oBeWYpg6aMN4
t1ZxnHWv/dHp165Gk9nGBHjool23RYrEDnAJyrEnj57/NHe7QYRvf//B/utpclyT6Yl7N9PLny+D
GQv9JIusBClcURPvzWJTdzi2JlaGg80VAUSFZJEvpUkA4t+/9V9NreqY/OG91TLoD1c7QDkbZ1ta
HkbHuqcjRbM9TKwVfHUwBeNt1Gmx6vF4GIT4JiXF7KD9h9HyXwfLHz7Bb9PbkGQRJRs+AQm2BE26
402M8dus/AUxU8Lff19TN/56tH2PjAnGJaRUTKvq8/zhGyMjcrysKDO88OXOrdwzy/WPQadiO7FQ
29lVtq/yTZ/Klw7uN55FSPypNzw6tXVYoMYqdw95+ccEAdhXyQSWBlJi8HeE3dxKEuT8pL8L9e7R
trrHIt6NTvE6MsH5Mn4TBgw+epa3Od35eXEpw32HXmE9q5BP9fedKgeBnzQHkJ4TO90pAIppzuvG
u8C6OVc06ldJwh9hydApU9zlc10hgiNDZXCAcIOkUxfU2A+Pti2OvSnwHESH1JAZzeEew76fX6ll
ZjBzjGJTTW/0fT9JKiFaCB61oE7g8xlzXdBVzj/By0RXFAGJoL0A2SRKjlkVHqbA2rFWu1GDPdjN
j4QgHKSS58QK2cn7O2kDjCiHfmv68UfmpB8qWECNJ9NnCBtK+CzzB8tpvmOgqCCsEguUECaqwmzK
oaTdbn7X8Fau9D76wGe2h117bRAtrQa+lzHSkRn7Z2DEqBEUBXS8LZNHK8ZzVCNj1+pSW49T9kYj
6mbXHCDMbrdB1Z0GskgNIJ+0xt8GjS/nzR0Lerp8fRut0DFRRWY1CZsN9toCkC/GnK5mgXSfCUwd
/oBEwCFJtmahPTst7DWtyD7qrAHKFn20LiYBC9S/PSExUHkcQV9+p8exsqljgDQF4+qAoe9lf4dY
cfQgnDnecIsG7hPmDKHUZ14s/VMVGfdl0Q3wV/kkgTc/jJbHgCXo0VPhOfOBXb/qI/LvffwmD0lD
6IYowzcUb9UqD6pNLn9UvZJHpG/qLfJ5eIwGNdBILVXvh97ga0P/xtfSN9D4Z0cdKRY/d2Mp7txE
J/kl3bAI/0iK5E3lAfauA1J0vFWkJ63w63pF+GAVVFSm2niMQdPQdGFMhQ5Z7WH3kGQFL241Gd4a
xqeNWmmbFpc+1/EceRGGppT2H8uLmU+0VpDwqpToMojrjCGzrLk73hMQ/e5J3s60OFm1AKNRJXfF
e0ab/JNDVt+6zQXutwZqjboQEr7faPSP6r4bV+Ci5JtZknVfVW9DxjUy2ZdFHzEaab62gfXgr7yp
oTyom7MKf9SI01rNQYZcV4FUmUD3dhWuYYPerDoud01dNMcknl4MSVvIHvlsXQoxvEuxricfIgBm
VOnByPigXBRaMXRuhmPlhB+xunBnKqmrWks/WyYarjZHXufy1stUojQ5gxhvfsq1UgDTgjLWDDcr
4j6FlC9dVwHUVo2Nb1ggyBV+9NaSerCyk4KLk6r6ND01M2vCZdrq1a0+6sz1MDKESpq/I0p17APT
zVAnal2EpPjMOOZcpI3Ybzq3e1x3SfSx8OdTnamvpZzslsmLWydvGhrmSrZfiV/qJ66BngNuhMmb
pyE10AnuFB23LPa3qBI8A4VfpVn75Q/8DnYnnbHO7W9Lmkur8bHYt3PILRw9Bu8ScB/aABO4a0AI
rb3pPE7tpZxXBRr82rXt3VyPZ72WYEb84KrjZsPyoXX7QT84aLDGmrSj3JIjXg/mbQ1M1A4t6dVz
Ohppo3kTqbq6BDt2NWNSPJyAgXKljzUApNrAZ1i2hr+VbbApqiDdBNfZCZ1LonFgSg9sWdsz4G0K
emaTQ7sZTpZVHd2WWRQwHLfJQtkLdd5W6Noz1xa1XqHt4MyhbW+ba4UPd+VFOars0n6K2LuimiuV
8CF+GcM+Wzm5nW2R29HKNPRtrHFdpRHDWQzTTVcoiWVALosXbMAf6nagZyqlF7EJKiidKa5tsdFM
rf6jCiikRTllVeNhCPzzhG84HXqgQWDJ1j9P0dS+Arnej1l4WgZ/pwz53snqKKlpkgEFkujNAM64
NdICJeeUYM4mCdFhWEck8GyLqXvvgt6HoyWonvlIwZE/Gr6V72SGRCqdSrEaYVbvrLB+qVC07UNo
QF6VXVpfI0W6Mr6JrnEojqMuNggR2DQtxWIECCbuLca8FWr7ShSSEwg7S1GyIR9wUZazuUZjhe3U
Ck/uwOUDaIAZJmg3RMXD9oxnqrUFwMNpPsQ4ZRmezbSpkIOvaCkdJe68VdRW40Y5ULiQzXUtimte
0iX2epbt3vReee2d2TFvTdwz4aK9Cz3Lt1nFQeoxeZY0fmmDjcSQObxZz2RexRbcNtlvnaRqf567
JcgHTeFHbt+aurvH0w2VLaOAZvnmGxwbb5PoUgVFVxuz9vBUppx2kvfewGjcmWRR7cldPNiQUhWo
MmXKIpo2dtgk+bG/megF+YnVrknPi1eFE4UAD9lf4HTb2Bkxo51aywZdRGr5+6hn43rw1gXYLeW7
eMxbccvxva7R/jxRIHkw1VzuiLtZR/dNd8Nch4P12QVeDoWT00Eeq1zFRrbFVcC1bKJ1L7+XjXMb
Xe89HblsqYS/uAPJAXNO/9aaaT4XEuVzinGHDwP9uPXwI7E92NlldmKjSSqLHZpr9M27tusuoWeS
3Bvmz60o5dYNQMaJGOOfzX1xM8PjOsBKbqgbcoWzMOi4ljcwJHC35vR+8iez9fqnHEiQbRbN1ZwR
MkDKM/Bvf4tDbw1Q7ES8tPga0iZZtOrDc1zYl76n2sjmWyLwk5+9ptfPmR8PF81zzolMgz2k6bNZ
AZwLSnlFtq+TFSeBuJmhvbFTxE9WVHwH8oQ7EAr7Pte2ujRuYNNXYsIjb47pi+RWutEl8lPscFOl
jLcYLPVqrrYMaLlqxxyoSOYVq6rW9I2Q1QS2YdoWNKbqyLrqjfmUD3jP3K/Lntxm2A95sm07Fz9h
YOyI1KphTl/ooDNlOuYnZ4QSYRQIKaiQ7h3NO5SU5/2ph12awr+Tk4fDeYIXjzKReDKyT7Luk270
/DGNjAy/xxnY27myO9TLAoqUaKee7g4xHXHV/lDJcF0eqxw/uKOW9KmuZWdwtxUXRfKImGHtZDcP
H+CqVEuGeuSOmig1ZhnQu4poz2cB5WODZZ7jfm9Hbh86DQviccgQTwGkWtCHYVqsJRS2NW0Y3WO9
1Y/2Z1ujBQ5clyVViMAuDtmYVNT0V53g+lfpl30Gvhug7t61eEPMEqDySgehH7LmXW9ChxwkrIDY
ZVxOW8eHhIkmwtu7k8R9IrtNWCeAK9tiYM/noHSKddInx3o3uFMFiQA3wYTcSyd7tsN4vqeteY8R
IIHrUE6wcm08eYm7bdzJYR3bQ6PlSptniHcpMiJ6Rukm96Dw+UhAXa/UN6iOa4rdMV01LEAN6QY+
zvb9QGxyoaHXr7nDoDgPpo0oMQdp8P0Xp7GhBd/6JmE4cVDXsKT5g7bdt04lt44gOb4m0Aar4n65
02FLZpOJPrYFlb0OxtA+zjUO45A6AdMZCHEavGZlm/s5i1QQjkWmvLWJuCvsR7TDKCCjqy86Yo3D
F4RryGD65ltaacEODnFEOz35WqSAXqz0cyVy5LRmv0uMhkVRK8M93i4VEPPsuYncsXsTu0D2VzE1
Lz5+CASAPT5QGRUbMMcb3WRtMHfewRuhgCHBbokNsta5wSCY1ZLSMyBZ951/dtg+rOAm3XIzCVYe
IIKVxjLZkYpYTBqiumH+rC618yrENCdZ/8QFw4dr3QZL+to75mkqzJAlNOcpcXF/GbNGWjt1/sZk
nYUieNV7JJ4OCZOgjLCvqGVrEll4Pyc+WfOathN3WHYzcd+Wuzoj6d4XkPFcf68ZI5/U4gQN2iph
jbdejslseVgiik/MSa+FF94tS902JjvHM9tx1cj4Bk+PpKCwfTRgmprv7cT3rvXqzS/3aqWM4/6W
pzrOV5AiItd7hOtE3EntCz0k1qBsmsYgzLez5RzUf77Jl07q+GPGvMwiPs4xOgf3Wgr02lcR6SUm
3o3KJDdZ2tU5C40Mp6xRefKgbSyvri+Rh9B7CnalrOkeIqDsbXR7FqsLr2N/R6dmG0QZFy4OL82o
timEx1WsNludqrV06iigEid+QLovQQNUr9BvDrLWtQrqwl2KIGyGXwJwYgXUPj5VnLE2BvydsiPZ
mzkHt0g/uT1BWa7zhF38zqdyCNaeaYnUBq+6KwJ1iTnzzeE+vS5xNBQxjEIMMk+O2oYMY/Jc6nl1
0OCPkFHdYJhrirPV5xfNtbNdWHk06WT+ZbLvHJP9pUujOMFJpWbe0GNrinSK5R6gk9XPJVWbP7gx
85wK2ZsqMiNK1AK+ajerbalo/a9kwyMK5pzamIPVCA2hReAjIe8ngylaBiMOTs61+tidh2i6MFC8
GuwWgI0dTEu/F0RwboBCoe6VE5x14T5JWp4J1uS1QeiVlfkwTiPwe9bwaA3TWdYsjjuXA8/Kng3a
jqbNh+b74zbu+sekYt2TpeEpzAoUjR0706Y/gwG9Leegk1mwtXIwB536DGpezQu1t1D7Yz2aXtGu
vHVZVwAhlMhHAvrtLmprFPZ8OaBIh9HV7nSHpZbQKVbPKpUU+cBm+RBmUxCuxNfFa09wGeFwVGnB
KrBZVUGAnfPixr7ixE+n3IRZT5LlqnGmh0rLL65LVmTS3puUIbC4nLSJf5nk/IV6aVX/cML+21C8
2KJel92EX5AxklsR6ezpg4U6u+i8r2VPF6s0xosxs9idXPlmqS06OB1IDK9L+W358GiKkYfYjFcz
o1ARc5MypPnRinwzFPxLLcmo8/rdkcqz2u+CFG8Y8IkUd0FGLcUg6DIzHug101G1xqsVc8fUnHu0
jhuO/IuaMLq8/JwSyKcz24AbEytJJN+ybdMqNjrElyB32bAIZq/XeaysqqelmlyFHOra+ap5guIZ
6ppVQgiaui+bLbkQc/5e91zTalPfFyzZO4NuhQs+AU8kdwBINW0Ac6AKvS1LDH+r4iMZwfyL0JLb
LNwbOupGddXOqjqGQvVH2WLaX8a8Z1Xn8ueFtvNQ/HbN12RkA6Im2vKVbN0fddU/qqlEndVo7g6i
cN7GNHqLje8xHH7COhIwcTnTDMEhlnnV/WLaAK9nD08Jom+4esJxfHTc56SLvlfGbs6pqtTCDLmr
H4OOKWNWxwRlCV7Tz+prwpylpsykWLYkp3sUM1VY1VK47BqT3aSpbiTobIgwFxQqBhypIP25cy29
Aaut3FXQjnyLwKrWmjHfKq35GMv0sfKL3TyMG5+saKxoZPeEUX4cK2RCqoERG3jW68Y8xTpFrz7/
PAm01XbKvkMVfJww+phsqhoChNc6arQjrZ69wSLRVUN7eZC1Kk6tZFZ0uNcl7JApOohU3I0jQxCA
Oe8rQfYOJHCJdNouhYUICgBykAAV+7oaGHjwrlUZKWvWJQPcmHaFiVJTrQS6zjBYmVFnT6h6ZGn9
s+Jh+dkbwJa7PjV3PbUT4ai9NaPSHLN9o4m9bCjOjUv5DPyBTy5ERPjx0OILapjVsXs8xiZfk684
1sM3iofbqh62qaJjdOgHVpmRfW578L/qemgDm1NYs7OXbKgmlTuQiR+IY9kLVSgvVJhcOG5Cx3u1
hHnwWgQdNAi4/Br32Qowkixb7UBWJFakJ4MaY1+wZwMgkq7hGQVqe8/9vq/CD0D8zgoaEgYStkXC
S4710D2mAzmJpWltNYr/yo0NbBaVealW1A5V2GWnFapSWToyM+T4GP+HvfNYjhvptvWr3Dhz/AEk
MmEGd1Le0VtxgqBEEd57PP39UN1xu0XqiHHmZ1JdpFqqgkuz91rfaprUIfuDZ4mGy+JcI001Zt2Q
olumTr3G9igKGA0sn9VbBgayQx+9bAIuiEq4JctJMJBSuUsDBKdhsWN7qi09gxgWplBSLvCtVG7j
4toJ72qrhBC778k+2KC61VYGG2TdzG8Ci9Vk1nQaEpdLgZFMociB2PPQ+DkZnzVDTKKStzPj67z3
zCZSgyMHQm7NKWrs9KFqxlMf9cxSXqstE+hlSxqur7aRsmK49AmwlEP6fq7SaBoHXSXhqkR1wiDu
OFsV6ktFgNMyozR5nuxYKsbrspyFsWyNXYWXIwKaoY32m41Ik8vJeUw9yU0TOT+dmC1vlWrMlIFJ
khEjVoGWe1mZnLvYTUryEKjTZO51HqX2Zh5KxnnfW7j0kAIje5KD9d4OkgKii7aQKkJoBu9RcZ2O
TCHIbhip8mck11eFRvnKy2M2UXgbFogtKScQpsAm73jeM+MfoOQ8z22xRQG1sa2fZa31BGSxOJpL
UwLw8SIzY5sV4xVVhgXNaswPNbl6Pi5WMtD5X4DtyDZ9rTrQ1xByEE5enJ/lmjggaNTT1Xk1dz5Q
ll7jqlCSsZlNHpXZ1J0vuonG0JLatvNFeOMb5S0ome8uDcZtUl4YI2J/rBkLuIEUVZMXOyyclRmY
iKgj46+agCVZXfflPse5sJzv+iG+LeGrsAROeCoxA9TZ+E3zWKsUdng5uTe97RtcAK85mgn70MYS
2aG9qJlLGUorsQuJxYw4tIMc9rpTsCmoxjfPtJ80mcEy8cHg+y2Dmzu28P3TZ0LHDn6RIhnjsHC+
jAqcfwozJih/4AWzNoG68jpMejpKjBmzPtrsdb2mPtXSL/ZZbGtEzWCcVvB/exGKC6RL7d2opw9p
3OFVUMMuBqBXaC76tuG2cANtbVO+W4bgnRYttpdlC/PjsUalOBBq5ZFZlE9meTLMJLrycnlMqT20
g2g3eldedjGZZVrSFZtYdM7Gah0TtFCrlmWZ1JvEYNkQtcNVHZrQ6RHOQhaZNrpDZ67wvG7nR/19
1YIXSMHsEaaAFaN9zXoTmafzoGS8UWm9sOtCe2lygiMNzLu7qXDcdaEjqCpjue1bFZ/gboitVNl1
1ju+gWtav7VKONaZwBaSzmLkeH5Rkyr3EUwQXwz24fziGbxrvyGtNQ7cC9bfL/DsD000svzXXY1C
R2baGxAkN0mZWIfzi5W01kHx5PSomfb1LHNWSXaVhAD8MemuY9Tcq8DoqR8E1IutgJHGKP2GCiGj
nRe7+IZyHfRPkvwARSsObap/AybfbpIoNNZpkME+mMX655cw9r65M1FbmKU6DE7w75fz76KClQfJ
6N9DgBJjgryas0naXdrLw/ndhx/NoCXkBOJTiBTxKGU7gy4LKqlZpB/+eSl6n4RZt4jg23iUcEr8
m/sIchh8lrXSOniIWpzz9Jd9mS5sRgEzPMW+eZf2gbPp3XYzmMMAVzM8pc0oDueXNojNQ1XPzxUF
//U/fxB5fFASU9EwNNM4nF8o92NkmX9s49hMF9P81u7n2qQuJE9rWF6jH6e5V+i39QxaIR/P38T4
hrDiWfsgy+xTLMIH06rKk2yaio1jmO60RPcPXKVbYLjLdNCLO92qTvzxcGkZAFfNOIn2btK1FCIz
4A0OZDNnBsYoQxM3YaAXayvCyuC6WYYfVtUbyYqAQWd0cQy3TsMNNf9Iob287vmM809DD4CbCr+2
6vHmb9uWr+P3wG0mMy1uRzLvKY1Tpzj/zmYbRqqedS21qwGfw81UXlIUGzc26ByJDO0KXB9bQwuw
TjATdiYZSyYiznPdahbl7/mtyoI3Y/DF2gL0xxbAMA/nd918Ff71O92qN50vn52ekCpI+y0oM/ub
ptuYct24PMoMCnmq0FGGw6GbX87vhg7NY8uH1wUzuD3b1nwreY9otK/j2b92/tX5RY/dv38sKqTy
dlIgZ3VT4Cj0GQQ1yYMKXviCN3HHXS4QDTLjy8vxxm28jm4TL5BafzAdyYVlT97dKLZ5X90pvIVe
lYNdk+ZazE+xPT+dDUadbSujU4kZktvPWzsaOedU3E9qNPiNwB/H86Svm+HSbqv4qEzK4SZAgmXI
ULPCAss6sVrjHvcPZydDPZsYrKaQyz7UDaLeb9Iwag9dbDlk4M2jTTIPNKTabcO4dcn/KiMDuJsX
rAqBDlRnT7kFrnoZONGaViKCaeLa7djZkFqLvM4gHsjq3DlitsE0SExXlIKYjJrgGCcGTIlpyAHT
aDqLiOxHWfLZ41a2uDQ7WbWHfP4yvohZY5zfIsjsFrXjR2tKEQNeACwk9qTLw/ndP46S87tQFWID
iJaZs92PdgHJMANGE1iSD+mDv9+df6f8h95Hgkn12GWeGyiPB+GUcQuEZMZ5DtwvDZljbdQvGAGP
KrSZosfuugjCZ/D19dIcKgzc1bgzfPyIsc2VJwFiHPV1zM1M4aH3CUtzDqIlKNDConEiMYgineXv
JVueLCGfMyz0754jt5F9rCN9F+TDi1sWj5NqnuKBFaMxmruedSk7X0Fqt2AJ74/mg4rIzMaMAhlK
C670jBpGrWnUPeQLKFjqBF2NWhp2V5W028QXxfrdLHDRG4pntncUfD2gFoaNjMyIVwhFkWnH+JFd
u36OVPq9tpzvbExghMCJVa3/fSi911FWmBDq2wyb5CKfFP2QYeNrwX4+AJ3gatZlDo/EEJjbKWat
F40sblsHZgPKi/sG9gFFlmXR+ZuQAbmKBsY2gqyJpb5MoKHGlfUSJua3auIfwUb87gxMc7jE4c1Q
ajRU+uQT9UJPw7kXrv/dtJvveGape92EsYUrwWcFB/BCLKe0eu61+DSZh6kUNONIeu4tIp/VHP6s
Yxg4kYD0zCh0EetBtdewziY2kdGiba9FievXGYiTnsiVTueAaXOOmu7n0OkJ0BK9OPBLN8McSs1q
tjohLaWMaafvkSBG7FzlkQCis1w/zocRzBsBkNKdTUQcgkRW1Mm5X0cIoFhGmMO86sbAW9HabJ/O
Fb3I9d/nUtBw3lDpVFicFKWrgG+OsXAZqf6xcnUi7nTSMZBb6I3HBtJcKjY6QmPfIiNypmobN0rZ
r00rfg1d/Q7XlkPtkD2zk0K4szOE8NQF1LmEhJSgpSyUhMmrKB1tsZOl+4WgV84Ss1/UhK7OrgBZ
E9gDUBDyg76oniZftjXlqzlsPRvZqxSGHqzJ1SBBjSVckX5npeexjUmYzvD5n8tdLg21FnA55ga1
rll1U6AIiX+adwbnU+lTZpQQSc1+D/jGQ3+QzWXh+nKILLrMis1l67HfLhSKkfHdMrkJ2og1IYCe
MFcwTKj25JFlbOryGwTx10FFsBQxJS/yZDMxXLPkj1aYVsErd1+h0j/J2+eTgobUsKWa9Y8fdXm+
8Ec05wlhocZji5yoitmyzl8Jo/2FYR+nfue7FQBoqKtfCaA+XxBDRxQopYEAyv2Y717Ljmytvkh2
xdzxTj32X3yQETwqygyaUJe5GG8t1CJgzB8dW+zdvj/MuzDaoree62PdljpoPp2WcnNRJe5+kJR8
/vwtrU+iMFc3dJuYBUd3TZOm4a8irawaslhaMbfNzP8NGjaITl33C4ZhNpPjXF7LjHhZWPi7fBdd
FZKxso/fZzFHGHIV04zuSJs4m5wdMVqDV3PeyzkJ6k87z16jKn3FRPLOPbGRgkWZHwUveR2yuL0+
SxB9fd63z+XApiRO/TkabYxIPpvCs06DbcI7jWBrZQNVBlQJXiROim3EhOtPw5GoKT7MDASuTFpx
Q5XgJpO7fsQ5marudkyDn2HWX31zreR23rBR53m1qv42qepuKYcnMo9g21rlXmWsb4PXfKL1WJFD
nQzB7s/n2jA/iWM52QRvzHYLW7c+CVaLIcw1h9LHLsRGvHR1SRgZvQ4x602qeSST9ayKSos9NRoC
HrIxXUWJJS6NjpicQc+ZDqgoO3bIyjjBv0mweb+rO22bzDP32FPPmdLETg+BT/2kcrtb6dEALoz8
hNOEQCB9egch0zG4NfnGKsfNudjsB1QsTD9YpsB1ag0hnEG9OuTSzQ3FLKRIFvWM/RV7FB2NCsYr
Vl1irj1HYlfYVN8oM+Sk9y4tptB11Fz3cwJBbMxROnnybEPkmHvar6koEApNBO+OjDyVZ78kjc2q
cP5zYoCo81P1L1rtJ0TYYkPNQTOaYh1lzY/UPZfr01SwUjDXSR9uAz17JZ+OkDeTULmgoeWlp2tw
v/oyMkmQ9gIouH2mP7DQo15FxUdSmotFBUwP8rNk/w1Bsbk919oLDViBDR230H7mgtsH7rOxyj31
zehY7nlyojESs8HS0ZWRoIaQhWwrotG3WiqsRQkTeUO7BLJNVOyLV2FG46FHNgU1Uj0q/pAOwcHP
+++yDyoWZxtPkvkFoaOYRQJWSKuhIonMrLQXHw7Z+auWez8Pfmr9cNvGeXdFRKyzMFodMUA7PJrE
c4wDNsu4b6oDGUgPX9yuv5lR4OhYBoEvRPGpjwEoPrmIkcTEvzPnQ55nA5vfsYZz37QGSG/EpjWg
ukTzeeERzE5uHUeSz0o6OWsYyib5Qr/7WfHtmu45ZkLnKWJs/RAX0oxWj1jBCHeJ8r8VaXTN8nk/
l74TvIFaNe7hkyQEjHePs/QqdZJXTy+fTEd9cW7E54nFdNFbCywSEknkR+l5G7bAIbM83JGbCzWx
5alqF3pUQ1Ut0DOjFP9RsVXrJvXDgrO18pGc13N9w5r1Y+gpljUO+lXqOfeY9e+FDMY1lTDwf8Xw
hRLX/SSTd6XOmINC3sVnJT/qcFlgS9rgPdGUceStNLroKCtWeldH2K3E3MxmWz8llr1WXLZjph8h
NPQgK2S1FvxFCtQn+Kf9ug2dFPgGSZhirkaFacLQK7G8BSOx9zXCvLx1HwHRIXjQ+5TNY5Zri6Jz
630fDw/pGOUrHf79hcCxRYlDrlxNuY8ueyGh34rqToOwuj7XxH0tZPappp2IzRWVPjgQPYW15KlQ
TbxLygz6dhsGGx6LZYOy8sFKxcaCPW4F43ThdtMiBJi41wD2+bKwDlHFY2Pi+V4K4kA3oas9VUWd
kA/SUVx19ecxQayrmbu55niWimZzVoir3Qc0cHXmiEAE11i5UvQ22Z0boI3yTQKhU1Pbu7q6zlr/
XeV6u7UIKIgAlYKppqCdD9GmBJgJJKg8gZYubpMxY3MaM1qlYzPsqjD8CQAn/2v18b/WqC+sUYah
m+ja/3tr1AaYe/jGuPOTubEZ92//97/+/jt/m6Ic/T+6iVSfZB1D/dsT5dj/wRXESAj/GDsS3qj/
+j9/e6JM4z+6jvMJD4jOpptcnv/viRLyP4qhal5fWbYlLFf9TzxRZ6POv1f5rmXi/ZKGwluBk8f4
oOGHVKDjSsrbnYoTcg1J973SIgRTrNOumqEDlJUEwTZM2aCFng46DvPkMi9jMK7XspiCI7uwS22G
kDtFRY6kqrKTYqfEpmCOO87qfWN0F7UqHUILsxJkzJee0w+2AEXRzREOLTe4zJzgj2N4WfoTz+fQ
bHUu1bIGVBYzg+KnR9ZL/5ls6pIMQpeeBt2ILxblxodx+68Pd6nv6uhYuSQfJhBYJ51hAF/ZVmWw
mXl55ZyzWI3BOhFMXq3nXxUWu3ka9kvPRHTyr3vt+rPl67efz2VzMaCcLTIfPBHoI4GOSMnD79TX
puyRe/QGLskMqLHt03Al0ins0a4RC+8osmO++PwPc/r5+E2OHp8tt+WnOX3ompb1CCdfKTrSUdXd
+hWFZHNUBtIchCnkhfsr2wl/VB0aSTT8cpHKraOvoWjW5IOwxPvzV/r9N5qnJR4u45OFqRkC2r90
urdaLmEdREOwzgxZnv78KcaHpTcHrrCoCBuvI7xu5+MkWPuOWVOhbuGRowsdnTxaV4MVPRZev0Sz
5x/AaXuXU50vHdGBeOu1/tquMKFTuxCnwpQBZTkLKl9It+jP322+5/71TJ+/Gg5L5mhDcEt+3KQq
OHpmYDQtxZY32/NpbGrBD2m6C5Q/9yE8K4COUfHFnfD5tCsxG9Zmb6Vkn/ph3+cFcdQ7Zt5u0dop
Cn8skAs0Aes/H9rvzjr+UdelMOGyBZ///F8WIN2pRWTEMYfmk28wORwGNO96kZhG+cV99Luz+O+P
+vBkWRL+OrycduugAmVDSrJxG70VUVwsWMPVC5qWqzAYvzD+mR88o+eL52CGpbxgudzAHwbkOTfX
6XseaEL72gUWpmznpjrYRTvdTIWQi869CqKxvSiK/r6xZbQey26He85dFJodY39CYdxH2hYliaDz
Znt8b8QBs9ffaVmcjEN8KtVADkKL9n6uD1S+OW01T1x440CEaOW/1+QuQ1S8rpx8pJgMWMYYRXgi
3MZvboxWe5GlCnd/vrRnX/6H29bEuaobFkUs8em2dWrfogLPg5uIBrLhEN6Yzaz19jkqLehuGqLP
y55Ol92593UCPAXg5HWfkVUyDHDMrOwuqZFw6RpqptamS+rk/coco3rlhwigOm4W0XX6oq6Ir05U
funY064gy6wkVteYhHlSQkYXQ/0DdQOKNgd/gocWhO6KINxaA+3+50M2Plra5qtt6sxd82BFPORH
H23kJlY8KRgUeWlTQmunY19GP4d8zBd1/zBFeYxKxoFCqWijnotwmnqn33OpN+GmmCLt5OdvWcx/
df2bCIkWrgrjW+BNxjo0KX+6oD6sVuVLs7E2UI7se+Kyd65ObKwTPKQDRYHeZp7USnRogtEMYue4
lB6RzXoDgNAlGLmdDR8ySm8GONpuXjw07cmICaTMkEw7pn0hGjoTmaL6cYwm30VPbYtF2JeHvu1u
/KJ/cLpjjAZlmadtCNf1Dn4AzOnkrooUqkZLA37H+rvpHA+F+yEhYGpZgZTfQDk2VwjbmUdl+Ajo
1AEA7zQDZT7/wYzC69burirkdklI8RnK6g+kIQUghwzjg1+iNG0pFccH4VyTZ2Ol2q4r2ntMzWiH
tObK78NjXCMZHIqHMqShNErqSTnEZJK6AL/NioRRVQLVLzFXxPsiHvkRVOpHTq1WkReY1zMMT72A
wriXk3y2U1T8xAHuU8MiDcQ2rUUDzHGBkOvBQnq4ihSqYPyi1DkMZBcZkS0I0L+4qz4PXEQSsmpl
KIYj8SlmElqSalXPc9RKWj3psHU6ZNZGOBDWhBTHD/SlB3bsi/H/t5+qmHXJWLXnieDXkdmtuDtA
+jDtYsoy+5s2T97bCv3TpD1UMn6KXev5i6fn89rLUTYzAdvQOSbyvKf+12RQ+26XaUnL2kt2zSKL
U8a26K6ascrVq7K7ae3qR72huVuo6frPH/550YknXczLcyqxpvkR14HgoIsw5XC4dv5cVGITjULb
EwSobYpGHPRmZ2uI7O30i9P8sWLBiMEHQ9lgnUt5lVP963lOdU8jZoXzLFv7En5mtzbTFJeGPw77
OAtfU/YMS9Xh+0iC6bJm8FyYGSpqKhiqNb76Np9nfb4NTnmsHbZhsyT69dvEoTYZqK7r7dkdo8/D
hl/Eaxez0CJ10LYlfW1cEuLYLXyJmcHzSAejEwlb+z5HurJVib7685URv7s0rIcNEKPKNKBG/Pqd
yjKXE/Ev9VaYwkGjqK0LSxpw3Do8vuN7V/dErc6CPGMWI2pe8pSa+e1oezopiMa3mOzGxa6WDRw7
bVzEZ92lRR2O60r6i39vROKiIVwOEZfRbekCeY2XXpRz80jiHYQn6H1xmj/Wec8XHev7vCOEH6o+
2vJ9LBOaF5j11ibFbEv3328vDZtGYta1TMrQEpddFJYgC2QKsHKId1Mt0WOp+cFHtbKqdetVTCxd
LBhtJF2u+qJoVtbsPp1S8OQ9UmoUs/oq9j1z30qqSCK316A3J/L55k6De3KBmu1UzgFjPMAcWa9Q
7e18zhEg3/SL1de5vfTrasCZd8Y0wmxTMpx9aD95RuWmo9PX2y6u0eIFu8CGXxxodPpK4wTIbUln
U+6DHoVZm2VwaNGS4TBUAQv+rpUaZeySGp43WCs2gJheTYleoRvxVEb5czqU1KDnzWwTWJsm+a45
/UMVJM4hoRmF5nBe/8AxTgsKj2c1mRKEWlldfHD83l8XXj2hBRxfpxqFQhLTbk282oQlVt/RXXj7
8z19XvX96Wx8eM76Jumln4/11m9pnuBfB0s/GYhi7JRGbUwZjXEBZjP8RsvoIoBGtVjatnrooubq
z9/lYzbvXzej6zBJMwoZZC3/+nw5kLFph5DS4qZ2t+0lfk90hE/Q7ek+GOMpVIS5oSuiX+D7DAiJ
cZUOeXxlu8XelQlUKyjIXk6f4mziROB2tF3KX9WEL4hwAtSYWbkcABspYrcWYZm/NkZLHAiFt4UH
Y4s4Q3nPP3tfOW20IrgTTwIMrwXEKVx+TvieZM2INVdcNYnyUHRZz2mhgCK6DcC3yRu2MQDP0dT3
AbnXLGHg2CnafqhO2jk/48mU3isw3AerjZjbMXraTfnUNqgISmRFYWkuZeW/OUaUfNF0/by9oU6k
G3T4wOfolDR+PbWKiPXYixhOHRm/4ouCWjXp5/69+cVG6jeDpMXiU7pslPlXPzUTk9jKqtyot4Wf
ocEslyn6AobOa6enBA/qfpGlMlgCsLn/8+3zmyUvxyhgRblQDGzIOL8eY4m9vLA9xfCcqXXbRTWq
g0Hu46b+IcjrBpLjrWzRNrQ0AKgrn1QmMiVYTrGup/eBjs923qRqwy1xpxZ26Spa5+HGs4yvUqh/
s6SxdIkVwzRZXLCx/fWbNn5YCi/Sazh+pHL05TGvo1cMHdeDppazXaG28dv8+fR8bATMTxcVP+E6
Br0AZX2cUd1OqwcYefXW6NpL3dRXjP34ywiEtmwsljSnhIVmVHMpLTf+LdqXPabmDnUX7ikzl9cD
pPkVyQbdpvJYaE7heB8aZFVqXy2B5gv1YUzimzJ12lwXOgIf5tmwbToVdIxJvZOTG1/YCJhj8Am4
rTAPBtH7n8/Mb+9YtkhYwSi3Uen79WpgJkIN0Q711szQr4sLKflUkeEU6HAKJNy/qDkGqAdf3bCf
d+RAgaiScrtyQT6xeKLa8HNDFvUW8OITFAIsqewOvcAm42SortiuLA2f/Wc8zBYBn653BNoC+SX7
cA/xv4MedGnqHSrU+DBNVvHFVPmbUhRfcOZq6TzMDmqNX89MP7ZqCuqYJ0qTr4wqHRuZJtrERX3B
vvFnELI67iRaWcF+zR7vCumvaD8Wa7siTYpR7N0cOYV/vlzyd9eLFTJXit2tIz/eyGS0eMLMdEjk
rQ8jMx2DvZapfVJPJJuOLF7rhkDWKPT1DQ1Wf8XCcV8Iioht5KTXY7rNEFDdoeX82UZBDz/dJ7e7
ri/97OhqJjwVJ7icGGnogpQ4jT2VYXYgKDxjXnAj46JxDLx0buBeTAXTRAaykrGdxPDAcrunusQy
zg4hHKjw7OumeU0G9UxYN0pnM7IfRem/QV9cx50RbM9o8sRgWjNhXp0wp9cla4A/n7DfnC/HhbzE
YEz/71MHEPl5iPbaKhGTq6VJDNS6lVO37jOkoQg078OgvbG06h012RdjzkeU0DzmICSQNqA1kImA
2H69gcIIjydkyHJLMLZNblYrdyG21S0mrZioY8vY9xWI+C7tD4lHfRN6AnHPo/k/31Oxl1KoquZu
xKeZoZiT1ApHlqSGjleVBNdfxsD3wz7Ll3ZgvA5OZlyOeXaKpKi/uF1/U0jnHJhUc9nE2NTy5a/n
QEyeH+UtH97Mrt/WD7bCyb8jcka26ZdiHWrIcf2JVFQkcUVQBl88xb8ZZZD0WCQVG5YhlftheGOl
lDVuoMpt0k541uC4e1C665qc5FSswM9+dcRshUyO6cMIzgpbn3lKEPYYx389ZieWeetPJLEmXep+
z4lWX/ZFY10PFG02YVPdJRm0aGMo3XtNoTfNW+8NQE5wtAl13vqD514TrYR+O1i3KRaqfk6Bi3vT
v25Fc6qNkqD2HKdKA7Voldim9uB4WJvGCvGtXscnLR7sR6DOi1r3ijsRJE/12I1Lu66i12ZwN+ZY
Jzd1AvzFRITGDKiz7c0GYFZkTOC8T/0dEljzKZbye2cFat2LIeNJb50L35j/IWl4rxgUtlG3NAD1
3VLN0e4l/G3P7tVj6MYYdezWu/DCxEdoILVrpXfVDUEWKDZ7lNdDUz4075D+2wWdXevJMR/bySBj
hbp+hW+ZsL57mx3ETd4r7aKvPCLW04w9txN47m1ku6jR/PEYtOH1NI3GY50ZsA5G03326ijbmnZO
iQjF11XmJo+sZNp9FfnT5SBA+hStcWgwn7IJii8KY4hOJKwBjhJO9giD914nsmSV9pO7cY1mDjNK
WT03w6vMFVmXLMlBJgNsiwGQLMexze+i0P4hgmL6ocfGTeYk35o01LAsyPBitNvwoh2at2KsezT1
fTLBJs7bdVqEuK5l0iHbz9iBNclUrchLHGeYxIBBCREl5NIasWXBqr5Nnhotarcg5JBazi92MDnL
yZPpytRxsDCzh5cNSQgHhJ2H868Mp1CHxhGof8MeuBwvuS67v96df+fFAwj8ytsisttEsalOlB6t
0/ndPy996pPn1VOTcxSGlhH4GiF0eXjh9SPgB0lyaO+P5dr34vwYDLqGUmHOFC3t6mWwcnYvk9cc
Qp9MkvO7KU2TdZIIfRF3/nSlwTu8Qq0pcgICz7+h8zdehQnyMMLLdnllnZrMU9f/vKAqWIasVS7t
tA5gjsfDNqP8vqtHyOy2KOTDEJsEKtrptm/aadH0nsTgx5bq4Hbl48gV2AS27a8TQ3l30sk3xpgZ
TxpJEscaua6psUzWi0K7bQpDux3y8qZL7OaCfEHtmswHnPYhwTWDZmLwgwbtB3F5COraJ2aXH1OW
+BfjbK6phz1SrFRbDFCYENUuqn5MNHB6YXtdxytbh6BRB95NmSCKrsHq7LuiRPAM4GUT6VZ0I/Mu
uqHABMxnDM+0D8rvVhccTT3sjt5URMvGtN3HZCR4BeOEvYae5D1aEXyHTDYpayvyda1hehwlFJ3I
76aLDJzlI1HGB3Bn7k2qV9Vj+pLMv5R1AK+/zXgYCnsLI7Z88OEc31lNBm/IKB/KEbZIHfsZNXIz
WmOQpkXHlvjKwhdEJBTvWLria3YI54JrY/QNa6RoNLlfy8mG1RW/mImjDjbAgwOBcRb3N1xzHLeX
HdQdwGxNtVUGzASOBf4B3QYROzbYZb/bRJlp3EGcAYzfXbd5QcrbxGG7nec+dEFmrfTBAZ8f88EE
CRDMYfTFhTYKJMQF/hxBOkofY0duvZum69oXf5DPXdsfDZQiGMmFeZnX3Cc5eAHUN2lzUc9ORKsI
3gILQrmQvqIGoZeb3FfpuqvJ+kHwlt5NaXszOoP1LY0I/q27YtgT/lc/q+FRKTt9NEPU04VG4TiL
uq2Xls63NjiUAuYK/d9hQ15Vs6uBdjwrXFb1/HvLZJWbFOBHuoFh1XRQjWGIG5eiEuMOjT4G8yl6
zMbwhYEkeclMj/89votEXl0D5rYegwjEUJg+Dm3f3phOeBGg15Olce9Ubn7lpMODDy/qQYVTfBk1
2o/zT4R9k6ZTJxky2Fys+kzjalB7vWGSWdi+5d2588vYSECdwSSPCS3QFTmx1c7M2mY1UVzaFcIY
H1wieVchUTT02/LxIZEqXsPD+z70Q7os86i+a0kovHBleIvAs75r5hcDCzF8EgfIDlFry7xTlJ0z
tz/0maBHNf8YkcR6F2bFyur1FzetwM84JGD1lvs8mBmp373Fsyhi7hFpY0qIw+/1Ty50v+s07Ipt
78hrz7LZjytsnLXCBj0rJ4fY2Tro4IgfrkpM3p11gg2DMaoJg9UQ+uOV75Tj1fldF7CQyWfv3aSR
KTOY9POgGV4PaRFcWcmjW/r+Ju2Aq3SmL456ZxrHQlCxsUsbpoI2h2obzL1uCbHOHVP7aM4EryK4
tMnmOPpGXBwhAenrGtz+th8BFcUq29CirW9EqMcrc5D2sSSY65hCY7+o7Skg/oHJDvhuTFxRz0bf
06fL8wvJX49GjH9Gryuf6FviUH1D7KXnvU5hc7SCJl1H5c9c635YHr7XhDobB3B0u3qPp6vasKN2
VyQ4rkPZ+EcSHfyVyowI8EF6mFlSFduIhZLhWuuwyZjFWxjHt3HsYetKgLJN4U9trLZVMQCk6uWa
KAu+Beu+bqjXue3syP2h+epFpzqon5oywrZdvUUdUVLZdlaIDo381oXWra4BLaD8dcNyfpUNSFLs
WMyxIyTglawhtVSenLZ5EmNzDVKG7mxxldj+POvSWfIkShJ7oez4yRHeTqL3EyLYzjSpQRwgdjGs
ae9ZFyKXdd6mZhiwuYLs9zE0taCSlhWhn4OOv5tW6JxskndrG9QSUP/ywGYoOhg55oHRui6tbloZ
SbGPq2lvjslNlwEoYMuUFIRmR5LY9AHLeUaWcKitx25OL7RI56XlaI8/2XHeFCb91dGu5DIt4J+x
xTM5bSxZFYdVZKyV9fjYNV1/soqHOC478GDqNpL6tGxrpOhG57EqUNRrvVRf1aHzwzFwEYdhGiAf
bG4y17slpblcacOIcyRiZTLrcSky2suealyZO1dJ1DprzAUNxu1039TZITWtjt6kdhUOw2s4WRuV
T8ZKr0YOyDReskK/pFSCFs/ZZrpY4U7yV249vQV4Rmj+iX3TcX8xJxFuok1YX6rK2YxaeSFiPVqh
CMmXZWFe6/DuoFok0ZLoymUinkXrXI7EaKw7xa0ap0mxFnFUr8ugvOxtLdvog1FtaFWRQoYxZOXn
4lJp7COyqghJ2BCg3v4fe2e2GzeQZulXadQ9C9yXQfdc5MLcF8myZfuG8CJzDS5BMoLk08+X6QIK
3cBgXmBuElJalmVlMvgv53zH50gA7GsMCo9P6PwxahJpQw+FZ7lEVwIlX8w+okNGZgu7xN+6tgEQ
px7SfZmQY8Pg31ynWZfCBTRGEp5ZWvgLzFBFJkaGRnRx0h3i97Nt5Z+HhXArr/aOTAL/PPyVaU1g
yig+wqL44zyIlHpBNjxSWawCBcRd8Bq7qv/iK+d7Z7UIDIik8V7dW26wjE7JWPM1jAWQa3KV2/hW
ICMhYPBARhXDKULQX/YtcLixuqgkjRfb/4GKA8Nh55Wx9Il66EbFbdfyN1ahSfsEIugUJEIX5vQV
D6SxC7S+yVaRLsjmE3OrJhuR+1KrgoOwcwn/CHJMai6Hvht/1dwAi3bOX4ZZ3lSB2h99ZwBxrEXl
r+fp9Pyoz0noSCGAYMC/MM7B30vM4amdnOaUB7S5zBk9osROVYjPOyS8Mqo7MF9mILdRHtUbJJpi
RajpRolUnsIxlagMSMZYNx4j+OeTI3C5UzukZziY4Y7dDRFYhmSi2Jrdxnw4HW36m0csSGvvsNZd
gsc/2Llzewpwe52ENXlcpeGqmSSD8cYlD/Dxv8jEVMdOUPxiNZCfiBjJTz69O/p6NKdKKpvjKiX1
zCz7k9cVLvK+h+xDTstW5eG1Kcu9nUoDNrn4qdK23gZpCQNIjc2JxMb2VBYsF6LaBckI4fGUecG8
b2Zvl7FsF5OtDwKjH0ugxxc8TLyh9OuV4/fGJozGPQ4eDGE6QSYb2P3p+cBeMA56m1Bmw9tOvcgP
csB0fegESE8wRsm6k2F9yj3UtEai4/7x2fMpWvBzjkR8u0hxejqIYVzVJ1Imv4cexZIzIixjENVu
R9/vMAsvQwO4iN9y1yOXJnS4PvHjkXyccM0PwjkUITf+zKxOQyorfB98ZGliZLxs2Jf1+BVSENAQ
L0uOz4dmwZbq1hbEplRwnHgB6cP8IVHjHJXPD7VXbBnTBfuuntPTXJbZ6flRlC1ki0PlTbQb966l
93mrdoHsXFACsnvP2n6K/35qZFF14i01rl1YQigp6PJCJBFEk5+eDzPRqaepea+aVPx9OhzcEBJP
ITcaTE8dD67T02skCADH0ThKHNoWjemWZcaDEAlMrEzV1Xk4Y7Ogv0B2xGQcskMzNRtP7mvYCMdN
NTjG3uIVX7UiL/cWHdzW1m6wXkBagMoPLxUTq0s1Yd4oInjMnUGyahSirm76QMZp9rGEVnJiyCcx
WEu5lvWhwJ0Se4lHc+2Ex5mMzrUuQ4wT7B6Mjl61Ks1fejT02ho4WGcz+j2Dp8N9Pm3LJOfdNJDH
E1kZUGWjI4FOMPWmH+HDJXeb/sRFXB/957NRaoTQZRDFH5/Pjo+v8jqrICGHUYUxW9vFNLP983lg
HRYXxTOF+0EUQHDy+PLnw/PbPz8yteOuiwg23fPTv//O38fnX20Mq14/0hLXf598flX7/HGfH/79
XAb+xtbkev37Z5ueP/zzj//+JLAU3j17Cf7+SP/+wizJ/O00ue+NrXJq7scPXBrevvcmbtMpSIAn
gOD5UfVw9P770+dHz+f+x9ch5SAzdKw/P59/PuhU2g/tLN/g+XmQ9l7cTdnt+RRR7ctWiuZnP9S0
ymHSrEQUuABA+fTfD8sjbxn3E6/280PO9PHoRpO3CSvn2FjU4hhzcS1h3dvIpjsr03AvaCj9Tbtg
bi8HAjknYSWbdgpCWHTsAqdHEiniuD9TQZ7VlFreOhf+L25ELRx4YlFKmR0cUS8bnCXOHXsmSIik
ni5+SCdO6mEsBMMZ2UfWziVikiS+Ev+X/qjMiZTfTLA+DRfm9xtjZNubmz9DWpdbxqiDPvuTCL5R
sWUbyUG+6sQSkEZC+LbpcvZgefvop+EqPfsFwQqyzymHRJsl7w0Te2BoCyD/JfgeBXfPMuNm6n5C
8COcfe7GLbZmuv9k+FzhszVGCeQTyOwO3+shk4u/w6P5qR4QF9VLt6e1ui+zg+dAzRiHEsjYDE8c
azhXssJ8ii1xHaH2c/wEy5dLXpxmCZw3EbjtWhLiJCTosO5n/kkr3LhuQswWdlQyq+9OM93tovkz
uN5WCHh/3D8/lLKSXTbQeIQOkNbePRYL6WRewRZhQmFBY8ewiBkLEzFJhTTQlBpqi5spPAun/TaN
t9GsX5Oy0zuZkpnJMDK6B6r5qeoig1vR/Qbg8WYM3QzZE3ZiXk8nXH0/RBEb8FZ5ZR+yxNHd2DKT
YFzHHUbA6JRKtAkP2K1Va2M/2h9+TZZypj5nyLdeU4K6Vi3xcgb6lBOh3LNqUCNBBYkiHGAlmbvk
rsGnNTtRg7PLLW7P16L93bjkMfW0wLHlpemq9BoytnK4XspUwQ6uI6nbIH2qGbKdhY/J7mXJWMsq
r4Yh032fLB9oHMtr4BK7iC3sJNSUoyNT+sVBeJaL9v1ptQsgYLDrGKl23K65VHCFPOWaB5wxe0ZP
Xwx+hJPH6GPVJmSXuglYu4XY5rgJimTfE61Kd6s27HCaXRrY6oZd0hwp+Wr467t2BABRT4HcKNab
CNI7NooColLT0LszAhNbyXSAP8jfaGjmXc6aaFWwl4V6Tjx5GVGZUBs8UPm+9D8rGFUEhJNsWyFx
MTfFKIzDE7aUT7V7EH7dAi/FslyLljq4ZGQLYAACpK5QRWXfgsLnDr9AaXUKOISDb4EJQJnlihDO
m5eiTtfh18lqq2P4s2xGeeuSXZHIYr2ANiIDkyN/MvI9UIqraaH+UJ7F0Z+R4FrMSsS+10c7tK/R
Jivd77oyiXLCnLfOMO0DOuXSySl/rfzdmRCX5vXowZCkccqAeKBTqKs1kJXYMKqe6UfeboJGa6Ci
9bxr2vHu2fiIMr4JiVHFYRxJGjd7zbumCrdz3Tzsqva1AkGwLk2X0h7/G/wiDubK/PHQgLWGpBjh
t0Nfx0S/Wv7UrJKNJv9mNO2fUU/ucbQWUrKG1N8JH7mWWNo49SLBZcTfj6bB3hpW9ivLkxgvewf+
CotPlkfBJdOEWlYOSK0OutTKk+ykmfud0TmFmxbBNrdON4ldOc172TTLrhhy8qVt/TsnE/OFExAh
jBrHleymkTzooovnBwtVLsI/GHRzFopvGDzZLfW75oR5UTDVs7+4hkhiga/l0FijRwlkRPtZJadu
LPBIRQWQjsn5nXiXpr2CSyBEWXnOYxJc3JfGii7YU9di8ajNpODSflxF2un0oZssArskTVykBDtK
wuOdGVkmhfKlezxo2Pwuo7l6AJlDUsQOzt65j9ry8vfB5mwcnOhP0mUUWCwhtiZsxZx+k1nqLuiy
Mxjl+ewRNBiwDgxYATIc7DDog6499QjnTzSUBGqH7C9ECucDBR0ZDEBp+R33vb3zZHqIgHutbXhv
m9aow9WQ6m0dBHt/ro0YAMthAHGHUf6Ha8HjaJ02Z02e2Zsvvar9uEKExWgrgWIRZgDhZYrMldPa
mAsGQ5Heu2QczDXp7EGi+F7AK4lO3nJfsbc8uw3bvMWvZqd4q6N8bQZDdcodOLJ1BsMctOwvLdQv
GwBgXlLs1CbpvRizLerEGTOqc5h9ZzeXs88sFNKuNNozKuedooK9W4BUC3qZ1Yh0cwUPA3WNXL7m
durGRV6/A3y4ZAlLjVSLYscux+DthtEDmuQ+ZeoVo7yS81tP1uK2ygbStd30G8NGb01xi3bHxmo8
LTbbnEieaiC6kqDEweaMGrkyI76ngxP51vHrm7MbZaqO2xE6I26oYi1KC/Rz8ZmRN+ajKB5r5xYt
YYSyNqgYqefVOmj1VT+QaiYiiy1R3fRYwLSOEan3gTFO96w/4d9dN/YQ3iBK7NPKkC/SaX/lZcSb
zlXlZSr7r2VHXvLM8CVuRhV7TM221MnpJm8Qxsm5DeOutC6ZSxfSEB2iyQE5BSzTyW5zrU2aukus
pTqqbLK3M5P6tYf6+dZjt+4d9WotKfq5gpDN9mGJUZhQt/M3LB3iVbFA2hRl7a6DmnTghpFXDLx+
RS58fJ7QiB9UWv7WVtquH9lBK64JFjyV87OqIqBUmuBph1nX3pJLsh0CncLIkQfmMvPBezBnehms
gdwmBwMqA6qo6SemSefUDUV0nqIoBaLFcEYuNsu2Cd5UgO7vyijAPJdVt7bGpLh3UKVPyWzfSIGa
IL2OTXF/MfNpgSPj2fvUK1TGaWsusAsne49zS96d5FVJR3xqq3RTFal9R6NQf0IbX8YhmPKNNX6T
Y9K+eTA2L1OWf+Ny696GcKSs97IaV+kfWxXiK07Z7mS2j/DNx6co40gh9e3yCMV2OuD5hocdYNOe
tPXHyKtT2A5bGU0b1XnBVzH36UMEyJQEooaDnfIW4snD3gBbw2CU5CVFsbftTm8CUFo3h1/zyitc
cahqSsiZb7QjcwOafvbdm9ShKkL1Ano+vbIzvQ4wtN/yCkSVryzkaNWfwSMj1xllGrvC/AP3tEDE
f+70TwYS/aUssGkNFdLKrI6OhRhdoCCOvS1y2G1WP3J1mdg3jFGdCpZZGgXMTiDqYbdF2QmqtuKM
1CxJaF5qYmP3TutztFOmeLxxj6b9Kw/HrTcTNGJWxPy6eUKDmwzfbae5+rZorp7FuDARw3Tw+uWg
izqecsxK5bzERpv5d1V4O3cGl8bSdq8G/eq53nAlHJj0NNtScdvMsDQFd9fECw5o97KdY5rRueqo
YXX9VdrkFdsML1FVRnvR2j+DwXQOUeFcJocxgjM5MDFHuTPnUR0BkQGn7jOa+NA9iyn9wFrHQDQI
gLcU4BAJcN9VZuMfhiyv45QYGST+/rgOUpioSTJXzBOIZnUaormICWaPUtwUpy6sTu8lzz1w3gmx
tAR6urFdMxExWIEhNJm3fu46a1P3436RFZHDGdUNnNBNFZKu6XBSaOnHDqOqDabc9iBLMqX8ZP6S
dZZ3cnAsgFxHypxNIorrUFbrqc/bT1YF68dnpNygbtm1voAEl0RggdA73iLG4yu7AzIKQm+yzP7A
iTQh/fAVgw+VvYZutjIxl/Ve9GG5iTooh8lw73hwZ3KKPl2QkkCXDeE2p1oIuY2awjW2NiAAqzTm
WIyduXr0n6eFdha5K1Soycu/24xYD24YfU91oi7S21pZkd3TCbNINYbUSb4pKC4CJiot3R0drdyb
iLWB7NZnYoMRTtP4FSCQg8yTOyfPd4gwUZz70yEpgSB0oNMBJUTlRpf3ouiCq4Trj/hk+mz26wRe
9Ls1sZUJ5EtBQnRsONMvErr0uQZ4+hiuncMiWbakbmPldp1kL933pPGSrZEnxndf/06C2n+3il/t
DOg48qb57IYqPMh6YQ+XJtzUy+yS4adfW279mSDs/pIMpfWq9Ftb2hggkCVcgFqWV6IWpjWj/F2J
4ORFkLkCGST3L6oCQUsvl4aopkOR9lS2/fBCjHRCfpQMrkZOGLDyEK/6QOLy0OD92zJeUB5spkAs
uIkeD1ASh1gGS7CibIyukfnC2ussZnOfyqbcy2V5a7OhOLOimF8lUAhjIRlCjQXrJ8/92vVL+PJ8
YGy3L0r7o20clndmFSBCDfI1tTtmoHR+W5JiunA/UK+uMo+4y79rxsRMrRUbmgxVWmBE/WUB7Epf
YMgNaiB+rU790jjkfRvBqBkNj+zYF7DbTYX2OWx1eKBiaJnKJfJuL5vRi5+UULd25m3gm3U8ZqI4
O1m/HcpwgeGg5BbvPUFwJjNP01CsczzWzZ2X7aw50S8luhHNkrIrpvCMd3Q6RinibbKYP/JOd+yM
Fnf7jFL3aFibPO83Kuuw1QrgGWNmpxC/GSta0MnS9lNN2EWHWgrT0nmu8H84dRZLj4gLG6TpZkmy
aE0qYnomLuAO7j3fZywYmIDOa99pv7J85xRx6zyeikIQ2zDMN6eZhzX7kSK2q2Tc1mMh19nMMsjy
fqJFNQ5e1oLTt/IjegN5ej4YUkfrdgKfSq60eBFzA/rFst4UV/yxUIAMytFUxzkPv9VJ+mFg3rxX
DtBTuqYDYqoGoCs8pCGp2+1SCrGZtTOSxWyzOe4gkIkhJbyY9K5dsIzd3muhoCQ+k7t5npi9Yv1P
aDEz4G0E4PU77P/ttsvDr0u/XKqxQfbuaHma4I+yFKm/Yowl/zuL8m1mWD9ncEYk1lX6ONATA8IJ
u03hixd7GeVVqHy6JUlzmmfL3szC8eKaU2hXawIWlA/SzOqy97kH2eMMVb91DAR8SVhQChU6IGlF
VjePXCv7Txco5z1qNLo+v/rWPAg1kzsV35irt0QjrztN5hmNNcSSBsOfzkA4D44j40zoN2EV8tJQ
Ungi343+4K9CztEDFhimA7tyUPkej/1b/YiwTghVXOsADqY3hH6cl8N4KMoO6UpkdldSH0TwEY42
4s0O4IntzW+uL9zDSLZyaAJRT2xEyKKueUUHWG5NiE5gRPCG1GaACEdcM+va5feT3NqwHKd7BEFj
93O3a8DWsp9A+I4ZBKxvGz/JDUsXIFmnKyqHElEOIjzmWoSbM68AbCvHelPm1o8u2faWTaVvsPYb
ALdWrT2tkqjZty7ZBOLBb2/RmYLmWfaqbtsNebj1ivgPEKRsP9udT6j3H20e8I+sSib9XpI7d8Oy
1DHpjH1jVtuyYnBlEzUi/GS8wPL9NonpV2ozCxHjI6dhIba6XVzr0BjzbVFBdGkNoGlWA+EZNZVg
ockStYNFXTt2vuV+/7h063U5AWxzpq9FY1OmBMduEJz3breRftdxqw/SlRsVBGtSThEJtm10Pe0H
5wGqgRhyMBjJUEugr2s12Y1sc0VTgD8rsq/daDCpZcZPk4qeh7Q4lFjhtZLLfITJuiuTOTilXmxZ
Pdpxo683Qc3wy4bDszciUuWHpnaA4MKzVtyjjo03/GYeDt/H6foVRmm91SzZqrL5wZrM382pw1jL
wFpDFbRNgTuucp9IGQ946OSMyWvHcGme2NeOpE2cjEf23FQPr12ZQRkARAo723A/DfUPUlOrIzJY
tRrEbG26rPX246OvNxisqSF39jP23jVgknrrMQrHcwvbw+ioHEXwnhlRyHixrXedSQB4R44rYocp
iDkNT7xYE74GSW9ids5N1dYR+x1BTy78cM5Z3obYyFYYodx1lvXO2UWVcxBa3KNgaM5Q1Jn89FJe
g4Ca0x8mEgop3icosQBlmYPkzNbyooO92Q9vVFAPwJCDWCbrD2DRio2Ll5/lZ7pNB0mahimQU0yr
sGsALIlOXsFzvllsyh4TqeBo2ZXYuCOAeDvkF6fbmfbfNxJGntZbVy4gczHMu7NfYrrRP0ZtW+ui
AM7eP9DS2dZNomxrd5RvaWP9zKqhYstR/+5p2ndTWyfE+H3UZZ+dkdgRtOcVv7X3GHXZabUvsNx7
IXhrGxdh7IbJT9uub0nxnNsyyJ5t9mR9hvl35F0N19U/WHXmwUxn/wJqql+nQ2uceq+gkMVauF7S
2uWcFR/seWmyBOVLsjyAVYphUWgUDBbaiQz378wwiKjJy/dAH+aBJJfSGqy15RW8OiGBS20mui0G
/mO0OD9kUJhxbmblEXw+mU2NtbWhMh06Mnpo0DlKqCNf6uSPFcjmxXS9GTVEKLd1WxQ7P+XKDKJp
xcwxoqFGoBphG0mdx41VRIey0t+GSuandJhf2jpYp7JrzxXOgnUBE3hTkZ7DJAEZlvbA0DTUA3nF
MGgu3V8JkbAbQiF5lTVpNgEhOL5HrlqpIufohcbPCiOxiac1ZuTI/UDN4Wly+O+5U0iUU90NQIlc
uUlZOd4ioPhOgKSLCW26cbvE2QUsW8oM4vEjPUnPVnMIDb/aFYz9YuV+M4HMwwAeIE/mOj8E7rVh
yOIYnDiGATgUrpa2I94Bds+FXMl3JwA1hLGv2bULSZgN66fJ9VnoA+tBRdJy7hNIdXo+VNr73TJb
Y/aXdzHDi/zAvuiehK17zqTzk5rS/FVJ98VLzOyazV0YW1l+CZQuuL8qoMllqGKAnlzPo8sL3CcV
vaa/Z96SvxdRc100YUWE2l2K9rEeG9K3ATkrBVNVHO1aHLqyr46pmcpDPXkvTh1MO7vj0FrKjvXe
mltGlpI6hM7j10C5NsrwPakkxbl2yt1UuuVaRAZEfDCjRVDvxdj/IDemJCAlGHasy1B4KKe7ilG+
UVTNB4LEkBLU1ZeaGmnOBuegIgk4cxq2SVDSprVZz4mkYeCXDEznEIN9l0C9H+zsSHQNm7spoTfs
gArnfUkrsODCsFKCXgAanJHMxQ8h+7ae0vClJx52bUytGc9z9D1AuLY2fWK13AnvAdatR07UsO8I
WyQwMPVWEb3YUDB+K8EiMGggTUoC5jbJmLlEi8V9MGh3ImUXM5cGNF8a3csjObFvIlod/OW8xsnr
tUoqPy6i0d66RN6v+tZmQpPVyUWY096c3OhYUUsfVIXL3G979E52dc1UZeynlCAkj77cKF7nJqjR
28zZNcIymBX4J+zUqnaCPSUrqKk/LK1Lq2xciqYH5mm6xcaxlvYw1IOOQyxem9AkAxKGMCNN/2vF
tXIXFhkrdp8dahRUN9EaVzFLWKJ+2V+jNAV90GbVRXNdkjZiHT3RIDaZEkAIaOGy8poN7rjuKw/i
NYyt9awGeyfritOqNgv4sxz8oaKbDAxyD5rBtg/cO67PQEOza+9NWtwcm6Hv4qpNZRTqxIsZ8BYa
OMjb1ty35XhhKt+tZSf9T4nPcgKS36empkZJNOIjVbIZUrn1sy7a+p4H/VY1nfstZNCyxgrEj4S/
Y1t3wvliqv2gPoZ2cN86xxzuYTG81T36KfphQuOctAJcmX00vq8+GtJGfW8m5kuih/UMWuF8mc/K
8J1Db0/lBRTnbomm9hu3wRoNol3A7W2y4+iAaY3GObhmJZqSJG3EelIEgFlddTBYpSe5/UZ812sm
Ft5EJt353DjtGoP0jGRRONdBcv9IisG7qXaBeg+IoGGUd+seD1DsSRrv5XR3J3i1pjbdzwuqcVL6
vuCTix49LlgNXd3n1pn2/dT+EW3ZrcMi6HyafgRF7jzddWSlV2magnXDa53Q+TK6CU4ec85NiJmB
8T0xf7ZZZ1sjHQNi83rv0PUyxwSAt21pqfslWtqCohYdXANDYaCpszWA4DYtv1uedcOdbOzgpmSx
LRG5cdx/D6zFoyJvhkPeEI0z5LLcLrCacVBl/d7F6/SpFMuflvd3Hqr6zY1GZ9/RR69KrmVSY8yb
njh+iqBEs7po/I8ksF2EfAhb3BBwfLIkJyFbtixLfsbQWF5t65xKltvN4AgEJNHLUJHAoP1GHkvF
uw7HUH8K/cS8KLfur3ZfHQjO+eR4BuNnnDmHUEoKGnJq7ICKy4pS5/M0R68M+4ejIgzDxSIABi1N
PqER/uLqkNy5sitJhEmqF7vngm+cKN8ETs6EjGneJSoahn/2g4ec2eLMjpYeq1V7EZGvMhaD/dJM
T1Owt+nGyj9PftpfR9O8WJwZm35sbJJvuYsYFaNbP81R3qFt0iywCCdpmAuOw2tqNOZLlB17AlfU
UP0qGU+t4Wv2917dm6GqzhXmAhrP0vqKMPGBb5cDXrBFv9MvKn1JWjf85hRDw/aHm6LF+IfqMGC7
lKYktaRkFEwF0kW/dY8CyDUdgXmyJfeEKHe2JnbwQM/NaUBPzqvC4VRWKrvryXlrQmo918qYkDwe
QhZUIDfGl4L79x0bxAuhGisfRsjRLXpURIWVn9QcBeuhw2/UewR6JKnmXctDOtBvG4vW+2ocd0qV
1qGLvOI1QRjnm9024FyEnamWk88AYz/7qWYkI47awBbYRk76RT5AxqnokzOveo2DsWMA7Zb19yqh
EAHWkb+IerR3PdvRL+y2kem9PCKL3PJmCwR3Yji2YdB+EeOje4YuINWepI7h4qbm54SF5p/G6bgF
Bt7dH5n0qd7kuyahc2Ur9FJqiiGwtPN2hhK1aUZxbRYSE3nFR5SyrXkxmfWv0nL8NCBQ5vda5+9Z
x3inC/GL6VnGLpBvOlpr7VGEKqHaSwtjcCNQZbKHijiECy+5S+H/CFO/2WW++mQb6U1mCG7Hsp52
iQ8/v0z4Z6RbvXhzGJ7Y0zdsgnXBnKRK9kTCjfj1ZvUCTvtN4zv46ksGn2WZv1i4DVmUwAflmsTl
kRxw/8V+b/u/yRQv/WRbNsymng8FQPCrm7rmBRrTJt0Y7IO+Vm4nTwQQcX8ta/PrINWISC0LT45G
3jf2WbCrSLe6tHmBdtvzxs8Zb26GveUXxFTFjvEhLdWSghntU4vE4Kj9ObMimnPLPGcF6IM2jLyj
7YBkHRoffWfPqt4Rzi/yVsvPPSMcqgGvWwdBKNFU6Ol1Jhr0ZAzJx8Q46DVPiiVua4QK0XNeVaMx
rR+BM8/xlS97AZL/TxAY07RxHJSdQGWsNYS7cdcNXJT84M5nb9HZOreVc+wT5XzuAFf//dRvud9B
i5tjSdDC3myQhVf1JA6znjELiPT7TJ7E56p9jdqo+aLsJH3VjkZzURQvkc6MG+CDHfErb0x15nPv
RBnyvCh4Kesk+2I9dxHj1B5VUq+JcfLfsmo5D5EXME4p57eyYdKGyewkK0QYtDnOSQdYokBGd1+X
hBUW5oL2iDcTZrBk5hChZgMsMEZxOdJCe4iw64e8fPHktOsFkbC5ruqrN+ODJO5mXM1IzbcKsGDM
dhdFpdc3V5uQc0YN4a6zTRQMtiZ/y5VcEhQbq0mw4E9mg2OGSndtDtMSjxG9LLX1TLRcoAm60Ir6
zrD2keUONzJxuZrL1P4ys3sYxnB85Qf7M0sZbRbkIVtiqPW+Roa2kkOZnJF9D1u2mixYE+nfShTF
YbkeCDc7qZSCV/TjH15OBoRpT85fPjpxTXQMt2LLudPpunfayhHLj3cShjdth6kpt+777InyrUsN
+Ub9lq5MYhB3HjlQa13TY+tlWK7exKBsmIP30THHz0hsaXEDMb+w2rGuSwKpvAyKCxYOjw3k/F36
g3V5PhjKYtmDB5L5Bc+xJtvLLiIoNF9OvFbVEbWe9Zp4x3wcyxfiAp1TIibONIu2xg+ct8X6NESG
/W79qvrxSjZn+iUz7PQGUeR9IvZkU3lBg78t07dR9vomwuWMAzaJjiBviGBamBvE9UyJumB8ZU1c
m3Hfyf5JNDiZJRGXhdMPxOrk9n10qx9FhPZyKlrnHZ1Uhsju06DoSArfSuPGUfKS9fUtcJVxo2FA
BJQpZjxLIU9Wahz7llceaMq7v1jj3lUBCMVAfaOzsA4Yx0C4+lW6nyZLxNGEZ0ZWS72N0IEyOAH2
PdGqZsHWTgmub/DO4TaTXzKm4jC06x+Va2efl/FOYp0gFRgO/9KPH6odXufWCjeT2+gLpIqjahwP
eFz6OY068zSKwV15s7FsuE+EO2276q/h8v8TTf8fRFMHaBEG3/870fT9ox/+40suU1Jm/hvX9F9/
819c0yD4J8AfyKZP2yorYRyrmr/6X/8wQvuf8OuQJrnYWR/eYv7oX2RT1wR6alpmEAaRD+Lu4Tnt
m3HI/usfTvBPi4MJkiZpizD+gJ7+7//8Nf2v9KP5Fwmz/x+f/0c9inuT10P/X/+wuZv9d3urGz6h
mK6HndoCdGH9T0vt7HI2Fml20IZXxERAfRBR269tzRo+GJjdOyR/VC11RzeOPzjIuA0Y51Jb5OnF
c8Y8GrwSeqp0l49LAb+7TDaei0uu10xY/OBHXiS3cTLrbeMTIN+nsM/Krk12VYE5j7ySS+6f4JL7
m9nkjsiMBaU5ySU2dXiil3f9w3c9Jv4j8+Fx2Ydjy9Y5JebDVKDRm7KLTR9O8eAAsOkOMpyag4vq
ZqNm4mfsWv8I0kyw+NIx4qp0bSUTByr3G73MqyVAwYUV4CYUKg4rAnhnhauszFYaMOkhyvpsVyf1
xWisbuOiNtxa9ieWOWgHSuQO+C8vleksd4yRBvwNn6VMr4DSDcVjWV4+huNwUSaHrtuzMrHDnIjq
OjXMbUUODZFn06dy9MLYyzdSMTOe6y5f2+MPOVf46B6LFlTDmILtIMWXtZrHSW/ZNF2knsZVkAfG
xu9Ib7OMiZVpNXSbtOvwgwN31flYxAz6iw2xuXHGxPrNUeEr/NN132Dfn7BfMP7tLyFGQuuxc35r
Hx4UMzPeWBKQrYOFIdMvHh2B0n7cUTT4/4e981iSW0mz9LvMHmXQYjGbABBaZKRmbmApSGjhcOin
7w+c6rndi7Gx2Y9VVRqLvLwpIuD+i3O+g5+1wjJYp2+LThyeN4dCVU5j493serkMvfcCpv7TJIuC
CTTrHPYSXT63gdK5h/VPjSKuNl1C3FwlP0YmP75VUbl3xMSxwjWv9F70KXYnt01BVi1HKYE/FUFm
JL7mWAzHGDHqbAwA3S0kC+pw0Qf1PWWUw0xTZ5xN+Pw2gSeHDGNY3RVwtOqm23i5qeFuXhrifa0+
iDS722Wm3NZkLW1KqQ9hzRt801lESqrCsU5I1qg0DL/tqlPnIA90SBMLhKt2QaMtoy/YQLDTj3dF
iajFZexUxrCgGO9pZktAU5xfUGFiflKNx0bTmUNYd73wbjWDKnY4H2ZcoI7RsnfRJO2txa88pWRi
KEZEV9mzvmZ4H/a0kKEiPRD26ConJU/O0ho2ZQGAeyQkJle5qeNKHJENLRtzxK819zMx53YSxoYy
7npWvKjb30jHLA9xBHu1T9qAk4DHbGp8VSEJp2mjc9Qq90G3ROCI9pYY9Fmy3WlyGOmgWaPXZR0C
DnFDTNlPkABVfwYlDP9b24jGuXZmKS5OOmyhqY0vyTM5zY9p++iWdNq1WSEmaJafrCsrPGb6j0V2
MRKErVepPIumLHc92y/fGRqqsoVMzdrtkvfRemA81e29CS/dsEgj7CIH0arPY/OeZY/IpVPcfw2y
TfYrhmZdnRZFXkqWQju/Vdr0e1bQdySDdRVs23sN9ByOV9wmRBguOWqBZBoe5jnB1VtblT8QRk3D
oASor/da4cF4iOJ72yVbT43ucrhFOgObFlMRb7yrU2GzN3Lb8PVGbxgnOwgtF4tEz5rb3LPI7EhS
da/KT29eLOSvnwSdMHpWwSvG6qe6rC9QTJqXRlCaA07SYXfgt5mM94oL/9yK2+9eZ99Ylqa5Y4dz
EMjPzwVJLxsVgRCkgeglKYujKJ5KFh1hl1afc5+YQW0k8RGqMd8MCQbMqhDDjcYtHdHzFIZzM+gV
8TiNr45nkFZhvkY2EZvwLDYDS2zUAO59YBxO478OiCAskPmO74sdHSK1lRzQdOfStX7b2R9WfK9M
XAHYzV4XWKzcR2xxCMlgp9rEyyiW+uyU8JRH+Q1YdLwaFiryuqDTHDBsG0BdkTijHLfJxZkZWXgG
B1Zn+EbmtizVOZkEMsypHmKEo2Z8t3ea07eXTpkBP6Q4mpM2LXeRtYbBozYeFE/ZmKv8yqEZzxmW
Nr11Yn1LxIf5UjYqMhqySgOZMb0u0mME5dmtC31dxjbHGPtWSXO2ZXfOz9jpL6zSX4S6l664jcPI
AqVxfSWr4oDGYsuiTL+X3lrXNRVPAcgPaSlDoFmhZVmBVDxcRfoUxiNLNiufWDTnpQp0zA7cuXpq
i3b2Cy/OCJXyPmySP/flH6/o3nHb5Jg2xV3O2I61/bREJBrl861Qr2aB5p+tZB90TR8kps4CtTPc
IFVJAmc2vjPspvQjTwDcLeKTYBr/UEDwzyyD9076yl0g/ChnGegosXYdEqbaLdfaWIoHXNbuA/ge
v1TISjCd6n0iG4FFgEI8vZOy9sWjW7QsxVK7uch9ZdjKDQMpibD2gIa754Yc1JOpek+pVPAtDEr+
oPQqH2j2Dkpm75NG7q3MCRGOPi2OeAG69cxWEvJD/pZQvG4md3zzNN6WkDS2I6HWh9oRky/QYJYx
Fe5oeEC6G7a68sC5iv5Wkcd0ETdYXMM9d0/oMHxDOC28x5kcZIDtcHz451rYD/Pg3RdDme9RL1p2
aMtPP0OvSCeWFTxqH1DZH/tuVg5yXQd5mDDLhjcmNQc2pEjvfKwEqEXAGvTkr5f1zRqtoGYYEvSV
lwT12DQbs/ldW2aPBaT+LdBG+LYgClZDE9uSArdFaqFt69E9shBY3TbJr5LBU9u7ORsc8zGmAIGS
MMBg9/owYZvg9bXrq6V6iLD4ybYsfYPrKG2VORiI4OVSGC7OgOQ03UcLnOcSkJ8N7AMRZnnDEBUm
qFE/hOPIbaop+Z5c0BWSlrwMxKv4c6l/JBF628XjgoeF58npzW5z/JiifNZy580iC41/sW+TdalG
qOa0JBQACfa21/VbrG9yX7M2Rwv3aTHuem/V+LsmwXbXuvnO0I2TLUbJA8RPTCUcEiQHxv6qD5zU
tc86pNKtF4+g8x2Pa8zSiWum7rKRdWedikqqI7dSxD179Npm3T88gu14LXrsuLVIUAJ3+KIXcZhj
rzvHMBZ5ow4vgvEZRhpOLklaGogHplKOszSXegJGjXZBb77USBhXoyIKzrE7vBFTdlzmjqjT5J5q
jXXKG+uzGdI2RBp6T0lfTdHm2Ev8PjceJ6L4sMGj5FlnklKLrcSMCfNgFy73s5NcpIl0nXHGvUgt
Mq6NzLpHrvaH+G0GE6i1KR8QYFE+YQNxMsZDIPBd7Cx19IbD2Nu2erZ1eJ0PVCvF2dVYy1acdekY
se2XIg47ObIWioEVp/kwb8U88f5qLzFjEUjAX4C3x800ktVEnF6R61+Kgi1k0FEMMNn6krH+YepI
A6WS3ghSTk9a6ZkB+3axUW6VyhFdYZALlRkrihA3XG6k0/XZY7ZcRZ3cSTkuww7t9DYp4Awy10c7
htlw09Tl8yqihblwn6uWCOu+9dFeGttWEv05DdUVZw6AIkp0z+UeG4HnWfp6uGfghJa1a+gfLXXE
l123dwd6CYlulyjHTl4PU78nZJfrJcJ5ZyK355ZdDIDWg0KoU9PTLC/tr9IUb5S81HaSeR1CV41Y
GPnQk+eEFgounlknh4b113PedXgwBiS0WoHyQBqKy9PNz9tZR7D8ndibpp0JkHhyNAbpFYmzqTtF
2wWRwmlQsjQw8YvkkxEfumUagyhD61cofzhjGPKKvvywhoMjtGNk9K8tebIK64HzYurXIXYBI/I9
YxxGBqI1LZ4bYwgmD0GNXIPJXc5VaL7UZsribuVMoEmnOPktgwJAYd2LD2ythGQbDTJMluoATuIk
tEvBOjIaX83U2S1OBawmY8rfleM76a3fA3qwKMunm0yG373BLi4zbaz2pfWg0mycrZ4TJcWnWsak
EUTArOL1j3j/YbaXB3uEvGAMJ9XlPZrzAATIPtEYnEku5lPh0dgmo2DaNP/WRf6Ik4F4HoUpbD/p
Z3kxFWZHoroQMcDXJKUZWBnZ7FJBLKEmX4ySlw2VyEeJBNu1Z+69hzZLj7JvPumi7vYwv45Ku1UV
PGs6SVSF+OiUsdvFlYYTfvEeyyHeWZEZs/jZJCqS1SUuiLR4tBvv0ZriTxdJOmztsAVwCasGAHj8
iVsXfwIzarC3Me2NY47oAEm9j7Q+8Ib6WMM5ZQN1wGkPI2Cwd5aZBLa093aUfHnay7Qs4UL3Nqwb
N2J9NNt7MR00ZgjSJu85mr1vqs9fzsAZAiwc4vYvfYVk5MzLwLJztbhqQW9QPSwdx58TPSwQJqqk
eU1xhjUkdS+ufDA9lktd4Txa2RJAK0ayr1Xs1lBrMcryXRy8GKmP678qK8p7Y+I+s42jVhIMXkZ6
iR5jull2cm7G9iFb9HeIlvtsHNftHoGjnNAKtBGrPqlVfMWOjSB4gm3DuUD0J4JI1xZbYmrvtaq9
GqLdF6ZWcGlbX9iqorq+LIpLXp7Inz3TYIHf3mZHeQANhaT3V9/UITnEK5ERXpUSMEELF+LQz+9t
ulrHDPWZmd2+zziVtQOQEpvD27xNrfkh6uZZlfolFtG1z0MdvqMLECee8g/Ls6j3hPXVl96Z+pc9
aYK+XjP770nY2/mv3ikhTa0IcgGgRFIIEKYpKO3srLqCzQwhDX0jiL2zBWIikNH26TgOXTswmuE5
TdHmlgwN1pemYkeFw2hbtnsvoXkH9aHo4imr4zVEBG3vBPFcBynRKOVxqvVjB3MyYXmKLPbNRa1L
HGb0NnIjrT9zZXSf29rEIJc8R81lGJtPR92laKs30QANvbYc/FTeQ6+Pr/HQ+I0cQm+NoZjZlJnW
C2XFK9OLgjKK7llJooccHXSM42RjDqb19IjKHr+IovUhDi6Cw8v8AQ0IK9KReoqJy0UBFgd8Vu7U
eiF2ZuDQaBIqgIU+qiYQxuVlKpD3xMTdZjA0aZQV4RsuaJbVuRob3QUY4W3qmQBwca3KgfJij8pT
WutbJUnbvRKZDwyjWPfovPHrosOWPEenKp7OS45HFQRFiJOVnTZfQDSj/OcZWianuEnhvHnlMKDC
I/nJZo879bLjLeH1iNaWa5HBfUL4p/cN7auafLaUdSnKw6ioIWto7tlAQM7kijIuNq7QNfutc7Xd
SysoC7JEp5lPLtSOX8gsv5TxIFvKuGzktrCRdfq8e66IRJAS0aJtpgKLYVN/NSma6dJsAHN4hMZo
5bhNPPnQxFApOqV+s+0M1Si2tUiqX60yzs9qeiOqFh9cBJMv6qxnM3bhS4iHwcjIKVadnTMrzzZj
5t4YX3XJCKaWTKvUxkNUpt8cNGOkei0fWi7QPhoJUip35mnr97wvWV2rAoCaB0quyi8prMJrGqP1
jXDhuE0StkuaHAn12g5R3hBDNDJu4n1nrV6JpNE/jLqmiG6+4cFH/tTaePwK62CoTpjpzKprRH7E
iGP77dA8EdLt6bgJ4xRhQpofIi/D49d2p4KJZ2CpCYGQO5VU8U26RkGSZU0Gco55xWhOlRZ5uylm
KF1o40+ZkdNWOEQWJmwKZMOxQRSEG5Y5Up8RndDk6CfdouWop6csAY7ilZFfVt0HYPVsA8yOqRz+
fcBJB2AT6CCt7jQnDNi6PnqPTdIA21V1kqvbypMSfJGhYe8ZrzXRdfSjDCdTYGt0FH/KgQe0d8g+
aKzh3e5y+oXxCQh6ieirhWJXs9eTJIHzGR3j5OEu3uqNcu/xZQX803mY6DR+peXsJoNkNF2P6O4W
a8+d6mywOTIQAH53oxTfeBmX7Yj37JBb1n6e7GObFPCPSic0zQjsn2S8geRleJz6n9rAUjdKvDZ1
RyqHa1wEmPGDFqswJkwQOzquyoYlCigzkOaNvI5Z++BMNbrxxNyM0zCFQtnmmvi2IkaBmZ39LJPt
IATTTSTH2je7hd+lo1XbsYiUTe862Wlo1KfWk3tVQWlh9vFDp8Z3KEbXaFU5RJ5T+iYhFiy4CP7u
p97XyNMhdTd7aArzO5Vehj5jOLNJuyxatM31dn1EjTJoHZH5dYNEMc6VQ6U/R2xE0MvyL0YxOM3F
FeqGs6my7l7UxnOPPgC/v/JRKTpMcUc9dgOkKsTdiR+rygUIkQG/GwGgLXwbI65U0XdZJVghZ9dG
3WstY+axsR02XgaFhe2YqRvSr0omoxVx9b0Mk7ElR1HVX+yFiZSdxWjDrGHZMVDdR0O5j6BebNDp
zBsHK+Ax7tJdE2fYu5AwYl2k+J16108Gz1/0g4jOhSY3XSu+W8XUAfTk49oy3T1Wx4Sd8yFGWHVM
ssLa2pp8wFar7QGJ+koOZgKLjnMcE/nvX7VYtcNxrNZzQ1GOPCh0hPQ6geUy+/z74S9jbTZ1G1YT
SrXN39/svBSSmMGjLjkzj32c9luDgdUhM3RxBIV+ZSBjbWvi1o9NpSYBoxlk1elqvF4/GHHMhrMb
4vo4I1xe4TCYb5jC0Gxk2h5R7LxjnCyOKH/2Y1nOKGOq5mgMJh/WX40dRY07H4qGC6ywk0Nf30uS
O7JQ5u0pGj1akb+fPdG89tiYUUBCoVcgj6Vj//t5/34xf3/FSLzmZedr+ef3qEIxATY6AAdexKHE
CTB6JPaMLdBEPWHuwxhaP1aknv2vD0lF28pm5c3Qyuo4EaB9TMram/2/vyRmC7qBWKkQbhqVx7Tj
/gGjexbEFVCUmtZpIKZ9x5PXHCGGAQNc1epaiggYu7w8/v3Q89SEo65+/vNbuuUeqXIbNsg9I7V/
/qCZQT/+83+zudSCueNo/+cPRqRAgSEo5uqG4w3//I5Wsj7+88FrEYPx1fGbadqFAkc7mA2eAsyt
aBP1HvIPJJNKxh3JB3At3VI8OQWhC3VMPTyAjZ9GBtiiRI3kVOrBNUGJqNB9NTS9gTqQcNB2APr7
0sUejl85o3zoJWEzNCuZp5ApWaLf4CZAfcLFj6ZCfSyi9po21EgZd+lm0rGsUuekZwdAJ3nWDHkx
HUZhMti/F4TB+6YaDvQE1rmf013brcmWTKWU6UmPBYmyVLdMIW1Ymi6aDtAQGgb/zZyWL3NG5quJ
rt3hTXnKTOM7XbeduLGGbQ7nU4uK5qw0OQN6J8Fnox/neFovgTilzxz1sI76B7Pw5EnFGqzVqFTQ
T5CRs0ZiT0a2x4rMrerEx4UMQJ9jrvaXodcZw2AQxnKxr9QZVEc0/BJK+aJOEgci8yC7PvYjqT+O
ZviJRbAsOgTaJdyjHJIG+6AdpE8+1BRxevxF71s8NIqGATkqPJY2IGXMMWir5geJ502q19jU98Kg
VTHmHcSzu11ar2iigVS0xu9SsZ9amuoCmW5R4OTDnMno04x8s8guhqG/5AKaKhpwRLcH28QeTE2G
InyYnuXMpjt/HnTsX7Ex3qLefPTa5jB62VVN56AR9SvDePp98Ju0ktXLbHLiLjUIFZBTCPke1k/b
uBqrklJuwAhh5UuzHwxkm4EJPou4+T0SalhG6I6AkD1ZpvNmKmxwBoayZFe/V1DkmEG1P2NrvHd8
h1bGYKQjW8nodfkrmZlh1/pT253rfg22jjVnY87ybf3ukEl77iW37WXnLd2nM8QPnkJxDjlkHe0e
R+qJbrhmsUvnhiddtZ4bLDP1wuNRwPzZRY36Irpph8KBLjHtf+TYUV7R5zIB567UD41qImLvnvVs
iuA3lB3nmXtAa0xUKgrphEWNTfrjZkzL37kJdMsRQx1UYF5TCHYJdvCIrgKfEvnshjY/N7r3bcfW
cpINMyi0unhAZtndlNmGGDgK6j7cMp2StEwcdlbPmN5VHKxaKKb3pCjYDxVTzNpayo3KLqOoK6Ib
WvycYOPI8mGzt/7oWBQZnwIfxmAoH9eypkslpMrbOL31rthgBjr7SetRJdm1edFZwWVDB5pdZ+Yd
aQx8I4GeA33b+nq0LJK3AES8jVLLiza7b0OrfnJWGkFVG7+GGsCWiSakEi2K62H+BnLbbJQCD0gb
46kit5aA52ekaAwQ4AaUmnGLseFsx1G0W+Y1+SbNrLPGsG4PuFE9Fl32NVcuuxB5T235x8kZhC7Y
OOayRmQGZdBPvQV9KYsIlVcR7xtW/cT4WBqXlwf7hzC98+KJx6g3fjD0tyThMnOtEZA1Hagzk1+s
f5QCKtvkufzRETPXrvlqpzykUTrwONavraOhux/GrZUPY9hCMSvEK00WOV3s7v24MJHpA245eFHs
y5yWsiytZzbqJm9Shr/e6NC5GYiKHREaGeLXVA6UzmkaiF9qD57PKmEzZSkvidue0LW8qYp1NUnz
DRgjZMnyRhLLQTfHW4cYJe1sPrPumn6e9gdltLT9YCfPWWKJrWu3a5nK8s5VzB3gZGpjBZdOmq21
O90W/vZZgvdKVxiQu2ea/a4kBrpfl8v8lDvauW3tD0EJJi1yRKBDBVHjPgrP/gJ8j8Hbeq+M/rde
L/dGPDh6Hc4mY8AJxT9Tp/53ZoE4qUT0vr7h22QhodgLFTM+GKZynGTNcKI373mOy2XOPuUQI6Ws
4dqhs++J8uVnpT7MEZMYigU9sObpBb5I62e58ljmxbkZvgA1ongcusNigXoByubbxO8h0GR5aLmh
IXE0W30c6o2LEdbxgggOV27PV+ZUdxAID8YKRuxBhcCRrQvj9vfzzuCykMHmxAIjS2yd+jGRKqY0
VAkI9NuNqZJ+nNoOmekqBltW11tEQy9OMnlsXWN8UNX8GxPWDqZpws2z9oj48LleRJj1jxJ8Ifgb
yIduW128CiyjBt5zHttdaX56zHFRb1vfDefWCGZStuIlE9lOolm2KuVqeNCjE07FyXtwmSYZ3cpI
6RJOMNP4lLAZlNn56Fz3j1t8qTUZNuzOniu0DzLLArUCrpvXbN1bdc/hOjIUZsI6qftlbD8Y49Is
uhltZIeRW/5SKvGZxeUjYopb61l+0ZgLQvSoCIbSWUJqkHOiks7pmc9o9t8aXIV2yTdAbXkg4rkI
PL4W2D5iMzN5b5BSNKxhNquClZo8ZPt6zCx75Up8qj0j475oXrJhOg7po2p132pMjYO5sCO5qOA5
4aLdFd1wU7kMtISVjTkfmpoxsbYwl3QbDZuvxra9xROWzezEgNTuWhVg51zrFzdNw1nFBbyo6/Yq
Qs/eBRXqhN6ZC7pEdimq5Tui+ZX1ZBrknQqSJL0ZSdus8OY7vLQf12WClJsA7QoRyk5+idn8KEUF
yI6yoE9fhD38IqgeWFo13ak1MPU6KFIckRJWOuafSWdsPbYTG8alm75qvyxeT2hEOg+DAwZXC10S
qPbu/BRnSnfPavXcTIGuCuGz6zNuRaRBShEpFgIxLL7Fo1SDcHR4RZt+msJqTHknWC3owbR5Z6Af
IExaw7U79pJa/tkJFAERFwVrMWOLZPiiluyLTX4wyAmAuoItoV4FMqLYW3UWp6qj8sGhZm6QkJyY
vD5YCnYoJzlkk/kJ28bkR/3sztonQ7PC18Zhp3hoGgCHfa/Pd1THwpedjfWibPxShz00mTa5gc4B
3Rynj80WbjRAyOB630A9LDe27sCUgPwQOzgJZJ/TgOrKd40k1beUVxIaNypQyo2NE2dj4WZHGrA3
KxuNsQ2bKmFk/Lfcd7of3WY+1cUQgzxFW6/mWzVEFCqCIxOYnZZ334rJVyHx7oLK9RcFo7OHBSmr
QhshD+hlKEhOrB1y/t5eOQpgn7le9XBmcovG6kHNs/TUsykxAK3WYFoH4NZ43aJnL7Xf1YS9QBxN
lzmPXjt1ONnSzUNNAIbqE8lnaX7PouLI0Jd7lS07HG5wQ8v8VNMOMVVgFdIBynFI0Qh659OQAORz
xwocmG0MkqBx50RZltAo2PD7Wh3b0LRd9KauMeKgtd7EkkIBkiVTOo39pJO+CR3yOkXkLnKhsXt6
Dg0clpA+O+8Ib/DQt55PudX6kTrzHRnsuHsSIMmbxox5nRmuDr2YODLsD1gmRbjUnCu8uOa2UpJH
IWIRahHS5THb2nV8qxP5ri+ZFqKfXwIFYZL0CAFznXinGdBr2J7gWu/wIzAxcNi4sgw6NZKuopbW
VVv5G4YLtxqNGZfJg26N4wHZz11xspdRBVqNfCeGcsZFJqIuzKbVnWjMIqBYI2G74jvniDpUaIcQ
5qa+lAWPCs8KyA8Q8hh8EEzZXr+F1yH2TXzARwBTgoYQMyjr+ZF1qdaZI3MC+8HDw7WtrfRSMLfa
sXNWd4OWP1qN8YV1JDur1sHLry1N9h0E1WlKYuPAyqxTMSjHHa7eiQurzAbSumJ3OZD5Tb69am1A
uqOVYprX9CV1ZAIxxpteOsZCo149dvV4FgNJhOzwXztZr5zfd6/5tjtHBopMI+g86WOZLo+VwZiu
ZWeJy2EEEnd36/i0MBPBwzRSINYnuy/GbbEof2AlsFJKR5tjeVoBPgNW5/6P7pV2UETzzszUF1P5
INrqtwpIYawwfhkVyhljSM8Lpm1yCXX88qqxZopc9aV4NS3e1pW3ZoaiJ1hkULogNBWbTLi+ifej
7K6DNkFfm3EcJV23jRItDZlHu3AmxGqsVzkT5ypIDO4QXjVqm+yANHzdByZIquFF1N7Onkx3T37C
zp1eGc8wI7SJN3W74avSWcuUTfQ0Ts67pk+vjCNe+gpgNFqYdqeUMOtgEGzk/KO1TGSLnpKmZWsT
F/Zq2sZB7oEqadR+l7s95t8xtgLuUN6mhXzIbBAiSd1iis6HbUf8jvCY1cdu9rkUdG19+T6CMNOi
/gMewLbqWvbyTSQoqMYLC/HLjIkTQl5s39nNOkYFY29w/Txi69H3E7Aq2s94KfdycW5uCnCzXAbN
n7my9/aiY5QwKbQYdVrGNoECM4x6vmkm7Qu1fUeYlxaUcbbn7ot3tfbSe2aJcZliLy9KyLZKsnGL
8iGzAJxVxnD3Kv1pcH4kqIbV6ERMLSPsrn+HCxU1bXkpLIxHHf9bkCxtPKcodlG0nNF+0+bqkMwq
3STaAVhyaoedByY4lnjeXI2QREhRNGLtRFZA+ZKmJC+X5Lg3yOQDT12mYMUa9NUfUeV16PWwKNzU
/sLb1WzyMrNXS9wj2MHuMI2YnuVsv/dfbq0n+1ywTWLE2AM/Qc+MwD/raLmqZptEtLT5+OJa4pLo
0B5dFxjQUs2BJV7SSIqdVy5Ptq7kx5Tnl4KvyMJOb8ygnxKJfwGDIyqZnd51bNaqvWZ0o89+62mJ
I52H9Wa1TNa1KP20XT09DBACJfBYv516zH9TmeHamuZgMa2dR4byo2IBxbDVc6YYY5gwXkFOWfl9
3ULOnEzkisWeZQ5+tHkcsOjt9Wbo73nMV6ZnK1F9YIcbN6GhTj9/1cf/X6j9fxFqr4k0pBD9n4Xa
u9+A4f67RPvff+ffEm1X/ZdrqsiwHVXXTNc00H3/p0Tb+pdNjYvhAzyN7UAc+d8SbYNUwv+UZKv/
ImLWtD3Lch0CVfX/J0W2o69BUvVKwqwOP//zfyB8YjTJfyyKGtMk8HrNP/wvib2sWypwsW6xB2zw
u86YEiz9Rl3EH8+yj5OCVLH38pe0FGcVUvm8IstdqAzHYtEu81/cUDGEsUvJX06gzosVek5JwEGt
ZFRqkRNGLQI1bYWky1G7u71yJT5n9bSz/mkgqrezilYWxvoCa121Fe+UcTtsiwRgWZ2ZMDxBs8sV
0q6tuPZpBbe3iYCXDMq9WKHu44p3X1bQuwHxvdTfR/jv3QqCp1uBA1tbtN1g2QlDQDBhyIuCCHDb
rih5/iYayCwjgpSUVUKXFBTZ+g/W7zjIUH3IfJ+oKQz/XL9WtfmhtUDrESBr/Cnb30z9NIsE/Sik
QLmS7iHezyv6Pl8h+HQV+CYl4hmWIqxBQvKwR2xWlgZCCRJHliRPGNbuIqo5Vz0anDZ1v8mWD3QL
BL+6wvg7NLDr/pkqPYPUvyL7realX+XTCwXeivQ3YfuXksN0WXH/dFdlCNDD9L24HwNIn3cFxKBJ
SkBGWkBqGbu8jLcM5sju0ShYYGUna8CAwfCT/+rkDuQ2yBL0TqLUloCf1QP721d3jSqAjXu0e3oh
EviGsF0DDZjzsuday6QW9KfDRb0hvdcn94j6jkQEgDXXloQEfYiCjkZDBSdIfoJFjoJHngK5129V
7PJ+sIlStb5zJ2Z13TU3DrUgWlg4kcwQkdDQeJWfdhFunjW8gSCulm6Ajjvt74vCMZ6V7uPYmb+Q
AvpmW+8M86x3/U8DfxXgDGGo2ZlAF1jsJEfY0oCMQ5ZEKcmUWMMlkLlQ2nG9g9ftSJ9wHVZcCXkU
OrkUhDzsTCy8AxvRjUFyRV2Xx65CXzJNsPNmXY9PIz0gucxe0K3RFy7CwWENw7BJxbDW9AJ1/jas
33MP7HxKVC8kT26jYQWEBcpPvcgB9jtad5GN2RxmYi420VhcGreGetRH2rasoC9Iy/YQks6PWZKV
21RGyaVXs4OZz/1TgXG5y8Weg6W8k4zZ6VN36ogYn9jh75Vs9g3Wvj5u+uhgedH70kFfdGdLByjC
iJdm2M0U8+Tq02UYDCjO2BosZMKkuUJQNGKoxbCfFGK0dChSPRtnXkxB5uJO9ig/1X7tzyP5jAYv
OSSJmIOqHz+oPKK4CvNOuH5Gwe8kdn2RucraLfYOIIxessnQNqljb1sDZMG4LFx36bmuee9O8Fd2
2rD8YgVWMtZvz1VnzluJjsJm9e13a3BJDq2WFIJ8461btShVwohTioZZ3gcXZbT2o6ClO3TciwHV
nE3mALvKOgFSNuc2nen6TTfTg1tlI2FOw0ADLvYxEJG9YrukYSfebtQ0JVB7uW6Axtg3sZT4WOGW
Z6gRvI2Sr3SViTWTeJpmN7/ZqgqfwSuOrWM1WNsGZv0TCPgMCBPEImWDSkNsbec9VzztaqGwLYBb
4ZG2zq0Vf8suJ+un1l/hRtr7euQHm/QscBAomhueCgpaE/STC012W8JkYngJ/3wQIz2qWweT3vwq
esfamorZnwqgRC2qlWX6NpcyfbamPFg0AlrtcShh3OFXNidbhER3r+xs5zwqrcF6WeH7WZN0lPyk
OKcB2fG2XIC8tW0oNBvF0OBdMlam/G325X+hSqPKBHHA19nm9mtnGg6a8ng7rEAmqefbqUvax5om
OIYgGjJelQzn7AIotnOSgq4fvKG42a22l3H1AnMw2mJ63hn2VJ/IWT6YSfrBBcqudYke0xGtkeZM
dxWaScIWBfjA1J5HUxICsKzT/KUqX7sK5o86XRgyjDfN5UJxvei7zBQ+f8vSqmoTPOVfSK0l5Hak
iLbVWr6raS+6zF5L8kS2sqIx580fypRq2VPHIizVBh1w7DMWqIhhJOTUYGRqpcMcJEOlh9Jyva0+
90QhxHDco/9g7zy2W2fWJPsq/QK4C95M6Y1oRHlNsGThXSIBJPD0vaG/umrdGrSZ94RH4pGhSBD4
TMSOUG60Bo1aEr/h0zKvI+vYmFHJhkSxbkHdXGyjVr3FXlcRIR4996M8DEGCc0XA56lT6mrH8JOV
NLWbM7UpeCsdzGdzi9mULgO3HV5tLANnW3i3HofBQUkeqhGHyGC9IV4Z/hwnQ9P/VGn61Sdy4kho
EfM+1RTbOkDjmk4xLIJevca1ceKC1uKutZLDWF/LasrXQGeMndaELY0fz8gMkMwmqGYQCtpLXO3N
sMw4k2bkoJPGlafOR2d2CVkU2KEtKd4cZtmzd1RnQMnrV47DXRe18QVk7dmM6mktHQARrVN9cq1x
XybPfhrNR2Z06ggip1yXZvDQU+bT8IuXbMq/egtbJuBlb8WxtJv8acPmIQC8GEMscRjW0ZLQYiGC
dV9R4gQoH9PzQCbCARCNnPptbLG4Gm0tu4taG9XAOB0RdloDyl+UmmCF8M/4bGJXVqDSbWCAfvG5
GOdFl53BQ5zgBAUHTtUmlch41mfkBEhG7VHnDY3XUr6lnpdtcAggUGYWvdL90eKJJQCJ+CA8xORZ
0aTF4G/xLRHowvLCqctgVbgCgkbKUCeT+zEFFqjEsMXwtQ05qtDycg3stTw5u+S8N73YN9NMuONy
wizEPaqELpMwsRlMllX1mx4wbDHnm1FvPnxs3EgmVE1aam8ivnZysatxY6H2EjFDKs1Y6oyDYMzU
ABKrgmcmMNVyqot8mxvpe6bhgpvcar4ukUWn/M5d1oGXra0sFhhb3TVRcJwtdV3f8jfEL5F47uLf
Vr5j26hWetDiofaax8gzSWIkgCZm9agEWXtVNScjxUa0FtnULom6Y3vrRtnFLraj68E8LCMKOWWR
E0kpouvwIHoiJItRaQeoqSfSgKelmC2EWeV9xBEkGyOeX+Msr48NuV8iP4YRkHj0DGpvRhyanl4b
a7fOfyiHAqhgDVybzEf0JXgymDVx0ZzMF2GWPU2dI1eWpnUbKXmr2KR/CmkuZe0wOU4OTLX6X9Mu
V4a369syfrULZWzdIrEXBNpSY1UudMCwJ6bDQTNDXRnuEps62wyHGktALVZZ2X6lvhXtrNqpEbQ4
G5CMu2TwMNg5wykfzr7hjkdYqf79fMiAOHDuVX8b2A+vmynD9+YCJHdJI1hjeTqQ6s51irXmITAZ
4459fussV6Kmyjhmo+ikECTN24jtULvshQ0iOceM3Wrse5t6LMurKNNV5rf3YIvaa2GK6iIZJuBG
dnZANB99q3vM0GYvWMlB4DIYLduxpzA0zUTUIJ1YuMhgbXjCQriGB851oYu3nYt6xqs/QfFlR+XC
Mh4SvgzbiL6242xdl6Z5Cdz3IpYeiyIz33kMxpdxq14xBt1hJHhzZqq2HGJkAH3GphoUt69HDKZH
LtJ9NxlLPyztNcpqRuE6Fg9fXaqiBI7IGqHH8mkgLdhOU3qJJCsIA9iYIzprGZR7RemiFem6BE+T
lf2HW7V7dI/EqI3hSavLH72wd03z3BjBpyfAFJXdtgPpkw3+ZzhUP7Ekqix5C/zugpBlN/W0G8+s
PIge+ugTZ6/BE1JM8xInOFGbXjTd3oehy/5bXpQadiLWV5E3uwMz7WRRRHRMPHx8XmJssb8OW5mw
gtTY8E+4HTW5le707KiW/WmKCh52JujpYGVM0862nJvVMotCZv7pdNPKj+Sdamty/lYaZKB4U5v1
vV+4j1xpJSj+n57CmwyF9iVkpi+6WBJ/Fh7niAhTkqMo5wDEsjNO9ap2muf5i0zwEb4T7NSIjCYd
bo0dIqTHX1raxkNliGOLsWeRGAGQxoYrrRUc85Fg1tE/cGT/dk6ANS2B0A+pbAYfAO5b9nqHITNZ
NJO98UX9IKvoZRD3UQBxB6+IjK4OWDaN6dA0YTyy7B/XvraWRaogv7Cx2p3R03cEzE35f6eH7kRg
1XNjEwfK76WhXmQGKdwe13htxNphP4hRq5f9rFLTYnNNGqM3OwbwcljhQvOxNQ7kM+DynN8g0K2K
GWW5csfk6CXJvqrgtMVRyWIl2RGguqL12OPrkeiE8ARMNqt2idLYTE6F3covMisT30dRnwXPPRxy
WRpvqm1fB9FCEt8oo/mANPyEJ7nNbl5omOcaFdroqC8tGPeT/2573ksYx1A9iseyS25Q9t5bW501
quukmKCk1Vtbxbu6rT6tUb/2pnlyBQULaw7fZafCXuShVP4jXHxrq0XmKxlTJ3e0dqnR7Yv+oZAs
syhxKOjX/qx3YK+CvtlbO2X+6PT5Lr7UgovrFMJNLKyRbBE231q5pyNjA6YxCk8rMoiInuDdkDKg
FVfNLK5tyJFSs8wUek3z4DlM5VRwKQ4ONaVXAUuh0zvakREsgcQ5g7bQbsiFeUOa16YzDy7jOuJS
112VkUg5rZFcL5iD3mBu8GRI9VD4rJCm4s5rk4ObdZtUmhunc85DKWd+x0UnhlGYCAzzStuxEDk3
LOkN2jCXxbmrOXeMBl56xyMZhkXa4KBdsK1D0SZvXabfp+XCG2eonytZN9o3V+te2wwMOMEM6C9/
dMs+Ij85BQyB00md+UvvbK7SypmR0cX76FlnbfTPjt38ZOpRGMW1Af3Wtuj2piept1sBIYX6jj2Z
T/wK4F3LuAZu9KR57T7x0lVQBIeq40jrjQW12yYt2HXpXFPzorgK5e8i0GxRmfnL0B7f+jj9O2WW
5JO0ecsqTr+5fvyBKssNi13qdF9A8ll2WQ8FOU3jUH3qsGRHrVuJvn30zW2c5ZcAkKnOkhrGE9bp
YtZx3VdlNjeMIF3aX1Jw790ufNcZevvq3ZPNM2ro/ZS560q6jyJ3vyUzeI5//6kv7CfdaL8DqX1G
cjyUHtisUF9VQXCXYpN1B7inxVZPJQ0DBwvM+jeUTB/Sp3iLbbjQGKyK+JWc3LIlasTSxRa32141
0cmuEAv1g7ZUA1l3k8PbfixaQMo+S97x1xx4y3mN/lIq5lOZM1fAxER4xivmnKcic9atFpwVxURZ
O6+D1aw4py2juscOYK3r/K3T0o+S1yQMsoeuitdY5e9GG9FIGJTbTlOsMOjRne6BE0a0iDRjpdWI
I+ryoLnq6mbwXYt421rNTpfjloHuxmL3BibxIU1ZgmIZj8zx1Dkc2sA7nO6qgLNgQKk9ZM4II1tT
m0+LO69v1kQGM0PQ2qNmv3tnBo0XHMXmkuEYWSMJm/ExeU4aNOJ1Thhx1sXfAkhz0xMLSO4IbTuO
mFw5CwiYxybvdwa7/YXdZbeGsysuWhgmgbkcNfVd5OkzpvF0G/kBG/8ULDTAaBxKnN0y7RH1srUI
i/o0CvMw268qw3tm8cFeuAYqnOgbMcZo+9yzDO5xhN5nDgSati7foIhuvFTQtE3XCVkLSb1I/PTb
EDB0wkaZuOIlUNU92rSGwVdJZ2oTrpyzREcimi60YdhF2o6J3ERHzImD6YSeMiJUNU4dmKDvRuXe
G8Qtk09fJvmlkMXe1fStIQeWtyBXnGJJFNXayGiNFIKZ7MkeqqfSrY+j1991VroaobykbfmKr/ox
LYwHu2Zr34ynekJVPsAnX1jkUbCIoyWqHPhVRH/PhV4TTtuKNtB2d5KTiZuGKxPuFOMcIijQ2Xh3
TSFfY2urFAxOZd8ca7gKbLBxcdGSErkhV1y6P504uHGARw7QobNejbyjTLbBnmaUBkASHJLuYvGq
9+kjey6BOodzRK+8E6PHM4lgvO2r9llSnoukfffd6EQBTKU1ZEhxVmXv3mMAk2wH3A1qwzvW6Mty
dNVSJtq96SKJrr6JM1+n1t+Bj99uR+HEqzLL4h37R6ejjcLutzU9dKDWKpuqtRmML5kx3OP3xWq/
w595VAAPfL35iTK3XYymgY54ehHYs1jkrvMppMTpr67r8bxpNZ5SLDSo9JaeUnfz69V01Vvv9s+B
KTFs5Wdw/1tCw7ZdRXRCfTNrUGpAHU2ux+JUjt+Yt3+TNGNZmn+EHlL8SaBsCayOPSatsD3hpgtb
c5hrRMBg1iou+WoYA2v0i1T0VniJNO+hHMJ7Nt0HP009QldZK2pV9SDFwxSCGRuNRY5C1fRgMJqq
3WV2me9QWbZMsvFHweB2umHalDXjSQHdnDsiYtc2DFRmOHp3Cg1sEkGJH4QG/SG134G6XehcKZjy
ioptvM+nvReUD9AmOF3106voLXThVY0iNlo7bnnRNfcNIlq2ULJfjVbxnbXjQXU/EQnnnMCf854U
ZSvXTA7ZfIufmfeGwdy06UgX11J4VyFzhc4ngUbQ1aNOCFaQY84dsSYoG+G/tP2p4lg+5A4Neqbg
g+FNOdjg57Qi0U9MnanqqnE9NO7Om5huY1HeVSn1kYVuKJcoFWOJjjqY+nWnhfrdxPnTNaiMnLLd
2FYcXCWpwwxAONW1EzK6hhZ+k9VRuAgcFmYscSPOauOeDmDhr3oZeHTOmCmNtn3A/STWYLbjtQPK
oMMlBzI4eqQj+JxiO9s0bSr2Xc/IPAKe7wn81JYPKdaMx2xhNPZj6gbX0GjM7WBbV3ewL62oCO+w
tOcmyIlUj6LHSYMyGZbPoePBp5RZix4QbkMsG3uX1uz9czIfsfgZ1M1lgCZuTmqEi+waLG2zoQUv
lxPaNXovJNSTDleS6c51S9juq6NZlD+0euR/xItQRNrabm6IYjpw5alcmR3awohdfxHp+VK09FO+
SaxVUQvItn6wbZqWZygZN4zZ5XkR1gjT8IztxUxXq/Ivlgwf2FHsjmRf23sSdce+MvF3pcdLSEKD
jsltCRCYDpm0CMe9Czz2hu68w4H2xNcCM2BoACEgBhkYVelHXKPDHYsOPwySBunVNkhDw1mmRbO3
8sYnFUUHnVGNd+mICqmNu2oRtMAgwzR8dwbK0wjx9lJrBXmlHj2n4lCyMliblTs7w3r08NgnZ/Nj
cYTf8JB3+Q8glV2NkHoTuDw80F9c1NxrLNRv4ftc7l7gsdIBIBvOrScttZ+rmCyJxNEe2vlIFoK1
iPQTrokGyVM5YjqCTORCRS7DjZL9qPA2cEpN+PCDswi5PBUdFnvk1aqY4cVEZViPkF6eY8jj9lVM
9dGry0td+utsdts7PWGKbTi8gbn+nuyt6xc7N5+9e1o4Uv0TyJb/dDoTXryz3Wy0HZ2owsxbPtcD
+bqsePedaZNF23xyiTvpxOAuDZ0O1xZDu4haIPvGLG36MsDE2VdAA58szledrzUrBsscFpAdsrC9
0V/DU5cwDWH1sPYlvpBwabCr1vccgsHzg0ShJhseiXpCDBoR5WXhrWDwbG3kjrM5r+ANXATmXrF0
sAn3RQDxCCH0LWyxUSUVApNsb7vOHrj1U5i4zOM0A0U3THKOmPPgdwZ2RbkzMRaEg/qmrWJ11RGd
lsHTrxDEDLmBuDgr34yg3/vTsBp04zakybc+oDIdG+Rq1qcpxlNKNOGKlMgvXTm7zB+erWRW2Hlr
pkNP+sDVJxBf2OHwhcT7kCtvK912afNOZiStLSQDuw1HY0wMM3/swiCBkYolPThcFdPQctFfa59e
pB/atL45olwyBFnEvTqz5HpxmRYuJlf9YD27T5j6Df6NHcqq0UNcwYLkwEk8QAF4NIvuYuDK19P4
vuryoyPD+m6Q+p4Jc0+XSAAc8+oSDJvEsekeyDZiFeKKPcPpb1eGu0xFwDMVlAIQksGAxNg1T02f
f0TU94gpnPshAwfSQ8LWB36YsVcuyZhu9uaE8lXXnYvUBACHIn8ADZThvxrLnyhloFFSN9qScTqA
Ia8wTlrgrk0Uw/AZo4Uau7MwgoA/ZNxBXv4AJYYffPQQtSfdqtbTfOn2/kOboOgAsgT4mDOjjh2a
cT37GDUfnCd4I+MSbNAxwDOzLer6B0b9YWSnKCbzjP39PpHeW9AHTyH08MnJkaJUCamgA8UItCGI
/ldExUiZhHyOGlaKKb7PJ2DSl9RD0hKIGMUKis8OxkVeNntDlVeI7uvEwAUX47/2JIYopooWW4ok
YdrbxqtQ95BCzjeByIZ/Pvr7VJs//W/3/bdP/9u3/X3HPz8vabfZaLF6KuYEAPchSSuD7FCeQtH0
CLtn6w9BhOWhZFfAihkRVRoCec398mDON38f/dfN/8V9gDWw4ISMRbwBK+SfTWmMIZchC5j9Pnih
fICJ/9z8fRp4ntx705PQu14SPm1WB5KZ+AG+AunlxIVJ1lKdT6CFLfqS+eHaCszh+u/DGk94RpnD
vZM0LqHtQ+T4cy8FhSoOfzdk/fyvj1qcLG5INEiORlmvmz2wKx7v38P858Ns/i1/n9ejnAd25N3U
Ah1u44iDImHv0JH68M/N331/n/79h+dHPa/7f/53O3/k5cT7cb0Y0Cj7lc7Mkjvr8tlWaLedIMEg
Nt9Im6BzWx9QGGTYqVin4kubP/qvm7/7Cq3R9gGaoLq/htrwneeESLkCWlPoZ3d+xDgOYvHnxPrm
DCB/pAAAmpkMoILtXRYgLS8Yvv0hhvyWWZU5/GTSH+hSuSH4dp+3FRnjxjiugoDUzonTpOXALy4U
0ctZZoT7yC8vfVKPB2GPmEd1Tq5jf84ECB/P8dQSwvKbcmpg7lwE6ZbxDjkvej/mh54mICWp8Qw7
E0x1248oKOGuR+RD5tmv7jUHS/n2IeiGEdbldPPTITuYdiiPcYXUemw+RRo3u74MyXhkm96ivmub
uoOw1QScUd0jWwZk+MJbV390iR73bmvwa0wA6ODBePkL0mDRvKXUpB6XKl9rz9VIZk8BENYGfICV
QL+3BqM99444GRWqkQkaSG3CaKYOXzzhSspPOsSBqJTWuTct60zoG+9+Sx1Czb1MVv3rFVmy5lu6
M3kfq6K0TyJJ3Dly7JpI5e+xQoV3GXyisCYlRFPvQKhY89XmT2vK4lRW1O/wdE5dTMnCvylkDaYF
I89qhi2wjwVn6qD9GJTAZWZV5UVrp/IyJb9Vh7OpFxOEbKaLKRgcYCS8KgR5U+LqkjCsrCjPsecV
Z117ZLukTs4UiVVc56xUGLeVk6E2Pa7gBf25d8JB652Yke7BPN6woHmMsprxzt0Fvv5rMSKYWLHh
+UHZWppTBOe9lqtxpjcwdJzAC9BKMAcggLSm3YyL8UxiF2b9YLxD8Fue2T1pbOcobwwdpnPo+R02
HNDZVUegQlAXgitRkJ+z3nzleqfvGNM9UoCs9flFZKOE0oSFSsFOjq+KS46sDHUqrEHu++e///4H
5C2hZV3FE3Ockl1Z48ImyOTFCvzvzp3uqgKEND7WBwJOGaGJMxHZh1QLn5QiJFx9uI31o3fp41hE
p6xAHkwu1aCMx0RGxULaxjPxVxBigvrdM6G8GBNT2Wa6DQj3oXFYK1vT7xxJpWi4wx2O32Snecum
yQ+1ldy1JXVe2my6OGf0bAmCv8g3SHA0LSuvf7Erc9dnsgU7YCLID6FnxJCMXdSVcxrXrYlyKCRJ
bC9Lv2eDYvSPAdcqTfn3QxKxTxrGa2PgyJlw2tLMWoosJ186z0M4nPwxexs0mzKVxlN326tRIJ0x
xCHfsdqmLFHBOnQAIw1pi1Deqi+Fd5KsUXtr1QcQI0SWPBCQvCLyjSrfa0gdKTO5YPj9NSC/XniF
/t7VJC54RbAegMiuNOPo+6BPwsn6dejtFo1hFxsnUrcw4cw/KvAbRPkuXWoHw72G4H3B2SQbzazU
ccjwtKqif+1c62ZPt2lOYIxFdO00+DRpgGYjJxHVnBWiPUDoJFFUkGesaooTIfSwqSEModdecPTE
rO9KdrtZtRPO9BGSE0zjCprPsNdDenOcM2f8x0BCEyEW42kkMUMbrbumMTBsOO69b4DLkemXbVyH
HlYnMYkspn35XqL4yCp33IyI2KkFfsq6CvZgjLWrpmJvVXes1HRALeAYLRdWJ2LLbOXQ56EBSS/T
pIMcGnga8hFUtnmnp1SUrbnvWISp0ugAaAaEjpf10lA+LyhNjpUYHJQVtOJan9BkDrhajx5V3Cpp
dTKTiwywuiIywSqaH4IOPz2M7ouOXaXeWcwk0+CB4AW1ix2IKKJ0jGMTffSxYb50DgMXpz0Unhft
k05ZK3IzXgztjB+KPS4KFFs033ljcJruD1Ud/xoG531PrygQ82tAcYZqlM44QiumJXBkYAGIigZa
i7NlLrgCx+10mEvJ1tKPo8PKzvQSws8ESG6hmEQkY/uR+pJJPZbURYgsNwrYkEfffuuWR/JNkarR
/Cwi16ouinHCwhz9necSc063W95EWyPpJi7TTn/S7tuyyTjrUaGuZhkv5137WvBkERKJg8lErkfH
zz5APRGQO65yrDzMzlBtf+gO/oeG8bJ0bTJ/GhAjUqqLEatu3bgsH5sQXWCWAWdyPmLNmjYOHSUv
96WGg/0WOsZPE08XNylMEvEgkKUK9z0belxigb6eBp33tmRW6AJXVQw94rGO2Ghi1CpkaCMPrwNk
QHbH42kVVCqOLjdq7qHTZGvNJKOIWAhzLbxxHWjtl9mX20jLp0dtSsmhNEFRGFC+Kzz7kW48xAid
lyZW5ZnA0i89MuFiaVO/5eUPbKJh0aaYZwPObIx03VPqINGpwjvdt+HB1yjfAkwITitsdmdov5zY
X3umeO9GHal6Le4ZywY7yzcuCUsp4cS3PMPhZ7GpWAd6dGNnvWMy5J8jeHsc0bW+T2NAnQjDil1A
muHad4j2BsYKoUYNB8vqft1mei6Gsudn4/h3zbsuHFOgZ5fYbr8j1T82aA8o1MgrB8m2FqG+7dLw
ypSFnN2oYfpMYAdnG3vbUxsvwsj4FJoaFoUxdwuN+1MxAUbzTVKoMuVG6cG3jikOfy82yyzTv4hA
40/walw3NkQPOac75YwnQlrqxG30TVPuM/6ypZDQlEbfCI9a9FO2HvI6P7NWLMbMY8J1dwP0MCOy
SPNPsa/7pzHXwOXY3lIn23pdFQk8OgezYSZx7uleSxiJD9tLlvpw8EgQBvHI8LQFyMTINY36M9OX
HIfsjE0YRLhumuyTeAXtYLehiyseKddMTCs3hZuCa5U8+kxLUqQHEckK1YtC1H3855757knMXUD8
aFn8haXedUtCEPOjKxouVVHdqk0nmpd/PkVzshW2MexIZrQ3NNksF+fib4zYWGTx8e8jlyHyDjTk
enTi8JDkARLOvw8nwcAZ9yDejtJ4LidPsjnkS/5uyF+tNmnZvfKZ3EFRQaOh58c2QhoRzx8lPq2L
LKz9yDyVt2C5h6ZaYqNpq1VC1ACxExOtvXRxyZgYstdmR06y57AX9tT0PhbkLsdVUx45uR/j0kvX
vEB3NX/9Ucw3jRZCs3G0l7+74H+GgGXyctlIBwfv0BbJvtEcrD1msPOjdmN6Znv8u+kHiFaqdkgY
CrodeSXayhMg2sIy1Q9DbjtgUKIUCb3JqGrmQ4/ONuIVRw+oIcMq+QLSJIcVKQlY2fsOB0tEidFx
CuS4Lj6NSGhcurJdl/jnjiiiNdgTtCKYQVdALNsjckd91QmkAkXC4ePoKPGSSCVHK6oSHmP6RdvK
8YCK9DjQnpDnyeIixb+cG4qBieuxnrLH+shsoT5KvUPRUZt4l6yKUiLImpmLQir2/CwTLdIcTTX4
20pGdzKlOurmXMvSIeTFAL/F2SViEfJ3p5eWKw4phuBJUNK5e2LtlzArvDE+Zj7OYvvvFyZM3Brn
AHugOvbzkxApFgZdm5yaKOj2ItEhOvLYU8ZPx7+PYFFgFkspotpRXAjUSu4FrvvMEF9mpE/7gJ1v
biZiW/XeXla62ujNQIaXHYAopZ7Rpu4iCx5AQsSFyQoeorG4q8vWX0x6786X7ffGZQLWNk6GIoVy
bjTdD57ozTR0+Ym1dr3y/U2FTijSHJRSPtMkV0X4J6J24QywayL28InQk419b9/CgVpvhKabxO67
1bfPaYEQWgOHV9RILnvishdmy8AcVN3v/7dDlBLi9//BDmFarvm/tUOcK7DF/2P1kVXy37D1//GN
/+GJCNx/Oa5F4gaOCMtx8Db8pyfC0O1/6bYLrx6eiffv2PrgX+jIZi69q5u6o3s4G/7DI2E7/4It
DzmXb/MtU7eM/xeThOFZ/46tJ3bZQ606n1VNHBc24+1/N0nYgV+3LsSoOzyHjAkY6XCTy8Sa2Bih
o9c9c2vOwwetBtHRZyaOp//6/O9OMEeMZzUs4njUgd8Iq0TSLyDMzNGeUwCrIBdhyNqAaylkV85B
OTwIDtd5tkRjoDaKrBPesiVoIW6GwdeLXWL1hAmi7Z6HTJFAR7tLHKgtf587ZgjYvIm3XVREs89s
0S2LW9mbWFTj4plp+Hs8Wjc9ohcs+7NiZnxAA7Z2R8PZh/0l00q1wlBK1GRTP7XR9AhxubsbZsou
LrMg4/rujqh30tg32CD55RKWCo1SerTDGGj8xNIqq6sjmBDJ2q0CFBfaO2kgo2DaWy25NPeLuGy+
LAJmF6brXWvLfW18oI5NdD/q8iV38D2bDnprC69V70+sBklb2tKLgBVywjt8rzUry+DXpYYTBekp
TkolmfgGyApYQR28qGI42ciu19qElbUYLwSH3htW8u7QBTPdLe6hnq5KMIK7CY2ErlUbv3vvA05O
lm0iQ48oahS+2vkHyrh9QdIBzYi1oSJk3KE0W2SDQrMQBQR8J+Q9eg7RnU3VA8kqbxVAf9KtDXSe
8ERT6y6W5Xsd8awyliuY2s5x5vg840S81b4PyrF5MBqBL997CmLjufWRqURDusNUeQoMdOsZE16v
uTcxJLNNwUkOfVLVxwGZ7SqOmu9GwhUmk/rbtzGDI9Vhz7rO3XIvh+FrgJHtWyhHik5uomwbY1Ke
iDxEYDrjnDYKuZGlJ2oVMNnOPHcvdJbrrRHPbnTyviu7+TVNfAijPk3buKN/j+4Dz7zk0vhxcl6t
vH4s+oFZYMmiFJL3L4NMlvjuMUVkie0OkZw766sm/mgtndWwLMVGr+PAE/F7MntlPa8iD8jE5k73
kzQkaw9D8Fk7eb4SA5ej8nXQEYMEdcLYmOMBxUf1YLxkJk9VYODW7W2M5314Z6mAJiO71Xq1q3Sf
eMqxXeR6i9x1yq9Jvi8H7QL3ddVTBGueezHJzFtaE+x7O2EDUo2kSGTjN5Occ+5yYY1keul8BK6S
qOpl5/CdRnEvGKkj+MqehRG+WGVwlp2LhEtnaZRozmIoOhQitflNSNxV6w4Mril7MmNa1n66Q/yY
LW0/ZtzmGUD16idncL+7CqphxsxWA7RKV54/+FhoQYaABZnUhR0r3BG8AfiUk4PWkxPQIFzrWniI
XlgviK06O3mzK0BeN6yaMT/thIXYWR8JM0ONJnz5yHaBrnGW1JccyS62+gW5Ms81PoJFSyIxmeQ5
TSlCVyyhD0Pv8yJ7QHIiaFSjw7SrKVdd5moLVln3UlnHKdePaI8Rb130kkWcnzFlyevxl1/whh72
qsUMNTKRfCKR3et9sQb/T6ph+snHCSke7s7XtGBmjXbZHhhiBl0svUuQeZEOBrhh6Jm30O8OaBgY
a1jAMHmTZmpp2gVKEQeU2xjjAC3TS4vgn4yK31Rquyg4l4F4lEK/BRGBo2BP4ASl1rWLTyTH02/k
7T1YmufB7jca4qNFIztCSjA269VwhcVx86BGcJXg8Erfe8tPyXJwf1ssNyQDAb+MNIXXR38IUg5m
00FB5MnhR3fOYQBiNvIvbZ78hDjYWGAON2mJmAcpHw2s8UhaIGgFE1mDceuu/YlLCtLLB8gGXwhl
bnrdv6uaB2lN5dk2gVhKLdjyl7MKsK8xutUhHcq11xUfmhJPxsA0ybRZAsP9sJnwUOk2BrvjPtdv
IRcBrx9/DbN8hJKztZP0V0WITsiY0sxarruIq4mUNqJUqsgEbMEsIjLmCWhDxV+hM8RdYSJpbbvy
SefHozxP1zpECTI49F1euJTU3baZluCIUs4VXXxNfedrGjFRqJi1o5kkp8DPRwSFnP+mCfKhnOxz
0tvHKC93WWq/hIn+44XmAcGLto4nmx2X7d2FZk/a0XBEhxcu+2K6JmF3VLpY2zN9wXTgdBbApMz8
Ix42Om2xHrIyKOSdZe1VVlztApiQ78G67Zigii7AxmsvTWmwyC/v8z5nd2adJrcVWDPUh29hMyfi
5do3ZIPM7y6FiMPSCDQ04vhnQhcB5wKYqkR8kAbIYnChQUVy25SGkH698XHtsyZjilF2S+qVs1+G
X305oWcy0GeV06c0o2elklvkj8uqR8wiu8YCM83aq/VAWIWSwBYrlghRR4Ru+Oo8r8fcL+6YKlzH
mHJiQJLicZIvSSCBybfVnelmFN24aFLgpiHJoYhqUBTbJx3Z5yqV2XaAkV9DiG8c7wUVUkwL1u0D
sza2rR9aqygdN5Ey3yJGnsuotT4LSxCJiK4NUl1QvJaxvvNG9UNO71pjhJkP1lNtOKhKyRL3VIf7
IZT/k73zWHJcy7Lsv/QcbdBiUBNq6VqE+wTm7hEBrTW+vte9zHz0jHqdVlXjmtAAEARJaJyz99rb
2SWogFyTruNJrVAaaqsTAsdB2bfeTmtQn4wovIxCp/QYHl2PCDO6w2AEk41X23caZEfsVkuKck9e
5W2aMvkwARmg1kSUNrMjqrGxKNEKoGwE9G6VnO9QtSmQ/NFfcaMPEW5Y5Bb7DYi9JVonrF3zLBzs
1Q9ryOinWkwvVfbc3J/8k0DxDoXK1Y09xDBriM/pTsQ72qp56NFOUieYn70xO9YDPPLYe4u0Ptpj
BP0ZJvrWdipMiIPyifmXkoJ1C//C2w+JccYRSNmgSt/bwVK3RRlv3cagagKRUFUhiA5BlW5NvPTH
yNJXXQfjHcrdkw3mhm5K9WGY8VM+ccqp6+qXget241bPRoLrIy5p3uSEWZYt90N+oXA4IP/oOVzD
0n1BYGmV7nMEzmlJCvNrIuJarLB+0930loy/khSR+MHO/F+k+6lrxeP2yYH8XE+vduse/AjWW6RG
nG8oKBrZ+GmUJWWuQL2BVTEXGkEw6ZPmlcbCectuejQ9ZNShwqtTzojInZ9c00R5kKmviqJy/urF
M7uKJ6zhI2rhvuJFsbn5QezWt4SbtMPBNBEIdR3iIqIKRXLlo+aWX5Z3Z3jq+2C5P4kw5vBphhMx
EgDzzPhMK2RFV+rZ9zAmdaF61zg8KsZgvVywO/Re4J+hGVgpcEkxrQS3QAA6M913KgaNMQneUiP5
jCnRknt+ExrxQ6vHMEPUswPSA6CnejQabdE2MEZpstFhAStih+MLnRdYiDP2ftfAz2gfC8vCapSm
jyK0tND4j83ow85XNlk83A0o2a1inCg0AGGqDM67aIo5/a2U3HxSdHgdCqFORDo2qzwaf4DgBtPQ
lnc+N9b8FTpYk123qyHmIhTCRIE0SFYgspAdvfWfuabRKZhJ7Xa4aLnTV2znSzpzChKXPN24E0rJ
xjpyR66YGeU2qwDlDNN/8J+ixiGluEW85qOQUj2CEOYQmovTI6ANTFSQnODIr3nwFepLRBPzBRZg
P2g2H4EZPtnuzG1K7pO5POVczpoCFWARbOzqK2/Mh1ipyNNNww9SN344Yf9z6tpfOp1s7rQ/KVsA
LFFZV/gsHjoFwwBQyENNtF9vtvEOEMaDhip4soaTVvtHW7dIswsojQaUEgaLrItimxTAq+N4F0cO
tYbsSJrA77DlEjtp6ftAWBP+uV2Lp5u2TXKvdSWa/dr9ClsKkGo+nDU1ufW03hH21M82tZd+7sD5
F/kUBYLI4RfqdLhsaPQpTCKCthWoZ2rF5b97NAv304h9MHipu+WEO2azcCbS/VARtg4dLpSJ0CZO
OA9GiFLGh9sBRByTc97Ga5zfCXnCcQIOpLqHHoO50ytqpJMJt8zPo5k/kTfL5X/pZwSr0wcMeNjA
ZBaqCvtLjOZc505ZtCora9xH7oyuqdNvaeXcUjS71bHBrKaq2bfVyENQA/7FzajXdyfSlB91ITlX
+mLXgdJ0Ve/LDKaHxkitXd1Vd9Ogvail+wbS/0SqCucXoqshpbkgVaEcNrgaZnQ7g6Lv+4hjqk3s
n1Oj3SeKuwVpwf0AEcRhzhmq8l50yjabonHjtRGp6lJ1zFsshsuk1V4SGJq2a20rvx8X/YA23cmI
wX6KB+p2diruakWV3o65AEbDwlKic9fU4SZCjbc0inGHzSEiU4QCvv/mD1q7pzSGtzrM1+GTAvhg
lTstDZHJ9Q92Bv6ZFFo/c54NM3xxKdYXg3NTsl6DUgSkItfS0QlX/SnXX029/xWF/s9gHn4gkPvs
QvslMLnf9twDz993Zun8ruD0+CC9UPGU2zEsoXRwhxR6BWlM1les53tNG091dDuifVwTjbV1C9SY
qU/5D8a2zs3CSBmUiKmpWEd0PhCLlk804/HU2Jhjch5qPRV9zOykH1nFQ+QcjgpPfOFbWN+aSWPR
yuEy7ynhqY0wrM94270p/EXAz6YLniyue7q9/uoGDWg8iQ27HBV4iD4FVjAviSwzyMEYe/3Cpnu5
lqNZVsHwZl8fIQtkNHrh1Pi43zulEqEyFCG84DaMqoGEdXTpXln+lJ9LQfgT9kXwptfqlDDkxEJ8
PbG38dqCr/dtGp6QDkX8GBL/3ZWX3+SKokffawoY3SkV/b36Q4ps5AuAnG1X502/ym1wyVk1UCaf
KzSFU+jSrBUqlcCLKClgPXjvB+C5HnbiBF4btnl0nI/9BLfLTtxb4gTHDfBuUYwRMhsLI7nUrKSO
EK2EUbtq/vq3ufhfFnrTlSowv7hs4TuJoVJz+TI5KHUyVgjYwGCnlZogzzK9fyhr5HihoCEBbltp
4MdzeG7zRUCUNgqdMPkPL4Nybmci4vQi2bkMzgA37NyO6Gnw1XiHxqWPt7xNXudRP8g1d1lLIk6G
CDFcyWIzy7WStFzzm1aj6iKmyW0iPyGH5LTL7iDH5QsCn5R7/XBXmbANhu5BbviIZqzI1GBHuO4N
8p16hNyNhHbGr4JuSP5Iva9ZP3j+dO62KXeQNvzZjs3abdLwsn7N3AEOrJjGJvN89KElJZC8xUgV
bnKgsHifp4eraAq+D7kjwbwJSGxgxfMMtAtmzIULSjvFf/rib79BDjopzDDE0PplzsvWi0KAfnlv
YK0QO0coqmhdrRSCFbEaH9I0iS4rd5Tk5m9Hjas7aD3lyvtzDRpVCBF+6ypzs8GdpwHfdMN3pcvU
9XUNc4gcdMfNucaxQeVaK9T+LquHfiN/S+9Xt6k9q5tSBR+OAI0DfcAQcplVHFfyk3KJ/99pXkc/
MORys5J7Qh+n1BIKn/oPOwJcBJz8yGCvu4+YgRYhM5jcFpfBtJPasBE76m7KreXcCUY5ZalvIjH5
C/74LdiF935o4pLPyUWQ3y2/Us47x2dCQNFdGwWyyMueJNa+3JPk6HVa4ZhrcUay9BmojFPRS3LS
OydQ2BHl/PLlerR+20Uvg/L9mTLozhN1ELGyLx9pQ2urvLRNjtBAlFzzKmi2elDvr0f4dV+W0+Ro
IPZCte83ABtYTUT0yvdMubPLOa6f/3MXlONyTcmhy2fk+GXwj/fl6B/TLrttWdn2P049RcZdFArX
PT3FjubMTgMEtKTZYl/Wj05a4CLQ4QRO+gayx8IVASxyiw/QEte2c5vP7b0TJ5Qr3ZMO4m4GWYrx
8z53DUCfHX5KMOXUGu/z7Fg05IJqGDOoESVqvTMUdVVWSrdTprGFH8pL4RXtodZqmzwaMe6QVgDB
Uw1IVS0cwjZ0yCikEIZUQSvekfP//SCUIri+rv6IoXvep/bTZMbhcRAvfjRwFZDjPk4beykHO52e
ON2h7WCMhMOCMwqO8o0g4EJhu2S0Z5yhM3H4yBdPXDauo9dpozGyiuXbl0H5liu1kdf5/8371yVH
o1PsTIBq48ka63lz/fi3xV0GHfFzvk29fPW3CdcfeF3K3027frt8d7St99yv3WBrNNb6jzevn798
nS6uw38sfq7zYFNG7fNlcdeV88d8337qdTEtJTBwhDxLXb8K3zu2cfUtzNOKm8aOutW3wRH8Hhb/
ydt1iGzUv9ov2liXB/kip8kh2ZeRo82YQN5QIch3UcT9k+jLVAL3L18mOTFI4FA3I4YaiuZcRkIh
WOXHcPK/jidZCS80D7gJlef9XN7GiBfiyLioBeL06dVlvSkM7V52ZqwMyjE2O66NKhe4tdXwUFPL
u4g5pqZBGjl1Wu4d3KGKD+Olp1PJWwjIL8HOTNw1z8t0hPKGxvxaNnQCcT1SEa/AzLbx26D8TU2w
K0RjoPOV46rQBMvRyavfM3oH2O97ulXioJVD3ElsBwJRqFTi3I/UOYJA2vFkXueQW2NowbC254Z8
p6o5lH8N/TGthq/BU+iAeVVIeVuhw5UvAxKvw2VarI5gpgoUGBgOxQw9wdTbELuN3J6RSIuQQxor
5jIkp0WDzj5goZ+bpjgnM6fh7tey3PIwQlSlqya2vxy3a/2FSCgfkQHbVnbbIjojIJrFZr523yah
OebpmoqxaLxV4kUOyS39xzRD3D/y7PNFSg0XgksH7jIsN3SfU1NrXW8pN6fcxNeOnC0vRZdxeX85
c+sF+RaNNM25SEqx5eAkpd190xaHJKp+IQFG8Cu2qAnq7PsWlRNjGCwbhXvVDso9JMWQuAabs7yC
gPdgim2L5Uc4sMU4gO54U2Xps9VA6kp7qJ9HdGXAROw3H9PEwVPU7y9/N40KzE6JGm0bakRJYAj+
x0ubC5OVI5HL/5w2VQF26IDqMuG1JklnZXuYo09SPco9NUgowE3/w8Jkze8T2ymQm0gOdpxCfD0I
N9i52NevW0JumOvWCWuNh1RnguYrjrXriyNOTtdReWR6rV2skyn5JTeD3EB/t6k6sX2GQi93AeUu
uVFK29uYZYYUSxxpl00kjzziZiyckQMtEUQUh15U1Ce0JQR2peoy1uP6IAT1ewvju8FdKM2EpPxC
vtOvB7HuMLSjAHVtFO1y/DLoBU6/VEOen+UqVMV6vKxvMSRHNRO+kIYK+3JkxLpLxon7Kk+Q8tjx
JjgHSzl4OZawn+7tgvoZXL0ZiLY7Lg22/lIXZ4ZQ0fQlEXM+T0V6shtzdFl5SKFZvjuLM4Wfj8ra
nssXuS9VJtL5QrxcR+WQnGYpWP4HbiDknhaK1aCIZfyvtOK/Jq3AbP/vSJM3v/qPn3+IKuRH/iGq
0DSUEwbsLFszwUUClryKKnT1L7KkqaOicA3bMwHkqogotL9UFIbFW5bNVNfUddfS7P+WisIy/1VF
YVFocUBb6rpnEGqiO5b9ryoK9JBjn9elcQ6R/Md9ba2Bw1Dt4DEXsEOXUiglsyLO1EUZfnQdEVpt
EoJEqwaYXnr97KMtW/Romze24m/zFgMoBL5SqQs0pPRSiUYiE1SnSKdoeJrCHqDr0Ky7rtGWA0bx
WW2KPdE0u7QD9lGMuCIzH3UnWZdLT8vvEChYW81FbBE0536iyyUT8upyIgIjik2wmIeGK8SujttH
oxsraG0mIJxAw6YM5AsHR7BUh15Em/V7tVXUA0r9YqN1Iz7soH6yjO6lxrmAUn7YGPl447l+gwdl
qFdGP4yEpMf4eczqNnQwNExWna6tgBQtxQuA+uTU4sGWHH3dxNfTZXcKHWBHCwX5qnOPnQ3QB+fW
vWJy85FkNYoG9RXP3Camz+5ZKb2goHwriuYuUqfzXIbhaqCzxeE/HID6oQyuA1xZ6nyfDPjLAO6y
SzQo7/EhDrNG45TwO/kJOyA11LU59+huHtF66byVHaYZsYvCej0CFKox4xMAfWfNFMXagmhuY6MN
UMmyVCcdymRll7+7TjvUBZbXsEVRjytiMxu5v/HMn7aCU5Re1DINDRuduuffRMXS1o4zNexbiJNC
aX5r0rZaVATIrExv+O00A26ZrCITMFiTUohZOEcf1o0O4L0oXNVCzBblabNHFcqzL8gKi6zVJaSu
eWEV/TIciC1LzQ6OtdrS5W43eUMYZOv2h77L4m3kIF8wWkKt4tnoVr2i3ZX1gBt/Aqfn1t7ZTidq
siC91mlAzkHfH/w7APyAvlHCEwYOo2aOlSfChMtUMxYzD2wbgtY5Dtyp2wZwNcqVo6dk9lTq0Udb
fHIeXT0JdgG4bhwlv62698+VVnzmkZls0aL3Gz32bNSPIVa3Un0NzAYptwvPkoxbmN1esS8pKy4U
6Fk9NoMbA07hINSEBh3qYh6M16R0N1Hg8KhkQWTSqkVKXjsI1jhDAG3OK83EyG1GwbMHMXDpVQa7
La2ClZ+pN5Dgmm3Y6LTxtbE/Iw0H59R5W8KgazhlyUg8rZHuVCPd27S+YM3XGCLyfufaqNiDIcXH
0gfcZyX5K0Xw5uQWorljPBlp2L1VXf6YBjSZVdLOi56qtBeJlCXgHTQjj7WmQMoMMfAOke9Ccxhm
YlaiekGglfKhGNFZG5oBo4fXrEuNcwi13p2mKPvENNSbOuqGrT8L5neUveoODLFMh55YFvSvHCe2
tqkfGjdu5p4ogGQ7cbrKKxpSNcyiWXlTU+3cqm73q+rK4uSo/ml2C9KhSF9bhJofHhtqlstJD+Ge
KW1xjkgu3YZ+8Uab2j8GJDnAsm+CpdUkFdENLczFCcc+lvP0FshIswOJ4O+j0kzPRop+vBOUbwRe
/cpqCWy14MZAG0RRRWCdDn88d9ZKP/Z4RKHLElXpw0OFUej4JAa09A87bsaLyqWtr0dgGjOb4CIe
j+Btz3f8z3YyWBM6EekRiUWLIs5OYYorXL6kcXxG+rNvHPIbcja5Qr7cQhva9tYzxl88yliPSRDh
s4gpcJdTf+wQjllWW0IFsd/xAZtbN6BtWtK/jonsIUTCQ6L9V76ZIYaIMkA0JCfKcTlE+Dv3Tb7L
fdTl/YlnG9YX4/L96+hlTjnRwUuL90XM+W1QvkWQCi7OUbuTi5CzyOl/LLGDMXYwEv3Z/dBddH2d
xjOFB1gSf4W4jb0MKiKQS47LITmTfLl+JnHEI4l8223Ek+j1retnrtPkp+UboNJNooREswsFxryU
E//+Fyjyd8kZLl8nl/Jt8PIx+S2XQcOLjxzuKXVW/sGfi5bjchl/+18vi/jjf8rPjDXdztFBsX9d
7nU+sFaPmN/zzbd/IT92+YNyxutXX9fJn7PLGb/9O/mZb7/0+o2XT35bvFyoEzTEh1x/YYmlZmU1
gDdqXRG4BLGt5YtpVw1dcbGVv/0I+db1h5aeSZSEVW85Bb4FVq9fPnCZazTJroQNDboogVvc0jSt
dd86x0WuLYuA3ipMCmwwVNQyReM5fuIpMAaNym197rK7yKnXt9paT7e2rxz+mC5HLfFhuYTru5el
oPFnWd+W6EMoiEue7sYK7TkwklgVjzG9SxKrHFQqHh8v41OksNfDjlh9m4hvtN8nxetlFvmG/Jwf
ThpWDwLfksjjPKDA9A4yj0SafJo59VN+Tl3vWCU8xk8NlR45VJs84Bsd8ZkmDpGVLppS803k+eP2
eogiDeVUUOo3mCl1NlBxrL2ZyxV53thQHMEf8xAG9L+c5hdnckDP+fSeKiWVHSS/uJrFyyT8zfLF
7oQM929Gr/PJj7E10JP1IAIcp9uN6CxpuTikbpDSro6feejVm1qWKbwZJ6FpDG8+DnFigfwVGWOg
GkU94howKUcrDJmm3ea7adga3OIc3LSzSUACEuA5JESDNOiWXRCIhE1egJFwj1YkSIgz0sd3ZgGK
ferwuDtpj5uXITlatrO27d1ir4x2eJQvQ5F4oBW4mhe004jvFk6MJgXewK2bu7pa0hHrLvTBx1gi
no1l30G+dJHyG3HPgD2tLHjM941oa4/2HXiK6DgZsyRFVbgzaAuT8rpLR3pd1pzvsQI4+F0Ui2qX
XSRYZrjZbA0cM5WuGQfHaYyDIkJ1siEm209UhOJaz7iDRipr99WbVtrEP2gVlzM2VTw+ZBpRTSGk
QH2ND5zecEWm8BDa/p78EGuaNaoboXbQzCPx6shJKKmtyA/js6JGJocG21rVuC7w5jEdOBFyA00t
1jLPMws6wbFS9IMc8uyQm6zCOvel0V+2AXt21e4waKQ8SWvTUq5/R2yEoXW1fZU+SE++Kh6EHVnM
8VNjRzVt2MrfQB4fNR/Hwpo5iEE5ns45twbc5sleh+xyWZUPSITCAZ2/yAiW16aD7Ctc2g80OxF+
Z+bNoOTaxrl2GS3ZMlRRCu6QIC1l8Op1B5RDf0ybiPZbhSMxmtjhaYs55KopwabhLlDIdqgx6eIv
fRu3nTACCwRTJI/EycUW9avL35HgAbnGxYtXDmgl58G/9NW+NfHmSRRd5XYQu5zrg3h21L1sc/zR
OblOw/epw/0xfsgep+wk8fwIzkB2mmUzQ06kOtyDQ2mqlWznyl1IDl1f5DqQo1xNuF2Nzd0VIxBU
nPXli6QKyKGJIvUQIGbO4Sq20YCdyxWlycugYRLd1ruWuZxkyVoUNmO5V4sX/V9HC5ABmRH42yv5
4Io7mJSQ2x1RNQ10twIvV1EqNkYqg4P+q1Wnep0bfnuQL2HYlKjq2V5NBbLcNLEpNt3vMkrMteyF
yVUn+1xy6Nofu6zTND80eq3tfXwZW4y4mz7JOYBn+qDT4FAp7hB+jGVcIm0TpdnAQn0/cc2Tf8jk
kLYKrQHk0hPm0vAQuNACPV3B1kTzo9XjQVdArpiYCAWnznfMld479iGa4P7Mk96tEmE9G434hLgQ
SWobrYkxJnO+hgxy6S8nbkCHXJzQXd2+dL0vRwENpz7vERjPDbIoQdvvnBE69qTs5N4BLxDseJg+
XVEUcui6MzgV0HnzMR/zHIEgHq9RPBuZ6QfIH4Oyfg49RbwoPAwqVYsmp2godsurmjdEhxQOfOB5
B5tb612khps+7F6QFykbXHXBqkpxa1YwBgSs3DpFXTpu53CIj60JOdZpyvsqUeqlOTsKxzlIZdwx
BXKdDoSXCveJ1iZUVKfI1w3CpR1JFDDYmr0R6x0PBINHKg+VZbL7KB3T7MADKcYJzkJnlHCp9UAz
HvJcJZtac1GIuNw2q+Jee5T3xgAXSONSXgygaLne36QZNUun8e7cmPQzt66fBntr8NgLikYs3SyY
jPHUXcnvGWY4SZV6ynI43I4IixvDpda23OnYBYkUYB9rcZ1vBjo1oVYom6jVTqWmYqqW0+S7cxyO
AK7ap7AT1e05ePaJ09jgFSiOjfk5m8p00Bsi5zPcfxGLG3NALjD8ny2lIRAry2HIEewJV2hu1vKH
5W7cbPF3n+gn3tbUBdYq2pmF8jtsWGhY9T+w0ZHWMLRrPxj0TQ8XFWQsLgsRUS1fckUJkOCqv8yG
Y9EFEjE36qPrV9EO0nVB0lgqXuRQNyXtwfe09gBDzt47/a3jjvGadA+yU3EFrfM6bQFFihk4eveJ
/eH0NSzpGORUr6Jrx66yg7yN21b8NzygWFcxAC4qW5x0xUtPICIa1BC/SsdpZppfCRV+CZQWqXg0
w5l1ECU6dvLShrYAtkO3M5wIkFKbuyujJCC4pScl1042ifOuGenmYlag18pGnOw2yqFvbTs5UXYI
lWY6ZiT2beUs13aeHJUvcjb72hOV43IBSZSH21JjA8qumWhrXuaTs6i6DZTQtn9/m4Zach/larLM
iQNRs25dpGm1GrBDkvplKpDi48c8S+azN5ObNtVk6sXDQ1yDWTEwnSN4FCU0ZcI7ANArgG1kTd5n
MGQvcznp6xmgE4lNvQgt60X+a2UvR7t8Dbp8m7nampIFMsywg9RGkPuiMgguCWqMnVlaf/ljMy+G
0nsvMt9dFBM1Jb+vnKXZdMOCQmqN5TAZD0M/Kw+zHn5pROG6BoQ/w1WFGNy/BahWQwAEtp4n0fTh
1CShjYX9rFP72lFi6jZab/XA1o/y/cFIibvTBqAvfu0/Vlr3bI/z+GECWF9GBOzcVPT7b3Lk+LLk
8hHqxQNmJvUUCDpd2cCdbmfyGEU95oM4Wm3sko/GS4gmmO1yHwfgGAhWvZFLZa2xq0eWefaiYri1
qAtjuuTrWld5C2MzexzKWj9Ypg/xfyqJCqKVcleA8YvoRbxV2uhs8txC1wb372UA3yv/xNSCZi2a
yDiVTaXd8fTDAcH9+p1r49psphw+ulr7984caUfCtCaqa/zamZrC7NnJj0ypiTUcUeqDwRQEWAqO
4lfhPhqRN9n6cUBbcG8lrmDYibUToJmPcOjd9cGknXID1LNc5OSYux4OBOrduAUJjaA3adrhLcM1
Ij8ZFmgUW4jSh8ZygL3247ucrqaAxDJSGG/1KRMugXaAn8dXaWFx46ZqBcM3LPbNWGcbTbGDDwuF
p9jAZsXuFNWNvcdH3z1FyfwgFziUMEh7y21vIBPYN0WBwFz+RMvNn3WVQLFqTNI16SrJQbPi8bIB
VXhboT68z7bbbhIdkryuOtbzDLBDLhXhpyaYffW5823/Vu52cqmEEXxRjUZtr4KuDt0E3qP4+TmY
U+g0xUuEckLLMPJOFWi/0Cm8+zigwOpNRv6Vd+YBrYX+OiK0w5mlBHTe6vE+GGHfyjm6gBaYrcQ/
lMgEHzfVsJc4Id2TcAauWM2KLzLLtr4VTT+6KPfWoVHNiP2ojoJq3XkGO5pcTjZBwSaD4o27LVLP
A8M9aJ7f3E20XS/LseBZoLPv31KLShgR1qhFjTy8q2sgaPKbgqxYBdi/3hrPKddJmQ1HHgy0W8rE
2VJ+Sw0soimm9j0QMYKtr3Ohd7PqVvXJrJTLsCGoZa3lviMs9FZ4I+NTXlCHTsO5v8zR9UBa5rn5
cBt8R3FqtqdsitQby29oKIi1NnIO8GL3A6clRspRMU6NHZY3DgjEyyK8XsjL0pOcQS27BtdQHZ3b
1vHOXCL8y1wO+Y7x5Hz2nU3Ong2pIHHbmV1QI+6vb9IvYB5iBXeFBpjHHIyzYQ7FOeW7Vkk9aOTe
kaErfk+FjLlTlPDGV2pheGi7VWWY6WemHOUStLk0gGgU7U3Z1ypECID0/pzqH735KmdopnEC4F2Z
N602lSezIeixDVoVxhCbp+8pUytl/ZNbckqRQ6s+OEFYcm2bG1ID8v5hdvFW9Jpd/WxIpE/tzvyo
jExZphHLqNg/j4DW3XUfR8qL0gYPl6V54WPpFtaLr6TKmm5WcnQ0xSSeOfLY113/w2VjyVkTA3h0
RoLPg1WYqLETTJ1GUVgPtEbJehW/LUfSnVOc/TBRr63KpKpvMCYPx8RqjLXel9WrmlZ3claOnqdO
rdsXSivJpuWQOFSEjNwOhWdy55M3nwZAdVMs1eChdmG3tnIP8UvfcfOkbGfbiB+dgJJ0jlDiZ8Ze
qXq98k7OUr4KVqnSBOCjRvOI3w6iTsbhZWKEkquHIPCXXq2jF7Npq80YjNpBj/L6dsTtgtmtFHdG
r3LOuUPO2/Wadj/6vbcbphZQVV8fx67qHgcHz6KcbQpSvJve9E4uG/yKrrXOgxqEQOcBpXS+E/6Y
u+Qs/4tXej/UvjOenVDpN/iz2kOCF/uWkAgC0inbfGn9Wa6givoBpoMZe1AzJPso7CeMkYH1GPUz
z4Rixfh2sHFpV70L9fjK1b3h7OhKcfJNkLFW1LQ/MHAe5axU6j6iMOc6CbDnSJJvttWUsdjb5Kvc
E9IJULY0zK9OgKy8WnlLOsNfDW3RnGDshDdWnEQrbiLbT0IyAJ9YHH/gJXrPUW6NTNVRtJjhxodD
9loP01kuK2zV30ocxE/0F0iyGrsRLTyXbieAXsqvtr76SAQc+NoPzwJkO2P8OMZzHtxmDQy6yzLE
j5KjXeCRbqeyM2ni1CQ/Jj4vZzOC/+2N//ov9cZ1eov/vjf+WX80yb92xy8f+idywPq/BnmHJjUR
y1b/M3LAojtt0Ax3DFckJuaCY/Af/8c06IhjKYWJ79mma4rwxn8iB9T/VnNcd/gD33MY6bFbqgX/
wHNUw7b4af/aHE8N1D2TH+I6wPYyYpSrfIDW4o7ZF3fMV9nZ/3Ca1MlcJGvXZf3domszVDYFsjBY
RJoB4k/OVEiZqfwkNq+Yh9IInEkGbjgloJyjNfVmkpf1YQvmA9DOUD+Fw0tB4Oo+nwfSnjlpIzXV
3jLcIiwL+5yVdjyb1q/ZgUiLTVxiDDZp+yuApGdc/HgoDLvrt8JzMhs9wjWvfPLd8EfZ0UitM1yq
ivHcduEya6ruDp+bAQnLDZYDqVkoWfpzGvcvRHzt07S2z15cU330YutQDs5eN2oFdQAC+bJQqTX4
ykKdePwPshfyMj9wxhoL0x/9Fd7FJelMzsFSB0JwdeUts3mQylpP23cE30+d8VNrSTzEsJbzPYsO
M/fGHBXhvSrOnuIWJDGZ4m7X6W5JASbzN5rBJsygVVG4LWMNGHsDDN/tlnFiYhgFaanHwa6xrW6P
IOz3YIbEOgz5YwLhHmscEDBsrUDeWhSLI/H0RvoSsKHoIh8SNNzQiwcXeQ+pmaR2wfy1FGuTD/lN
3nPJ9US8ezSmW2Dpfjh4PPx6wIYBtGxmKzg5lvviUbBfFrZbrfv6KbdJcAg8IhVVtT1zezPikUzv
COAMtwAE5gwZUW14r32sPRINReqcWW4bJ7ufcQ71RUVJX8HgQHYCBDNuphde7YR42hscucrZjY29
USXewvAMzrQVNPGR/SDSzPfYS8hVHkr8g/YLOM9iA6+ZnAIuxzAEgAlzh7qMwTsoToBwX7vxuWFp
UuFwJegO7ATyhKkiiBPeLZifSvU+elhk67wM9Y1PT7wuqdBr6he3Kjll4g/F4ZY7VTPC7gXdoE6q
k9un2QqJHQboBIdtl3ITEBXlbZl59ooqA2mIWlhh2jFv5zG3DwRAHB0jo0rfGvsuogbdD26xDuzi
BRBluev0EjJh3w9kOSh7OzPWTYX5vqqQaM3WwwhEGiVMsdRTwicNCwmKMcI4rWpuqxxkGFNXBOT/
YvbJbBXTtR7eZMFMtHiq7DSbzCt+KnlvlfOZ1tlnWHXE21SUQU2HuK30F410fArWvstLe21bE7wS
8wNSMIhZnhLXUNxO3mDtG/LT437010Z7b2KIWCJLWfEo4hKoAMoySN+pLa2B/n5iRXkLx6reWdD/
F2Wbf7gl1MimNReKYTy7pW8tu4FtpeiVtY7bo+J9jlr5KM6vC5eUSzaaic2Q1JRqGHdth4/HRxlA
IKe6zUcfVJIf/bYTrHOdsp49UNcFbRvgg95Sse2W4j9eWVLVO+NJz8unOuERWlExTQkV7+VFANEy
8zXiuWIVR/pdXNv3CQb6FZ49iAHAPhcaQIeDrW9jX4nuiOXeDoLBptkqeEsPIHtgHsaCY8KJx4Rg
dJ5U8u4cG8lTm3VfMUeXqcwbTgDEAD4oRbcwOpyr3FNCvBIxn6/W3PZQAigcxNWASalJj+TW1quI
5Be9w99NHUgFvXSK52HLf/k5B715xm97Q6Abu4Ze7brKXAbteFelQQTRsnF2ToZ9zkme6a6jnXGg
n0aedQ4c95OckwFp0m50k1iUlSCg2u5DEbkpuFaIhAPkURKh4IAbt4A+XLRY9rwOEndaKxaAM3Nu
pvuoH/Jbv7KW5MWApsqXth6/mV5/wGQAq1tBKaACPiGrxVri7oCQ4vqbxsVerc2/ysza2T0Ci2Z0
wF+b5ntJZmfTnetpHVc16DYTqUs5+ekyzKw7M1p0Wu0sI+gZSx1LFsgNK7sx6uhBs7tlNbnG0u1q
Ojez8tmZPOPPJVpG3WwibHSE9+h9F61K17sDr+v3PJumBXgVyr/hwgFego3MXsM0nDGYUQcM1Y0+
h+3K6ExjOcX+Rhxa49wNJxQP0zqJf+qZKgrih5oKzlIjYJ2DTvlVDf0PTkhMjeEQdNqpCIufJVUS
Lganmki5RRxy0g3N9N5TU5QQxcmLpwJiye9I/3/snceS3Mi2ZX/l2R03qqFFW98eBBAyIzXJJDmB
UUJr6fj6Xu5ZVclLu6/t9fxNYAAiMjIEhPs5e6+Nu6Gu+h+pm+LFjxduleNPEYvpMhTpuxz902me
UOSA+kXMNv7M13Gl/OtHI4yHa+a0Hxni7gsvK7ntwejGpMdRnmON02L/5wa1bVfjLl3Qj5+Hkb5P
RbECVAMGDbj5U+nc657m3lmYXkKxps1tahP5vppPvRBXylLTmaF7fZ3jw5gkBHOa5QcDFOulLqz5
ONbAGfNMPBCa8Z5pjwbSP5C5LCioNtc8iBjPqwvRRSzx7ciEY/BbTuQlsgpnJQdoxa9T/QiyegBi
C4oLzJIUht8EBedy7a+fsJjox7i3vsQk0yPA6sLEo4cRYNQ0bcJgiTm7bkP2KKoPvpkYF25Anr2R
SKGXCWpf9yfOf+QrFnAN8JgRc3i+Jsd74iWR5gG0SBc9R/YG5MQwk2uxdNp1ntIbnUzhHZm+AZp7
AGSNSdVYUEHqOnHjj09AaqAygGGZSTmETYgRTud8IkODTKesIRxIBENEafNHNwf7wDbbcHHbj1VH
pvuc1z+D2aDQrXfHkSFduEnyK+bp0zwMIhpA5NyILAt1qpU7u59hQpugCA1id4vBKCO/G2Y0X9a7
pMpuskRWz4seLXy2N3nDgLDnB8aRkNDWNEPpBjLVks7AIVsQqK9faD/j1W0G7zBby4/kgrrAOw2k
jqH60j6ZKOKO6+BNN4wVyLgv7ZabPdFxrWGNUbfaTVgW3VejlEM8fzxBYy6uyM8x/fj3YiQ/ZbOq
IJoAwXguYUdThTnQDrajSKrxZOFKF6M+hgM/1m4uaIL7dhvpIqdXI2EWfH95mPvdD1SekFatxsc8
6zkR1zJm74K5XOcAq5+7DtS8peXHUeqzRkp0hlHjxHB1DqA1T3ezVf2A6lxc0T9zLTrpS/Ydlybp
caZgfFUtZ49m3GEBUg4FPRZXWlrWwXeSFhsxzSeM3KBHoQXSy0gIvEW6mRc0rvi/wYKVuhZDB0mk
NsFs1GU02jB3nFV/1AaLJKIuJSbTNfrjnKdPNT6DqwPkB5czAwbbnW45BhiDlIR0wo7uEvJY23r+
7g3F9y3Xvw699xynaxm29sqQeZo+wzP192LynUuf47AW3N/3jiPeI4bMT25drbd9bL0LtqWNmkYY
hLLtnHj+Tt9xr41AELioD1BeWJC7BFDCpHCcUVGxpm/mmDj3gZftq8Aii7HV3lWV3z46eZjFztnv
IG/YiCEPSeDfdk3WRLnBjRxSIBGofq3zcyfTdfCQ3uZ6F3YwOKOyyzTy/JDSgNC6d4BpHh0PwKxY
UgILN8b06OTmd9rq3Dd9f1eUKQlClt2c9BJIYM19TQdImcKf4oI4Znd5QybH1phO6MkuvqtVCOTh
p4cwJaewSBnZWC4Ki7zGvm/QxQblm8z0KzvSIFCxDJKUqNYmc7m3HIjHJtWDQ+PBgl898qIXCTVI
muVFExVsp0JcbZkPl3qc2E42ngTBJeeF2+Yu98v6mOszqSwiv1urwjp7vhy2e4G2Y+ZIRGeTYmpL
4luBvDfK55bETviUuS3iEzeKaw9T4aaMRXYa4u1R5HN8WosY+K3uXVYPuR+JOtuFtIqncm7rKEDQ
eY7zTv9Q+dZDbtghwTfjvsAfsTdzby8QZs5Ct26mds1vUQfcVlxIEMFch2bTH4C8hZYhUoKr3E9j
BuhAt2OZL9G864bNv6na7tkJ2mjTa+9kVk+D7hO8hf8HeW/VHfyaRJggaOpjZrpumOsxokp/yy9Q
rJ71asmQ8trxoZ4JaS1144WkUZoRgK7narmDydLc18s1QWwdbrTICFbpGCfIxbakfy5+20dj81sG
9GYfo5W4tEQzQxwG/ljt3lIXdKhsJEYsp7at14u7xstFL+ui2r1tA43C8WDK+YOJjWmuBKbUOvmZ
6/B/w03aL9SiqRIhhQwmykvrSzZaU+jWNogCraOfGwSVXJX2mNftsfuStORTudJEYxQafW+bey1o
PWTEKSYQ9YBaZOhotTmZIIqs6XzDhdw5UYgKvbVaCKWRCohK+bTU6lwl/n4yhpdUyh7exDdqTSlC
1JrQtMfOhm0xDWjTqawnodJXqNdQC50LOxMQ7/i26/Uf9IBtjTnVXtUW6tVi5SVTq0rRo9YCOzs1
pi6Ob9IAxlr4mJUsoA+S7ZwY1+qNDfCLlV811zuJJBQgCZWCgomHRkzUsLogEDRaKqQkBhORyX2q
bUxRZ0MPDelsoRvNfIOWFe7QGD+qN6VTlEqLjFqQR4lY6lp0WOgJe2HEiEOJPgfqtED+VGptrazN
2JNFb8kAlV7qq5RIQ629eqTt1ftIBpe9t6RhzJUqjaadtuYk/A2IQaCflEhDqY4K5Tt8E20wPtlw
s1qhyqJQAg21ZvfFdHK8KVLSDJVJodbKfrT3o7l+mqUdjkDDcazSSybNU+rgU2sZ3jsO0LWGmZyX
ONLk0ZYw1jH26oPzI8kDsYUkJR1WmfzEozzUpsBZ2xO9R5zaBu6kv6MslBdXRVksQ3yhllsfX+25
G9ifgGkogDF65NJRZkn/j1ImqaAQtVnbLeHL1vQdX8h4AND4CDaQnreSSeXKrPa6Ko9UkSIRKILK
2CmNUqCcbq/qjL8RAGpz02IE2H0d1NepYhqeyYmYvk1XJnHxQR04GlOGfRpXH9MUb/iulwYj9anU
Z1mf6GIUF3QZqAHEqz9JSo+UpAqYRn1EkXLppDfR07zh0mcBKda+nXMpMZ8cezEIDpEN+bcmfcGJ
EvVNDhFSui7VgnP6zzUB6YjO+N/b6mFd7QxANEHSYI7899+58Jq2vdoeJ7PqP/72attgVWdkA2u7
8tk6qWt8XSVWg768MTE2kTvzmQSNqkeK/cszaeXghZQLtaaeOK/ch6ne4H6TEk0zn/at41YntaUH
HDRqLbD6j900enu11ReU2vZ6AtFg2VoHUjY2jbwBX2xJ/Yp6jlKy/LbpGvUxcLmqLD6TVKJ1/np5
ywK5XNhQttV3q7QPgc/XrzbVYpFf+tvmb09Jm80hbYQrujJvUmZC8NkAWdprSY+flYIn02y7um9S
Lp6I/hbqZwkyOWULxGEi1RjKvynMW8JQXUBwD40gmgTVfX2JlfoL8iMyMrVKGbeLto57wtg8Ej/N
T6wcgb+sEsSOwbpnJk3b4ogvEoULt3CW8AWJeIFcpax2yE79favpL9z6/vSeqrevNpH0oO3625Sc
tt0n8MX0kf5TGmxMzuXRn5De/6sdteb6uSLOR+Bk9CBPdZIJ/vaqQoYneoEaVLQkghkebBJlFuQE
SiUsSCp5NcT11LTHEDLPeKlM/Pa5XFObYNyZgVZZPl1Giccz5vNs9xO2XBYWd32uTXJ1IYuAlMDf
D0J5TLrIHi/qmHSov+HmsR9+Ob7V6phRCi0Wl5BqeZC3FgLKEuXHL89TR7Y+Gnd0SKzDLwe/es7b
/+iMVoe91aah2pelCedTvTKCzUBlvr5B9SeD27qopSFsEwS5bFGuSC+5VBRm8qRO5dpvm+oBJP5e
+N9uxf9SR4Z4AOv/1ZF5ACA3iHL+Umf/2pV5/cM/uzKe/YcbmC44ZRjLuu/84ln09T8cIzDASbiw
ZR3LAMH8V1fG/INd0qdoWgbeQofWyp9dGSv4wzMcDPWGT7i4bNn8/3Vp9N8sjDbFFtuyPEM3bc8w
XF7vP9pvX56yOhn++Q/jf5SVNWxVq0P0LNtnLPDgeqr82RaEBcfgAQc8xGT/3mMM3g6mDnfOp0h1
qHw9HGrpX4JR9NQCkR8k+W1c7GOwjT2TNDvZVxznwBN1yg/lvF4bb3hcAnPYV9rYRmtKVqxPKk16
rWbX3wGtp8gM9h0NKWY3a31aF6Y6gfFSx4Dw42wDFEBSLq9VpBRGOKnLdLzYd13pxA/N17wHXNgX
GC+BE+y2JUhPnGHu3kYzAHHKzqMBrFVkF5N/RDGDJ6tIXgKrlMGnzsSYhIT2HiLXzTSM75n8Znnf
ogqdj+mIQT4xvU9pPPVHYxyodiY/l8E9Dhbo4pSKfCna4Go36NUKcyXkuywv5Qb8yXPxB1ZASkNC
hwZMOtkGnI0Ee4yBZljmpBPFkyGiLS1crJJrcSYhg4jz7CeJXZTOLO2964GhYm4tE1Iy5AilT6A5
3ZPMNW9pJ8c7xBj5ObMRUFi3y4rJr7CTc53OWQi0dwljd1ujCXwjzQkqf4QNdOfN1OlwwLq+Eykw
4By1J3mVt1lijzeG+xV5YHFFIX3LgNG7dT1ckGs+TPu+bYtjD9wp1EGbRPPqgbIdZCqwjAcR3Uhg
fEk8xjiTiKGTIGHXjnZEiQlzDIpguooRgwgVtqxNB2o2FSUXb3iHOftm7peNUA//lM67wnegv2jj
t9hovvR0zShkuvdT4DEjl/UozxVeBB8TZuww3pKmp51Rhd07DdUg7nvmXWAyOW7sT55RjfcYRK9r
G7Q32ozQJPDoH+Hdi5bNP1qNJt7FEyWYAThvDoPuRmzQAJeCBlvik4E3EfAk9TVuQ04jyItqL0pr
d6iJ2dgRGEbnwEU54ycdVUAXbUblmzTbS+LEfG+B/kZMdUmxNANeDFJ7PhoePa6asmthD2GxghiE
LoACK7GegKKmi+aB3pwjYCrTtcbHJjMn24PulsaVP0HtCo8uRENArVVD5+LayQOKnY0OkzmdN/Qt
zNq9z2Oakg6yUncqWzehHzMCRx/1jys3cLxypo/Iq7vVve77AjUlytfhOXCpVyVD/LnSlmul189b
ClBrqrNb28dnKfFyZEm4tGd0nbhE62MAvHnAfRyZidgi2HW0TTU+KoFgx0a4t82XbHMFkwO6ecJ8
psnG+K5eHukeHnSD4r9rUoAiLutYZvG7ZNF+yLQHKggLflQCRI3cPHpd8SxcmlEVUfJUhuqfFWLd
TZId0y22OF5ICtIpkpJ1cUV0BlGyN9D6gHYMRT3c8GatR77lr1m+XEhuQZ3IBWlfmt7XzmuOtD+6
eysI3kHzuRJTY0Wu5+QRwWTjzVi8D4r+Cm7waLebt6NaWz0Wn3GEfi8YFe62dZI5Zj5JSjqo6Hbs
9ly/SQWaSLXdti3/GHdUsxPHD5swrbf2MFEU3s14oCvXvol9SMREThmwOosFdbT91XLL7WJ0sMHI
xjwunoxgjEeAVmZAw5JBn+Fl9DwLwzvodgbnoNlNRce51BnEeGTJFFIqPeiN89hbxL20a1qdTIeL
ET4iSoHUbCjVJuRF7cygfl+aQ3Am1OzYBjfFBBKPsZhGbS50gqPtm+apN7eIRk21r/zuo+MvyOFL
S0JoKRXr1ktD/upuhDlD60+kp8WCTOoYTn+a1uLDnKEuxUoT79w6X/b0RUVHBNM6OsOHDQozIqp3
I22JMCfs+GRsXC62Kr3BuB2HrlXdC9N+9GbzsDQUuNqk9fBuivdtSW9aUq+ePm6lBY04nrb95p/F
DK+68pxw1SFOrsRRCwudLe0vKy/1KyHGjm0RLVDkd5sYEVbTbbst3AyRl/Otk5frgKxowg/Rllfe
Ny1wTia1o6NmIs5BMWbu6f0heSc5IHSXi+bG0eY53+3KeCKBB/h7nGtEKhn0L2hbUmj8uo2w2BAE
vox7ibDVCAeL9ARhm8UoeIxd/xyfvEn/qtMd3o9WetQ2m5p7a5ySBrx9EE9nLZVzTnpnoF4jK7F+
kl3zoXC4YIg+MHa0kcLNGPOD4VOBnRx9AM5Y3sYbqMRGcCiMZhDSKXi2zOwWYSttjK6DYkU6Lh0y
/FS6S9hLnUQt9pdom8TBoUoirCpqOqC1bVWEVGMt2pt34xw/dn18sCuzC62Ag4hopyYwPnVpyWR7
EOkB0AHWGvgAo76IS2oao1Q/k4zrP+uNMYYVxQda+6gqV30+b75vHpBvcyvGmB7Gkc96mNV8xzSV
j13BwMONk8fe2M411WI7bR9XssObnEMOFiv9tTj7PFPTuZXpzPlU8FEclMJ9SSOsWym6BdZdBT5P
G+jSW4a0paOX4r4EWD0gLsCfaU73/tHMYb0KEglE4O+sDhe0U63M7Al46MQ3kJ9JRPkg4+dZjkZg
Iwosvi2Bd0ay6Iad85IJ/xsRpLQK+g+DL6uv4wOqu5dkhpKTd8O9ll+5KMQhCdo3o5vfx7zBsc7J
8pxuNRsziOZapNUU7jkrJWpgHrEU0hVFowibdxSIOLsWxC0XyRbj9Hx2+g7BqES4M5n9SjOkIgZa
g4CMF8e/Gm3HcMRODhNiiyv9+nt0AB8KUZFqvvq3ycjBNVrWbROnyTFfa4BxuUkOdvPST2Cfeq5u
IQyzY2YM74OgJ8JBFN/NtfMPTMTIh57fb3lPEqFRGATuYU9ZPYqPozhycO/9NNGIyWn53cHM5nCj
ybR/qrP0fd1137XZPZDnKBMYZDAYQZKl/w4hU77jnDvGhAq4eEh2NFLoQRQAcJkaMrZqZdhh5RDq
Nrk5nukcZyBK4oRZkXXizp78ghxcRqeiK1jByikILQZMg3Il7iD1Jct66WW99W2h9qnyq9rHAcCQ
052pksvJLyndfy6UF6rXOWWxjglpb1MFJBo7zOPVNidnecbtALITE4oqeW0zfoUJGMUuzhpxztvn
qphIA896bVfLOewgS4VqoYqKak094LSLi/qPD/Lq/VLFJeUFUwYwMYKPsjErqf3KGKbW1EI9Y4Dz
5OQMsd92qTX1Gq+v+fZyRhtzl2xFgWK++7rlrnVpZlKX9eDsemZxbLXiLk1qGgwV2OyLeoK3MdXP
8LX94s3ztxr90Ou/UJWLCdnGyj3rVbOgrEm9iuJVq78IGWQl7bd9isj42744G/DeWP3pt/1vm36c
oTvKt4HrFhfyVFVoZRXul1Kcu+DdVNu253wgwYG8yb8Ni691QVmpBWbCb6u2y7XHrah+ZnddPlRF
Ge9JwWKf7iXNaaBB+HZMqLXfXrCXZkJlK1T1ybeFKv0p/6Halw0OZWWvFLt/a6l8dVcmsftiEhuJ
BpPpvypaqrVCmQ7LsZI3k+m7Kn4HZWpE27Jwtrq1J0KFYZTYysQYcoe8KDBxrz/bK270dV1997nL
1bwh9zuCrc83oWrhyuGr1pTVUi2W8RYZun42N5t6rC7Zda+rylhIetnR6TTEJd74ok4jtQBDwa/Q
yjOqdkYR+RmTGqMFLbLJypyiJCh/tNpUa7o0dtkzjaRQbQdzXjATxehUe+4JGNQn0MXTTZOhXV/Z
I2jOPrA7HNDqvnNo+KPBgHkiPg9dfCzEtj4ZwxU1f/HkZ87R6eOPfdyX1F4XekcMpQ/F2PWH1ovz
fTZeFqrK7+rGcg6FT6yO1QK4SOr8mMpg4GayCnm9ZDLnEudO34qRhyl9ZeS67NKJAVrnl/lp2Nxv
pmHk9LdcJAQ0fIzNsy5OjkJ8Kg16ZRYp3HDSSQRnFJEUGtbvCV6MOxQ3FN9o8s9xdWcCFj12Lpzx
ETUvPQi3uMSkAIIBb+91BzaJo5uYTeZPs1mTIdaWI+k5hL3mpWlFhBUUF3epf3KGvwM00577gHmZ
pmXA4/HmHappIs9ykYS34WEcdC5grpuchSbwzkCuCbgr7CAdZXemxYjQ6AmOx6vcVKfCHLvdljPV
xJzzJ15xkcVIocihalV5pdTab89R+5Rz6u15zeB+ImGvDRHi4dtBLloquaZa3WZQl81qPsSSY7BJ
moUhF2rzdcG0JAzKgvv8hNM3ZzpD5wpX1DnVaRXj5+YmFETKjKbNwQOIIFTh8jWUi0+tKStf0W/r
2V0f3h6L67qLsJ8sO7Wvk1N8Xbg36g/hHv36Em+b9UCqhimyKhrog2B7JQX9JIATKf9aW8pgdLX6
tiil5W9xl3Neoj+xnRpmrzwVlOVRkB4vp6DG6763B9SaWrgKGYLfqz1ONR1a+bdqQRzKF3PIdS4k
f+1qh9ammcU9v5Xfl/pe8tbL0I/ZN62iRNqufS01wz+8Weh+8cZhTwnEq+9OWenger0QBYgNUnrP
1QKln0VmZJqEJFD7UsOOFrXio/VOYl6WvMViwMDJkYZFxuXNRa0pzOVv+2zTIKNlMQm7bmyMbLLV
Vsvbb7BISkpf9DedR6bGnjY1eVzZWdswxmUMItHIKzSc4keqtbmqxLHUllMiLc222wpaTgQqr2uy
7zk1EChKxol6B5u6IDbyvak3SGaGuUPCmYKYlA5UVziHpoVIpIzReCHO/vxZ5As16Ekc21Y3j0j1
Cc50s/5g+/6jJT+rKon3eZGMN2p7LQlgDgnswW+5JqT4hE6F8x9RJN3Vfj37xQ8FAVSLfAzs6qTY
fzqOsuGGAITmiFbrssi7hFrA8iVng0DfyFDeWllCVg9MqjVQqvsHieJYKKeiB/BIn/uV9fn6LPlC
b/9R/S/1wH+6z1f1avXw2xPV373te9t8e5m3t/e2L8cxRhArNbPByz/Eb6+snuwpLunre3/7mxR4
1GkzzP3brtenaCatTtcZJU4Q/sEmKRMQQt0DQpd71fJoBOX4ieEdU3xO5VcQpxOkIG5l+0PtbLb1
PaCg9GDnhM5sEkkkSQEIzLPI7lFs/VtAqzpiVs+/6+PMPCC4A+G+PAKl6i++pC2gZRS0tmh0bnUF
+7JugC+O8j7c5pBz8DjyftSb0KHOLKZbExkrw7is6uTKtqEnW1G+j2bNr4zswkfAAjBeCHTOzqnd
516oLXF+Vl2UTBgPRjkGGSJdSTOlz6Veg7s4Ld1lc8Zjb5A+XtJGysbqJ16CbvffjYX/SmPB4MSm
0v8//8///rb+r+RHE30Zv/zHq0nk7kv145//ONffsy/1v/QU/vybP3sKvv2HFxAr6ZlBgPPG9fFs
LD+G8Z//QD35Bx1MKvq64WOsVw/91VMw/vAcrBi65zkGF2tZ6P+rp+D94fFAECBS9gPTIXfyr3f3
AE8bStvw2/Z/1MD4wPKO9AgsQIv0DF6feP7+z384Nq0Jw+fl6GqYLuUi3uCvPYXJHHBwk+hA7O6e
pKtjib6IOkhW3cciJbMA7T00NO9uyNds7+ZoxWzh42gmdq60czOysFXaJag78AAA1kd06NNSHitm
gYySvoxDhce5ML/SIRORXRuPPamehFRmXzovTQ/LkmYhkbXjTYO2OiJAm8pchRpucVME9Vq23xqq
OeQsEiKyfhwnp7hitT+2kzXfiCXhXDRlUF1Htc4j/cWqkL2WdXpIxXydRVBQZ1vkFFa/dcBCRppZ
FyGK96+CYVCo2dKIucYkMA1d2I7TE8bEXR8gbPSILYIy5xghMks5F/fDmMRhEgXjSDje54bIiIOg
opC0fXnTaSjmLWgZTbIc0WXl0hLX3BrgfPvm0uZ2/d1xnU+5LB1UOqbQrf05vwS6cUBEWd5MTe5H
aLCCyEyhYudMtIWW57gZu54rqs1XDFInnA0HDrqxL4PF2scOhckGhaQ+f0mn4EcBTKYzvWtVFse5
Nu7J1TTlADTc7KX74JCVR0+AiveYYv9exzubwjWWiAn0Qwrt3y5Jm7G/Eqgz3qe2y8QDEvqpSfRn
7blKjeSQDTRiLG5v/VhPIBuNvTCJGoSSpD920898vA9MM3lBwAZ9YcE9YXnmN7oZ3mVBRW11BGxR
1d7u7Go6Vpv3JDKCaERlu/dd+VjImc5M3c0t8JsPm5c8DIT9natRe9IsaFVdU3x3O4c+8Tb1lDQQ
6ebakkBFrJ6aGad5ahjbKc0I5co7AinwVj0OPtTGEskgCtryW9wE5SX32qNLfwx83EJR29OGU+Zr
77MaAVrdW49pCnZ+Qsh1yAS5dCAP4FZ123740GCSP5uleBpRE0VWswzn2AM9Yrrtles9ER8Y8jWr
m2gOOzTQBfpafUkI/jMCDI5i2o+6+7wUTfsCUpcUrcgvk4nKS0PQtmz+z4mNUWVkGrClLd0WkDg+
vIFdMyGp1bIPJJlSxkesF5MIejaH4aCV3oCM0XFPbiAIZy7q7kCRCcNZtastgh7TCl9NLs31zmdv
sdd30jMcxBSGtsSk2gFZCymAHglTovgWqvdNBz2CQM+1JiCOEV8fmp53NZriAKIMNX7FlGPRSYDI
9EG2DV6mQSBEXHLZrfps5vN9LoCO+FlOf21snyjMOdeye8Tr6t8VOamsOfKjnTPreTR7P8D25eel
QjO9zeRR2x7JzWPyVStTNFyISIOt+qYVlDYsTeDI6E8mv/eeTD+uNBqSY6fHuuBTkURCU0DcQXei
UUbM5cQbeKQLfPLGmdwHwcDv1NiASWbU3BAbw2X0iILuxo+56G7yiUFIOVCm97dvdUkQeTa5t0ne
xlG9toD/k/FxcqYfhZ7g/DBHOJ2ZiDxHI/vEm1DU2x5mYs9+6m4tvi57bGLSSqmcoVtlYHA1zeEu
ofZfJ+JuBAEe1YVz0KvtVHjQTBCnFHsPMkFoO+jzDH87zWN+q1nU+C23TfdEhl/AltjU2Rot1Crd
w9ZyNTg6zmu9nvKkxeKSuEuU190jyeck2fiQcKgNEJdh3doll/YsQNE85il5oRaRjh6I1YkqblXd
LNpLadIdqKbiRbPBcjgIUkKxiDrcCvtRC8DajgAMPhaoK4K1HXb6WHONcJt3qR58TJcVNKUxo+40
Z/9I8PiXpDPv5iylnVA0H3zRovyeHS1Ki/rUL9kPo2loLqEZhzzjk9WqUbHWRv8ZrSXN1mqh2Zc8
xNv0tGYI+xMXPpbRjwszhn5nTMzoihUa7rSNu8D/mRhZfGnM6X1L3Pejk/3wxxWFcYVnfXG6PcE+
zjG3p48bHWtm9h+DNr9t9PJJW/WnUe++2z5O22yuRmwY/jUuueVlBIRdxHpvEN7tG4huknZNQlNr
5z05S/SIgKVSPDjkzNNb/Y7uSXs/Gd77monrrW8MAn9ISjO1+wTWPrvJDe1qFTB5gMp9Wbu8PW5G
+sPamvWaez+NLXHPZXCuNdFFvmudRQusLjemR88qm7Db7kkg3Z7smGuoWcT7aZ3wBk25OPWU8nbd
QP4YKKj7PBDOjsz5lYyCkvluD0l+cCCCU7dfV+85WQR6ZFzULn0VC1AtEJ2pjbQJE2Kqb90V88yX
2K7zS9EWH1xPX+6C1iHLg1xUp13bp2rNTkXhkxRoczVwEYb6WeLc9l39uJipiw2SuMMpaJtd3Wtw
I/T2B/YG/doXJlf/jG6a6U5f3N7tiYvJQ78ypZAYwXbsm9PRmZDAlghNyYAaDq5joVOMg+bG0pev
m+Xc6XkHKMjt95MdfJ29ZN2Pne8cvdxsD04Fh7lu6gfNcS/0F5tLFmzfi3n6iqDaPg52TiOMNOAb
Lkqw2Czu47Sw8FE9izxYIy0GJ2tP3CqmzaDBN3bv9IIhjla5895BhtsaoDdWxJCRWW/vurbQ9tMI
JbfiXqiJwT2YDRSdxHiXtoEJeYHL2Shl0j22q9zV3DNMDuqcOSKDtiD6ZcvHKlqNnyazhKMPZc4b
daBunhsJ+h/pRl29qLhBdycAM4DeLRnW1rqMvizdO+YTN9IkLdKwHP37WkPjb4iPQ59U0YjJNc+S
4pZglahi/HQjPP0hERQQzW2GmTCXAj6Qic+F+BXXm7zbZKZyZA+agXgeUp9uj9+NxFmvHarryClx
MDl8EvzpXdCGRtN/X70JTbvRvHft7vPIzOxUDNxGEtty92MA0XAsn7MRjxVXQ9+AdNNq1QshXfYB
GSUu17I9pHNN8KHOXLFoAb6bGl1fYhURptZ3feO4smFhhEZmfzBHwzyYpCzvysMc9B/aBz3Wjo1f
ucBV0CUYrWEf/JF8wnymjJ/ESDaa7RvtCXNnMtIjQWG6yUEYR61XcYVvmUxDXDi2AmJMtRmftGkc
GMT1XNiIxCOas6RrRz55kImQE6UjGYvrmtG5u0Zrw2aa9fty7Q5lQ1OTW8R0np1sQcsNo2zS6WZp
jEGALH/wrU6/z6vbVAueM+x+Zysb58g1BG5Lqh7bAE7KR38vsjnaUBFUK1PAQHzYuNCvDknMQbMc
/NI/wFVIgBjmzEKbXDv4DaNAb+3OY9+Z5zG+TYE43xW2/jmV5QkCI7kIMM8Gc0uN8yZOne64AgIv
vPrZ9DCxvkI4rZ7uiEJ1oltnbouiHfR2lX5X5E637OGoTvG7jHDFLIbqS2VwjspEAiB9u2/2Y0PD
hDr+dHHlwmnQ+R1QEP+5rXYyxjbORf9kLTI4o5eCPAXb5G/zfSJn7VojE+wdey1hYUnXjKR11ZA4
Ds6k33eyuMVdBNGfKnP9m81/9xQ0jF6IXMbbqb8t+7IPiVVow//0VdTzkACYRBastCwZEc2/PNuh
F0av8u/3MDKGj1K/BNr99sgvq29vKnEtYtj9voze/lrTTG2XJCSR6T6DqdfX/a9+SjIFmXnRdwo5
BT6LzgUW9ffX8voJ1EsVLfCoysJk+vZw09fuLvYKSteS1xY4zKnGxjo56lBAh4DAVT7QSA6sWkN0
WUVJzO3s7YG+53LjyaOM9JdK0tZGsOiKS6ySNZQEXi3ivL5pGMxDTOJXlZe6XxZqH+zmNEpq/E5V
Tbr9OJUnRWdU3ZKiXP/KvwNJThOnRm6Ba/W9KX/QtOIIVYxGReJTngG19ts+2wZslpPbLTzGLTe4
gGt8SfXFFiUjQAey/lufxHQKQqP1ntlvWuMCSiFWzxm+LrNJAI/LMLm3herRqAixt30N6rvS25zX
jp/qzyTbrB3ipbgqHbrq7qn980wuvGjMq2oETh6yCa3if6oHg9R9SgnMPgTgIyh+qzAg9YhFRcwy
5/6kejpvYNffNk1grIfNvuGIviqipHwH5TDSHf/bw6DWfCn6V5YGmG+Er0mVvXKVKJOJar+pzdd9
st8ZT7tjcX4Qh+1CyWGHm1nCCPBxH170YHfEibUb0qd+vxyKa73zbl/WS72jK3HooiFyjrPYYx1e
QA04h4ft8rIcjuMeUMuOWFrQvyK/BvEeLUH8TDzxpbqWfniMn/u984iq/nAlSCwEfB/C2DmShRC5
u37/Sf6zKxdnitMPRR+95H54XcPi/AIW8MXXDu69+MaOKeIf0pZ+dihzNN+Naq8Vz5zYx+r6Ej/L
VEAGOhlZAH64XbIzo+BH3hvyC/75kdfmEvaTYNxdFxmXLVyiEW991KVR00dt8FxtRZjyXQgr5NMt
H7Pu1q7v+Vq26gjhvHG+8fWIQt9v2zlwPpIItX5exT2iv/2G8yuF+zqgINg34qBrhwEnfYXy/77b
HlyPpvh+3c6Q6hjk3PG/49tyTJBG/V/2zmu5kSRZ0++y9zmWWtwiFTRAgBI3aSSrmFrrfPr9wJ5z
uqZ6Ts/uXq9ZWzVIQiQiIzw83H8B1us8etwSWmYjUojJPksRil8NXwV69NbKyBysa0TJMccXriPd
g6bkMnAda4CbUTr0dDaFTTLyteArt3hlWyua6zzgR0v1cDpbcMBE5y1GE8dVT1Hhi+Pu3jzAl23G
1srWrYPJgflT0dhwkXngOLyWbkPg8lutsqvRCUKnSa8jPacaeeJ2G2eegRhE9P1h0xGqKXehfF2Q
6aSt0iO/D+fVFXQHZlXozFR0Mkc8Lexrhz50rXjDtICrBTfS1WviE67DODlezVO9Mc1TFuDKPrn8
T30pXdkn3skPtDy12gkyZ+n89Hme7fhZOeEAjautXSGgdCkOUIKHQ4RLZbzagoYcHzlhSrU9mh/i
pwjthrE2/ehDPCOlyIANP2G8FTdGJ5+fgwtREc4y2lzv4Cm86HFw4tSeP9bto+i5E5F1X27i5tAJ
rpX/rErkSTe5rVxSO/so8kMy6l6ePksIOYcTeJaDeEH2zIkd8JlfwSfJIv0oYuCxOkTyrjsCCav2
wuZLZeHU49uwmbKHTl4bXplvNCIGFrAguJjRA4pHddC5uaI4pDhatsX1+UvhylflPnlnCvSa4Imo
SUsA193+OhzzHzhfNM9SsjE7P1cQH3GZFMmzXj1YUDLS6lHK/bB+aIs3Xt41GPrdx0M93Y0fwAgz
GTlj5+403QRgJfOJ+cgt6+2XZSt++vyxf6VWcru3V1Gf47Bipy3WrTT81jCWMweicnuRKjsvTnx2
MjMhneyL218h0nd3UrMpIarVgckVRk5EFZ2Jxp01r8VyiJ75crwlCyLixhrtBWBOjRKtYqdw7QWP
ib8sh0IdVjrugggpNF477lTBIxjM8he401XXvzOTAUnKtHqFfRQemJSZgYqlrakev+xnRLWLndlu
s+9RKlKkHp7q6tGqPhFPQNUBk3q3bjZls4FFYVDYajzeMsbGuPmAK0U7e6WZV6Xxcnk/kNwPGeK1
aAuO81rq35XgPGCTzZLP64cUxDKxoi7eRAjNWXmWq4N5RWq67qSVwB0ZEY5nfUu4ZCTJBmlB+Fw+
b4E2wEsB0OO5bd2wIRFzWHvUAjWA0wi4eCZoTCRkbLRZP03AWh5A2n45WzfzxB2WmzXjOtjvsW2e
utUxji6aP3+ygnVpRXhimRAWxmaNA7mxzq0Tlh/vyoPiA4GCUcxE2S850ZNH3A7DH7aDe4/dxNg3
phKf4Uvb/pO4ip4b95kXLdviC2Rb5XIp++KZOtPsyWRjGKEg4Ge9Q8WQr8LPhkLdjaWC9sL8iSWp
CyK4gT9PTn6cPfWqn4wDZHTmSdz7CgWD3FW2TEKuZNrOrxBXjowBdTeqGP6ivvaAAbG3Oc3eiJrr
I5ETwn+zwemH0TL6Jy5B5cmaYQ8urahXE9ahR/dn/iT6EEon1hoqwibbYrBG/Nu/7xwqao9ubFf3
qFk8EyzRubtPVKp8ScSuFbiGb8Z7/WSm7KTMeuFJ7fziS7jhva0L3rDlZlHGkU+4R9/B+RsEAHh9
ntze1Ktw+Ik6ivjJ0NEhqzk1OqwkluP97ZMXKimEXS3GZ4aVjzGJQ6j+/ngl9wXDxi6kst+Nm8vo
C0/GQ7caX82VdTMe2P64j1jb4iHyPn7ywB+RHr3vImlMy9vrVqC7PDZ2kRt93wlVh+ggbYUnPDTN
FXNDKc4VmijmKTEcNrPlAQCJy9TiWhGst7G/Bmnvcz9MbofCcJFKppv7V7bFz3dmHtsFaNpVt633
7F/mibtkPXA3F3bi1lvsdG885Lwf+4H/Ytw4hu0r3hgbIp5OUFB88SQchCdpy03iv5fkebI/GQT9
OtncF4ZJOzDiPOT787WY/Gyhw/a+TrVd5QKjQZLlge1F0x2tfM6e5Su3sdyzPQdX49C5zGiFGOVb
CSGLsTIO7H7aA6ss3/O2yXtU7GTuny2HrjCv+cTFZyszV6C8ofpbzBkmC2dSXkmopM7qEUXb1zde
TI6SM6WtHAk3EqdiWcd7bjzBJ3smDEpbVh79kj3fjBjwyuauHd74FsqNb4M2C3soI6utOrcVPD7K
uL017T5mQ73xDxXPGQi8Ez4y7fPNHLrGQy8woSuX+1KsFNWL3tGbbtknN52rOkRJJis9Hy7A8Blh
fJ2UB+I/r5ruk1THvjpwsy8ui82fj+AojkN3s66Cc/vJsg4Mn7tSQOft7TklbYB/7KAuiU32hixK
QAVyNeuIxVzvs1R1M8lHXZp5giJHvaFoPJEsqN54zr6oxZtke+EFACRSD8t0pX6AgL7eP7FvdsTU
+kY3HxXr8cwQlPv4nMwoYPjQD/INZIXQLXYAdu81fWZ9h2SEzJ1E3BLYawN44IDwHsXA9cQQg0Wq
rHZP8WOgVhK1Lc9rek8d9F0WxWtMznf5pjM8mlqAnaoW+U+70x8r2gcZTnmJZGuHd/PKIR0FrBWh
YboHOUQaLXucjqHxdJ7r1yL3oXbHt5EbL1INQNgGZr5Q2jHqKl23MYJlfx98qfhO0bx4vL6gSqjU
HmlT5bKtmsNOvsrSXodwYdjoya3Gz2l7twZAmzLB9piOCE4GfGaDN1Jiq2h4NexqU+0GXmkdqvJZ
O+jWtuIm0hCR/ACefXG0Jlcd7tPALA9Vc68N209hKwGjOUaNN89nMnMEF2SEXJiuZMTqTnVwQSgJ
/mSu3J9LeNBKV8l3Uf4TwpzwzNZqPCWcKJnAoauwTkOH1g85zX2C7QHL8uFXQLv37Zw8m7mbryfL
Gc+N6rVvw2zDXOm0lST6mebVr2gloJLjcaP7fp2o3qR67IFFgbbssePHh8k8SmimofeJWq/i+r5P
kOuai/DUNB4zrXwlXjEDJhEZJjBxXm8dctKh0Imrg4qoiZv6JbQXogBhZbYXCmDyhqYgJwyylckW
f5ixr0AhFR/HYccFc+JgboE2g75Eb2nTk7utZIiBj8hNUHckSWfHaPu1dMwakAeoB7kRifDIBmUr
h2ley6GT79vPqf3KQbALD3T3Co3B7LSt/CjdcBNwoQgAOU6BVje7DgIOqTEBWd0qWMwFVNkzEZkm
KtJdoK6ND6tBA0aN3mpZd5N3jO9UjjKxdc2SrdY9pz4vDDmienF+wZeVoYCydKvKzWRsVc1JGjfq
VxGwcDvOdkt6ih8El9zS1ZhckNA4fzEBO3Rh8ngvkpAoh/atY7nnPhspWWt30de0LDLd7gUbY70j
LpafLLkSuTg2KwPbTt4bDG3CeqTNQCJnOUWxofKFBMoL9aaZenxoY91df3ZfbFPGzircjr3uQDDh
5kYqip+HMnFCvD8kOz+MB4qPNDvbBxHgfX6juVtv6bTQPYk8kQIiqQuKrwsaFQN0KBf+CRQ4WmIj
5VodAN0KJW3BnhoatUdTOYtvd80gJHhZyvlq6H+YVrQ61wLG5B4yHgm/iM4dZNH+eaTTrW0T4TVl
2jT2pByEesdvZk7ez+W40o5z4QWKoxL5W3DerwhB2zI6NY7Yu631U9eJQm+9ZkuVf7fi4y90jxK7
LzwRQcD+oYtOlvhOQ52vosd+he082bPuGKWrix5wxscLHjRedPxOTGRObavwhsoZWPGLpfn5z/Bp
PrPhWRhtxDtV3CVUduWayLgeKASw6+agqPpinyikIb5gzz9CivSXXnXSXcE2uCpehB7j91XwiNJZ
RZXQ6yOldEo924oJDAuhG2n2PGiXlsKwCrLezztWUifiD3EziD/1bYB/0gH5yzGym8lhkeSztUvw
oOcr5UcGgPk5uKkCISNfNYiDXcMD9V3tYsFdrz5MNO2KTQXrhmbkVVoQ1XAIY9It2FuXrsbV6M61
blwkqJKRXZHbrA6b2DflfdARXyb09VdMBezYSFUF9IDWtbHXumNDo73ZzcNDrJ3D8XHJXjEjKKPZ
j6I3JGhWVHTh7yDlBudJB3Swl1q7OWWfi+L0D8XbeKszjvIOOzBRcjetOL/uZwfGnrVt9+zKMkqw
3ar54P/RKTvJT92ZRgyWQeBLKUbrw8kajsAecLFVRzh8uM26Ap5wTty5NZU2gAfvd072iEHSCmZn
TYm2tQsYL7a2rza6P28ZO+xhVsFt8fD33kdEN7fbhwjzmoODRW74bvqHcL08pm46craMCjdkRAaM
1ZxQv4FecGrUBI3tOqnIlTnv2Uv03gp45iFb5FQb1S5vlid5xEw2c7d+Dk3HPOhPFFlQhYL/fFDB
BhOqmLUv3YDeggf5TqJwRx/V8kTcMjlfrbHcJUcJHF1YNdkhxtPBS3chCb11Ena7Od/QxtAfwl3t
h09yv64TJ/XTxIHtF52Ipupbeph2mrhS1nnqKmvFyS/gkVfRPiKcORA7hZ12khwq3kSFlKdBZ8Wl
IXxXVrHI9LGRTdgUNH+c4K32RRRLVL90W31b+eq+36DgUJ+vwVFzor1xEigprIxT6ZY7EfDuNV4j
BRiRhcr7/GvieHeqJ2d6jN3M00c7XF71t/DWP3WiI0bbxKmfVEZ8zRW3drLsRfAInV1PK7bVF+mC
UE55mNNjKe9K023aKze6tU2ixypHaAhvG3BrsCPWTQkSg2TLLw+Q7u4xsbQtYv6x6lbyxnDb1+SF
KCq+0SELfdSUEICME+L3rlTBYWAC4vb1rYof9dhhFUsXLDBn5KxwNlU3pvRF1mU2a3IEsdkkMfrU
HP4xQqUaKq7eODqx/ZEh4INILgp69Gg1yMPREr7/H/w5I56xmvemi8+VG+Z2u2nsJiVm7pBPzair
cC3hJtcVjvOrRbc7u9+PrwYQBHJa8yXfQ72Ff9fHs9+8gFEoQ7jAEFNXIdIHO5pZnKpo6dBqMwEG
weZY9Q+q6YAQteyQxgzyUTpsXXfqNkW/lnFhgUgnsVqTJ9JNTujzayo7CyIdILFdwzov0gOlfnFT
3M/sIElcHDo5p7H/U80QDrP3ziyAD0baiwo0B9TkVqxYEJ0bHeHQ/aD1x6kJEqRB32QVPsHnU6+G
271Y+haIxSp+7hGgKtbqoVwFb/foHT6h90+88qbX9Ct+6T9SqjCU3x3pU6N64ljrdMalww7mjdju
UxDwXxnSigqICeK4dRD4OrXNuvjS2xUxDnQBGcdewpkCgW8Gp0V+lD7fuohcbMk2tJnAB1E+AAFE
hkCUB9FRCU7yWl2j1AauTAdjbW5I8q9LvW3t/BIzMxDcrd7Lhwbpwgowzg78E8Uh6xid1BF3xHX2
YrJXjTgP4T61Cn4kBbqAm9xEnkuBfcIwFr0zbeO33hGoFCn300v0PEh+j8vdYicXARgTx2erfque
Kal+dskDmZbg5+oZnmaoHq1yK7WUhCvaTJjlBk66tYZVIEBU3oxH6cV864WVjy+Rr+xZkoo3XLsX
/S0iitISRzsY0U+v1ya8tc9pD3pN84EK9D8ZAU6BXyDzy58aTOVO3SuXiXziyUDnbzik7zLn3tBd
mCLlSvKgCcHLc2kS4G5UvFQf1Uf5aR00NF/uFQ7xBFwAtIBSX+96bf1kD6vJJVX5mVj3+sgYn62j
smN2xGuNOoavnabqIaS+sO22ovQV7LuP+Kl6qdx7VnYKHgtlHXansF4FCgBSXGyCn/WdHa/fgwFb
UhZ7BY6Qcbf62a0UeJjrcEdpwHBlvDddleC2IgMgAK9jf/joVssKj1OsmpD/3nY75E3XSIdLqKna
w5pIEj6Q3h6sI7SHx8orj6nxulBGg7EKqHVA1XS4XqxjeKNfFSFvL76JV2psz+80gPR7tH2OXkih
0L9F6AcqGpHOPGcW5rpAUVaE/eHFOGqlQ138BBmVOIxEIXmeJ3OO9/OD9jL9QBKkvCmX8inY9OrK
eIm30yMz8WednAfMTuvkWQ23xuVRFfhun7UdP0kr4xiAbmht4ZhuhWPPjsxUCM6I4y1O7cODLu3w
lgNZXJ3SaI0doiy+Ljvd1rckZ1Q3UvmhG5EmGzed9WiUwr4TwvMfxjv5xNn/++Go3HtBzUwOKRpo
Kow4DYndkNIzuvMkesEA4AUD7U+ahFXHuwocj//NCfgW/QAiQUFGbihJQg6d/zBL+v5Lfod2//lE
NRzAPYiPHd5I9reb0vez/nxqp95lYeYU+S9lwvLqt9enMgZaIaZEd4Web3Oo73++ZXa+fxdUIyl6
ZGrvSF9QNuc4jO7VL0/97ZXfL9f+22rq+8cSc00vS9srAjqA/5oIvo24Du4+jd//hPX9M74fajTs
Jff7oWkgJukaIrpJ7RTt/nz6cPew+n7jP3+HrFP9z7f4/uX3cxCqjddsNd6fz/v+/Z8//vEoyiPR
/u0vqRopIGTYmv78g6l0fMj3z+VIXiZVleV8v8UvH//HhbUAnxphZlnB6jRl1nReWYMLMori172G
GxezhzYnBb063yRDvdY0I/Lo7Iu+rNSHMKfnFSfUrhblERk38tHx2krWuq84/qWKuhGGTnN64BON
rtldx9auR+YlDoUPM+0OrSrfLKPz5wIcZSdSRhMscLXKS6Q0o63QsrAEC8CISv1nxnbbBsuL7reV
LNSaTX/IJYmK8aB6wyCtxQZYAQqA1lrRgMlG6Us2JpOtt9qmmxsweOJj9Y31SYeJt5yeFEsiCpbJ
dRyXXR6QnomI2w2wZaU1rs/upJJb1uk5yV/D8M5fQv6Vw5tmWhuhnUgV8XyMxqzxLJhHVRSfojb3
VMkgdinheXlHkn5r9EjEQmzYqnnzVMXCu6gvD4WWekH4MQ4KvaCCczMBx5JPS1OUCA5bJl1STXb1
vjsYvUQBdKGoExi3CbioPZnFGahZaJdNpXE4Ah3JCYDuK7uIZr2FIWC9SqWgU46DcIiyI46TP+du
kp20kn+AJDmIofEapkBY5X7xp/RTkrYYRX8WIyZqY7GQBEQt+NX+KyrMD9rIxa4X0agtxSXCCiv2
KmG91EATNY3jdCcD0+2KFwMRLamTtk09oxugb/KcPssSIBsqX/ClPWPZsYrHBnQU7qApHSHUviNk
0XIs39A5IRcj3AcNqEZVfsLgejAfdXWB+mfIbq8tPlIxu5CaZ6fdGKYP/GAOkpWdJDn5UMm2ssma
VosUIoVsjxVVD7xQdkoi/ayS/qMNxYBmA/ImInt8A8iFEUNyft8ZGGEKjRbt0AVdBZ2k8mt6dXhw
6041PSCip34ucPibQLvk3fyaVw11UKunmgrPFlntn1JY5DDrhN3YIuGtlsU6rQ1/Qpx6BQscLMm9
T01imSTCvInq5EeZ26ps3IXwx6fKZHedO61aFUM7bYY02ePABGgX7lwrNGhxiFl1jFvxbankFFdP
U3AGhfNkLj9PvYQXUr7cUn0hpMgSWBmEdIEBCA7YwDfO+nSfQlvKQF7GTeJZivqTmeRKUvccjOZ7
N+ungK40HA/ZXsTpaZqG3ZDFbqPXIHcRUkS7/TAb4dWI4NAhW0vFivKHMsqX6bnJKehk1iBvEnqZ
ldzJdhirT0pvTqtak9/rT1Gxvuo0v5vYMlwTKumRMe9kTQq8sebNrXlm8xqCXafFCJLX0+JG2laK
hOMiBh4I3wAx5WZnJd1PCZ0eHLjbKwoiT6DJG4CYoG/nOjwsg/auF8AXppI8mo7Ygo6GKzSo6Btz
+SOZEUkJlP6UiqVpp8sR8PNJqlPyj2a2PDUMvgJlTPZj/4o6Es1Gcdpqma67kkJ3G6tdEzS6VdgZ
pBMjsDtrZBeHKtUELUlGQUI+fKntcgXtHINj4FgYBPFkJ2Wy0/X2Je45XeTyiDYuiF461jQ7MrNO
3eo5k3LN77TlWAnCc8TaZHS1V4TxK08SqMjE4sYMZ3qVemz3fXKbR+kFSbuF7bYLfVHgxBxHGuSE
WaE8hLob7nYbpdUPmonZSyy3nGjEYx5lZKpjeC5/Dk31I+jo82g0IPOtEi2iU6uxYUfYDxpyYPe6
0WLPk1Fr0xD3LRM6Lsir3hl+t3Kh+6kJlD0FYs+6yQIqZlN8jrL6plXtU12MR8b8uDTyuiahnfqE
rqkgvoQmRa/UegzG+pwviy9U1TlWYZAKBRtDYyxoDuXxlzpdlXJSV6GiQ44oo7OsKinQ4IyKPCTW
xJL0lQzC1BY0PHllXVxpatrZ4pB9CqUZAa7uvrD7HVZ1Vm9CNf1ICd42ahYfJtymDdDgCbsbjvzE
b/iLSOmnKmBEoHBGd4Xa+oU0xnyW8MZslhC0Oj5WlCDYBYE9lMhLoV8UZz0UuLZ+TadqtNuuOCln
2FWLgGZfmP/Uclm2f+gq7YI6esu6Dz1aWOqiPOJhJxa2lC8uQP2tnD+g4HgMp7o9gq6+o0opqEv4
3K3koFkHIxJQQZc/C1H/oclK5WD5wR57r9XdPT7zLMMeAoHweh6fYn1pyU6tE7BPGXYsAln0PasZ
ADsm2RmEsckwfLHEybdIEYYpqZhXHUUQE2zvVJVnpaD3BRS3wItjfBEna14h/rZpygBrwAniPor3
LyJuVJjHFczavqMQ0qSP4iLj6hC5ZdtvrQgZT4q1WEt5WQa4xIC/tUpmXdvDJvPmjtNnREXMLfME
vFGQDZtCLSV7bG0s4IR+byio1CsibQZkQ8GaTNlaSrUAhQhMvnJAn4Yyf1rovazElpJRnlOiHSjo
p+Yxx6rBiYbe4mrpkxTFNJPpSHcOd3Hp27r1BlVEOb2lBGDKW1yyCIjxNCEmg8pwIyHODDgMB7jq
U0r19f+nlP2fUMoU/Vu27X+mlL3E7Sckrrj4X/9kmt1pWv981X+RyvR/YALEZqDJmmmYlqj/N6nM
kv9hmhKSw5DOTNXQNf70X6Qy4x+iqch3wpfJJmoof5LKVPkfqqUYIm5EqiyanAL+b0hlEtp7v1DK
VNhkmqEpIlGIt5N0hWv4lVImS2KUorGu76yQfrYRdNNJ7S6aVODUUU8zKNYhOmoF5UBpUTaQnu+O
aDOVR5p+vToefmHk/ZPz9ivHTRL/zeUYRD1LlTTR1KXfVPPQsJArGU+InYKfpDNXUQV0/3OYDXj4
xTvKVCA7zJwi1lCd7qTkP3yy/mAE/pvP/1drpT9Gw1BBzEO5V1hI98v7RbTPSohDlmyou2YK3kpz
6K/aFKz1ri12oxhk7qiD8Bmqbt9qQ+z/h+9+H+o/2X3fH85UYa5omi4a4jf775cPb6IxCvsUL5A0
H7X3MphTX58VRO57jGqaWH7EfWyHUC5ilAtVuuSHnmfblNx9lyAj7yttDMQnEnE5GtvljxDwPw6M
pP2bi5MQP7ZMU5SQc/ttnox1iqa40KgIlbfNffd407K68jCSlry8jenEtMCwQtrigoaPrBDTLkWJ
1UkH+ZohCLe5K1zBN/P+ftDUO+Xxt0FjNSD2qOmSCS/ztwmDdG6bG1Os7qIhUEE7BSScXQV9J7C+
xDQNn1Qx8RU5o5gGt85ps0FD8iDXtpB4Yz9dt4kqr5V28PQMJ4d5pk0siAHgCiNMTiI28dbgqFPf
sKtTY0TgkIp+GEu7UZ9+6FGjP/Tlm16DlLRSdR0vEEOiOCxvemc9gQRXL0JanVlk6cGiMSx2ifSg
i4mHAHe17a35ARz8V1uozUNQCrSzW1PZRInxJujyiwhjb//3oyVJfxktXWRZ6SJ+ZXCcfieQJhJa
i1mI9kBclqIHYJiKoiZ1TsowUjKl37ZMiDjFpR6u8MP6RNKotv9fL0SSiDwIPEksqN8WWpgoYhbN
s7pDX27c9mJ0yMVAuSz95JOCX2eqM0B+250aqJuuo3tvCtPj3w/GX2cO3g/QdTnoiwhXa5CHf13r
cVc1gl726m4Ioi9BXqsG5bKpnzeqZZ3VOAHoUf2n8PbXaMtn6rIEh1eU2BJ+m63ikKhGJ2cqXBlM
dyBQOBhTX8vQPJfBvZ5tiZzfteQImQJc1mIcRJWCQy0pz02j/YelI/813uhoGxuSrCsqN+JOd/51
AMxAkbAelpRdmXb7Mh2VvWJ1B9Dy6Fdl1kU050/NEGIH0+4YEt2Ikgf2SxIqChuskGJHiSrpAMOF
PjEY6y1C0Jlr6dlFEQttU85Jv6qbNACcWO7zpgUqVhK8JXw/WW79H6z3/zE+yX+N3Lqoso+BH+fB
X6jRHBvlINBTdTeq8AhRBgxOmLwqUGKi3J/ow9WBZe4roRWQGMvUTdZqvRvMtNLKqr60y92pGVIU
aHz4/2jI2MpIU6SsomHTj8pu0GThmLWgz8QIiEIOVE3EAAbMUGiAJKfnDaGHSgISLH5igXL7+7n6
r2Ky962BL4Xjn2rdpyuc8n+9VWlm6ThLVMybVKvXk1DltihyuWPRl7t6eO1DTo1//5F3mdzfIqvO
boSZroS7oSL/vj6mymzKBtf7XaxZ0wUxzflMsfAsVTX1Ya2xaC2b1FHQDNx9/2PKtqr/SOsi/w+b
8m97Dxs9vHvY9/DhZa7lLyu1iroyq+tK2HZBCjZTEq8qBju+oVM0iqZ48uUxAV5oYk+Tg8o5wLdl
J2wbZW3KFICsDBRV2IRXmI/Nf9i0tX+NqPdrM0yyMZK++y1S7jncr4uoShdV1hGi29bW3dA2M1xJ
AwaQDjlu2KGFO3VPcY1rQxhUbncS8qIVduCn+75CsYqad23QOqMYshu1u7Qj1D1tCBVPsupdGqAb
2ZRMY4yyjTU+765FVgbKoqWoR/GF04mmon8T7Cap1/YTnl/YF9bS0YwhhM+dCRZCDR7EkHZSaFqo
0WvbrqlCr70XPqdIFGnykfelUU5XL+XE15Q5NWArdeYllp0kgc+JkM9aDSvxPK5j+KC7v59n3MJ/
nWkaqa/BHs7CtURFQbT5t9mNgmeiYtQAvCWUMrvV9CcqdItXxmAN8bI5KXc/j6zuRScRuhY9JFO0
Sx3NAjK0CHxDk47bJGEfoehRuLEJX0ksKd/lCO1BnNZXWTfL27gbE4+065ar+WZBlpa5A8ImqiZl
O99F2ixDf5hGMfazlCqtCo3DgXtvp6lsbAuzTe6iQTioJ6Gdh4PMzUYcBFlATI4trNeWb7mubzWR
JC/wuvnWFPn+eUoyxcFfmipLo7DJVBRevADUiQL5dCNkw+COlVLu4kgB4xg31haHu6Af52MxLl6Q
9flOHsMC722980gPmEJjuuvqCfD/bK6JG/GD3imCjxUC7cziJatSBCGj4lKa2oW4Fq3vaVGTDbc5
vmPbovYayUggDpEou1YNNbrScQBPNYPOLM29jhh6GoWudIZ6icCrVOOG/N+vk6jd561JYVbDAClV
gDYac2thC0aNr7TgareaDNiwwI+6XjIM+zBUdFDQKbZKK9lJLb8aYnafwHR0lQGTeTbha5bdkiJ5
VbR1tkixK8HYdIwhnvYt3tQ29iwv5RCGm17S3nuoR27VUiRYBIwZsQUo/dbICmcyEIzt8kHZYv5Y
08OtYnWjDUcKV/qhtRJ/mcphVzQtTX3LuI7hYq1KPfBqswO1ugQ6FZX5KSniERyhgsSrGG3EXP9Z
AMjw2ohSHAT+ElME6sYqnF7HiLrwTLUeOFofr5WsjW5pMZ9Us1gj6zdcDBjH7aiQyKNUoadDCmEZ
WleoBThMJhl60mX0qFJjfYikoAHpSeKR540/Tnq3iU2EHuMi+0KoLLwIA8U9UYY5AnfNHaLM8ic6
EFRXMwDyIWoDCDWhEwUTvoiOXYDAqowc6OtYNeEqKQ51MhrwC3HbJFHFHykwRlfKBsUJ57lBZ6B3
LditvRDYitnOFzOPfK2MpiMcXUQksHtcKmi3OtN6IyHfa3eGgDBldZRrqrBipi1r5poCvaYnn0Fh
eIUcSrqK5MJkKQEOr8O++mOGN4Xodjm80Bq6sSvVwZeF3f2uhOWDjQzEDGspz/hgHolkslNFi0Vb
GpcHrRVnTGIoOrbth8DSeAqUt6QYL7AH5f0yklmg6KH6VaQmuxFDV6HPKM7O9bVVQj9Ux+CMVR4Y
ppbOYoIQiKX/jDGrdrUcgGGLiRQ8xKHcYJG5azNjxMMnAba1JCF+TPW7qkztummtat2G2TsV0xUB
wzoOqlqf+YJgxpMG7o8cvKtWMO+6vPwS1GE8hD1CAgEEVCzIdIy+mj5+DDVmWBFvWymen1UYU3LM
rOh740e3xzY6upRyC/rOJPFGYqE5YcTmLHqOUJtYAOmvvyyMFw6Z1r63WVefVGNA3X35wMBj3Bb9
3LpaqpR+GjevFF6zrDZe2rK5xVLgtKUWnVCVo3GKTIkzm1Z6QLDTHse7ZF7LB06lQVezJgQuNQUA
PC2OvdogRCpwt0Tq0WAAad0Vxl2BFZJ3w3HY10ajRiT2Lt9ulZ85KQVNOPqtklSdqzRsN4OZ4g4U
Bweo5zRZl+IqTlHg6ZayGYTlFml3Rdx6NjBfNHBAG1QqX8MNVEPS561vFS0KS6iZhXc2j82Q6lD0
pPXcBgco4e2DYnkFvHSPommPKkODIP1IJb9pO46hpSw94mMVousHjlpBxD7Lnxo1mfaClAbPtar+
DMUJ5soypxyjuRK0IJQH0BwmitKj9dxbaXlUUIx2UIsCmhWJGi0ToVjHBsToBmqpFNQvWJ5SqlND
pDT7fkJ433pEvz5mvQ2+MknqSYjuDaHcxDCvnUDea/NjuEe2l+xaRWXYCMVjXFrpbQghMkn/m7Iz
3XFbybb0E7Ga8wA0GmgN1Jhzpu30H8LOtDmPQQaDfPr+SJ+q9PHtKtwLGAJFSZRSFoMRe6/1rSwO
DZs1NVbjkxCtBgjVuG+jlpfbwzUSwr/R5ptO+mO4Ls4qVsahCTprk3VdglYImMqhg063Hc25YL74
NAuU/krZ7SlgdHrIUe3Xldobpe9cpny+r3pohp1ZyZCqZLfXM/jxru9d4pJQWlJ3v0alWz+WMx2E
rAc+7Y7juEBXrc/SNmTYZGqvNAYngNVcIUzxYwavu6tGixpphAZWYzVEZEo77Kv6MLJmgCVKexvX
qeJHYj7EmsDF7bCWCMwI0lCbO3vPJSypqYpnT1PF1RJXrM3aMSDibbcRTTxdhrlhtdioe+EDArIh
SCYiQmFnai9oaW10KPRHCal0DmognQ4ALtf8ztP2FMDzrdv5W6Vp5VnpnnVnjvmAQkiEZjsGX1ox
faGDhMyqBLNkIoDRWqbZMaASbOYlwPY4L6HT6agTZgBCzbK48O1RvE8ZlvTeS/ULCAko1oqqUWuD
WBdWsvM1x7q2CT4Oty3vfGEs9ORGIdn2r1L23QPz8Jm3CzDPRU5YNF1yKYSNdc6AlEB6bOOp6qwl
rF8sPA/6bIVundCTriwCiX30zSOJB9D4FKtL0hntQIMzNht6qPJmqykEamav1FV2WbbvMyTD7oiE
NVE1q397tdH5yLt97ewo1VxSiaOmm+V4ZhzWK5bEgTd5rMexU7p1vytoNN11ddtuZY3wKQNHdJpc
Q7/Qe7kFRvzemtb0NY2XCZh56JJJQ1pn7+08G25FhLwtMvJg38ngNmstCn1zUx9URXvO7yl5mdRS
ufibWdirCmzUxLAYy9w/RnWp9rKsx70v4ElppGluMovMKGJus5upoOCwaVvN2a/vmLXJcIDIgDTA
eS1iY7xmZHqhTOsRz5gZ2suZrDquvObVxnRXAoyBP+GcEprGSNBc5IBcwQ+WS99Idb6ODhILGtWo
PS30H3DTfya1HE/Ct7/Kyn1vmozlrq3vqyjrd0agf8+1KGVJgoR21OQ99BKHNrvi928G8PGsbh91
iA0teVu5QLXIing1tQB+1kWb+H2XRvPDdoyvpNZxdpku/gSVHQyVcu2w3+pmhOQtyy9DvSho8pRh
Gr6SMNxHVSoVRj7GmLZKvrruZSmGqQQsulfTLDWcn6oCyS3N8rvvDZ8dkZ883UWqjI6/IQSPSZwT
ziOcsG4WT4pTdi+8Cit285XM1vxQKmPeLwzsuEXJVwRxFHZ2tesmEo2jxLixoV4SbSpuNNNXR70K
q8HoQ/9Zjkay6ZT1iTzsDWQymqggZB2Vu2GaQGF0UHIUIGz5v66/6eX0bcB/OEwo7/bSIBk80Ysn
CUxs1/iZvbUb+1h2n7QhNbdlHqDmcjAQdg56JVzzghhU7B3tvORxA2rQv9c27U1YbS00LpgTjULn
LeFZIMbFzVbkztZqBF1sVIZRh64IKBFJKnH1IHU0TR5kKNrH+8giyBSIaq6jOKEtt0m6NN9DHbm2
yle7PAOVIsalI1W0zH7dHe2lGrU/OPoxrW/rzAZhL0MP3iZfRf80NOisi9aUJ6I0UgjBdoAVwED7
YI/FfQwLJJSzOhoufb5ZguJyY7yDDlnlaS+Ok5lzkY0qiuIOrS0NNnIZjxFkGyRpRtZ3iFhhVKaG
tmfRV/ekHIB0R+kUoE9z57s2v9Ws/HXI9a9lUvohnT9Un5gAUJ/caV53GCL8jDJgQGeltmOO6IeB
IFmYbJ4NqpAfrHiPdpX0+86Oqp3sgIEo65656DuKhpoxiSs3sdM75p3YTzXvwce7ezCFHVqd04bV
3D4WlVHtYTa3+9xPQmboG9UjVayJphsUo5ynHxut/TE5LDGsOj8wbH7uInrYAaUkxyqZVgL0QItq
PukJo0VZYnZDEHCxsxK5pJU/saogY1LU0JuqfssHPVSxNTGOucdgaMg8Q8CCWDUONsWAjjTK8Qo4
PwAmcc2A5RKKKTtMygOyQfR8Tv7qNsow7ZUJ+RZxjKMCp4/Vm4jp4ODjrIkeyia/Tf3xsWESzPjR
26wpgzcJr29D/gFsEMpGZJNtXF97Uy38Yuk8WSPWEH2MXsbOereaEqrOQOG8xM7VtQBIWjNUQQ6G
3DUIQK2ZOdZcfkSPIN8YvlvV/Vyg4h0Dzdkhd401dzvOFfVdB+F/KR1auPX3QqNF25NTBF4Y9M6I
p7deTIkz7k+t3RtkfFxrtL9jb7xK0+mgqxTXmIkgsjh5rLxgoeY2HiOtSj4Dg6D/6wO420ZjEG8L
WzyYJsfUIgIK+SAnJ+KvELqLTVNGiFQQucowt5vutoTnnvreQyXhw7jWIooGjum4r05nLH3xWt1N
8hhlSFCsjDRqkvDo/Xp8x/x0Qfxl+a0p43LfGSzHbYpVe7u0zz6rCYaK7+nXWgViYyv1rUhp7Woo
UwmS4eoyWEgAwLch0Lcd5Dp6hwfDbz1WXPEjabw4UHO0vDAVkezH7jXruLqWhoNg0PtsGbhFUC/G
HdoqJDOeK791YALM/h1VAdMTgiu5hJmKEPlY2BdhpQUOL+Kl69m4pt1ACq7e99Cc8rM9JoSzx58q
vflpxAzPg2qY5AYsh1FY935xG3OVWxBI2zxw77V+akKLRMiZ8vTRc+kBm3rwOKbNrhCVvFICHZ/i
oDb2rC3mvRlQJbJmAhgcv6q5+uTZ3tCLI9ENOZkTE/rlwP5KxVM/ExaMKNr01x40XeslpQdxmR4O
WoVNCYQtHEZvgruVmgdVtz+cwDduXLe+Sobhs5Ey0d4FXqhLvOumDkzdt1V2y3Gy23WrUFUG9L68
t6ZkPn3sFz1SZW2eDEadOmVFpfvkbnNerHfXGxYljc7XzBW3sRCrDOSrwu2T/UEWbXLbWFauM5uV
07mNUIou+7p139Qn70kFS6hWXUz2rHaMdaGfvTaJb9cbUrb/2nKtSKf5j1BQxf6LNbpf7AJc0uCC
CuK7HYMTMQxXej7c9cb2mjcOP6F82wSIsOM2NfdgkJuvBZjiAZOzVpTHKpUjy0TgVJUnkctrOYH1
pf6VVbHaecY8hkFTbckdMnXUXmnZvIsqw5iRZ1iJIvngj8egYv3j1RimkdZQXjGYwyS6cZkE12/d
9c78SbISCKhzNP+auOmcEWJTn+2Qu6A6Z/K6I3P7HX3bdbYTgXeI+pjDZSZ3hqcsi++GItEPdg2B
UzfuKMrE23RmNRegSNts6NLmqBPNgPDe6VmQhjulghwFI/s5zOiBoUpxAi01xsRi9g9go3SoUiNO
4v+06bzuJOw5gSwlr8K0knsYd7mRJjejXR1USkUUkY+8LiPlOAHjIIqYaW2VWRctxjHkx0I/OTmr
QSQ7yBOLwL8odBtXX7T6Zh6qOzFDqGziosYp3alDanHyRFmqPTqDcbThWBODBnlJ6Mq5FOX8Pll1
8kT34sYz++Tq+y1ejQaxrpqi4M4dNpUjugc9R3bZMbVAf2V4T4bDxSSKDbnTkry8CKe8Ew45WkVc
jMesnEC05+A79LFXB6/CbTaBILSSNj7rKWAGVWdbTfNtRmjSyyX41kNnyvpep1QGVB+RZIlxFWjc
HnHM5zLR4h3tDecqqurJbds7JKk5FvccR5bn3oxNSkKbyUeuYtM/cN0cD257X5HwS0qqbzw4ySNS
5XY/Rmn8WQo8cY2RfK+bsPcVRTc39XZN68BtNHu552x5rYlUO5ZFP29AZWkIzQhIrbF+ej3D+6jm
G96ryI067BTXgXhIO9yIJ3AmoBqT+g0jlrizixqPrfQxyk1cXU1HfQ2k92k2sXa0nVFe+NOTQ1Mi
Jgf+fa5HPP55SuKZj3CJhod7UVUVeixuczuIb8bp3pwt5KHxCN6kiIINqHIoBoIUIzqC40Y43fTY
ML3vSZm8QIf+bNalvk0VqXmel2tXv62egikPA60mr9rl+t/3RXmtS+onsWTho4L4c9dE3zSEwmcS
uh6n0e6uCC5ejMIxLoYyUdpQozs3s/aiT0n9aFjWieW2T44Pedvr4tOs2/jUS/eGShFxYSJOYCOR
kAUCDiMd9cObRpf6Ddxd40bokB/oxwahEDo5BOvO9Tlj5UggEYtYVbNd8ZDYeoKKNxdhSg+YghVT
gO2YMDOpyv5BBnZ/4lKIFl8VdbsbEERd60hZRAJagBRKGzeAVHQCrGGkOlLFB89/NhqtO9sZZYy5
Rg1X1djBWP4cx9F9DiIrOLZdCSGz7hCKxdB6R+yxvkkPnI9OX8sc9VOTsXwuInNLGDW0LrhByWx8
0dWXbIzgHBWp2CJzuwpdl/wfJHhZoMUtmeeo4CumngxYOuvQPbEzVsrZyKdlkDNxGGcRMzs/PY6Z
m4OqSd5TC4eQN+1Mu7qhnW9v2tSpwpJMkKG7I8OJIBw1Qcxs8+SNkHdjP0MXPWcpttXEDY6+gItv
m4N70uNPjRwmQOTccB49znb2Zms+I6mvWoZdSi1r1MCaJrBuIdyDP9MsQS8VdYNN1seLlQw6aWBF
aknBmJiXO3wrhU9JM5lr7MCFtmU2dp4NkV6kXJpyrPsRSjpDjcgVB6czSoNekNI3QOozFhjUT3zr
6lacGzpDsx5rKgwS41RaiYd9qChOomMRYk7u0zS6bwIC2zZz1/HVeB5bBZzJaB7GbkIsynC9V45C
OIeDCflpEiHi7yyJ4HhIK5aTjF/CGln9D9k5sbBFeVYvsAr/KFtbnTxbXMhholfFVH3nls4pz6lG
t3H90+lyDSAfEviSD2MNNnhD/5A2LPkm1xoPMFOLs98ELwS5pQ+pB0nWiX8Mduueob2TG+Zo2V72
jI4syUCLdPGN4SJnb0oQEZmWLWSWDBtXTeQcq9i48NJNy8hJokBE3FWLiDLBc0ihKd/rPUhQnVIE
/svgkyU18zIW2pPq9KUCsvEgqu4Dj+K+H/cxfbLgTs8pUAVF91WylsQnR2HdKBiiJD/ubIown9j7
QTmkawgkhOQb8X1nJKGMeYuohTLYZE5nlp0QtLMZeeRJG5U4UOU/xK792NDS2jrzgEB3QFgCltTp
U9DBmW5TBnGTA95cltgNrlrmJPqkwbnxZgqbmvWaGqZ+0AoQQ3ZXngoFlVrV0SFpiO3u8RwlZYNF
U71RmoOfyNIJCDcDIR77mPWOP7fvOkWissA/ObVLyUeVON2abx45lLeJeiAg0z7OuX5vEId0QDkj
aBP7t2lpW6fahIg9aNBN6nEg06ejjW1kqJ47vFQmvIGKJA30tDU05YG/DUEqbSuuN437owUGHXpB
/gAgNWDhk20Lrf7scmHAdMOqx7CPkRO9lgEhmCgXR3jRuAPLfAbvwLiEJx8oufII1mBdzcFopuRm
u3Oa+kHmoAyM5rugGH50g/FYJwGQL/cxtiVuITN671zthxNbxV5GPpYQxLopep6NFjC5tgtaaS2x
Mps08c5629ghA8RLYpRPurkGUEWvY+mCTZJ+FaqOKsEIrJyKEqmqXUWfpgeMU4BECCrrUxTHr0Fn
jdvGmnDHuyA4pik1cC4vxAxWq0mKLT+PaKbiVCAJAZJxBRZxZt0uhGXeYiD41CcWHQ+Iilk3vM2q
56f4c0yZLbS0ncx0bC4RqQKMFKGfURRJQVFhfepSSvgpJq8iB/HX+DBZApnutRrXeFzmFxbw5CW9
Bc1S4qAjvRsxkmQYWg5aHTNNT7fwsw90hLniFQRctsZ0NShRhMjIXhxVEc8pik+O2zW7lJnVpnSY
NAcNvo60hE2TF+7DrNlfJ126jAfITCHV7yfXrvdEf3bosgWgnwgNrmstP2/tp5NN+q7rsFO7k00u
pz1Q8lgynCMLIBXwLjG170jEOD188a5HwtypXo0L27jBtGGEuUERaGQ9TmiJvp0lhQzdD9txftHK
+iEgTJSw7f4o+lE/tw2JrY09qXuJGX6ZSFL86rg8pPRIqWovXIgOCZiRPSmW8Jex3llo58CSafnZ
CrCYN26Qb1HWZDuGVQh+bmufESTzC2rnVy/u+5cMJfqdm8i7QQbxgymiY+CM+TOWQBqrpBm517Fg
TIjQ5x9MSNrhqDOJL+1JXmDjH0ziq8KhBEcFaFy0hypwXirf/+YWdXP0J+/Y5r1312AjCKjTh/Pi
ZtALFhZIrneBIYq7dJYXbEPqqaRlCGS3f55jLbokduVf7SFhfmXvRiuIDvNgB4fGY6LUEBFMycli
HWyyOiobk99ii6J5EXBPkLjoG/D7G4yXgthT4lZzTLYoqqUdPzlz+mPQLEo59VzdlLW6dQZ/PExY
ovZ6U75VQBGPFPHE0dL8b0i24C41lv7JjGc8BKmFVT4XxyZF2Z/7LQ13dV8x4TonFZUXO/hcL82O
yIy/Wqr+XILD39Bci4/MSt/Mmr+mlvBe/LKkZTTP4tAT6biv+96iNWvc63GjHyqvJN2uYbqSNlpo
yD3UZ8yVgY0lJbZBjzXBNqDUtCUTTqcVTJdI8kbPZEm9197wZrd6fugjA8KJ61+tFNQBapITEUhY
ka0C82FtHUwDkL3lcIWmh+TvRNIAikqa+FjxchTnfgEyYoGC6L6gZjUYB3Qx3+lHE82btQ8+Y/HB
Io9qO7lts9VFh/6w6jOIwtNtWWiAA0ha2oNfJlGxocOl7IcYfpJrsf4s2xzxQocyntFtsJn8TBFU
YlqL5j4OCP9tJgy5afA4dI5+jmIcB7Hy3T3C1K1oy5vKgaw/TfkZrU68l5pXEp0z0JakH24kpbkJ
Yi66UTJ5IWTn10jyP5cgjihM1aAzyE86Iyd8aJqiFHRzpy9OJIcGm2hxlnVUIZlDUxHciUxgIdSS
80KO4XJOPzNTbfKpwdfZ60xFajo3Wx1d6h6NPPUCD//ZQBLjyaliOAQQZ7dyRh4VzG5zCZLsknv9
qZLdl84rq4NceoO2PoIiibKfUzrhgR6t78rJ9SOkdyJ6JlbobRzvejEd2rgtoFXbqBQVPHfiieOT
puXaU9Qe/Bw7RgociHJ0eed6XretfnjkUsSqsa91r1wCBwAyVhr6T9cxj00dVvwv3WkVU1Wr4+KN
emZrJ91RGzwIQ9pIsXUM9hOdtV6Afk/chl9ogouVMmi2ZCqjrzDQmrUsr4UbHa3aH05ZzoJKY1kU
m7TENXRKW2rjLBC8JIXhwuIz9uy92eXB2adgjAPFetZRpW3qFDzhCOjO75nBZSbpakZr7N0vpiqN
vWSucrXpr2sqe2WV7XN1DfQw6pyfrY/BO/ORDBrpsUxLkpaSdLlsCJTUwXjmAnori558ijq7c4Sk
P0pim9mBQyrcGAnt0Fyl291IQIShVU8XW9bFbTsbrD9nw6NyoNE3REsOlFKBSMYLxaREJFy8gHZF
sn3xJk4VXyteGn0AHh2RWWno4jKLxNzV6DJ2jsQoNPDNoachZNzjrRsBYmwO/HkXTXgkqnQ4oYs5
xmZ/tILWZIWr4WtnKkfrgbUrGNN+49n434MY2dUSxbJJFlzD1OHMNcipnDJvuh8dnUlnJHzolu0V
1QIZoPZ8r7nQky1WYVvTbBA2eH21DYRd3naNMR3k5BKZYXpq12eLQ9Hyo3MuP5HtIXTzDgdytlMR
pHkPSPuYSA+cUWuFpk3ZfVJ0chpJz8Qv5WOMVPCpDMxL3vG9tUYWnSMdy4rCj6/Jzylf31aPnXnT
zARFx8FlVMGLM2ffjSE5Mi8cuPRmv9+s++TfH1j3aYUOVYBEMJAewM7thmb0kr6YLpmLGejmArEN
m+vO9ab1fNJeBASMoau6Q41EE8Z4d85MLMnabADsWe9/7PQW9mzLtatgps3m+kwR8TtLeprspeex
/iaygviTnJyr9YVlNV+imsskfjU+w/rOyfpx1k29rMoT3gMuIBW04X/dtHKCwfZx35uYh6Zu9qZl
CXRp/rzz7OiP3Ti1oe3UDnHC4rA+9vEEHVQ9y9YGfDItmV+f1ohniAvrB19vkuWP9QZiZ9o0Y1oP
FHsNcCqXr33k9C/KfDqu+VO0VZ/w2ZEwvqRRBVCcAtelFLrcW3eNPrBuEdtPdkmwc+7gn4/zHIoo
FdaeIjw815rs+aOMaLNiGPzmzs77+vJ8+Z9pbL87GNWzsC2qJ4rJsRYgeVhVdv/rbwLZX2lCNP2m
Lo2T/o+7/+e5Lvn3v5fX/Os5a/7Qx72b9K2rRf2z/4/POvyol0gl8eeT/nZk3v2vT7ckMf3tDovn
tEfb/oNCzQ9Bis0/U5CWZ/53H/zLcfM8NWQ7fXsvGQpT0XfpW/+7GQd5OU6Gf+/g+b9dOtd/hEKt
L/nLvmPowT90Up9szDu2blqLKWP8sWZCGYb9DxY1lOOQUPs0o5E1/mXfsbDvwAR3fYzRWCW8AD3v
MhAluIOMf1gmHorAs3zDCYz/USQU/py/+zIcPfAdDxH94lXhA+Hi+bv+tGw9IeidjlffKjhT2h4i
8nKjVD5TlzdnwkPJwaiaBYy9nLy/zm0dxdjHWZ7Oxeeqd2NasTmV34mx7RwFkzyvW8gpS9rXIAAI
uBv+nlr3kWTnrZFx63O0Nkd1ayKgUxnl8Xp6pkUez5SVy+qsV8Q+fGEJezWTPgqzJav248YQgpLj
eh+xCZvSLj/b5uztB2xYZ5CB1Tmh6Q51KNa4dVr6SrGhmVQSyZFbb8y2V9BTF4w5aZz/3DSL4C3N
qezEKKrAPC4PSzmPfz3zl2aTZEtM85IOkGtmsALXbwxdewsgK+bS6ko81cu3+Oth7L8XUSEgCUcm
omdnYkjoXcm86l93MRIyoFVakp0pbeRMbs/VnDvA7pbNeFwK6evmeqMFRn+mOmXr26iChzLjvgKx
zF/+cWO4y58fG/AaNqSuVgxCIE6MkpS6AXH+OWkI7/RkRlaAL9aMxdgFBrPuXp/w8ayxMz85o6VB
2R76kCzzxzUJ9iMt1qADcV73oaPs/gqK/XhYT1VkwAfMylBTxnPkD+Kc9w1f0vqa9b65Jsz+9tDH
y387ZmUtXy15Hix+l6Cu9fUf704i6z8Puu5cj/HrndbNj2euLyzRBU381nItNynQ+cavLc3uzbOF
Aszarpvrw+sNWtWvvq1HwG14xcdN+a+7ZO5OxwoW3vrgx/6P5zrCKM81io2Fyq8qP4UlHXfc/tpe
d3/crIkOvx5fd/5/7/92qHUzbVly0st9/njJuvXrOH8e4rf3/S+bWfBulSOCx48P++eRCndyN3RW
mQetf8yfj/+HD//bC37bXA/wHz7kx+Pr1nrz28t/21wfYlZAI7qwQs/J6625hMx+/LzXrX+779d5
8efDaWFVxz92Unv564yavILW7R/v0KCtBCo5L6kKdqfcg8mQ9vGaj2f/cdj1AfgZJIE4J3+ZSeAI
gyK4bBnLZOjj7h/7CGal/ekuT/wvm+tT14fWrfVmPdB6yI+7jiYZAdf75Xq4ddMZicsAG/Wf3n19
4nqzvo1jJ8/aMBY4Zvg8Zt668su6KbNE6rgEZwMIvXewllwJzIXNYltHf7qmwa871xufhhJ54OtD
67PWvehUgFB5c4s2DQXzzu61TF7Wh2Ydo+bTuqk7ROTe/XYY0411gFRGvivzmJXqr2NpFoXZC8HK
UZin2K6mwrgJtIV24qrvaWe/RjN4thKKRsWaGaIkzC+6NNsOudxeFu/TCPySJJV9qdGMnJrKhDcP
RojCzp7eNmnkpAjCIvDiN2uWMqy47mzG3FiwVK23/+1T/vozJhvQ6pSC5lkjNOQyjq8J4+vdf7tP
rJfgf92sr1hf++sVy4Xij7vBmuz6x6H/G4fBFzQcbDI51iPD2+Gasx761+a6dz2Mv173//MnKfX0
nGQTAbq/fRqh6rAxaeWtVzJ8XX+FdqxbazjIx74/n/Px8MdzPvY1a6T1x/019+OPw5qy4/q57vw4
xP/sbdbDfrzLx2HWfUGWv5a5DyRmCWBfI6GRi5BmvIRDr/vWu1zB741Mn8KP/ahhAMKtT/m1uT6U
rdfV9TV/HHG9W65XyPXhX89cXzT/K4n61+Mf938dM7G13aQtTH6jzzcscG8dlsUXg4wipcEDnmmb
jrpkdjERAj+M6iD00YIKZATUbsWu9nN9N4MlQffj0tVJmu+5pNLuT0Tgcn3u927iKUwPOT6mElxu
ENQE5sHjpjmKs8b/atlxvmvScy6+upp/MnIwuqPfmts6IlLP9h6nis5mrC+QUdG+ZWRjYcAmQSq1
bn03nu/pER5Eo/wzWj/KiymJYJ5mA/YVX4pUe0P+lR4mYwgIkXduYyp424z0oNj5LIIqOIBeDvYo
2LdOnhxsgGRDQQcPdAh8WfIIRJu85REJgRSMj5bQeqpT4x6KU1g2SuylKsaw8uwjQVX3kZb+zCt0
d6w4UCi57pUlAlHvY+BuRJ5/m+jMUwfPq0vKjJz8OI8anP4ZbZq6LdOGAobY18zddwB9nuRYZye0
cUHSkRZStzRcAg3Qcz/lWzmmjwT5QMeJUTV+k1VNz2aoE/4nySi1qRxc03H+UhfpN6+frb0xvuri
aYib+xbmZ0xQaKlDgvaWcc5JDnOH1qmZQKQhH82BQkVo7iKYKd4MeubBdotjiybqbJqdubWQjW8H
v/5aj9TxfUR3DItA8KbEejBBwsrAOpdRIl8KQH1+nkyPZe9eaWq8Og4epAGh9jA9xMhLM7O5wC79
2ZQGkuYlIt1pkIc7Y9OHRi8iUJQTlGTaLQv0KmKq291UlDlRpZXbVreq0BYo+4YAVHpJbJ3XBm+Z
UVNREKZ/nawSj0eLnCKoiWn2zFeZPERdhxWPnCDaT52/a5b2WIT+JXa8PdaKomLu76RNOED1QqU2
njDcvVaUCu4kCs0HAgWedDXIg5dOAIKF9kPDWNVWTYiK5lONdeVAiwBpSILydIapAj60rsIYrRza
U+rUvQNry8ClIHG2bOjMYunyAYlVthUmVSFOaA6STUoTYtf6nbdLWmQnKaKNiFiZ0SlbCmL9a5wP
P5tqUjur7SF85neS7uh+moRzh3gBLavMgwhZVO9e/DgC1UNfSDXvmotCdwwKkplAVba1PqDxxN8u
mp9Va987A0b+puHnsE86UlrsOW0OQX7fZlJunQ4huCsy1lsJqbgEywY7bATpYimB+FWwsrHd0qAi
j+ZJzsZjg9JyYxsuxyF0DEnbaz+rB7cHeSpS9LKDOZAJzysgPJAMok83VS3uqyhuXn2nwGY4X3rP
I3ND/yxyOPaRTQkyyx4GZvubRhT+xTWIEYhwouU6kcoBMcVtPRkXaErRlr8HJmlsvNGbLPaoRIut
E0/Nvarc0wQa5tgVgY5+2CJtsRgeGs4qcKal5GpfJ1iU0/J+SvmfwFhHh2HyX+ZRcg3v9HjbDJRG
0W0ah9axn81BIfnN+ifAgf5xns/lnKIcmjpAlEbtsCBjCt3igbnR/XOZJBgRrOJeUZvkP2mxP9TO
S6KBjO7m6SjJmz0p5J9ywCqHow4ald+Hcya/keMmNmqsUHZz4m9rratDK9uUvYm2T4sOgxOr0Mwr
JJZD86INwqMfbdnXqJUZIYd0XxC0WADnbK8ptppfM7p1HCCVnbOPYVriMQD0e8n5NZ6cDrm0IwlO
ZkhwOjJmkqH4XOvT1hppdDd8sp1lixt8EqTayL4FRqZDikXBi36T2Ocei7eTjceG/1xgncmPWUY/
qjq5SeV8JJX6KaraexE1zsHvg0uhtZD5DQ1eukbsKWJ7MNcaP4oIQYpOuuyBPOcnaRnI9VOyN1O/
2jMUUuHNBBTqVCN+ikE3SYo87EsHo2ttJ1sSrMOeDGhyduZDXMBlbtVtZLlfyiAztoSnoZEGcVnX
8+sOZt9j6zWfOPtIYe0Q8I2BXpE+ARo5gLw/2qxH85QGwhwjiCClrxMm8Yj0tFUZv6ScpofB+mbU
hqKAgrTEaJfuQzo/qQgjrSdBCaFFPElqynic3GseG8/GEIHWDuRVd74GBWrkxkyOQU8CaBkVaCC7
8smKlkjVLo+3WoVgE+H7wQ16B3bYVkrfvAx3SMSwDXOCcaZZuDNTjEykj7RTA326DC7mRFSYg9t0
H7sPKMgNcPmckyOd3E3VaibRHPf+QHqlInOm9fjt4YLxsU7np7z/3LlIcrg06hHDXd/nX1kg1NtJ
QgHvA+ihEcl1jtvkGGus7tB3WbpnJn3qAI0O5iTucz+lFm9nD3nskCbegTRbiA9pjQaBE283xB5l
Y5qTW+SsN9aMQLYPttgR1XagoTbJ6NPsTvXWVsGnCTggmGGs5wXO0X6KvnWDc5EUindjjkSqyt0f
ZQflw1MTHoUKMUzESoBupflUqdQAp4itqfAuJlGbGxsYwAYZmBH2CQwzmsmQUF3ztfUHjIBdGW88
n11do/vHydMalvD1KxU1fMOSGdHgposD5EXJKXSN8qWa0ar0GD+LmP9hT5DpmgQzPhq7Z7Uuniu0
05vBmgkctZJbgIUAWydEhC15uFvhV0R9oHVD+njXPeq9qW5BJoRepvpzzbnh5dEYMpD0u15+k0MK
CNyG++RG95ZXoESKCaOz0fBSn6/2HeWLMU+nYzrY+UFk6aeoRMg2Z9qtN9jfbalCkm/js+7TynU8
EsZozIXz5N7WJMEe7HSm9TphVeWbbgwo55XHYqlh5Bt7UPf9uK98SO+Wn74TtUrD02aiINJi6QHa
9a6rG+JiNPBmpsRRmlXPPgWigfH4jBk+TIQx3lQZMqXIMYe9PVa3Q6K7+9jC0zDpZGYzc2hbt9sR
VngfWHDeccbj2DWbO8c1P5mdfkEqo9zBZDzLmbFmjdgNkOna/Al0zpUn8d9mPSgHI/lcxtfUlN8b
ulD/j70zWW4cibLsFyHN4Zi3nAdRosaI0AamiJAcM+CYga/vA2ZWZlYvyroWvSiz2sAkUhIlCnD4
e+/ec6HA+ADO0cl6jneq+1Cjlo6eyLMEEooEY0ii3+n45g7gp+X4lQ3GxATTkCgtzWNTDOPaslG+
JWhg0No1SMC/EFCjSdIo+6Rnv5I04MH+igD4+wbJdJgRlgnoqiiYpXbMGtdxWoRHzRZa1OVdVWGd
BSjQHMqexCp/0TBZxw6o36oDWM4rrueuhsRiZs3GRuZz1B7xLaUNSN3xt7kZhBe3SJ7I//7FkJIT
gCFd7PPGRbCHk85goBx0Zx25Ln1e96yrQ5FN8TGwADY26H8H89wGM6hXfC1ZMq7AMhrroKysPeXD
WtrvQ6mth8Zcls6sgEQEayzv+l8F6h4Fn413PNzMyn8ha7GirNuXTbWfFGhv3panEb3Cxiiqi7LE
kxxyNIKieHa67rdqQPMKBN2VF33PkoDEjTGSd4aN4CCGIB/h7Zr1yNJMCO9ZeM59Sht6nI0VbpPv
dRwB0qbPsE3S6o77INstF8mUTy5MVwaY39koVDaZ7LbV2Hutg7XpoF5rNGoQJd6Ro70D3tspi6mh
aeFoDMgFybAkbwpHHbpsnjZC1szww5npHhqjrejlQ+LW1wwA4I5s82OXeskFQeS9E/+ufXlfD9L9
ZuG1zOJTZbDfHlN63XPyOc0WyZc9Hmw7cKKt78yco3C+DY+kdz+zV2zR8DP4iEajEjqqHjCwuJhD
DBLpxvHRlLjfk1DeG4uPu2wBjaoQy0fCUH3VYz5BykKnYUiqVSfSc9x2yD3reTuo6RLWkdgVKvsW
gQjdFzX+oo76R9KveG3RZkiUQ1xe7A7gRmyygXbHyFS2SYnFm+IXodAcFeHwBYjmzgt682hO/Zer
XmnHp7uhmb6GHAuXE2ns5Ea1bCwRoQ5o3GAeNt2F4BUT5aCyw7PRqLuq7edt0AnQvOQkBMPPYGpS
PNrDLnbAPphjc2nSGBfxrI6KrvCBHv2HUzYTOkrkY70gByic98TWf1Y+eL0li0XEv3qZov+xSeIo
ghgr0NAdo6z9XedhsNPjePYnhxwIGW8wTsVQF4JfrpFvSsA0Rg0c3Gv2NnYFPyAnsAnVo1+nb6UM
D4Ppv9pNH6CkRbxoedNLHSKyTLtXU438sLBHRyjS+x72O6t0vCac9eTXCTGP5Vtpy4+oHO6M0ltN
ZZ+tJ8jzVYpSHa01CvzWxKcnbbmvA/5lhvlYt6lxFYkTXqtZZ7h8ibgLPANcNw8NJD7UY5Ze/nzM
9FS1QnSaH//5LoVflqinMdpVy0+6PdHP1kc7M8bWJBnDx3xuMMJn9nAdzGHferVcUagivJrRGA1u
kvCLqFcy05WxCtnFJrrztn3foniNz47NVUWL4L43R/XYLocpCx+x0voFxh5Eic71dqAdCTOeqKed
LL2/HivcSSNVgmEv/n6sm31sqDZGEoymaHGd8AGpY/jQcTJWnsaob0iW/LbejbmU13k50Jq9CaiI
BFw+bdDXXbHcxw8D7qjbQ/883rj2t5jt7+n2kG9oec2qcd5ARSu3/3ytJUO8AYpYh9uX/OsJgg8s
ti//POIgMF/FU1kcby98eyKM4GoGLdpBdvub20O3J+NUFGfHnZ5vDzl5Fd97nrEZVJQ80issvXS6
tqYZPw56/BpjHR4H07qIKcnuxtGxr7cDIk/Uma3r7P55LJv6Yh82SJZSRDbEytB2ubOM7pQ6qXNF
z+f8+b1d7DLOCVEkMCFeF4WPZyrM8ODOToVn4PZ5jTWZkGr4HNXt86hyJDuj8Zo0ZBQFrCE93gKu
nc6+BkFq4EM4q+UTDLZ/HSitfnRJNJ8mO+MVMubrG7y73Bz+/roxBRyTzTA3bz/IwxaEnzy+5lXe
3VclaJzbGTVXhAaNeASDLG8ekKSqR1TaqO+S8rkK1Xi+fdnt4OoSOqhfVIfbp7evNX38bY4exPb2
XbfH5CTJ6SvTS9aN4zoQKrhmhRVcVcovbFnduwrr4Hp7XHp5/+AO4G6hyvB3LF8WAgGrPBldbl9B
FXjFzAEHafYmEKhxezAUbixdld61KiK9NSPEK9RY3vX2hNkmyBgrVPq3T29PqFTY9yBd19AsWkAl
QdTumtwi0zHGt5T2zt0/Xxtp7ZFx3nj7TOpk508JkWNGGD1WuMLg+UwkqXhhAeu21eHOCui+NVrH
j91ysNumRUhOYEU0omf7XxXB/wsIVJp4xv8rGcElLorPpmw//q09+Ou7/gMEGvxh+9aCObIDy3Tt
f4NAvT+ktSgIfIBsjskm9W8lgR38AbfEcjwbRC6QQw9I219KAtsCBBpYaAgs4TsLQOm/AwLlZf4T
7wslwcLWkp7vSX4/IW9ozn/hJ60oDTC/F+JcCKNcbuyV19cWoTQ9wpSp8dvw7Fat9RmO0ZzQPfEy
30IT20Xei05krr480xqc3yJySyIyQ1f7b0NVt80X1ISs/ICp1hu/+8SnRZbM6I1ma25mJjU9qUIa
dpepcbVAFgG65mbNc+14k9wIp2neYln0VGlNFXWHUbc6PUS4Lwnd9rM+/OVE3Yjv1JVKnsG1ZQ+p
4UMbDgcj8nZ9aZChY4tujO66INDQ0oqYcpD6Z6oeMBChVHYz35EkGfYhqYaJVPFGdFnxLnzf4Er1
VOpu6sxxSfFxHVoeulB2TLCd0ZqfchrTBjGVMY0sYQoTAb6F1gUObHfN2o27xr2bMnZ90UNX2HI0
tkObBU3DqyGdbnAVOjS0qNCc2PzwSKVWR+2WEMFFkwmigIY0TY5DhKCVIDn7yR5QOyRYOiEflZ7Z
rq1JoopdKMc/ZTN0FiaiIIsureqR/6G1DQmHBSxHDmE+sx6s4JcF4Q/GEE28Qxw3szPGPE3waGyi
BB9GK9n0QU5eE4zUKbh2c+QN2CF9bT3zhUEF8nKMXhXg1V9iHlHsNqluUjR5tIl2rWOTKjM5Vvvu
ApUNt1YwhPd50DKdlaH1UpgO8dQ46tRWJ96MZrhYWOa8LCN3dqSPhZvR6zcF/e51ZZYFyTc69F7J
XKcCLvqqHR+DTpIcF6EyTTZSTgA66emidKS8TtNuYzbSruhdtm51ncfGoSOBZ75Y1bqpoGRbErEq
+B7STqMumtlfxkZfXINMG/6X4w1Wg6NgHlIKfoQwxRKflI+oS2vk96s+VrFxzhXepU0uXUpimyrO
rzaF23uEJAXNgDWKWtDfJ/TRHGJsM1xq6AVzda+qbpKHJG5yQDUSOeF9VfXmM6mPEq4Y5ZgmKLxR
6mKMavTeCgjl8jBpdD+nkBXFstedcjvY07Go+K8MVInNcA+9Y9zKSSdbV/bMUNCKf6/sfHruPct6
Mmt4hcAnHDgI7P2EN6k7roAEcrZD6FYlcsI12yz+ndkyfTFq0jeHQsJ+kkP8U/eu2o+GdM658KtD
2diE+foIdeGttFsmLNV29t2S7agoSB7MWuts16a+xArZzFwU1oORMqIIYridGQ6W/RD75Tn3SHAD
O5fug3DA/WV6S3kKj6121IDjUYWbuiVZOE+APqjOkkcRKudNTBqGTBTEzj2N9U87H8BCNFl9b6Ni
fyy7AQtpT3ulMM2Cu2SveD8aMo+jvnn0S9X97DOzOnYitp6jVECASDsvgnQ58oWZdvfNOJjfc0DP
B0snRNxOXCoZu1ZurnGJ64khEtbxIjw0sUoPRlBP25p++h3m+9inl24mTxkr5AMoiOK9ALOy1V2g
rq5be3uq+HBL06HdxfQut/M01gd8Ls3B7qriMbBYXWKvrS90Mvt9bzTzzkYfdO3t0PiQCEX5UWX1
1sdVS6su6XZ1YRBq7CX9A3Sq7IjjI2NtcJlMObF9FU4rI7r0KFpT3yg2UZKIr1wkxXONjeveHH0K
aNfk7kTNmMsjyH/jm6jm5tL2HgwnnLguJisw/tfIyrzHoA9zMkRHtZFWTvScRahKTo7KNimZ2UOc
sJDTCtLyZMJlDuFjfJpd3e1c4KJrdwgnJPVTNR1CDKtrmQ3BPs19C2GSgzo9h1e3ijsPTJEzF786
MjA4QwTLreii576s3Xt8p819qbEKhPx/DnLRS4SACo+yguAOScbYVRH0dR2b4wEUl7NhGDReQO9m
3K2mghazgvOZBx7lrOP9qtFVb9NZE4FpJdMurytCMqVV7YGOQWCIA732Pbe+9+tWbsDmR69hk02X
qPOnrZSQe/U8jvgUsLYFZQ42Cxj1OoGRtnZt/JoZl9K+i2zvkjE3ePObLtmPfuKc22jUlzbtSZuZ
h/ExzEV9z3vAbJS2HyLZoWQ4LgQYisp0D6jq4PIBtdpPtYZTJ+dqJ/Ik3hS1He0MZRZHLdlAm27Y
4jei2+tkU3fCoUwjPMMEzsaQsDPlWRtREigzu3146UzV7ybLA5VgZ/5+5IomNmIO97qqSrIMYRRT
y8jfmRrqeydBIl15ACMKv8z3DDIpoNPE3hg5gU6+P4xHI43tLd43Oi8JdhHLo3fqTlN/jBDMH4qc
sYbFoPjOgHVNqnwSfEMn7L6m9EwejBCIITdMkt+CJCM7pbVPoZGmGy5vFlH6u9us5W5ROdG007YF
ZMcW6mwyoNwZs1E/+T6TFYHRe5sMQIzNnmw1lRPwmM4+fMbJBQVKq//UzYvAuu+GB1TpFY62vL/H
Z1PvoTal9IPdEKFgr/aJjfuiiLGf5GLudg56PVouVjweYmX1a8AQCfqMqrlUjNM2uYllhgSZbDNi
oN1Y5czp0PX4tOeMBB6aJ9lywxVb7QW0zdy+3DqmOx877LJbdzaZq7a4kLwAAtOIuBQHEfFECZRc
aqiAcziGSgefiVzZYoAykIhuH2ES4gYylOeJ+93GVAKLZUXGypBTH2RjaK3TZA4IM4M/uk16+npV
LbK7eOq6J4OKce0QJXOYzdJloBq3dLDRhYYaO4hCzr9trMA4eEHjbJ0gHLcxNKL9nLq0QSg4mg9C
evQmEb29L8oRMU2GGgAum66ix97NKlJg/SikNmvqb1VXzjtrmKt7O0sQB6VwXT1U7sMgd03awG0b
Y7s1NyJWWUc72vWhVZnjMN9BywdCggTabV+YhJGcyv6yhmNVV8OFm3pWri0zYhPn2hPoyVzLjmYn
sBxNo7ampx4i31edMYm7zvPtnwq1ALy5zf+XKuh/kErasoT8L2XSL59LfdN8fv67vvnru/6jvjH/
cB3QxB5lj8WWxIXQ/JdSOhB/WKZjea4EO275HP+ubyz3D9eHVUHKgbBNQe3zd31j2X8EvuUGgYfG
2QcZ+d8KOpDi/0JEOxgWwSgjCAfFA7qCrdN/lkp7U20Z0eAUx8j0CBUeEQDf8KyDbbXHVrx12gGj
SQABGxjBVMrQRGQ3y4O3Z24HI58Qorbm8NeDoxE1/3r69sTtsaKjzz12SyCphxc8rspT06vyJJTC
DnH7/M8Pfas+ok1u94UbuofMDglnR0jqLVrp20e3QxcL5ErE50w7g778TSD9L630ECI/QJ+Mllov
r5KCPZrXJmOVVekY9c7VMbeHwTjSLQUaQ8zJFgvRm5MVGkdCNTLHi1btfB6slIxM7CemgHa4mkNM
1KPEVeS5i2yFEi1vNJxRSJBcdnKXRuoDRi54grF6ran/Vm3q/TIeLFv8YBGO7idJeDVaIhaBOTxE
bBuRbNgNSoPsoRX9dbAjluGJRvdkkvc5MbeIUV8THbBkrSixZfu0F9RkB8euMbXQkGxB9NPqhZJV
RN8BqJ3ZnSQ7am+82gvcQ2XxGUvj45g1e9YZhmN7VpR5J4fXNOqjXe7QLx+Y2Imh2snc/ibc7KWh
0bx1mQqyqEMSK0aPnJv8kTAkihCPeYdtVFh7gmcfFgikOgQnhKF+L2a5qqqakO0wsTaTCGAUwlQG
q2gcxIRaOG4afIYdk8ZhGSsabNXhzSZEkL0a0RMD1R+oB7nxwD61aQ/rUJib1OrNXTB3AzcIG03V
ghNY5kmdN9xJ5TznHlZrQdgDotKHNOzsnWdmBmmIC5GPcRFmBarEyL/Y6KIOtm1+AfGhnR9LKNVZ
dbXSWj/K9OQggYN5hqhpsT0p4dl4lwgoVZO0sfGadACM+YlbQs3grgB17hv7OAvODDlJIaspMDtr
/MGWTCFmj83daBLIU4Tuz2H5Ke50SZPxexHqFoNo3zMznN/jUMYIDWZcuFxB9KUztEsM3K6iqBZz
pLK5rQ5Er0f2L9W606q3vHSDvbKC9lQx/C/YEgHJbTqSdlrpnkymnHWeBWtDDEuyMC1rHTbwI/Hd
FWragl3c0VsE2Z766YFh4tZHhHICvLlz6uE444Kqane8iw0/34SPgUyPzpLA7KN6cWvnWcb9z6yj
KTHN5WNL6iMJq+PK6CTXD1jFqpaEoVnzxkzB2YYV/T1Dxmsvbp6KesB7zHSgZLhO2BQJ7UbDhdge
CjxoiwTW3I6ls04rbUK8SV9qNE1bJgJnMR+0bf9mGqZh2uXOwS3Fndkq8uygg9CTZ6yI5egnZwcT
oW6ImZwxEZoUErBCT2Qq4zFnOrniLN7EgGB7p1NnOyOyCjEzRgFsWoWNyI8qsp0G1FadST8BBxlE
A2KqbVQbfrptDAU7kg4uUGqjbOq9K8gM5QR6LOsJwdj0HS4Sud+2JbfT8ovpAlZeZ6l2M0fMGHP7
JTfd99QLCQJj0CM22CXe3Qa0XYF4ZxUwKSURdrjQNPvsKJAO9MeAY9cw5OgGMExOm28kSuYHOkcN
qaozK1RHU5UWVRhEw7bJke+SJ85sdzNhB1wGFoFT7BOBCj8KAhKlJKzEoEZN6Q3mbz0dVV5/T9Ut
td1KgBJG+8zm0ogieCJR8eAuL1Lip5/7gdB4j5l7KC7CNNA8jbVz7YT9O3NYUxWptfF4Hfu4vQc4
Oa37ulbHJngOYcu8NZ4T8gaxeZzZqdecY4L5/W7OiOGKpEEodKwwGyYkOjPTc4I02Ay9+MU0i5aD
UB+oz+rYpimegshEJObnkGfD6GlSkJNlxMrZg8asHI+A6Aw/C45vO6JzosOYpGn3zRrFMroxCmhW
iv2UX8iNIvHTV12OlsRTO68ghn5G7OO27D6nMIvp0Q/4zCWZ27QxnGFyt/3gfxJ9QialO2WHKeA6
p4hGKPieueS6h9yp/Dr/7thfRo5P2WSwCncgPoYlDf2y+vLLgsZO2B+M2uwOwO6ZFQNpGJna7osU
sANqN/fqREt8dsPo0QiPs8m62f2utJoP4Wy9BZPXb8YUTirtjmJTFoHcclb3O8kyVdkm1JDp6HlP
iR+ta7jQa98klBtMNiHKvjEci6mFMGLm/R3eyrlCX5RarXPG8Jy78r3v9btVJ8DCza7Z6A4ojUgZ
ZgRJ8XMMhg/ij4jZzGF3jQ8UvcsQOzjhQ2zOFoARj8zNCSvRkci5H3UphqMfddxlALmEC0Gb9I+1
3S5zYWvODgYQtX2dkUftYO4Bdp1fjcrwqWHg1C5s79wr6Qdid9xEbX0KxnNjcklao0tLhNnRNCb9
ulnSCtXOYA+yqWZC4gZr2o/BONIk0jm9vOBgJYA16J+lM+zoIhqAzqTRi865F81yCPeZgIfE9C8G
T/HlqJ6CZ2CmBFLMW1NmMBKD6Fsdgn66VF3FQjNNezbl33yBdhSB5iazvWX/UnwVgYtiwKnrLTMQ
n9JUP6pmeoAm/FK7DcoXN5nuehzDbBtgZ5JD+KSguyfG7JyZw5xZp+9jlywCx9JvNRb//STceyPZ
9U027o1GwLSpIwboet5a8C3WDQ2aPWU21YwDlwGFSlHK3bJ9AThDRL0iCMkU917hPHPlfBd+xmil
qsZ9nUbA/TPy9pZDykYiJf+Auv+pYqBCGiu+5Ijhu907IKtQDm8SCooczcARE5o4lcvBiuR7zi19
Q1/4MsJWBrTNoj6n2WNUVZx5UfBOGgHC2rQ8jMqx9qESI2udrf1VnDsvokefF4XTD+EDoRoAGhkQ
JuF80IfZKr/4qBbvabd4fPvUsNhl5vmTSBOKdqh3KnHVke7HAWD9ArbUMC9+h1OjqSxBX8TA4dbI
VX0Ks+IwGMZP1vwGBJZ+AB/qwKhj6XcNG5nrQM5dCu4HOC01VK19FFZYptcZIkgaTvvEaR6LON0Q
SJMd21UtnJ5EmGX9TuCsY4/GY0ZDHkxOUz/RIMPtlkqcIzkT41UY03MYLLbWqfXkJg5xUK7HmGAx
7oooVEdUKKtGFOKUt8yx4UJ3zd51hodYNMTjZSbdNjaxhBC/WImJDbeOL0MQjyfPkj09i+SE+MTZ
DWP0MFrQlyZb1msT39g6SjJ5KMEvtIvp1+4yvZOZ/1RAXjta8fMUvSkUarT2+3J9+3WY3i4rbHT0
gjzeMUkgc1zD5R1DgAxInQtXylMx0fjAbsSeMJDZzmirlyRI+WsndtK7bjQuc5A6tDfkwLpnk1XL
3l0hakUfmKdbk+BW7RjtNs3diNZ+gahIJxtXm+ibw8BZtXEPITZuEPuGCA+nuNNQmiQojfDdbsJX
IDfNDn+6Qu37JiwfObVVg0sSb7CAmx2RlH2EcQiuC1wf8AIgrO32kJgAZfoWkGrtfl9Aeqem8IZN
FNg9+GI1n0qB6srz8/cc/P5+zorTjGr05LGPanNOKVW86/6ZdOTPIWa9iER5XyQmOCKZnQJtvY7o
EFKdvsSICFEzW/2payzy1RP3g47vzKw5Conb5D8vplBvAN6wN+dyMlX2NoMi4Re31yoPvrMPjHaB
BCdfIKpLCaXKZP8JDwhPYgHtgpSOSURf7Zidza60TpV4qXxpHVVrTSd7KSLs0thFbuOsM7+qEQFB
ouDHeOsCUDjqqxfH7khWF+zBRIVFshjTR0M7eu/kPVxMoQ/GzQublbS1+r5iIt5Mxzx4qpHhn6rl
MKhfKLSm4xzO+U7q4o2uFlxaMZvBPkrVITbQ+RgqIsRBO83eonAD7IkvLat+sKOAf5Wz2ABuocuF
XqUix7HOZx/sU/GqWWx3rrWJEOCf41gj/I+yfdl5/dnwAUbMvnmcOozomXFq4vaD3cMbsZ8xl1Vz
JpcH9kli79DkiCGaTpKElVUK0WfTRY6NV9fZxzobD43DnKDwADBWeSZPBglyR6/8BmJu3DJ6Yj6y
XNT2kD9KLQEijJiAk+UslBhuTwCA0v2YMfwOVWnuvP7dSzSne8XgKBcAXQnzuMvGlqXDNQKWFVDz
Kh+5uv2EfM+WtyiEIrcKptg/1IFCR0baDJXVJQ6H+DRdcycjcK3lx6Gsfikn5dL8aqNzl8/0quZl
y5eAPiGAAj+E90ZbkxHQMkAab/ZXfXaLGXttsS6ymNfuKtSY3ZQcVUjNXDbBG91h9gum1fx5mk+R
KFYsPClxVT+8WL7T7kY2P1V3oGbPLgKBrVXP50wRkTw45iq+URrm2TnVgi2150A6qIY7DQ73GNnv
eQFmFokIdF7/K+8643Q7CBGxAwsd63HIZ87RpXa1VfnXIau6tx48zm4wEFfcHteuQNAc9dX2dghd
D2FTpro7IeRtk76dLfORG2lzMrVqT1ZK+9No9YdjQZUKYqgFozHSvZ+dltAu3Z9i1+5O2RyBzErd
8jDQknBzRKmE3Y5rhNf9rv1GUJB5Cmdh4xsnFu/2UTq4a5XCNyy4DxWA05t6qwoR42NGAW6NkbFp
1dAdGm1v26GmrLT1FdpgtBeu9g4zMGPsGMGpX57753B7LEvwQ0O8qwie4Ut0mYcnJEhPBT56TFAl
rKb4UTLE4hXD6ZdN2wVuiu+cknIRuJducK8NpfYRSXeEnngwuLTMaf9hp8bV4YOXL78PJLdybwgS
omIRH9E3/qwOFZkhVUevAFsWRMWsjjiZiUCmFNMnWlDVn4dwuUua0H+Iq8FIfzuIBOl60ckNyNKc
ZaNkG+uFuOyXgzE/astwj7fb2j8PS9A9DtfQxDz1JJbD3FUvRWsHMK47vZlimyiRlKiHUA5n1FrL
XJzFd2YpPmBqPM5zOpwZLuYwpYqk2JInqynVs11Q9EdlGOsQgjxrAGnzeeRy5uRoc5ZDboifoiuf
ndaDBBaYrxqNCDfOEH12sJrSJD6XNbTlXrbVHi37CUeCjViYSC1Dz5eIM29tkwe+sVLTvhOJ16yy
5C2dLPVjLJ6MZFV0pJ2x+1KbyDPjD7vvBOmBTnMO5/AR/Lb3XFVsDfBaEeDJpc7o5RoGMetqlP1u
a2MfBr1/iiuU3tqey407JtPWhZmxJsGnf+ki6+x4Cs+PTWEwylKda/k+i/zop0H3o2gA1WFhgC5i
fWugNSJiDvF8WnF5ToXmzSIXDHcAgBNfjEem0p+kBr1EIg8OTrdY7SyPdjrlWRiVzKvi+MjA8iPM
c/NXocsTTYFvk8ytpxoqzsZJCnuDtiAi4A4+nqfG+yqGwbcAa+KZ0rJs7aURjjd1KIOj00rvgiMH
dUI+jUwNh+Aurn6aQ2adq4cxy+0nKhCJUjofdnUcbOyIFbEE9X9MJJWvqrA3zarr8WWwnyDFXe7q
wev2VLebWheQCLAx3Q3hGN4pO3lyho9pjNJ3aRN1IVqEsaP1QlbZh/+NsIPgnruiWmaq5kvEyC1v
A0T/FX7VKiqmuzabm91sBM7+luIUlSku2aY113VubQKVe2CZxlNVOeamr9Jp71lfdVTMRxd7x35m
O0IB4hOn0YQv5TyxixVsMBLPHi+6AfmJvrXfRP7wMzPi5sEpmm9R6YPTN3FAhoaghQrCZ0PXkn3g
chM2FgzNFKf5Amre4So0IVSbwzpYlv/FV4jKEk4BGJ6X20PshabTVWdBR1+LwzR1/SkZyFfOJJng
3dJj6pf+bbsciNeG1+Rw8QVAvEiYXCO6ZRk0RckMQb2my8pd99AHYWxh4u6LE1x0/JuyvlLVD38+
JG+Aikq6rzg91E560B5uB7F85Lt6V7Y6W6Mx4VYfXZu4nI635y3u9KeG8gwaRMReIRdjtWZMzeb6
5qW+GbVvBznCayIEfQ1NtVl1pIzmK4cOwum26UEC+NdHmcnoLC3Mt1ulU1LWeHlk7scR2sPIieKa
5m9Tk9FXxfkx74GjGm6FKUQ1kB97GoYBbZXQlLRbpiI5VMAWkbxmLrvcoDvw59EU6fZcMMXKDSPW
D+M6mimStZDhDYg54M+j+9lPI0Rq2z/7fmLS/ltgFAjus/IpYmYWmQPy7QLJbRKmL+7MwHf26B7H
Mk8gw+HSrkr9kGheq9fECfDvuiqpQjiPbrN2piG8cLbCNyfUkapHbqItc8dt7c/RA/FNFVlPwHX0
WfnMhnya7LSPBnhxy1Kjrp3lXZPeTrddyohMS3n0Eu8pVckXTa2UxKtTSkhGFQmsITOM+KnqX9ME
drcNSm3y8bcw1jBWNf+CVW2gu4vxCjG8NqddnbxmsfXZTUVBcZSWKxSeH9TxD0Qx7tMACQlZNO2u
DpK1pLnI8tjvRs0t2mvGcMV/KTWtAygRvHDY2oHPhePK7sbhFJDXSa90KnDF8mbjfyc3vEnxq1hx
t7OclT34dykD/E03ez+LNDi2QXaXk6LOSIM/P5i/OYN3Yrqp5Zg+aFSV/AGms6maSJOLh3Ir5x0y
yDFyUpfvxr+/Kuf5DOw03XsdriUTaxKbV6aIMd1rErTIprCqO5nmtDaNxHzAaYcExuAE9eM7izcH
RQFLuSsHQmjYaaWBvrj0SjMj+RwFPd0h0Hcj84C1Vefv8RA4B5mjthIZzuN2ZiJrnCcLOZlujWca
/c8LnHptVOb3vqHtu2xji+FDUF2DcBINOUTxd8Wu6KkhIp4RTUL3vM1pOFMzxJl6phBILKbZ+UBX
PHpG52SQ+MAdb3bg/lf5C2Kxi8eeuEezexmXf7SebI2aez2WSGVtV/7ytD/vvPatCDLya3IPIuX0
5tjQdaPOtvcMcC+DRyskcMOUjV9FMuBibh1QmDuoV6jnvGMTmfJQAB/MEu5mxYKA78TOr8dvXRJ7
R8OcXnw/2yFPJ3OFNYu7GvE7vQMjtRsOqTW2NPNNDKkmFgEjCQ/I0J6kZCAQ90FICNGwnU334tKK
A2nG2CSv6lMOIxueXUjI06WbYL3Osja3gqmJCAdsfS4pLZOhaQTAtTOcFBIZSjKb8SyWOCtA6PFp
BO1vC5qsLAhWU0aZsTH+oaJrRFzxccIvSNdQrQTbA6QmQGlRVtA8dtHtNMOdmVtybTbDFiJQvGIj
rXmzBItKePKN+t2p7a/xV8GUENFwcWFW69zlKvpWJL+oVBHtOG26bVPObjK3gC5RslXYMS0LRhxd
K7B4IzziF6IB14Y3P2tH+NRL1sYGdXzuCH3oSFYZh2Ww735PzGGgPWDtWqK9VkmKdbHL3FOF6Eag
QN71Ay0BOyJ7RAkLhB1tllrzp+TJppbfEeL1myS1XuHG/IytotoiMwZ6NpdvRU6r3OyQLsZmdK67
/8PdeSwpj7Zp+lx6z4S8xKI38nifZLIhkjQSEvJC7uj7EvX3/1XU9CxmMZuJr4ICEgRIr3nMbSBk
ohRBqEw1Me3FI2rvRdnjsMycy5/K8Xqflv5VbzBCi4+x8lSsaURjGmSArcFBwdWxD1ko0s9A7Mwm
x7VHDcsBreh7Y4nFXqcw0hL1VLXcYokJ5+jOhoV4unXP/SHNGtvQJ3tBuNaHUJHOWT/9QOOzo+oW
Tr2aJb0KtbV0vf8G8PEQOQ7AuOcgDw1gdA+83q0kJIKKAjTSKvTrmP3EHlUfzqsHPQVHiqG94Ijt
TvsIIUJMEHFkU0uzFaeBycYWwbuf3KpJ5anXq51jXONG9zx39E5UHKNU7qbeeMQfX0x2OywFLmOK
x0woQFYLQmQSpY2cgPNmphXRqSA/MxGpzbxMoFlRBeKb/sCsm5x5Bt5uGWAvrNy7sYAXZ7aSlct4
OtQeSANimg3sb6cEcWYJMo4HWrkayO44EfGhyOVfqcSskJYJY6f9aHXoetdw+pwlxWMVHiGUsRou
NDWlA1SAg9KnHKIJ82J1nSA8P3lcsBQnWLnXZ5oIqlXIcIMoDs6ibLIokIA2FYTwoYoRgTzqTRei
hM4Gn1hQFHV3cHIV7eBckSY2sx4FWGx29BTCUApwsygyt0GjqobiY4VDrq2CaJg144SqqBFdJzhs
TktTB3aO4UPOFGGfqDRKvSn7palKgWhWqDIW/RPWdSzojqEZdptenw5pOaMQ3v5Dv1Dd/CqytHSV
OyjHdqZjUXW8ZzrtIDwp5TFIDOSve18v4j4TZqw19tAlM02gRzTVA8f41hGrQ+/vkcLwn0RjyQhO
UwKCPhSEzUOKPumwFe69xsKJ6j3Mz0l0KLNYM1U93jc9Q0zoaNilTGm7HvrUeeQoTMcp8E2t6o6K
ns2TBGFcAwoPGCE6kCF+7klVl8yukEUVtpyrAt2sDThysPmCcrRgBlas9MSVAuE6/DG4mOJ78VAZ
mhLaLEUjrnDsc9tH+ql8oaAvr6W8+Zg8kYAp1Qyr0CLEbEzHuARhZTNM4YqoyKyaT6P6ZY2BVCvo
hpV2zaIO6C50rBme2FB5DYcnAgTTG4r8C32gFRy1JdUeY00vV3PFsXSYNUoG4qpulNC7jjHun5s/
eor/eO7Pw78kGUnHAqtIYYZD9cjmaS0HKDuOd+8vgUWqCIVFCydHdjvhT+xs2Vx+oD/yt9eXaGq4
SYI85+vtr9f87e5fhxuPicupRnA68pXHQxjycyMO4kAXb/zA8eb13j8P//oSfz7vb4f+x8v/+ry+
RZ4sEHEC6q64Or7e+NKSQyqEcqYaIf32+mgRiX8/GQSUDgIJX2D57mGWiPhDUH9RFOv9Z40ZWZEZ
mZ8SXTt5pH1pfew3qGwWGbuhDH8dCwdYOCUewulHNLT9JXywTIe6vjSkp+pPJIzQSJZou7RAm/+3
u2mBbkthkODUz+cFIU9eOKYvr5u/icKBOpiKkNP5U4hn4L/k4ypBj+a4QT+ujTLLksU///46np5S
sf5LWu4xftqf4/9NiO6vJ8FFmWDsiZzZg/+87s/X+utYfx7/T6/5n55TJrUxgxRXjAV0FenueUup
0dSVXrZfD1+imS9NzdfD173Xc38evp57HeB178+L//Hefzx8vS55Zi1xG9eiHJsj/xb8DPi11ADH
x//jk3JeknP8+Xs2Nhvuf970evz6s1aQ/TyNWTu2DpBxHkT61dy9ZjrGDq+7rz+9btS7TYlsMvvz
9n98xOuhPOrh/D/Bl/3/p9WJVqb8OlV/qZqOaqD/Uvkc5Ub/8z9m31An/45AE/96x39rdYoiWp0y
/0CgCZqmADP7t1bnSLEBhKZIU2xLwbr9S6kTfo0gjOby6CJMQSyJoNb+m18j/q/pVJ1qqH6q6lTV
Bfn/hl+jixIsnjx7ALtIZ9//+R8qOqGCTF9FA9UmKqJs/MPmPMYolu3qqq3FPkKGPB2NXe7YWkuj
BiT+UbT8EFiv56+b/E4YqwXhXhttxh9YqEjO6+7rJqqAyaLIja/Uv/FpwwhF+4NHyzqwl9SPQ/fR
4qogj5X8180zYFm8j9X9vz03SRMPUtwifWmmYfzLDBpvXvekqmMCUlwFhaNf0bcYoXM5frjIxY13
rxRgLSRSqBpmZ4q/pRlOcJYowBwsdNUAvxJur8q0c6Z1saaxjgZ4mOAxY1A4q1Ak4dhjG1Ebiyy1
kaxCJNZS5BZMcZpEmOphuvVMNSjjU3b/Pr5NU62yga4183AscL9ESieNKLqFVG0nNHzmZZ0iMDPR
aa8GRQ5wAnszTKISJ4iM07Of0rPXQDwI2QzDVcQhYIrY6lgB7l4idK+7VVlRq5EeSNfJIqaO90np
v77nC0bzuncncJqR5RdjT+11Iw4FRfD2vumaKvPvZe/jcJOgTYUMDOZHEBwQFMcJ6ZFrDXnfzKg/
IyS6Q4i4Ql3pwNoBJF3bfBbgqcH56WbkNQc8ebFnqJN/SbCOMm9iCydkQscXgTt26D83rw30z8N+
bJFgxBvtOkN8ui/F4dcNLVaatKPq4B8pYsmQ/oIgvpRaX9/8dfMCI76emwz4u3UJNP+oQavgJfcK
UBlGfYwhgv84QACnihNbOCGYQWQVO5n41cbnsjhJ6kEHE/mNOj7FSsSRsxpJBrem6oSyv033+OHi
g2IhKZVbRv9Z134xOdCQAve4594UUVk6Tm9NSkprV5rbCyBh8NuhVqgtKn0Ri6uCIf8e/1KfMstz
tgrBG6gIlMKAmTWhnXUSykwb7BWU/DsDzxf7AOrNktCzB9IU2qivhqAqrGLRUVcQkPQzyWV9QO3D
TTih/44EJAoDd/rypDTmlEAR8Ql9oQmz+G4R700lGwjjgISDQp5iN4xCdB5+Imi0qGqbqFMUNKdG
3o2ZHtKDHLnaG5APrLI4bfiU4ik3AKJC30OZP1oPVVpzwN0FjyYYKZhXUHEFoqBbGNrl01v+jR08
p2/THO877Q3cF87B9bI+gF7jTMDXgB2NjB9uRzQdpFWPaaJiUv3f5cAa9zyff8Bvcj7jGa3BxWSd
dJADzPzjmQG5wKbKQgfN6GypB+5p0WdAOI3JOq80s2u8/r7NYRijY/gzujKVX1FioSjCZ2rxjLxk
+KIBENd7qkmc3VoiW6HCYAmf8BWmtYlrSLXuQq9UrE5CJH9O+vTcy90i3Uon+ZzQ11dZQxB3JzG1
q52M/S8IpMN1TlqERTV+oYZJ+wRvgnifG8j4mzl0EtKLxIYN/DigO5aa9Tm96af0beo8NliAaJQl
notp+QFQXvcRl5lwFcFyXhGfAWBJGm1VzRcciWl8wuxoBShC2PaFndR2OrWNo7ycvFPG4scwbJVP
5ac73lUzWFBTmNUoecLndRAjbqCCfGeVGzAdrl70lVB5k1H2spOVBFnl4Stv8QLlrwnEtV2cHZpl
8dZtpYuR+CUiFwgQWQy2ZklZiYv6/NUecxQyURVC7YwBpT5cNOwIGAt9UaOgQbfuUi6c+4yufnZE
QgLQErKthv28g0V1RKfeKaE9/E7nD4uSsuQalYPB41z7nX6FR3lR/SjfcFk+79/THesOQnTaIXCQ
CQPrlgynKxbijSm1kEkW+RaloQ601/lKRdWaztXeaRNLgyawQXNn1mzI6HK2A4RABrP6lD5R5M8e
vsF4SNz87oTfBfhMGqj2d7OibtOs8s7RzsoSoEWRuM0KrKaDMxi8IrST0KJ/v19NtBVwv0PVySwW
tV0e4dIMC5onDbQnPL9+08Ht31AISmuaDu+V/MHaQX2RvmenfSsJCNI9ChzcKWlnzaTPHhGt+Z0p
xZbL4TqQXINTfoiCKfvRdx14Gj1DM/ZxfsMBqXKqz+EYueIt+0H3EBgvskAaIBQ+H/M0K3rvT+oS
vzCWxdZDemzWuh2/H+G00/1jwNHdzTxWy/bSRO4wy7dR7YsgMa4e1xLr0+t1LeCxdrzOxauX1v5j
O/kCMsX1bXH8ecyZe+mxwz+amXi3+Jxu+Xy7DrOutAWS7LGai54ILSWTGiD59aRbqE9Liv2UjY51
R5w/jhGDsrSDiRN8ouQJCUyEtUcvt/aEiJaSo+2Y3rtkFd1CdBi+gj3lOnWDPZgJ4c6QYldSzXDE
/b5nzSkqVjEajgdEu4B2cxjSzuhp9ZOlPrlU9AtQwsqqZfklHur362oqYui2jUHz4m/91gpekuFC
hFALZoMk9QoiXV4tvmG3JAi7qtvowm/45OfbAbYurLaJc1UWeMUmj58E1CaSFqIp7br3/G6OuD9S
lMNwuDYXqfqpWGSZvWDUJfxOmEK5+cC4O0pzU0u2HEMJcGvsnPiJZ72ph+OSEdQU77GUNaspVwZx
kUvYnJXGTqI5Rfns9zHjX2Pipt05/DDWf8EjNpuHXwEyb+YR14Vd8HiPlZW0ppJxr61h1c6s6zvZ
J3J+bH0LupIgtDP6MsFXg6EsIg7JDN0CKvoppzbxBwHVDIQEtlm5GL2V6lXTenw90J8VeHu8ErIV
+kMDaC6QC7Paxlo+ME9FisWkiyrXxFaqnR53ppgv4o/pXJ5He23R+8pa3gyb68mYM6LxCF5M3nUU
fVhiYhGjYSt/5yugo4aPI45YNMRTeY2+nv3AKvbqN/d1Kh0kmpQqssTWdf9w2iPFF1t2MQF+zMTU
veeg19+AwcbdslVWPdXFRerE7hvAS66g+o3VD5y1q+R3E3RDwRnbGAkbJeFXewV0bg73hbafIjZB
91iwilsdAGBOKf4TRPod+OjMhyCH/wnZLtprbXQcxgLYSmx8pECNB9VvMK2WlIMF3aWxEzxNlIyg
YuV7FqLTeCgK2xuaFAbRrTmd5T84J5anyVYpvBFhxtarWVwlZC+jn3u8w0SJu7gop71HKTpHGQNI
KaCopx1r3kSx4wI1OQef0mn8pre+RIFn1KA371/KOV9NPxIsX3c820PaXoSLbrI2iDQs41zAFXby
vbRoBrNfdp5xU86ZLSwf+56O37ic1r8T3S7XwXSmuaVXP+3GwxjKk530Uu9QutsNTrCdiPPnrNq0
C/mj8HeInKU/5aVbQ2AwNiDQ+X+4UPzU0zJkQQHtrRI7fhf8+/VYZtT6LWPBOcKLCG6mPjHvEC3x
YrQlwtUpucIM2/smfpO3Bdi/AEigk8aUEc3SE27TD+H8BCDaOuWpie1ml7gPOHuHfkGsxLegq2Wq
vffUPODgj/ljlWpWtFMWj11/bs/lifPPh92fi3w30cxyzcbRdI6Vzapje4TazohFSwXlvs4aHut0
rr+Jp+En7BwZP5t0NZzKOWlAm9s1c5B289dzm38qbgn+MTI1iTGEehNSb6aORMD+OQsOk6P+zcDB
YOMk1GdEadU3UfaoseNoThKhCWdjOKA6J/BNPkXymTdYGFRGgemXzb4Fxpt5eMIXC112RXycYhfr
wCWQJyj6+CAiZJZeol2NKsDVreh6+vR3sqcjxHtkWJ6NRxG5Stw2cWvNlT+Ra8tkU/xEV3aTfbNP
g7PqE1d+g8uBgtb34Ey8GnucWTO1pOuJrKrY1CfhltjD9N1w7wLtXhehL71Dc2CVB6j1uMB3rWrb
7Mt9Ka0AgTZ7GSopAn4fd/D9IaO+2PYS9HS3OMRf/PgCoaYNHwDCG3D49D4vthLAbRiAmoNMWaOv
JQHZ0TlCgNVmoP5NoK45ueine9xHHyDrHo6BiphoRpeeBvI63lzPfKNn3zKZrTTYNJnXYFyEjivW
Xb8q4flkzm/JlV3ceuX9oOc3CrTP7yJFXPEdY59Ytp+zfnCJJsRNO+OcU/dXlu0gV/Zflc7QSGnB
yoNik5YZc/UZGXMZE5h5jtFSJhqgg7jRw3Q6h+tIallerjJg34bqPrgbcAGve6/nXjeBMuKBhRHM
bKCu9aizapE/NQRur/R+KuBqnRzjxQJ6EAH4kb71uteODguve8lkQixMmwPtdqWCwvtoFt1UuKND
M76lQwYhheP9f3i3AmQYq9+WOFL19ciwinjyXpRB40gpkaJaZTkCNmB2X0rxL/X4u8ypxoTQS9Bq
SPFx8hXUyqprSiEyLcbOzXhXzsnzsT9sLWkLKSRDNTA7Bz/Zz11agK/BkPYAgbeMLTD6demppZcA
1m/goJtPNEb5VGZyOmYp7Y8xSxelLyuzRp+PfJqbhsTrkownqs3JGqtLRLeED5WdwpL0JVhsjOgM
LObnMQgYM+sswNxTzeOgirZ+ruinWNJBO8irXnSzCICjS98QkRpJd5Kf9NxvJ05NLAqphM8g/jyj
kX5dhlawen5IHyRIw4Jfv45sEKYTC76IOd31of10lY/nqriQddIQNWg3g8yJgd44xGPQiprzCLn9
QPRwK160Q32b9HbwU9djSK58ZJ7eop1qc+172jYqzS5T+mm+oy1Jav7YqzfDVncdidbgx+FeXSMM
291SF2JHRonaypf1UkGXiln4Cxi2fo/9/id0xUtE3Peh7xQbchUSj/06+iYoJtMDXHf9qH6ySxFY
k8rC7zukp7Lg5BU/BJe0QNH4xXlhTKakt/LQIJfJhpTbGavrUr5J7H+7yuOKUJ8vVonT4ihsh8BI
TTTs+20PQMtXd7iLrNrWlNcYFlYR8E8TeYuUpvs3vRqgoFP81jZ15HcLPm1skdT2NHP61OVNHGrY
F3b1fnVzjP4yG1STiS4ghMgIUTY3WDIN0NxLb1E45lTNGf2mUTj7PHG+kEJhHbsvr0fdQgV8ps0G
UKmrq4tsAr7Gc9kvn9DezadX3yQuwTdHLWRr6K3UrxfTypreUtGcHOrQAXAQ+zyxn+yB+yODhhGt
zv6+J3+WF9RRcGtmYTlEm0AxGxFLVhtxzcjguuI5q+8FmsSDqaMA8537j3N5JcMnpsJgxowl98FG
fqLRKdrKHIKUE+zSKw7PxPDFHgQ3kiYMIwNQd8FvtGQPaAOL7XRFWwz8n/884aKW2fq5mIsLo/Me
m+wSHuLClDO7/0YNcndtHCAFwammsQyQmXPuNLeuskBUhGeQC8JWuzvSN/3TfOTPWGT4/A7gPnA4
rgdpVvrdmatReFM331wpCH3gvRafctFJVmQvzzEI9O8XIMRTEoGYNThzkZEU9wTnuzxxqsDmsucZ
FvYWMMqrH99NVUVA0VdE6l1mXYG4NPGzfVJ+YuNEt5fsQdw9n9b1kIVO9KmvSAcS4xfhanmyUssZ
eILpF8Ef6anm5TMqZCoggKeJk4FKhkI3kooBNYK7RUL2ayReg9aliVhKexmW1+YTknhI15p9AgUM
EXM3C201kqEeG/tP9QbZC/gbRQ+qk5GrS841OKSPo3p2hbdulm9A7UgdQYzfoQcCoyyw6J3Sd2+o
g53Tj9EccfCe9EaQpUez7ybm9ohOetVbEOq5jKPoYvxQRcAA8MDAoOfLNKQAxAV/7qgKTN5JvtUb
gyR8H2rYShYkocFWb1W/Sx7rMHLRBY7enz8sceEHUGsttrMHsdqi2VZrFENRe2vOOVx9WH9rvhfF
iZm2azWbKle0bS/w3yhlQMOljtWr5zinMokaryP8PFDHvvTAPThp7SriLLB9B8gIWcZvRf3r4WKR
nFwMmBSWgukrZZ/gPm9XU5Jp3a5uV8MFQays0HNP3gb76UUbuMdgr4Zzcpnue3UNJQFWoihaj8fu
ER+hy6fnILOAyDalF7SrqhvLLCyhWrTu0MTEac8JlteJKx2QGygic5+x6JE4UHSgTgAOpVgO52ZL
P9C/HnqguEDLzGFHWctCJoarW37HOyZJIB90lY1zNci+bOCu7GEoNb27rNCyXZ0wON7pVNJ8zD76
U7LDFbbA3vWNqhc70VXdhugNtw5bTnnTHX1NBe2+kM/M3VowYSpttG2/zVA2CSFvWemyIljAcX0u
u7LNaBoPt7sDSR1sgOv9aVwpIis8cOWZcpPzc/Uwdndkl1hhESfMb+wauExGEcuNCPqYlXeRneJV
u9Uviv2cWo/AFn46xQc/+IwXk9tThbXrCqEPZCLJXYNK6N3tdOggZoeeHFGMbrJ2UUfMJj+v882F
URxh17AIGB+2IFhh7SF6qi7Is69evqlyV6XX21ksPlNEhQlCMh+h41JyICBrCny1fi70HiUs44et
Fr463J3J412LFuxQrKIMrHu70kVSTbM+tnvpp+YyH5hummYl+J2iHRoiJoqOkntVbamFSUT1zxYR
n2N/ZaJIJot9uAaJTO4P2ODJtDbTT8iSmKde39HRSd77C8oMhcOCDa0hAjjfgIgB73QSsHlHundW
zmQ7xz0CoHaazchQOVcT+US00OrO4DNrATJHnjLZg0acAo41YfDFnG/lULU+80LLlgh05gv5onaO
ji43FKthhj4ZbuRFB2V5A3HG+L47pMeuGrtiAB7a0cSj1jt66aMBikZN+bSE1mYFOYy/mZWlcKh1
MhxNhhgSfomv3h7EKYiyAjptViEGlPo2hp0AuR2iQMC2DeI5NSdX6w5hqrUeEtpSsEXMCp/yqVs/
dsgtVhXbWrti2ygL506efEXBw52uWX7N1tHeGlYtYihpAZOWedf+iNUB9E8FFeW5Fk5sihQFQaM1
39muCmaZF9Fy33JR5LNyCnbBSflGN1pfN4umprTZmZVF1Bb404041n5t8SvaBouqsxqoa7HHHFXY
YHMzA3dgXlFMOQEu6SJKcby7BZtnFig30xyyaqo+ezin5Ua89Y1DYXK4wV5j04H3fFQz03jrnXuL
5C806YqFZCxHx2SL2SzKbbfdVydtnnzGe8HRLgWoptAluS9fBf1nOxPPkLZ+wUAhjSu6oUVbJ51N
uq888ysv8I1Pll+FYXlikxwUVzhwYq/Pce5WP8TiyNhDdUKXN8lXk0+29HheWcrcWOXvomgGvwDW
e2SsjVON1XYkWwb6bA31u0C3cPCkEMZTylhYRRVlisPqb7Im57+AYGGuSD/S0y5zCKB2e0LA8i1h
BhDgtWx8bpL6omolixTF6d+QFXgK1gnWpkmNlEit5JUmAPql9MuqCzjsjn3jJlgwyupD+q04Kbi/
0sasAUbwst/hB3n9CTkAEvVwjagDRfOB5kf7I9v9PNoW+8BntH7xJa+FW9VLiqV5vuEiF/PrTCF0
89R4JZG2X4y3Yq043QL9YheHX7T0ZGxmrxR1nr9sy1O8jY/SidALuiVJyfyxFDfqsMWVm78KFk6q
7nTPGlXKviTCfwPfbHfqGGZcRfC0yzAn73EBgwvZktSuuU1vTM4JQN0zg0X6lmqb82dWq/btOk83
zN7q1J17LFJNMGNu+n15HIdleahOLIrRSCozpeOdMMFBdupjuE3P6Mf1J+TtoaHFjqpsHs912H+x
0RD+X5fyBeZYiInFF9HJJETK1CujWbhPCB+O6m4UGj/EGIqDrGC4LaUjZJ/HufGfP4A7SMo28arb
Ce/A1LLZYzCTZbpQEEW60jvBYtfEzBREEbNJmkFFWQVboA6h3znKBoeTlqwmepNc2WHuLO8OUF0X
nbhF53f79l30jGXJkkSytO7rMXIA60UUDwTK5WpggyoRSIF/NEOU/G8q4cmBNbIa1w3zcRNLRPR9
wvcAld+x5mwUgNwsEhKRaDJ3ysJjhCupdV+q3tSjTNAeUYYimRZqh6K+bNhAUw0qvIjEdguwyEha
TXEtnmXoSh+eTzNdgKWFbMgHjBDixn4A69wMFm5O+ryXTzkLKy7gY7Vh/iRElnzECAgQ8az/QlFv
Xl/aY1O5amtL752lIfo0RsxPyUUZMN2Q9RGY7jNYMhfV0WbZiYxvQUNgRmKhnxCsmq4e6zycPQSL
Ot/AHMG94wOoc8CiH6B47jB2Jp8oLb93v7CKWjSxV8X7pHafX/XbFcvq1n/soJQ/AVSiZvZmLIQb
hSu1cZQzGH3RC/fdGzArtXYpXWTfERES34pqvkZCJviI/2oDKh2mdKcBQHGTC+7kgLlCB+JiRRsP
TebOkpa1QIJPOeWC1pQAT8PsD/2wxIfVMw7Fe0BFiRYUwbiOkgTFGMokeyW+NPyi+6x9v7eAlcFE
Wj1Dh9r8kkr6l19NqHnVey5bcTWtBjcTYMFX08BEghI5y4iPAcrku7b0X/mNpgfeLkngqbTYRP++
lYeV+LArhgW0OqswTtXTyyFpMPJJgx8WuniAXeDiTWJ74ik+8lACXCYgvbRWPeMrN0UreMcXSFCs
gcq0NJ7/e2mDUO/2Yg8smUjDZBaQww/7fvNY19pYlMq2xldb+ryYvACOrv5w4hWr9oNsh3zvu3fR
BHHpLW6LdYDqs5k7kpvPEyYPoTIbSbBSndzNPp9v6q1eRg36W3bwKVBKLsflN/7NEGz6rT8MRBow
8cYxzavm1SJc0WMNfuUjQg3Hat5aDQl/fwEjfOfqWcN97I2GuLH7KijZ0Gxm8f462Q6k/eDd8PG8
QsrbDsOaI4bPefd+TRedBGuCyQR+k5DEmwA8jiFxW6qyxLOYJh2KFg9wtWjCACMc96yTeBMGKzV8
KJ00LeXAu+oIa8HQ9obqXYlncNDVh0WbqDS7p5cGnjTGEfREDUR+LJVrvcd1RFHHT52+w4ela5oE
boZv+sRhW6g62/gkOL6uETUpG1OdtXMCAvqFJH72KAr/lX4k1Nbw4wrn6XSngnl/vKl+ecBqqwfS
CoPiC9bauGXZsZ981lTPQXwLdkw3+LGhwYFFOehjIfFJXAoHpQV9HbmgRoVVcJFYx4juHamiw8XV
IwKOd5C8QUDxDQbDhPrpcHJEyQwTl+3Mea7CTaSuqmamOyUbom41VGI8lmyE700i4+idaDnJl2lH
jyjzidGmn/oJEmf6Fn8HmsNQT5axNXWMDyoBqKGzGF0oMyW7bhmsaZ/WRyQNDN2eTr3mSA5PQ3H6
UYIZp2ASnYt4zZRuM36BM/lpv3BiepqSao8bUuNPCTYuw2gShQClmWg4ERHbtmvlJ9kVhDgz/SsD
TOzEodtLs+t1WZMceOq7jKaOiQV4yUyKXXr9aDzcU6cu7VGAjevCWs3FJ+w92kXp0k2mX6ZbumjW
X2ygshV996fMcCbAxeCWrpLYFt5ap9tMWI4kOlMDsQ3MmKmM0IEJFz4jD2OmMa4nZni6u9UhRvRB
dOJqgWFIeMHMpdjmpyzz9YlPc4GOA+SBkT7WzMRo27dv08i5ZsTOLBQEG3wVF7F+6jyeRnkHgCyV
K1KJaoWH0kw1Jz6lI8YCkV1uNyfqsv0drQgzPuhIbZjqRpqzPSpvslu61Rnj6nyCuKfVnCRYXxF1
2+WdojGitpBSamKxQ/A2HEQZqZ/L3XBrviBtCFpZvkGdPHEQPo1U6z4Bs8dX02ZB6A6l0wJICS/a
WnPwg+VM4aP4Djw1B9s9ftf7Z/ewrtaV/2S/V7ym39Iwp2HUIhyp25QsCTdgojnKkubp8EblwqGN
9Y6krHYSt5NZsimOjz2bOoBobTGxI0/+pmEUkY+Wpjyj4XC3WIsPgrKJ5u1GQ5fgaj1+rmfhDM4P
plA7Kz4QiplLNtoSvOWTYnd9of6fz7OJBe9MWpSX1Lk6k1l9uh/4OYqNkQldDnkWzu4ADFiuVStc
BZtuhSYqTCmKSmOHDhYRg4bY7nEsj0zN7sggY8GTClc9yO8GC/emw7BnhvqALC2b7EOghPGmUYwB
wt6BBXdRvxAiFAJt2t35TyovyhiEMcow0FesnHM/cgb8qvfD0RqFnouLXKLK8oJgVOxCoI2AceYr
cWRnzp5I4WCerHhDRy/DBUWWXF0NSmyMVsPYf+gkz8C+D1Ol+PzAsKnWF81kLa7YWEoY5agYUwR4
9eMi1cbnKYZbRJb0Uf7cD8mtg3T9Q0N4x+EZMeNFmFchcjssddb9XC3Kn1JgiLClm/oyOkHNNvaG
MP46uXl1lihtFSYtwCZiUTInR64Ov7Ei/yAMO+NyZOsrbQNMyBIWxp7eYQe8+luNHPtKHaK0dBqF
iqlGC23RfPZfscgcNKNf+hyzGvlQsy5MRIDa9i14rkXZgYCG4li6C96bwsyo7Oor3RPojQjEtgqN
TuwKbNQdCTcSenY12azZ3+5nkopr4pWhDRKionniPOcq8xRIz81YwBVGnf0E0wpjoBmrg+DKkYfN
yzRzh9YvQlN0mAaFXcjEwMo2+BH36DNVXwYqVhawiNPjZ0L1NqMsYUtnPq9x+e1ghFbVWfDlEy3F
iZ0dJh/avvsIIl+cSapXW9JXRYjyjSjLG4U79TQJZrU19egtnvQeoUarOgBFhlh2Dg4sChosSvZ3
xUGuhCRlbaxanz5DrkFGMZn/oPa3otd+xdua5tsEuSOkOsz8JH8oNHnuh4di5yfj1qNnR/Fn8TzS
PIGLxPksPeNu9keOUe/KnXBTFvFmym8trYoG5wuP0r0Nl9KTg7HVWlFooC56oMkMCw3XZdAl75Kd
HMILwy44CBSbLWNDywezj2T5+UlaDddI8KHWEYP96OjMnQqKQlbIB/Ed7weFBe8QnXCFFc2UqJYV
PIOnPJs0AOLN4jblPdPl74MTOl0+vMAKWDjBLtAbPeD+QluZxi24Kefx0x80N9xVizFC7th4AQKY
QEhOFCwX9TrZIFJjc0mjS87EWtzdcp/vIP5uoYFtO0+5yTQMWxNYyELy1a0xder3+5mpG84RcN09
1q1Nd7HvFtBgwL1Qlifs3NniLPUg+0io+8Cb8MHhUWahML+XWTxGVL/5PNeXZq3xa2nffo8l24BL
TZcSTs1ioiIeQk8d3xwzPSn+Y68FzlL9LcIF80vzFShDxYzr/E0tJkQXuvKecAlHWzmL4QvwhqoD
TUR9PuyQXdY2hJhxcZzOhUXC8snWUywZlzgTn1Cf0D+1G889RVP+YYlgoIgfmAhhpiSdy5Vkw1d7
3omI7ELatjUEFMQfzBSEVYK9lskvVAJPJrMtLMrObTgOEeFY7sB9Tmi5kVHjsRshf2zm8hGCLO4x
ouTJ5O6qKXwVS44EWNaQ0dWyyjeEo0G+MBHw0avodyoLHFHUz+cxOUYLxifN6wzLFyrbADEP9QrW
5/E5A0UFz4MuP1njXlqGvd3OiNRzlj6+IjsmCWLoG2da2EVspSvxg7ruT0dUtQze0uUIEQtso7tc
+9l0U3yGM6bWQD31HUwIfRs82p7/Rdd5LDcOZFn0VyZmPRkBlzCL2ZAAvSjKUWaDkKmC9x5fPwes
nq6OiZ4Ng0aGooBEvvfuPXeVngSXe+RzXunc+yhi0cNd67eGEpw84xSXrze+4e/ES6YcgiuKDnEy
H+gKtDTgP7jSYUk62A8Iyx6QuT6079Wr4gJfy9JN+bnE4IFdXveg3x70e64gXGnMA6oho0KGRiN8
zUYTJHcANeCBXbZ1USco9WsyNLr6YXpunuRlONbbNNlHxtpiZ3sF8vY43oP8EkfnOQ325llBQMKV
mfbH/C2ibeAiijnG45qVD6hjtKbNwq4X85pub6et47ISvNWWO16ZddfX+Oq8UJTi1Im42LzgU7LZ
fnmB2x3eUv8uD12LfS0dY56Fk0L3noH478hZO28xIBCUkq4MiMFYmV51qc8xew7KmmrtE5WqsVP2
sp/2k0o16rfx2fnwn6CcsSQq9b4lE1XZVRSXERGsx7w8x8oOa8h3omHqXYV8iCfLcmWC73kVvVFT
dW8GaAA4BAyulHuLzS6+rcvwo7S74ine5WcIa1Rw1qfAU+xl+n0WvGO4YdpDX5R6aoD4eGqHnZM/
RunDoEMXAJGEPGnd/wIBNb2yh4i4vn6oBW0st6K38hJ8j4mn+bQ51pw+HI2p7WWAOnAaqusRh3L9
itmIWp1LU0U7DXBOv+Mow244WsxdaV4xawpWNMG0u+LYbtfpBz9rYlvF8ywtvWeaB+s9Uz0Q118R
CTZgbnYmCTXrcFwKap1QSMhhKsXisqMJMg+rihMuF+Dgadq1v8atdoQQU/TLbEE+N68JEtVgFxYn
218DGgkNt9B3RXoXocwIVqx8grE+Ij6Lom2tfk+H8IT3LJqXLSzVDX3LAMuuF3KtAtDzENM0H65j
e2/BT9ug6tF1ZKgnrtOMpTcBC04AD/sxWBJWMOFsIvNArCM7Et5wlr6pPpLRciWgWMb9vitclYsK
wwj21rDB6LtqXnJfDvtMHPvxoS0eo+Rey+6ycge0Rx3XiAxncRXDfugv+XSwmXYxgywYTBzG/k5P
vybzYNiIxa7gL1cKAGWgzATB0dvt0FyBkkI+7IGtSzCGR5Cs4TCuyMcYxpMD5wJR3bTW4J/3rgln
kObhm/HoXJAndS3a2DWBejiXBHE+zKPgJBafgbFvxpMc0XBcWZgjc9+/mF/95TbY75YR/985/+2h
qrOqk6Uq/mgBbl8X2sHSHanRw/ENo0n8zDrDGQ/bP9zfnpt8E25oa10AvDt721a8rKMxRsgGm2BB
Uw4oQQtwdehopXDPKlHUD5Mq91V9sgUI8dXtqduLMJYRbLa0tm/PqXPOy87yHbfHTg1ZtKpwohpI
7LNYazxljH5U8JE04Zbn6uWmSpDa324wCVZ/7v194fZ1f77FNrqc1TzqWxfvKbPH248ljoQVb7l7
+9I2AK4ZxXBOe5nW90EP94JqHFYjnCx/p/NmVTOyt/XQFBs/aKHPZWstboGCDebkmrA4QUJMd3Uw
PYx+07oB+WArmO/y3syj+zQNPx09e9QNMP0A8DdGamDqZbwRJdM+gg9fc752/v2Yjzpp1CqxC+mb
L0AFWXE6bnDdrpOgH7czsQ+bLAZwv+SWOjmjxhRZ7KTHimsJlZLGtiiTO3SiqR6fyYZ7y/pi2PcR
+1McJ1z6TK6bJmF1q7Lpxh1kw00aDZ+FUmhHcljQXQe7yTYAahn7OOczkkq/aVRbcgzSGh0u5Miq
R0cyfcAx8WMrzOJtfVNazCeTxrXr6QNXCAyYmQ1H15vZykeSJgI2Rimhmg3suZVEbYFNFWpCh6yx
GbgQJg3N5gEAS1qEb32sAR3jEoORxGc80DlluVNkS2OOTAM+kHwtiwC6qiTzOHMqiPYRIq/ZiBHT
9f1dYGq/GgU5sxmi8G/UzTwzLy/hG6612fqJM/lJBhyo2Ej660ISY22hTBhttC817ZsYNYVhMdoj
R1Z1VeGx4AmltFemGHIq1vssRGyHIHDKf+wxB8/XMHuLHiEjtw1qsbqnDIinwIVKPriyWr49dNJj
FF6jus8ffdhEbhxqD3CTSRDW5XSywiLfYhOnE9ek2aGRX+O0k7kAQcUaCEgwcvnIvQaKyEqN0tmL
su7NV8JyX2a/FSIF1n6NYN0iYnxFIMTBYRbQY3qIVHoOdRvF55jY565d1hpMrVGF20I9x2WFSAHK
CkiHloo8wfFrWe1WA8vrhPMdwVg0pWwV5bEiN1OEvDbhLwoMeptaaJJELsHgpYW/kyFE3JRTbW/p
nVf047hrpxk1d4g3DyztSjeLa8WR6KkDPGJYojiiEEcmLGaxnf6uh7A+lvZ0P8/0RGwcxWA+OT98
4HXoNAyGPCl7V+uDJbD8DeHuh5RFWmsp17aEoLuVxiHb0kPTKgG+057wqeicJWD+VkbcvAuba0FJ
B61qGRDVhik8rTNZDLT0U1akSGp1/Abci42cj9bZKp9gexZYTXL6yj1TVYW+YRBzaYt156kzAtp+
ZSLdmqUsLjN5r1L9a8PF50ByfYiNhhbYblUGqHNT1N/570Ek3YnAegP+ELicrmJHHkE2Mx1G3R1b
mpj0sq0/FwnUv5YNi4HOUMlRz6fKdl77kgsqCYHFZpLm0eQD6Cu6h1nHYdbPdMGDITR2tobEf67j
UwdnGfo2u768TB6G4DNqRvDH6L4URAYsscHOkDaBrIwhomT4gRnLiDQK3sKCkXIBQYAciWQ76U23
jupk3mqdkW8ae+I0Qam6kECH73o2Igrg5LWe56uRXAgYcIeWGeKYEBGgdhzBYW2vUkETi0gYsJPC
zZJJebCMrL0vNEqYZPxWLOV9BEvKONuZ4EbDEvarr6agtj/4oca/dtLvbYOWozCuuQmuJrxJgCYG
LrGC2DbL0eDK+nHMhPGe0G6ESTEq4G61IOw3IHsPA5sIbTS54DR2Cxso+kg7G9w2lCUdMymqyJmp
dc+AdFyigH1UItFUPThquyJFJT0WOmPiuGLn0KpEovZYhTcEq9xrLTkfphW4ie1T9tT6E3nDOeJ3
eobWWEAFH6N508019hsrvM/VQDsrWvdWa91LUXOedHPhtSNEYg00GIVWE57Ju1tVhI6asyRYSUlo
tlPNWUMJflyyvmnCfxR+wJyiEskBLWIFojaU7C9ihyG5c/JZIgv7TUloUxLnywAfh4IaT+2O4BpP
mOmLMy52BbP7aElh2CvQFuLB/ErN7NfUms5WjgM4a4UefOaFpqW5iY+0RNOy0MX+pt53BVJzR8VT
bBvUS91AS0sLzC0cKmQTTeg5oXM1CiWl00yfgtMMpVwDMNoAghVwlKP0WzcB/h4mzkMem8RBbPoA
vWGukDrO1eiqdI/T0Fyb4nF5iwffCjmoQlNs9QkcTqyDIpnSa+SAXgpzqR60iBlNnYOnjmc0HqpD
Z8RuORXTYmo3TsdmOmfw0ZuiQwKtrGHywPQPybjvewkVnd2oJY3CI8xwDz6l9MwmfciybNqBE1oN
drO1iIZwlXBG2LBgvHjJR2hPtKhpTRJGXINBhB8yUuF0satm4HQDDnkrboCoLG3qJT7LgIu6cpQ2
w5aAdgVkDcgJmsvlwoEQE72vBU0Wd618TRWaBpl9mltBlHWFeqIYmhbl0rwryz4+FCNOShmkXpGz
hXQyrH1xQJe/lH636n072PhUYYmIIiZolDAITwYkCwFZLJ4+1cnGqh90lTybECQKm2UK+9ig69GY
1H49V9iVxeAptJwJB2LKDBNuA/NDvBJ9v6pM4nsDwn1XlinPYMvhMh2cqWcW2zHfB52w1lj6N2GN
USYBB+4Glox3EYN2dUw3gBwrrw61V9Wmuyw4vj1gZKsinoB6RuLFSRvb9e2MIScRPVVrZE9aHl9F
FezUkQU56BqyYHOKEQVWNVFX6SFvQI20XEyy2nptEqldM+M86TU8f6vciY4G5qQkOLba4odPnJLd
dl5NWw5v0AK//TR7GjXQQmQWN8ch2Osj8wDNjIYjpAyU5g5FfZ/Rhaod++Tk2SfkknDdK0zxi/gy
hrZ10OfuZeII5GBlW8PurhyaLc5WWq9MGmMfKETG3gsd14z3hvlTZhpvWcYgSyBiiy2fwjeih6Xf
MEeV+qMn8lrUleqOwA/GYTpFZJG5PfWLK3toN6VqAMZGuhA2j7Nl7UEzumqEqEFTq60N8nGdBXh+
9MD80JuhovpqvTQaaWKJ/FzCLjbrGcMYw4OSmDFHqILUOexBrQzqczHVZ1+E7xMRUDsTRNDsTnFm
PBitsgsAp60yzZm3ldV7PQwpNi1Mtg2ypcaxifd+NB+MZrhUaRFtcz3chhHdKzVExV/EFTakqMOs
uJRAok69kL1A03OZjpxzMKgQuju6L3VcuInonY1SMqRPw9jNjTtTZPHaXED90sTIqKi/5dB+20rL
lwUXZNDTkf0dH1j54i/8l+rkjK3xNGsmvlt1VWZY0mY2J9v5GsaRscEBPu8c9QBLmcaEz1GrzvI0
hJJhSkXklIVWyNLqfSTp0o+NBgZpvpRBhuF2wkoKRtayAZnaZQYOZLbQXQ13o8NVYmD201Qm8fAT
asihu5JtFO/TNLsgRBi1GsMlgvpKhWgVtWQhw0X1cty+q57Is/1kVUdjNILHMk5cWILrpkaqaOsw
hI2q/bCccjhljnOcHMoVR5bbfvzI5Z1WRqcGq7AnYJ4woYqoo63XUJVPbTrCJee98jHFqAkzAl8p
CJ6nwP6KZC93+qQ7myZvH9W2D06ZwVKWT8m7TMSvpOUDlfRJHQm/VJbvdYXEWGTNW6ZFzDWA/UZ+
JREBj4eBM5cAo3o1tS2fQiQFRUmKpUl/UjIFRFl/H5T09tQt+CvQVqSZOy07pyqfT4MMf6yBSCoR
fPkJnR0/mcjDU7nStuV01i31nIXCWIkWlcLGUEskxyVNtY6ql8XfqR4Uh4lKGxXNtlyUveQS7x2r
EutAR/+FYVPOPU2MgL1ng0OkktPVGDPMinbUYj4G1eXI6lgpmVc09nuhcR0eUrFNVHpHpAuiFGpo
vk0TqclYC54VhmZD1LxnYwzyWB/QTQ6JtZUI85Oj2WuU0FoPHpbrRxtqmEzyjHsT2jkl0GvXitCn
Sb32YP+BaiSJfN1/K/Mcw1TO+Usf2goPNOBGJGATwXMSc+jQAwQyJ5ikvk+pN+vJE1lugCc6ZrX8
N4hUk4nXp0rjqQQpAhgGDz3ayRLr0O+Bjl5Uq6Lf1WwSZToIdBNjxnjIZkihU6UiYc5mj4sWnIFh
z5nsQEw71YCSpm7puKEV5ORB41RmrhMOe73QtiF4SQQAYftAT+FFkLZIoqDY6T7/QKHW9EDG7iPp
CGc0DdtjNw+YvVVOPjhTZFEZKkjajRNiaWk+mFRDB1U+DAoDsXi6xkG3u9GzrVAl9QsKrCc52SE2
xcOrVAVsSF9FVussftnmirl7PGoleqt7I8+doyxIxkiNDkWsDLe6OT70vUrlXbOZ8fWYVmhln3WT
3msggrvZXzbLKgcn+1IEOc0dx3nm2oHDfNf5AiVZ042Kj6roL3GggT2t55XdULCJocHD3ldnS4k/
Ej1Jto3kE+oyFr8iRyUIyEgDxur1eou0ZOLzVZb/u4+eVFf9o+Y7KakyPm1G0R7jdvEpZj0TyAmY
blYJAuclsz6FuctIulvHv9IgG24tkzq9G5c+X1OKcx1+daM81FObHB274eiwDcY6dYDLB0mrTVkR
QDaDTIvbdtCtfRg/FikyhiBsv0MFTUVNc6BqKXoc5uqj0bqKdYsX4tMtac5sgg7BDgTyYCsKiguz
wrVF1l+94yqAAbrW0emiRzQrc7gLAViVjhyWVgYebw1RXKTBljJHkIT+rOX7rkZf1xlzTrVtrEkS
ytaKX9rE4UU0ohk9F4aJqar+PbH0SiecTlmXLonhsLo6YpbWYAF91/D94UwMPQCf+W5WtORIyES5
Hufy6HRt48J3RDvoR56MIdzViK/FrJHHwEZHEmu3MrLmaqYWIzjFNYfXOQiUA0CQKyG2iLn6xlrx
pmBRscDvDAFrZiTq08tldtTzDqNUi3Z6mjiuMwFsEV/DdNVTEyuqMo/ruERZ1XA5CDjqhxla+ZiH
vksV/Io0o1Rq7XuunkItIjCJVd/iH4rBdN1EZw2gEuaB6KFA2FFqKAzLqdo1SepWqvCflBqHyMxc
mD+MDJ/X1NQ3Pdz6Bm+F0Alhx9tIx2RGbDFsc0X7zUL5E85VtbZyqru8G1TOABJsGgNcZUuADgGI
a0l2n2dGDgWt7Tznk+QkNDlQLYaFcApphLLYYM6yvmHgoglB+N4BMd5o5vCOg6rlnwhqdpL8sSGK
6qrMxw2gW+Ycog0fJvPLDh6xOJT0pICJdo5nDdqH0jJMGZbp0fRmDVQuqdl8aAplXblpfOPNL/CW
YsE6KC06D1I2P1uFplAMMyAmXSHSiJXLYoaUTVW9ccrRYPJV/CKK8V7r3bBSdYSnClhcZO7Kl24O
T3PNTKM1z0ldIAVobOR8KgKyIfkJrSi/zEj1QQijlF7qWEkJp7KHK4fgRBrVxh5ogYypevLnyH4i
E+hI44IWIc2vQI/Us1WobiGxUTU9Uk2YevnTrCtfdqmGX9Q2P9LnlFbNZ2L76GrqzQ/Xt/fMpPci
QWSjliuqrt7RzpQEuxLDEL0bChGUBjw9LqgRySP7pqOtxtJwylC4TDm+fbInIz2DUR+wibFgNdRg
/7h0MZow4HUMKSQytf/ytbhcayjFC5/dyeTXPq7rfhcaKWFMNssbJMJPYgZewKMvjK3bYsXwyR/P
0Zi+20Aat7OZNadqNGzmXUJ1TUBeCHKqz34wtkuZsYYUPXtAI+ej4/RL1GNIa6nON73q37HQxUdb
c4xVUOY0N2z1uXQqasNsFEg9McXJ7o2LV/SQgIdfyyU/ywocD0w0qv+qebFzGIhEKbhjUWFLLfQn
o2X9y1WjdtOghEetiC0aVQ2ONPVDmnGdo8czsvblo1JDHelNQjyNQ01+wM5CeUBoabf1BZtQGyen
7uesQuSfbshJpTtT4JNfkipCVhS7NfbC6EABBiWJKLGz09lbHKAuf0eZcEgfKS+zgqlz0PQRmjPV
HvTBfZblbOQN0yPdYuNXyqafWmaWTt6e9a8B4UnGwr+mIiSDhc1eZjVMHfxXPc89e9YR6ffMM8L4
E76hdbFpR1M1TCuzt64O4rsMqx+eF2PyZCl+AwXbDqQiUbmJe6urfwIab15Ro5UYSn3eOigx5pJm
feWz7V669hATiw2A/GQ1hIG1I4D1bI+jvvItZqTSn9jIVWwOLNIeVr5AgzBprBgq/atgrqHrEtW2
trruPQjENS4s6ZKrzXi5zN+0ac52mkyOvk806DRgP9S7RWTZApuf8PGLgYW0gP2405tLLaDz6gHA
Visgr6P56ER3rJuJadI8YOowa3gFTUesUygat1fx8ij53LiEETDbn2lHkCZWrGMySnaxBsyw0vhU
xah8m5181JtMvjsCjZUdlx+xOX4qrThrtXniWnsZ+M9eS18eRoVkmzBvUKw0nINZamzi/G2kKt75
NRwZgZohPyUDRn4A0MxkWfwJxEIniCmceoTrs1l9QyllQ6rayIuLhbzz7++GU/0wtIuhSsrsMDqy
iO9vXx5UZEcwqF6KiH6YXAr/HHfo8kXLzd+HWWXCRLg9/nP39u3/9vW/3z73Ne/r72PLZsI4bFUx
/OZXEvSypKlEy83t3u3mhraubzGBywu3h7cXbs/9ffjvnvt3X+JDmyn7b7X2vSnBKuxkY3bwk5K/
Zlr+xD93b8/eHs+EGrHJyqB9aE7xRH1SHG43HF04bv8+FjPxpH8eQ6ukd9i40ZuVzXJHtPQahF1D
li2tzEOaAOqPbNHuDZ/Y83Kyd/6oQ8uxmZ5mfSUPoRLKwxz6tuuQzc1+jYdtNf/jhWT5Ess0mDwI
fff3G25fdntIig2CuyE83p6KpGEcRs3GydYpiYF/GW7P7etur9xuiqzml1N0PsaRjnHbBOFPbcXv
vb3calLuC+2bABuJYNjpcbeSUedGUMSObBygbC20IqtimO+nXIurkumvEbdPbcyApq+nem0WZnu4
3WhjiyAiLOoZfeOMQgTqjFW0P6NAa5Hbku5nrEbHhAu4UTMxC6GYo0wV6wTYGAEmVX6IF1AUCUsc
LsvD202WDUi3O6uudzWxboXaY2+4vdIHuTp7fpn/Sge68n+/L21CLqhTR643cDTSnpefcPvZZSAW
8ojoj/w50fbv7/vzW24/9s/X3F4aWyYp6pDjCv3nm0r++c5uX3174V9+9v/78t+fUNpxs3W6Zv/3
a//ldxYElERJfUxVNsAws1j+lshzUzqxGwbO02AgXNRUfHbW1J4SWs/gpKBn9HbOMExEtC4/E0Ot
dlblMxUowr2VTPneDOP6JLqBqVLCHL8Ndn3Ye3Gb7kWAbqUqQHmBWHF9R3z2tfLbNMIMcD2D+Dpl
q1+zc6HilFTZkAqEadITY2ap+VSeTq6PEGBgEPVOs/WZfQh41B6wVBpvzjMbsOKcDCxp4CiRzipA
N9sERG/QV5iVGNb3eY3w06YWMUagBg0Mjzz71RN179UlGij2Am6XTJeOFp2LXR51kVk8E/9ArwjI
JUofsC50yVw23cy7W/yKUWoE+2pUnzQrv2d726zHVEGIEMW7lEvwrjfVetXmMHhU6jLFj5BT2fi5
iu6SqgUXs8jvzqPKYKljgqnqjOm6RQ2eBoSJFOPk+gmmrVigJZZzOXNqAcWx0CrD/ZgQStqlqC8F
s0U/vg99AoUJ8UJCo7Y/MkhIYI8ry9Uc9ViERJhMBgEiUeMfAhsDiGI5rwmyypY5iBsEEQ6iDkVP
TnDjLD67LgHbmzdfirVJAPwyaJRM9JPk0lQU27EslyA+/Lo+alCN4drRkB+W1D+1pMM829BMMyZ1
J02042QtTOvivk+QG1pp9YrLgAhDG85J3QbBqrLpk6oJueKx2swAOVgfhFGM+8qidgiYwSZtVB+t
QZyZE9R9+1wp7ItVKtM2h2FCcOmaYfB5SNTToNtEqJDA7bV2cSdavdoM0r8XmvGVV0vflrcjOIRp
jmgCjmYHMjDHGJP4+W+LMNXUHzCOB5W4C3N6aFzOYApFS5hlqp0DKCMEwNfruqEdUCGBmcqA8KxE
fVNa/ZeZiB25MGuFbwUJj1y4CWcCSsyn3qzHC71HLWCzlkgUYMQLOzsLHk1FM+QgDGXCNZUke9Wm
CsodcbT8p8To5UObar+lhos/Sl8CNig46nN0u8Z73yjgUtr5NdwRkk6ZMGvxzkgWXa/ZfjMMXAq/
QXh2Ra3XQhtN9S4FGcuqpmfqzHCFPSspnE2EBJbILMVljKV5RWJ9B30dXolNQLXslADto001AG7z
50rd+ETYKEm0p5n5olWGv6/4hISjC1qdhXxRi/aUZg4aOJtF1MgGbHWG3PV6aO/a0r9rwqg+GAY4
7r7ISP7DYI4Ja2z69yqtP5SSd5CViGAz/6Es1EsTjpR+fN698HrJVlDvph81McVdHeET0BpaeIIQ
QjtEh5VEyMBj6b+FEaLqOVdg6oQZm048wG3o3xWzSa+X8wN6hPimXENRoexzB4Nv0B0NFHYDxp6m
BqnEcr7RB2h8pSDJdoyz6iszaRs0EBJd3QS+Z6BvU2ntIX5Jmo01G8NT1taoDGOEMny2CJjbUJzZ
0wPwUxHdTvmxtaLgYnVckwPGQoYRBcSzqB927CioYXL0l1ryMhlRt20SynA1tOS5D/3vlhZap0qQ
GBryrrHjfVVdfInaEnzgrOOe9TvO7rHvkcVMhIPSmZIBoql+8DdyHjWvtNrhGeQsY8vhmbwSBW1p
+EvTO51QGh1kvETzO6oaUQcWP5QpMRqXbnEiDo6zrvFMp03WwjuJNU/097xFzdXIfEAxSuvDGJtq
m8OoZIyPEpZgo2MeDC3oPNSkCDm2MymG3hBjqoAGRCJRuyLELNtrOmAhKcJ7yKIDGq2FhMD0buPH
NiHVgXJfzejCGFa9dHOKqal/GJpmXms2vY+pVLEXKoFBVE33HUNKXUFE+RljkIQDwS3s0pSrUMiv
bK0aD5KElFm101GRNsa2ztr0cUcLv9Bp8OgWmVFdjtmiGp/GVkMPbkR0i4U7a+V8bBHXpDLI7haR
GUeuVfTRKSnnzKuz7ESf9F4oNwF6ZHhFbBJ5Wln1tmvR/w/jnBymmn+0MzdnI4iA05S9TxthfLcS
NCDpON4n9O0PQ8lgJbOxcY2kK5Oy5uyVMXkfELxa4/ieEjGxVcz4rpsF+ugJq4WpYWFSan0dABvf
TP10Ij86PVSbacge0lJlTc2dTyLeaOa3WHzN+prYSoRmpnwyGWrlMznGlcmVORPWj7mcqqbGCCfJ
TvXACUTPjt3ePH75SnUelKkEmsNfH+N4VwkwrOwMC3IVPqtOI1Wkuk61R5eTVQgRoIDy47LDYAK3
Y8yMDWp57vbCbMPGqyzjuWja4OiE8i1KIRvGtdIduoVgMyw36pBgpgjyl1CE4SHMyNaajPEtFIAq
mpxUGJXdHvISbmohA09myAlidFDHpMrVfeXMrrZ0D/1G245Lso1isf2vqCPtplC3ypI4frvR/nnv
9vDPW1y+oSEd+5B7tyd6MiCoPJZ3bg/qs0hIqNOsQXGJF/HQRb5mY3ss8ynfsn0kw22YiOQi9YG7
DNLJKDVznaw4AYCkdrY5TMSsftcDtP+qg87ztqW/3RC0PB+IwfjHNj8kF4+5eoxWvyUqM/E/AnJT
5j9vSm+aYfbaqXkIlyOcmBR8JXEyr0zOFopLighSUeCbLze3e//nud52uG6aGIxqLaY5eSuQRMmW
NtCX2MJEnoOuo6D7G81+u9cse9SOAOu1wsR5bVQMO3c3gPkNkRqQgUc4ibIdFyz7DY4eWxIp0+1x
tFBY54pujJPqO1P0Cbr6JU7oRmbN6se+tdW9aUEsspebOUXIS/Bbuh6UYSFVAYs9dCWus7qQd6FF
XB8iMO0wLYmJt3u1IrRDOZgFzQxascECWa90fdmLSUoOHt3ew+2eSanrmgYSrjA6lZJ0uLax1QM6
9j40fUD50Ey0BNEvMZeY4FPVWCKwHxmLgKVX7WobxjZQtuZ9HtjnUetla8YGZAnaheL6gcCyYzX6
odRU/dDoMYkcXENX7UI0tzSWygWdDOvSsXJoARBvUh+aQomgtGRaNzWGttZ7ahnmmBcyiKOtSnIu
LW5KXq+NxO8bRf520y0VjTr4iOlnncbQ/2JyrTyyXbK98CzVdn7MexX7kuCCBtWrdBDiko92u6G/
ui/ambCeJVhqXm5un//tIZG025Q03h0fdwBAb/kfsHP7x40zwlCx0QqsZ0egwE0piLRQR1Q6kFaC
4qViw+ssedx/D8Dbw4n4AEYKs+92jf2k68N7ueQs9vOilYznuNmEyvilY49n3bf2w1ge/ysz+iY0
WjGeNWCEs7OnuQN8k/hCg5418MlkWyRe4pHXsFM+5p+QAiKmTeghr4bn6DnP1Zd4Lo6MpogVwp3u
LHtBmMsxG+I1jibrFL7M7+DFfsZ7Jhb+S/icofUgNQzC6Tr7DURxOSnHLW1PJoglviRGAdNKNzyG
INCtY8CRTMPf8gU4BoJkw6I+P8GTrgdAr5tO2UJ1DPud8jjft98FDydkgysDMQSII2aA7xqnr+oi
zGnf+FUmszjkX2R6PmJGY0iY4QZHeGOeoi+VKgZ7KoFJHIG0n3Zkc+CdamMillf1uMURohmbUH4j
hgFWUwIafVbfHwBYedGFeENzhc0YocWzoFMqNtjO4wU0ZZ+m7+CinVCnAS7w8MdCJEgZvf6UXM7S
tflk/siz9iQ+9IP/RD+evV6DHUuHvUvIyIk9A8uK9h6/Tvf+z4g3/HWAgd1ug5Ma7Q0M/GRgsmib
FJIbo3IFUyzk5CfgszP5Jdi+3jgOcMDPTCeYGp3SY/yF47Jc576nGhuibQw4SiSCRRh7ATx0YlVF
jLDWyOMARQ0XdmKsG0jinYcTaovt+BVUK/n4y2k37YRU/jTh87YrLoY7o9o51pNIt/+Ca7/8YZ3/
R95llyLK2+a//1Oz4bmzL/zLQLcVqbCdkJaNNFWV0uT178/HCOnMf/+n+l9lNQ5xqqsYNZVDKZCs
eMlvcSx2yRcBhY9QTkk3ZNvsXyLLnbItbUUyGu7mb44Q9rVo9NKF7TKZrrqpfbZNe5EunNSYPEh7
7+cXmJ1DCUPV1cVWOBozdvYNWw3J3xtEE5SB1/k3dL9NtsneoXDc4QHdldf+IX7MnstrS8dhTTbf
r/gAsfYt/SSRTN/25/TAtR8dpsIBi7F+p28nJhJb64HFDK3BDtkMdmrk0/j2dYxN01Yb1obL2bEG
84aydDZwR7VX6w4M80g3+2T2ntNtftX9j/mcncDxhr8xJmBosH7jgJJkwh2p0lyAae/xF2JI5Ye+
NfLX4YnBwjMpxzlWG1jFvMJZDa9BIOtHSrbHMOuf5AOHbMv48RGxWfWKxMI+F5szRgm8uvSGUz6/
A5Iowk/ZZO/SL7T6G/GgX6Fgbhwv+DV/mRi79W30TCRPfdbebN2LTt1e2YVb44wv1PggGQz7FBFh
6/YBDCCC5+y1gCyC6wVlk4fcGXMk56mFG+Ar9tbRPpfgWlecYdP9ggB41pX1L8BkkeWxO3DbdeTu
gFkC+2SCHWIgPHaL8eKITwGcuqc+MqxUQ3Y6J1rk0MUXegOHLTK+8+Syy3BFtYPIsOdPDDb6Rf35
H+7OrDduZNvSf6XR7zw3GByCAVycB+U8abIkS3ohZMvmPM/89fejXOiq0mmU0a8NVCUsOS0xM0nG
jr3X+laWHar9+MYWnENlAd85x+plOukX9pU7KrcttfnewDG0XkAL1y/OK0pCFKKbY7zzNr858xe4
/3+c+K4Upu0qV2tp//3EB2TfoOiSw7X0+ms8S+F6ucdwej0q/SwXhSmRTuv8FdsMyiaMRo84kpqF
+L1olX9zMAQh/MfBmLaN4lnYZB98vgqduB3dWvfDdSTpFfJ/Kw5hvpl4i0C04bBh/Vjjs4uhYzAH
uynbm4ABLjbLR/wj0c3H4fzXrxSHP24Lzb//m6+/F+VS2Yftpy///VBk/Pffy7/5P8/5+7/49/9/
eRf64/74Xx+vEwTjf+RdnIsuaqK3/O1vmRe//tUfmRee9y/PdKXWtkUagOu4hE78kXmh7X8J25P8
p01h8jd/pl5Y1r8QVUhBFgYBalpq9b//1x+pF5IfqG1PaCWlFsLS5v9L6oUpPoVemKZpoX62TUc5
pq2cz+d9hFKyKwjD5Orvad+Hjd5hKHio5mSbTF7E9grhdh7CL5lqtDwjqajEtmOK79FmLmG0cPom
5CLk7CVnz4QuSyNpbDvnrvazRxIwaYEOjGhtckg1E851S9d/55c4bfMxPGQmtbTd7pALYWSR9Utq
M3agn9GTnAa+uqszLIRfvZsmrEg/pKkCrxW0S/Gcugh989iiEdyZh7g39Gp0mD8bvjqTRNdtx5mu
bZk18IA7iCysUF5eaJTYHESVvS1Clb1r1w91hcqzDnitBbK2VY9DhRpXorhGOFHVHltSo/vRql4c
ugBKIVodGPUWYwwDJEEGKCzM07cy4wfU5XQcK4ixU6WL1TRW48n0qKdhMTLWuKmnZi/MQqxGek+b
qB/2jMbekT6FJngjrYwAXYDLSlFIi6z1sbrKItjHSNvgcrMt0LZbbzOzB0MRQcGkXz/vO1KDvUA1
aPrt1ylxrP0/34vM/zxBbOIUbYezhHMOVdDfb4zx5NV90ZfYHiz9IFqMGh8PqYdw2EGVeoU4UYMD
7m5Ex0HZlFxzpP54M//5WMh6+ettkXPVtrUlLJv0TE+Zwvv7oUjDFGOQJOVhMFjmoxKeIEZlIOVG
dxvI7NHQ+Y/ITn/3Diy3/r8sDcuvVZY0lYflhnRP69M7MHeuOZPPlx4aIzqLKsGa+Gj6M57yuN60
rax3k4FbJB5mytoaCJ/RIND2aSbxMtxDVcxP//w+yE/rw8cR2VoJ0+WC9SjY/v5GxEI2aPCb9GCH
vBGEuNurRrfUJwO4gQJaDLlpeM7sdJmCI0PO03lrpMkxjHGyjpYrwV3qH/3Ibsp12T9pJkEfP2qZ
TYwWbOzGj7/880Fby0F9fhsd23Q92/RYZL1Pn17AFRDlWcxBswPfRvAR2tibNm1vUPbHron6iZQX
a6heXFMg1wy4DiMy2q5YIgvajO+VS7PC0q1B6VygfoNUGVWPqW9tqhFQTMEiLRPYf1X8rSV7mmC5
BrUmQW1A8KdvDJWuK2d5I2TE3G1sgeoViJJCeS+9qt10qX74zSteToxPrxgrCa9UWUITevTpFY9o
KsMsEVRWLdo9I8WKWEXk+AyPoTfLs6U9zCLARYW0Y6wis1gZhgkzZYZNVA7EOZYMj+q+z7bKRZsu
amcbYT2LRnYMctQPfcVkJfavOz9hfFNyE9BlB8M89d90iSbH6ark6CR0cnOne6uKcd7X6H+vCrI5
Kp+dY2Bv7N7/3fXC4vTpZbOH8JSymcbwqD5dL6nZKKYZqG/bWj8UuiOZWc43tZ9+Mzq/21U/c8yv
ucTlNTaA1fEB1htET00AYLqp8XC5Jzx3wOYQC1//5iP5vx2baTpSeg7xRbb8lPFUV3Rw2tqNGQHs
RQ0rY06L58KrWRIa96E0FGBd+r4fy4Hswci5i/EzcCnL065fDSA02uUy7+Rro8JvEJ4JQw3cO07L
Zt2hb0TpBLrSnOufji3wxsmHWU9HB12a59xWgVmTZkf6SRHXSB1RJzdxb6+NIFqVZpkdozh6jfAE
Xv75ZZv/eQtzhHJNU5vEWylXfKpuSVQeosAt2Zy6sGqcFHhyMyMIclsUanN0l1cEtOYATlrrpH2+
mCkT8aaH90jQyVuO4BH/5pA+rSu2djgMTelDKeOYwv50SHZkDCbMb3rWiJTYqM83InTtXZ3lhzxV
9iFsSf8JenGS2oMqpOrriGnaqsnM3x3Jchn+5TL9OBLHxK5ms+m1HfPT+RpnrWvUBpdpG+GYtt8Z
4ICwSYNuG8WMZiX3oWQKg+OMLjwoxboooE+2WTmSbJUuRHL1mHrSJ3d4dreOdDYFI69/fresT9uT
X8douZ52Wfm4myzv5l/25Z2bNrVbjNxKGucaBbemhZysbV08GdJrXi2aEIHITiqq/H0ZflM9aihn
kAIWVHZNQfmexBhavPI9YVb+ZSRXQdQMl2Mvu5UGtFQ/koiTNHknNIz7UyyNx64LAWJNsrmkI9We
V8P1Vvhn/vmVmZ+WheWVmSSu2awMShLm9umK7Em1jiqiWQ/ChkBVoVYKq346RZ5HL6nBR2y1QCAk
tIfWrCgrUuakvjVlJCAW8BUUnK58r5LY+M0143yqNpYDk8rmDSfYmlrc+3SC9gHhv7OvAMnFeqfa
ibYVAkjW+unBEQNJ1HEyrKJkvvf8JZo4opkR8oiAYzvKLqMIDVjYVO6sSRQ3Do6O1kWJDNiWzJjn
FGYc0xsXseCN6LNqq3oXX2HkgR813H2URt2DNQqTRKvYeCswQDgWCMd0QjSS2OXGnk0YFHZHqAfz
1cLJ7roK/89UgBhpCybtlQynlS6G+hx67bvfZ/Mp6TryQhLzJu/5HNsERX7ZvnlzfBnlkbd6U7Rh
utdLJ0OjwjYSvKttwQDSXyYhPgdy988fvlpO20+XnsPJrAn3I91PuJ8+fMpVf5iVYextyo89antW
bzJZ5pkXnnaOe2tl/Z1PhPfK8/t8W1Veup2zqty6Jg03zH27psbQpJPROSibGMwwg8nlifXUFyUA
+PwH2o1q69rBVz/VzZ7r2VsFuganS5l5RZpoRMQb2jI/8QlgEOVN2df2SwkQzV837JzOhZOiKSDe
IQ5Cdx3XME+s3Cdlu7eYCSDdL0L25wSdrqidlvvDeBow85fd8HNooCg5A0KHwFYgm4k5BB9rs39q
6rewwXmbDhPajiVhguiooNHBvk0sHOVGiOXKr8O9xfQAnd3MfNzo8RHrVycw5F1e0KNMMEBWmHFn
o4hJnxqJAHD0bzoR5qf1kosAO7lnoQx1qFXdzx+Q0DnBCynvEpnK3arNG6x7udiXI/6EyQTB7GCc
xWiLIIKukxjzBxe9BRqE4i50wDmlSiL7wD2KJBORQtO0m38+hT7uzn8/hWiScHkqJT0eP28KIkNy
EhkNLdqlFq6GHlxQEGwKwdoONuFq4DK7iqJpO/jFvE2xol0FVfE6RZTJCrftFdJ6khoQRCPiDH73
/ln/cYJ7gjBhydbB0Z72Pp3gk9c4jc3A4uDV0t5FkdB46YbXNGb86Uv4ESU+s5NhM+XNs8iCL0WY
biyvfi16YRWs//ntsn7t6D+9YZaFxRf3urA4tE9VaVqXhuyRa+5HK5Vrx2qS+2yk7DKJk+hzzDTS
37ZhlJ+DKAoJ+vihU1m+WcWLGWPAKSyr/t5BCDOMMNsPs0eWTfGDcqY7+WrI15HvYl+JrFvsYONm
CCGCONwW4dBwVfQmCts+fQo6nylb2KKbGYPbWjGTyLiqgWZZl3hs3ouyiC9uXJT7pp1vfYntpQl6
/6h4J7dhQJt51r21c+voWx2H4Xl0MNkk6G43OqYKJjQUOr26RXXfH0OyLPdEazGZ8r5D4Zdg3W1C
MW1r1PsqD05dyo+KNWlwjq0qJIDBvXaxsiE/GjD0QcqQfhaRpuCj0S7gqIV985OPG3ZJ3FtbOXnv
Vl0Sk40z/tjTy22ZWF/l4cy4hBaqzDznVAQRw5HQjh+k98KbHV6sfLj3he1v1UAcBqIv/DpsoFnk
PPPsli1GrDSA3KvSbdc09kFDKca6Hsi1J8v6xIL6SkQ6LKiRKRIajY0zM+TIcNIBZKFzEUwxo7ci
fVEmcWMROn68UyjW2Dblx7m3X7Lcdqj1onWi1bpMDPcyj954yjza9RWr7153GJ2KDqmtDn3Sb2rf
fZ7lLrElmLV+guAjf05zIu+7lByCGSfwpCaDWTVy6dFd1hDX27kDRuBnboLXAFD0xYydQzO0/nU6
M5xuc9hR8TjwSXo9WtNYYmMCvVOHqDRKpeE2tmO1sklOvcWTUa0tG6+4tM0duxu5a3HDsYh2xmG2
8cBahi/W2GCeApMp2VTm181A+lnk0vGvxNishOO+eC16szjIi+MUaQLNB+87cvxym6shOdMDyih6
8apm8Vg/sG3Otm4HJFA4E44eo/BIF+JcDvOiPbj18D6ovtsFBq5DzymZ72AMBnRZ3tC8uNgO6Q6R
ak7WmGR7PQ2PNvNKELdc0y6iMmACiHrY6m96uei4S/dka2Ck0dC4SK/VTtr1RcRpeElcJJoyTrad
C37UNMHEBw4h6HaZjXs3su+kBd9E5SN1ajcSdVJ0+CxGNIepnwXHMavwWHxIxdVZpYW4E5V5Cnu2
ja3c/Cq669zfxroDv29mkrxCRYhHbu7Y4kigxXir/NrcBMZM5612qBEVOpRaWeNO+QlzPjv96pu5
2jSND3S819Et6jvnam5Yvizvqeir6K7GR4MnGuuDXwhSBM3JfLJ8LshQPkojGJ9kwyDSbjLkJBRM
azQUkhRLkMSF2+wSP/DPnYEIrfTcbWrh10jGL30+uRdqoDLO/L02nHnnjvYNA93gIrLvvRigG9uo
MMdEBxe1HHTU6BszVd4KmxQoKoXMCrM8vc4FDNqHQYXPzgb8Pe4qKwyu5fQdl916qirzkvQQjey4
yIDYMKQz4tw5ixxVYNmZwS6a+wc7k5AS4vjcj0xWhcFSrskcYDwPv9EV594cL74Lbw04rbgzRpIe
lhde1BmK8N6rN8ByxievRKfvx/NjYsoz9aOxD7O8vvEkB5cEkf81bOcnYxYal4A2L/MizQwFbCUZ
OTu4CtZTCRJjZRRhf+otdrmshlGYwAYISYtpnPyMxyhYqSixv+ZQBNYYZfPTJANrVRiNeEEaSyhF
4t42erZ3bN15nzz6E7AsEN+6OB1Npmfm6H0vBqtf5wEGBSNeSM2uuq8DU39xwQ+hio0RhzpQ+FJo
CFRqLaXk9aSA6nm0lMdqfrZrbj1VB/46NWlN+D+ynq4Bu8Z3WcBVr0AsYLFCuxXNNW9hpu/6hBAs
T414XFqHHU4e7DvYChhpkGGHpOooJt/DWN+IAkuQHWFYL1qr3CXDRfk3fJRk4g1EVGiC6wphlgeo
FExzjN66pk3ybFLIZE4L5jiMwkuWp4BK5W5Oqzsn5BosastYWxobaZo2PbPehuTnYYTX0e2senjL
C/upHUR+SeJyiXNU1ba0CWpOIP/QGb/++KljQ+SMiDyoiuNQb4QHUcE2X+2x5l41OPkqhD4iJ0h5
fS7Ky9zIg2VlcF0t6PHSzRBmEBNqc0KLnlGahwR7W4anOY7ru2ryCAJAvDGbvrlru/5LnbkEogSg
+TJdk8hrxuN6Ltx7xkDmTUg7XHUeQghpp8dhbueryKrFwdQFnvOgh5cg8LcNKeW3q/FHuulpiko8
rzRdwSFhR8ur6TIU9WPKDM9PrP457d6AwrgrdizWVe0lJMjimoprPuAoE6BDHHdFD6recr8AC5Mu
88kcK0btnHPXjbGCIxWIooHMC4vAgSIJWdVYBNHfWl/Cn5SRZCRCLdGiqg+xgWAmh9mAqyo3LcVc
vPCvOGMPyOafZ63Mc6hEsUpCtFRthUeXEhCdIMNPXbRsI7sWHFwCBudBh+we9NQeMwNzqQ0XYC2E
6zDu9Bglt4swseyRtkDhOgnQ7W4E1R1YCjTLqbT2ZkMiA25kE9Gc95iM+l11YX7RdnicM5pcQBpI
zCyAtiX+dJqHpkbnEG9A3sCOiB1Y2yRgFG4w3qR2rncavlHW/8S4G9/ipbhPbfJ7mowZypSE1TpF
m1yqPjnWjQPFecTDrOL5YKeatCxmOAxxEQl7WQFrWBBWreP6yYuG18H4OmbuCFDPpUWM1sDzHSS7
NDi4j4PitDyIMVSGTu0/lsOqNtdGrtS+QcG6koFtnmW28bzoS9TRZuSSa1h0GSZPQbaMdeadxWzf
Tdo3VOTHkZV4nLIbg/43shVsa069LYwUrZ8Hs3EE7zY17lOATXNTNZiHzNm/U5U+JhmcQReyBD64
xaowBtuuLbGjw2muqZ22NfbV2Ha+UFKTt+oO5y43roIIwcnUzx1tGKBwGz/vvpVBDRWbZszUWC+B
wuk5+ugG7OShpjVyJYzuuRtsDQLANA+Y9rBYtlVOSYwMppkgRxg+ZRsW11qU0Tqb1S6J0HoIFOrc
3gAijgnIY6YC2PmliFbKhJuG17lHLFN+HfoS4ijdjXWZsjQj4HoY5mfZtdkmCbpobVsF+McEDe+o
snYzVNN7OVgj7Vv33bTLJ4RGoKrGxt/45LQZHuWE37VbLDyb1BMvUWhtq6QZNmnd7OII+jkdVsgp
IfE1cjwLjVNsHoxnGzpk5E5v7O3RvFTeLmzYbqfjwctlDxsWi2uXSzIRrOYR6RLFMdhUngenhcCJ
ICy/ma51UtgQAZjO0PypSPqcll3s7pCwIhivQlSlsYaK7p5qFNjRvMQqj8ZNgr97LhUBn8GVUktW
mMI8KLrEWY2Zfzsgk2l7sipwWgzrZDZhttL5h+AS3kB4x1aIHw4JIxunLlTndGkG6VK+RV15qSaE
JW1SnGsj/S5zVAPBGRMkLMYJv5UpkPtTuV23Ac6c2gbzEvrfEg/oqsq+lG69d/vysaXfAJ+eJkel
2aTb+XWdQNfLM7HXATc+NMmEsqRcLkMVf08wfWYDmU9QR8KWgAp6ibCMfczngUEeaBKY69emyPK7
zNP7kFsByVPFQs/kBBS97Hd1GX4pa3hOIAnqCyNALolqBLk4168URyzZPWA0N9SPuDxZOs181y2G
mmZ56BcBo5f70yrKckqV5cuPv/h4yseXvx4WUV2kaJ5i+1j+OOAAbj1wq8tPQTHLOvbxRP1h9/l4
zsfXUyWi5S50+vjq1xNNLfRWj+L868u//KrlRw+Jh7qsCn1/bxpAeArCT8oq46NYjER//mTZlhKL
xHLEf/zYqcEGkMKz+/jmn8/89S9/PekvPyXQ8gsWWchocjE4fRyGcCK41UEcrP7855+O7+OH/+XH
fHz98ZxPb9zH93791j+f8/FjcZc86oZm1BRcAoftOjSW7OA0TX/DVHjfx6gDBjW+6bQjgjvodqMR
wKHxwvlo1BhdMZOSkSAKvLXc0bZxgwQsMPvh1vIo8ONseM7Cbhsm0Vuf5JfFd3VoSgfxXLsFi2fB
kQufhnZ0OdU7byPaBN41nBlijvuvAWGaF5XhUBeDf4DumLO0kdcVYdyD7lc2WLH7WzEnmMN8IzvU
fnjEfJ2fC2bvrkLj5GXZraUPo+vhsLfYgrEBCTfgn4AkSfGzCXVwH4tv9YAfXSZ4r/IaTLGv7XHr
Heac+twY57c6SrEPk9wBw8oUEPlcsBgV3T6CULibwg68pE48HPAOEa0wiFNcW3f1tMwhfMj23nhu
yY0oo1Tsi35WcFpStlJe2+1cVe9C230A12BdxDSuQBoV6F/6EDjSbScBdvOq17nVI1AqF0SWtQ8c
w7gPNjU7thVWYX9VGUox7eJNw0HBdLObqFTT21R8iWh1r+tZfff6jmBIS69AkyHzHw4upwEYmveU
mk1avBttOICuKUkVVmnAyK29IJwguUWC3B3zrr7QmKDuAdNSZAZ41ErfGMBwsuFCX+NNmP2uEN0a
d9OINYx9UDjgFlPtY2z5BPnoDKkk756lp5fS1LcO0ySydEw6uWgN+wGBGqVivfG7OKJHm9yVlk94
RqDVfvSnWzvlhmqnwSkkeRLbzvWQO+kh9wfmWNZX2cP2cXsKkUolBUdLO92Km3PNjvrGK8gOWTga
fkRIJqQIkwsb+zYqYR8mzTFokvU4TzH/Vh8kN1CQfmSTWJN4TCQ2FW82ov2MpRn7EJMcF8NCQjiJ
Se/BNwdvl4OGmN2pPsDHvFghk8xJ52sFgewq61gDJwOwkSdIhP2oF10DyJAxmaA0ZeGvnTmI9qUZ
vSdjnm8zYb37Uxyi9h3Mvdm63nVoYanqlwC5OEU8j+4dZ2N5y0trLhnThJy58rURgx6P1I8mReBi
+KDEYJeZMO+dbt+FJNdjXsLDs/aNjncGSbEZjadcc2KBdIq/qPHdFg2RkkvuQjsCd8w6YjgL9xUC
CTQC9S2ev4DjS/fV7NHAt0h68HByQN6cA8LJbDm/OTaVZB4NN2nuPyQBYZeClG01Eyw6HRLHgLoH
Q60CbrbvlQfNwQbBUQYeA13fIbBj1uWGxe557HJOfSvyqJldn65RdWPFpAzROSIWJEnOvllswpqJ
gHBwSEY15M+pqk/SLsxNPH/zBK2z3NxYMAGvMO7kMB7VV9nAJx1TGkmM6R6aJrlbxgNThw9cKTfa
WlHzkDTB2XG+CYt8SLo8t/WMriXMcI7hUQATMeXQZQSRglHQ39QpEINUZjkfLbnEVeW85p3ipmHj
nDNxpVzhIiNBecjIoyvbZzMJcbyY466z5ncBaJmS+Yssh130s/MDQMuje+w7TaKXMn9yAg6rYUyp
IWL7ySQc1qfOx9loQ9s0UDxrS2ITn2H6WpITEClKmKZkONDgZ5tM0uAEiy+XxNSl36gxxjaITkVq
H2c3NVZRq9fjMnwOZH2vc9DX3DCeUseCbBA9aUEIgMzLYyOIxMOyeynUuOtneZS2potq9wdnih6M
yMD8a9BTxWdqMM+xSSZ4dyICZQoAxsiUgC3HEtxyZqlNl/UPMW0Lq4p/ZoZ357VgXlofafg8k8Vx
32QV6fRVwzUygchL8PQ4UmwYFkBoem8tS2Inbc9ZUH3VE1lIMdCFTTegl52Fv4uzGIntQA9c+627
gdMCstAgJ62YqWcwJdc2zQSTLEiTX5NMTXGLYi24GOI6EvFTWRKPjcr9zUc2gVIc097UTYyu5+Ap
TuwfspoI1l5aT/PsHuOchb9Jpbq32nCrcKeN+BedSlnnhisgrI1vTcz9YVDPRp2zYallcenbFpmz
86TM7iiq10kAKLIkess2mw5BY9yKKgKvZorjnPi05maF41oxOwMIRHhQ7j2FwRgtGKkXl0KvaoXc
yk5Rwvu0y4bRfZjJeDB9awEJetSZFaoXI14VUQHPSA/sZzPmpEU87kUMBjptUzb0/ltoY4hLLIDe
XVpcos557WjgbnWbMPpQO5qiz9CNMG1r+cMdeW5nwSQr2CRGPiaVMiYaZaAvTPIVVEeNctOTOfBW
DLN78G9uzn7DiyaxHboGXIc6tthSV7MfQt9tt5VX0s6DVXwefGTy5lAEG79q76VLT6Oy04cGRbAL
7NHi7slWNSIjpK8PaQwquA6XLV7TyGNbtBA/2Nd73ZI+Wy5AcbcXu8im4mepOooGDGgcTewHaxDw
cY5MV5CJBRzlp6/mA0IVtaMU4bY8MNmem3oRzoN4EimU7aVDNWDp3+qChVOE0wmXxr6A5Vyi3LcR
0XPjdPFWrPMEIZ6TRI8wUWCDyNFbyWi8lfb0kOc9TWErwgch6OZx+x7cfmVUxEWrwDoaDTacfiz2
tatbPFMYW/ABrvvlIhXaTzf8xsmPsx3zVqTzgoBVDzNPTEzS0MX5qjMNappJRhsMbw4cOzogNCtq
xjAQvbvhXAU/8ojojLlWcK5Aum3oCd3HXQ4aycQsqcYvc2Hl7/TF0yoUK2QW5XFmQPsV19DXzm5d
mgQNxZFZnYyRMXpeHvzZoQaq053j6/kmJQ61cg114iJ6B6PsMRdJrOOUC0gblrw2hiwEKlJxa+jl
c2BGW+8YzJm9Z7dDo64pX7NmBJhblNcRnM3riiCfOoY9QzU/bBslsLBX1taLsasCqlyzcXOxeQl1
0jK+TGGm95OY7kd/h3oOtnJd79y4huM8hCwSr5I9wlW2iUrob5kJgK8wGAm1ul/XVkdQTmk/VXq4
n4rmqYL9SbaG+7UrR5IwZqIIfCKtZHsRISUJkNkLEr4TvLVbo6l5BwaMDW1443L5Ew7hXsdOD6Xe
qfw1AKON3TRf/c4FRDupNfw9E2oMSyMocriWEvp7i3HMaRCtKTPvj2ZwLsb2gTkBgnkDuyd9//vZ
vG1rQG+2ieKpanVwZQMK7WMOpyvVfjbqM/pAe9OPPSWXJsXacatrX5ThxcmG+87s6X0W9COZvANk
HFv9JWvgNuSArxdnFU3pPCKrIy7ppvz6ZtczXq8RB0lVMFhKx+GKtPmSJba0HgPJjKoLDDJymlgy
kRmISZiLfN3ZBRwlzWZ+7xL5U8xaEHrGg4KzhvyO0iluh18PLlTidahIynE6PIZqeWgwoalZWPsm
N5bEjO4ZpR/40VzJI+whisUWGnA7NNFpcB/bKGROYKTzC+rcTWJ1am8mejyWY40CzSoIDRb18ePB
wBL3608sVy5bBxs06vI9CHzOWEFVknF9bENFK3P5k98ODFHNASZ7AW/ebqbqGNCWOg4fr/DPr60u
wyUSeExcMyDVJ6fDZ9SXLSykxWYHmh5HWsT+gVSCNkbg4QVfZQLhlZbQFJf+4eN3grMEovznr4/o
vjWZr/dx5g7YyhuAu2DZcSnNxheshsOxeWHQTLDO8vcfTxpHFG+jNFAWWD436LYxvBXyDUi9ubNy
S/YfgRIlXrmaMXoOK6y26UbU/UQcVIjV3oLsmFd4GvOIkzGHJ7+acsoKzgBsgGJ5SJosPc7X3vKi
MhsM9tVMDHdU+tFB+8BJaAftf/3lsn/ng2RQOH4D5F4yA/vw+7UWCL8245Uw7L4bly32x0PMUrEe
aVtdycWnN0VdBaQ/JlHQuY7dDA1q2cIzbuhbgmohTmB5SIwGyQzjcuyH8bzO2kkeowUjOhiefEmc
uT144BPQcjtHXL1vlVsZGyvn/G3bbNstZtCPB/rZa7NTlMpDRYhr6kO9Ldo//vLjT+nyZQ1wa+W2
EG3yjqFnaEws4ktvTfXjE4hMRjk4yM2lgyND8nSgMbsW2J25fWGNe+EO+B2wEAIoRDR96lB4SuQC
GMeMXvwMCr4998Nd6p0SXzyB8mea6fd0ecXTzL72CsnqrRytr7jBn5w+alatDyEvc+99kpqmeQSg
ILsDNfGPIqBufg2cjlwXxqG4DjFO5PmNMoY7FJhPDZRR5DqPo0sFovo30RO2MZsVgZjVN2Xbb4gv
78baZbNZinGFZumQYVIEscY9aaBlLqUFq65FwE5pRkxow6gPgOORuxK+VjWdk3BmU7d868+Hhn4U
Q4cuPOTA5z++n6qKnNGYPfvyd5+eGqXLyffxIz/+WnSt2oAQ/Prpeb1evKof3/x43tyQ0igq+1Ik
GVOhnPRcGIUpiFzxs3KGi52idql09OwzxFvXdJuycjIeFRXAlQJweexrDMT49WLfO9Wdgew0FZfR
z1xSC/I7o/Fu/BpHUg0EvqmIox0CPpAMGHPU+/e2tUzCHAMsmGYPSyC1Yy2cZo/RRh9VjI3bUn3h
kjPFTxDw7Q0ZoBFEvY1T1BeTm8fZVUd7iNK1l4TrSffxvZUVMRU9xU1ewH9zx/g0Ntl47YRcVvXS
uwvSfOE+t98qZJ74LBW+YtKk40LujaJ6YNuvqOlguTk2t7tWbCUa5XUW5fPG7cwvYGnHvd0FFN0+
a7FHjYFXfaFbXlu1BtZQNbfjnO6qRrTH0JeH2gmJrfF0vYtx7UPzRl4dorgOEZnv6ESy12/Nn0qN
XKP2YiFikhRb8XM5FrRobIzSrPnT8FWYXn/Eu/pG+AAxqq77vUm9i3IbOKXpLYTxd9vJxUmExjoI
ziVL+eOQyJ1IGueALXo1CIrfqdm1jtcDjAgfs9ojJKhgUGdm0zvE1adKWsG2WgYBTaGuuToeIx2i
NzCD9iojBd5rw29xMzxzt+clFgfbkuwlwvDB1uOtIuuuY94/pyMW04TrrB3KbV9UAzOXudsh+fph
vLPPGs6x5z6YbgBfJwrUGu/EA46T9ujYIGaMNiVqOVA/y2Lwd8188XNixpm0HZljgntCFww2z0nm
LzablcyRJobir5Zrf1d5HnDpMvtgrjZtFi10yzR2VBwPAMpFS1VGq44hUtf75S6qs1tavVS5bM6t
cDOQqts1HcTGudg6xsJYsQmhENGtAd9CWeHtEAAeRQzgpGwoB5tcBd8PSG/QFa1rEiwMsYGOy05z
UyXuaSrdm9lieJWgJJEOibJKjg+ByRA4r8N3w5ol3QXjlFcNwqTuMmbji51QrobWcJsU6q526VW0
zr0YoFqm/XMehhfljPuYnr0T45eNp+zVU+jP5p7ce+zUnLHFucjzNz79BHdIcOem4XdqLaJU8/Ag
p+TMjV4wV3p3m+LcuSSKm/aP/2HvTJbbVrot/S53jhvom8EdFAl2oki1liVNEJZsA0j0TWYCePr6
wPPfqvirot6gBkdx7KBkigAyd+691rckI3kWaEIeEbQNnmZ2Ih9JiOmBgwykHvr2fVDNX9UQ/m0R
mrcICaK+N3k6rUcAimhgvpTlf9qvoxwwFK4L5dI137MJ9WbK/oC/pXmWeHqbTuKaVc5HsaytAJuZ
xaDe5sieOBMJxAKwiHpiSefOCTYI3D+4L/OdMEE7UnBf59R8G0M/iwU6Yfrw8EjWn4NepKeoh4U0
T8XZCfsXC5MuU1W8xKFRbT3wd/iZ9SoDDKj1zG0Es5zZLX6B0iY8OHAY0vPGiwEuiunqV9GNWFKX
mlF/d87k+EH+Q83o/2ceFsVOsq1WFtbeQCXRuYf5VZDZOhreQzY53QFEEm3Qjh4FGnKr1lGsrenq
KJ8uGL7XWRYH1Xf3/sRgg8P1Q5ba7OoPwE02mdv96Gny+ql3P0IjIpyHNcv28Ecm2ckkNdFnJkVr
zf3WJjIcW3TxHFpkAqSS2teUr+EgnvUA0IjO60Q2pJANExCD1i9OHlYrbkBhUcDyix2NPjzylK46
4ZPQw5N0SHiOCHv00Yky3yTz+nFOWXoq8lwx8EpwL4YcH2SR3DWpdyScggMDsJ1Kv9FgcgLzL+Ln
WkZMCKAaNc38oiD7tLqlHLPKO/JvIBkzAIE0eFAe+keLBpaVfyMMKUrnySmwqARj9GV5sEdzRRhV
pp39kJsoajyIdXU+gDJvULkOSEl+pWjpwMQkn4sGVmXxPkqeysx49JJuU5gLghrmldL5ojVxXjx8
Sm7Sfo/j9NOlryNawg+a+U8rkaH1fsLsKvAOxjiQ8Oz/YGpBE03SQc5L/WdsOvZMK3wy8/Qgu4/E
TKYtp6yrWRkXYS3fYR69TSRxwW2jEHd2yegtFA31m9Gz2zZR+51CT1fUfmw8fbdXYWLtBxr72zni
eOoO7wyTQPCKsD1iVcDmpRS6Ntukepjmk22r38nI+aWQy2Pvw+lPMljeyGZoltd/TdqibK7qKe0T
HkrUBLPo9hyTX5fh28ixHcmi524Zx7OlwJwxuad/VL1UvYVxrEPU1mQlXnYCEERFJGca5Jc86n+m
tTXAuDGjh5Ru6oZZ8hekB3XE/ZTDLm+qU8Za4hoMIhAmkL2M0y1eDD5PkVgLalBaoIvt3DcLfVYz
wBevMvMarTJ6s135XR6oS9996eYXRxUo9RrkFRZqPC8ZBXMKf8dvie5nbS/JwP9OKGrO3UK0ZKPx
ikjSsRaZdkeHg9guKPIMTE8KVrdFvt74nC9N07QYPw9/ixUvGyF7ygsAl5ltt8C/ef3SI63CHk9u
1hi6IFhbGP1W9Aq4tAXbV9BCcQd1oNzMcX9LGtBjkZ9rb37qmOfdR+4Y3Pt5R8x6SNVodV5zD/Wb
iAfLvkR2+ZWqYIEAW4+niZmYBoV+L9cvYZMTDG9xefHuwZlYfSfzRMjJRIvcbJf6nDscEIti7Syh
lrzrSxntVxvmXFbwyLrgwReo525fQrlQzFZx1XnRofCC+S4fHDRBtPVTXxP1J9lELZdMCV2QTW6w
lVxvX6wZ5Z4RoTR3l8eQwT3UBL26EhF9ruS6+6QE3Vz6E85CAX1Zofq1u8a9n9gMt20ie4h5EwmF
MIhfqFXVS3BqMxNMhAdIsTQ9++wDhNskI9MvVen+dbSmao8rgipRCGJsBbdcOnoY2ZsfqQSvevuD
n1rz3lpn+A2cD+V62uUxQFLg2ii6C+hJ12zJ2Fd9qpnWxB4fjXw8cH/c+0zVfwYXWqGzwkXLBWeV
1edHnwnd1u/gLpkZ4p8gca5RMCGbk4mx8wtsEQDviAMPNKlb2iZ+yea4N4oF+pHqAQOAmURxMvLT
FIPhpWHKP5v0XMboOoUH7bTzCz8ltgVBoWzqD4UgNcJVVoMMD+S9r31+5iGBNH+fzmxxg10gZrSN
los8GTjzJEeGjAicWZpkzzknI8JilFFOlMISZzkpNiz/KKLueVwg+hZgj7LVZ4mJjiHGYlym3pNx
mFG7+xLlHfIY8OEtj3swYpqfBJyjsAOJme7Gjp0pH/hmx0z3Ph/ZofVpxBstfcVhGMNYK9QXiAcw
Ubp3SY6gcnAGasXgLi3dx0aJk0XjjwrKGHAvvYXkZWxuhl7ZuvnWTEkEWjj5aUfiz2MD3blE/Vhu
Op+wH1zSqQsumZhKotT6h3YhNHqoavIR+49CGb8jV7toSeFhpKu8pYFOMBArxO+xknOS4lzWmI8p
AmFfTKwwi/xy5/m6qPqlqVXBzHNKAL+S/ZRRwzkN22aNqSUPjJ3XEwYVVqS1lMr9WyS6P45085A4
TddAJOf1v8Vj9xWB3iZd1P3MEIkx1sx6XZ7DxH5t53x+CDU8NMX670A6nObswyib52YwQOCmCUKW
AoXXDI0rp0xxmZ0B/2epdhsXUkVID2Ym080dpRurMP0qBbk8kTPTGgCIdRH5Nyy/6MRhnwaqPxDV
3s8t6V/IMPMES7Hhw02sSXsIeizZEBattC8I7eZ4nDsCKEOyprslJjMy/ycuGfEI1vq9A6lmZVLC
9uPAtmhxH8E32BGoApdHrpbpaMJwrDe+NTbHtHBSqpkxOzoTJ2tRmdghb8leOrlzfEAvyizHZ8ey
j8L9nRRRRg2O4npitHpORPYoPWWcEmbSY2rBrcxrfEqZdR7EFMZNmCLAKhXBlfQI13vc3EmH1vAS
Fd15HuF51WwY4IJOmWx7CGLGCbw4wx61PMFaf8w6gCd1BEqDeUd+X3sgqIopeGA//GFO7QePEHQE
A61nuPTRKbDIz23o5Nl282YzhTr4cvyqhQDB5OXPqIpXt8l0PwvSTSREvhxL1Wao9Vu/JsT6GtUJ
M4/Jpznrp0CWmpFsJsGEZFk+O9VL2ore/WBiH3BbTlS25PlmipxgpRR33F85vbz20YMyNXUS80/Q
4j4n2k8uSGnSp7pVLv5x7wwGc+shWmYqQfgQighw9iEOE1BrvPzLWizgNkVID52JxC4nhCaJxq+b
Nf72iVX1qHZF/kCe2JAM2EKXH613NE26dm0YnMmHQRfZA01rSIbZlBYowILKCoU57k8UIvSBaVKE
rrgfIu9JyZmKabVQ3Mx+pibjyucGJ+cL7H3gecvRQ9F/bV1ig3lVP/YoNCM8rWAKEHvX1CAqI9ID
KkDERSdZxRsRItjhIdBEXGHDoCoQ4dVyiJyOOnfTubW4BCZzk85HOFKEZLcgjrs00eDwveAFxm5/
s2aaqfGVztUrZ31mZkt2ZPZyLqyCYhM3TVN8ZTo1j5ZPM3hYLGCV+VftImJF0pL947W3lLvXmgEu
gX9QRXgC2hx1lU8G3yHbsTpkMO1BCWAAx6SJTM9wPTwLn06rsXkjG901M0GBCQPOsMY8lwYfJc24
LSfMV+HyI0unVdu0S06lwyeOLuquwmi1GXDASh/NbF6+ut3EP11gNaZncnRb9SgdKq5y4NuzBLVk
0gM9iRLSatdXBis29bakFl4H+spNPoRKXtNxZqVjhoR8jdMuXPpYR8ZfR6loW3XQ1NXChKbAQN1j
DUFntV2QGBmd/Zv1dLWwFY9WSy/O1kSuQe5ElNUBz82QQmiyanOh7nOIqIHFelSYxBJlVNRmi03X
Zp3PmB8jZ+RZ8B4M7XKRbO+ZVI1k5l2FgwEfCE95K+aPUXIW81umPkbOxXZJVMpmQWFkoDIbhnj9
ZBhGwoALKe6Gyci3EwoPGpyHAHGhU5VhLGH43/aThbAGMN+nWTwq2/vOWo4ObcS33Np3ZMNwIMy+
JmrJqVbv2cK1sxqDRPY1DaRGhJJz+a62eHAtB1xwO1VnEQnr2GMgGOQ47auMQ25oU86HpTZ++NlI
tA6piZ1pXpfBX6NJ5HhpmLlXzExPAaDm01oD+6XuHkuHRTOf3Q+ZavdRUUaaExFGXgTy3bHVYzGu
Ex6yzAa0D1pPZBVL/2NI+/J8+2Io+ZllRno3G623I8HpnuxOM1nTQ1RscQg510vwM9MG8llvti/z
BBExWXCCs44+M2xXh8U2n1tv9PesJd7ZkckZMQr10EQgB0f8Yxd2n1FpQQkdrKdMcouOs7HTPpvk
elOZK9Yhk+67ETBMFOP6+dFeu/NmnGlucre4NEH5Le8nCI/2GB3WM/88Qa1C4GSexhCgchkdaPL7
G7QIDO6gGZfa7E9zgePpJru1pHK2lg0dQXL1KAzUJqJM0OtJze7tdAfEDucioz8exPTUmPm7UChB
C8KpYurHJ69or8GUYimDOom7ZwD7uVqAuJeg7DZUMkgcKJpKv3hxR49In+kPDrsw9h0E2Ban9U2A
doj31s6kJnRAEP23sQ0Jgq8ol1LUPfXQvfVUxttuYg26LUS0VxrgCiA324HtOCkNwJrO11Kvp1EZ
cPbP84ex4+kPmEswu6e47TbdRNoryohTFTD1p7OmdkH1UJkgS0D+d0cTSgSVInoR20XRQegA/xqr
sRzUT8vAcA2omfo3ov/N8RBm63Ys+ztcL6htFZvq7XPy/XdDo01zAXmSpYbveF0522UCLUe1Zer0
x0IhGFO6stfDQLFA1OUM0fcZtwDCFOvPPGdTzDMZG42LG0siliBwg6J1opGJq46OAs9qbnrYE2tB
z4AFy7ZYagrkPuOoJFUPQwfi+2QYnEAmB3HeZnd9kH2t5v9xKL+qmrsJIS1ibyKQSSnAdh6ql9Qa
32ZuKzxKkFT+dQuaPUNvgecbZOSrFauCFauYWR9Jjq+7axHN7I/hKbeyd1z04EA1RjSoEJQlvKgZ
g8NcEbNmg3Td0lv7Y2Jgp1sWxmbPkp9cq2VmTfb1hdb1DPmqibY5yk8vRWSCPoDIBdre2xCri1U9
c46/GikGwcBCMLeuV/C5FKIINPusz8PMga/g5W5PyYdBhFalDfFtmC+3ljo2EmdTcYpHJkGOny/m
2HD9+2DtU7K0L/ukXSkXBQFlgbzkLDIg979GS0K/T/htWmKxSARm1r8cq2QgaJ32OQHAXMd/1kSp
7wyr0PtIiy/Yidm2czDLlBYRLco5l+SrjZ6OoLXytBPzypkku3ZMoTYVfdufSmUdbpEm3ZdBOoMg
QzOkYUw3jvyT09A5dpNnPoKE/DNNL2nU2J80KlA818tyn7u+OHrO0m9TzOqxQYOqMc3yrukagtts
eXEmdaoUh7/Icu2LosapSvJWVTMnh8iPeE4SCCk18k20/dzOLcgDMIIlPxCuYd4PHfPd+surLQAe
Jc/jeof0lvweo/mHbdcXmAJX3YADSXoAy5jeT2bvnuh9c8iRFmM9+sx6vXs8EzrhTJVorivBFMFb
S1hUHGIyeaR44siV/Vwk4bUlPmffLX6u6yHPCaqDYNdm+VcWJK9N0T3Vi/s+zhmcN/+YadJU8LJJ
iHfeFtGM4pIGLx3ltaPpEDr52tkvKXfd9SHqJv6hoaGxt3irFbJqCWUj+wHFz6YACwqEhSbPMtN8
M1mRo7InYSw43jZsAJqOaZ8xzYlNmnplLBh4SHFWZ7sPv1ozPBVuhDvQPmUWqWrt2H4nQ8g9y81l
Su91CpmTu9UWP3MdVYQNQPj1ibGDNb1SIRW3tssghc1PfPmYqTfpEh3XZ9cWw7KveDuTEb5OI8td
b8IbI8j9Kk1qRbmWE5OT7N0Ot3LYPCQtD4NZ45YeaHV7qXtt0OFtbu+8V7i0hT8/dKHxIhUBO2rC
/kYV0S7RFVrpCsRkI3AC7JtjxCIHA9OdgmtXcPvfQFS3xyUV8Nzd+mKgnaa3yPVNMSFISbaY17Is
JYjjMWy8+etf8zxMG9U7McYSVgf8tXEF+IN8LALQ3KvRlWuAddCzgJnJ35xkrMP69+aM1IrSNYxL
hVQIyVCfdFxJl4npfHF1IuPbv7W+dmCBA4+0adIWZs563GkD097aDk+SzC84otYuPZsOKScFeYKE
UNq0Q2qDaYnPYttKbooQT1Pp91y8ij1MVuWXXTl3fRFiH1s5WWQgH8uAjmKSrgI7n197icS8m6uz
F8KnytazfWUsl6Lxvr2WkwrAc6T9tKCDrI0OpWH6OyqfNxURmdxzuFtDYssSy8DNmhsSYsoNtHYK
p3pHEiAhJxzFq5ISIQijmNgen+EOhgxDOy+dTd4v8jafXZwgOkHjJIQ1363bJjcHiWb9csCiAei0
w31W4Nqou8+GK7cTRfRjwFhj5cZTPgBQyquIqakrOTJC3kp6l7TSLucXHYYXV8s3kqd4o31wHpUz
46Bgmw4JUBOZfhR4u+Nyyb+0zUNPvPRBRgsntoKytsPFgQGpP6ZI/NFYLkhKloiW8Xo/6hsfqVEu
7/bvbe3GS0ejwULBPjVHRfABdSOXbHKcl7BrxTWY3T9l9QXGbHpnDGrOwT0uOoT4JZpenMwnp8jn
u87qif1L3Cj2AgEQtM+LB0HvYVuKliaMH4AuqgB3Ww0xVryg1hkpUkw1MAojD8J9Z/EEnVxR7nQ0
rdH2WRz1BSKceWDEb475luahjpH07IC+JxdjRcPbwfwaOmiiePhxayhGK3Ckj2oYHi3e41kECNlm
rz+5ue72/fww0PFa0C2FInmLaqs/tdhy0OH4B5XiGlxaeBowI6ycsHZ4Mv1+dCR7bEoBhLmh2YZZ
veynbnwEe4SpZS7KZ8tBedOwfGOkIRTNtaW4DJzgt+QLxbVh1o8Tp8XnBQGnRE/yD9Ln/9MJX+f2
z3/9x6/fjJppzxEI8j3+O2fQAwv2/4YT/o+++FUPv4b/+3v+G00Y/afvYmkH2uxGAAoCyCz/G03o
Wz7oExskIDTYCPZJ3WA2+K//cPz/JJ4YlpUVOY4XOet3/QtNuFILLUAHcA6cIApDyAL/jU58/AdA
8A9VEpTiv/78byxatBn/Dk+wwCJapoNUGWKT53r+/0FgQfZpu60t3ZNXhqS/VzxbaTWcOau9lXje
V8dryiHG/XaWfUDD17H8kx/1H8HU0WNCw39M/fkl9KuPISozXNchosfV/YDt9kdkORdmWfnJWSTa
Oif377JVWZBe2N4mhICVigVehw1V8U/c9BOxwWKXuZyo0PGDknbo1QfLJc5CQeweyl16LARTo/8g
6jVxtm1hfYXTNhHmgE84ZyGqaCmNgfCYJzpEOjfB30I5/suQI2i23ZjnJnsoveRYDiO7tSzxIUez
y8TTxNjLmJHLQm8ZL90umLNHfIL2qTR3fVF9nvAW/WjbxT+HXTjHstPYRxf3WsEOeRQIlemjswqC
Xff1eG+EAkteQEpE0xTRsSnRFBXilDcif1xIO8p11G4bW0wPXvMQwR/ZjwLqDtpK6LuuH6HzYyJG
B/9P7QV/ksBB/tA379FsV0gS6/qsl/O8LB4m69pEKaqSzdVSgz7BeGyjxD5n/XAZFMmVtoDSS/Co
ruyXyvDZqqvsZ7R0Aud/4e5ngpO5rGO/X/RfnFgPY588loKAnM4khxkjiIGwpEV8UlXHQubu2deI
SjpmWEHEArSAJ9TSbpkqWD+Tpsh3Y232VAnJPknzPRP3DgocAaud0WB+QRjbaO/iWUgfuhQmREie
DWkscNSZbJeI15x+Sg/W2pQzKaQoq5mdpl702nrAc7seYWWuWYb9VhwXXX82JoPRoT+tEs4+5PDW
VdFCyjP2eqydS7xEfX6ao+GKt/su4qDAtpqVjHbrz844Rl2b/hjEISAKmkzsb+bUW5lNzyM7ajiL
o6wropu86TOjTMeca+GudUm5Nq0HLdPT7KO9xyXxDjeOlMeemdsYWb+NLv/BSkxKymtfhkgKSwbj
jhX8AlPy4YZzzkCBq8tw61egSopOXdRE+1HD54YRHKvUvlR0U+idJcnZFHEBfH9nFz7unFHi1uvc
D9ySfxYbwJnd5ATdtvTeDEbm7rYqCUQXy6gYjKPA1lX6S9mpdyqSR0OkE8lk87tw7KNd+QeiPmPd
UWvAgoueg0odHeOPt2Tm8zB53wrF7qHA/i1qIh2zDP8gmbh8oPbToMOXMlPO7q1hwLqvedcbyZR7
wxGA4ZX/yMx9q5utNSBxMgJKha6gnnY10gcB2jjJvgtroAvnhqwfLcletvPpCk/sVKJdIFn+3mp7
FKlFE/fU85QbzUbXz42v1cFfFDupzN8yMulr36VE5oHO7PKtNd2Ppgy2WT+eU9I8oxZziLnTBFjz
OzW6IDY2fBY8cQBS773cviZ9IDa2p5AeRlgWJiVjp9T9wUYzYITGSZXBk2tEOzfV27mTBDW4HdmL
6BXsBXpbBgLBVkCZZ2xeXQCoeC7z19TIFL08fUkZwG6q2sIF0KEBt9a+la71X4Qq0wab7gfKU+oB
zCJGL+5Cw/3kQJNd3b4/JR+dP2kiADP/DmQBBLRcHvOJDqk1en8TWQC6LqfknD6HbcJgJOkQZtp3
gR38LmsR7hEvYmyosMJ5Y7VtUjfbmSl57xEUgyop7+y6Z14ape+3hDv2AG5zNww5FZAuny/BB6lj
z9PkMP0uMZa1KaoQnTgXwaGR34Zxl8MN6qjpktIW2c7rwcRmiHcMGAxgIFjNocoSrGU5fqx8+tQz
MDXT4/RjBF9ufum9HlAarV/00ozB2joGglTte+zeIPQ3U7SQjizFg1PAc58LguP8dOjjKhHGMaR+
tpiin0S9SlDxvGmoDTiXgYeiFVoxUcmxKEmgKn83U8BQUq/nh5CRFYkHS2nSrCnsEFI8Dp5WAhz0
o/Asdfpsj+SnDgVnB5GQy+XFqjUuCLuX2CH3Y5tPxGy1FmEGVUvv2x+Is0KEMzfTPf2DSxam9m5h
Hgp2kPCxyRHGYSRJ14pcYtnbzNhaWcPhlFzKPaeftwR1GZsZGuxsyHdwuvApK6gjBniimIE2MHSC
qu3KNn5NVmkfpxoAp2+GOFPG+gG26EeeB+F9pMfr1DUdrMfp3ZCleZpAvQOS2mJiboj5xu1EsuQW
DW7IML7Av1g8gKxwzywGLMq1QyanrRHS9/2WcB6mv4xGidgRcx/tVD+Ncel4b2GTvq0S+x0TGuAn
XgXPyOMogAy83eczEZ2FvBJF5Rw0yS2x9jHF2Wnxq831D0Es39sSHgc3oufs5CnxGTvlaIZnQh5X
buB+rD3yl9UxnPGIuVMHQW0pd150R3+og/tC+lND7DnEnLskdI59zRdmA0ed6zyerOhN+RniunCf
eoBrGYeYruNswlbd9wKsuIVePKZ122wA8OKrYtllZl0im0n4V22UdkzxcYi/ETvWxH4SkRC38MJ2
MTC4FyARE/uuLhhK1/aDP/IeDRYSWuu5cczhSypj7C9+N5LaksxPc+V/MqpYuCf1iUAdgrtTTcIr
TYHeJFOh50FuzPJgtZj2EkFmw1yNHHlQtJrNsa1hBum8+4VMg67RuU7WiVvr/o0cJkyM8pssw0ne
0a4EAo9uiSwqHeFpyXGESoKTOACXF4aDNadzunXOJVngJ+TSPwHSo5HAB4o77GguCckHNKY8l1FG
g+1eF8cM7XgyldWJxhdn2WB+9B7kzI1XWN2nbxYdNhU2aG1w9GUxo1vYLkiqJ65+kR9sbjiO7z1r
i/uFCKiIOcG945YYEDbTS5YI4pb3wBw/SfSr7s0kfGyo3s4lI4+9ntz07BXRJ4rQdt/ZARWQLl6F
AXg6WHdtmSbdCVhvRFQjx8TEpeebDgmjjOF9MRwTK2t7weUmeOVrh4dlb1b4pwqarLNHlu9wwpv4
yy2qJh6QKaF+Tk3WIxarIR/EMTCXU+hGT2DB4XCXVII0mX7OOejHYFgRiQuqJbKjcD2amEV4wshj
GO2T6A1uD2kl2yQjmN7OmOlF3XRatIfYbsyI5G6SUwgFdNssy5qHwtpFFQiXIjwRHk5raza4RR0k
L6py4kjlAHeGJY9Hz8I/CwA8TlHjIwSjC8EYbGM52a+yICEAItce0NOVfYlAjsaZ4zTwR+5IblCc
kD/XlsMiX3FmcPgftHmh5ZZkItgrjHexm9rvHs36XY11LAwZm99qrsLANqpDPmqkqfSuccEDf2ob
jIWYsKvQv2+dQJw0k4HNDOlou2AP25GuhfPKxY7vOXnMiMKNE3RuSfYQaUUq/DjzljriTcr2OCb9
MwSzlJgHC7X7ABWJi9AP40lazk/mRfPJEm1LVi3uI9PxKSU0tilFbKGWkTqu6fFe5Nkx7cRqW01+
tJuR9p98Jt/F8l5SuxyUEGNsT726BEvwyTT9C6djF/d1+oXDYGerBLGQCOvDVNTsbuV0nmW69q08
0rdt9ZcYX2IG66HZMXPxkSQHtHg6esCkuFNuUmpiIPxQEHqugAid9tdMD4cgy0tl+zRMy1BsMum8
d2F9lMXoxgSX3rVlPrC4hXtKxPCuozkOUnroRbsfcFefbMg5HIakGUMsew66aYrLqifsPSAkZ5he
C0WWxtR2RAKNcET7KVzVO3TQegxlGM6L56FhefcM8bIEymPMNM5IeSjBK1v8yk3zgURPyk1GDUVA
Y75k+jH5nbmtT8FvYql3nilxOBg1z0kfF6FerWXq3FS/lywyNp5qUZGG4ZmTq/k66xPBPRsIkP0+
b4ZvaqVPKr16oqlGd0fugJPhRyO4uEcwtRsnjH82arLGTpM16wiakOH5G9vvdgoO6J7bOqnonZsc
WxCTzch6kFFa0r/QAALRrpPvxSfbY2bPkUHt7GqMJ9th2JdjCLMrQUMB0j1TwT60nGo7ZxnFVzk+
uC7eRyYULHH0BguicAoewFPv2A+Z9DwSj8afYZYRJ6kELjA0rsJoL86yGiE7zNKeVxOgJ/WZ1mz0
JGdxMbJInqaA2Vwa6g9TaqakPXSl1vlbOuWL6lhKfesSZiVHxEj5W9FEu7IwH9JhbyILOLjJAIqn
5RjTO+FO2/5Jzf09CNATWr/8EHbOGywVQlqkbg5+Ce+dPRRJMinY6uzbD4yD2ApN+86pJyblvZnv
5hHEnWd8O82BUSPu2wENxFCgNF3zqPduksS9MUBXMb6EJh+IXkC6SRp2OM+hJuGwY+1QZ2Z720zv
iEXiME8r/i4sCV4dug5zIqYRBlMQTjIKsW2RFkyjUR90NQ1/t8J0y3b6F1D3NRuCPT3LCCcA7oJ2
jj7wQv60zGR8AcD/DNCLYz+UfzcCMpP+CGquXJEn2OQ5stczZ5Pu2W05zUcL8LoAJWmctlAFzfaX
VQAI9vMCbdpAlSUW4AeudLdlU7xGgbqPUFkeG+m+GlHWAVKb9zOCIWm+CsF8aZrWhER4npmVnU2Z
Q6Kq8BoROfo2Y9HYzPPY7tLc+zIG70crcKoO9nvkVQzvRc++RxkFhtbLUHdoDY7eapsZQIwfq9K/
Kwrih+QwO5vMc/cOAsmtaj5GUATYYE3Ye7CB8qw5NywFeR2GB5HZLwSTb0vTbeGaHZSJgTKHlUuJ
8GgOJJCpZWTPAw+ASBIz8pBtG/FNlOhPEXbePRTYy2LM4Yb9crL+Rkb/ifjujvno3u0X7LyrJwSK
/Y5Wt71NLHmPO5DQNI9nOEMAaPEeN9LGIrvgc6QFkWAFfqyLTz3O5T2zP7gCmtasqX/L+q9N4mPc
aPRsJrFeiVeorafBH0yrMBsqTLwkGuXzGOxrNC27KmU4NjRX2qnJU4JzLru5MWyn3zDGY0AdXsx8
2nF6owu+DmDRez6XSZ8cJbGt1cipMuxMjqd45I9EKcdNOd6PLiJgZuhRPEDiINnl1cYxdQqd5WcV
AD4qEiQmLC5NAkquGu3jSMWDrgihsDbYR9Mw2eCiuiZrXZImnJucsr5YnuEexnC2WE/NN0YcP3qH
J80f3/wuhGXl29/M8PgLkFYAme4JliQQGhgI2qZp59nppWqrV2WyROVoj00leTYrCNBZh/01oy2z
FWX6UuI14yw2X8aO1tDYrtGWpmk/k7f4jtBxeLYyFHqi1r8W76AH0Z4Cx3n3nWl7GaPxJV8QH4OR
5YqygOUA9G4h4YPkWv/zv7c/i+o3GJNmZcmKY2csu7bHOnb7Yq2sSJ65w+1P5Rq41yFBOYRu8mib
uO2qwDwlEE/u7BL7VCLNB0axoH4qeRoq1zolayaiR2LJwt3E/4JzOoz03g6MxVjJCnm8HSbD3o3g
oU3ONvMH9ZSRazp3+m8NBZUBmt/vUjt7HAL7Ta4k+jZU9RE6HqdjhYuTFflbG49+5skvXbYnNA+E
kTELOA/8H+M2v6fFATbBQbrHO0PFyZCJzzPtv/1gOvnGQsPCk+uI2dvxSdc7q8Ixb9nFw/q4boDM
zTvjxQwQMZomlJgkuCBso4acCxnnaXsyR0kTCBlclZhHZxjn58RoCAkYdjeJnuF13yxFZAI5WKnD
Cgtn+elrfW1SQ8cNCpK+gGoYnPvc/aGdsDgsuQTqyqSywixTteFqVbfRzZqfucXSXkmFvpuwj80c
2s9lFJLXGLQfbA9nC8NTh/N5g3qCiErPuydunIrOKKC4gzEhNjm8FqP/EbX2extVz13bgtFv1bec
oo45zDlvqpUaaMmD6NJ5MyhcYw5iNwLVUHv6ccFNaz7KCPMXOhMyTGEqhTxCdm21m7YbmMxgh/XK
+mUxdpRkT8oziNIbSYgYA/VeIVsOnAR8U1UVTDXkqcwFwy0HMQHT11u+Y9gtuKLL4kw74Yq/6X6e
jW7vKRc7XoR/bZKZRMyOA8/+X1+cGu+es77k9nfM0CCFORNT7dX7qaeK8KzQ+G6r0sbjmj7gRU0P
tz8lXfUDittXruiadEM5xEsJHe/2cPhrPiORATaLDFScNZCwyQvnjhSRCVxtHWm6Msywnal7d4j0
hdcXMaemhsQdWC7Mm11iXG/vHCoP7Iz/yd55LDmOtFf7Vv7QHhPwZvFvSIK+WLbtBtFd3Q3vE/bq
9WRWz1ej0UgK7bVBgGSRRRJEIvN9z3nOytpv9QzMUPKtinFBtetNiX9IY+sQj/nX2l4f8Ybyzxy/
OatNmcd4lN9vGxwoPXOTk3qLarMQ24NNFafpGV6rTTn9VLMyElYGQDvedSbJnVmQ438dZ9cjBa67
i3uTrM5UZnWy2mzRC31SJyNItx0Cqe5oy8+uXtKI4z9fXf5vOmsUSGO/HC4t/6TQqvKgPrHjDRIN
L78HdbtKaFV55vIEM/J7MJoXiGHENfQcXWfoDlFC8AbXWszBxAIxnWI9Bhqad8RiLJ7ONgHkU5qL
gyZjVNU7VaOIuokZbaXvxbqpk59avfXOKj63XK24xAz9OYDBMrijfaTfIhDv1DAqGX6TYWLaaA6P
oo+wGzgZeMm5LHH5Kl+vFgQgzavgiU4FgK/FPiZNPR7e4F1lEDTHBPWO7jjleSln7YBApYM4n2H6
o894MTr0jOOcACrr8umsx6Ikc80jn3Bd4OZhWwbCJ03Eawzuk+QTg4EDW6+nef3ZQf+AddokzdTG
IkVxcWmOcoahxt88McU5qPqbWNQhxHxmS0++cnkj+P3t91Y31S9OJ9hz1ecy/O2KjikwIxM/vp0q
6nyRG9MFNME83XszgA+Nj/c7k4N9wJM3ftyDIpa++zq1om3VV6AVoGqc8WPYeX1qljZhheH8LOPB
PJcFhhIqBXtdBn+qjeV1degITnlP5rBaDbx4ZFiYm7Kgo24U9TH1bkYbseKaYKrO4qomnzA65ACc
cI6ykjQEqx51MqpNI3/Pai+B6nIUpEaCLsHmA8+/Occt2U5qs8qfxuvgDlxlDZnrGjezdR7cD3qV
4QeRxwGv9W9H90o1xze1V4BvLAXd9Hs7BcuVpd567W0BwDrOukOsrx9m08FMmpb3i+aDwJKbNk32
g2YiXOyTjwizrLvZX34/Ro4rVkHXP5Hg61yLCMDfikvRb1gwlVQkQH5R6SpS96D+oJrm/mK6mD3l
Y0Y5QWmJfk22YMxoNcyq04KfFAeEOcWjjYm/G9H3B90G3HV5G23rOEqofk811Bg7wnQ0tDV3rUMN
AtFwEE4Itq5zTRx7MT5TW6CC2zFJMuWb1jt6XI2G0KlkonGXzCxLtZGbmr1+D5aBy6M1XIVnX8a+
Ipu3vBuCgvJFZVR30fKLjNbk6po9NSQKbps1WfJT2mVHP3b1fSZYPU/TAoian7iBHKlFhdQN3o5Y
mHRj58U1ydv1OLRavjVHgk9ZYkn34JcW3VA/QKdCW4sBoAKnOqD+2DWz86gH6EJwtHxtFqo9jl58
HtoVeUfDjwHW1as0mJY5YEDkQBm+MebY+jX1mzVM3PRKJk1zGQIwKebSODvX6MEWtFJPaxG1stVN
XOPvG2823Q0xuyi4o6tJ33+f+MEjhVsdLf7SFpeSpNB6wMTfQvveDimXOh8BAPJQ84wO12QqxJ4t
o88N00UVXmBKX/3ibeP5FDkDKVEfvJ8zTN5d4gAACWpo+AsGRcO2jLPaa+VNtff+QNI3eBijCick
HdOtegC3IrO/xil373+nXkX9sW2kH3vq6/tWJ2x3tE1MUHWGs0vtgm/Sjoud7NBWTmcQPure9003
1d7bk6rOpTTplJL6ZTFFm71zJSBnAanhSkKd/BxHun+edTPfT2AcMbDvCmaEGC8nII46gM9OfKe4
YvMCoIzgLgdTlFyahTMmaCwYdmeOC8NjbMHG4cJ5ahhVVTQ2nhQZ3zq5UGny6WLg+LCzad7hNpfS
jQndA+Oa0HLcxIwCG8sxXp1E5/TuP6Wi+El1BRWg+Iw8lNPLF3tUuC9pzho394NPU+7D10XVzfd4
pNxKUEeE1gxhHA4/HNLWBDQo7kKzL11VwzxbefHVmO6yZaKOQSVtdJECaWbxOuttG1p8ZYBBXwOP
nrcvwmC2XrLgs71QGE8dG/aEvXzgkm2CRBEmfnMqXXX37Pk0vnw3o3IiWGeXXonR59Am6UuiF+uW
YoazlQbAuS6xLGQwek0qj9bARZYRz0kwUvQAP4VDua3KHvw+OUcFwfZtnryM5de0HH3GtXtr0VCS
6OV9bWr6rimjD5GQJ3sd6kQKMw42J6OCZB5AYxOAuY0McQko7ObmU9Y2OogxUUTYs1mIiyzLylm/
ZTW/PCAsSGKObps9WItNyofH9HotxHeuDNPeN+8LbT7Tx3+Y6/kwZcnndqHHFhQvgsYpPyzOGOgF
U/XSeVAlojSPITrxC2CkPATB7G5YOgC2iLL7lRcbqS5W8FSAUaeHvqmpGBdQQ0K9ty8eg2LsbBzT
wc3cLLcyh6sLtUmk3W60zIeVAZAzOAo7FrhbswXWoa/6XRtFX9CAovlqw7otTyD5+X7Sbw2dAK9M
9jUy2KKmm6M9aGZzjuiTuEHxCE9HDAX66ai6uUaAGsg7JXPwY/SqWxtltBTG9BvCjXAewgHFIVe0
x8jHnJT3VhjUFTkUhgVXucOtFG9KGLLTAJmbmoE/HgxKfnWGHg8KnWObVwqBRHP7+h0IjsMwMf20
9JAuxJXyuW3Ot+KXZo7HtOeoOt3r3Kx3flXs8im+9Gb8sXONZ8O9Rp7zo7NuedlSCDNZkJJnzuIm
P7VzkF0WzZ13jmvZm3W0DHysbNSe2gwIXS+Lz1haJvDFV6MCyMXkEq0gCThm+cmELIncsAD6EiQJ
nfVkU8ohgJ5Dyzk+EAXZo2YmRNln9jYvsG70itOe0NVJTs643ffIzNOaWfeE4B3D0UBUNxVGgMEt
azhG3gnb1BdMeeOmkHAVlnM7S64zqVWosKKpO3eUTIkVnyhLNQvxSSZKrjT2bgMq+9Qy2/MQg2ox
kNvSFALy8p6N7kGAAYXf7RtFhVHB74tixfTzd1fCY4o3jAwrjlGSZSRiJpGwmQXqTKH4Myqdfr7H
+AWYRq5eDLmZFbem1EHYlBJmU0qsjQnfBtI1TYeEJL1Wwm88icHJDYA4mgsax5GQHFQOoEJWCE4l
QXtj4kwmdTC4YZME7KSStxPLTSnxO/pXS863BVQeX+J5KkXqUX+EFx9ELnr5RPKEekkWYrEG5Uft
zhL9M3ch0aD4LiUTSNGBSkUKcuQaa5b4oIGvZmtLpJBWSLrQLEFDpkQOQU1pz1YPlmhURKL32xW8
InTx4hAohtH7vwcp1Z1p7NHpZmyR8KMyB4PkSiBSoEhJ8j61pzaaCXmBU5/5EVAlpiqgOOEsRfCW
LLuHvDRVH53RSC9cCxCySzxTLUFNlUQ2VcPwWe9TSsKjbBYy/XUl4IlSICHbEvq0pA5NINfgaiQ3
8coJKyFRgCD1s9oAGQl9iZIS6hP2EjBVMOWhEgB0SsQaZSwonPsUIlWh2FQAHsHIeQCrGomu6gcg
VsSLDmfWXpRRJOKqV7QrdWfRg8CaRPCsJGj/J9b7H8R6lmEb5Oz812q953oQyf/bfctr8e2vir3f
T/wt2QvcP1CdkPqJwg5FHN2Mf0n2QHP+obu21HoGtme6Mqf1t2TPdv6gh6/7aPJMg4HDQkfXy//3
///NNv+wfcd0PZcgYVemEP9vJHuG5f0tp44IKyay+OwNrjKm7hgyT+ovOXWB3lciQu9xybSU+T2+
tpByMqtj0+23M0W2PqbWpPX9Z9+BLqQv0ZnAn89rqT0UC5GUWUsHGvL5xh5ZeZojNHXjSMbiUmCi
8OPpIR6QxqfrLqKmEaGp2gC53CwWEinmZxCikzhMaJwdZoCLRNAAFq7Lp94dPltrL5dU2FCG6pbM
1YEwsQfKzPSo69U5WR0WEJRP28IIvuid9xwE9QcKW7fJnl/9BtQMecH7oVwudrWc/Wg+Bnl1dXKu
1WXi3bHSgXZpIvcS6XcrQ9u8HqtGw9VA8RSXPqueliB1Ouo2s6Oa7IgiLMzZuSI7bvo0BdcHW5zm
1i/ATqgDiOyp91hFw7UfHoa58FDU9CesPx0ciF8TBgSaeDS4hG1/4JJE4zH/qIFLZDLGZ3Yi2Iww
PtaaFnyOv3IbxObrath0Yqh45q35hPj97LvOM3wv6pUNCM5sCAj5074KZ3xp2uqb2I2jKHc9rj0j
Q3xhwjqnQ7WG2tx9MHQX8x+p8CvtHGcYMxof03aI3TvEbYJl0kdYmnfQgOB/TCWkPT5uzrfQaxQn
Yfk9NAVTwMaMKpyYyTGnl5c1T6KaYaQhfjGG/LoibZNuJEQ5ZvqtXRKqqRDoNyQH/aiLhzx27p14
gPiGqZ3X2OdDQ7xOyvxqktZ8C3tDPMZIhzTtFuV0YlNn/t6V+VVL4Oe1RZGS1fBUpE+N+6rP7t3U
FFyt+BKWpp6flhlX0SI5Fd/h2VzgeMhQt+jFmdeHhGNtRml9mFKArzoaIR+P+8mwc4Mg+yzsDHxQ
SZF8GKzJPyL4ussbVn+NN77UPs5m8BtHY3Xy/ejR9HPoEvYcTCrJOT/lzPhUFjNUGJQltPDyK83I
bG9028aeH2ktwObsEwAzlEAtL3K3+Pk/l37zOU9g+lb6R9vDFwvHnhwee2QybHykyPG6jHdkud2Z
Zb73c66TuIrMjeF6A+YY5hj1cz25T2spU6+YCS+owLsYvagLF8WKoweACjezunkElaLed55Wr0Yi
WB+dFdGIY3UDbPIV831+EfNk0E638rv3Te+mNkofPmLpx+jIc4IBlmJaPgd+T5vboFYkfg65hUwD
dy3zdXIeF0qlTcMhMkeXhNWYeAj7S2sFuJrI39pUHnzmpmCVMVqPhaD0Fusw6FMY0SiAkN4tI+r5
5BQ5Au+YXulnKzXX8+RF69ve+31aS9u3xA9BdUZtBmpNb3u93JODcTjb/uffD8oqXlvIKt5Ag+jP
fW1lVV8OLAbeHvvLy5XQU/G/il1jwseeJ2GQa0pzQd7KO76m0Ehxh1lmTXFgJj8NmSgK0crBE2H3
CeucIX31dHdm+NDb7iiDcs2lSI5qBggAgDqhTDMKWF6ir60FE4b59x6t/4dlyY39+13qL7LOvCEY
8/bvf5/KJ6k/W7iW7FaHjg8g0fps+lS6Gms9gN41Dx0MSOZZ8j5dbtSfqE0VR84p1qmh8qT3Z6q/
SknoxHwoLVu6bbw98+2VhHo99Udjmj3FwQj/sOPX7Yz1cz840T6vUvtlKrXLshyaKc++gWHwCHdm
uPGtL1P9AS8seGNECwc01e2D0UMEgppvX+DqUIgR2WUa65dpWbq7wUyoeRqskuQ8chBtLItZ6Snr
t9WImT+J129zMj7hfqANgrmx0Zq9RQ4ExoXstpbUyeZlfClTkmeqsXY3QHJxNa6Fj+nRbI9mXH/A
PDPReNCvWtMMoWDVENJ4CEUiLsMKAinAZbz0EYGanztUYIOjfaF5Rmy6hnNmnjNxq/P+RNuN2Pi1
/4Zl1ztqdKiOCOK+27OFJNZpk2PSjz6aMtqKaCuOItXcsNH88qT58Zd2GX5WydA/uXpUP1BAouKA
HEkTwwuBaemZ6eIDKl9IJLOoP4F8CcsleSozEqK0ni5Yk7gAujz98wjM5ZATB3LOAy64vTHskh/A
X7ubmTx2/LqoswQrVSOoZkbFGmepoPJD289RSWw4jSGIjXEZn5hbJwfXjC62PM8yWZxGBd5WRJFw
21eu3+A0Y+gkrU/Vw+VmTaP7cYTxzWyiPM+q4ydEP60hriG8rgjkOEV6zkLPGw3ox2d3Dsp1q2r0
65C6O2cOKB3IIq7aRA2/zbf2xPvtpdHNA6bIQzLX9L5UQ0FtSO70WTLxC+3OrlxPzD3RNBoSlMZu
fhfBu3/tqfveb3pr81GrZi1U7SNVCX+rji/VFKbMFY4EkUlVNbZs9ahN6iFaR5qqpUhpOVAjhO66
pIRUFe1ZbRxkWJRh5O23Jo3lfMLchrRXQkEdZgWmPVYng4yI8yo3KbiF8/tNI5nKbRTTGkEohWRC
dS/edhPMPmd1G2P/iFerebXjlTUZrOxNRqeEXyRfQxFVBWJzov5k+CPiUNZuNXqsTZBBkVHHdVUt
DtV/cBqU3K0b7NVRlu0MvuHm+B7ZoQ71P2VyFEv+01kIfg/KuTxDgPq9UT+E95tqb20HEGbNTFOP
98nQQw/nvZGj7msocecQFtx4X7pg1+QPwgZs9fu3gbGa3VjrP4MfdELP02m1pt/7uBFn8F82wWsV
4lz1tcqGzyo3wsPpMVCn48z98z71fcdZbxycWRzfGbt/A+2+P6DJdeXqfmnrDH+hWpWq71T93NRe
XnaoV6nWvLVfVNNFbd5/g+qm+uV5BTZYTqzDqOl0B+PCJ4WH0CvVmlQb1Vt3NMkFfetXpg3g27T9
OclF9duxeztHdThhG7WbVoKhLV927wcOaDHlgvcz9f0YWrgRswlirDo2b136tzP3bd/JmlcvM/tQ
HRjVa3s/bH+7z6sCPNIQgODiccTU2fvWm1HHTt1Wj8D2jULo3B9pWv9uCQIo4RtQt3vqh1x9Rq88
Me3bpFWBVlKdMupUSmQpRu2932fExsHrTfugaLp9RK9oqLaO18+HXlZ1bIniVY+9/YG8r5YtuNGh
zxAgxDzrWtKfvX/t/e0+raNbqjF3h1fur/LaKNK9V+AMmJO1uwTpelDt5fdGMxBPI8Qy8lUdQkM2
1N6P6BtyWN1u0so99hTs1CmoTsm6TxI9xObOSOnkfjjkY3zs8IT9PoTrLSDj6KwOp+V6Fqm5WbTt
VWRQD93CQPsfqkP8l5icxjIekbmR6iXPTvwwFOfV2ao2wIt49U4WUBDfsgKRZ2Xg2EwY1bn5l9s9
gYA7uyA19a25/HaEZU9Ydd901XEuR6EdsHTvVTtcDc+qBaduqj21UQ+o+9CPbaKqDY7vw2URrQQ8
qZHzbZfX/1IF0PoohNr7QF5kSvlhXFK2yiNRZ3yE2ZrlB1OPmXG3huovZoP50VHtqofIHvn9XHUz
NiHgbU1X+z42VM6+RyIHuy0/0mjwQ1Z775t/ug/fClPM97+JS9l3/6eXgJtSheWa/FIvQ7WH50Wx
fnGQuh7+8rR/eu7f7oNNjAS6R26WyveqHiUi5Js3ORPiM+4CwL4FJkqftBM/DCQkK4EinD52zAVI
bcaeq9P7fVMmTzZT1/Z6Z3qHGbJWqQ0l3Wx5LNQz4iVlVz1FPfmfXkY98JfnBIsXOpl1reSHB0j0
yUhMn5Ap/vfby7397QhWlyPOt4HlDhSnfFxtXPl+3x7FKLfRMcEcNbthmOgnFBWNoWM0FqikTr3b
LKAxUJIe6RmJsyv752niMy2oqsPfC6uNlTHqiBpywfpcy7mBqj62apaQuLyZOCo/d7pNwK88I5ZE
RHsatNdWNpCjBgtdV6ZRdV00NJ4MMtVZ/Gujbvpq5FV3ZgHS/zlB7acKxG8bNWyr3bfasb+IR9vX
xR6Y0I/SbmgiyaFDlxtVIlY3bXVFyKoPEB1KzPgeAmypGxn1uOJrgwEqP4G6S30gtYkzA7dTWRxE
4MyENcvJgKqppvLS6AcgSVW1lFDQ7qxxYWCpJ693xNrm22HGQ53Quik2iZylkAXUn9VeL8qE1jlw
SQZQp9C/ONNqh0PrUCuWG7VnOCMBn/1wFHLoneWfqr3OxS9gRHR3ZW1dVdnzyeQnSHMcgL0c6ie7
oKhkoj0SDo6GVE6nPKmBKU3HZpSMPotxnWATy8niKgU2b3u6E59xHE6lhS1KVYz9lkK32mv5YPts
He6y1knM0LyLpKxBfXC1caWQqIpARjRyUlFWOp9blxOKmrU8sSWJJlM6ohIkryy9JtoeqaYLXnmK
9RAtM4nFWvyAvnsmQFcOpUrwtlaMp2qXMF8uyHZ0bYMYsKBUjejUs5at2kW4WJ0rU18OFUYxS865
VbNB7XGMuC683wkbUdsNnaRTyA/xvkFI6x1WFLTvd6l6vIjpICFyoURi0+WdNRCP8l+Mckqh9t43
sZz6C6P/NJSxTxIi/+CtXaF23ZkE261NRojVjQ7VbRZjl2iMh2OC0cGRc3C1adVPzUl2Ftp4KAPo
7Cik8KhWWywORPstkodG/dogYJDdoW47lc1ugqedg2t9MxEKVSWExo368alNSo2QALYq/kWxrw1N
ypy8tBkAzIB50zYVDcR4ms+6jrp/836b/J0Jz49PVDJqHOT9ZBP4I1Ijg/ZpydSTe9M05c051WtV
teM5CpaRhjUbdfM/3ZfRjVNBoNN1NKv6vgWqeRugJICTDJnXUCgiwDDICRFfkdNuhas9j/6anVM9
8sDJuu7Wp7eHf7SMwmYtSd7UQbl2ur8+wLdZ9Mo70tPbFU37jKHDv2Rz/bIixj72KXYnYblfTGNJ
rhO+gq5eUeINRn0t4mMT+XdMt7M7stSsy2xAKMo8Tog4CSdjAVFBQGfhWw8B1VxyR+38hDeg2vWj
95TNrazCCGsz6h4JghQqZ4grdOrXR7xJ6bHtPXFppvE6Wi4MVdwEGp7cfRrrBNe62t3gsfxY+qw9
ul4Sb7UJF2AArYkYioKeORQeLeirA1z+fOO27nASw3AkGQaCWus4txhCawbhklLw8mmyApyg3rRs
K2+SrvC53puObpyEOd1T2WovXWa1F7U35O3P3irHvdP2zRUCj5zkltY21+ZkF1PnBJ2AJoOeKbQi
pzXOVQwhXYuQGmDWSW8F/boNMvMa9+N2RV6+0S27PpLvHROr18Gz9O4ZzqYXCyYhTcyi3BoeKZt2
pU8IFKfyHhAS/bJOlkFisnQyYpI6QrWwlgxX08dojf9iJCKdcJSGbCMsoj4p8x1a5BYiTkJthrZ/
QanwEYLiS4G68QBNPDQEhdTSGl6dtL5YgTmFlFoPQ7HiBRnYgHMtER1iM43GH9gnq3oh7pxko10b
WS9OVZJpjWYL6dvyAeFFgnAHdNw8+M65SVYSdYYBpeHcgQg0yCilsr5k+ne3p4hbjT+amLDBZtWp
8AfHdZZ9fHe4q1BBAcmczH1n6VSCi+ypdY3uYIGa2cM6bCiOzfpjb3OxJKVdGqaxsS59u/e5UgCn
gvsiYhOGsROOFMG3c4vFytHM0CYHYuc5cB1rfcGRQSAwVo542LhM/ffWUk6nZjUXXDsoz6f0x1gc
iShFhygL0lr2kwyhZDMw7dvqBBjTr2wIES/rO8vSpOaHf9w4lkYempHcZg1jgJuSvG5aIKLEQDMj
9dufqCOYb1q0r3MWmBufS+2Q91zspQFlhvRBBaI8pJYQR5jMh8hB3G7VBQl1KW7ctiehjB8o8jjC
FnTiNjU3v7bkfOgEtZ/yvP3ezJI4ZVhi93/du0qkAo7yf4vaMAGd0E77r7t3d+lrksbfqr927n4/
6U/YBo02A16bYQd070ysGP/q3AX6HzTnDLn0gUbPNT1479z5fxh+oJuBG1iujmKId/Fn5874ww0c
3fJ8m3HAlfSO/wVsA7jHf2RtmL5lWJZtebQQdZqFFv/pr427dtZmciV6wrUj41l0bY0tc3SYnDgs
74LvszEzbRtwWnqF0MPaTNf7joHiEqzGTd3i2uCjyQwel6KzH8uk/Ezw83RRt5wZbYqGhwCjcfxq
l/rPyuwfITRCcK7I0VyNBoEIxtKzObkh5JvyEue4/nqMw1DRqPQtDiBsq61afN/jl6YgcMFzx6e+
6+N7syO2JspWizhSvUeU7c+Ah8t7vuuHXmjzUyVTDF2XtFHywToUOkMJIJG8N2Zq/b1tCpc8qENp
xvGjQS9rt1DE3KROj192nZJvLsWPch6nvZWMOqBao3qGGCBjfH0zTGfQroIM3E1A4/URKj850JH7
MEam9ox59Zvl9PrjPNrdJXU03nT76tbx9OyVNjzzrBh2GZl9dWsuX2Ndb7aBdP7ACKFlULqQecz5
IkwmnSTOu4Qi6eNzGTdHCrLB1R9mGOhJXp6iUVvBhbF4EZbl3fxlFHjOelJBjSy5+vZ4z7xs21XS
uSi08VYPNH3suPq5EO1zHaY+ePZXcjJA5h7GkdSdPs90xFmYmwihpnM2EoQQk95wdYX77MLxPZi2
TFGnkn5f1fSavNK9zmI51n3qX6d+PleJ5WzhAvukuiXRLcMwpMXdQ2r+qgDbptuABO+dqVn9lk93
0tFtPriU1y+JEz9i7cvvSm98WiPde3ImcVhcU9zsFiOnxkySPEPHeYRniUE6y+4SoX0tlpUKuwja
S7QwDS7aj3Ep8CiMKxdNvXmaSDCjekOHhZ6ef5lR/zPKeuYJJnN/pG8e+pmZE+ejGw9E4gFkGWki
exVFw8W6HwwaYn8ZIP4Bb2NYfz/hbM4znyEBSb/jmH8/4RDaTViKqPQoCueIixB+wHi1xIzCDXZY
r5MGxAr+WSSxcSIM4Quinn6XIDrcGDEzuv/+/ZjIPv/TO7Jp3Hs2ygLfDRgJ/uMQoKXoDzUy6glw
Tojrzcts7zBVAL43PQ15SWERkRfnZJ9v/cH9Whq69hg1zqUbjU0bWN2nOqPTHLUGBr3Sf8Adg+i/
jOKvkz1d3QqLiV1OXzyO26a3svgleG1o0u9AWCyXcciY8Dg+1TAYAAcoEVEIuHQzCGQqo+AZdZ3c
uSjM8KUuezHwROAcoCwC9MgxTrKT1bC4sj3czoKAzXsPL+Q4lMdmWbxTOwKBrJp7o7DdC2wQGQZI
zGPWxfPNBmBqReV31MfOTgfOcnC15K6z1+wlHsSVK7l38SLPR7A4ijDPDeaahnuXa0Z85xo6CmIg
F9uhScRd2VXP5qJ9nYJ4efI7CwK5/pGyuX2tWeC6pmY/EFd1IGCZZPds8vcBIXs0iMwXIrPqvGLh
M+snI56e5sbMcLvTyyeMwT7ZyXwyNI/WyPSrjJi5tdnwAR0kJ3dq9JAfNeyAQXIjUpDT2NPrSxxn
V6ipQWiVX8pSEPZEKnBoF4HYidL4pjqvdbW6h3wYPnnuTI6dyHOSQRA7l0Fx0rBjbLxGgD8WyU4r
+zVc1vJi9wAbfFbWRygq42PlDWFv4si1wIgnS92FPg4mTEG0tdtpvs7rYIaEddJHG9rhmHnIM43x
BxDuGiMDyATaS1vDiG18gNTLdM27JkQzXcauOPpeD+sp91k3OPnJcPiBDAK4k2/QYnRZlBWx6x7s
RKZAIzLb4v2Zds3Ai2byHOkc7YjIkqdHy6cxgT86LtlewB6kf4ZI7kJEdUnWqxnJ5QRTxSYIRY+F
xk5s+2Kuywuf6R6u97PtjrDr7HS86w33VqwtZMBhNm5M63lLVHQQ3uhH2nspNgM73YMfTQ+G+XFk
0rkVnB1S5uLtPRQEbkfcvVkH4oK97lj7VnBFqwGVKcv32US0gV+U3qYll+UaO+l9Z2BsFv6HliXE
qQgWMI1WhI5zoa4XYEdpDPipE0EOefSsDZg5C5bFdzbKh6EM8icHgZ2LKrwK6uAQzCMsZClzGaSo
E08+PLweQaoxP/mIYD14crjwteVuibOwsufqhDUEnkzjPFvEBt2vw74xVuvUW+YrPOlmO0OZwbMb
vVi297FmJYCrpjp0mp2yBqjr64LUjAxHo2/nh8L2gSzk1a2BR7CLTD0Ioyr9aBqVtR0J4INESL5M
lkHe8pKVENllpL3XNftaGEGY9CU6kjFlXWcyF0COsxV+lO/LKk+IeWVQIA7hGaByh62w17Z18cic
pA8rVFO7gMT0cFlYwfg9uRPj8t1uBjxHVvyQdYG+ES2u5rRbnma49YfWLr4GMglKjTzt2n1NdL8O
qYiYW8fpPo5V8IGuNIkZrKhJ09bQ3sjvAWfDRc+0eZfXCEeK1YRY8uINnzvgmnBNHoSuBUyBZmzZ
A/FaswXgN3BBFrsYviY9vdaJQ2UCCfxhauxX4tDtm/VarmbNnIFAlHba247xawKZyMAYbRGB/Ej7
1MV6y8lYRdFD4nZHo8rIhxqn9DCkCUsUxrgmJ9ess5lk9MTwNvMogO6nx2Ju0f8ZDjW9qftaYxk+
KmB3nx46ABhNWUMj8Il7X9sKCMJoHvIl07bB4linTJ65pr2cF9PFxDlhqoPnunfKJyeyvP2g995m
nZ2bmCoEBvKMLC1SmJcEy63XnZueCVXXe9RTu+FWrzXGvQ7ctb1212ZhzdQKCi9cOFz8uOJnafr9
rRyGveEN2jEyscjSuXgI9Dh48P0FYUwM7cyeAAmPWEYWhMu8t020AtGkAvAVuHK9AS2SP7mLdrGb
BaAHJbW6TrG1BbCgvbIEwKiRC8m0+SUqLOIGGlKPi9W7tjVo39TcYbtHVBJX1PUIDgDZT4WMGl1y
yf2MAMBVv1Q5ZYpl8H5NE+cf4ZvrzvZT/TJW1k/iNrJjDnsADOcM5CuIvb0z8RfMSiLicxyUJ5Ik
aw3xjxxd2WNL4AcG+PoLvcfsTAzrY+3l4lIxmNy6gqSVlLBLmWpnXFk9nKCBOCeBqtPoRRBWsWj2
2EZvdXXDsZ+der3aWIiASWaOwsle6guyMXvvWsU3Dfbt3nYJKRtWL34gU/5uSXUmZIXbX8HCYn0g
9Lwx76tkXiCNmv5uIY/50A4wJ1dkd9sKVQI2/uY2Qf6/833f3vbx9G0QxF+0gpNwFMIMwcEul9QX
V5cxbe9LLJXDN7bVx4UE20j0u9JPuEDYMznolsdn0zgZba11Th5pglstA9tXETFx1bLpUatTj2Iq
tyZyLslxadIDl5pqJ7jEPhdmgjAJqGdLFOShwic4lviE+I0BeRoZy414PmWDGT1CtHd0/WD5fvQJ
KjK5pGNb7sWs3+vYbzeQjoJwdfxvhdcU4UiZAFoEyxLKmnzu2P6wdF8bQhnCWg6wqRxqhzhrQnd1
SB1D1ncyhuWzRWuGAk007u3G2E89ID8axPnOlciupIMglyQw3fyfecF1Ozc146UfjfNAMMq1YErL
vKX7gbt1C77AuNF0e+HtwJDP059zrIuH0UW9SPwq+FKXHlPcfugbyvKpLaAbz5E4TATh7EZ52NPJ
TG/rNH/MJxj7DEU6dPK4dIKbaLUTIo5728p/IaLCepjg/eK3aiN+fpwBf6FO42KwGq+xW8DB8Vus
YLiLOMk4CXe80Tlc5Je7ZIQIeZX2xKXLdhfjVkliAMPu0UZNsMPICHgIuDJ8/PKLV5BO36bu45q0
1VPTKSkdYb11ObTMOwGMOsH8hFiix9/LYGEVOGtyzYWFGHd7M4itD5i1MUBOO9xL4qGcOxglLsLn
pG6ri9oMlf6jzjL+HOHfxevi5ZKIXZyPhAAMmBoXXgE82HhCDUTFdbYjxmE+yXEGgX0QfQX3yCXq
6W0B2aXe+gTkOAV0vc0HrstNiiC+XVcM2swGd3qF+WzpLBuUTTkfkxVCXOab8XGMxH0Bh2bfTOLf
KTuv3ciRbdv+y30nQDIYZPAC9yW9lVKmnF6IskHv/defwWzgYLdqowoXDQiq6m4llUlGrFhrzjHb
jYdGD8PUCAF7ctvDnKU/g8D110bfD/ynSMZcHTpHzKBEi9l0w6IOiPVyV2ZaT7d+CC+JKR8BBJck
pOhsDRWvpHs5fgs5Ia3jFpJEUROFPvhU3qUzlbvSqz7ZnO5wVePaprpmfhwVFop+1/nKlXF5bTnA
HkDJ1rnMK+N+stcjXL3dLIaTtyz9rWryrV6UlrmdHLFHuBxDMfiNhDcOpYAgkYt5g1OnxXNLGBTI
3oNvZN9oxDcPMfeo57KCqeMEq2kr4MUfm959hh0cb5WRnrXhfx8722S8Hv10ouIbR1wHX2ZFerHN
uaFXNBQXxMyIgBbC9+Du/FBAhSAFMp0kEgnmrmxyPMr8vbuv22nhZSEPy4WBrk7iStT2UfS9dek7
+5s1UeVoB2o4djmcMTMwkxyEZB75AgETzr8+dNSK+Qg7rgqjJWgMJX9vp4gN1FPgeMRND362b5o+
uMg3xcr2MOTWs6ARYVjAZtDL6J1ZqGMqi+KjLCKIoDAoV6SNi8dxfCOyZyueitZV2L66eV+M9gM2
HMY3xsEynJpcNRr3RC/htIBxd/ruWSPxVUBWNo4PgjJ3Wdvtbj6ijWLLcNF+ZWQiJq39AjZi33VV
SoNz8C6CN2vLAd/e2DGqWA2ebuUxwNs3jvOLTyU6VRBLN1kh6GfDC54tAtk7PLJ20xRHGWb4ZeKP
qF5dLJNQ9WJ3eQp8siaRvk8bH4RRgJvoIrupXjWOd7aSeHpoD32eq2s6QNAsQh8gNKCXxQx5xfuU
nLmwr8E4e08yIKgHPyOHRDrwV5Oae5dUy7TUubVASldRU4dbCWKTnSwikPzKOj8BHCZoY8zbB2qA
5KIkXfyoeZwgUDE9S6abSSPHIpviRNwLyIc8tqD+l5z/UyTJdXkepE+qoT+eZeXIq5XI5p9qLrfR
ooexvqaBZ+Ln4+Rg1DQPWmr3bWYyV/emxr8wd1pS/Kzz/csyW3Gc5DEILaissT1vuxbRuleYBzfn
UBvbw4/E5kkaegpGm9pqlKHxPORdcR5qUjyape0WlUvjayY85N688WsPrXFtHY1i6s81sVvrQCXE
4IxueI4W1/L9O1r8mwCw1Ml3WhcaVon6QxXVhQpNHYRlPUYEFzzTn8wfZZdxQmMhAC4EcwKFcL7x
xu4rrrbkxrOS3EYURBvRcXgsMVJ62i4fK3hrl8BuLZJ6rZFalEi5M6V+cs4Vm10NjGttgWwjug68
OpYpkn5bFQNFip1yhW3/mQaodbCmztraraHXBU52ZK4A/oIvQddmlxY0LR4Z19/g6VFkNXGM6KFM
ka9gG69ASD9R6XZ7orZgQ2TVseCWXBNSiOynJKTLwiy11Sl4/X6usnNC70GLMXk2CKbEWAnyk8Ez
XkXfOqvQzh6HpellAH3oR+iXXe7qfdTp6FWPuTzlLddiRGb4yio9X6ZC/7gMTuS9mJXnvcC2Y0mw
cve4kLUZwrSoYsMpflqwqOj3+rNZpJxUSKSDXLShrQv/fCbFLZLQ1EpwUnsjyuxbp4KXnhP7Ds5y
fEhD0CzTWBi08NXx/kvHItkVmriEqbavJJ1a1/u90lrWkdPw00AtfCtLACP3JmRpu8l5ppWxcQL7
R+AyG6ROTg9V0D/OwZZx33Dj9AXgP0ESGDORiQY1US97MQEMpIVmjXkNqw8zSWOXmm7AtTYI0Pao
0ipJygj0kJ1V+c6lurbtz3gOi0tEiO7ac5A294bNxltn8R6H94xlPfLOBcxGEi+PnfT1FY8gUS6o
7z07HtHpgcMZOzKttMJ+Wmp+JSsaSUYr+KQa1bzi6x0PcB7bQ1PPDy6Iu3WYBsMVJhKST8wUD0YD
uiLNxXAVJr59oETVJp+HzEG7AsaOvOmMUdolcZz6kLKgs9ua4z6crZ85oY0kKqTpJiQWcp32lrEP
iNPJ0VOc0xFBhmODZhrS1jvfvzgFGYHzMLzI3vbO/WAyvsxG2JBLAaIMBHwa2m3TjNZJWC0vPlvH
wpZ63eRmuoERwHph04mBwzzPw8/Sz59HrzoPORQGVtSvUCSJXqI3vrXZoYijxjGT6END0wMjjFBH
SBPZwYwBGWCRj3aOkNUhiB+6Jmk++il6xtK8dtbgf8izq03E30pasX6A7mpdpREhmYLcy5ZBWs3E
CgpzUN3AN5Ec2qunzvNn8mHm5OIzoJIqEueqLh/rUBbnsWo+C5Lda+UPV0ZZKfRFDY/bmU+OLF4D
7AT3g2TRZJwbu+wzTvoZ7BmHWyMrDsppc1SL/PrNgqRAF/41auafRajqnd98glOyml3XOwoRoZcw
GVAryh3sDzD+Y3fez4XhgmbswsNcnCLd+Fs+ZGMtiBcpDZOoUaN/avMwukqdf4bPMFB5+l/lcsSD
LpsupTSBUJL3OGOiEG9hPm4CdvkTxB450FOIOas7lU2/KeCmzTQTc4d2dseoZsdCA76NZXxFKa3P
TkRegiftas85zkayk3ICTMklpVL+EBOGgBYGcXAhzFctIWE2JYzTuizM7f3zp3SbNoFB+o3rlJ8M
Ygb2yp45CqU97g4k11MsPk4ZRdiUpbAVLD4OT3G61zbzT8YL0xQ52zJtxHXK1c5COLg3/NzhUMEh
v04kPROLyTTxemjZ6vAxnOAv2NhfXHo2VILjrcl50I26JDQF807mTr8G262uDStTA5ZpZ9Hp3Pca
2GNoDvKUIawCIQRnmpSGTTiwEIJQYKkUCigCMQ6GxLJaKxByJCNjtIrEqztwnBlLD/IZOeEAUb2K
jBgbZE+455hAUnGd0alL4voQTVwcMYid6fenJsh5FzRdTCqd6LQVlqmPQy8+K5J9H2rHfYZ1XdPP
0x8xmZPAZPsdEdh099qi1QenCX4kENE4D7NnmSQ/jGTCQDhgHhvktLmw7RICnMQe+65Le0nRGf7l
5VZ1MVK9JJIMO7eY/H+aKV1QfWbs8VyOCf6rPu0P2TyTiljjk3fz+JR9dEO64Zp3CSA4pZXjFj9E
HZ2mye538EpaUg8M7yQr7FNWWB782eQ04OXmIdRBTIll3abKh5a7gOmoZvbp2MwraGTR3nXo79B/
77ZZFZJsUg751nDfMHOJU1Ow7gy2lz/1ZDnoUqJgJsaW1NZ+a6INweRFKyi2gC8OFXHSxdew7Yc3
v5WvgIbXBPCZT3FwFVOfP5mzxtuNzg+Esc8x0yq/KBstqucjTs9TmFl9j5sssl9bUE5HTcbqeexw
JAXD7IKjCT+PtLMiuqD3zr3gvvacqnoABY3bjoO2P2e3ouWYS3QQyc64VD72vnqok5mzw5J219eD
cYaBMK/vHYlOsIZ7MdUW4DxSxwFdHwbmX1p/iqPGBX+Kf0QhB7qoGaar6fnRAQJJcPJ7Cj+WL3pc
bviSa0AGguQXjjHM1l3RhS/NxDh8gEG7lVZZnr3li4y8awoyZ38vWkJ7fPJI9Nz5hCGdbW6d1lJz
T9eozXYaVAfXrapzXEbbpSdAdpbvJkfJHw3fzi7+8iV3jY9uUXgweNClWP5gPhSVv+tCluq2tZ7I
Kww3jfiljFYccq9/E7pWdDMcTk+VN2+HFud1CtbzTJv0BmkcVkxSVpcGEog5lfo0x+6baehqXxRl
TPdgDECdR5/Y/78VVeu/EDOFJamFQupQUYJMAYBP1yZ9dedqbbRxv57jfGkf+ZgdmJuuSsGF1l5P
evDcfk+wZQFNaayTHbt649TZCHy0gy4EmDBTHUAzVFvs4262dWrSnVELZa+zmZ0qG9dJS8wfnaKO
+W/AiDUpC/mBEujQe025HXpCLUFbB9e4q+nP2NGJnyzWna/m1wbwXRb7jA2AJB4G6albG2dvdTkA
PTHt18r50SjT3XjaM29zXIGUjtJdZUfZLilEsQbcbl3E3H5wZR7sBMTfTY8w9WzZxQdTcTv7Ymai
2YFk0yP41Yo4RiHhcCRwUeKhZFybya01kNuUTRQofp/tARsnJxPIYExfU2AndEkBfZ6Z0l5m37np
RccJ+XL8NFTBryCBBV3RdbuoftyZLKWf89J+Bt3pM9QuQyKG2Vj4iIx9VEbNbfHl0T648HRYBMAa
3SZAHkzOO1XtHGFpTTt7rfNQPY8arJyPBHM3J0AH43GaVjHUCqOd9N7rEZBbKUrKsoFWAuG0phnH
Kum3VJhujoxoDKryS9ml6uwH80C4Av+WPXNht61pY+YX1yiSTcHwcV3OnCfg4w5KTI9dxiGNMPl9
Jadb0IX9EWw8CB3oFrE7DTeeQ2KpmHcwFkNFqWT3IQi/VsaEdMUKnGOgaJpwJqo3jLDKK9Ig+tRA
h9ddHpKnFjTxJ1n8mEIdM2sraIIHDsDBqArPugsr9v5sPI8DJ0ajUk8c32jCMgKcQbVu3Wx2rrnb
7tIhiHH4xmRGO57pbTDjA2+zEkY2YC6jOaYgAQX/CPxNXEzrl40P6D7WBtcuT37SvQawOF7U8Ml0
7ZvbodFrWEY2U6SgxbZ0v6NZrVAWty+jW/lnmjk3Y5p/DF3ePmuxpYFP1I8DRrGdbVqMVvxrZKHa
1JX4itDy1dUEZUjTT3YbECVIan1glJMmEKgdxaPTRDswpuYeIt0jSMAXx+6PRCDkKI3R/aKco99k
/Ah042xCYt4YCXOUqCRncqO5tpxteS+bHeAc03Q9fEk8PqFpne9JAQgrKEQcrJ5ALfbegLquf8KA
1yIBiLmSPvthIWRi9rBeRikEvA87K4c0YmXmGwQbLGUeSNoxht+ZRT3jAyMlk7DsyhUHkigt34wy
QoLIjHznJGAxpL9yh+piZklwDUPXv96/09q4JM3gH1t3BCEiUtEf0Hd8HrT6MGi6BFKgGHWBIDHa
58v9u/sXY27MU28bB+gq+kETCnIY2/BHJURiEodbhQ8lwJ2m6CcEKsvfoeANH4amb/ctAUqE2DUY
kl3XIl7BK80VjObo4f4FxJLedehx/vm7gEDAXd0yIfGIv3gwtYofKP3no9bZLRlzCKP/+/f37yyz
cKkJcOQoD1yuQTsFill8km5xAR/PCa2ofrKRs8RW3rTUkAlMoBwkfT+aO36+t9Z9BxiNhvAioOvp
sSTmyfedN3vyeXqspFpDazr0i5HYUXmBubCCheFT/JrRhPtaFYTs2sHwktCavPQRUnzTf3YhDa4n
ByGezYoQtPT76MXfsgUKbbAINip9iHI6ZCJw3wZOXhjjow+FWf7Kh+ijGMIDJ/8T/eSWoQRKQ13R
ymknsa8FjCejhjc3MlrJYCIqHKYe9oiwHX7k+Rf8Z18thn+dri0Em3sbr3Kcep9SSzJWC5tdrd2L
P9Es5mxH1eZ24Ghy/dwwR8UZT4aeXyGJpHO2sjjFef6qw8iKIhevbyjByibm13z0iUd/66xvHvMi
TlIOlrDR2+aVydQGg+GW9JQHYedq7fSuuSI8x1jZsczQmdiI6noin4vx0aktk6b0l9ki8sZTZFBb
BNSGyntK3ZQRb1k/yLnfcWztyKypTXprTpAxjvaJtw5Qs3dLJzqU3VNASxziVkCqT9o9GAfoGuEn
IUsP3Qr1QUzRaLQOfbw2vXghPxANw5ccnK055Q3LbgUJnNlcNIM2b/iZJoAogHuHxECMnBff0l4O
K1jlBZzdHOQcRm8ktlyH3AgrGVfedBv9bwlmx5UuwqWQxosK4oEMGD+hbbNjakU9nHnpxu7I7GSe
xyFH/JiH4AN1HjiCXr74JXGdc/RjtMBzL89FTeJHHIUg0krv+7zk9hZpku5DNTynZfJQZMETs+Nq
bbe2uTKTsdq5dXC2hcdToDmcER+zRn4zbatKvirGRD4c6p0TgkLzQvnTT+C/ekxNSXShT7ek7XZl
tJGFC9sKOrwIlnDeHNrrANjc7NoT//XL0FfwNbvqbMcT5vGcoI0hdV5CO1oc7I25LaH5skc7tNPq
T8RBL7EXsLaM6qf0zANl+85OTCheLfQJmOKxgiON2HqbwJLDN1M927UEQj7LnULJuheG90Q0OhMF
MNf0fzGB9roEqB/+sEZx62q6j06Qb0QetltTtgivop+eY/FBRt2GYaXaeQvkn8TyTRug5gw8Mltk
/tjQ4BEuTOw0zNSuTcw3hpJfeF+j8lGM5ESGLjdV0eLUNVsG9J2xZWrNHlPQRikbB8HDQFVv8PkE
SCK2XUAUiY1VOGybA2fOnCmbZAhT0rRPMDPP+cBuX6S7YYpvuFg4kybSWpcVelI6aGw4NrEzK9HU
L65N2dz0uzxeYmCjgrkhQVd50xWbGeBYlrIdDiCkOZWTvLxAqbRXXTQZd9tqxiZg02wyU1hCrrVB
U7eNkDcRxFiuMZw9FSp2gDLDD5tJq/HwG66mznBYCHNmZTn9LbK4HhiH5hxhZ6zb4BxWg29+awlo
jKyK0j6pUwbCZo5q/8cUFwJSLU372fWtNfAwonMPaUYvpbaA9jJwf+ks8lXqXVY43zHqM12ZvqJs
+pqwoq08iek7RFCTNrVLHK/5Vk20fOhgENQpPnbDAj96zTqr3c35LrDVeABpcSUrjAgFl0YcELV1
bgHbW+pNZ5DtMYLEbs8U8aYaMBkR9oTkZT20oeLtaV6mAVefyFFSFpk+yYgP1TXdnQMOhYPdpzhO
vmHMLVaSxTivp60fDeHeVP7rNJ4rEXyxWYk2LeOonRqdZ5N2fahoLjuKk2+UfC7mKtwSQPm9JASl
46kD6yaJnQXH6RTzW+ZnP72+KfcwewMyHXRZf8ncTm9m0TNqmC/wTWmdhjbNiHrcdFkrd73RY6PP
Qo7xQQQ5wvxGtg1JKyQYcPgoLvRLf6AOeNNFPxzdVv3qZ/9nINlwq9TYDcDBVn+Wpy1KVxjhky7y
44//93+krQiqE/wDDMsnbXkh3/xLn1pkQsXEwJ66hJjFSX0qXaKZ0Iym63AAaGsLcFVdDQgvB6qW
LLCjxLgmHPQ3HdkW8EMJ2E15wvYLG+kvF7dQbd5fnCQoz3YR+XqOb//74pxgDr2QWcIpbpQ41kv7
y/WjdgfHeUuLnn5+6l99lP1LRytd9yr0duRtZC6DWTBN7XqYMUI0mXVpO5So9vT8lwt8l6R3f/dc
j8sjdoKl0Hwn7evDwu0aXwcnh2MesW811UQOMmWOjH3Fha/DZhhXY8DEkZQs9E3uWiBa/yeq8fv4
f/97pN9vGmM+Qw84EJ+jJZTvvPsMid9oDI308ISahiHFnACfB56eybfCpegkEoQtMVzI/2n6F3nj
8qP//Qkp01d8MkqY2FrhHP379tG+V6IOdk9iGUk3jAvjKFJbOfgpbgx+Yw0lG4UMOv0/v/X28tm/
e2WwSrbFnQufSaqFmPQfRCTQ9THokww3RBRVj8i+TkSpbnxQCsBko/2EIb+2iM/IZ/Wr8OZ6o5wb
kXBUexlRz4ER/cpGwKfEsdN/y0fBDL4j3ZnkEElEW+ZSxKN1+Js8VRDj+P6yBWFNyrMFmir7vTwV
TqTT+lTGJ9HV9FcMXDuLgqBg6LBJhNPfBMkqSDPAqm+cWVTrAAjGBQEu8XpVP+1QJcYDkDSdMHM3
iKyru2Y6JHb9VLYlIAyQcl2Nfs8Txp65MSLy+Uc2qG4/NDEDB0YTqwzBxaW0Q7RynouFA94k/9Le
M5q+Unhbr3/+pH6/O5V0OZAp0/NshozvPqgidyqTd9o9dfSNVw0PMBYdUuL77nMjqASjmgaw5cWf
ajcxd39+7d9XN17bsySRm8w+kQT/+yaB1Dugfm/ck0VUbz6PzQ6RZrctSW32lrbpn1/t9+VKSY/c
Rild32fZevdqbosJErWki4PV+DkU5Qc03otRBR23lf0ay+Dnn1/PXpaXd88AVDJhCoW0GMvCu7c2
qbKKzkchT0kQeNuI6D9K4r3VOOSNd0uzYxkRRAVtf208l2WdI/MCAB0UiibgMh6tas85Cl0+30Wj
WUlscC44VQ0ByfUkWiQsWPNiZNJNdaKG9v+yfLyPImUBVa5k+eINcwTfvXvLiO8MpiF1nVMYE7lF
zyLfx019szqlT6PnjwfLMj4LBmGuz+UiqOoWKzw9tkWOOCgUImW+bwJyeVJncToV7lUZ5Uc7KjVE
FkCZ1bz/85v+X25n3/YZ7fK2s9+/f88xcuFkLKV9otVAg18y7ZAK3goKwKMVFJCFF6MDrXCdmec/
v7T1X9Y87mSgcjSgPcd9vx96NG957QxK8OIeqPJ5WlkK5U5fJ/iwmeYHdT9dLYI0YOi2zLoWTS0B
F8QQevA0/3I175h0y2eHQQZunmNK15Viudr/WIF7M8qhVrvWKXWhJ93VQ3hY7fWN+y/cz+UHTuU8
cNSHhkcO6J9f3fv90fZx6RDy7XgMbH5fVph1KTMPzVNpml/oCZYoR8T0Wap9JtLnOWIELSQRnBmx
JavGjDVaZM2QJHTfvMg+BKlhfashAM1dIR97caJzv46sutzUM2oG7cb9LmJw+Tg61m0OKTHKwDlp
v7POSY/JVALc7mySTVsJTb0NGbmVaGofNNG5gj7LCsOI3BGayO43kVQVFam/iZ3suRftoav8/MxQ
YlkaAEqXK7xo7sEpUc1akybsJrSRfjWU6X5tsZdZ+VtsElQ4q2YX+wwKyak+aNLhuVE2kafHi45t
dz+MVbnSpXHBkz+9jYM4GDGqJCNLnmuDwo2i9tL0w8xczGfY2XCiijtzBpTRq0vupS+tTm5dEwLW
DOGF/fkD+y8btm9ihMLYK2wOEPfF7D9ulzzi9Ij5Xp704KjznGAcDLNvcdiop741z0ojw0iIC+ti
IFVTI0ljjfPXbsRgac41w2WarLpCV2x36d63BvoEaBkZlpT1Eef6Bznn8NE7+Gt/vnD5+xPvmx6r
LOWxr4S634n/ceE67ZGtUAOe7jJRicaEBJ5f5BvIb1lWvyljgmomYRXOc4D1KWUmnXe31ieklNOD
9YqEJqP+Ys2KzEsArpruM3mJVU1OEonxR7Ih6CvGHzXTqm3PlI+oKCIz25JZQ8NYy/I/i3hAXm8Z
mXMWKZN8F5n6yRrL272yWpJcL9kNxxQLoz/aEBAjesjMls9OJp5G+AubtP5eB4ieN2MaMSlkyTxU
dPDqYfJ3xpuC6ofOOAKPt0zL5iUSlXf4kTxirKC4wQ5Fi85L2sOXP7+5/8Wu45vs0awiluAhtt9t
YWbVkNOu2MJSdfBp9jzgU662yNnwF/mpIGovm2jEMRJMCgdLe+VZ6zFEFAE3S+/r5C+ru/Xblgqx
c1lfsRCxtjnvr6eKGgaX9TSf+HiHo9cgqfBIoyjM+iFy6CS0T0lLtoFXonsczZKUeZTqucfgjZyn
5tJFVviXSvf3VZ9LUlgHTRfSOpXUu7cIcCOabJqHEI8jgcwUWjb9CpKXULWGFu0ZG3md55rTlX7/
RHgbBGKzt8/C8sT6Lx/Xb/X+ci1ojckPX4pX+W7Nz3DnlPAIJkjuFr5A3AnHpq32EWNAEqH50AIb
p7Nm7rlpXcPaeB3XZgzlo06ACk5VdmOuH/D/dA4cbFZOYgfj8zzOb3+5UOu33cmloFgOJZibOCC8
P5qlIoxGt/SGk1EDGcA7aR4zbV5Qxy5Bp4k60IAlqgnN/2MA6s/wgdzxaPtRFl6M6FnMmFAGT34I
Ncm8NeGMq7pWsLgncoV3I0Lf57IaszXL3QNRTeULKwSeYd/GcDSUW7tjGQY3V24mJ6m3c+F/CfL2
pzkj/ywmAQ7ObDN0VmXub8IcQbiMHZqLi7A6rIJs1yuJstBtsGa3P53Gk0dZwXGsyWvatnYFwAyz
0FmGtLZRpu2cTnn7riHnp7e8/ECzQCAPgg8GkC7adPE8PfJM53QlgSXMkhR011DrwiFiaRSMhe9f
ynZqd/0EmP5+ACkY6KF+Fe1lxi2JOyR3H+cJCUK/zTrP/mBNlPNxoj9kdvklbTji6ijdGk5rHXFw
/qpN9CC9gGVG7+WqQwnfpuv8x/siGtM0PJuqfyFf+QucWLwRxnZAaXWJLOO5seG+axJoM8/RV11+
YuAPgY7+2smtJ/zYnCujoP415ijYYx9sZclOsM5nbT1YacQel8FacOT4l5rj95tfWpz08Rv7Upi/
HXajHIcMai4oNYngtFYDo6YoLYetwgNMuiMDhGH6/3/6pcVj73gOQwoPXuG/q6xWm3ZLGk19UknS
7ozCuaZd78MBztNjTMbJZlZi37YRXRpUWZAraPstegXZuery54fKfnfAcSjTPWWzE2IGk+ZvzxSE
cmFVtXQYTRuvlafyCw8RW7CkYYvsd499wzm6YXA1nG7aLH6N2eNOlIXnf4wTyCvk7JDhO1yjKP9G
IULj2DbWJULH0cionXxG+XP4JBj/bQqU2YQE1DuZNNtiHO2/rfTK+u3XYY0nxVPwu9iCM+piJf2P
jd1JmVQ6iLZP4VhBCjZCC06bNE9ZE9PXvv8Zy6J1un+X5Om6KaEG3lmncYsTenX/VgVInlapyois
FsbHcUzm0/1LRBWPxH2k8Kzl5v5XkvwTpk8FlcGSlWOPCQMFeAQCIRxDkIpkzwQDBdm7x7qaGabE
rjhFMjYATZTj/35rokwxNI1nnOPiFIdq2kq3+ZX5k3GKipkc26bp1nXWBBLiQhGuRNAjW0pFBk4i
ORB1yVw7doJTilw7ANAzZ6PKSTngWzIpQTsHENX5cv/ObyIOlLBe+Yo7mWJVmE9QVDHL1PFLG8Ax
S4NKHziLpofRdfY2YdVZNYYvVcemxSqGYq56zdoMoTGIYEZW894LP4SZlnuvws7GLAG9uOESXViH
r3dn5v0eztELYrnT3VqO+IG6ibFMmTrVzYi+Wi0YGgiiD7MTUoDX0bgT2LRWZlPoQxYkKQmFydFm
uPEcW731CrZz06Bl2Y4B1LQ0ZcBqTQ5AODxB+5RVmiw8AuI9onjpPQe70rF29/JsGsqbE8P+KnWi
dqnThgeQPIh88SgwA7/mzN6PHRD9tenlgJ8TOyJpnLuB4wuTeSRCGzc12oshiu4SI37icEGcRm87
87qGWf21BdsM25u8Sm36e412uHb84AXPP8QNniHTqAT7UlMamxBuGmo/5woYKH2sYgSzRYICyx1c
93i367BtGYS9MroyakCUaZtjb5+wy+PWOnAPgsEjqOCAszUHy1lzXmg4TvtSFwQffcc7e2jFYL0O
DgGfSUV8NhqbYjOR4XFB5bKonSR0bpRnGh/FvkXkuse5Za2ilvOTXzXMHgP3FcGYvY1R1+yLDD9k
0hXYLSOD+Y/+SI/oEasVbSjLOag0tI525hw0h3006rO9JSb4NAG9ZvSR5JX1Oc/kRyfPPqtGIyzt
QnyluOKPdlfvjN6TB6EtrHy6OLomFv8yxNVX9/YnhLPUznnqbIfaiWBobQdeNO7q8cZlrloXe/w/
HUozQXao6ueiQqWOkez5bkydFlnuWPmvNvouhjDsOZLS75KP3WNhEfCQG3G+VQPyqj6NPqGErfa9
4ja6u4sDFLY3p2fCZERu9L0Ov5p6dvd+Y6X7IUTfN5mpvc7jEDIOTx2AZY/7dbafZpQxrwMacdJR
0xBxEn9Mq+6KkcditTVddCN0F7xuQNQSivEW1VT9oo+bXRap+NBUJpGfBvGKPb7nOMW8OGL4A9Ay
hbiwA/GMXoCXn+sXYDjexpTmFtoyZi8XfHXMzrtWpAn7xdGZ3PIFMgMZJnVFsG9ETo+YmbDm6aI/
wnq7aXnyCebeIiBID44m2dgZ9LL1ThqxrYkEsg4vNEtCEDmsQo3JA0GqjbGrRdJsWmAIm54B1pXA
KZo5HvXToNjwPSbUfiFQ6OEsOA97kKVlglQUbV95MaNoUaZgOEkRVl78/ImTSnuh1ZvCF7X9deXF
YqcKx1uDQtdH1TdUma6uXqlr14XKnScqJiwrfnPN28568EHM4Il4xrhDFGe9BI01RG9t+tanoeKM
w5nfPzy55DJFphpvscynGwqqkDtgXvWDR66hE6qboRvrseRhqjjOrsFxAYzCB780cIdTXxmXWOEn
1gzJOvNzQUiuRj/wmtiEzg+Y6TdtqR8REKuXJPnOxsCEtRHq1GacejhJVtrGtomYl9hSTBZ90COE
uvmj1bzSlrd2ZgU8PQFjfhpTfc7G05REHtaS9ms65fU+ysjd1iVplzWypHNRqOfGHCVv6dew00fi
ohcSMSK4CfH7LmKsvXJT8udl3WcfsuRD14j1iNvqHKEmP/TAe5kyxmdDssXVPrTgMC/RNXoOZWXJ
kvJsJHpXGug/rMJ/LFrT2421SWBgEj85Oa2+tuTBL8rc2RgmnrQOhfkxgt521FP2gS2fhQqNKu+2
SaPPbzoMSejb1tTEPhYkYqVThsF73bkrOKHDfZoal6iIHNWcSzy40arz90ZV8jSb8sGPxa9Eu5tJ
kMuOLgCXtBzlNkI1lWvm3Qhni/OUUS6T+OPmzltQTfYKGoK9I5qJujlNHlHd8zHEJfh2SA9MgAec
XwCvUowCuMXmB0aSNNrM2Qflnvm7ENvyFldMtg/mCq+EbyXn2rzanSkeOLagVYNP8zjUAic/sla0
SbbYKnr2+7GtN4VnqwsCum5byCLcId0y97yvh75Np11RJeNRCmKSuuVHMxSO1tZCa0G6Q+68N74M
rEJbjyVUsQa9VLaO4c13I+KJmyOFfKlYKjOvyW/zBMls6NthPdcEFtZ9gsUn6NQa8J615Z2Mt9KT
eCmnZrGMRJc2GlDlzWP81fQ/usmDE3XeFxfeRiOrFL8W0dHxOPQvqNTWd+1vkQD9nkL5NfOIdEdG
FB59o91WgeFcs9yZtnVf3zhS/rCj6qB6fz5a5uZ/2DuP5biVLYv+S8/xAt4MelLesVgkJVHSBCFe
SfAm4YGv75VJvVt66n7R0fMORiDgyrAKBSTO2Xsvm6EUN0bTd+QcuA+L9snziG3WK8M52L13zSVu
lRr3o9nOX2a7Djd5BL+41YOD2UA/XSyJp8WeSJj5KLOexm2fLMS3Yp5YeZQuqcVx10Eo/9qdKTN0
7RBz1+wei0wYm0rYL6ot03dWBl62cXnf5VeLJFXcn+6lK8XZlmLrKUK3k2eXKrWbo5mRrQgkEaP1
AOUrCMbpYPEqRlGPZ7es9kkUGxdncM8A476LLg2uIbIgiwLPvluam5isjH+DaMGK5HUipsNNvJzL
Oaiv6MuQFNu1dqTzTMiL3gTbjI8jIaSBUhAJAnP6XAV+/OBgnzBmw7+Ixt34i+VsmnD8ppzlJDat
fFHEoLFaGWzlw1okQSbourVqhnQ1CVv9kG2EMIzNhLR1OyXUiCoK0Vv6+Wha9fGYpXUMVcN4qqmO
pP1furMD9/dkN2FwTNCUkIhWE4arY7i3S6z3bo31fZQWRhyi+IQbi0Zd/Ia0eDoQpHlD0Vpu5rSp
FSbkxE0eOnms0WtD+BKP3tf7xHS+JaFlPThLK41K6dHU88/hNNo7+qFAoArMCx5en0Qvu3PjuS9B
Xq8zKAKnsBACzR53oFk9vhD2rp97O9rQRCXZerZLisXtwcD2azI0f6a296EgwPKcL+hVxjCDbJs7
tLeHYQsJCzzERBd+wd5MQIl3MfoO48k4JDI509hiysghT0UFN8zOzdWST5zGm9NI8ehx4WJsIW89
Wn7MCaTLrv3iBI+UTtwEAWVCRxCBJW0/0Q5fqf7VT+6TCjiJMm+6qXEooukd6XLxhfG+xWkcSbcm
ugYQYVPCzlwIV/QiNIU9B+dib2y76wksX9pNREb9E4mHRx1f80PXay1KeIeUIcfN9mXsPaa63ey1
Isc0syC8I7MAoUqbvHlDthAdT6gsBp7nhujVBJvBix7Z9T612oDTPfzZxRkxg4OxDyZRS7L1yjIA
tHDljA5hzWtNQ/Y6WO2LKKZPrjGGz1SL0EPVmUkGPaY8UofAZaQtYr7MLw7QOmTCUYA1b1jOSasv
j2ZP8EBTjNpXiO2POJF6wmJ/hnHKf9vo37gf1jaN2V2Shu6oWKiCdplxbLKS8Y3NsZFLUxUOsLbG
eQQ4cLxY+EMPrvDfSAcwcY6dRUeXbAln0M6VqLfQgCyMG6Q7vYuAW8IJEI/STsVctHLFPJ7I8fko
HBOuc10+ocaujoTXTpJm/eRbhfdt5AcWLNiC+rwtTxHiSIgoaG44mxyTyMd+PPUpBvVQXjO41ZoI
Z03tz67QGA+WLZLkuq2NTYdk7dTWZGTGxXyLxFLtbHsJP7sxahvIeWOVDrdosPnNpa119Rauyg3S
7zmJzVto2Y+BM+EBGa38MuOlDpI8+OBbeByR9z30wqZ+MTdPTlu3T8OAInKoSfqT9w/quB3RhK/H
hgwX8J2kX3jW9DyNjXGFHxt84uoTbJ1ZMh6acDfXBBIM6GM3jQfiLhjn46Jxn8cd9ic7GO2zVugY
LHWz3PPNvE5N6dCj42wLTnxdB6hDy6aInmSkTN0gjp+zySagyZpeio7QgjEbDm6OsZuyof+S+1/C
xSEAxQheRuJX3nNF+Fk363ZJuKzLdkFvYnviaMO8WIW0EUuCW1q73qZl1qwonKG5KqdjoUOLAWBO
RM0wgMZBJ1b1jAdyYRFwkWfLPshH0g3yyr5wqZnJhyASmYTSn5QyyG9MMnPdNhBdNHOaj7qBKyKc
HGuXItJ7sCprh5gnOxc0m46d111MGPGniSaL7zQ3ng7xbzojYc6yet8FSDUmnUTuZp67fRXqLyU9
AKIp8VbJ8tbSxn+BZsGDg/N1VfRhesFizanZdD/Qgv8wlvO10XB12Yzg5rJNcTw6GEXbGIV6g9fT
2Gu53q47mWXUps4nklOXlURmb0PpasKq3z7WYmj3ZRTgszL8MyeSYY+/2t+ZFL82Sd9+M7veIpJs
ADuQo9yBRCHPYeWsfdSRL0ewdTt31je5b15plk1fcgcLyrwr8txlaDtt3ZAoWDsiuxQ7Rnsduy47
GV14Krq8Ovsie4s6OLkSJ38obbpglUU/TEUkdehnt8i24lUHKS+hBHUlE2dXOm3zZKUMJIEyvs1x
MDPURpflJ8OqDQu8nyZ9FzeZ8g0BKd15iDrrVCQOBbPKAYtc+cnFKc51uEQPADXGHSaAYNXQKkEC
TsyJS5PVifkMS1RUa+oW2M2m8dh7jXtIwukaIbg8TKb502tm56HQ/cvs44sgbtM6iDkdDzGyzI2u
WV9tFMdblzsKbpqGZT3w+R285tPoc2owLS7r/Tg+qyAoxkY6P3ygkySzqZgJpObGlTDX1SDi5kFz
+g8C1eK67ZpiW/tuyA170m+HyMgfKCGHYzVdRmc6+dxDnGoiwHqUdZAbyRnra7c5Awt4NEa/feb+
nMNTGmSL5DpAt/ezwCY1Fatpn0+Ibu3oRv1+M6SB2HoRAKPOQ1Y5a7G4NKLu13kjHg1AH6/9Dk35
qtaj5rFFiG7jWvOGpb16vXOOhphvnniIXehUX8eGHZX1kBDqcjP15WOGVWhjRKgvBa6KVeZ3n0Rv
fRiwIWMzmgk7sddeGhITRgbRmjP/W6HFeNByUzyMvOYxGJ1PWhV8ZayyEraf77HVMsylqLHPmxID
TZ4+iLZYqbvMhpRsVWTKa9c6lp6xa8kg5WrGtUuXVctgyK/CjBnw9vlLaP0wCOPCHi5mhlXOQReV
+eqH30hRfIsmPDO2N4bb2MzxRxrc9k+m5W+xWRqbsO0gacXFIcIdky1Wu7UHsmPiIH7AOfjd7hnI
eRQGVq4hSNbvcAQhmMatZn7ILEpihtG736GWlF+1xYoeKgBNAKWMD0HurtrI/WINzvBoJvmx0b38
nIriOWq48bItm9yXcHqC16yhwNKybZe5/rpNav+YdOa57aN5246W8w2eorPVZufoZqX1yL3ohUO+
ctvpiBrF3GgJHmM1gqs4uxogxHcJqmP+pQBBGyGM3lCiKemi/aJ7P2ODehSuTIzePbKAcea32qJY
jT3uX6uR007QWp9bjvVVHM3d0VqGCWeVVm4Dfd5ymgCu2I1nc6YFOhgCmpIMgpQCMsKfpk0a6hYG
B6oSU2rnRM5SeQ9njs2hR2dcEqTLUIvY+fQlcKW9skU4iNp37wtb26B/q9eWFnaMnOEneGH6gGts
JDp+gVvXS+rdMv3wXML5QIEGVAQJIcYrKE/o7fc6TZoDWSJYz4flTduTy4PjJ7iOZj+e3JHo2MmK
h42K7yJVgOykCdl+ZHb1aTQp1irRJI3i7ORSvFxlDoEuTjTtba+hCsttnV/W7d4eGXYHObdTXILc
AT1vibF81YFMA4JE9neXfes7N3lgKC9WjQu2yGfcdIyr7mnsAutotR6XlFlXRVMqeXKd3sxwyI1o
YznlsIvG4ctoNyTXd3m5zjKX2qfnNdvAH7nRm6RFpRsR2sStflBX/L4jSaKqhl3D3Zaw8IVxTGJD
JdRuyovxs9uax8TG9ezpV0y0ujPVx3KiZTYTOEToyppw0+mGxNNbeQ2dUr3ZTr1pHUNOsr3vtudF
158WPzOuY0NASN9oOLbHkd8ON6K+vNnJu/CtGUlN8Jueo1kQsuE7LYzBYEwlHgEuoO/uc9lM1PHm
cRs1IqevxJ7+iXWssQdBvC3RPy0Yq4xQfGUb5hcTjlSSGJd2FFdznNyjNmMAp5Z+C07V45rEFpdq
UU11CqfLMc30dtMaZJGbbvtSg8p6zpuUKrDdUUrUiltzdUfHfnKy6NL41V+6n/vberDF3kecQKHC
73dUfI0PgkvVkWTpqWqqWw6Oj7A53HwhFwQM5kckzfNzkhNvkc2+1G8kD+lzLnzn7Pa5AT8gvXnu
TFzAKKI11LBJctrdCyPRYX6khryxGjI8UtJOn9Cs0qQT7rxy3LHl15jNjxYuN4zDoCHwQVpPGqHT
K9ts/UNIyAwwPhyN3Cs7tCLkkStIhcHq2+8JPyWgyykjGuGtva645OLDHuNtMZkk1xs91zXNpFwd
JO6Xcf7ux7iztDrkFtOc8qveFN/CoPzaOxRNZojNhWl+BESJ2xT9I7Ee9dl0hu/c88cbTFMFPYsl
fuRqtbFds7y0BJXsLFzbK8raZCpE9nPjOGBbWuOl4mQ0A45wGDTt4sl+q8WcfEJv8Nk36i0xv80P
h3pnlH30S9+69L0eP9ickA00ZRezp33gU245OOXyY0wq+G9NTucKQMwnqNHcEX0oqBg9V3CJN0mc
PUKEhhwgknm3xDEG0zHJDgzoL2NJOV1Lw/mlqXV+Pt3s4PEWPUzt0VmLhZpU7EbtEx6vTyZDoAer
vmhmou8BfJU9xIqspxskPmVO325E1ogvcAtKGv319ChEpT+NRvkZPx3kuar9WfakkZljmu+zUfNe
l9mUCXWLdq1mvB8Zed07k1uvQ9uTdl5ZWnuNpltPClK19/JwY3kpomBKbGsSSDhXuTKowOlEdmlQ
T59CgJBuDn55wSKDnweZ7BElJ4WuINdXsVm+jOn0GlbatAOs2V5CYzxbsjTizsPAaJubuaJq5is6
uvlqcirbaNNEVbefP2Z9ZN8AHmnhyuatCTEy2s07mtC9GF5iLJsHd9D5ccjFuQ77Fz042m6uP+ZV
vK+8yvgYxePWM/XiS0N3ZZ8TU7FrKqP76EH2ZuC/GVzc7qttiFeZ45GEGqIitW9GPX8ZCT35FAfY
wH2o3UOxcfIuuxQLMrKgcI5eR/oUd/G+252ruCd8mNfGAZKtZEs6xe9AfF3vbvfP/P34cRtWwDPX
4L7XXK+3aC335Fadnat58z/kr+53qsEmSebAruHRlSS50DbadIwgIIusbSw624CzMOkA84F44+Yy
+o/JCGwgrskqbjaoZvf2Zru9bq9frjjLVt/8FTjV1bSdtubOOYljcktuwyf/s/WT2BtGvbVLsCDl
nDUeURbJd++2vUPrY5sVO/9tol110I/5eb6NN/ND+6VBtI7PBE8UwIBmTeE6bDc4wbRu15OPHx5w
r6IEwUGiX+O5mNdOHX+I+3rXEoiGW4pGZV/79YEgxGEfpr2NFb8hwh8S/dEfyyu2u+rq9zE4wWLi
h+pu6VtbbxkDgRXDWY1o0Mwjjh3+QTaM36qaMIB+0qqHGcndrR/1T0tU7tpxyF+ZSVEmVRFjzCR/
pZK8dhokCJkTC7zltv1qDS4Vs5ThZlqeLQwfJW/i5bXZuis8NvPu1o0bHJmnW0ZwVfhy80AjPIh6
hGZ3B2DY4FgEcZ/vPAxPQmCiGtePopF4Cln9N5xEsS+ylkOjL4qLQTvtROfrosWXgsrtTki2ViBh
J2ruj8WG7shhcYZNKuFqlQKpxZEgz8OgX7abcv9ZbVlC11knTkOFWKJJQuA8Hg3CndqokCUKcSPf
wTia2m/r69KjCIcHpxwlSEpOohScUiiZSvd1ao5YG3na55qd41o25Gu2JdfrcAnFslZvXcFSbHq6
68ioseH0ElwYVfu5y5v2rNdmv6+Id1NcFPWcrYKjyJf9Y10qCHAymrxZ0yf9CAAk3jWeiZGpjZNu
wwWNRCgJ5+HOpzy12DrzMl326BhNTj1mjEOIRrWpiGR/T9S6yGtySnoVXFk+dTWhH0vtNAkkJ3MC
y7iONSQSls5Zf3DgIjAOAsUiX2ikvf+uHfx/Lvf/kuyPRBm97r8P9icptmq+fa9+D/Z/f8yvXH9D
N/+BWtSXShvXwLV7z/U39AAit66jhXFMx8L9cc/1N/6BC8Z1eSTeKYkD+DvX33L/ESA6RUnjOQ52
Jz34v+T68zb+VXqPgcMH/B0oPYxj/zfPjV7ENZnWi3Ym4K9YexHUq1FCsEAn/5p7X6c4WdzUMNri
Ok68gdrrv20jT3LZMHzBpSef5f58alFNKgPEkulHI+P34NZlvb1w+5Y/xYPX7Up5AGdtzNmjJS+J
EoWPIEquxNv8a8KNHZvfd6KhkJEiLrepvRRW977rb0933+e+Wc0h2amov45fhp5C7H3jH686UobH
bvj3u1Bzf+zz/s5azdNXhMZxbfz7fZVG+4raJdhqeXesvYYwt7BsqIWNYBNsDCNrWDcdCQRyrZp4
bvsvy1kl8VZy8xIjr9ac6KgerVblAycnckHl5vuOalFN7nu+7y5f9rcX+J82/7GOS5u/azP3IdZp
/LrwL+/PpOaswHsAZuju4gQWFS0gTrdqVk1SufK+CMaYzaC5f63sEQSsGAN771/l/Vv840tVi6X6
/v3IJIzB5R6xc6lHrxtbin7kQZfafrxiQJUQeRBxpKqDsCoIkW6MmhKj3FGtU3Pvj1OHNL0TiuWI
39VxOqt1anNhGBgt42yvlvKR8kOfdC76Fvma9/1wTt/cHhyt2nA/+NXi+5PKN0ig0mRokOOb/mQn
JkBnNasmyWiQNJp/K5OUoXTUEB1RtG7Hb4JJaYJgVou252ODRoqD1p/oeK/KKeqpWcSPq4ru/BGc
BoG3fimp2VyY1aRvp34FwKoB/9AnB9plW7X+TtnUM9gNRLLuFTZTATRTdc25L1tNZW1zt/xiyoGC
mrjqQiYXLXkhu0M282VmSF/7UK34qHzat9jY7cOEFAzcquKK+Uk87IkxPOgOTDKFmIy8DkjDb7NW
8jQ5ON/beRIkaOdsjeUIoFCzvhxPjALjilPckJTTySMjUv1j5RLwQmrWd3rET3lBEFIVhBiETI+c
P80j2Q7bMjlfc6Bv72/fg1m1MQU58q48dhVpksz76qQW1cSWG9RcVhBt3Mb+zglAXnee5ASaiw1D
VZcfSsGd9W6Z2yf1KaSkUZzUnHo1vdfmw4TMIzUa5A5BMp3SpaQpUpJyPY0ewSN2P43AFgWzjgM6
uc5KunmZ6QH4FB4xAcQ50ngidfj9fSn4aZxyhFYAJtbqTanvxNZoMIQt94jyfaqv7v5dgQmrAce9
ky+zvPhUt2STvi++009TorqbkM54q6N7SsLoGMmjL/ScTzTNoh3BAcdUVAPGAlh9apuao7a+Ne08
fwfeKqQt331zCqYabZcmx6Hw7cjwhUDod6M0DciRq6WwbY2cVcvlkr4YflbvnAHyoDZYRDer2TCl
FaHmfBk0FzQRGDKzgjgNwxDFDS0xxfNW+NOIgRJxJAyjnCD6rCCsVIB/4Vjvi/4S0D6DmqlW9X30
hfQedxtXPYeEJxmPfl6QJxQtJOuBfVSr4oisx8RFoZbhQIamsL3/syh2YMvdlyc9mVYmEKjN/T98
/zetWGKV5VBe6s+OeoFLkn/w/l+qRfX/1nKYT7tnN/mAI5IcxJhuD6go/qa/egrc+BvQl7bg2vVG
85DKj6ifiKjtzZSq3P14VUcHqm8qMJBOSQBQkEz1C5aTAD5aEVsG5SD5o5YT2y6uIuaXZ0qKYoqB
8LdJtNC08OQgVX0rlU9YvdAHFEig/kbJAHwHCsvF9E4VRsTMXd0ypNtADQgUX1ZNdL+gQiHEsMvJ
uF+7gxVsauqTdGc45t0pHE+FRwhqWgwIdSWST60Ly/mrV4GINXsnPauJS1sMGqdukNZe2Btrwa7T
K2Ak2uOTmvNw9JC5kTXTsfFejJHQG6/03XVFT/pUF7hvV1z32lMgJ8MkVYg61vpIJ12f5AOY2OoA
f1+2RReuAfXy846MDf0TxlPq62/kF6kmC+psoohnHK6mIH86WjwD6LiHVklhwDtFbuZuN+gqMuXk
x6cObjV3X+wa3PaVPvaouhPucBfjpCZAfl+R55P2JSmRujx1qokC1N7XqcVK4SPVrNpHbb4vqnWQ
WmIc6e5ZLdlcobOV2u99Vq397XneZ30SP9yO8x5lFlR0rbiYRBGdphn4p9kSVq+3EBrcYdP3HhIA
g4oVeCBSYR2sZaMsjZg1x1kuh5KdGjIZaOjpN7CyVbNqOyeVx7AggELPSeQp5W0cZKDi1EQSTq1m
1Uo1Qd/BIFJONEbNXDTkndv9MWpxeLJ6J3l/ErVJrVVPREo3z5kRFE6/28UvoZYT+ST3Z4pDMq7N
xCmJspU/PLW5UuMZNRur4aV8TCrn1GJWENmyui+rHe+L75sLNW5We6oH4WNgjHx/TrX/ffF98x+v
lt4fQ+BshSi2fn8H6nG/vcv3Hd+fwxMNGlpIV2RMcuWvJnnRa+m0n9RyaNoweMjvf1+nNvRyq5pT
k8XnUqR2VnP3x6pFWvPxCe2KWrAjyelWs7rjgm5SO2ML+yeW933t/XnuLwXKnaJVntMZ+/v17i+v
5u47//aM9+f64y3+8ZD7flPCmcJPDgqba8ifrZosf8/9sQhUMKBWNEJnkLuY8tp2r7OoOZswapR+
83e1BEIsyVf/th5zf+wfu6gNah2sJEIyCJZaqXWWGi/88bj3V/kft/cDQknhEv/z/o7lteb+3tVc
q05Sava+j/rXGgVA/mN3tejQcT8O4hDUOD7HhL6HfGI1UR/eqHV85Z4xFjvM6S81AaqrARPJplKD
vGIYHijVe7tWjtJUkcdTQz61fJ+8r2xKg6qoEOQT/7GTJUd170+pnkQtq4e/r1TL+pxPW6NcyMMD
RhH72riuR7w/HBXBCWkjHR3pJhENIl+/SSOEOA3gWVF73tq2NMWI4LI32cv4YkztxptFSwdBJxfI
aKRMm9+SLcdovRpLLmqkTZV+oSDawEEnZ2wbgoA4yezQk5qLBSESas5OBm/Prf5BsZZbOX4K1Kgq
LV0IcpZJXlAeJfpaIwSR83+hsOf0uaAzl5LGncjrdyQnaqUrTeqDScJQ5RnPZhw0O7IxJ30tKdf6
1M37QeI8FdOzt6uatizpWBEYY8UqVnPF0MKFYczQYMA4dXKiXCdtYxnbqHLe7F7vT2Dwfp+odfR7
EBca1sxnDTdKW8S4rWSioYlNB200FT5DpJ+Xhuz/Ql2OfXklVpOWuuSxql7fAcDqk1AlUvXB3Iul
akNeR5AchrAESuZiL1MTM48P7eIDFZXn03eo9iLLD4qOjB/tn2v1MrnOdhrs5jEeTrjJUZLkCf9v
hNPrz51VPVA9mdqi5hz0BhZfRtV0MJ//nhR/z/2xLhEAbbRgcjZ3MDBh6rimrBj4pwQI3zeouUl+
VMGEGhwuxa/vV83dJ9gDf33nap1a7AxZ9Lkvv88t/VO8zP0uU8fO/RnUAaMeRzzWtSMQZ6eKpgow
zdiwfK+hqkVNXSJjdbOnaqyCuIBsdd81TmjVIKklf+a+U066fpJ023jgVjVYqrA9kDw3nHwv54OH
7ki+n1Fz1+sm7YYbjBj7IwjVwap7oMFMekHcGPIEMmOnlouCwaBDTfqCOtTKtpGp6Ohg1JmHrBIu
LvdzWGHoE71Qghr60scwDXV6tKqRGBRu0Qw5uS/2WHowV/29Wc2pfdTearEOCfNTJcj/L9b+L8Va
vM4yGOXfV2uPeZ6UVdL+Xq399aB/Yli9fxDNa1keVFXXpFY6/mi7//wPLTD+4eiu47Ka/CGCIn6r
1ZpyE+ttw/V4BzbuvF8MVlmrdT0KrG7gmuoZ/y+1Wge35b8WazGXm54F1VUPbAQh5EX8q9EPBw6y
c6ONT3b/sa2C4DiHA/pCGVf0GQ9Yux4KqEpuMsOIo7ciBWbt1he6Twxn8t2d6p+L6DS8/Q2Jv3NC
qhdq6DEJbjNWU+5n22DfE8UzaAFVLbu4+CYtvyIhlw4vRm0gs6Od6Rt/RdbovUzCAXk8IbJwQN6M
nCVXVUHMnQnF+ubQXcHBH+8LkXc7V6RIXJt5PORLN+ysFlRL/plkGXEcJ5p9g3khWUffMobfG2P6
GswBvlQfnTVClwxxjC24n4JGJcthBqjdvVY7zqVN80/+HC1npBFeWZo7lLrEJEOnc+fo8+ieUO5w
rcS3e+Myt54pwl88bzkWIV1ab2QsmJIOuorkj5ZM3Uunt9atK/3wWsfWagmHau0Qhr2PUHJmQdq8
UszhGjihBi8tslktsDmrHgbnMUZ4tHgwatpQXNWkc82jLwT1NV1er/k0cnOE/2WQvFyQ2jtoqbUt
UtKN/LIx6KFqz1h206vD67VkFO8dOtF105ArNIPcNiA0QA6uth6uFPrNZU2buR8IM0/5BxfjkNnz
D0IQjqQ/jNucqGrOg6T8ylBLLtAEolNu9bLp1uQDEYejtp6GqluLgVQ8NMH7JdNIjkqt4LRs2pDs
D5LSvG1dtx+K0eNWaCrPdkkEWNKk+S4mlG9ljVV4WoJHn0BoadlYdCL9qMclDHWoplXFsMIaitqJ
pM0CHMVrEkeP2OQYrkX1GeDAZz0kg2Rs7SeE0+UqtrtihbzVurlmOKxKz/8aOigYAfOsScqoz0lA
RVdUBbV1WRu1sCWsXRcwMETN9iHjhrizXHNTAmroJrwwnqSGlJObv0/415w5zl+AoFwyqbZraebX
EY5+s/wS0i2uprBYk9+/rDSocasxrA+FYByP348039iMV6XZV7cKuM3Ka3VsdGa3aZN0NWWZeOD2
/hllGLTapXvE4ryiGZQ8ZJlFh5kRjtnjeu+0EbfxDHiB/r6WZdTwAH+/ZQR4umV6KWq3fZ5p3m3i
oADI6W0sAYBWGOkPF0cE8Po3O66cbRgaKciUYXgUjXHThEEQQAl9DbYwclK95m7CTcKNjpxzJEyN
LvOT0UI3mHpXrMgZ/csvomKjcenTMyd8qKac1ICg2XgaZmeL4ID1Yl+WCKwSznr4T2OYD8e6SKk1
D0u2XRDNYiNpdhmss4tP7QsiQ4zRxql2M/LKNX2kMRhO+Am2y2L+5TTZh6rvCE/XSx7d6GJFQfg1
HfyWrxNRVWz7Rz+NyW8RC4xYA3duKfvcdXXTx3QXlFxjpyoJSHoFq4jZfxUh89pHRX0iI4RCifQp
7cKJQpBd8L1n2mPs4heo5/HjUCFzX6iyrLWWf9FNmjU59hvXtCgWGeMbIXafzBwbayG6gyOMHL1/
Be0daA4KMoHYRGuuVvE0wQiKa51jmxHWmIF/EZVVrGP/rYm/EHE07X64CIEg23wv6e9yu76yb11X
PuZTPa6zVnyefQjEuU9tLl+yaoepmricKoY710JpiHv8SWW83PQy/ymi8UW4YDhsojVFVUEPCzd+
OJ0Sxg3nTDRYiK34LZ9susB29tbkgtRGZClmN/5s4F1s9Kz6q8sJQKwbNKQNdeWes+bGwj2O6BZz
5wIrsw+8jETw9BZVIepYGcERYdeN8p+DpLE09uwAHUH2iHv9Vi40rkdxQ3Uf+x3lK2d5DWxkCzUi
HPgzB8LRrnPbX/HJfExy8RXd3K3Fmb6OXC06uBo1jHrBaxH6/dcC8e+pTsm2dcx5bQ1Eagyux6UK
2CoxQGu0ktwmxYtOCNWpW2bagKDBmvp7+SMeo1se59PJnPWr2zn8kCfrnBb+g+lNWAuACeC52qex
Y25gZxBsgaJ27+n0zFzfejXD/GsuKUBeNH+vE/2Ia+DLXFv1TkCTiLIat5xIXifduMZx7+yNz7U+
ZtzHReYGOyjeqkTHdJnQ4UNd95pU6TnsQ3DQEVUmoRNMarXLy1IOP3sp/yVm2grDJ8cgfVYjIiA2
f1Z4ONbdGPiHukurR1Jgva2bLydiarxV5X82cze9VKiTV/zWg90UVxYKxvFRD65+1/lr10yGR20m
CBzs30LSOu7btMFtDKS267eJmaFbSvxvSZI80BVMV0Y44Uyv3Y9a076YI1dWojp/cD965sZUu1qe
tpuC6DHi5lFM4DpLztxkUoLaBhqOFizamIRR7/JBPy9Qf1cpv486K4ZjNvMmk59J63wjt2NaxYn9
UZjgerKq3RbBYB7bYmjWwWd8Oc9zJOyHnmH8imSO06wlL5x6/JZnb12RkdibQIWeyCdfPs5eBcxs
QtQ7u49onL9RvP7kyhtey/7hcwXaEWGNFCha2/RyEhMp54jLrs5w4GumcczdhRKUZXxlGFEd+/TV
S1K+s4arWik8PHye+QWUdn3l7dVk+AEn87hweE528Sx9OiYGxhWKedzkIfOy+WFsEGF2UfGdn+py
1GIE0oHd71y+4rkgPpowH3oOY3mYJKan186Uz8hdGMofuFWOgZh7Mi0GNNGu/pkog2c9S9bcFNt/
iekpFJa7WWClkQ/ggCZiFBW1TnzuPQMInAusrscHBEbKiB/nxSY2KtJDrhuculLjR19wKa1dA5Po
2jLibZ3EnHh62GSieCPR/rFzrAe9Kd/MzvkatZ8mPLNmYuxLcENAeuAA+x/C7NDFzschJ4Qfjd26
dL192UGq0rtdxviDqJcHr6EiOTbfUOchWsV5ntvPhogeTL/6bgr32AoCEjoSJmZsLU79asy+tXU5
xHRC/2GnHjgad7W+xPtBt2gPMU4/J6X/VvY/u7hFb9MizSrQ0q+ivPprCnH9/mVBuwPvXCGl9z63
ZfjQRs53QkzNzRR6P5L8Wo+D9tAtcKirlHin3Am+oCVCEkgE2ioGe9DUzmF0gImR+XKboTWttdD7
mpT1uSRlnEyfjlAWnE/YBPw1nxJxSIH5GFvUFRn6ccBCsnuDtLZb3OUJMORbNHQfXdx4vhxX6sI6
ld9tMMGOwWGdtMVOxMnj5MOPjhF5Rh4X0tS0ARzDzuQMXlH20bR4lxSftTq7QYS8FGVIYPuBoPqN
gSE9pL4xjcvZafMXVK+A3iP9Y2cQJhYUnFqmQv/Qz81R+C7BwOkEKeB1KZpeDk7Dgz/51Qrn+IFY
KZu3TJRz0gV7I0gXFJRjuRagY9cJdwIkvLmMb6WCuCzHNTy617whOCgcyOcN7L9IhyYn3/waZN1D
GmlvxAk/OzJ5uTRAQBMS0kTIanPLPg51Dsyv8g9L9mJmqPWJWvpgNGUN3aEDONc+mC0IwS7n60fM
iAumxM7Gic7GZbNLcvSaFtfBok5JoNdzSJhttOeQIcG6lBcZne5Jr7nUpYTsCqpZx+9hwE0FLn+5
2Y80KlZqi1pOhMDX2eOFVevuG0w+e319X3nfcl/nmfEuNObkoJ7qvv63l1cr1Rv7Y58sS8+QFjGF
QYAwtmo/rrDtr1nO+3T17k+J0/Lgk6vPYD08OVX/AsGXGC75L6kJcbG/5u7r3IpO6X2xb6z4JPS1
E4bzNuj9b5BkZedQ7mX/667v6+yTzjiV22QpR7PptvVyspBlTZM7RI8W6nTL1Uq1j5o4Ulg2uQ0I
UfdDFROP8cfj74tDRv8RkX28FjnjiNV9i0GC717wCVWywTLJJkwsJkbJYEg2ap03kCgCTQ33/5QQ
t023/HcRCQ4GsKuyNNtr0a2EnFT0e/FfXL3nbuvaEqz7RASYw19GRUuyJKc/hNNkzlF8+vPR696z
gQPs7WV7yhI5OEJ3dXXVhMbVsVOfOK0W7Ug+kaZ3HEB1h6A09Dipdzgoze/TRbni/nyqHKCfcU/k
gtb5vQjK0Klfl1ciUvje1XdpkzqyW7jLLrmBKaISczUR4w9SfQeFkMVjJ7/piXZnaNWvwxGJu0t+
M88Koonfymrc7q/9CcTDTo7Wm42hOiY1wy/rl1xlgHxbORjX9E6yR40fy7Xkc2LjKZDyDfSgkHYU
pvm2/y41J3sgLOKkKu4rH3PooNAQc7S4yld3hNeIoFWALY+f2CWeZoPdORhZvdS3bD+OJMjuVLj0
Asq5K1wbtEI40o55YPa+dFORKJWCWaJXxdPN8amInHN+wu6N3aKxM4o+vig1dkQyi2zernqOer96
xkSlzQ981Q5ljOf3Em9l+W3tBaCV3HzYs3Dkq2QgNmR3v/TuL/rg424ajfOWvAcl2aCA32x3woaO
M1LWCQdau2zpxLVF+kszAccLhdR6h6wANF4HVvEN8wT1Nj+n4l34PHeV34fustE6R9nn1+KDDTo/
01W0qZz8Wl6bCz4WtuaHUC5Qa94YtkyQaxt28Wn5b4Z1Wn3HIidcOznQC/ILWkh1cGiHZnaqdrjr
2KPqkGJiiuCmn8iEb/Bce1NPtfdNYhodLNoU3McbDhLCB3DoAQa/dnmdHfkEXn6gD2be1R7iQ6ri
kh7CPnXOeL+0G9M9Z87Ir6lOrl+r1BUc9Rz+mFsMpNx+o76HN3OrRXagn5OjvtV/yi/+OzHX2ld9
m38ld6kJwh9h8PtXNcWe1Q7PkYc1nk34xQAoGzoci48YH9CdhFCv+yuey9fC0c+citVk0w3izXZF
MuomH+H7t3U3z+ZZHD0tcwqP3tQw2lmVCylV1s6ASAbKAn6M1KIdYPhDlTLyqnvzm2H94vg4GCvu
R/V0ip7fNGhMLtJle5xlpZNR2Tmm8NpGn9Httito8dgwyy46hw5Fu0B6fkCvu2OD+/SrPD8n41Zw
fpE7bb/q3gagTU+Jh1k3uojD/UYdRHOlPYoUa4ekA/0nDvL3VsEfmvqvA5rT4WfmZTR4NcJvdClP
D68/1KeqsZdNdkere9wn7DgBnde0lXD3uTvvsTrcVnd0GaMPaXH//98CaPjRroBGj6tI+QxnWZT8
RkndjuHFV2txmzvvm56aoPmlV4m57PSbRHPKyUX68qU7kKHI1osagLOA9TjLN5Pt+5geZr91Rx+x
/eRpOLan/torbCGPk3mcMTRKXpLNvG2c2P9Vty1SRjbSqvCGDe+/mfKbOYHl5OSolO/d9vUb/tlG
cMwbmA/nd9nbXcqlFPiMoM7nZkfhCW9PwZ5ht7AFsZx5mMyyPXrKqGwymN3vFrMTe7pnXhZadnmq
S3wVtwYYxy4q9uJO+0ahC/vN7XKpCzvcIEuC2MQMP/8pPke09xlOdZzt6AOQBE+W18SL7NzPPhIv
2+Gll8BltKsLARMjVwW1aY/FxZ8g2H+lRCmeeFy2cbz3K91vZbd4+qjqs3wZ6AGB93dqBR+ltAaq
voOHWIsFyBNKPM1n95Q8P1CpZfW6U/sh/0DzF6UXIl2grGakXWHtjHclfChZyLWO1ftBkBxL/Rx/
MOwt+2ODsuDsWvbH4opU0P4l4ilV7C8J8SdHRrnlCX+P7B6682sz0NPAb0acLsstvmAgUb2NWyLg
psOaKH6roEV3VHKUr+m31LYIPeGBxhaWePhDHJks6GN4kYePA7PpHr8NlykYjROjs+wbp0LOwW6/
TBdDOnIjGQY3Wlyk8eY60+PHQR3fq6PEI0IB4C0b3VILFptsHMq7V0GAmO18ObBGEk8sn5VNFwx3
pHPLnWoe6FoX0AhzJsmPYRiuNECnwFHAm3n002/qEl6tJ8ZV+eKw5AhsnHmfuxGbwxRtqw9EuDKN
HxkD2v0uCQe9P389iFRF6igu8A8btLM+e6AapOV3tP5vJCQyfla5NyYKgpLjRl3nHp1mwvBSBGO4
PnacS2k7eAa4zG8fmM1gaHrJr1gmnmhGcsTf9soNrzd9ZOuZQ/QHNqy3bWraKGz6E04Uq0+0/d//
o2m7fEW2tI88v7vPopsYNkRQL3tyV/vRS3mu7tUdrkisbsIJIw+7LBEXoC/dm+ms+xaHwTZ/F/WE
0kUTpD5XsHbG9zYBeFc5SILSl4xplRDIHY+h+OVkYBt5HRpItxR5uR6nPjHPOd7CXWOLnuhFG6ZV
+mP+0zsfcS407pW9zxTqWCv48TGOnKTcIMpgF+mLPhCVUZG+5N9ih90ty/7bKOi0RRmfgjY9LNce
xUvtlOy2KgeRj3y5rXWQ+23EIwO36O0UhQtanZ4oLPfwccML/t6/KCU6KW56lfFUGzSdii/xzcJg
lTnwlN1IvL/6V/HOQv2NXYFdfafsmw9Mwxw2T/YMFE9kR/sy9tNio1rkR/vhU9/RALld3qLP8EPY
K9tmH/m0nzKCzuhzxO6q7tx05ON2fpY/UVUi0AEBwdLG+9uYXDYndzb8lkLtyxnZFqTR4BzYrTU+
8XC6uykFDKFDwywPUeHIQHXHva3TFBUyUCO73ps0WqZ0mdudP2t2/9hCjiVEY6+LGJsuMHEtlRzz
XO8F9kKSBkECrCAcWqoPdPQIeFY1vQL79LM65ntIXq5Ap1OO7/thxJAOym+xMYarYQb1dI2BfpO4
tUUUnHi0errV1H2a+NIz3Z/ObwDxS9jsXTHQbGLPK8XUR+sjhthbNpVOHrniR0hlfLQnxI6sc70x
vCD0QbPc0O9t3WGWP9N+RwuxN13mUzidouYrN5ziuxFubU478I9CNikr1lHY11TJY0xtKGQaEWLy
CBw2hSe8pEv1hPbfN3dlfkZpZ8/5HAib3vjMTSbHsEW1FpWhcLlBjfHEbVPZHFfAVLNxBeLUwgP8
UdXLhEAov+Vbi4YMIgykic3omLoM9n0MN9b4obogCTEzhW1H2uR+eUrdRd0oX+xtnCcE0pJR2Gxt
LP+BJ1dcSpNn6xOuNPeM43cGGNsSqLLwTuw8sT3Fu+G3cXCRxoLYqWs2DpcQlIC6Htk8nrGz054b
/QAejwsfRn3R6H0ve9y2ltCm9R/DUEkLRuSMgZLlOxZRRNaZhyBT7vblRcZS2WmvS72pffVX/RXq
DRo3v1OgmIQR7/WJdW680kEOwcxG5z72ZNNBtALQH3TFxoVcYwo7GDcBErc92kVBhhUxcS4QdOTq
D/YKp+p8hDkoqKT0hjv6dRjWeEee9hq1CJCgCl0ORJRgAM+7Gd0SDsr82Ca+8IwlczQ7FCs+jLdQ
xcnjaR59hm/8QWL4v/Fg78s5UjJP5ZqDVW272jLa+Ukg8UDpYltfCV2AH5EwgoBD+a8eHWV9lh7L
f8hesl2a+qxn2NIUnjh7b+q00aKDBp3Q0Y+PnYiFoIdZb5Wd5z0cyXh9Yn2zK3KMNH4F9ZAmHszx
j5UfgpMcYRHCXgGmUvTPcj6/pYUzPLXnx72avEn2xep5RAQiC4bMBVQR712COpc9cAU6QdpW0Y9o
5jyEl3B+p5ejon+cmCG1i49etIkIX1EwtAnBoex3jvy8nObEtnzD8vPGI8B4BNFwIkBd9ggOM+e1
E0CjsRs4BVB0Cla3XKc5huvoMZWqe34VshtFnR0tKOa01b46ToLpjKZpRf2A+WPLg0tiJm3GetMW
Fz3ezfVGCW956uMsRoaGiANFN1pN2c1kPEvpGay+aOeGlLOH2p9j8SWdCGc4H+krZrObfs3faXY7
IFkcsB6+ZQQNlhMDkFR1iyNKW4Jf0zgbOpiaINk3nCjSRmOQGuxtDr5OSuuX2Q6dF5QD8ewsUmQk
/pEn0LtuXsFC1BCygY2lGjU6RXMmDfDbxaxZrIM880PLewiHsiOS9zrDLaPgtE6/DRLFVMOsgHJM
Rn/odx0/p+hDbCQfq4M6xQzTXoMwzhHNpdLzuESNn8cH4Gi0nOvpgG6jHXainT+eiww3YBISHCp1
cXSIEflfml96ipl3HgAqAinRgaDvsoxzucnORRbgBogf6Ii9RbbH5NhQP03j3Iowf3cc2RKu7urX
9KGCbX3VSOORy/xyKsma8yuHCMl6j2EjnjVPp/h1UJFgmghiZ9otSu/xy2YjIgGI4Yvic0xTOhbz
AHVMmCK5cNdwR/Fja6OjP/TaSl4R/4SCTeyOiKyTom8037ho9pwcm0cUAMFCOIoImNjrlhydeXe8
cTxwPtn9iXVj7hRK2P4J4y/i1wY83Cfu6K9oPLGjN3bzFH1mn/3ho95W9kf9o2zm128sPfR3S3D6
n1plB8e7MCLfT9iYHkcewivkmA1T9AVYoLPbM7nsJjkWlxRiMxg7yCzp3adwTSN3vuoM0icU2BME
9PSbsMtwFI4x43CrfdRUMXRs7ua2/Rpf2UtLt7nQKECJHcSwDbqR1IhqElVkolS+lqfimO24Ibu/
apsVPAjaCS0mQjTH+koFn+2GTC/blaey3kzP88/QOoQ0iTzakbhJdBvLCIKiuPGK7mNmVtZeWPkW
yr/kUPNCecFld2VAQSX4CQNUdYukc0Y99xy7zXRcD5L5ytrik8jcg+bONlZdhoAFl3F9qAGY7FmH
8sriZUXmPrVy8AL29Jk9yJYJn5Cigdltz1vpQNcWs+zxm3j1T8H57xJ9YIyD8TD6oj5Y1D/xLl1Y
7nxKQdJw7t0Bp8HKLn6TS3FBHSYwPMI7/fh3PdF4Sr9FbzlYPsdedSTIr+tNfgqHU5m+L8auk9Gk
IfdOebvCxRG0AkIgLF4LpsNdIaCyXtM3cnLDl0Zb28i/AEzCV+aFxTeOgcNF9oh02CBL32TPBFad
z0yt/kSmKr0SXupO/66gHQhc4J/ELU/cCNoTWAluLCBPiY85IQpUWMXKmIRB9v8GOEo6dPQ8wGoq
+jluYYSfpBb0arDNJh/6e1f7rJqI/U+wsyNBk2bdfg1ENDz5PmNvPjuj4iFhZ75XAZpOgVFtSTPE
zFOyU6ufkuKfZFuvfHg/+RYzmuO4WWkh6aqZ7caRJ94EvxJX9GDBu/gcYQX/PD3lmCluV8dnollV
OVfhRnzXwT70s8n6+mUCbcOAe0B6Cj3AEyeMvGxHN/tsD61s1zctDoTvEKNlPP0gLoweiqxntP0e
WAaCvCAbeNBL/7X51oLpMN3iffja3icOTJJO2tU77OXt+OJgMnJtjddKdKXK+aTDprWBE+3Cd6uH
i1hW5pYOLloc9g2KJp/hv/FaWYeK6VVvgLmy5DpldqO7rMRKvyWWa/Sg9od6fJs+Oc/4mI8iQHe1
6d9f639FT/EDvImcTRX+1R1FVSf7yK+3CvG8Q3chGhk+dI7rypHlfQ/wWqBNsYFxAczYE8eCDnS/
qBnEDmt20lxI5eKvsg+sZ2LzfeGRYVIXdQcwTPldfk/ReQKZeYqeHtN2kP2HvMcDNF0OUEVQ/iQg
QyDvSixQ4CIb3AyqYczUxgEBAcAA6WGfthPQZ38FO37TNsj93O2Ojyzgt6K8F5hD81agoNEdxQWs
2UsPHWou2qYw7nXo0fdWgdW8gvnWBmwYeyYORcG0eDH709w+89SPIgXgAdMZbvVkoTJd5V8VB0ED
BpdGiALwauMgPt5A6Ep9hyxhWPra8sX/QGSwPLTX/zwp4b5QNHpQ75Zxmbu9vsahOuIBtrKpq80N
e1wz/skL+gX2fMYA4h+E/8oTs/4bbMRSg3nTjVvT8NrQZUM7kOOv+Iitjxv0gPC1c0OXN+qejXCP
qJ5CdqXY4Ts4HSF8CeZBxEu2BGBJC1LobBlo5IObe9gDnzv9a//Kf1bEbaO9Ws9N+VyBOKMEqL8P
wobE64l53xOsBCPuPF7/OrL9LEi5xayu9ESmYZaf4jTaHFVmyQ2gTHNkR+VjgK/J2ljMMbs64W/i
t5vUR7c50RCpe+HNvkgu8ROGwjOcIvJ1AF15j0JiQbZpz6/CE8dQ5bKp6jBOKPwQRGHxEG1QIqwC
GaNRJO9oJcJuh/nMFXXIU6AQTqKbrlk0JyLssAQMw/T+dsDiyHZ7JVevrwVZjZ4+zV+M1vhKrMW2
Fq/bVbzOPjY94tLwfbjH36QuxMVguWyQic+2ZGzkdE9isf/Nazd8T9QrIWYK6EdNqKP++MXuNr8V
UjDyGh1to/1E0elIk3t6BdRgaT0RtefbLjo+HqAxG4lT+hXR3/lLoojtKDXQTCj5WbAltbfnBK5I
IKru+CpOrLQLlApMhdObSJky84Tk1Jme8MQgQ0FPwQpRTKSGc5zuqvfYNY1NXO2zyJSv/gqX7ADg
0YDWEICa70T3eFfwLeg/qRAhBeKnEzGCzjN4icgVYXUgkws7aCOlpwHWlI1M878c85oCxqoD5K7u
psnD2qIJCEtgRqSIc4Aq/U7aKzZBMK2iXbp9E65gomwZQRbvgJS4LB6QGozTbwSc80/lUGweARWJ
anEIq6Y0YEQhpmSkSNmOJCl8xwFEeUWuzONse2fYxPQ1JM4i/zZBaDIXuEsQv2bbfE8+smjL1sDV
FPf5i3diW9FI2EXcBglTTznsqduqi+WYFZrVB+VLlfcyG9xHfJ2QvlpnYPYSpiQJXnhMsxOCDrxZ
3l3ZtWRGhtziqmzGa/FCJVl7HBpnekGY6YPX19GhZlJ/ZeiyX+c9CxmwGibYk3lkgoM0IdCD6yiI
IvY2G/aughAr80jU13QE7saEIJQNM7t7BGL2orWvxSOg1EYxlPw1u/FagJ2G4IIeOA1vh4CnMWoU
l7wZSIi0uoGLdUbulG/4u2lwCdA3Fa8e3IlhagPeyiq3EeCohpYMmGtpvVfCvx52zANHXggtO7D2
Wf8oLV+PNjVCYOwwyr7QXgW2fq5ZwMqkDR7RJm+DWXyskydZMw+2bFJryC9QJJiVJbVfj+egOmKP
EwppmxcLrsBJwFS5EpiokaMAVlQbrp5r5Z35RpGYz+DpPN0GgLRZx4b77ZU7H8hOxnjUbCnzjX8t
0J2EUo58vezxPSlXdRdRTJZuKfaG6rihsF6xvOOfev5hUOmb58/5nDVdcRnonvS8tJU9w8odcV81
4c7IE3EFZcMlIddpUwLjnxfoNWs9xxjPnIWMOOOl4umOJIiINt0aBqE5g+QiQnIDYA95cc1TBKL8
YHbynvp84dwLhU0lvnHXOWBjk70A+/MDlw+yjiJwaGv8kwxuzU7JyUdKjamPRjVTc0lRqnWW8My4
V7LBMFsjRx4q5zyjKnPRABqSzRsyfrwLN8BT70eHu2JuofKC7DlXzzXyiNgVmEqhxg53Ebpr7lKi
/LAwGffT75je4He8C0ThnwpsfzSjjQSGNvrgJECVg+mtk9b0dOmNucKPQK6ytr73f5/MJ1j9lktQ
SathuqH6Rn3cJT2pFRsZRvZqLpR7fcAIwvkWm+t6y/Dz8Rz85RXlTYaVv6cyvj7QyOGPuHd0YXiM
3A6TXvG4KhYR/8JLeBxTMMeUhtfb5m5lDDkyJ0c7TFuHgGvEupb7X2qXt+PO+SOul0mwPqQa2qZb
wmyz1wdIDmoL8Vq+ER/ILO1INqKcs4coCaDFMQf3cZw++ODxSpVAIGPy+Vxuh/9hkcwb6sA82hOP
B1w4I2tW1auhnVgVmrplyRfKvte2A1UBDQ93isCiC/+Nh8ibrQsjcViojeYODcW6m7FHJrU3fR4s
C4TP4IU8du6Q21Rt7mjUg+YSyRuBvWHxluLSQJNc6wfQQIl+3XFdyo5kbYoavV0fQRaiQumm53vA
EyEDTLgy5/nwENazAJXTexhnrHxz0a2MM/czMZWIBzfGcuAx8FprWQGUEGIK8DN9SSSnUF9B3Al3
mKvQOu/Tr9YG8EYZZa6C1/EYJBNnFXsBUjDs1jjGMCaVO38Qi4fJOlCvY37wKOfRCYugkXAhcKm5
x7jAJLtUYKlTBLRwJ+A1BmkfV8VlLwcKGyyLrHb6Yc8k68/DMwXSqEW1waWNv7/RbQHqUdOI0RC2
wNIJKLGZgNl+hPk5RhFlwNWxjrXYI3KcB79LPdFy6kJyjHL7jL4824k1XMb+PYUmhgpelaNBd4TS
JuJkgSqkfOx5+8V/lEEl0gcdWIimRm5Gx5Dmi9orz5jLHMMba8/orvzI7a4MrtqBw0FcHiJKOiJV
7Eoj85Yy1zqw0d6CokNHegIlnMm7/Rt+u/BAcErFZk6azV2dt/+NMHup0KN7CqKKj4dLLvxnmOSZ
L/MWrht39hA8HglrkfHRuoAFV65VJ6c9qy9geIwGfnhVtpFkl1kIp8CQXVlAXzYou02MWL+8riaq
1krswdXJIXwysOxA/Nxq3ppIlR6m7Yw6f5+VNP07kkqgsU4OFiS2UbXtg8n9cH88V6ZlSN1OXfHJ
Kd9bX80l5J5InJiMCZpg0IXXS+L+V0IQekwQWXUvBMy3o2rNTeFHJuquLe7Lsufj10kwAmU6SKKZ
swN6roWBCspJVmZTuZBXNdbAwEyjRnedPi2rcQJ2Twd/Eky1nOk50d9YjNY+/oalWjyv81VweOfR
3D50H0l6sgcmGQkuObBK1lbhKIELx3wQ59BrhFcRjuffsjNVn7ZgRlphBBSc2CipcGYSWigdVDi3
Zo6V20QLugZGBaLG7JeuSkXKcrSXmNyBvRx6FxVG2FPug0Xx2I/KBUp/cwNng8lhmXtJQOMMLdD0
gsRcwDJY14/qYEIqyG4N/e5MmxouOPyCR900+7YhqcC0GfKxMz2FL4yoKB9hdqUg97LLCqjYQ2Tb
6ja6Rv/DpjW/1nmtXHiWAK24vbeUPZvE6QHqkUYRcp+VNWA7Oq5ILjtQCUwKnYteUcbt8TB37MOy
bLH7k+I36GUTk7mW5YTUyMeNpgZF72aRx/ZcYdJsrncxRgEJtECgzgJtvZSk5IN0t0m3VvzURxDA
/Uhk8Xh9GtBKwUqDkYlfUTV9Ct8wVtjG1N9mJ1ib2XwuKq9jTAlvrDejvdSdCwdxnUnDFmY5Eieo
3IpHBM07hmfZK9ETlb2o2Y/x/lG62vg29re16gWUEHtxQozg5O2OvUoGcurXec1aRBdH/QRGwB5O
CWokLRkgcC1Stu4IJIWa9uOJFaiB9RFkGTZLpIzuHEZm5TDbKeJN5p5/YmtfY454212EL3424y1v
FcU3XDg0DAAyhKedUuS03wnZM2KixWO9C15Z1fiO48Tu1hjnQYzEbRqyNSJz1maNpFn3AtzPdxAR
Pt7oXFYe70zFiXM75zh1KiRFIQCsxihssJzZOUjalp0EgvKS0LznM20G7cKyhJwedi8NG33n1+NO
5q0WdD29rv9mwlMDCZULS7dP2OxoevXi9HnmhiA7sCoE9O4aV0eFsd/RW4JMKA8MDsywV7RNNG2E
hy8CnUduLVx4Ophf1ONeXTYAOQy3UF7CVSTDYZNiM2Kx1uf8nTnDkuLK2ImWcX3YvIjJzGbEzsEj
isRAzLc8NHYe1D113eF85GVsl90nhBA2KM47Qdvycqy7yZuJl3MMKhwCsEo6sY0NybE14RkTm7sR
3XgI28Zr7MPZB1jGj4whwRmrRZzJUc9UcDQL2H4tMvBY+asiojEHzvgRZxJ3bcnBt8Mu1Rckcaln
rvEeb0UIkgVsIfnS0d8BQTjNQIdHZn80OeKwZc2Ap+XK5zOcAEoyRGLcvfHNJn8GGyVZJ19dj2+Y
J8CfMIuwvF1pBn0H628L0wIwmcO5BWHCdHpBg1CQTN+crQI6qYrlmCWyefwpa0QNom4YIs4M5trj
K7Ql1aJR01Peng22WZUlhpbe5DZKiZD06Wkx85ROod7YaSpgk5KObpHB5HxMIo6+unpJVls1acBG
zVobQ8UUElWpFlsa1j7SnjaKokcFE3Nj+imbbCtOMYVugaaWRG8xKGqzaReKxoi+f4jc6STLrKRJ
EZ2RXlomO8AZehITrmrZqU50wZcWnkg3qfdJn3InCjuDxoqZnatXFW+Mb+hWk0itCiN/oivGov0g
iv85hRwytcLpHC8FMvyYa7GhRWa5zSBN24j85l5mSNfZVCr/f5otoa4//DAzT3+/ajOlIMgRr39v
XRQZ+jkgN3+SSf+TSJqahCEbxkOyanBk//eLHC2QJP9+/pNbGeTapIOYhfsnv/GnrfLfF6ULNK3i
KJkeDeGG+Py/F6R6+m0+9MH7k+T4+4JlNZ2i//v577uxY/oVZbH9E+ZIDGx16deDUJn/6ZwIVZ1i
OrHs/yRChKx9uLM6t3Q/GayRBL4/Rizq/3e15iqZ0zYZsiJ/3/7dwn9/uCro/Ccw8r9f1lm4HVty
sL4D62kNmJB/n/z35U/7Jfu7nL9v/36p1c2rRau0Nyt0K+H73ZBXctLVa7/V35c/iar/53d///D3
OyRoN0qqJ4FiTIfCyCW/HKMGqgtGFFNKIhdHeE5kzUsryh1qvjH6+tQ35KibMFTRVgcLWObWYUhN
3dNyowo6ob5PIDMLZDHNXOHtFGSgnP91udiS+YVf+FPlRATNrgqt3psajcLIAqctBUJLjRECwVhG
p1KAKIOHDanf2kgX42ea12ZKSN7R2WTA41+FnrLHYNrCYzrXPQfyKGLfUeY1nOYHKVH+1OKuiH0o
vhDdaC4baza/iu7aagCCWiuVN5FSSEK6LiYF2nZmkwaaXFMIASRRW/3ykKVzIz6qQFEhvjZTaPcz
4ckDzmGgtTqypzRokRKAz1XIs8Z56iUqR1o1Ds8dvMoa1MrM8vBYF8OWtnYRuS+KcG3jhvNA1dAk
17I0hHLzCRyqxriH5j5EjRnp6OF3JRY97YBNRWscskhqycibn3kQOKAjwiAdtC2qKaYjzEW1nkOI
3kPDoaqAjHFKVihQlVnyuvMbNI3rcTTdCXNXLHwUH2HxwS4kMoyiSl4qsd/Cp090pFGrlPy5Moxk
K2HPMFWgzCYAoY7YHWWi4WOsGLS2wQAn0V8Ui9yhnIk2RQtR82x2x4KOtvmD/sABauYI41+xYyV+
ax4hJpxDjHTXgM1rXqVfFgiQJmXaZlYEDi88B9W4pAAzAFbpIfWoBWxHxDcWTluKiHY1lMeika/y
mnXRCoFiB2AbJJlCNWAe4ZduTayaUTDQR5/eq4ErFoQMUqBgHoZ+1p5Ezi5jiHflHC0E9pA96zh7
NxARDUTty0ot7RANHHCFRqNpnUSvkk5mCI952AryYz/E6MU3WHnsLWWkUUJsobNplZtLa3gvVaEX
TWV+pB1sqqbx0LUjmrdyfVmmAYYUhV5aUJa9ZGhvjaxAJRiFoB4SBJQw+GswCpCj6DKVp07RrVfc
I8YFjd5JMbFUK7dpUvXo3Wr/mUtoQns0DG3aZE3/oUeYsE1TA1eFxes0gnEZpIRzL3kkqJGbyTqJ
yHMSYwTNMX7KepnsZaK3LVXVnwaZdyEqFL9HMwIWHUYlZmJAZii6Em9JcR8bkradYNIinVDAVJpo
3kuH9ywRqAItfeanEufvQ/0xImPaTC2NfbR9PGECKCMHhpt1lRP9P8JP5DZp58imI8ocUfC4FY3h
j6pkHdq6OdBP0+PMXuzzUPqnPDoaaGqAM44Aag0QknptryFQHggpgrginUeF1OzE5bnXaZ7tulbe
lZAjaPPDdc+AxSY/SJJqhKbbXO92dEgNjhhqP2JRFUFR6UEo5ZwEbXef2vJj0vEXHAcpWJQcHfWM
+GpAWU4TcvlgxI8vM0PXWk5iz4xpeZtoUWmkLpiJv1XsmxUJ6ZOalmadVpvSguvRLlOyR3IH+GfE
JTek2XsiK15Ji9BAjIYO2EYztsJAvKXJlejLkbEr6pGDxQgfbjbEzWplhxuZsGwnpXxc1DjepLW2
Z4oUX3koH80S8npfzXepII8baHPTkcSPpg7YMG7fVfzaVLMX9ksCTUNYGyTreYl8xezu+D/OW0VU
Dg2PBsgR9neEm/NjUH61ifyGjqsJTICoaFXQnqnvTlFKIpRoy0lTldfWkjqQjyXZtolCTFgBRLX4
N6clTVh6jfue0I7ztpJ0eIMxVWTBpxFWcSuFNh3kJnFeluhWj9QpSEIrdh6oNuwWAhk9r3Axr5XL
0KS3ULIan80YI9X0jsem+NSH9cGKFmUvU8/Ss0S+9UhRbRSoWB1qzPvJ+ECN6gdliWRTTMm/B0oO
UNTje+VGtJxuK/NDSJbxYNXVEZO9PEhpOqZ7QPzESoJsHseovVm3B7Guk0MmxS8lYuCOSCXjkUtH
CQsMvzbHCSUbI/ZwVnthljp1I9RHHZcgTpiJuNnSci/psEbpI+2Kdp+XLyhP01L6m87hIe2wHojj
IneWmrCzmpL+kJPt5hlll0alDIQTgb4fwvHWp3K3jejQofCwQiT0DkdtmhyTrMHwo/jXGfh50tgf
0qROE+g0bTslyTxNl1/7Ipq8GBNq3PVq3S+McdtoD45aVdZ9bSI9MlrVL8T8RRoVOBrd44KmIkUx
RNxRJy9cq6qwK5Kt1TFIIbZlaxnUUfYnUR4Ocl2cp2l5n6v+1BYdGEGGWc4ijgfEFaOgRxsSDHq6
qqCGp9RAt0aqAkEuErvoI8M1dG01fnhAcREUOqPlcCvP6OpXktDueo2GpE4HVGh6Ob/R/nOaHvMB
PbwnIdUtz8At2FUJ6Ju6aThR4c5LKQgKltQ/ZVp5eap5xO/qZyjS+8xkfy5VCajcMLcJEfqmiKB1
6PFwEB7Ws0QbclS2FiUTs4TA7QpVl27qsbujBcPWLoAqSjrJ1hKZ3wla2PR6DlBldHCqVo62ugik
iZ2Utu0n72H52UxyKI1QTfoYpmnVg82ZDWtGlIZANSpY5ul4pOtxzsp/NO7bA2PxWS9vTTuaTpQg
uF+O3L9Ox8uyWAlC5CdTK+A2DPgMzpBZH2QD8v6BzxZmSfOhFWYR3vBPpOkE5ogkvsTC86TBR8+s
rvHDdPxJHmp4tagsiRWe1kiQmscoGr+jzggDYato9QYzKZ1GwBkYYKm2TUFIn0nFPm6L1U2i+5aw
YPo/7J1Jb9xMmq3/SqPWlx84BMlgA7XJOVOp0ZYsa0N4kDhPwZm//j5BF8quuhfd6H1vEpI8KDPJ
JCPOe85zlM1yo5GI4Eour0mIEaMhJQw7l4/xm9/SKxMt3d61BsbNFqApY8nurOl2dpL42lPaZ0iK
UUeL2qTRZ5PDNryrXDa8WUy3J2gropL+V5UEZwpNvnLDefIkjVAUwmWyPo58TveUObjXmnKSyVo6
0uZaYzKrT1OQVOcUHxxwJ16kTcDXRaB3AsF4sHXIP3vNXjVXN7GXex9UDiWYObI+zMUAhUDGAwjL
qb53rM67ZgGj14kgThanJEnThb5fO/suaQm7qrDHHZRmR89zkVwnF8IDjTKn0d/F9NaFlXtjTUZ7
8Gfri+Nl90s/erdWrl6IrXOflLg3UwLpts0lZ5oR9+YyeMg8DiWgCFxNNtUyc8yc0xzrnWc9oph1
edGyoWgKMAHlbSnaFAW8Q6vzanefR+0lHYbmpcW2eKiZr0N3ePI8hXwhag5ZzoJuMJnSNzCvrosS
JeG96lOXUgbQugTuSHSdk962zyIIHujuTU59SkMRi2+UM78dPrM1rY8tMWzswHxbyLzb55n7RhU2
7Tb0V4+EjBEtrTclmvuicmhUWZaOgkLFloFyzSLizXU9oT25LEmN4lB603wQnXLJY7OMMLgy5fS1
jRU6SJiKN0j97d4pzPdClczszbHAEqJojGtOfsCHtLYjLmMOJ3jIuDYfe+scDoXcOlVB3o3LZDmS
tHAkWdmw/eyYubylUGxXVnZ1qhIdQ8DwWVqudTOFy51pDtbJBg5xYj/tjIteFWBdzyLzAOULOyOG
MDbUFytT2WOfBOkx7hmuZzoWWVV+gn9+dq5mmB2tAv5/2ySUo7nT2RuJH0kfdKiEhnDJ8yHmfkUN
I93gG2EtDsuTo3Tymej3HL1Id8BvmlEKlVbWa/Sa+0TwUxb1u7UZow2QU5qx5J5nm+Hd7Gc6L8D4
hPriZ9NEF/GEZT3UNBChVKP5iahY9lMrSco7sCCEHx2wAaZHKsbKU9xROOha783sJ5DIqgTlpH3r
vfq8GCVFzl0+UkVrXUKFczugpvWikNFoqt0spozuO4eD2y5cn82FjaFL19IoTWxkM94MI6WRsyrb
V8NIZm69EPnTOlVnNWNHZxeB5JTg+u+W7rKQf2m7O8OmCVCa6b0tRuMz212He+ePRbXNVrTUJdIA
6Epmjb3xVJX+OSzZKFDolXOz5vadd0zRS/+OzdCuzJwfYxbTt5wl5iYVRcnYYcG/1b0O4fSC7OCy
fZJc5dz2VPmqIUAR1Newd2jwtfNzxub+4teKawv0wpZJv6HM8Jg12UAmksNJpPloLAVV9aOrd6Hm
AMjTwThJNXhPseWOcgmOi0P6xBqLs190zoMYh/OAPDJEYXIbzwbWdvh1d5yfXE5TZ9mlrsm1U3Ys
tz3jJ3Tj9EZayeuUcFs1Yz6NnC18oFnCEh+ayoOy6ErH9tpaXEZnL/I2dSSols7V18oZnX03qzdz
dBVDxYSPaF0j/S2vVmI+xymjwmVgLC+DMcT+z6g/nOeFAXXzFieNtXemtVyUHH6N/T9umH7E8cC2
q8jupsT5ZPjjcDSD2WfusWzk9zHCfj3HNVYNg56WjuafvYofwUe/LMtMhCxAAO6r4q5s2+clLk9G
HkWfcvdLOww/pjTARBuzlayROXY83Xpjo93aLcVzU0E6BAeJVU34FeRlkNltrK6OZb6pBSRD4QQ3
dLbPdMd7Eu/t8NQGxfCYmeO7MxIjkS6pkCEJXLrHsuyTm+Sv3vhSV5X7cxGfyiR7LCbVnCl+ZgyU
TnrozCSoDZBbM3E7cUPat173MTTBcOroK6W1jRlIBpj6CEEJyrWFoxF+yzdjYbJgeeN+mMmeGXj4
9lb2hQvWcOhTqr6QidKbekh+JFX+s/ajBlW3eVCAvK8lXsqBu6q/yJ9Ba1p7T6NBqLJ/+dZLa7oD
Mb0PCt4kuBXVsXFCfAB7WgHtB0sNJz8r2NOMwPe5gm97a7oOQ+Sc7chhwR/fLkU1oCX4jC7qBVA1
/dzTPBM7oP8c2e1cUG6wc3QwcVS6u6WrEcT7ZhePNPzGdn1PxpfRRcNnN27EaxkE705hVIe0b7/D
I8SAlIT1cV68eye3UKRTCI4GqyKfvV0tidIIgzQgbbBE9DGMTwISSEBui6POx0fEu3by8XpQn8KM
M7a5YBMVMLI5vBuC+mfCmLLrig83HCMc8mRQFQZmrjRhYFJ6h53IipZ5P9Nw5SYM4wxBaXyrvpcW
KahQHua2qc5KVFxeBVu5cIi/9G37Og3Lcp+7D0FB0jjrjfwI86PEuwhUyTBYMbdo6QH/h5G3j12m
KKMe2/5/WzneS9qb5/8W9BZI0Gf/BeiNidS/Qt7Wf/APyFtg/mW51GwLKRz/D8ab95fHnsXybN8K
fNtz/2C8OZrxBnxQ0OTh8e/EPxlvwvwLpSFAfPSkFKyxvf8J443OLv4r2gdnKu/OP//+Nxc+l8O+
FwCRCEzbdxzNgPvx7Skpo/bvf7P+z1x03VD6ibw0TvZlYmbUqdhlNG1s+yYgnxamL9Kek6s0WsrE
lhZvvcsnf7a/MfUhQav3olSG3kYpu9NavsV6t+rs0jZLnhPWIH2df8x6Vzvr7a3/1undrmDb2+v9
r693wgA0mMBI56Y21TUZAO3043OozOxcgMHG8pN/tk3TeZx9ir9amPX1SDVHlABgKo3x6JVhcMlG
+UnUSFmq84kH4lONlLxGtP+Eej/v6p290xs10yLY+JFy9kbFOLC20ArLjPkWHatf4iA17yubzFju
MK9Ko+XO9a1dSunYJqyF89iUHjWHiH1tPLwnbpfDl3KvSdBNZ4E4Ac8mOvg5HzwnpKZTVI5BDex8
6sfu65g4+CFZLw4jzCB3ZM5bWtNzhveRkeqtLfriuxN4GlhwiqplfpzC0jxbfXdmsUU1VZHhba/s
9Bgyi2VfYx6iAQUGORjuG5pMbkBesur7kdEt2L5towtBBokre3aTG1X7bM8Zs2yqel5umGicRH6e
EYGmVQ1yT4FWh9jy7AOtF0mEI08rSLPWknytKnELvxNaZwJxtqWE+E0gQNGe1u/7UBzbPC6OFiJV
o9WqVutWoVawxlXL0qrWrPUtQkCd1rt6rXxZy1OvlbCWBJOWnyxXpsec+lQmcraNfBFM2G38DgdX
LcSH49BOFY7dTWmoazoZwTUc5cF7yToyKEsw3eZQ3tCM4+9ibIadsk1I9eh4iBl3wq1YwLvJdEqq
d4OnR7+9mbHrLeijZItaamUw0RrhgFholaELcABVBsH03Po4h1JHlVuYEN1uccncJfithwE5smI9
5QtUDDMKf1qo2icno+Uv08plpjVMcKbow8iaNEhG20Erna7WPKU3vJV0Lp5y0d1m0VLdsEncONXY
nblbnV0/Cm4W29sTm5FVFX6p5ntUtejRS0/OgPMnVtQvcYJhsSHDVstX13CWm1kBEzWQJfBBPCqt
4Q5azU2tD6Ew9sZGH2ruF60kRojyD9G49tkMMWorb/jE0ROqzJtC1ET6AurRuy75wvIaxlXmiW3s
F97VrH4YU4sHcSi+0kMK2FAShrYVaBDm89Q/oFTbIdv7Ot1FSQNIDOKVIwsk4s4at4Zr3I9a8y4Q
v0Gnzmlsngtp7vqB1U0uUMktQhXS80aced7BqwW27xmbMStN9PWIXUqW9ZTQt+6J3r3D5Ofc1gdU
+Z40YzLm0TFIs9cuh+SKhB9NaPnzW5InWPnoowtgy6iRC5c1z5hWGnNjywQAjg7shJw1eEOsxU1O
Y4qmFBeYG2ybSGPVPoI0/BAhTkF03igZYBdNEiu0+S495BRgO/AQasYMNGFOafGD5w0XIvPPdcV+
omRiBq2BfbJfVbBDSPWhDZFsbWNEp68T+fosbOE5Fww6hgU3nhk/F1y0N97cYTjIK1TNDiaPgte3
fVIVdrIlxIbkehPy0lNE5BwkZXK26/xetCNrONf7MUBwplaX1G7oNbjbtQQ/Zz2grA6bbpczjvVS
EAweC648Iyw24hHqvGZXuPRnetpPIu69ACtDiqRIPSED854COQJg8SGAErftitd6UdmBG1WzLdKE
CllWm4D1rq0NriCvFhbp8083YhA/ZSGZwCg6FGKW8OrVmzdx/oiJV9nQYcKg2/9SvDMIoZuxVMtZ
QV0B8s70u5qvQcJmp0/KH9WEyyz0szuWQTNOs85AXwzjTQh2JF7hRmO0EaoKzmVh4/e3XZIoxvsS
oB8mdIiTQTDVzhnfWfEhHE8BI7PEiV645x7QVB8WFQC06yydrZuvaRpzTSqL7+xxng0zvLFGXbZM
JMmLbPjNxvClmfo9NRu0/aSQPpSlA232TZy30SdW9k/NULqHZcIA4wg3IwzZOFDWBtglpGNnRkUY
mFlx+q1p3+N2HF5mR4aXPu1Qhm1/2tEEjC21RgkMW1HcmT4Ra8dGRREtlpHIJ4lXieUhzFRHUKK5
WiF+8sk1UahSf35AD6s42ZFWEgIaHWTETRj5wUUKQltoA91mqllQA+9SW7/BYMAuzz7GNgEEYq0I
b3S7gm+kJJ2oRouBoYzxpAVt2lGpyyxrcJc7x6sbDIwFZqWqv0lCSiAAtGF5NvJnOUtgiEPDbn8m
5xO18d4f0AOp1qFuwUSm9Gxkym7hfVOLldGwUuV3LIC5+IaUPHrqNunra+FFgm5CpbaR3V49JqI7
d6rSewg+Ry9y7pY6GC82O1mq8LKbMgFoaSenISSY7hngkaYA5Bl3dnDTeD9EzdCbVYtxoBliN6Wj
xx1Zqz9V/JiYPnq4KHfUKDQ3flecAvQebPwgE6XyIVz1ECCozMWDDcKwSevuzJh9lyeE/JBvOREk
gaDYlrd9LeyT+mTQl3OKHafezEn0OfRjfCaIRkcvrIftGGsDLFR5GWcwxTzr6oYNabc0dW/RwkgK
1oemNqYrcz1UowHPaQaU0xvVoJ9lcd8mLAMCSAoGFIUoNz5RcBSdodzgWjI8gib9kl97zOhzE0X0
ds4mqgktPhU6zGVtNZJ5nvafOjwkflTbp18FIEOu1CaKcCxSyoTPKO6WX4aFXsmfdjcTWrTPq2/h
t0tB6A4Z3+63vjmVgKaGT5MfLuDLyAc3DN84y8hs1rZH8B+Vcltwml282nlLYemRbxvwIGLuUVzE
TmZnnlyzny/rw5L3Fsbb4Bv1Ey1uzOGHsRYssjaoLmahj3YOGggRv7oU7tJTRmxgacR5LeKI3tsk
gE3TZyWuPkTZrpUgBBhZOAzhfe4DGQ0lTPfQLSJj3ltd971jDU56rWLDrp/kVI4Y1W2v21YhVsWp
d2OIthQaOO2zKrxDGLH3h935HGZ6qPjPxiVa669pNUe/qmuiWl4p7KBrUrPuZxTdX601/78SmwJ3
oFMnwanX9TDrQ/vPr2bbMc6amjuEyU0sqcusgieHucFNE4bZGdgvXFppbd2Sts8y9QgsuCYyB+vX
gyXqh/Xpjj42vTjDkr+EGES0d2Z9cMYuBbDwz++9KPYhN3tfJt0RslbnDHWUUwqtP/bUT+B4ZS/D
vVUN51Q7QFrNXReD4mfrl62uCMqY3DHsoEXLtL5YVJSfpS6DGQbLmLfrl7lLXLpZcDmuh/WPFq1f
XVrrDyxRPSyemSPET19XZxPnZ3VZv/r9AFaWkg/dIyrMAvzqUgGRoqX7V63NQOXFWme0fqvm7N2s
22b/+0dZrRA7A8Bva7HR+l6469uyvlet7V5dZISD/blU3XKJXUUpwsJWHugqnt3Ejm/Wh1Z/1cqP
psehF49k/zIT2E4WsUepNDJ/IgsIz9s7rWao3w+BNkiZWFIOGYTKwqiNSx3HxiUf9TmXUNDTGHgM
dO3V+sDcWKFUt+85bWvmdhkbYIatf1rtOmv31fqw+nh+fbW2Q5mLLfaT0X1dnUnrg29pmpwkf8zC
kWtf3zZc1QPoKeCVL17S34VKRUc0ZmYKYaueAn+cD+sfDvrD7jQT88NmIjiwGp963UpqgmferdcJ
T18i1gai9SvAjcD+1++HLnpJ5Bgd1oOyHgtHH6hBu6+80v/Urk0eaytV4xHZhxX7y/H1b+dvO47s
qVp4hb//wMcHzrL5bPdNuaAncSJPXDWg7+siDMWCQP5bXdb6LgWTLgwr0j4+s5349Rasr3J9vXTp
EXLQb8v6My7bJGxVfC6QdOtBMWcwnZ80xg2beKKEzu+sR4sdsS+YUrq20sa0gKDlIr7SCoydbfD2
HW1R81w9G2WPd1wyzbCXhTS27N6R2aQkdDvl4/yqUOSh+0YBMh0MqEzXvzPGzm5/P0wBnG/fSm5a
F7FR4BjwFqC4ikiITwzTTtynIZYxNtrbxqDGPQoflMfezYi50Yueylt6nAzbO4tWPFVd9QnIAHdM
ZvECZ7GfsXi3iuywBOXtNNymZfnD8q0XMyKDnBtgmen3/lKYL2kMWi6X9Ws0lK+2H8KMcfgIQIq9
U7R/nCoxPZpq61YN6fqpuCaojJvCxGNCzRbaFztPxep9w2rn0PtQ5szFzQ5R3p90/zaWjuFzWtv1
DRPE284Z5SnK4+fGmv2dXqiagoED/FMfOwL31wivUC/98mg59hbOJXqa/JwysyHbkNzI7wY6wX4u
gLf0cnxye0xHsxwu+Clvc/VjsrFPP1H+w6QrNsD0FNk1dqfvbEjAXxnGndETLLMFENxIsFuXkvLA
AoKXFzLGiJTBEVMk7N37Mn+YZfYTLDEp1hmhGhLLt7ZnsWLMeEvNPrtKV6Pucb24af0k1TnQWz2b
RKgloY+4VfeQ+Qj68eRARypyApLFbV/Rmq7ntOb0EvqEj7oIAgeLjE4pPhKAJjet2sWsmXd+XT9L
hjiWw1gHCCSc6iw5L11VwBjrRPatdYfPrSffqFrZLTF5v37Ezxt47ieVZxdZmE+Q9hvUBWdfq+VH
ZrOnHlLQJenYPgoC4amHg5xJng1jNXnpJ2c3DfbzHIbVJgrIWRbuu1KO2vUOarYdYzJv+wd8JFTe
HRYx3XSMrBiOfrQ6mBZ0QbzD3JbZk3tt0nzfuoTC+hjaKXBkrOXwrWqzfSpqHKczAU8mD0h/3xc7
e0oDLSFn3m0+w5eTWXn1w+mEMeXSFfNNBlk3G8huDGL6UfZwmAv1vCj/U2YFXwOvD7c2n6OlWigJ
c5gdY+x5yGtYjmZ+N2Z4oVmTHpXXv1ZV8cSz3FhDMG8iK5WYt9l4iRyqlVMyFICji1KCc61i5+4n
y87gMETjw5QLFo7QyghoQfShjds/JEROHTHMW1e4wBeK4CGZ2lfqXy6+G87YtttXFcUhgfOMVIgH
j09KYCkKp3g3ZcONTXnjkRHBV6y+wS60Km4FQLzHd79q/UMoSXvEzfANSwQXP6Pfu3TeswbncuD1
kHz8nPxNK+U2NHZxBgmVYlPjYOTJjVdan1tZEsxoxnwXp8ALbcUMU0EX411rWCcDG6YH7wbZmsL2
LjrNDGw3reimrRrN5ijxNvdp+ZE3brIdvPpVCjIbNV21lWW9d3PQ7uIK7x1LLMZ2IRCvPMi3fQ0L
LhpoPxExVBwIbVmMqa0YQOYNRyejBq8uYHCYmVdCpTXwpTXG1bSja2wSDI4YrT7UfTZvA+UcW9d/
CmJIgtVgDzvfIQeYMzZKZ++DlUW0d/oBSlX+4NuRxX0Cr0zyyL54uVoiuVYBYADD6z+cntxJAGaF
//Lb5CrzCGz+K67gCg69gKhsW+R54ePJmLCC81Pkyt8v6TJh0x8BEdWEESC/OPLWrZkXUxy3EYtH
dIzONux8uKhMYPJ+WD4zeXxoS9TYIoNmbHYC8rGdv3DXaDmlEALn8tpGI1s1jLBk0J9g8H73TKe8
tSGfbhff8O46UDZmoIPLBrbSpHBJRQ6nIRuicxEjC3REVcJQfqTUiO/ZhtBjbiTE9XzGmAXsstit
X1sU6yuXtV0ycTTdSH0ge8wHpe3zIqtPZhh+argGXcqg+Yjzcds58DGLQr1TP86Ce/yQ6VztjPIq
TebxkcgfMdyAQRjopHULk6QcsJqGcZNAQOBCdijWAtTutR/kO7d00EMTbrHAFZAnIVWkPzPXm/cj
hoWrN3JvTFmT9cJhFCdb1KtD2uJmzrml8UFqvb1BrL32SZpn1aI2wWBElFHtKhk8WFTs7FyDqwyr
Wqjq5mhzGcSk2SwAiXvlgveXDsEZgBEqeVKZW9x5JaZfr/DCbd+PILe4Ieb+Q87GGowCmANDjEBU
qEXpbyHek6ESb2ryS9aZ/XisCheK2zueFLAQVnAIqgKcsdW5RNgINnfkmmz08y1jnEtTxV8rs4EG
0O2Cxt3GA05LZ8H6FLo4e6IiWfQEFIhIQiJOOPdYNYmeNz4v2IbJaVr5YbC9pzatfUbeWXpq3JPj
NOPV8AgGBe6twS5s54mCjIL4XGZM0ii6BhhbcUGL+uEhHJwtQHy8gjTZ2gXo/WgQtw5nNRbX45KO
kASdEd70bPcHEuJFrnZTm+N9wK1veMStrLzR89joC9UlRdeKGwRvXDj9RrjWU8Spj30bN9zB9ccf
maMrHG7bUlJcxiRhl/d4/IbeZs8U9FtGrChwcMNK2eHCM5KHeThirTEvyGRwVc0AS6/rArfEBp0w
dYwLDQcSXzL07c1arbY++APRi6wMT1ZZfxZc2Mbd6M9ArTsbxQtxqKYwGkq2mxA4DvdzknHzjz6K
KaxvwlGYRz+EUdPCweJiCMXAyW+5zW2zuA/uGOCSh5nKT+nwPeluQrtx9x1Loo1fA2cIHedZYQDw
awDmnZ99Cyh/gWebqNOcD18Xi9B7TE48yt/MDJdClsvHMK12zsC6RSWPTs7zaf3x5xRjPY8wmRVS
7AsfP0UovrnuTClwWXtslM+LyfYq6fL3XvhPVVPCNaTfzHXS77Utvi8oHmQqcSZMgq2mTtNJadzC
/E/3XRVCbOyJk3NMuAxnpS5sZ/Vu9B6HM6ZiAOjDOFtyg2T65DRNulXw4tyCWb4VnEOvGpnVpw2U
Dy0ljcWLsuxq3/ttjZjpnD2n0Bj1/maesHHFnrj3LU35kalBtU+AKSWp6vsO5pSpwfDsBqCpDbA2
JpU119ijWMwsQDj4MYQ09xsNJeXONH80NeTegONIBbd96D0LA5YZfBvrcp9ixW50Vk4sWz7iOCO0
YN5b89Vv7sYF0SJQ1ecCiyH7q7nfxrpuuJtzzPp1RL/c+r3ZRB1SE1uvl5xR+0WtOsJaErN+//sh
qWMuFy5XeqP0aRu16mNs4SmvEP53s/4fDJNfkKx7Nsn5FicpZaH8onIqH5mJTAcWPPwG/aPfDwMO
RpCHOE4qnZRIKQjSZX4kJ8z0Nl2KrxIpY48nvf9VUrbWlZVdiZ+mlIu7TRNyCn6VRSgCUTReeqYO
l1/tYHFyXayIJK3+uel9hSc/n9dqOqpARg2iR3eeXRoKdF8thSU9AzcmI+u3vtcFW6OqPS2WNbSH
IHLEZlNAx2M5E5GPOTPugnJL1zv1B5JNuH5AufnzIe9MbMf2YgF6YmMv9E5+Cp0n6m1ZqSX5Z3e0
1cHVpbvrAx7A6bJohCY5oVOoN84pCSSkLR7Wr37/jH7aB2b4jM18C1Fe78CjcKbGbe3P+11it/6w
VPGucnMLUMXYX2iS2qvMq0+Gy+ZomeqYuzvFTjvlAmdby/JyrRQ1pbQ3IQVUSG0psP+e6Rb2zxrw
gY+XW0et1q+E/nb9Sv+NxpbdyQkon207oSC8PEjHT2G69hpuQEDlYtoWL9FTYsuCzb4Unm1fav3V
kFK+7jP5HFqJ9SkbBfmQMaCRiezU+rM04sq5fmVNMJLNnjxmW/bvFrGbfUkLzUUasXUR8PjPWfN9
/Wb9sejK7pxxxNb+xPXhd53iv33LgrfFjw2/Zn1+RkU+jESn1fKCTZ0TWx/WH89dF54nAFzUJeJL
9Ci6r/P0zhIx3+b6ya7POGORsPUB9m9r/RyFrhT29MP67frgNR1AUfWU1dyJCyx1F7I16+//40no
N8mTOjYz6+ex/snMiZBQDQOrL8PHKz+LRt0Hw1xv+7iO2HNtqsaEbsZmZfHh/YPo9Mj56YIu32PG
gaVFRoD0anG3FIHFmh5J2xhQs9uwu1o2EJxJpt+yKf/OGoic3zxuZhvTplUBTnXL56rjLMlmnMqV
BRgpMykBmnsTVylv11RWNyzzdZKQ4eGQtMXeQqg4OLO46djRdBOYXshG3k7BOPjA48h+87iExHts
FRFA3Sh+gsPdeq6s4d3QHZse/UfkVcG+UGYEQB01Vg3+Jeo8qGWD+ckwaHlqPEBJqxPif9sB/xvT
iG2K/9o0cvtNzaBjf/5pHPnHP/qHccR3/6Lezzc9zxT4G6gI/Nt//KMg0A8oDjRdyvlc06emD1tJ
yTUm/vvfnOAv33Ysy5e2JGtjCeuf3hHH/0tKdjMM43zhm77p/M+8I//qHOH340ExTWkGZsDwTJtU
/nSOlGafqiLOllPN8pv5LcGcXrQX3IW0CZCSribIDgTICJjrXvFhGhmPZSRjZQMsafZ+BjE0o7Ij
Ig/9/w//zcMv/8p/lH3xUCVlp40qvMo/bS36yfmOL03X5mVK4VHU+OeT6/Ig7ozFm08G62fbJ1Lr
4Hzbut14P+PORzJRL7Pwj6IYMMD6cE89p/3ll/ox/Wf0TvHaaqL580noo/DvT0Ji7XEEFXTCsm3z
356E25pD4zLjnyl5Opo4WzZNPTL01mtAP/xcgwEoGF6Fynv/nlZlzdbAoWvti4mcAtKf4WhgUdQB
/TXtiLdLdha1SaNU9yaMmo1ny3M2YgZs//W7xy7w/33qlmfagXSEtHkzA/tfn3rfzxInDtQ510FJ
C/ovg59jnXOcU05gd5tOGCBkkdz4cWqSo2Z/BHRw8Javicmr7Iz8YZzGYbu+10s2wI9NFSbJLkfn
FKfMrcBPjMXzYJmfJztWlyTAwDaEX3mTnFNadDd+ya/p4uSxC4aRYAM71wmsXGRCJyp6Gylfl+Ul
GIch8FtkQiCY9fbedKhCmysCCnWeLQdZP9mCNXNIpzv5XpBqMdUvs8+CN8D7ivOIi6+AfJbdMsjY
h2YxglUw8q01kGGUpJIVnZe7CDi76OtPUWQ8GFNU75eKv5MXWFtt5q8YyyUzJvtEoJYZHTtkVNr6
za8r1BiXROpQIGWxiOzQLslkjxePlNTOcfU7qf82wquexNdaWugW5oupEeHzqxW7cIHeY2XRTe07
e4s58y5Glts7+WuEbesUx2wL85A1w2BHH0FUpeexgHlHQXJ8tMP+LRrFayVRbBt9goc2si1tSERH
iQFug7R+GxOgjUV243v1jxy9dOekYCJnA205du/55/OGOA6eX7th1UZJCEmRcus59XJI0hfRk7hN
fBZeAdwIHE9XPyX90C71Q+PFAeAEYH8y9Y40bbE5IdW2bd+IYDmxvBcA8pqGyWQ31iY+VQkbAVx0
RvUVU0/73fNJc3YGEgJNpds5JOC5fkqNwfwwCDm0kl/CxyGS7udG0BYi/fFL66VvOFzu6hJ6RpC9
KdJRTuP40GiCz72DuNXE7hbXCxRUFoJzZJ7WMC4T8ptxwCLA4GAzOemXyc3e1j8pLA4Ta25w4IL4
F8c8YOvKVBXHQgYPJpM99Esm45FnMB4f22dhkjCeU/FiRPDAvJDdd0l8UZQV7pGS6QjvnV/zsW6W
+IOGzeuU5s+2kIyqmSvGfcXtWgb0CkN+y2QAyYP8st/d5yOOB+Vz8VCJoRnGzV1ocSKWI9RGC99G
JyJonPjGnLQEy1ZZXJZrXMb6FUQ03bHzmD8JDMHbKOBMTRXsInNIHphKAeEZxMcIllCo8eqk4+dx
IeplWNpszqGrMg8kAcp5zWVJGW32NOI9DqfdZMT+uRyhcYUeYGGHRYx06oeWERB4SbkLKF4bEv4H
oszlTmTNvq/0iTH40EIQemn8KAYgN1W+Ywb/NR0oa7FNmgowSdwviaY7Tfx93LQzM3Pbx84RNpJ6
BWO+H5b8JXUt92KPznfbspFr5pnpQFE9KwUZSuPpkC3YCxkOEe3xpZwBgNUGxLx4wW1lVpAQtUeg
cjh7kwDLCtaB565AtUhy/mFRzidldEQe24BDKllIrZfxyqQJsC1stqYizOnXq66BxwIrGfiUc5iJ
nrPg0zeaJsAobYT2fWS8CFP+6F2tSFGfoJoBRBQjmk5nevqX3uLKRtQoRx7n2NRsk2Gd5G8zIigZ
pGPlpMemtSFX9nxIxgQ7MnNJpFmvpp6gtm5NS3xXBbeILJ8pGeOz08+14lLNxzm9H/wRUaNbwRR8
tNcj0ndcmEc6oZbJeHen+ElNXCNm6oCk4FlPOWBECkmtuoe8yqsrwXGUZE64uvG/s3Q+Fshncckx
wpn4UdXraepxHne8KTX1vBsfHah6Xsb4p5jpbBizN8shnr/+IlYpvM7p4vYO9DROdip7kpdWNvdO
yu1lPU24N9gkk6OnxQbYWi58NIbW3VjBtxS2e9VEr+spsoya52JGH5SDbakHhR+KFVNaQ7rxk6eY
+kO0lvINk0tGlCv7sE1uQHXLzaNPp2lj2UxwBiu/Z2mu3fcYYKOMJJE+gI5X8Hx3WRXchxlEIsFU
mQHVLtD3CqPQnBWbhmLSALjX6R/g3Mf9yYVA5BWvgTdUmlCLl65HyBFf6CJGaddsGn1iYubkTIuy
DyMkqmTEwKadKQOi2H7vsKlvAlvtmqH/tJ5FTsBlhanqNyeGkauwRobcJdC4g02jT/A208i8pbgS
/QeX1jDw8ioEnV6jyxXntkq5DqDGvdlaUp+i7KAG72vJoQtsLiqFvkRXatkVhWfBTSsvZeOCgdN/
VtN+mkXNjzJmlMoAhp7HhCKxsdnL4v/ydWbLbSNZGn4iRABIrLfcN0mURckWbxCWbGFHYt+efr6E
q6N6umfqolxaKBIEgcxz/vMvLMUk7CFK45xqrXqivgJIjN+gnuC5LkssBdOnXBT3km111QdYpmCi
BU6HhQmzbTipKE8CnyVZt9kNS7Vx+H21azNU/GHIvpNUCYqrGQMXst5icF8r4DF9Wb02nNvAE3BX
Ohhslc23Lai/ZOtzINrUVgpqq3LXyfPdLDs2OCzWeX70OwE3amw+xQwcBYcYsbMC+7Xn3UOcze9L
HaCNXPejzjbJZ7KaYQNu0wL0U3YgMEjfxfi9hUGLvYvghm/Sr7Ts3kvLveY2sS2yvUyyXycGq8uc
pF/FeDOlBFWryLcYubigNKvS+dLLkYAGi/ved/Z5ODIqKlnIzDk/FvpEKELCOeCcCT382YMSLm8E
I+wUmAoLcnahWaeQrmrvk1mSAkn/ui04p7FpYpYF+loy0fmrBDFQqfaI8wqfdaxsuCxaT0XgKplq
8lSKYA9jHHkmtznz2BeYXm/EV43c0GloPQqGz3FJq23pLoUsYrx171cHy0Ec0eAhUtdcSF2gbdH2
YE/IVFo8TpX2i6YEz4aMW6UL2nSPcPBcWshEOmv8HmYgcaVaVo2ILZZkVHgBsrz7IatdJfhD89Fp
sNQX0cx6xrloOjRzZQ6pUBqg0nS0IOHUV8LmEJLxFDE9XS+3rIn5RZjAUGxT7mUt5Mksd/oVeqrr
tpSug1ZkTSFmr1tb++1bmAem3XhIFRelD1SpuybkEQKZwXAktLQ3OWRfrsfWavtcPzLWCDj2v+g3
dnbJDKFmC54K80dbH9yJkb/uhs9N1CgDo3raz6qOH61FsHYrtWymsedNFjI8RB1GUFCfV5rtOpBF
SCGbrAOePpRFEQtoD4OMay18ko6ORX/OBVM0+WfTdd/MCsukKuY2Fy7nNbG/a5QbvZgfkaU2amFP
EuMce5JJxdhN+254SztB7G//FSjy52xVIBqjct9jTQLKemop9FZBFn156vXzPgVwdVcoh0n8dvJr
V2f3JCmupfaRjXEF/dV/ksmyj8prG0b6wVX5ZA5O1F2Gc5lkH9Lq9pQnmOQmUsfws7POU4wmy0IL
HBpcqw2zePIPKBFTeV8uP7+3ICpr5C70EBiqn/kcbrkpH6CYcRmpek6O+XUpg2LzPRtQ8C6LcWJ4
t6UGWRbxpGFzNRL9ORD4k3cpAkww5Tukh636KLsO3TR6cORv3CKi8G5lHl/HorknJV2Nue/d8XGM
XkWJrf5MmeGH7M65jkFu0KSfS+0L+olwU2MPh/Wf99TgpVURWFB2JdrB7Esvue5VwZ016btPe8Ok
mBLS0YNT3BFra6T3CAo2jTHej4FFoqXKwz5B3byiMNrJbmL/8+i0kwT8fEwZH6gSdVbL/5ymB8hP
RLfAPVlrHulwrvEe9CywNYqrqLHvac5Gak3OS+anz0XCuSaZHPkzdsIOoicE3VYDVWLwbohFb2Mh
WCNb59xO9n3ZHWeNxtV0ukfcCU4VJTgNBWLtxL5aVnaP1ZxNuvMvChS4BVzNWR7czJC3rN77SHCi
H/bXXtUNfm5RfzbcVDL5okqkDWHfsy28HibeECoAHpPKC8gHRUB1qRncgfbqqxCQ3yx+dzGLxCyd
c5GZV6BDLf29XPuuM8SMg2KUvOoRWbyxqJUZG1HFFF3zklf1g1uo/QUpRVTEP1S9AKfwlnk03X1M
PYz4GUke58Yb5gfsqsaVPfYfsr2nFRvm8jHP0XPaQRn0UYfsapuYMsM7aFZ2GSLWHohed7PhWGuU
GrEo3X0T+3JXNp9M/+FfGCzWyZdqkfDOUwvaC8pdhrjqOlb7cGVZB33isHJoF3maX/vBuwzGM6wQ
gg8TSiQGbL8pNe+WQ+Rh04sdvNCvVuDW1vfoymrV5w4MnOMQR35aPly3xm9DlFrYoFxKHde0skzP
EMoYFEpvVzmzdtC06l3E9murez8j3390M3nNHO4vaTTwzp3sV2G7BIhw5e6eUp0lpupv8QwvOY2G
fm8dNdX86apLiaWpq+QfEH7TbolnwPvSdAs8rYO14/uwwFVRqTAAo6Fdl/aIst8gKlw1nTLcOQzx
KfMoCI0yfiMv/gfeA5dOlBBkNUoL0wleHTZI5L0a0TYpm+SM94DECYgUFIEPOI7zZWyg3PexYw4s
vNINHASjUMC68b9gBE+rFOpCkkIj8j9MWbUE0XLXdGGwG3s9ZuRVXNisL6FHJdbMGcrEQQ2GGKkG
Nr5JcYF6UxrTT73mQ1LXuYsUvOoTd6U7pb/y8vZlYSIuZmsQ27HpGjPJnBme90ovcpjI46wSCCHg
8D5QDKYCy7DhWmSRJC4n9wyo086jo9isf/9TKjqjXqhg0kGNR8pQItRR3E2dEAcrd23o2kW0s6r+
deE/LgcRoNKGYKz+dvlhF8D6l/DCsNety1PWx09VHzo7fer6U08hBsME1/VQuN0mhXBC7abYnMs/
umFu48yLDn//6M9DvHyAWmaqnNflV1oTKVqRGdMBEzKWqujVv/9m+ervB//9i37h5al/lp8t3y5f
LYS95St/eea/f/j3Y/7fn/3Hs8Z5AVIFUvPX28uXN9nbaNYxS/nXay+H17jY/7Ztmvz5xfLbQM8Y
LWGrZeQEnJ+XJ09b38r//aT4v6Qf41MjcRc3MGGJhKOlDdGrVrI1athAOD3BbBD9EDTnhda6fB+6
znNXerhfKGasHzTmfiBpq2oLRnvRvWtdIrIr5nBBh1Hh2EAqIJveOXWuJbHL9wg+5bjt0/LD5Z+q
yqKNAPZHdCS0EygYIWZBOm+bZgT8zxgsLV+xnLqnuNSRubaYZBvNtS0Dawdz2cQusDRPWJiZJ0Zl
z+bk9zsNuda2qavPlHWrDGg4jmGPKm7s6L7cfOsYebU1shxnWR3bo8BGia/TiuQaM9fAKQ4SdXJA
8jXivRRPWKuEtONbr5nm+L+6CZc+5jT1hCcQUyXc/nAdNksmy5AtthY+Mr2klT/69qyvPWVhUDGH
h1mmahAN2QHZp230iKgHMKXQ4LU05ol7FVViGlNA4JAGnnhL0v657CXZQE3xqHlZs8ZP5TEg+N2N
X0M9PKEtwM0/6Ei/G6BsNsZMUJCn7VC/PKTOcImbGGqC63w2QXpFxMdU3DOQJvUzLQ1B1WYaFrhp
zx5SnfCJ6Npn0YXXWcO7VJPdYe7Ml47Y9/OQESrQVRiqCeH9Nifr0ytcjK0q5Gz9kCOx7qAZVO1n
hTcUjGF84lE3aXa5l3F7Zfz42JQM4fGfuIQRKR6jw8Jb2QMeopZ3ZEzwUDCn7BtJUyoGFCXdr8yY
EJ43eAAIKyBmMHe3VcQhO1wQXuYeJBZTR3xCxLoldqbOhHwacxdjA4MKcArdQ85wadWWRnrIE3/f
OhD6bDjgYDuoJ8w6+jbmjkPRklpn3a4JAsrw0AmtrltFDUa+qDXtNsWXKZ9+mBHOK0UvSuYExE14
DQbXPvHGQ2iB+ebTY59r+ConU7PBumpXdQnGxK3L64XvVQVvzGr6s++3EAJ7MR0RLmyaEkEe6C0O
pv3dsGoCjUFxB//FjIGhB+pjc+gNcNvhUrbC27alh3iyqA4lSrVV7tBklkH7iyOgXzECf5+K8myT
SlUophJWGWRSDpEy79tbOnQXX2UAR3XLYSTbPCbPNIzbW+Kb8jGdXWL/NkUAz7lI5U/wOEzBMAzv
dfzD/cqF1NHCIGrKT1rDAwKMu8XWuEfQeitwaUFdCX8gwCelT2peqoq3wKnou0PCJnTPe+zBrrmA
GBbWOslyVbwzdVijDqltg7R2dgNLs7ONu2dnzAVD60nHQqFosDM1GiyI4My+OcybgRFencDbd4LF
womqq3R8tHjuLQiARGovoF4lqkIbppvW6B80rkAqTnLuNPndwBtv7bvdtWxGsCxkfhnSFdgJ+C1D
BfvIhuRgDFCJ5kl0eB86jy7sznU69NwtNd7h4YjzmfgAGsKmOHnoDXHWMsaYcfHoPJIt0e3qkDmJ
MSBwC8u91wQXLSMF0cG+uRi15yZPfxodjhFNE3LZopxwjEeM8iC7OMBVoUPGZIEI36MuP9SV+31C
NvhkovhS6FzhzA2ZhQR2+eg/Vc87m9MlLUARcth6gU/uA7S9GjM051qLkuzcThB6E93aMn/wE8x7
pk5hj77xNPT9w6T4AjMLN55WmAb7MzdqRi5A4h29hiTloDRh087xFnchvKEtxS5tjhFe3kGq65ci
S6IHc5iOaFzjY5un16FNCa3XjG4rnag+P8OEsVEV0Z0lDoEEUXDVW9iBXZhluGg4b5BGX0es8AK6
F9n0W63DUdsc3pBgX6nkNn7v4P4LTQgG1X6Om5/B/GDnya3C3JCl7hYPxJbPYH/oTl2Ge2vXxpgL
TmQEbwzTupPfI7PBbFf0mr9SHqOpDLHTFdVLCYutZBQUTIc2lrucUUES0CPmzPqiGAvxsr9ZngPB
w72iLSdYkU0MrvNz1kSfMF63cSAfJ8TTXjetsFHMKsydKiPDhB23Fy/bDxW1itV9JtEINlFJaHo5
Fp6V/WEpLEMDYQRaZ1KibXAmYUr2ODfmQynLW+sYdySBT8y28HpvlfnOh8+EEN+4m2aEye7SQ31A
Ioc2vCGVAalp3eeXtsRRo3k3gmw7uto1LusnhP4PeIzcJo1lA7+xB+xxrd78iEzKYLOqD4VuvA2h
+ewiowhbPnoRTsBadoUnCmU5GrXHEZ/qNEEuXnYHqyf6kXOeQ86PZ/MHpk5XIwsvZjw8mQ74gQ1j
eTNL8yStdhNnhIjp2aUOqdVwGkHtECYpvBwDkUkaAVNZCZE8mftN0HOteu7LbB6hMIxbeN5vUI5I
PiLC2rLe1EejnirG/LBiZVNmo2b9kHg/LKyw6djLFfKed/jCn0jGbg2WgR1r8ui+Znwc3Vi+T9xD
AyJPz3i1g+jDbpwDlj+bILOZeGFbDCPyGM6IvrT8pPwpjJTAGscaHsDgV5aFDhoIvBvbozZigNdD
cQM6zTyST7COtsbwJ3jKt+nbFGb0jHpibUA8rcAinQN38Wj2v2koyFEZDe0+yypa1TNWQGQrcOKn
jJUtdp8bL/9ZzARYyasHqJM19dFOqruWEHknIu0nrh+rNgFZQpdhbWYDHgST+weh2fv6oR3Ny6Cl
7IEJSlSjSr+N9vQbTOw7pcqmKsvPGuFAwmVYsF2twQ+OkzSUA+UZgcmBoFRw0eY8z1Wwc4y0p7P1
nicADnew0V60+IPWOBij0yLdzHCv1lSgsaWVBBTNL4ELp0637LMDvGb49UnjZh4ggSQEShXZI3V1
uJmcZsaEJrgj6/tdEgrntCixa4wtN2hGqlyzz+Ok42ZUsBoUrZoylZvWGz+atPpwGnb9AsE3zGlG
rDagMmJLKHMGKDcuAHCx3cvYDF9Rr0jvxCg2tokvSVHSRtnh+6BxrQ2zwWCV8gDt7nbQeuUOS1yP
3rX1uoOdh+tXBTc5eRUT/VGVm/t8JNYhjQpIsiMtVV5nb5BlXYToIMeJ9g2E+9nRhFgnGRu9M4LR
mkhVrWk4GQnJ7hRJCnkhndUyAJRpByMUjVM3HBJNPydjau1Z/T4NI3izsc3bt2X/3hUCD4gcFUM9
dnfJADUa+Ujjq5TzO5wb0qYK9vRywgxwIF1NY8e2rL0m5ffe5BoZkvx75wOcpgJT/SKGzOkAt7G5
PpiT4JofsLqLol2H0A16XRURLo6vbRFrr2FmcU6y6lXrpwcnRtqtw/03XUJLZ2SW7dAhTCRRDmFk
PiEDDsBNXOV/Nsh4y7QM+cvcf/k+uArKoQEGoRfdKtu/Drn3immvI9IPa6a+ptZzXFCpKacXTvP4
ORmr/RBYBzj27333ZOB07xkf1czklf8meBHU6+sOtnNKKqNj9y860/eVR/A0XOQVM15QsQqfgNxG
64pSWx9QyPBnHnu3+dfvYqX2oryvM2D0hLkTVlXo1JHqUErw9OrZYkknXhKqFf3E5Xbzrz81o5LV
CLKIeojP7Gok1I6Xk3jsq6foIO+nAV52bredeDoqefWtKYgUiMmLuKrnDSvI0vxfPTjgNboI8Wtg
EBinjgr1xduMZUCcEjS1qSXAHNiZX6Q7gw2pjPDa52uhJdvla/U7/sP/YOVz5QgoysvPKVKNqtvW
CYCF/jEcaqmthIiW/5eMd+kqoOOQ1s7FSAKWz9+rh+AwslNfq9vR57WSwn+o+4bE0R0uYaZF0G6H
pof5fat/qQMr2illRAnMGw/PJRbyguihlr8wkrPPt33uA+GQ+TLuS8teqUeo1yuj8hTh1q+O1W4q
nEny4C7Qj6oXL2sieNUbYHCNVuLILHmsio16OnVc6mU19XbwrVveO89R2fuQbkv9deTpTzWTbCX3
Ur+uh2CtTo96e+oU/uut+hwV+pxNCG5WzTQTkAFjBmtytLas37sq4WrjZw0TsMnNN+pr9RjJvF93
PnTaFgttjM5Dm/TPw2Pl+I8zXcDTpQQXeDCzDXAsEIoqchFHAuzza9l4B/WQkqyCuaNDwbrJMgis
5ql0DexaufoBuk91/THI4qqeUj3Gl4/Z/KQeoY6pkL+jx38dVMgP1QGH0j6ql+IlHgZY0ZDjt0lj
LC+nns4ZugNPIxCM0qJ88+fDEMErRizuFPKS1z90PBBWXlFcRxNgEV+3UyuY6hVkrhaY7iOjZtIR
ivjLpdjGyBfmuWYg7XQgC4e6xnY/XZcBftkmX2y3N23kcs1taNVRfgsT0z/ruX7omJibg8k4ONG5
lsCiUY+MLOHtQxIE4x46wldJHsg4Ms2epU6qJ9I6Z7Crgw0tm/eKpe7PBECPzcZ8plv4yPsxZ+Du
Pi00CKviQu3zRzZJwDI1FLGqmyWbkTEE/jl1M5EAaOG7XMyHyMyjowiLF9kXt2D2YOvgLISMfgBu
yDB86Z/VfzlWA9tS0cQUFayBNGQmzbzrd4YLsXhmE0EeH33pkON3sfup+W21ru3pe4unD5MaIGo9
BvmeqdhsAd1A1O6rmJN3Ubje2iGwI6NhGCJ2iPI+2e1Lin0oaaGA7A6ipY3ADk5aPW2cfnShVB4n
tWHVCeGoYQVK6ZTUnl6o3xa427NA0zUiJDfaps7zi6bmlYaawADYYdWMlseMxWHSyAWGRR6twVi5
vAGFp3y6th2RC0mGT1JGYeuokZnewqDAk+TTqmOEjCHdozlw/MVv6UmGtSJ7hz+x1TWoog7D/eNQ
w0XOGSCZsZ7izLSt2vJ7URrFZbBwCg+UPYiwdrMBlNp6hH1anf5SZmDaDNPugcTTcYaevFJDComr
36ES9DrLcJLa+VC4YAdFBNBtwutbtYGAUtoyicUbMPEBVaZh2gtHFjs8b896mVnHEreY2geMmLA3
Wg9qmIkl9GWB8MlWkhzmwrySUMVWejnA/+sx4WhASgOwbEONoQfUF1vMPcOAInW50D03Gjdd4Wxr
w8fmYgy6XU4nM7k9mrZGGWXmJc6Dau7cqUsedx2sXHA23NnVxZlscZw0PlU0QwSxUDdqnncobOIH
XaolxioIodyTL7W3ORg/Y282trFPYIUiyVQj/Asn1fA5NQscT6ywOOrU1zZ2cNAZIJGMQj7+ohVU
faULj5GbFZqbooMVBeR7nEGbENfzmOti0J23bPTqdTkAnHaZvUMaSNhX/BRIOe3jib90E3ttY5iz
ghF2EymznIE1mljOdsSLQzEZ9lCxbzly/k00uNrKRAMoLDPbDMp+lM82JgBUeoirfHKb63lXGFFB
9MknFSeh1slk7uE0nFtSRILR/KEbDCeiIbvQB9q4n8zprhuKq4jkJ/PuaAXzxt9ivnjqggoJYHQx
nOTLyx58jHNgGUA/nzRQZ3UvBB3XtpaPr3BdunWJSQTDB2yze5oIQ28vvnE0QnDCMYK9leMh6yhK
359xqhooLiypXHI8FHmYv5AaPIgHg3rfzaCItAPlUZtQDTZcSsA2kR/pq1RNjy1nYNTVU+hl8alD
B6HGRcvQoM6Yy1F+3FMKpjX+zEyQ+E7HNMBGo5LDIGTYw+CGG7grzce2E292QgNX4APFyDHt5aXH
dZftYKcnGF1R1BF57jIRwMF/1aLHD66j3gHgesSDzvDiCkFVpl5kYBKNV/j3rJT3JrNf0ggekGJ5
sXVQPTIsm9sCdIgbOHe4zDIv2wXYxar52ULMmXvWYV70bAt4E2DFD+EUMKelR7OidOPFF3oPUCTV
544h+JvovXOVpHfTyK+i5Foo/OhdGwjLbhhqmx3Whtngcj+P26jtCO8L2PDb2e8uTUsHqo/fo7B5
jxQMZPcweWKMDDBlgiMDCeVmzGBEBe8Qfd9ITyLQH0QhW3YIsdIP418QxARDVaPAwtvfa6HDjdDB
iXBqrPQ7fEeR8vmXXPOIozcvVtp/mxl9Ax1ygeAbw7BIfUgWxqiso/VWVrLZelK8lI1fnRiybWLZ
jSvHgOkhSYM8YpX3JKR9Txzzs+yaDz1hhixmaoBCx36y5yPwLfoLYvKguC9jxiqPTlFgkufT9Rhm
p9S/YVoj9kVbsFqumK6me7A6b+cyk8oZztVh85aSL4ammFXdZabttl9Fgk58IU8Nzc+i/NKGZ7yb
sQw4p5nixaqRXxY7D7NpnHRF60TaAPk5InEkht8flT2EmqaGNBIWdzWxw90PBg7DGwy+4i81FHS8
8q0xB6U7Bqyh3yB2wF4DBMfruHSeuW6+FbW20jWLwlXNzjpYIjgz/KiH+ccwsgDJhNln5UcswkYZ
bnoifP6ZFywgnP8HodnAsJDGRLDzCHjn/5sVXJvcaHBg20NQwqHAG04NRZn8eh62F+ygLzPk0EPe
ACNamPoks4ro4lbHEKXcFhpTd0WPwlwJchkbu+IqVfhcbmQtr5piMrohZVHgEy+gvrODUV3u2Z1z
gpQodPZm1KJoF3Q4aIaSrKN/6xlHotyA+4DmiAb02xxy3v75jdv/TSf/87YxcDR47746Mf/mkgiN
S+YlVg8H2rRDxsIxzsaD70Ie1diaV3P9kJZfcsIRzDRsDKI9A6svxGOrRBIA4dDJwQqgXJHw7yZF
88FqkCUuTb4oQn5WjSrAZv/Dq5T9l4d5F2dv2UUB2NYphII+Y1szo/ylrwNuBCjI6B6/VNkUqes0
VVTkUfB5/OHaK4IDBq4QfqvpSpX1PtSs2GqFQzhESxT1JDVVuJ5G5/J3Fc9PtUbI6z+fNOH/H1cL
b9QUqGt8hrv/cdI810vdXiN9TosFBLgyuM3MKF1VEi2z3LF+Qc0Cy0GxfhZ6BFOXo7SA49TWQsNy
caXvsAZpr32hPYbkxS7kmHmg9EJUyPbpTJI2LjunePpgQcVFE+nRMzDp+x82myVee5M57kyLpMgN
4RAf5rR+bvuRTRVbD7kLI0BpdQf+89t3//uaETaLBioMDybjf0kQwq5KTT8Om4OuEwgaZxstwAzb
jdgmcoTHEDNimNusFbqpsq+xoVtIeprgo4xzRQJXbPJgCp7scr4I1LwsfocZD6I4749NCcVyKRjG
CrNImAZSbSqhld8njzOD7+2tyAiCdw3gFjgQrD/aOcgHZkS4uSzUITuJoMzRVmSlHq6Us9LgytMY
EhkeJiMMj2w8uHpxIDxl4SElg1Wd7IYES6+CW6j2Nisy/L0dW0epiFhe2JdrI2MMJICPYlpwvHlh
f6Z3PYB7FE6vKdSE2W3QUKndlXFVSUFOiPpSKJuJv4HHDQBmHSuYWJt//kRM3f3vBcwVJqIVoXs+
Pqr6f8hC7E4TZTYN9SGROSskxeq+9ZJxY1pwdorh0Zkd0ktR5G4KZOyOU5mopKIv9uSyg9hstuHr
pC6+UvGsiqo4Rz7RutjboXvkj7S4+F6bNP8F86s/i1JjHC1cf5u+SraaYf7Uh/mXG4d3uGe7oYlv
GK99eSkLR669AHywodZkXStWWVo7+rqR7kNidfc5x7l4qgI+D+e9UjxOKwAb0nqiDKMpQ/urEQkf
zYheu+HJd8ctTuVnrWp13C3MjVcX9hlvb4JooLumWOocapWbx1Nf+nw8BX5f85MCS/rB3MR5RZDP
VB7EmKUUXo1B7GKjwyaHO7spB+DGTCdOh01xNOVdcfDdygHsZMFTzLCFziZaGOi2+KVW/DqjRlJF
mlNnhI+Hu9ZjbSIGiZ8qJtXye1NZqNfas96HX0WOFUoi4MQ0v5aCMszLq6MxwayLLsTvhjtDEbdq
177NQX1RfXFYxj9cXJ99GbyyUt5Va6p07eQggA1h3flj8O0fgV5uUruD0tsrcZ9Pvm1UXKqZisvX
qBFmQqNw43xXxCAq/rWlRZRpdvpl9eNzlecEuEQOTSIc+lhQhc/+r6kI38I6OyxM1Tb6KcPuQzPV
c0X0EEQ1ugWSCDvPR9pNbdunXClzxMQOSSQKfTrRuCoutePeUg0Gr2J1qYqzyRrCZlVvCan84mXR
0cPOO8DzT1ADd6rvKHpuOj3v6CPr6hDDIfUAEdwIqEMR6KyIsVOqfNEKDtds8nnH7AnuvVXeOgM+
P4Z+cHE4ACrZbQMxctd04tkL5I9ArUL4e+NW31ZvcWX+WG7wqCYQwy7GZyzZYQDgSMq8w7yW5MOc
0KcZzFUUXdsm8rf+js3F1RYai42yRLHJhLfpyT2tppTLWfINn7bIcPVvYyW/lbG8Tko30TJKbmmP
/YbNH6t8fFmt4KYBnuNjYqxrUfl/2u5WAzjpDaCAmfLeUPRH7CiQN4/HKB4uHY469VHTlss2is4G
GWSNycwoI5WqVCmCSSvic81JxukQkkRR/BgIH6g8hGzpwOCayfgrZnvGmTxc29bQug9pfE3M4Uge
6nCQpq+SEnJnNcx9sEOQBmTRpd9k0bOf4LWxt+boatNbHsk4ywhy1RkAesNlmOYPO53Ml3QGS077
ixahBZsRsbTuqxdVLEe1siRqQZxi+J56lG9qtyRLvC0AZNvY2hVRY+KtK/otHbq3Id6T0Xq2d1rN
Zvzf5RvpjwolbelULQZ3rSL2QNIsDm5DxK8KhMSi0MIQKOGTwC4yChBBe2ReldUu1Yg0mmPUpaMu
kIrODyao+T5CNR6RMnhcoh1nf36ICjLskcBctc7AptMq53U+p/vZmnUIXT/KCbU43Wu4G+zmazT5
qa2BMUjTECcoaeLkus1fXzE2NFK84TRTf54NXFCgrx1KXZibyBE3x5fzyW/fyFh0wJegohCRiFh4
+bJlGNS18V5GKa5B8IzPplufoTyMhyqYtXPsJu6pnr+Wbxr1k+UrFHUqApUAI9Irki37OCknmLHM
kNcPluX656CbSXQsxPe48tPLGJJNLmYChozcZjQ16eewkQ8d/Q/eBvNj6LrJIUsyA+VIB908q8gD
0/DRln1croER7XPUm1dIdCTPq6NcjkK4BCUUovmSyksikAU2Oj7eQINHCkFAG7qWg7DJYOlxtCZQ
1skIXG6r9JIFCVmyMS9HOs650PX2UGYA5wbDw60w4PE2MATPXv5WkdYnTDs8pm7tnEtVhGAIBJ9u
bMY9YrNnK2zbw2B7e9cAUkmpOxm0jG+YYe/mmIRI0/wlhiTdJp1Zn62qrc9jZHxWkNN3+YjhZ1SO
HbYiebiTmLGkIzJy1yoY5oASkrNiuWv03LFai1+C0HtLY3LF/ACjBlrOGRUzsYf0kEIk52F6ttuJ
0AVul8g3rqZGawFiAn9QI95ofAkL9N9efJo5gG4OC4ChwNhDcur3jZGdwm5q93ru0CVXSmlvK5F9
Fwji6BiirJPJuC6BnRDsk2OClaPyi47BCI1UGSysUkQmJ4+VWpEx3c3yHCFU3gPRYlimKfuxLI4w
91BzUqVRoRmLMfdlGNcYp4UBnDYoUSS2/BkWYeu6CYHV3eiwSLhk27LXpf1XiPm7IsRdllWrUNoM
6NW/ssh5tfL5daku8h6rHOZk+8FknBe2zY8+hO1ICqhicmd3D0l5Oo/tRld6BlsCtCeEcK2C7UKN
zsYx3pOJwIRW7oY6/ZjC8LzQswtl1eVSSDOuw2nGRLQ2OCSveWK3HOVCmFYQ0Rzk1zHaQGo8GZGB
Ph8fJ4YqZPySmxg3t6VOqpWDxhDme6wdI+pZv17jEbdU8waANxaUMy416R8OOeIXWP01az/vIgGl
+DYHoL95k94HRQ3WoZ1Tpte3ucrvig+r2OeOgIGOsIlR4rhpkATEiCADiaWjQs2HcNqw61NKOzxT
OUDNkdmlCaguW0SIImUOV1brlPyiBFxxRdwJ416ozynGESutIyFavfIikpnDUl/dF25/H9G5uzFu
7lBR83TA9XW4zW3c4yqcEhsuooc6G+RO2fcqzdZCEB5rZAS1Ti/aw7PfuhXKMoiUX6IM4ZQ04Jy5
oL/FJp7scSc/GS3K1wQrWO55U0VePta6f8NcmFmleaW7RRviDDecJy95Fn/NVca9ygiq027pCOLg
OGgH6uneezBUWr3amlN1rVzrUEwOQhMMslUD7Sq2cde4T7AlnoYc9/K+gcXVuvUxW9A0pQf0tWMd
1Fc9A7/JwwlJBL4AncTTu9zMmXghjxHWnFLXaAl4jF755yHqKFoETpjwpuj0+wblC/+PB7DKyS2C
lXL8TPQq3VVYVYMan0QgUgYyqKjC4HcfDdTF6oqYIwEWSRm5SszykSJ6WC1gyxjQn+D48t31230S
1z+Qph1D5ivoilMyXJMBJREH3RzzDrqKhREKY3jqIgfBgCDPCYlufm80jdwZ7fvyAqEdQOhhfRAF
vpSJ3dyUaMdifWC1rb6r2nPBDwKLSqSySYulPm+q+iVldI1Ihto3B7RJEtr6SJOXuNaIjB7cb9kk
HiutfYhdWNBBDdO5qf2bHsaQapnfOj6nztfxoImTR9t0PAjy4JKdfRtUXmc4fidozdyaBOMxDubj
CUn9gofAA3GbLtb65P4C3ILPPygRWC7VJ+T89npfboka8i+tkqIShcOL64JDs5jTLS0iFk+QjKMH
rw9/aeEDjiYr0OpXXQRfJVFn8CbTvUS+Q1CWpCYf5iuBt6rvxCuHyMh2bfXyKWPeyuqD1GUkIlAL
P4yCc6iqVDbsrTO593mo7gc5+e+48X4ZJmIBdd+2RvTsePmhb8vfKc60GNHR/YL8ouvVj+lU/+pB
ToU6xpH6t3S7ZJP4c8sh+jCHiH9Y5bMMTnNdHnOBs3DrWDqNxmHQuHX8wML2WBs2US8QN3aVtbcj
2LpiTL7+h73zWI6c2bbzqyg0xw2YhBtoUgbl6G2TEwTZbMJ7j6e/Xyav1Of8oQhJcw26olwXywBp
9l7rW6oi4qF0iLSwg2xdxDtB013drcULySrGo5d5HyTu3VCD2sv1UjwOe30k6wmtFd+AdPtV0Xtp
CxySQzZS1LtkcsOu/DBdxA89Vem7P2cfXhT/KWOnoRpd46QeSqhEYRnMRrDE7OQRiaMv7PBNLHRD
iS3ErHWoq4ENjvTcdRqSxpFEUWlakftxuSWBNILTWJpKpywGR1SclwpuuvLXp9ZHki0YBqXDQ+2P
6phZO4ohhVc9p/zoPynjlHJgGPKgahbtuTSRJmGnVgU4Vbc25aoZHhNIgQn3DUAFdKURll8WfoWs
M4sJ9L7FiZpRiDwOM6iTOYt/GgDKn6Pjc4QoTsnfhWmudh3CJI63I3Dx1DpElsmVPZBfgff53vFv
hrU/FJVZbgy0JyTLkrTZOR5dnCQ/J0tcMrU8D8Lhx7AvqYhOhjDtrdW5eQBRkv0Ywn9MutrNuDoP
fV2G0KmoRWqkmOAe+r3IUTZjDzr1LbE8LcJz9mv4yZyak6g8ijmoYySteuK4ewH3vOdXFLLvoicL
M1Hp77HTzrnRbQ1S6yiKsNtTb0GkjLhT2LyJGJSyPLm1Wdx2BFtNcthPCzaLDYQqvijGuI7FASie
fRMud8ZiIMDAdTEASz1Zte5uKljoEWaNszKITtFR2FDVvX6H1VMrb1WDU21yzRHfnuVeDVpGn53q
e1tUb1avBRDEb7qJE1W5bkOXfqUNiT6wPgkmePLJSdn1AoNaMpcgwsDZ8a18Vdgggr5wr2qi3Wmo
UcivF906VeGnqGJqDzqJ9VF4VJiOZdAWckle8sjWt8U0YiyRFR87Enj+YEBeUZs+uz7eg5khtF2m
7yrT0H+6meSbky2f36UJKiGPVVMlLYbKs6ycJ/HanBjRnnzRvKmW20KmC7DI5W31jatUX+/HYk03
SOEpjPmZVCmUu8ZP31TZSpWco3j4hDd8O6Pbnir3CeTwC+GaezdznqZwvG4JUvfk/nWgVIFqDM+W
5DqEkVbtC+nyku1mp8Esy5tXbVxNh9cwaRGk5iqj5JNUCM5BMXbMd2rmS+v2rhvoHtPNDKQDUZ1d
mUUqYEP6amkiXcqeRcRHqdLm5A9o6AjSyuXyDkqwuVenXCE7MqqpIRtFw/jpOkZFBRw0Zr68/NAD
Obis9I5wia9y4LwkSjSACso4XkA7kJVjz0XrqvvIPuSU7GXRp0ZmqGph/rSkjXbaIIlypCdqWLWr
ULMfVadX/YZILejVpxSdW5r5bd2eBpfeROc+0WhiZpFrpEqm8w0edjn016d5hmorm/Garv0Zxfir
D6d7ymE0HLII0vFR5W/XFDDU0aC1CRns8rxQNQSNBgstH16Q+uRh0d0HuWZGtJntVOdCNbB6+yP0
+kflJfKxNhOq1WzsNe12sxctFBLXl3jWkDSEcVCyHqb2yHsVFA1BhNpbWo28fEYJqskhWuhxiHuA
L4dCIhgDWc6Y16tIHpA1sWMsG+l8WvAU2IOetLa88z3p7WXgNXIGX5IpsVBpKB5Qe7MQUsBYGh1I
PrFy53dyPWYR8VaArpF+QdgQsvYlV1oGS0/1LaexeJ1Yd3ozBR9l8TKe3dWBDpzJrPdOYxaDScxq
h1C1yyKib9nrS2L0KWtzU5OorF7Lll3dtaaTmrbNExv/71LDEg3C6ezxyxPMirG4kOM4oz5lu0Pe
JQdVA5pRnah68xwZCE7pSciuC/ozh2yzkASEoYZVn3w3U78GsoWJ1Iyel8fPUrR32Jt/dWxu18Z/
xvpA44JaBop68zrL41/qHGoMYwrcucWw4lb7iNQy4gA5KCkISkucM1cc/l50p4y0njTgSzevq33l
FClwMfkHvCUsM+SZ6Y35O4UjkOTjD91goKENo3kPQvl9Tk35ZbyoFsdaACWoiWKOn4c/9kJq5CyY
e0L3Bl/Oe8mWGhQ9v3xHk7ch0Nxyy/ekAPhFcqoDoFr1v4UbEEw3b5V/UvNY3Zo1MyfB4VeLhAkU
blYG9XyAplbAqN6og3VJWNv3sjolly30yBKZBEnyCuOJXM8lEoVgFdhfpQNRyUZs6OW5SCkZNzS1
kU/h1iT32a22Dq4gsppCysYpR608sWj7ALUT92ZEv0zXlikQmJ2nWhytqPpWggEk9vRMy343WVG/
e2+J00JRXtwl68ACJXLe8cIc5VfGSPeLxMNAbmcS6a0VXXEXu6yOZfNbjnppTYo46cNsjiJrM835
l6xBTgNrSOXgZv54iWDpQHLguPYyrME6Xh+5Tq8p/Q74REmmPE2OR3iC/AjxOFP2LlfCHgiztONH
1cFQx+bshU+Ka0EIjMccifoXNHAFEyCr9WGb2eY76Yw0xTmvkop6uhetD7NG46yBXsTjsAXYhtQm
ftWo0xzEwHhaBG5zthANvOXmYcmdhh0vmz9Qrotf448d4IdqGIk5LNRiBSfUXVl6+Gjjb/mNyr8W
Wy07Muno6Ez9pyZdCHNH94ywMDu7Kqkgr3aZB6rMr7MxNXZlW3wNeXItV05rxhKNtW2Qpwmu4pJj
h7bKi25QhgnxiBYGkGhzfW0GDLjQ9fHYsJCwTWHA71gvaszopC89TRE0ZfgnN/hYSGOaA8rie94u
Gz2a6T+2eFY28+Cydfao5RoQllqHLV41r8uW1UaGpYLdLnktknxBmYj2jnQ4FC38eBoexAH4W3Nk
ICm+kY7KKFL3NBBornZgQhpu7Z5YFhMlOVi+FTXG+NtJ04M83NWYmKUJf25IA9UPcXRc/7lLS4kl
mFpm6rGHlN/+7VVYIIbiKiX8fet5JYk2tradGs3ZyRq4QhZ4iR2wj7pRqAJDmuLjhSpvZWOWKlhD
qvMntlwMHJR54fsBFm3X6EquvYRLP7QmoG0mm2zbJS0qPvcZmH+NjPtZFRNUHUPrlgglkPmo4Bht
vqC2zTrUnviBxoxh1PNj9tCWe47z6t6KOXJWJhvH9KKge1oFU3eW4cwqPDJt6u9FAEDKNKynjW0/
xnTAN6VGSmXPMVCWTOy6PxpBlR0HiXkp3OpaGwQMEmf58KY/yqUeNhnyEp/vfKBW47FJtYlsj3Hq
et7IVLDi6/Ins9lKYUDPjogyPKnnIwN8FVKGjBmdrbBhuk6IEiPCBctZFJc72X3XXaqPo5zqpvql
Z0iWlZWioh5j1MeGnZHrI/pDPPytNtD92j1a1vAyTrOAU0o0dJYnB8VYCmmXaHRtpwFu+0SkAxXL
TTexwXCd7E9WVyeoqCwBHci9UGx/CvWoy96WpPgwY4YIunOk26w6Yx2SLdNFnKFh0kmavagRck25
Q1KQviCpE/eFVHzk03jTtOZKvya5ER4arHZFB1dI8VQdsXi3OSspzu5HppZoccQmX6m+NVRJd7of
7pTkonc8dp52dOWwSNk2PuNxuP5xWdiizcH1UpKSBaGL1ai+Fr+KBjeG3UIBal1eb07tncy/IN3A
keHukJYdtHRLxPa0CxmUgLn/mm1LqRg6Y/xI+25L0Me6ddt3y6QhayPJ3cqZXPbEFHkHKCnjoc2L
akL71oQODZQFJT91w6rkVcFVkqy51qrxUc6bDRp0CvfDBUIVNnK5hU/pDrkGp3kX5b+r4VUNoWo8
K9P3xGFTYNVoKcVr7ieHMKE+4MiEpbltr116rwHb/HeNUEdyl+/j5s/oDR91Q1/dS2mu5CZLtgRV
HWEDGDCt7KoTUpzEQKNoZSzG6w00P+qv73J3V0b+0UumzYhQxyodijzRgbgvc4wlHqCjXoN+ORC1
f9G08FAY2aeCchQaI1whS9N4CEh0oGQZgd30e1ZgocUKzJMoVapfLlAApemY1vg8eckvFIcU9+aN
KnPWtHq2+AmJn3OTowJDKaXXRBJBxDyghAOy+Zc5iGi9KPuD5ImVUTiEG9FkfxRYyHaYUfwK4HVs
vQ6p+JN2+bMEGMlpU69STBpV++VV3TUiyi/VrkPtd1i6+nX1WAdB3SGbmKpEMtCIk5qhsUdt2dHZ
jeXJ1/bVExbNk2oAGy4dOwo0G5lUDgvwNkTut8eUwVAboXnvw0e5fZpnlveEc6FPlXYzoh0hWLE6
LKTEbxDFtUPA+3YttT+qOGw60k5MgpYJ6oUOCUJWm9/d6FDCly1oUjYHKIhIvtbpz2EqGoIR8RvB
YRxPNEbHrT0626IzKtmIfxhi1LPy2+fgRtdDA7Lo6yvKhDJ16hv3AhB/PoLau1XEWBbhfvXoaeZO
YuMZcfF/tQgfEWZbAJqQ6CYExGSHPnVeDZMhGbXpZywltbHR7v3OpEXKOsRqvQePPe05GevX3iAt
g/bO1nf6G7RmCOElSkzu0maJRMLvJ8h3epM137HIQQdoFD9leb3qnjqB5lptb3pJGlNt1GEwv2xR
Esdjf+X2jKNQ4iTkzkZWRxNmwLKDx2DNLrZEtmw5D7vSPiulIAJpSDp6tyBZr+NqRSpgsT8TdgMU
mQW8W7of8oRIC6RpJr4auYpWAjjCH2XfNHlrbtOWDUUhP2gsVwD9cKsdnZZs73D2oIQY3b3id2Ur
03XiBejmyUgEEgu+Alm0gzS8q6yYcznUgnLBOG3SstrWBLgZpvMkq+NrRQKl1n5IolXPpEjj4xlP
y7HJmzvJFKkS+2ql6EERmTXjLOie+o9gS3/hIsSHyUjOcMe4cles+pNiH+by7fva1axr+r7J8BB3
kkYHSaQ4hBYy3e5CEfNDVVmMmZEj7lY2ou1zRZ0f4ynJaFFiEUaKVH3NiMUm39qTYh4iLKHyu4hg
2GpZefmS66qrriSUcuOpztxV0vXkHkzVnqhRnC1WL7kofluyfiq/Za9er4vaO7tkGaar87uYGmwy
SHT14hs6PKZU8WUm8738eSzbyYKY9ibDPc0Ah+OQX0OjyETPpoGCO/CbiuYBCx8TOm08+bDJEm3G
pbFp5MpKfs1qRSzL6Wp/Pbuc9IpWJJ+9QIdDLc6SWe0Ae/AKOI+zyyIHCjmD4znKesh7w5wikqhT
oGxEx+DgZSjUYKWzH2bX8I4v+Y1gUVQPrcOCG04N38Qql9qeLN/Durx1ZvxqUuW5Diiu28Z7UDPJ
iMoH3JHOUp7+flqzEuEQfXMAFhZrAdWZJBQ+xDhcZ+XwJscaNffbIbl9CI/26ETFEkgU24Ach4DG
5DuEg7Gx9eRi1LANk7L+RfzPYtlPiiAlF72Otb7npX/BgSfxg1ayWaPotb/Ru/it1qyv+l4Emajs
XStDW+SqQk02mocbdFkCJJFeKJeqsnph3nTAEjZiJD2snE7YpG6R6L90E5EkuOufyukhLugkY4l4
akzTopGYMnRl72p9q5WCjLZwk3T2c9U20081zjAoBtg2zkYzsn5UkP+faPx/IhoL07f+RXG1++g/
/ttPgPbNR/Hnf/z32yz/iKvi49+Ixj//6X9GYYv/EJJNbEMolsHTMo36v4jGhm79h87g6aKZg2VO
6PVfpLErH8H+4ngU5oTroOrqmAsl7dj6DwdBpe05Jlna/F/v/wVpbBr6PzSL3GG5vomTjrdhWPy5
fxd6tiOL/RkX4lkjhzivFnMzEabguqTo5GH8MrXrtp5XiAnZbO4G7TFDALmtCLEnJ4eucdFPlwWQ
87ak/rGdF9rKTY/0LhXiRP1RO+sC6r8Q57KVGdREscZTmVwGugG6zfQ8SvBT23/ODYK8taumDdke
W4vsTbEYZDT7LK0c3zuvRAKdO+R2O3zQnEIS31E79kttFxlNZ2AsrU7U4igpH+ra3wtNbGcGyPMC
Zt92fU0GADlnkm7Q3airDeVUEjyiLqi07MVnSjrXkgOiLiLFAWlDkllt12IrjhaDZRMwXLbP279P
Vg+oi0Q+RV37+wJL2THN2CUuU4qHRfsds3jCp4FccdXz4qIuaIgVlxbPPTh25sMF4L3fSZa7utbT
HM9c9iUrjZnIcPFzo8pP1zVH8+DDXPF97X4gHCqowiuByQMABut/D53P5e9FaiDCdJzM2y5ZiEYy
TEZ7N8KO3pg2oWKJk1w14Qgu5aZw7GkLfzM9QHFANtMWd+bk/XZqfD1js057koN+5SBTd3FSv7OV
SzcUNO7DKW13dCC8akOc26WrSgcPmLvzPO1t8GIZ9wTZoaG6b/jzeqyc4sryMOJO7eAiMmnM66g3
jet5QjUMGTfka4scPUjb9KgDhGPdbG3oOEazxILGV9ryzQK7vB7J893xbq6njunfFZc2tYarcBn2
aW9+RgiWtsnMQgbdiHndaNw0WlIzLLuyruuWdFukcPSo8/ERfCPJvf5CMW/w97TutU0EpfbaHFuO
zn7NgynHVjYJC79mWUBrkI7BoiWUaSIjho4QRhm7xTokGo1VYb+CbImjjYkStXRDcWU5dPummQL6
XNlXOir6A2kGL+oxv5749liKFFIdo57gpA5Mk1Y7GHz068VbsIzId9138cuomaQRJXGgHlvlE3D9
3S4mzINYX5+dKG0PveiRH2TletVOfKzJSfg+7Pzgm9pvd+2jYF1IG5gMtD/2Mlw7A7UwKMxZRZiE
5Qad0/3bfVP71sbZTdJHdJuzuLhopg9SWGsDkyL1ufWr/tzxx1kWy6vqzr8X4DT3GmvsDQMg1lyZ
dWEI/nLaLxd1y5SQJpBbaLZXYLoOIqCNlmD9au9XO3qewZwyQgkTaQeekKqlfMjJ0ljOXR4ZO0sf
FrA+uRZk0XhjZf5MGYb9nN+3Ymc2CZOkUwrj5M13GdKLM2U9JIfUelRO52QuI6QeluS96WFInwiM
/bkKPlmafYgSBGuybn9jZRnPQiaEmPJiyj+EzS+HBhcHCUihc9HJoBQ4KF2Gpljd5bcNEFED5ENr
sStgSCiRxExosmrEF5ODt0rHGbpvm4y6rN907TkzwWTlTvobjRE5cRb5Iqm8+Jukqu6bEUulGQSC
ztDo1IWejavfORa9kwAS91cKEF2zcUP/w8K8xh6iJnBFvsu1iD6MpCUtWH2TwySolczaFlZTe6bP
uUuseTouvtsAN4PAxTTGdqZsKpAIot8iQzLp7FbosiOAAK42MjZQBanPqOZI5NEb5+SEgYqN7PRS
P/dEDx6tZAqwjByTkgYQWNKg0MBIjmn/bK2Lc248bw7MqnwiRFDskpH8eChKbP6o/rGU1cs9UyU/
Y2/5uylxoA4tlk9/bsUZi4Z0bOLATrQvypL+KbFxAJf2UbO1zdgl5dlR3C51VeGzVFqrujY1FLK9
BKh2penxwS/m4qwOgIVEsZ9rXVU99DotBEWrSjyL17MTpisf1yeIKjl55aTM+2A+KIX1+HlkJIsm
E1oE1pkNKUYznTlrOZuj+dt0XX1vk5AXkGx17+ZjeG6mzjqCDFo61sZ/IvwU5wZxCoIRmZ3jUrLi
TC19l9qFEVvb2HO+EyB5e/VM9ouUrmrwourZKDCXHeGD6CPSYe9iKDx6ExHRttUjoTk15eIRdENv
jrI9OIuFgGNtFa9mDud6Hk//+OzqJshAEm7Zv10vXez9fA1dyg5CD9ej+lLUBZWdktPSucrN5XMq
KdetKQwVMVrISmsgRdXq62ezSMhMRKxEguu5y+QBStF7ty6rC0zQH/ZhQ0c0puN/pujpWhWBMkbQ
STSYV7ZXEwKwA7WceDOwbSGcPgXJYGD0TBziapC2uYnL2WK081nX6WvYyXlh1X3Wx/hR7xkghqKG
x50S1FPPLjQIe/yRvykNHPAbBjBiiwA6I1fZ+1sn9etTDM1XRfUWKfmwWULj2GEuqNsaxynAub/s
OnVN3detw70etT0adwY7daG4dH9v6nLIKxJUZFHkEldZRcytQ31UZ3+kkwOETo+BQF14vu2z/Hcp
Q4j+Ko1SAA66LLLLfCB10RtDdzBhFasxqFgZ0uM+plqLKgcR3K1WO+u+F/q7+rtqvFXv5R8311DX
DqVDFK3MLAKCbIS9d4LNhE5qbKSt08tfOwoOm7Gf9LO6oHhBoE/BN1Lpkbgy3AaAeW9/F6y/sEVq
Mf5/bbeW9Xw0yyctdCR0RR6ZsSCx2YTRjaiK0/QHeicoHiARIBFGl+cgUgTtJDfBY2wE5hS95RSW
EUzsE9LIgs41GZgbC9FB1WUHha4zJZ/vB3enrqooZ/XI34eN4ghM1jr9fUw9VT0hDUV9csd3SwY2
uVNqE8HKWCdvefJLweXVnP/e/LkGUvNkkco2NE5kEFvAk0meoqagvscaoOJ4SZvqgGDUPlh84tIk
z0mkuX6Vju56ZQ/+aYRWeYjcYtknbfkH94txNjTLODd1tQaU0u9pwv1XeLW6lsrs6jIhN3ajrqo7
/z7nf3ef280T8vEo2/59srpWlG57NJpRNvqqs7r4x/9X96moYXVtmBttq2mgMtSpV0OSnW7V1aYl
PXPrzXR4zKogIYgBfZgr1HF6fsRXzLD4v6bQvzfVtXGVFS71sLqtptm/NwurQUC6Lud+btGjGvpM
nZUpx5STTzsuECjV7UmeR7bAKVV0KLTw7rT0D7gAUQ4i2+sH7zg203ay6uFKXcwuoEoiZBmXnKTb
1UY9EyLheszIDNHnRVIjQxRa3TEZs/CwRB1t/aNYoFLCpZ/Xrbo6+3IqzDWDPK9/PPQvz0oGOmP7
ueCNq2eV+0Gv6tNKg3ndl3L10cmzQV1TF0Ohd//1SJ05K6Jv+SR2LU1xVFdXeaLQOKuKo7qKipfT
9e+rmB15C7U7j/klQj6+qxr2AlgKW8b1nxf/13v+vmSYIFVXr6jum/EVoKCgI8Pd/3hWvMQega3y
kZ+r6q//vBH1VHU7aVyepW7//MW/L6WneM9NqqLlxXUXBgj5GdXf/se7+Hnbfx/+++r/F/dVxSV1
G70dAzZCp5UiTcd+NInoC8ECwelhrUd9WgADC3rmCSah2WhuBN2BXT/RUhnX8iVN8ERXfv1CDBgF
Zn+FktPq4mCE7l2XzfUvtsLfLNE/epeYvzU2ye6C1hRU+Bi2RiWibWHaUMe6+Hm2S303pFl4djCr
iRhmQhHaFnhxFOZ54vdBX/VPVpUw03gdocfMKERcjU/r5CGabfRXpxLrpscwgiztEpXpRYuTFn1p
iZ9SfkwxswuYhi7INSY+Inf7aSGsg/Xpdu5TqcXqu13aSQhAW+cHBFN/QidOOH2hn9DufDP7Odk7
zi8PqSrhAujjARRsRdsGy2wgaaQbMQZjNQ8stGmQr+CMTu7gEDi6QoXusjP6cFpRJGGiFh8Y+pK3
2OvLmzj+mpbP3A8PqYWGdky1MYjKGP4axG/Xik/wXTnoq/kcWdbB6utbzL7IeSLZoIuGL+JG4Kjj
PjFDKhKpU5I8zc5taPtXOAlfuOpaRxYwioW5lf8KDXt5yOYwQJprt8QmdnWh0ely9nFufWZhfk8Q
VfYCLE0fxv3AkouqeP4BTnqrNy29yES/axYXJC6Bf8gMyU7Mp5IdB4E5W/QIq+/pO1H63akCxoAm
GE1faoGpYpd9mFsaFoUDPj2iedrmwj+Qdf6hr128m9vopZv99JLB34KCNfS7mu3jvjTGA7p7VB+F
vZ9bkQfkLJKLbXkf1A+Nc8pMvRVIegM9Tp7W2XgOXTNkRaJdrw4L0AK2amk7xmHuCTDQAXFjYLCO
U4QgdGrFwcqrEwVH8ZAI79GriXn2aZOkEbLv3ohuhy49IDbD3WVqe5/CBrknYX5IHCzw1KL3UTFc
EQIcfmljd8U/kCUyH7yb2mqLL0nfd/Adt2vMMJngUUArscMkvB5oGJ8Bmt76SYsyNurbs+6mV6SN
LLf+omWnQstv6oYmJa6rPWAr8B61cxibhky5HBzGBB8cFbsVzCai3cGfgKkgl4ywbHZ9/4kVlWla
d+fTVL9qcEFXd6wIpqvbHTTKrV1EdFzK3r724MxBV4ubDW7v9CLM0To0I4qtLdFKOn0YIwRJkf1q
LPvT7uwHgd3yV91VrzVD1HYZM/RoDQaYaV7bg7lOpJHr1/DBF4IC2EUKs2p5Fv6+3CJwuJ1vgBbh
kOxhdRj3TjV0d0v5ra/JY7V0zkU6tvQ5Zux7cq8a3c8eWnrPTTQLCljaF7S2FyQ0QR7HRx/yPuIK
gLFF5PSHLEfzt2QyNWTsvsI4t3eh8B9tt+mOzWUgGZjaf1VR5m/w2w50wOkoAUMXBCqX9nmlqsUy
z4NnRtG+GEP8eCb6wHD4wyI33QhkvARj4TYoxm7f47VPBpLP6GSfCy+eg8pOb5rQ6PfgEt6rjBCH
0Me+EJOIYNFr3LkNi9Ceuo9Zl22QxeFrEY7ETTlptrXzYzyBbnGRA+U9LQzX9vd9Iy6Z7jb3yE4t
ml00dt2s+5p6H24kYxQS8WLY4w471mJmF913N2U63UWj5QSDc5gqD2kPEgDfQTzkmfoXCboXe7Fg
Mk7Jx4ofTngxgkUTY2LH8RWU/ngNOuHFam2iLYgDCZaRL9p8Gcf8uwZ+u/H8FlTsKA3aHL71B2UK
PtOo8+0YMO5JWSdf9smISYogueELNmy0rdY4P6QC8X0srOKxcGBw+v7OMwwwhe5VZxXOoavyh3Ex
kJwLR+ynqAdriYoYWKe1q9O638fGWu+T+WOIpneaaVt/nZ77KD9Tv4Kt3eWPfjI+a+hbN0T07Ocu
vizafFuazudYkirCUIMpDIqlY+2bksqGTPKY9W/kDfpuMsZvD9lbFo86RTl3DMqVw4+8C3oM9Xpj
yC8IARGCH7hV8exDS8tEiLm38LdkkIDgskoTvDvNrnlIPutp7+VVg3tqPEwZ3buhaUliZOuJF3CX
H4hpvc7xK++hNSaooEWD1MGQplLaiskv+lMl7h6isiB5fg5dj+HLrzkvwOUnMUlaRBnvzPfRbUg5
q8lspg5VkznSOYO4ibqETDNSenUcizT8tk7fRiAZnGy7avGbsK+hhN3MtUf5GtTcQYTDm7CyMzFR
XgCY9TI4jnNjlJhddAjTkS/GgCziG+rNXgAnbmaL5tNhpTy8SZb6viEtlVm4kTq3gOhwa2+m62sV
p8i40t7ZE6VQ7mIWjZtprGBLTijCk8redNTYrXj+EKbQIaTJJVr+0sYrDSDN/GNWdxGAAYmYQ/Yo
FobCFyczL90HUu5nsWofPT1zQmKRUBskwZ7Yrt4sYWmyLIhvrdG4xqVeHuz6tiiNO29twfH6aROM
2rxfJTc46iPjtAgG4zhsgmG0nvsmJpYkZl6mgPAgNOsZQSrhJyCy7+uoHA5tmVqUebQHURnrvkAH
NI6IVIYen1IMVIoWImCs2CcUvu/uspYbJKlzQKxXiY6GC3Utug5wf657WqKF0UHkAjOse9HKKD5V
VW0TxIXzGEEd8Ry3rPxAl7juc521+FHjOzdBc1yN4pNWNfFPLWjQBFJIL4E7IbXAOPX2GEEzOHh0
gJEZ/Dbi+QkFOlb1tAE2Gbak0zV4Glu/w9TYsIIdzQfDts52lN6sLrZdzer3egx5j+h1olxTLBRj
+UnIdgVpqZ22mIA3FH/HjWV7H2GKqsc3WQKSU3SrLy2Z9kjnRss9pN5IFHUV/WHPQRUfD5P/2mrl
g1/D4zJEslASBguSnKeyOkzIqM5mKkUQuu7vM3Jo6mF6YJfLRM1Z1xoaIxxuh2lBcjKLCGi5sTyx
2XusTBQLU2LsIWpTJSMCzRH+dSy3IWvxYLPrJFJl3MHHWoGI1PdGohsXnAObutQuXQrrymjJutJd
pA0QO+t7XPHUmj0UlhGmDexh87Ztqgsl8bhB8Ve2LjtC7ZfmUoHr2HttMwEFrcq8gGpTeReROXS7
JMHcV/47wxEiFRbzQU069j7HS3Ezttml1fWz7zODJ0YE630s5z3SQjow096VLKvKXB5q/Jh3roXn
XteMdkcNHDdcgsKRwL+W3J00DYzhaEaUvsqiukhxp2uTVzAwJ+30ofxdpeIr0Vhr5e6Ad4Cl1WbK
9fmWkMZ9Nj2VLAkPJsnNeycfTvWkx9uqNFb8/zgIJsPX76d+voqzxrxdPfvkCGq7+QQoqmCvawPT
37KH3eIkvslEjMeEl91UIwVKX2YgajqC5BE0X5qIFq9lmx4sQADbPq8RKs87J7fEtjcTeOF0bpg7
Pgcyt4JVetESE64HJPerFA8/C634O+mgNRkA8NIblpHh0S7qB8t5dH3DeApbmUw9dYEvBfLIKe2m
eetGCudDb74Ik8W971r3RWS/1la3o4B3b3gObummBJluoPOYO5RkIPse8EVikCwsiDt840tMYqQR
RmgQ6uGYz5dxyAawvDrF5PkBfYUOAGIqdu58docYPnlh3vU0Ore9Pv+2S2+B6jIhYxq4SwuBu+io
2QGksC8Izf0kgTYkWtH20br3IaIzZ9QrhNAa7/5CXwwrWDEgwisXZpupz5+Wop1JnCy+rNI1yOty
HfZjXrczEg35aGOem+YPMqg+aLAAAkIesNb4xwo/Dk5yuoOwqeqjETaIy1zAEjnYcnY5AoVFGtBb
vM4d/nJe2TU2fNT9k3WrD0xaiHr2dbKmuywBkpcmwzsw5WhrDcl6iDPnre3TgQHP24cVVFKjHT6c
uX/KBv9eNFTVG8nrN1qsduu+7YxkYy3zxwKTmWnafx2LFLmSK0kxjbMZ1prtWrwUHNnTnkLaBSJR
zJmKObejAFR4/ilrNfkpTcxy6W1YH9xRP0xdMZ6ry5gkn3YCF25E24na9mVKp+92ZVayZztwovGP
WNabIpM/oFOf+M3YtgmiNOHrBZNfPXsN88dS+K/Zahxqd/wzQDozY/g0EUzYEWY2gUynyGexXPrO
g96V17E2P2UpKLdc68+9PRzKyl526GLsDMeQ7XFCgsJMdqM1X1fkq1cysWB2P0z025t6igh6lGr4
JKLRHBWwVamTEWSim6QEOQ3edsKm00O0c1Z4xPFaPOuIOfGolxt+Mmu35MstexcqQbYG723fMwr7
lGv0fnhZS6u6YZdiZiFRAsSYbWryNJGKCQxq/W/6tt/xsMqHKDxGJoe2I54ZJb4ammdBXVgHYyTo
U69ic9NLqnRo439c5+hqBEm8+hGJW3TWNxHUFhq7497XmheHoK1gl2oRShWW93YNFnnCdrB4NPTy
5Etf4ZW4hf1WLdtuIYa1zDrg5Mmn29oU/TgmOxe/x0y7mmBFl/rImuw0g2Ji11bfeIgygtGWY5ws
2BF7c9uM6SkM5RvQx/JoSI0T0fREpP0aIhzqTK43rBFerd56bM3xziq1ew+mvZ/yKxUpbI20mBAa
rQRuMD+xkW/A2GyTJH6O3JC8lcoPrCjzqOOApXO0mB1yHN0B+TcOcYECl10oK4B8MPbIpUpW4IIK
M6PaAjV5RnVu5f6CdovV+zCXfCEhU6T0JE6V3ZPGR+8mXhrkQwuC3cQTxlVGhSGx/5O981qKJcu2
7K9c63evdi2udbdZh6vQAgggeHEDDrjW2r++R5BpVVlZZVV93+9LJIcEQnnsvddac46JCjAzxnel
bm9mj9Zl0YF5V220Aqv/PEvvkSzdwhxfcddqxO7N7M7oxOJBao+4zI2MFAl50g8ybKtdFbMrq4gh
kVMsjPt3dJ+wgJJuBBdbrI8Djl2176/xTGpnA6/RxAEFofSj7ImYTfuh9wTKeL4aH+bK8KROFN0h
Tb+thvm0UItbPKEop5UodCMj46ypjIiDZyJv8g6b0zwbiMPKEsLVw1SC1xhhWNH11qXrqKFpzkzz
TdCuhqGzyykQa9XSWAcZ1SJzopXRswIYIfcPaTiG4Fpsoso4agDnYeiH0r6YB36IkyrkVk4OKWE+
ZRXbUssKInaGnZvtORIYCtapyvKQnC0iAsNe/JDCoPFnHoJdSax8POZIwcFdMzOXOI42lni416ho
ieFyBciXdP2e4gNBr++BssEA8xJBlu0Q8zYoxFrBu3aOOxFCD1lDvQWvS1qsa9o2311eft81JVoe
n4ailFZUKgHvcVvHzxFBlY4cm3YaZ5zOhVclRivct9p8MOJPNcvPWr7Ao13uccecO4dFQbFVKwfY
Ttd2lpgS6ygeh7vb9DkPenuiFGAxXgoHr/knZO7Yq9P1RHUPNr96YtM8EOR7MUIuz9xV7u+TlCaW
PQ4KzzHjBRxqueEczdUiRphDSTl27zZTwhsflFG6lUlmeRbyF0XfVAnCLPT6jxENaFjyh1RDYpAF
xZZ4ijP9uHGljenZIBFZRmZRt+OTPidP8YDTY4oveLM2cVcduzb3muaopfKNFEc7GGBY1Z8V3v1w
FM6thupTQaEYV3f+h0FwUeEtfbnig8uBNpROQLHe5UC5LnIPInHp/T6pv5PIAAlMlTDkHVpL4Wpa
87rSxMPQWxJ6ZGyWqOtjPJT6G1TCi8y7pQSqSzyVGKmPyPSfanUixuLGUEEBRs4FCa4uGXKvy7li
wL+W5Bg0DnhFNxabt8Uw3vS8poUgkcyaf/et9ab0/UdRfIxtYKwKBhy5GFwZI11qobZzvfiWebDZ
Un2HUfqYaeUToSiLTccS80dhfFhcz36b9reCAzYUUZakpJ4JROzK9wzuUdMYj6TXkt0KDk2cNqDk
UXdXj5qWQLkRXwypfRyN3IswUTmlGVzMCfIAOo7vFGeuFT6Pan+SW2EfdckGiPlnRa7UrTEEMCaw
qpaBoL4wUr2G4Ehbu4MBZKl+EeJzhdwV/tpXHh6VtkHKVFUSL495KAFBl310CiQEC4JyMAbtW5Ny
En0gzwAeUo7DIJc2MzS6SJy00UR2RrwNuhdFbYnsem2mULjjZi5CcNcCiijQ4ocl/m9B32+yvH8n
6FNEy/hXgr7j1/gf63dgurTGv/5O1ffbb/6u6jNERHiSKWG912WC5H9X9BnyX+7CPMUCZwBr7UdL
VwCBQranan9RRIR7NEEUSVU1BXbe74o+Vf6LbqHjQx5oQJqRReW/oujTECj+HbHSBNaoQOC7dyFN
U9T/pOdTBX0Ka9NY1nRq/RRCp5JHrsmyfK332dqAgSV7tbHlEM7BqX/q3tXP8Kl7JhmcdXS2/GD2
qB4N4aWrdn3gY1ankwAJQmPOJq4txGu40dNVdE0hkhebKnjI/NyRveKdTEFFcQmTuEckX6Vf9c5y
jI3laMnqD+/JuczIZyv+o+jzM+ltXfu//4ck/rPnaJm8bJpi8J8/UzkDmRNGbjKgWYznXpIeOMr5
tamc4fV99k3/LcBIIPUwvmmx9PCv7xzExD+5d5V3ytDwh4ma8qd7Bws2waNjPGRerXEnfpcPzUmN
bPGt8/LvCDYrZ9Rv41F9IAFPhZdnp4+CZx6sRxP4zomGuXqRmoO0r7fye35cNin5ik57ZFgzXnpc
zm58xDwFYrpZaY9G4lN9lOvps3yO9spZ9CvzK9R03RWs5RljEjq8s3ojKYpod5Qf/M4B/SUaihUA
yP6tvubXocV4s4EeReiVYTnKQvsE+Rtqa3JUVu0+3yPI+TWtBmXNZAdXQgHyO10Ra/tYHyWEervW
h5TlYJe9gomIPpMnno43vRTfiy+wPHnxIVjjb03l1fAemmtYZKfEFemYfc3r3OkRdRBzgw959S3v
6tbmQL1KhA2Kz/aDPRJ+PXGnH0CyJ9UBy/IGEzTHnnE1c4LDaaC4JPiFT7SurWvQ+llymc+LYYcH
DEqN+VRe0i9aVVO+Eg7lk+YvD6SwFi/5+EQAUpk4vBzhfn4t3nVvBM9N5sd3UtvGQdc3lFVp6BaI
6cM1FFISaVBnTtiLMHioK31+JdRUUQ4LHt67M1G8qKJHL8+4NG9Q4z/Kc3DqyqP8ON4dUjiE1uSa
RZ1tPWALOKJYOIbbYVmHZ33H6GGm7rdbxa7eM0RONNtWcDsd5TtxQ0+G+N0AtluNH13iwgyPUiZZ
jmYHr3LrVuU5fuogmuxU2D8j+U124nZusVt81YtcoEOUDoQjaTfpV3CooKcfltcWKqOTnwI7e0O8
eCCvQ9gwu8H9ipArh6uHgsUn6kRaFYk/78wXevyF6sBgyr6aC/6j6UgZQnrWDf+k9hBuOE9ExkqJ
baReo2RbT1DfMGamnW0wqUBAuk7e+01j5ye6avBfr+GHfuzbXSes4pfgal4oB7m0KxtVHD5VZaMf
89O4ETsgQXvj0qoUvW615rjgEUeWrOt19mrRhFtZpATbycE6W89Lzf7q0+oA92jnfDpW2deAd27V
7+TkCSJAfSo3+qnNPNLuCTuGwm6k2/GVAs+4qK1DrhwC58Chv/6ur2OHmaXkWgSXuC3cMs+6aCC1
VtGBSDadCnbcSC41jf7JBOf+BHUP3sIGpWu48EKupNFPDjNs4DXFPyD9Y06yyIasvASCBmug0jnM
r1Hu0SvqydgOXfop0q/sGrnZWrnBeqFAXc1rxIjIQ/w5srVNcu3eZmdNlXdVaZ1Q34R2eDI6dGMr
7Sl4b78FCF+o3g7YB+aXaju5OKytCyXOBP7Rn5sNp7PJn0K7lVfmSemv1mU4dLdom+gr4zY/iC+i
kzsRxIAH6QQ14V+vj2x/f7//AElGUGEZkkTrVNL+xMBFhGNqow4hqcWtDezFl3PjxURJ8a/v5h8W
4fvdaJZsWCKbnazft4g/8ImxiuFUoi4hunF8ut+FNU/0laevpaXim3M0Q0vNFv8//8//+pz+M/wq
/8m+I8v/uLuaoE9EU2MMY8B8F+8I3D/crRLWqj5ZbbtGaPmizOhStalI1tUUEiqkK8KbpOGnQmMZ
VM8J0wNar+8laiBGpq09GIK+Uav5iT7IsF5MmY9ahqCn1wBAQgzeE8F94gBIc9FsWk9SZoyKIqge
c5KZTsgSLUIMoqC32mM3sWRkS+ZYpboTlSw5AfeuyfGBmKMkNFN1L6jb9lmues3W6Z1TwPSWnRWl
4KKuf+jyPPC4yg0hnNfIEehRlNdOM/rHUGvlg5UVgNbJoEVyLnDWD6uN1bX7iagdJC9sZFBFb4Si
bULtxFQI7Lr2yWwKT1GfeY2ODI/+g1DmHmmzWzFPJV8RF9QA9Ib0lOGIWjS+oFPsjA1pAcTOgJrM
+GwUwzlmFOPwtncsB1jXrNar6YBvSzHHQxNZL3LVMNEnY86RmvibKX96lEcGTHEpPqZ6oB6QjDLZ
Ja+AhQpCSakJ29Qk9QwFMYwTciRosU0xoBVVK/DWlOa3/BRJAWtqEU0OlxxC0gy1vYaqkpHAwti0
zk1vEgtPuA+hlEQ0UF/fMbWUmYY4/rCCTnMDiUIX1A9sPOrRItolw9oW9Ea25tBPV7XT2k3a0hUc
k7NSCp8WBmTm8suTJr+D+cOsZea/mlKlw1vdvbmLfEqGjiYbEpGuJIGJhvEzSc808GgJjgGjx0zn
kIDMn84j4o9F1x+1JXwUq8ZOUukoElwrzNpZmn7Vk/aw4FPy1XB+mfTquZqwtpx6SJtuO7UPDJwf
kyB8kuP2V2JOeI+4gBe1ZzTbvty/VkeXMELTXWKB1Amab8wYJEcTaS0Eqboe2BIKNJvaouN6gyag
ysxm6dEokGPDY1RpV1zDB+CkhAlZvNMm0W5JKfj0OTFklI2bDGh8lRRQVkNQe1HhVzbHkno+ND1h
+pq51ImteZoq+VdgzOAwi4aFD8GHmPoC7Hwo/X3DRqGfRQM76MzO0B0H3oEZsErGq5Nh7p9Rz1Qh
ARCPlUpCYBXxOGDo9Rluk8gvxJ76kb+I/3DKvqyMsDq1t5VIc5jRYM6mg2+i9TqDVmIHZQJmoN4r
aaGktWPmva2BDR4nVK3NpgfQR3A44Mk3bRCwS5PkwMGr0L6S6H2ZHhf6Aco0XM123FtoXExDxEMc
2xCK6EnODKTZJ6dYJyuq0XdKSA82zlH2R4Q3kD5gyC7ho2waTa+AuulxrYXGcSHwlZHhRuvUAGQF
ita5kOqNrBfzOsn7dZsiaATTDiuzqJsHAZeqr8K3x++AAKjUIgnfCrzJipUPCBPtdXOQw/U8DFs0
pUwDA5hhFUg3k54RdC5ogXd/ys/Nj0klixvObLLVRbQUzXMAowpjkIauSGrpRjCCcsdITHeTOqbQ
I0nfCTi0/nwrNl+KAaFKGecZpD1+SMP889tXiKX5RCQ7qBRYVkOJyUuNjB5DEZK+LmP5nKws2Ea9
/FWHsuDJKEndM9MHOnGn5aFlkkVLkFirtem0h/JCf4H5jMG0YxXc5Ouylm9J5RLnccgO00F6z2hO
7dqU/G7HOi90u0htvM3kW6xqcAT29N34tDw5IeyVo3lblZcIzcaNzq16it7bvepNB5y8wbH8yHcc
2bEWMgZ85T1CPLVrH6M1unaExQbr/Mmgi48wS4Nl5JDGlzDtpkGK2wCG21E8M7qQOJ6maJi2HGcH
RoI4JI2NdDGdO+EdX+QNdc1s7Mm04NcMDoholVfah3k2f5mb+isebtHiEJeDYF/t+cXhuyY+6Hnc
Q5fDZgFvv0g59dhp52RHyzeeyycO8uEZQt2z4Ru+eGJo1cB0dsgdty7Kd/ZGV560zY/lDRm04deE
+cictJGXcWx2JN3pdh0SUkoVb9hBQSxDYrdZQC3bTI7IKxvN16UduWqh7M3jejI9bBPy6CrtTlLJ
KuTpuPds2cAWDw3m9M7VGPKodAyByiCDoNd4P58L7qifNYlUCSe91KxNu9wdUQN7kbAyELaE7Cc2
DfEJYzGvIUqll6zzK4emsXk0eeQKh1C0Ls2rXPmK5BUIYpnM0n2Gcwom4SRDXt1wc2Aygo6eKRbh
j2a90p3xldc45fM1+/CiGgU5s23qe3Bk8ggNBfmMOwurrlvRz76UvFqcLr+0AAf4rvkooTx98Gfa
yRWJ4GYZP1k6QbdoC9Z68UDOzWTdhCNLmHXUtK1+E0BArLkswFLxEuOtzcNH46j+wmgkklImrrq7
6BUlioSbjOnZk3EsGmCjRxD7COBc4bI8Byfqp/ZGB74uHronwl257/CNo+9rsa82wy9qsqK11S/F
i4/6IX/H4A8Tr3sZrzEzATwxRz42qduV2AhsvbDLa+U1j3dnMXoQlHwr5SOnWEucgXxLKGLYNrjA
r3Xoqo52TK8aR9WFDtpOT1yLNAeneYFhFI7risePPZDj+gFvAJ9JjlCCi16GydhTk9o4YY3ar68M
4OZww9PkTw/DuZReyxKwDcDcfQh/Gy14yuxjZVBIHhnQarBmXWMXbEmyvvM5Ad+LHn+jTrEQrgpH
DJ779DlcyKaxdawE/U5AWuDGD6G0xlinWX7NQexonWaG0GDmp8O0GfZE7JUYnF0KzoBIQR9tQupN
226bHlAMcLLJfs2WnQAi2mf74G5FW+mBDc6X1n350ZATSzUHNwjO4sp4vU/cFnuKV6SgoU4Q1jJr
Rv+RuBBNoRPuozUjfYa56Wvmd7rNYYACbHSn57hapafOD8BUwGtRGBCuhMiW5RWGY3xsyI5C3R33
DFeGwlkOFlcNJSp9ATd7o33PoHrCyn6hIi+2afo0+JzyrCcTPQ/iFXCSPsObDUTAV5T2vn7NfJo5
t/w+qVxpm+wQe8q1oK/gGvtdiVjgcczd6VzDHjtnF+qZW+clG9QZdMRZxkKnciwW7l/Me8M1jjn+
7vBKYOUbz+FCpWsW62g7+MOyCuE57rF3L66FJMSZTqFkzw0CBa8APXsMHsh2RutHVVfZ0B9Ahz60
J+FW77RHFAndq3nB/vIWbdodjByXY8IlmFyrp9i2p+ExmT3if1n0N7TwP2AVPLOFdue7nmSPgO0Y
HpvPRUE2RHVFa9w6CYqtcty6Vh+9ox1YYdUn5Rhf0x38QjyeeFpmN2AgMSMXgyG4r7pNJZ71i3ow
HstnBpocMGNINWRlctVp6+YXpUFEQ6XZSK+QmpcTJd2RHYZWCDVi/IEig/Azi1kSH1bDMRgQqXae
g1Lf8rrnjvpa7xidV6rbvEpkmStcBuaRaVojeYbgD8E6EtaT5PE+AY3juZTpRZz2pbqRmdEbq4GO
Qu8VB9oq412GuaeqlH619QenCoioZbdXL9ETBGcorJ55kX3rUYqcGiuMvrrrTpAzorkByLtqNpEM
cnY17WOcXK4JVPTYRGxIxxp+JJ/K76FxEABjmX1ZPvPjzzJHLOIW+qkBv2AlveUhVtyV5RL355fb
lHnIVpE+IsFOzEs4HuI36GhjtluaLcrBpNuZJFNm+oHFH5NfmO6CEag/V7rwvRpqn4DYMkEC6lgz
qg/rKd3i5XSjT+lFILeW53vIbnQglFfpRANkgP14yjaLV18ksLic5y7hG/sSi4GivFuD1x+GU/kQ
g3/87LwQieWLyCzfcoiosHgBAPaylbE+hpSCRESRrX6dqmsILE+3U80nPY7ASzYVidXulrwxi0tP
zLrny/QaBGRZ0w2zu43CFZvIDmOUHuLqKniDbYPstpDc6qO+lm93K+9zFT8kZzCrRNZp6+R2P3gK
Xvw+lSuQS6DFG2mVbpPToqwRCQ4v0rryVL+3Z8R6NETWot9tKE/7Q5w6UeOTKdN/4RDskLeB4Kjx
aq/6m/koLsfgEVy+G9z6r65aVZwCngaiahn/NA4flPDIFPtqoJg8lxfVDh/IzV3s9B0DQf2teP0b
Mt3we96CQ0JxEtsIUUkhHw/DDhoIu0v2yJ4XXyx7PiNb0OINGdDu/Kb2Tn1lVVdylkkbTWN9RCP0
iI+DXURZm886bUpiOk80lN4VT/ziHxLRseFmos9Mi3XykX8ltQsZHkIl3cud9kB2gEZkfHbJv5SF
U6ybf2mMoNLLYu1SyRNcCFeKcYTcN5wHfXMfTM/im0q7JVM/hkWkOEGXE74uaGUaBL6d6pbYw/no
xRS2I+yI+p4g2zdOxhGojhsKdZc0QDZdUqB8iD/qYaZAfy0Km7my8t02n03kNGee08weRVTbJvzi
DFOc0PHHF6UAsmNnnBJIuHYbTJZEot7w7fHGqV9In2scdSnlx6q/jmi14lX0NOyHX8bn+Bbo6Cbs
5aP+omq0Wge5cfDd6h6j0BXMJXNLL1l7wTDNniUiG/eNLWowJ9/nPmo59EPkORxTjhkNkVWqXwqe
NDjVDpVYfYzdRVzNkqf+EjccEWMfR1a4Uw/1moYfy0vthsfsVmwSP5rs9oOUEYO25lO9K1tE8St2
ipPp10fT3In+9DV8mUSd05i28yfCFA7FJ/DvU3eAtKl+4NZ8bshmsemf18/T7KGKlpbzrDE5BFpv
z8mmIGKn8aZPw/QrxhQWpcwqxMmeCyAz4xztnRkSzHtPKlhkldd5AmgNdgzZBMql3Rhm0o5QUv6H
JHYHBqNk4LVzg5iZ3ZYweYIv7jc/P/fz1c+vGWPIQp6mLYtyL+2siYCz3366BFS2hXebhcQJ5El0
uUfGhKB3HMUUEauyznR1CwdYvJPwZF6vSkHylle6BMAk5yxvkjSfnMJo4oOdt3DrKukOKUgvsRXt
MIzx2KyOzq2ai94gsIMshgiSsqhVNE5VupKHNKd/JLN46ESGygknKsHovGBGdm8Qsps2Is0oS+Mp
B0gUuqS7kVkYMehvx0eJ1Ms4h/RXy3TYRYsDd8dgy6kDEoIyuXlsW8V0ysAEcIbrILrDpVEkG1kT
OuS/yMCYjAbtYUPTXA5yT4mn6DmO0UqqKqJLQ/JiZP0oIgOkJUQ3cPRkKyT2rnuoOR0hb0I1jIGR
qeedeIWgQmzHndqzr1fpQiPFHHdRkjEMrTEGilJwiFrlpjOuXi2sD0mfRhsU2GCShOShwk5mVsbO
YHMKIij3iuhIS4ZLueaEPJbBJSMyHLFvu+2AMWNUoXxOWP/AqHlZ6o13z7NslFgRdtTX5w44mSOr
Cy1xOcfrggsPwAGHirxTYbJb1yiHxoAkzIsGc9sa4T6oplc9LeTNQEi4g/v6HCTvGXZ60oakL7XK
KMsGc3KHOUl8MUAeSAMk6VWUDybFCvhty17MSoAA3jUuE+CHJbzkRaG95v1rK5SiPYndrUAAZUuE
xCTBU619SwKyMVBgz/DI2FfrdKKnZn3XxFFI7dSA0sUeIxY8hnwmHJ1k4lE2BUrf5UXozGHdTbBs
ajH6hmxJG4lqyAxBOoykkQT08up+uQLYN9d9IrQACk163/rIhCEc4ctzZ3cNSCqRd2uh6ZqmTFs1
CAJwnHqqZAl2nGD+ayN5LVa0p2PF8hcwOXZaQJxoZADRLyASX4YiOursoYOF/LAZypeuoxj7+d08
0b6JkUkljDsV+ki42OuY8FqQ1eYJ1V4NM1586kT1tZigENZogAmp4Hhfs+vMi/XMqhytejPkERif
UtC+lNq4jXIK4qrgiKqU3bWowbEWqsJZe7Q+8GhLMXxonaNxPMClKzkwVzkTBNzxlnqzMum16ek4
pioDrC4e4V7P+xKlUFhRMsjAN50EDocbZ5kvNXm4eYg0hkrlTEWXRrVfSjHFDLA7uTYuMDOehWSk
bDIaztPiLa3Gj2Rip4Eh6c8W/aC822gxNAG5Lxj0DNpKTa4E2uD1VFhSMrjSbtRmJRwOfL25Mrto
2DqYdYgKrSIGiiKxARjhE5aPyDcUlKmceHAt2JIgXia2qba1OluIn4IoeddUzMStZKSQbbuNDB/P
V9qKfRGGDLgW+hZCqBSbtqajFzNBZIlERkNEURP0jqgwbwv76mRaxSUem6tUk6yAkg0tfguGVuoe
rBESSi2O11xFVBbLOpWMMZOi2jK2CIDajyXjZNEI19VMC1YXvEqCU8lLy9UpF+tG5UirNVC7hrR/
ScqM8wipMyvW8Hxv1c+KSYkmFcnNQCPPKxXMR7WAVh6aT8OY7BdSWwMZYLlZiH6JP2OFNkh2NUGY
nYSIolPFHFAQy8HTrVhHgkGqvAVyQk2nx8SsaSlk1nudUbmWUX6dkOHEA++VYinI/CZYH2oKyZg2
Q9cFX5GuOgRcv1QluPt2houpZwmp6/AeOShP23bYmq38Fk0cZKvuJuq7UKqOzDXWlVFzASAxsSYG
93nriG3NAb84lPhXVmEeHuyHEmEymKhHwHc4Ghp/GHUmbZ0IUappflXZ1prF9zAEFUVXnlwZZKyE
ymQ0m4zslhIRAcd61UA2ycoBAxR+dzWkxJlv7/oMOFgjLRFnYo2biD6pIsh7KNmI54V7rWqOD7EJ
2QU66kXEYaFlGmCHmrHvVGL3L63HsEngAPfg5bCIrNt22XQ6ztkECV7ZEC2ViNnDNHS3gZTJVZ3j
fAjlkGKZM1FeDJdSEN4n0gnmSDmFA3YUSUO7bYW8Gz1aoIRSEgSZKRiTl7URVgmNf+o5vP8gFf3I
oCYuQry5VpoZWDTzazmNfKuirdaMwy6LwivWMIBzg522Gok6Y5YxWh3p/g6y37KarSBh0u4YlKO0
yM/ZMOs+EEecl7jWYL+9L1q8k8JF2CSidMlNzqBZV12BClNE693jpNDBDUbj0nOdQshkgZctH5kP
YGEkkyt8pbh9KKsGbOBtUHlprThBTASdIvgQQRhCZxZwUwmAflbtBjN+FHj+zzHN87RMX8lUi9iJ
I06LbGRSgfa7sEggUAdxJ1pgLGQlp4WcKKxTjRp7UUVhb0CSJedaZ9sX+nKTgOrplxivYUgAc1AM
wymFYjAkpuHowGx4SyxEr6PkKcx17JkGECwPSkPormpqJVjeACGVFQYUUVrnpblRk653TbJMV1Gf
pjTHdcS7kzOi2HDGCJLsIrfg83j/9WDxlIi6TELEYgeJcJ7VLt9olZo4jVlQsucYxUuj8JNR/h7r
gTbunXz/NAii5pq6btdzQunQ9odWhmLbD2RWqMV6hqje5iZ9za6BkGSuMyOmB9FolzFny62WfhOT
gJHyEtlxYOwrPRAcjCxxwtAKPPJjPbd8YlrtRZ4qMsvT/JYG4nVsotmHo8mgznoxxJBG3zB5moI3
NsZOshlC/RXoEl2HRHAIQkX5i5Eer4fh8XaPXinJr92A5BYdJZ2Ye89aA7WxCAJpUssjtlKVk66q
YYmp+Bjn6vhkoqa2Q1P61ed9c4Co7dPH/0kdw8kTdA8hBtPM+NDlWHTaQt+G+fydlGHkmfoAs5NX
qFRVt5/or0kCJ7ZYhdaitzOZ33yqURhCZ2Bn07kkoha+VTe1RIN5Uk46pTxg3C9knKRij+T5bqtR
UUcgT4ROmMSPaZ70HgOafoXZdW3VjLLTAQkEaW0kIjkTE415pK8RdgY6XE4GLGwHYprmFdL4IGhL
u5uXBRDgcBoUTzCBHckRULClKdRtm48qASh89ad/TvDJNtHdl1WnHzGTIVdSam07mtEfb36+Zzbz
XZYYvoUJRvSfm3rgE8CCJbl5xaktkOQbeYTKttWLT60k18iCOOoM0JdI+4FkpN3z3+oopCiVKGQT
eC/ONAguoip6mhmV252jM4RhuVHpOmmEk9PEzX6/6XGHCTn8pMWCNtYmc1OsZA3QmAwF/bebokB/
0t0Qkxpb4a83MfICddHqTXJHCGX3m/zO6kEt3HmGJj7ko0lXTNGg5pNd6Q/QJvegMNT/Fgn+f4kE
JVH8l9C//5u9f7z/PfPvt1/5XRxoqn8xLRNlIPkJqiwhE/urQNA0/6IakozOD8UCdPA7bO93gaCi
gfwD58fHRVGBAt51ir8LBBXxLzIaectC1aVromJJ/xWBoPQPKb2abir3hyHKCmLDPwP/EgmkfKsw
de3yzvJkE4K9QldEiMdyzWwUZnKxbmuEKmHLmHli+bRJe0z/jX7jnz4MlIokS5t4PWX5TzrFhYHg
DOJbWMM0qVZzJpu7Lug/jFb8ZeHXDWvCOrCfCm6fIjfoRCqqSMa1/q8lHdKf5Sq8qPikFEWVFQvi
9Y/g4w+CDkwHSWtRoK7FRsXYnqmZO0uCvBGY1QzGZhzLV0QFZ3jGr6DU2dYIuqsk7CRLUQh+qwzD
cQRk5f6bh6Wq/xDcC03QQjEqSipERePPSpOJU0ktGQ35t8NMd5KVyleT+iSVkbnPsUdTa6mTU0aR
QNQjNZYBhMEBhcaAlz0RRM+g3+NcVN0PelRoeDn2kG+bvWH4sA/MfSsXy5rY3fNYyup+/utNVt0R
RMjWnQrWHBQSNqHeAuO81DFoNWF+Ceq82k0Y2dGCCeUhxKu/0kvxS6hNfatetPCBrktvW9Pozzjk
V8IyCptQKr6twMRsocBdocHgtl27NursEEhYAXVRuXMn0u4g5u2v4d7aWcbK5mkXBzFZHs2yCTxh
/oRETTRSUuIwdI1wGwxjR+OX2iedh11I3Jbplkjb7U7PFQ+V+dFIfllzeibLKNplaWb5FsE0K6XO
5l0hj09BOCRs0L3uttYOMYOdyHKxz0RVB7OT3A1va1M3x30Zp8mmwfKiDy1mkNlUPZlzZZBtzEgi
BJOHlYLjrcV8I1Q4SJTI+urubwiSEjJNX3JNn8EvkFO6hAMHVWZFRIRk9tiqW8tEJxZ3pj8OkAbq
Of4qiMteTYbu5lb9bRTLubTCc60o5B0GMgVLfUkei6z+QNze2O1AhGZSWk4DQfSUtjNDmnjkpyyn
DTXO8UqFQq8Z9mGu+q3AbFTvERiQl+YpjXwmTHhtFGSYSJb2KCk6kfNSshnwh/nhQJu7iijD8vFq
yhKQxLnuXWGiSVtN9YcugTQ2ztJivIXGQqGGVpYxVPBCiwwkhzSV6E7FSzd1R7QKX5I6qyvqU4qO
nHl8C1qO6EPQd4Vxk6rHWMon6tU5PiXiRzjgpE2B0zOmRaOCrV2cRF9Jx6+pRJNSgcSiaJX8gtQS
HIpZ5hlmDxarYPI+S61nhr1y5gS2OFkTcVWg7oAOj7881z/nUAJZn0gd097xmzgK1aaBEZCpCipb
0nXA+n2d+xJdPTpaoCsTtdIOBaHLWop0EBuyxhJApWFlypZIM43EVpBjgsaNCnMbpPH9SzEZ/3iT
d8hI6oTB3c//ELT6Y44znNT3vb2aopMetpr3c6T4+dYQNsAKf/79c9P1xVWyZNRV91PHz4/8fJXe
f/9v//z56ud7f/q5RpsWPxG0df+DFPphbY2T+oL3Tnd/vtfPS7H9+QqrFFlhc/YiR5hi3U6g+zzG
Kizsv/2gNCZMhUgRcH7+989NaUnRYv98ySWDdIGXtEEAwhj+5xd/++Zvtz8/FVspA5Px7oa930dz
v/n56udm0YnoRB58f8B/eCSzKNKbopnVtYzN8Fmihb3/4t8emxkKTPF/u5+f784/D/7nzxs/D+zn
y/rn4bKEELyHLPj/sXce620jW7u+IuwHoZCmkphJUcFB9gSPbdnIOePqz4ui25DZ7t1nz/+By5UA
UiQIVK31BWGxtTIj93trkFepFS5Pxde+9vEIDEzw4/Gxar2t/PLQBICSush7qD34l73qrUa/uqsG
+GPB0L0LRf2atucOR8EPlqUfs9RCJIlNrV1OH4TR/miQjCySPL11TQWt8YJNXDK2bKCnGvSPMag7
hRs7Poi+c59UbGlVH0q+RZgiDCI2jNFTZJBmsIwzm113O5YNBjqOu+my9nOSuCsYuQagFSQvA4B8
GJihm6I54j7IRu+YZZ811TlBdI7vGvyDbrh/9zeeW3xvOsQAMws6MxKN6GLAuA3NKEH8R3t2M6TO
8w6zSjwqcU9J2GiO0zvdyDeeUn+r7RFomAC0DRUaXnQec3suHzOosTeDhzVbEQg4fkbh4rKH6YRq
A49AQMG/m4FdKBPvvCaMuB2o9apGRGCVJwTcYkRzqnB0VhB/dW6/01kxNSA+mvmJUIMVtPldqBjT
unmNbd86WqFVgJPJojs9GHAvaeaHlpuzHSeJS1hz7aD0ti7hpKpA9Qm83bgFdr9xPrwfLY3HGXaB
RNlJl/CAw2rBfLAnf4soqEcc2DTXYfta9el3MU1fOxTgTZTdnxR0KLa64m7deE6o9WFxhugEatyv
YQ+1UX4QP1jvEbNvEAxqSgLPuNfflnH3pZ71aIlWs5a3sV6zLJ6jJAoOAUEGGOj7oeYXVpH16Ro/
R29K40maAt225oBJx46JgFudPDizUIWOHdVNUUAWz7t9WmoHsypfNafo16A1V0V5Zs/3Ero6/n92
FOzsst2nyBzYfWh8tNovWRfqB82BIoCL87BVcuVZaw1CSoi1GxpxsEyzvuopGSa4qbdFWJYr6KvZ
reImzV1eHDRrOCWOIPqFSd+kQFqcTDKnOnG5fpiVWsiKuSpXANQ9lPqMnUYqYzT1Y5yMG5YYEDlU
QQQ0OluET9eqz3qTiEmx1fO1puuHsu2GlT8G9l3dxMpDzmpm14H1tbm8MKhEBZ5ogt/0nwGBohzt
A/zyA+L96Td+4rvOtB7D2E5J0GEPUKHkbGfvvQbLnyCv3lnmfY5mvyCoMDRPcAiJklX6l6ojFBNk
6UopHMIlTvBihIDCkbpHrWQCVFCcowmUPLvKg0FePAUaFyMqcdvh0o5Lqv+AkAS/vekJ0ZWnMe1e
es8g3eMMwyHwojXURDBp1gMrv11skmCehnyrhKC7LH94qjSB8CLBd75z44frwH/29cOQGx1Py9Rd
dUWxcVL181DWZHnd4pvIYojyNlm5lFg3GUmeYnH43LvknN2uM+4gZ0N5MIrzgBAQTyjwr+3grjSf
0OCwU1OUelMgY3b5UFsQ1QeFXOIYf0JV8qQK+0MVc2tyU65DBfJCV3DXHh+G0OeDHp1Hj9C1qXXv
cjxXuTwCwW0SYq2juE+253B3CWa1Upx8B9vkIVyNNQovOlHO7mOkgklwiERGRgWWNUjYo5frJoOQ
VBrh0cI1GACJb3XhNhgQZW6IpJuKeswSxE4nwvPV9KQjrbZykIQEGVl8LgxQQK3QPkQNqeJeGO/s
6eCEQH9CL0CbCTGByPruDOqXccDayHsPsXkfCwiYLGmDKH/2XbgYXjQe4Qa9Zn36MS8AGqrh1j2M
LT7iFomfO8N3k3s7SUgFZ+OQ3icl2jpgl9lNzSOy7zKsIeC78Wej8Lx4V/KQ2Sad/iJneUVarYp2
aG5HHv/3CouYDbFvotm6g8sCeqbrKE6z+ylDuFkf0NwM0vFeL8xVoyvpKsH3AqNPN53uJishN1rw
a9QRdbBL8AcqRkHErckGO+oPe9vl5XgEwE6yIMyeKuHt4MHZJ6PR7RMSFVBlJm1Y21AL0E8mUITC
3B0ob/CQyrvQtvkL53cCfXtaWYSLuKvafHwdADTXiJHvnkgatyasi/CH30zZGdlGioGMEkYHX/qg
Qic2dhO+eFC4sTN4p9ZGy5rMfzzxP7F4/uomPbkFAjhuHyApOXxWCrw1dA/zEANFjGZwdqmaP9Qh
mtlZJk7Ict1hy97eO2kcrlSjgPllnWPbGPZT45973TB46DWEcAlm2l6SnL6qEekufcp3am7tdLI2
+94kutZr9b0/qI9moqs7O63TYzFCknCUmmMBaAbzl1ikabT2Ezheqg72jJQG/n9lBybWhItR2Uih
haC4BuvQitLdNWXR3sd1n83glz7z4vs6CsqtNpZfcXzbG8ID4xiBhEUI/clrezIVgyP2qKYSy4t/
BBbv0Z3TLx0vk3JlxZOZ3/dmfNJQuGTRaH4kzUfkqVa3GsCHvLE/OSbfCjLDBXu/sbvXkVZDoGzL
c2ncB052TmLN22WshYmYZ7jRTyVMIFdZldoIJKDOwXmNJFXxfb5P5sLV+++9U4t1qnKhW9MHKP0g
9LZRj0Gp1bByEXY8Is7sNfeOEX51fQSjQ8+Jj3aFYD3qpztPn/AWGh5M96sVEhokT3uR+JxrSm6P
GhliqnWrTYA556rhtw4PKXZ0QQkaueADmWsRwpakhn+1ZadAfXf2wWQ8kONs5H/O/2NnLVwQc1Cn
MwSbb5uAT5ugaAnGiBoZ9Oqfm3JKNc+TteVYedjSlLXlVA7A57shQTVbvpA8Afdvk/zrzlPUaq+o
KJLK2lL8Y5+DkjSLxj8cV3LjD608RvZtxn/NM2Rh61FJluxXOyWhdBm5nGt5qVB3/5opggP6bGJX
gnFCl+8y/824L+CRr+RJYwLOP9+RbMvztW37uXIQZ2Kp1Ki3+fyacWlyo5bVpKt3uAG9TyZYWroX
nRGHTFh4GslHy0w3DeIGZ7RhyFbEY32rs8XbRX7dAFWGuJ7ZjndXtkmzin0sHiP/MRzI5FUTV/Wc
WwmsFJCxyFMwOLDWyCtAInG85OSkdbVWgjkDOTc7zDlPoRIASSFDu+6LHs3i2vgQqabYTAZb6cSE
KCsSpDzuLKsF6FahHe848NUS+JNq9WyPwNdFtG27KjmSlUqORYDei2rwDEOH9Xbq627nVOo5wtId
yIw5VseRtweaTg/WSNTYzZQfx27/no34dOww1zvKmlPpLBIQF4WKwYA2F5kB0IDFA9nX8Oc0f9Im
HAVGFPU09KIypAsL3slkfgoh2J+iMActNLInqGNS5YXh3TnNpK3Uxr+tDEvfd1jDHZu50IhdoHoF
Aw3AxE3QCws4uFCUk85OZe9npXHQ/YeEBxufESdkO8/jZcqHI3fT4Wj66btSN23uy8yofKU/xsqc
go99fVUnFnEgu0jZpidEGIbwg61XxWlyHFyuPS++cUX2LYBYvcai9aZ263LrBOKATZN5ULpm65Vs
8KYEqFnuRunGGsIvXomScINgXOVa4cZ3chUvBUc9yposUOJQj66J8JieACqKzHBN7Ecx+Aq6KYZ9
JWcVo4tEXgvMTUNb+1CmmXWA2LbNKrJgo2Z/c9nOH20TGAf+BitlbrXzlcL+gjilgGe09AU2oZUB
6G7XPxXZjAWbUnGUF5as4YLno8iDrmKr6SMLx+bY9i2GH+lkHN0ek/Q4ij5OrtCB2twOsakd7XlI
jlt9YRydZlsFuGMGCFQQs+2hFOYTaTN2lGPeHBRUvJEsV2yWWo531NUU5Yi5lviOwwYMqKabFqcw
PdpNiIZxayrlnWEq2SpJyo9Tq+8rq59WetmPN2bcxUdLB9dq2M0ndA5cAbRU9voKYqoWxq+oQDnR
0f41U06Xhe0cIqt9J1wT3+ERXxjUTVyyXDyJw/nLCgAA3DrzZ9jMF70scEvMoaeSOR0x1qshuxym
oP9ZKKEPHFG2L1VFicZ51z7bKEwf5EA7H5JHLXn5NxNlVZ5NjsumrYZktWNDu7zMMrC8quxbmm5D
hla0LHmXvuVFC6PGsB6xnchp8psqCOM3b73wLbYAwl2/eX/LKy5vr5TvPOmInJG/MxFN5Y/vueBc
hIc3y7zlZZe3cvVu5ZSrtyEny3mIk31L2vJUkR3b+AIQxWDgP41i0XPc2kenD1pcaprmTqRh9pAT
cN4ahfGSw9a6j4Bh3PpEflas0sPbmOzbCU2bdY8Hw72XuwcDCTC1UorbCRuVm6EyW7w6E22fJ7p+
JPiIuOFkbVnVoys0nf3oY22r4O8DxBOr+JvOOpf8rutyk2KnKxDuABs6gxOIxxaqAQjdrIPPTrYJ
SX/eOFONZCnaq3tS0+oGGz+uYF3biNb55GWjindJ8hKwr4Hww5XSGwN6hY6tw1ycoBjULAdNMGhr
RXvwp9E/TV72OVVH52MXfCmaYF1Ug3a2UderumqrVN0jSTsfZkdIUp/NE4CtrlrFWfwpUHgsT/3U
H0VJIKlvjW+tqL/FbSJ2c6RjhcNFeNMM0X0juk+YdDykpmqtcSdC/aQ+RNpH9mnmIRkTwHyYV3I/
91Cy0WZMf58fSlgXShu4z7Od4m0ejdyJUsB5AewWb/QPrPvhLVpQRMmu3pQucj8FqB6QNruMn+CT
nscmEXQMyhu/ijcYBpl3RV+fh4quLG96osEDtGWU68ASotJaq1/7sv7cqCbwz5GNxSSghhQvU2T6
z7iRbRxXt2CtN6e+5/Gfi+gB6RwoYdVwVjrvvhsJ6PBTFvtkO6GjxhZMuWkbq3pUIfRUKEuu2k7J
EDvy+oM5gRQOz0pj1ZtI9fbgrGDTOOOEj54eEIBukcn5HHmWc+y7sXgHtmffEL7c5V0kbtrMg12b
tSYQRdhSWpFbZwHaCala7AlEPa3RqjSftMhfZ1UD5CK3Tr3SaydPRXQasa99kmUgHr3AOZRh/x27
mnFDYQDVS6AzNH27InYW39guSWsvhc1Ze8BQOhO1FhYk+coLyAuzJV6pKbKVkY1TRSA6SLfjpDwW
Y3DfkivfWRkMr66FPGO2hb7NR3wXAyc+qyLHIJUrikgb1KywxxYRhIGLJxEYZsVEH7H/yq7vJhqw
bogdU9/BSAUTZzWXtNz/Wb39qzKMZqDj8YsN/jert1kZ5vR9CL/lv8vCyMN+Zn4vjm7CMkF7YexG
CvhX5ldT3f8gFWJDnHSEsHWLob8yvzaZX0EMhaNI/zpzJvSvzK/2H0N3NTKkyO6qOpnA/yXz67hX
Xm8AeNVZuMQkWKkhniKuSPNohCUT+7boyPrx1i8tDxGpAukULIqOkVzEu/MmIZC7AIxNDAQfNFY3
QMiCsC5XZWB+EymXumEe8x5nFZBX7NvmwhDhgKiMI1ZKOn5O2Y7ujUIp925WkjCT1cxxOwwx5t7W
A5Aqa7KIbXQBlRjMFdq++T6frVQKo3wo07Zfz7iLvSy0uiZEKquFa2c71CCd2WrG1eCNysL+VZPN
NjX8OZ2LkObv/gU5aXtYFj3GAs1ExpQ00njJYyxJkEtOYc6JyJoLZyrwxmkbmjhj+XNhzPYiS2G2
wCtbYR5Y8eZEb3HPkEU4N3ssiNZTCIV+7i88c7glMhsi4Td7VYB/pbSkf1KHy1BCdnzt4ZfDY68T
YMxl1W71fhcPT6bc8bI9KfflvNeVhWxGYYTFXKj8qBSn7Q8++jqY6tnwFE0lGhCURHEgwKfT9Nj6
F91rk44PSouut0U6m2V3emqC9lxFqr8e627jYKlxYyNGDyc7bDYJuQ0gotgbVAQcnPRdGxBUY79z
jx+ruUHudaUWkf8Q3FplUx2mDOVeMdfa1M83naYhIUlewJiNrnuElY04Vm6UeEpXeT8lIcnDKKmR
FJgRO/K7iaySDWJTehMMTPFhms0t/Am9GUxnnap5EHlvQTdtSPb0LYttjwzjba5a35s8I6fshWTl
1Krdy5r7q7b0GazjSdf9GpFzluZynOzDc5s4IODPVTW2xXaZ9y+nuR6Wp/X1gEyhrF7GIb1Mc/Bh
ftfyfbCm580t7eX1/ve+qoCAhwUcqMb5/LJIK/Vn7aqvg9OyUUx3ndvrq5e6fARXH9NVE0EMErsI
d9/Jg4NeKzYVdkTJ/HMJ5x+ULLJfzZg9Lb/GX205jN50jMHc3ClHLpOWIwUKrCO+GreBDifwT6e9
6ltevhhHXu9qWDaXOcu7yRqC6gpZ1js5RQ78ad5yPgW553UVu8elazl06Vv+tqUvrvVzZWGHdvlz
cQDF4xV9yaCwcmJlFEWdV+qqJbm+r3QFoup1VXfwPVBG/xyhjLXWEftXV6oGYsxSfJ/tGudYznbV
lOcCWUriSY6w3IG1IaePXiS2DfZHcs6fjpN9l4PlHPlGLmdY2svRV315Oujo26o5mJug4w75GabC
7IzTWFA9QjcZ1Es7TCwEyuTQm6o5u+wkyXwbvR5Cvzg1wk0zp5FDMkbIf2a9i8wprFzp/yYtpyr5
SHgzyZdT5Zi0n1qmyiZJRQ3rGPNemkAlsxOU9ISSBVK/xCRBXbbraawfF7MoWTPrYQbv/zpEHrw0
l9P0YfvzrIFqIvKT6WwJ508nzcpuL2uyMHO3Q0tgym7fDCCOCima/G6rsfnmDv22+FNfE3PfrRAN
m5Pp0v9K1qQdlqwRp+d3I0d8bUCTvJstRYjpE3UE8DASGFtrWXh/PflynOxV5E+9mZAG05MAzhNL
B1m0nce7Rx79TURWRkuXMKqMqmqxAhu1yD+qFSZ1KrG8vSx0dFhIXke6szJd/2WYPyqjnjA7qg1l
78MGWQ0ODg5CQ0DU7rk5mS23v17weFgK2Rfk5lc1G2blJ33aD7Y37bu5yEz+Xqw1dtI/MZ6BmbIW
NZjWCHybxtYx9/1caEODFgx40EBNe0KvHYllX0xPFTLRSJPkCsLYXDDy+x3nLznxJi4Y2dnKa8ec
H4JwXxM/5HhDR2k9swCUN30FZflXqNqDmQNhw954JFD3busKzKmoBTAkLrXRavNV3OLgig0MZHPp
PadPYiZ0QiLZX1zfgpwdq1CjO2fELUQfyM8NyJc+80Hle9NQYPUU6FWYZmVAzUbSZRUiNw+bBZme
ASg5JKrQ3ZOzV9BfUGCXOxDKQZhhYar0q2pe1Qm5eovn1Zxsg4b+q1O25YgsMiCz8U2hk4Uy8gFB
Pdlext9MkieR7SRRLIQ/mtPldSZWhhcjRtLRz47Wo/mjNNMElZzbifQGkwVCQLhI9MYWHzgcOM2d
dBCThTGvvGStxmmcRezclgctcxpFZeRq+jKnsgC465Pq3Vph8dMecGpD7qmyzVVGvrf43TnwzThJ
QXQvCLDh5cP9fjmHrP1/9Mkpl1eRh3hh/+q7qOZfnWr5U7uhB4aODDje9XxQ8tNa/tyrpvxDY6xQ
psdmfiAthTY/hJYmAJR8782PHq3Bd6kaQCXKR0sun2bLRFkb7ITn2nLMMnw5bZgY2faq0yYnOEdw
f3tZOecf+yzW8EhUG2sLw5AbveJKlwXxEU51XZVtoEw/J10P16bJV/nP429Oej31TftSfXPuQR/4
1SktCIz5pf82LqdOYZ7vau31zWv8ufrnV1redDxq70a3iNZv3oGsLlPenEKOXLdl55vDL+Nv3o6R
bETNvitSYv1NkfxqpjnyF6WCYtHctfQvB9gCxFUxJZ+XLk80+l43EzjAsipH2sTBHGs+Sz6yQ0yR
LmOpig0oxTC61X6aizia82myKjvlMFQeYlrLTFkDm6AhOp+VsOd+DVvtnDKT429Op2eku/S+KNBM
mKty/PJKsh1V07upmL142zmNthwua2/OubwleXY5zNf9BKauAas9KKuu0j/I38ryi5BN4VuY+lx+
F1YXFepqmaWmhQ3ZiFUIj1Owfd3s/xfIFVAvrTZ/FU7WBLdu1qqYWZUIEsJkbfZR3vwslG4CpSjb
6RSbKkBUhtzvVYvf6rUJojQ6XDwR02EdRXvTIZI7zva2tUNU15wjCKMBQb9uv4+tePV4kCd5uRni
3IdY8+yn0HTztnuBaJ4eQjTASbSJz8EoXHyP+A0Tj/5MENptDKyUfwcULlv6KazQzfR5zCgtVnlq
q0Pz91ngBrGxtwwe5tas2FBGEGjVdkMy7D3o4RvTHA61aNYgELs91w7szoRYNVFgxbyLqphg9l97
VxmKkLvYdDD7VWlBFnVB+O5lFOr/Anb/ErDTCJn9t3gdLI06/vI2Vnc54q9Qne7+x7V10giObYDm
nlkQFxVnDRVnIVQCdrqpu9hMEkT7GamzCccJ2AoCvrNpmNqsbfkzUmcyZKouo6g4C5gV4n+J1AHv
/01Fc34/mq5BtbVgvwnVMWZ2wFtaAqD/NG1VgZxl86MaRv8YwDe871pYim6lTV9CxDxjrYle4XbC
xg4047GK6miH50O3yXHeG4J+ePQDnBNbjDxWSCnnz1XV1Y8t3iqekxTPsvDbBnx/kpqbwB+LZ78s
xKk1nQfb1iIESjq0lsgcd/vLZMUZ960gvzlNfnKLVWABQrojaQLcAAbyaSnsostPTtAgYj+GSIzV
fZneLcOyJufIWtfZyhG00tKd6d6Hyk7bNT/SHhe5UntJbO0eEcf2uxYPh1Fr209jNaD9P5jWfeLH
Ca7xBsksswmfhYqWUGkjXGtPsFQzNa9Oqe6VJ9Eg1url3vulS/bLYukrnWQFw9kFWM1BSmjVx759
VIwcLaekLAbk8ygg0A4H2eRKS7Zulf6tH3nBEu2BApyWnC2LSzsfYsbkiUKn31VJ325tOR+R8Pmo
LBt2mYnEjl0h71TldY0qDlt4MSL1lCYiJTPemohJxV16iEff+nvVQzPwIAol2cHdhtJdZU5/Igsx
nGRt6vN4vHHqOjrMo3KgKXN/k5l4BqjRTPeNq/JTiGfPndd1/l64vvNSxAiyuOh/eoW/GXIcR912
uA+GFCzEaBefNC1EUw6K9sFB3eCDhuK93RflpwEhwq1tVP5aTusxI8pzYTzZkdW/Obz0O9QjDD/A
haY17TsWH+HeccqHS9MLY3EPabNEZ9zq4ESqCmorzhmkNUmnFs3SDkNiFH9cxPW03D2bcwHV5hC0
mjgs/W2QeXtb9x9llyzaaXLPIkHYLUz7n+cIXB/PQ39I1zWBrSOPi/7Y4RZ+nNIugQzB9XU1IKcs
fQjSwjgJ6nxV2JF9gHsVbLS6/Chb7SQaHMjnget2oCQMgXKxD0mSol7T4u++zMyqdM6MdfrPI+VI
2CBIVfrQf7DNfpKFChm9shX7Ps3a5qkttOZQZeFjCQ77tQP1NsKv+GIUoXaTFK7/fqwR9wxzWz/r
RTCBtNDSgxf1BYaASJcQaWgPvloo/fugab1q5empco+WAfCOctS2A1m/h0uRZDEgTW3/pmseVJzS
vDVjvH+WgbBzw4dXfRiCn8fOE9Oo9lZRhv5VpOeo1jUo/EUaqtP8QU+yEDrfc2sFAozRX32hNx3d
COsF7KMaUI5Je1Qd5XKQF0aoWCN4glI6nCe3nbJjnG5kI4ymEBHcuf9SDcYaWpRbOLPM5M8RSZWK
dCXobkSAsNhoaOg+12pw74w+6milOGF6mJ/Y2we4etCPhiz9nsPDn/whkmdyXjt5P8dT6G5Gqu3H
Lmg2SiPUp7pKxif01+f6pehRJ/RrvAzLMtYufZPN3TH2qmM+dw1+mh0bO35ZDmqCCo7L7yf1LifI
/e4MhN7gawyyBwcQ1aTq7cmbaF26YkyCox6NItkkF5E9uGigLHOXfnPM6nWq4BwG2MbGax0thEl0
3qmPdPcWWZv0GzkHRUmmr2pjlXcKTOKTMyZMMH8+Ff59gokAfmH6/yJUDUnz6iHrqq6hk13jnykM
/fohmwN0zhvUX75brt1uGz7x42BU2lE3Mcpc24lpbcq0ea/o2qwkLnBzasIp3xTzZ946yt046ObZ
b/mitM4EUDoSUKzmQdkX+Br4AghgBOrCWTwu2qWiip1dFkVfkwkfbgL6m2Lyv8QIsrxLunIgU5yt
ZUsWCEEmVpuiw8V4X4RHNZjChybolXdmQ/KAfF97lINFivZyllXVTjZVaAa1RU7ZjmbIZ4LOsDGN
yqpIVMBFSfngB2n0iobrSxy32vvcCo11BkIe4ybIhUFn3RZ9pD6EkbA3VWJgUIIB2UmkyItZngoP
KUMQJKiHeDMmYXsXtXrMZodcU9B14klpKWxHwyoxtb3dOERzs0vu0wkd/rklpzl1Ut5hiGeQarLF
02XajugXOxG0Cx5yUKcbKBLKxm1C+z0CTmer8ruvHnIz2Fq708NUVtOhdX0wbemQf/Xue1trV1qK
cN6UFCx/mti6f7OI/KME+O85VMGlYLuaaeO3aFqGQ3L295WZHelDmtcYhfUg9+8SOItPwAgnFEpW
cYQcExk9d7ghafVgOQhNj17drAzEnt6pRdoc7azFiNAnFwcFkStgEt6B+4lyYC0KRyRVtLsy77zD
MiBrsk/Ok82rvuXYq4E/TV76WGEiDznYuyTUM1zuhHkqRKzsyCB7m7gT3UMKpfM2EIp4GREGd41e
/KgA2RNS9b+1QapBafdJBffzpsm0a2PfVyoik7IdsERI0bil91KVvRYi2Bs9CI+X6fOBsh+Y8YDZ
aJscezyVtqWu1liLpAVeZUaCCLnhvjh5cx613PseKhnmbGWxS10rxbC2V+8TvZ1WfYTRRd2lNJt0
0sklUwV2e44KK97LebJr9GZmbBrxmIMUwqPB/DqUZGsag9/alGOXgiqIsfIiFUnCmEItGtS0clYF
UnzG6JT40RFBir2Kjdn1LEgj5wmlVLapgyqrbMqid0pl30bjy9Ilhi492ZOxM/jI7/Sq17e8Cjmz
Ijbex7Bl0sFC93kuhEHc2ks0xOXnFcIyIGuyrw5beBN/Gm4rZHwHPcBb49cJZa3R/boCi2x8wXGy
Olqu/10kmHMOTmt+sNEv8Q0/fIc5ZP+MlhEq3qbyVKDZcSxcw7/FV0v7atli6/mO/tGeUlA3nZ/s
ej9Qn3m4fJMTcJ78Xphm/eyaYYkzE8YZyI8rH6vW2Yii1766ng9VAqD/2Yqd4sjTB+LOPJBs/Cze
+JM+6wEaiFh4k3+KRyx5R0vPCUwH+q6vdf+epXHwXHrNQ5gH6glh/uBZy2FiRXaHkcI8KItOqR7G
SlNPsrXMgF3C4fNRv84hZ+hZ5l3O0UQo5vU6ViQlAmQZrsees79UIxAEewUh/Yzgx6/q8AAESNnY
uLatSrNVPngd0sts40DPQSX4oBro/AmHp4EctVCagvKhPAdxpjz1absx51ldNpUXLYf/4lzw+6PO
VnnQmcJFXcDUXIt97e93LS/AWU+Jk+x7rLtI5+oQePrIq78WcXDAzRQp+fheC1MEPDu/g2hh6++d
Nhf7JsIdK3Gm9DaElnjnwVpcy6ebE0N+rTGk3aN/hE9g1PTjeoLmi4JP1v8LHd74XbNA2EBnLMfE
T8LWVNv4G3BF0RC1A+xnfPMN5WBVOcYARRh32zh1CjTQ57YbBsFDXaILNURoFF86ndIpTsNUrexm
hGkKCyl4mNTJQreZO608pIEQgfYuZoz8EqNzKVIoVhVyNYZiRWfZJwsrcfHpDtUCKSQGzLmwK93f
dKi+oMr8358zUoXh4ny0e8Uuii/M4O8UrmVqDo8Z5wqqMyZp6eJ76L0qfXQq3SxHEREWbeIYLzWY
nV3W40BpGYZ4iYDTwfYv2UIRInhX5ukOwX7xYkDH2Ia5gS723PTa/DXBrezBcBTl0QbDdzm6yOy1
aAKQK/O5oUsiYngSYAQy2HTDVENFKeoDvESkZ2T10m7s+iBrsVkC6zaLEaOXnPRPPmYdoL086s6B
297WZmCR6jR5E4iPA13rKqjpsXMIE9u+FNFQ95CO5naPxBbAFB191lQZb+XzXngkm5rGeRFopq0H
PR92bl5Uz9w1XuWEivvZja0qztM0JfbOy6t4XWPS8SkxnVsBxfhLXQNPjQdu6mA+0Xt3VXWd1YWx
UjvrbVOQcIGHpjyntvBPkRYGJ1mTxZwFR2vaaddXA+Hkp5eo3j/+Xi3xt98rDtK6ofKsNWzLleNv
4j+a4Y+qO0TWa1c7lXVvhuj7d1Z1GlL1TKZjfDLchsLGYSQIIRKYc1MOYMW6inRrvEzz697bBT6c
CIv0qKupOzL7kMseCYt7j3EVuMQ+0w/d7I5Hvs97HLUi3pg+ylNdktsRXMceIr4VhXDHOUJOnHz/
I08U8yCPkP0ozc1nlR2ZL5D75KyyJY+QZ0019IeWswQYZtxGqIxt5LwQQFXp12tjVvQhWR2L20t1
bsuaLC5aPxY7nhtZbaPpTq0MaO1xnK3/+49Q0//+NRDqE5qLXoruIBByddvUwyyJi9DUX5OiRuLV
K+NzWiVPrhMme7vwcSmfi27U4nMUGhFSWE6xln1yrqxVjW2ssJTubq8GhrJvkDMfX676x6GK74v+
+ao7nl9d96Njk4/BYTm/nFYrEST1xFAury77LoXRxau6bbCg+PV+fx6B/gd8O346vw9ktR+ffHZ0
S//yYgpYHifTlIMclP0h9BqoZRU2cAsqQaICLu3rqkQseJbmzmhpwuhvqtMyNzDyEjX7ecKbXtlu
lEK5swpUndtqgNOqJs5J1uwU65F2OJlR+xwO/rPhV86xzHENAHyLg3vQ4JaqzwIqcgQAp3OUTRxk
i3XTh5ApI+AhrhL072tdg4dR+0/E3AZMC2wkVpRJ/ZSkLrroXawdJ9/J3kGVPMh+wgfRum+cYpsG
ofZJB/Cvd9WLRVxuV2hY1shZfzirlpXTv4jr6NLl7/fHhwsyVXUsU+cZwv3s9+d9lOda3ON+8kqY
h2/Y8obppm115xT31brxcGGXrTzSAxVdHbIYxJgRVp+nvBnpo+3gJeWlqxlVlMaEjkq85or+bpk8
TL57mVMXcXocgeI1gdduVAAON3rcbkIAEcjo9cizo6ZytoASAOB0H2VX1mT1XpgxRNHMQXN8LorJ
qtZppKB4PjflvLhB4gPcbbuRfX3iH1JWILCrMvOQab15kLWlkH1WEGRrbtH+jRyw9RLm1tWcpflm
GLGPcau4bN9DT1yf/x9fbjlVWfNIHK27P02FCmbvEz6jw6QOyhGVO+Uoa2FYf+hiU9lc9Q/ztKUP
qnR1g/PTvBgjcr4cfzWvx7gJvUPLvLsayPMSX2x5wtrP2juHd3v7plOe0SIo+P8IO68lx3Ft234R
I+jNa0opr5RSSlsvjLIEvbdffweh2q3quvucE9GNIBZAKkuGBJYZc+PhORStZe79uKcgixjDHlpU
UMcoVCkNdjnoDnFYPZBmZd3m3c/A3wjwTR3Xd9P9NHlNgbSNf8WfrR5c/pZHVWn6t0a3Po3Z2R8P
EEbwrHwlhtktcJuUax9f7RkIzWNlu+UXd3ShvIwVe6q2dA6idix4yb796eGako4OOxEFFX5qch30
Pt44ZdRsskgs+6T0T7o/bQrXKd6Uug5ORdJ8pn5eIt4VF4eW7Fy8zHTbUDjbNK6AH8i5aauvK0C8
j/E82ldbxTlQ+wsONWv7szFE1XZU7WldWApF+DlO/MxJnB8qKHgXqEVSUtbhKyFSheXkbgEuAtSP
jfmJ3k6XwnQAYUYVwkizzYrq6TyGIP3mE6SJ8AYUf1G2yyCIqB2eB/zAePaAPB7lDEqI+Afi1HsM
/BK9Drixy26sqOm+3fEGa5grovF7jVqJ84I7pWzk6P3OeB+IebZYOp74u6mXF7nfUO+vdLfJ2do/
l/c32lY+t0njJVeq8cgtls/1W59Sot2oUf8ZwHq+m+6Pf8n2u3fvl7ovDv663H0ybwEFQLJvar34
PxYLc7nAH8J38x6FzZU9/6dTgAEV6t+3XKNKgGtGcf3drIKtToLNISl8WPtl9HNArkyFil0Xh9th
4L03heLsuFOq3wPFf8m5i79pwlAf/cHy9rXn1EcWuCZFWPkcmi7F3mm1mZJrd8cJPeMXWKerUKju
R6Zl2aZzTJuKP+F9NGb7tfBr+5zkQfJMss8nbv3n/31hNMdA//63apaHBB6LI1VD7Pbf/1YNbI8+
6Gr23Y4GWA+UpVz82H+YYmGfZU8F+bbO8FzAtB9LMvvs/DmAR0LBGXPT3q52KG1BWfAcE/JpJBYx
SuP7YSz9vTwqjP7UqROOqNlOxBOxeHkoGwuAhD2N6q4PLJ+ghO3vSqWr9k3cqOuOFISTCAceuXgh
XlxRIlLvFZQJVRnpwrWr8LpWGBwCmwZPqrKXR9I2mTpa0I4PsIHBv6bJuW3cwYOXw0o1XysMu6dg
DMtXFmEWBa4h8txRqbw1Y6oi3+Ej8zF3TUN7VxTPOsmeqi/LYWrevEE1EAWYnmsFHcH//WPS/g4j
8530+EKyPFBZ2+ra385KX9FUyMCW8i2ktG/dZsoXI+myZ9lQgpAQoInO/Jlwddn9q8dQRbFmtGE3
W1H2XLVBeopRn/OUEnWCxg/sM1LtXdiFI1Hlr1av+Cd5LW2+qmuiYaHC0bi/hhXymbosuOT1pF0J
q1dgcODr9em5LShzikvfQ2rY0ijcbKZV4tv6JYlSsQj7rv/aN5Blk9z85Sb9OktsWPQ9OJ2ALM/r
GE3NqtMyf6/GyCZ0VeUuTTt/uoeDzKnkTzW0+M8QUWVfgC0aBxkiovq3PSZa+V9PCttGTRYhJzjz
CfK6iju0x/lVGpFoyaIY4z9fwVLKc2iBSi1myn2alu2xCqunMFabizTxowDQLQDEyq7WefkKN0ow
5MtydOyD6Vc/sxjF194IvefBcK89v6qPyqaKrQXcyq+qtT9K0R67zouuQyoSRDxRvC1me5cOIeQu
N9lmPjIoEfLhyOblUIjGZGU3vXK8N0K1f3erZniFPo+P/Sr0ztjjx/7d6L5p7JPW8hAuCmpzm1gw
8WebnDJCc9uLWmjrWGXnXEV5+65/r5zOeFebcjympUrgeu4qSjGsEEi0V3YFcqjiAfnQdxmCO7dz
8qA0L1og7LXoBXoRRmmi3uYm32ukbNVC/RJSMg/fGs2Lqs2v9shmX42yL+VogacLFXPn9M34SvLD
JiXm8sUg+vKoGHG6zUm3/IhIQ5DzU6FBZI0Kyvvn0z3rYT4ZgXnuoThy28X/8QuEqvm374pfHVTW
2WsFENS9RaH+2MpbQV9UAHzzb27NjsYoXPukzU05IZnRpGq0kra+LSqCiaq+qVyeE/d5wi36PUWS
h7I30MDBFYJg8qCtg7H13rugf4w6ffoaeUDCe9UNDmbujztjzLaBolfnzLJ5IGX21qGC6yxNjRmB
CrPgsd9tcoCqXH7ASXf0YX+dywp+epXmVHyrOluj1CDtgnBBv9eEi6QXyKg5ekCVUVBQp2tX438O
pdW2a91f/DFBHhYFMZ8oGqA3cWYzN7fZ89leVYHZ9WPUkk2Si03FL67mIEJ0CxEqwAWsXoLKbsgH
dpqFFTnjKqpzcZCNz8TDWGSIMYbQ/+82eeTOo/+jDawgYkL2y32WnEqMDDU4FY6iKGqVEGTrUHNb
qggpJQ6EIdvXt9a8O/HnrYxdNKva10hRmU0g1vOTApfHmHvSBKcx2RGYIFse3sVZd3oe+2zLjLwe
P8sqCTZmADWiLezxU4QC2IJfvvhJbBL2M0oyoZnGB4McihuHT+BkjEtXmRdpJxuGLOvRCbayq7PD
ATfwaaGtQQLTgxfl8T6ywF50oxAvzdxQigcisrneLCJFpykZip2wK+sUZwDQhNXs9aGt+AhoFJPP
JhF9tJsgRl9rEai7KoK5LkfFRA1soY7FVnE1azlGQfhEmkq1q0E2r5ssbmE0IVzChtWnqrhZhChU
/rTt8p2YdvXe1yg9qfNJpUBlwg7saEXiewvXrIrZKMlDJ2PPdGsUwvToEdI3AM+siwhwEz5syvNn
aWKiUN4mMBs48EWAsIurpBsZ28k6Io4WeU5rGfhR06zfkgADgz8O3llEJCgJegBJhTtdcWg+ZfNG
PvAzarEbZViak0u64jA5Z2E20FQtZSt7AGydszwCxbagsNp+cpOQqIQ7rGJ1RGdb3nPdcERtQw8/
5X0X+I73e0D2AeCjkl7o+7/uz6FlXPp2sB5S0JE8o1L/UXh5/+ygnroEERm+Jh6B3iZOxaeZ2z+c
WC2+D/m469wU4VOvf6bArlu0UNL4MyjLlo1bol1JNfWj6nQWqMB5AIgFipWZ9hFOBsFsOaC0nv5U
lN3ayzz1QPUjjZtqB9l1m2SWrJr7VW3Xm9Ipzrd5s+k2Kvv8POBwzI2cx1fsLC811MkprIC3aiIy
FxMksKtsNFzzpH1d7JwIlB+VCRJFcbWWY0Eu8mOhda+yRx1pdy2r6JuVCOQsDFyAhWv5J9l4ZYSA
KWkoj3dba8fKqfe9VZDW9uFud2Jn3sN1P3kl5aSrJTsw7uXpYhwof5dGOVnNOjiwUfYUO3mzJREk
+RgNb9NYKbEvXKznto2+SXMUmvE6TpsW3gyzOr7olG+L8GRnvvviNcpS2hvXyXdE0eMlKOnkIx4E
gndx2K9cDSnWs51rX3Kl8PAsciPIyAY+F1lKcpjmVVRTEoYnfSd4JveJtIUZRj8O1IybI6pgg680
YHppYh3uGxjG//QHhUqhoC+DZTfbUjkcREW7j2292WuFk2zbRAcKFSnZ2fHA4taVEv5A3cIZGtgO
hNsXJnWEpxxGOZHVlmcYOgtvQzo8y5mQGN4i5HteLbBSKyXxEaMQ6l/XClwTwUa7ODv9hOhSojlI
XMyH5hAbJUU6HA5muC6KNtiqUJL3dve9dfhkas/uthAfy9cy1SgzTPpw0xHmeUVUp3nseYKsWLZW
r/no8kYKNJflqAdXfo3MjbqUo8gjxVvg7+Bf58l1yi3N1AblQXZFp2aHtmOdIrsZH5iTmPYlmCDn
mVknfnoe2Vl+X6PC6uO6cF0HQAFq7aHmZteJapdHy9d8vvMdpXuugCSpIUK70JLYeSrHQjz2Xq6/
mFmDSpRTjF/rRt23FRrisW5uCRAFL3Yt3POEoAu7z6he5Er8iY54etSVSLzkatg9UnMcLPLMzBAg
AGmcWzxhxvQgG4143+1IdlvNSQ/93NynKL49PGpWhiuoCUaKt6JHdEkI98wNfuBmb4qIwE/j2oR3
Uhe95spsNwbb55NsUNYIt13WfL2b5NGkIEhohrm2UdKUyknToChc904k4sQvjROWe2kPZnukKicl
Hq9DVxn7npSdZRXE/kKMIkdJRc+f5JEKT+wJFY7fo+PclTY56iWkwvQwkj7MWhQLfVStJ8Me6iPS
F95CKVA47CplMRV2+glaoVrVetpBzSn1K5JcX/WJFTDpohvhNdUTXIbqSR7peL+WbLLtBZ4jPifF
ZViOuHZEcCuwKm7H2O4D8uQRePeD4YzZWg5I2+0Klh5eHZZoa1OvDx6PMTJ0IR73BTHr0gWSOHfH
OoB/N3d9HNfUhRcHqu2hYkzVuG+KvsQ/4sRnKrh7/LEqfzrbZbDOQ3uuGydaxlpoESCNEOl0rRIP
XUr91r+7SmX3qITh5Eq/+m7Ol7hMjRewduFnZ5ggXDMyis0mQUaubMw9Mjv13mvHcA1iqXgmXcNY
TKWNOzgU+ZpfbnLqPPMtCzN1a8w9aQqzIDklThst7DaqVhnldSZvC8OpiEtUpOc3tiqPbmGLi9Z3
EyKn6GCT0tx+ijQhnQyAkBZ2qHSoSb4AQNp9Nk4CsLINh2Oo29O10c2jl7rtp56hNj9QLbiRp5O/
86B0WfRcKtFaBu5xULhULhCsl40jMu92JAdyGeG/zzGBgUCtKR81pTWvuhmtuqRr3hN+n/uUdCvK
TETzHhl9seqFAg14HuWz0xAp7p2DHFXR082M1H0xKWE/ZyV5fdGoHnMV+jmBdP9MkDI65jbR3Lkn
TbLJss9xgO5rkiiI/rRXbCGXn9U4C5elnuZbv6zrNz21Zpx2hcTt3E304Wsz9taT7GU+iltqGV1k
z1UeA2dor2pqhwvwXkujsO1DPfb2YY5YIfQ3H8q+bMKeqruyqhNoDf+ZKAf+6rZObpAbVvxxvftF
/pr7367ZlEQE1b4VrEMS69TqQbgxqhBBRBwr8SMiKe4iNCP0d+N36hjtHw1IFcMEyv2AM+1Uhony
WXtWtZgMI7j087e169VxPyYFfugc3RptVOONP+D1HbQs3VsFwemKu8iXwIrQ71CKF2kPRfjbnmnJ
yWI5dNG7r00ainM54HYriqH61lgzTn4I3iy/ZrFOhei6BpH/VuF/kBMUO5nv/uZwCsGLH+ypLfh9
BPW3zAKoSm7al1SxUW6NXOrgRNJf7CGKbtd2o+hHoKfFdQhqY2u2zlwZFA6fE/pE8tpGhSIB+lIF
oTnTeSoMkqqz+a/qE3MjcoDvBPog10bkgsuEcNnI/G+ZKi6P7gN/zfurKyeXoYjRtB7ANM0J5vcL
/HW9+2tAPaE0Sp+KZWir8crKx2FTl2Pz6VYrQJvxl9o2SIFN+JgizY2/4ORZdL4z4gs1JjIaoArL
aSkytB5OlBffTsJdZiDIEjZjtR96p9qHKrCke7ebbbGrtCxw5kPZv03855S7rUAFCkncyl/+t8mi
qcJNZYUklaGVHcYG3wLwLC9tHX0XhZUdzblXjS4ohd6aNo3iGzODzYN3nDeoXUuHEm+PtbTs0P/D
5eQOIWAhW9ycTK6H5y2qw/ebB+l+wq0fKcG+nierU6Eu+UmLnYJYG/GuFoStTu27PJptCpIQv0yj
oJh99A5IN7ItmRvZvTfAFM19o/28W/6aNZnIQU9N0pPmBmSryutLPOfGjeQSkc7XtIhE09UaxWRx
GXtLj+qEFxudJvKulM+oJwGnREVkQUmZdlS0WF2CLsw+kxKaTOzbP8bBeTPQDHzLAtt6NKta30ep
ox7bsES8CNrRQ1+kCtW2qOU5PvzhzLCVk212v5vBNN2Hnl0LwvFJcJYDjdI3J7Vdyc6INIKDCEbV
g+mmMBtxqoyqQzjcavyTkrVCeMmvLhQ/Q9Ul1qMAIiG9fToKQlMIaPTpenL74kJqIoroPKC/JUPC
DE5ijYQWpGd/qDXSVF5mjacW/YatAaZMQ45U+GiuCmVqvpXdSmY8hyWKJUNaoqM+Z/VplOWM+YRm
roIkqm5m+rdmUk6CevtXrQnNtaWarF9jrXo1Xf9SU+f9BU7y66Sm+QWyXnZRHZeFQknppOzKAaWq
NwA6O6QVmKE4KbFswmKN8c5umSwArfihxfV7lfoUuzg1UgagWXfqFE8ntoYDwpVD9t3M9+4Ulz/S
riRk62nxc+IrJapyYb32CB+/CACLINaYUo/22mi0/pNSDht5Fsc/TJ4OjovHHeJbU/NpdelGvi4O
cb6orFEvhVWhrJH5/RPgqt9NTrLTPg06yin+Y/cQocGZFJHhX7JtWtwn3+eMPeGCfNR89OSs59BX
o3U0lOKNpZ66RD8h3dy6bu0uEsE/QnYnLZrh/sm0k10rBh/X1aq3x5km3qwZBlFqcXWUo2Hjf+CQ
dp64lYZvbIOfisFpz7cLEXZGdi++yBPRyXjw+yZ9bkFI357bKUlnfaxoD/KhLW1tHxFDrOzj3STt
JMn1Jd7kxg7A+YiouUAhEGvSNb9qTUf6aDkmJdpe03cSh6dNq9bpKS/5oZS5QShy1JCRjGvvx0jI
VR9zUjhKo35q8SR/CTMLNbepbC8+2igrUyHV1vb7bO/hvFgXFI0iy8iNQyXhdJlMYFRtH331sCTX
GkRMdJGN1yZblQyep1svrPHT2srWnpL4NsFVrGltRCgBOsAOA6iRihUPR9n4egN+XR6O3kc3Raup
Dvy33HfEvq8pKjPjyXsL9RHxocwRK33uer3vLPh6eVs5WhnJjyIz3Sd5qpV0D62KuwzHR3ExEus2
yXYL/QDsewJyzSXywAYgm2bBDDd99E2WJhNkh0Ofjx6kjgI6EdgN7cGIahdtc9yhBzWCRbuUQ7mX
aw9yviE/gnQskPJNUn1RsxA6aa3b7SIjfZa93Aqa07/tqt6PFms/5upJAtSCuYbQ69s0clb/uIa0
S9MQjv0BV9VrrqaPcjNEFAtkbktE2dHT8H2Ykpsd/RP90c7zauvN9n/Pl/auyvOXKmDLYRv+vu1a
ssjnIx1g115PqNVRYpzlw6hMm7ycuDH9s+gEGGYcpr7cS5PruN5ZfmUrH/oKztqyKJWK8Er//j8u
7+SA3lg/i1oTrIv+tZ68LwXbuNfwPVNwXdsfOE36Tzzg3cZHduPRmbsi7E/4R1kIJZF+DGpCPdJu
xB5f7Gri2aba2UvHOr9ivxHoBvj2NKTIzaS6JFWVz1hXvlR+Zz3DW4ufQq9iIzDbbZeFHFvzAoeW
1z2C/rZ3PTyjHV89HN3/1G2gfZosknhsNjLRlfWGcvb1km85hR6y9qOI1Go19fqA1Ck24JjoL0dt
/aiV3SOpGfoZKRDrGiVOsbS8qlzz9lpXnObqvrRhpQeFYl7llH9OGEhuZKsckbDoqenLoNePk+6E
z/rciyvuiXkavUQKOnR17ew6e8JtlzWD/5Q6qU+ZUXoerJk6lgtwSUmzR4/wgfVDcxzn5DTZ6PPG
K7acD78HYiJN0bxBE3Nj49RakP8YE6AhhKdMvvIwKcHoLTNEr3eGPxxvXekrNGMQsgX4YNmrJp0b
qou6O3HCNYsg/yobEhzfjcEuKSvw/OsUIyXD4t15rOZu67NiMQvlixk3TgXtoVixuhrPcm4eet4i
mlrldjXkSPA7O5FFLWmpXA2906/T96FX7WqhjKBLbDPsdmAarZUHDRgVyreMbJVfqj9r5ljNRyBQ
GnEy+4cdIsetRynb6zCGAdOZ9pOqRfUzaoPVswb1VJoypDBvM+DTOk9yUE6bT3J9bUdtR7FhB0hC
GeXA7sGxc1EtQy28qiCMNixo0KjW57QHOXybWWrTBP/cqBd/nCknWUHwI+5bZJlxq12q2nhOTXP8
mFS2+riPupXsUi/wJeHmBf9+us3SGnxqbkPaechGcW5Y0/BlnDrSaP+xZUEmtkRIS8oYG1N5UJPp
oUM6JxoilqV9He79wRZ72ZXNlAcZYaUEjihSG/ltopYoQqzkeExGir2Qh/LMZkV8s9g0tV1uEtHV
l6AU1N+aTveDRCEO9O6bmqgkA1RGfULmrd8FGo8nv7dJtOuUL4Qmuh96pO/8WHsGGq/u0iBtg3Xb
gRRIQqL9blaJI746FlQdBFmjV3tosZnx2lHBkCaWerYy1Xgd6MVzT471VNzIMXWeOY8VVazdxv7/
8+SYNmcE/3Oeib4JmhSxWNRxUS+MISOiNvrtlpzrfs1joLjmhlc/5HNyD3ytBxOfYGQ3j20amt96
soQexjbVz8pU5fs+LnP0NnDwlazNisn41iK+sRhUfBldF8ZPJF3qwEsZ0FBDszV2TFXPj6aqhbEL
rYYvaOnwKJyvnUT9aQiU8E1ouE30Xss3GtIoB1J6Yha9prWLytTa1Un3+2iw842v9GJj5OmcBjNP
uY/Ko/tpwgRcQR1E9MRy/WEoDfsjcPRxXcTxsB68xP8YUKIRmZl+5THVPOqIhu5sbs8vvE1nmxsf
+is+rLxoAhkIrxrea6uuvFHpXpQoHvCc19lCjnZqTT0iXgYjc5B/Ll00XlsjvliU175QJ48jWDWn
/f1KwILVVT5fmPkPlKdV+8qP20PqecYCOTdlUchu7fDhz03n2gayKPPhbeJ8FCvRm8Y3aS3t96ZE
cp3cM0rti+qN2379q5p9DlQ2/GDJ2z10kMheCtsJSCdti0M9hOreDJF3LpThKa6c4blz0vEZpT2W
RCQKSJNsrAFZVVG3J9nDgz0830blCaJihdDBjr1fo/K4fSPHs7tfIzTdce+J6k2aUm4lT1rRkyQ0
lwKTru3su7lcuJmbexc1ufdQbYCky4piOUCWOyJI5lw9LPuyqWM/plipXMgL/H3VP/pRGFxK3XQp
SEf3edYkXGqOor6ZOmkYdqN1a4T6tLdOK0tSbwZrV05ash1n53qgk6kksjBfJRkK2gKk7hrlVA0R
tSx5jbJS39oCleaxV5PXzorFAcFctLVlV1ClpHv5q+yVCrmsXlk1i8mLy30VGeVeHt0bJXQJkch+
RCzLvc2sg7bcR80sP1602qOttC++h/ZRioLQa1hH9a4akPmR3ci2EpQCM+uhVNPhNRegGHwTJSM5
6gyKe+gGoHOJbfWvfehaR5AS37O5l+HueIqi8U2ONWVinLywOMsT48A3zmOAJuE8MzFD67l0lJUc
y4vCIZsP0sA8BkBVuTbZTzk0mCJGOh7HcxSOiyjeIAZkvsh52dg+RBUeUfnaTm8uCbO7S9HWMBpA
Dr/6/YjQEKFKcufz10k076iL1E9yzI1IitWjIUYkkEF+5uki9apoJ0cV5KmWJivqjezmHX6CbBjU
lRlpxP0Ld5/5RXgs/t2gJ9KpvXaQ5qmtCjzU5vR7WqThhwXhsGyDUK+Xcg68AeZMQLo2iQ4l+taV
J8pxeXbURogOChMAfgGfobB7dcdyAJ8Tj2xSeqzEOBgtOpOo1JfLxjc8PqrZ2JcI1D/cJrkhecXq
hHOx16fjvZmGQD3qUHJB+elbbe7JQWmPR/zfVIh71bqfTBSu5uFMo4r94T4J/3n4WFftvKBRfnUF
2W2EfMlbhb+3zAc7OchGBKRJd7dqJdm6bZPehtIyu4QjmuB/zJGH0O6B9vNm50h9onEzoqcTBgX0
16h+C0ue7oNnBfhj6FZ6eZliNTrLHnyj5WR045XVC1uN/BAHJaiGqsyXvk6APJwUY75jmc+ijMfV
GKbBMvIiES1Y6mQo2Of5Kjb5zi1Sh0h7oBI3u/W1yjuJ1J0Oqambz/I6bsEDPDPO03y9PAqbJ9CM
JGDzEtJE+dG0Qw7glzTd7FMCs0SY9UL+EdLWuTllvR2SUaLTEAHzepNVE/fIeArqU4BcfGz6xrGZ
N1zV3Eg77GEwRqpxlFPNsgdmxjt1s92nybP+mSvtKIaXB03ne9+iCffF9wEaaLn6MUCM3Ayt16wi
avukPfDt6cOtpmZjqSWUbrMMH1ioCLjvEYIyZWmu27TrLiNSgxfUQYXbmM/SwgpF3+DnVB6cyQOl
GWWI6iiuVW+VwOkuJkl8Z439/22UhCBKcUKBnvx8OZHGPzsSa5c2agpv7VBuhyzVn402iSkstCnj
4EahpaH7Kr5KYx267bXqHIIvnJANuCtyu9nLMZv1/slDzFWOBbhrj7peI6TQhPrF7ay3YKp+6H7e
vURlYF8Le1UrDTh5LveqeL5yNOcxO0Hkzo3zZiOndq4xrYGV1NwsGE0n3zv8cx19rOV1opj1ah9S
Olxr+smYd0blvFsqMuOqRb1xlL1AbfAFoZP4iBadefVCv3qa58vBfJ6v1tbf8/Hf9o9y0Dem6skZ
zZOTCpKWEj96mNzB3dmFBViwL8wLDynzAq4Apvro5dumEtYl0/TgNBbhRg7KaUIbTGRUccffz7L6
a07p1rM8Ry+Mdj3Fo7W4nzRo1cX19egoz/FRyNi58wub82v+9cKyG0TRIa7CV9vutFNlVfVSjYX/
Bi7llwdw8acwXnLFSKi8pvIYbenpswmRHhgmg+QjHjOrsrKmfZz7ONYUNkFgkb3n0BmbRe+41ptf
pJsggxBaDum1npsq6KnAUMiQyRBavKJAWz/poXWQPTnDKWvkET2z2cqzvC6NDtXofXNMx8q5LDxJ
spJbMrWcfks1cPGgxyJ+6txB36ZOdyIjYlBRL5zb0PeCo6Z+yhk3E4WI8ZPsgweH9VWqe202Sbs9
sTnJonJYqoC+TrmBoEGUxOXnVBvVslS1cVfXhv/eVy9uqhefEwqcm75rWtD5cYkPMqFEJJ5qbqEK
WsNeUVzQ0Sku6G2pD2ISxVbaDMQJLpQORgjmXShuyy8+TliyO/LuQY7JWQWgB8oUyqPVd8bJmBsL
Euiit5poJW21FhsnYBLGyRHOMxsXfXc3lUZrPoXas16zLniQpxekivODTxf8oikw+THZsXWQjeJ6
uLrkYd7BmX7IzQBVLnZHi/ukemh/Tyfea7EC/U8Xfb3tQGR2a/rRd+4bPwdgPfg9p1k9SIT8gvPu
SsEvOmuu6n/NbGeNVrnyy+q8lQIh9dto28ZD2qTWdRSx9zgpjn2IjFrbhfCU5rTq4Bnkwg79B/K0
rKUx1M4nUjRAXyNrWGtzVyF4ByXJencN39lGSGU85jFB9lyApEgm39hYiWK8e0H2SsGdddaHLHqZ
iK5Kcx2LaK+IbFjIbmD43jLtUvN/PckoYvQUporsLZzThSa+2cLSl0XTGPwa4CAH2azXYRQf7Cs/
TZWsmg5A/qUs/YM0VxqVxGOFhGGL+uVHFtvDQzH0NgFmdIqIxNzOHnQdN6KTtufETXcDwZhPXDEQ
PMgTWiXFGHwaozj7PTl5CrfRE278EqQOdmg32pIfxuzcDMRnOa36yCo+BKKaLDQmhM2hnLJ1MbVH
8i0Pqo8DpWPHeOw0PVyg8tF+wkuP4bkY0ZHM2fiF58FehrmrUHSryW2stQyOU+216InyvDVkve/H
ogqWcppBLQxVYFV2MiF5PI+j9SEvW+Yxqph6QCrT/Crto9v65WedwKNy7CZCKghrN/n8H/b4Puua
O+qE/OgcoZ8KJVxaZAds6/Gb1amI8QDXvUaxMDYFscl8LXRXbDIqgNCjIo4Qt423VhthUtbQdM1T
01HCMET9HueqhrDpzZaHxyZAT2TuWWbXrVgPx1vFHpV9VeRwtPrUewnLUTlZXnKQvdgwp5eZeTIP
uV3f7vM8bWa3BbU1FKwd8oo4fdhSzedrQAytJBcfqet9LzpL+eEjHkKwAjmghoWO21fjdzgjoBHD
3nqDHRPOCUYlqblD99iHQ3WdlGEEpVWCnJi7HXW6Z08ViEVpDe5tg2xNZJPZ5Ri+/1TobncNSK3i
Rn4Jh55On5Yo0AE5kGOKKIajMEtKFhkUdcyMWPuBdE58iCkpWPG6BLViA+H5jv3FVKbmqWhV7ZYE
pg/lr0wdU/gBBNUcFrhLmRymdcMqY9P/rlV1sTFMi5y3wbA/qxyXa11/5Vc8PCIGEDxya/2l+2Kk
kh20MiyHyljWUJIBsIcsggZnJxvKN0jIlIdM5DAfbWdXzs3f439MvZ9vNG33+3xplKffhqsGf0GZ
6c9ui99oKBDHdVTSQhw1n8EEbglbgkRtcQo9RXzVg0x/KDvTe6mQuWHjGasn3OPa2qNSFAJbVe+V
qEbcSbWTXZVa/jPIqW4tPMGKeWj8Z2nrqYZY8F02Vl2m4hhOOr6HCfydrJjKdUvK88dY2V9dCEvn
ihKGa5Yaa/TdSnar0GnjySYTmfse4tkDTiKyGNqDr9e9e0TrB6lQ0S8tVKFx0pb+pSFJYqMKHYVX
AikX0fMbKlg3vRqxhuY40lHE1vzqfSqG4UEHTHu05q7iKQjV5eEryB9STDvnIs1NNnjbuEjF0met
8M4zHoFi3+g2chQRs18UqXpPclCaZLfJ+71J/fvrMPTTxutj99HsW+0Tj9gR+rZ11TMtODqifokH
13nI1S6akxx4cQThV23+/zg7jx3JdW1NP5EAeTMN7yMjfdZEKCuJ8t48fX9i1K7cp/p04+JOCNGI
YSWRa/0Gs1h9roKxq3aVn+HQO1chJigHxScTjsBV9IJJbnDRQuL6ivWR5eGbao3Wc11n+gasWL6u
+QKeDX9G0jr45HW1Yj27JCcuZiFekh7DPx1fn41SGafWctonZMG7pwyBGgC+Ij6OM0gUNalgPyUq
zshzrxyHt9KyYgF4k7V+1FFHSIFcuqV3AyRcHMDZ2Q8hUAD+t/XwXWtLthdZ+sU3Rbhmbc/yRnfV
S1tYuCvNIwpU5ZRcfG+IWi1rl3y8P4HqcCpHX00esk116yx6ZbrYZXTCADd7d4QWghaLWxSz/fS9
N91lz2PopXXs7tIXITkEvoj3DlPBNStRfWtUY7UIA+IjiH4Fi0kD4pJ34Top+ZtHOsIUjmlguAWy
8zAUPGa4/q1nPcCAyiiL4mYmodilBh59Xq/9LtSkfLTQ5Nh/tjcgLxNzaPZj1iOpzX/sQ5nyawvG
+ZefxqvKVpPvWUREz64AO8FBjDddyz5RHdT+aE+8sKqn9mNT4MSqI9zyzSl0BNyt8ZcR+IeRaMyX
Ws+rpToG3smyBE5icdUuVMjGr5GRiQPSPHiEztUqtO0tmBWydHNVj9GnCFPf2oBPq15J3OYrR3Pc
3Tj32joBI9ssCe7MvSyGYPE2/BIKwYnXCcxrXhbxTc5UtHAQ8rp/BqYzPo8GHmzzObqhYzE1G0K1
w/AVQFf7y3f3ptrUP0kGp4sh1ooXGzrNuh7N7JxqBPetMEWSljjvTQUuuRxDK/8au9UOjl7zKy2t
fU+g5YsIA7zto2q6xXoExVnBQjkrwvFsqnGO3EWrvxhzqtaFuvkTiVjWf80vbgE/UjtWX5skcQAT
eDn/OBjimO/52wEdgwfLAwGsC2djYcY4w/i7g5I9AxrVon3pYKaCWk1NTGt0BCkSE4sVWciuz6qt
R4CqXHTL/nVOlsCq0EpP2fH4yC/VXNRgTla4/3YrNCfzC/ElIGyyW6sxiP/sidjTsWJnjOyF1fLi
sZNohn3u8iy+F1aOQ6TbN5uyT8Crzh196QPMyGr9A8Esf9/KaiWEiwohgNV5iGpNODHEfkfyRYuO
ZMQrTG3nwzHQ5sMpq7e532GjO/dguBsdu84vw408/Nf40L2OBFhunllvIqIjb5NqZGdyikDK5mrU
BPXOMLg5aH4XvKkthugETTD1mXt5UpeLKW/7s+wlqY5yl6I+WWNZPs1TDo2mvMopoxbzOFmVU/Zk
v1ayGrC8uU8pq2glbC2zdHZcg+qhbohWBdCxEClT8YL70yaP+tlkwOqrIb33yMa/xvy3NhYsu9pr
zmR4TKj1L02RQo82OvehDRwsveFyJXaOw+KfdnMY9EWagJmQI9jfug/JjEpsiMSSofrnVL3iq9Ht
rl/IccPBNEjKcn+OtxgEuudqPtJc8ftItrFV+t3717j/1gsowb3PlyfB2UfNNY5159AM8AlRIoIh
63qmaS7loWlOrDrk4X2AHEsyT1+EblffT5VtlTxfHv7rJNIlzqHQrGY1hk4KUUCpdlEHUDdNcGuf
0iCAs6GxrKyA6ZSZR/LxT8cYO8EFMvlSDvts92I0ZrlfALcnVO0uZHdj6mdQxf3xc5wi9OhQR+P7
YFnOvvE9dePU6nDQY284dJaZIZU21yc3GQ+Rmvvm+rPfLDL65VDZeB9/r+tmoIMLBASK6tNCqNfM
zaavQW5XazXJmkMYRf2TrjXvst2vioU1jkOtQ1RnmZfoQXBLa015yFwU1PizN6uqthWWHaFR70g9
YgsRDIjOTmVjH0FZ3kfLU1hcete4eJYVcn+c1WNy5ZHiOss2WRgJ2GIgvNxVVIyzO7eeg6czS3bR
15lJkCf2uLIy5dD1MdTUYHzxjbS5Fape3pIifjWLYnxHQQB1wk0ZFupL81L5TvdS+53BsY7/3ovE
Ov8+tg2EJ9NgukLTdpfCzvVNbxQ6+ytkk4As/awMHC71KBmeowqEJhYW1jYS/vDMUjfYtazAV7JX
qfPkXE/eN9mZlIbGEukILiFpl9FUbTQjuBpjB6LRLL2zLNKWJDfuWmOz7RRPLO71z3555JTtTjUT
/dC2MdrijRL5qyIjuuqJojtaHbGKhe8rLd7g1J25kEd/tbmJjvgVkUkWYgaCGroJ3sc1olPTOcEV
v8HfheUgFzyICUPi/+yAMIDqU+mqi88O4nvBFdNEceb/svyrXc7ph/nTiHLFXtYGW+/JqhFInrlB
kuMzaX2+t8wcrtY/tB/ZbrFJg4r2SSRizN5g3GfT/ciFPfQ5nWyTc/4ZK5v+ml0Pg6Nm411iDlOs
wGZGusLy250Xp6KAidCOpOl6fBI6N54Pqcsj5O0BCSbRSQ8L7j6Ob1wQtDIvpj4FKOqMK61Tios9
+ggRa1GmrYQiMkD3c6/J+qHvPLxP+KOAVebTVWP0Nur8jTKzSzFKoZr5FkboAkQauGHxZmgCf0mg
TbIzth65SpwXxvgPJBgfSk2J3sAyege7Q85QDgqGsuJ2VeqgG5iQyzpZgoesj3LwEPrninT0zbVt
8mn8J2RznVoVsrR2dH9TusleTvlyhz4U2UcZ2/GDhDSwRqlvtMDgSR4+kQ5g0P9qybUPgc/vA2Dh
+o6X+H/Pc3+d2nr/nKMfIItBVz602QimgEBzeKxUf7SXAOiBhs0FzMZmlU0J94msaKErKq04pRBW
T/KokY3TZLM51/FmvQ+S/VGtN7/H30fJE+KUjDrCX0Bz/5pEdt9PEk4Yn9pDzo7oGHttve1a75kA
r3IMzcGqzvIw6rMAhhWNIxckNw1IDaD9nA6MHURH/geRTzRE+MoxIjqyyLPL4P1oXF+s5jAintZz
0lFmIv97UlJ2AQgo4d1QKEa4wesnO5jegFwIBNVSn9GkFfvzuyjZvf6nu1ZxNL38qQ7R7MImlco0
1IDqVRIPy7604uOgiSbYfuqaNcZ4fwFhkWW5/KneZ0DPZ0A8Ju0hdU79TfuwLcu4yQKb3fYs8Ikf
k5C7VxfWyj5yqpTfrjVuWZ2Yt7gMYIwovjq7s/5u87gHr+rYIfE6TyU7cqfyF6NOhvGzTVXtdy+e
mqOcSbZzX13V4MehEXGmoeXiQXGq++vJpso1M9Kz7aM8RzgQbrtG30fssSDvF8PJaLhfdb7XsUIt
xSJDsKPlhXtBqVYWya55wOgHK6UQwyGYTyzkIHnoByQeNeHW68+FWDWv4j6r/4MF2/9/SB3XzQJA
V7sZOjY+E/iGoA2qqw+cGbXhubD7h2C0hkPLY94CmEZbmTuvRGDNvaw5cVVdM0Mrr45X/hisElT1
nyY5YtSxMmxR9N2NFlLEcVcoZ1RWo4UfduNbMkGnHFq/eRz61F4nheKfvabTdibW7wcdAedT7U7B
1sib6kExrX4l0ih9maaSTXNnua9JO3RHpVXBR5EgcYFpUgTpkJ6K8ohHmHfS/YDOtjN/d8oRuj6K
k6mHC5WNsZpY4iGfE4vYWjoX/EnXsiYLhbvAITGaH90YxGKJmXm/LbyyhrHg26vaTszZnKtcBVGo
bM1xcp87pWLTmunHBis1h5T2gxddHMuKEUOkiHka3xqke1PXaa6ydm8PvAN7QeVEAmKauXb1F9+O
rIMcoSZJcnMRX16QurZ2phOowRKCBpCEugq3n7OrKUKgfUbi/LMtrxNlPRlJupLTyAnbsh23pNX5
RPObsuZiyOJmX4Rhvri/BU81WBvY2jPGxmOwxOjVOIdNt/18z61tYNpN+PQ/P10/jAjIpIDm57ct
h6PDfv90n01/PuHnOxCmS0pEBPbu/pIZ2w2AKiwfPl9TOFioGhkZuM9X7SLFX0OF+/0J5YRVlP3+
hPdvKwpdpH7nT3efW7cC1jt8Ojlazi8/YY2M2Oeb7OdPmDb33+/+tfQFJPB4+P3p5NmqYx2UwAUV
NX8R8uw8zb4IvbIOn9M7pB1xKVfEChhe+QTuaOa7qsW5sFv3kVTZU6073gfkGxTnMh+ApeaXb7mW
LQtbSS+57plrb8JKoHHyKzcm6ynTiciFk89dJorJeiamflI046vslEUJGMOwvPE+vuogzTcEQDcy
H9qLsD25Rfzjc7ynET/kmc+C01VXraGw1itnmfZ0GFa1cLXHMMj1R3SgTu7QKGcx18bS6Q+h4KuV
nXKY7SNZz2o7RBWSIX4TIkfhInk8zyELvSmGddo5xb/a/LjeeLZTX++vMoqamL+PX+s8hzyrMSNc
QewiPcjqoI31BXDzvSbPGhrkjEq7RJzzz/sN9R70geY+yCaB4MMOMYl8+fl+0Qz/lasJbNT5pKQR
4dnR6/tryia03YmDDnFItu+fN2N8xEHX3r8SwP7FVhUpMH7jy+CdDT/LLrWiQWAdg+gqj6wkhTrV
V8VOVh0rQcm91EEgRGYjVn+N9mJ12FewHT8nkCNkwSvgOv/7FT6b7bgQkPH/eYXPjqRsf79KDgkF
/XjWQ2qHRrIapmugzIS2WXRsdEsxoNQH8Z7lPGLWkzccyTq7pNur8uJ5WCUMatjcDNAFK/I59rMS
usGyM7Lh3ar7cKENxvgNc6Zz5Xb+L28iV5OFA2vCjqwyS7Ngkbg66xM1/O6Y2s/GCZT3MPVc9LLa
7EWH17NKURu9QV1ia2oY6oW3q23tsHOOjtK5ey9zq/2g8M81ckfasLDy0vzvXFzjCahW0WK2OZca
S/7G6NK97BkMb2YcZeSSF3qXjqd7K2bZi4EHwRpERcZP0PArZ8uoboj3K1qywTw0AkCYzels7ZbF
tflYoj+0jepiH1VaRMzUC66qBx4EfLGCHGOXLGM9bc5TbauPQq1fZLsbxMZKTFVz4O6uwak0Vlnh
KB/gWbWNp/s2iWROH/pzrrdI0PZmuOfSwBtybmaHeOzLQX0WN2sKXWhgdoK9vOfBs9ywTCQIScY3
OWJUnxzrumjgKM+Hk45qhWtph14LcuKL4Spyu2I9jVn64tmkz9oBcwTXsZOXQsFWwc7Bd8hq10K5
Ern6S9YmpXFRSPfO8kw0X6xHVNKXKAXzLJ4LN9uBLGmeZaWPiy3K7c1NnpuK6cUMIvUia3wSdHkx
dz7JoUkPCLAlVL8nfKA8p+w/91wKhbowizoiVk9hDFq0VJ3MWE9R9LttSuFzoXBdAxS2CPvJgWLQ
/+meB9rthKH1mIM3/tNeWHOgoVNjbqTTK05fA7DqMnnrlFFH/p8nv6waBTFPQ5jBIQCk9cYa4FW1
SvEAXX16ba2VHKRlXnI1io7/MTO4uoDPZGusBOZTEtcina/4oATm3lHj5tg7k3uWvRP5b3BIwcsI
uupmGc2lapL0zcRC8Dg1UUU4npPybso3NhiLjTzJKlQFlG/E5gGHlSPq/f4mmBmTshDSl8eL8OFJ
Zsse2WiAJSQ6ihTMFFTVkyCsNcatfmtjo0J7OIrXOd/wRnb2o+tfyTPea7KpavtgmSUjl9B8ukdK
+6g1FhmvoSABiSzoi9IGgm0CMxEI9vYCcgEI5l+aVX9D2QHYTzTTxE2neIjN0tra/jRz5gZEABUe
2V5r10+NbnoLpL2Lr7UDfUqb0+hai1kU0KXvtl8WizjN1ZcitEm1mLpOINv0dj0KUXtPmWY8SRGt
UVbNX+qErRl/yv478bXVfaYyi/dF35lfY3zqoK6r5lPbEPVqkig9G2pO5i4egl2kOv41dIx85Wpx
+hbZyo/UcayfyXC7z4Pp1U3BauWjtfoG8FWn3DxUH1bYS+LSNCQvE7ZWzxF+EM9djRNU7GSPsknU
5rSAtQGyeu4s27Tc5ITT17KXe2N86sweiOjcW6Au/NwcP+ciHzdHteLmJPsdL03XrcOfTPnIvLZ7
Hrt0VSJn/IaXlgb8IjIWsmoUFp7aYVsiZN3Ub+zEsHKKB+gT82Aj9bEU7rsnzU+rR6hV9+bBTsNj
ls/o6HlUknPNQR8ZtqPaWsdeaXCJt5T+POtTrNQ67JemPQ1n2SYLoAjDOZmLSTT2Cksnhsxn9AjZ
jmBX6ZF1XUWw9LNbtsle5OBAT2X2Ua0TsWz7yb/UduCcm9zByN6Y3K+E4A7B4E+vxYSBQ+7X5RZO
ZvSO7S3eEon7VYHQvMpwnj1FnSYeMtI30Hp152smxjcN84mAzMYi9LMeXGMfPXwWTuOfaxY6R8iM
pbuIXS/eT4odLuSQJHJ+Dw4iNIhNNTvHNtSmhU2oblFaTc31L+vsLjZlytcTWdn4UCNodph6oDyS
HdCNyfdqQllJMgcaakB6QtScYBWMXvRdtdvoItkBc18zj/xfnCdnMa1h72pVdFUnqAJKTSLet2Lv
MbR679GtgY+49k22jCpBH2RympXsk22222wGr5muspZYcbyre5TLQkzgsqXt1w+I1g5nMU+W+7q7
mXCRinTLfgzxWEH0PmVjYjT2o55P7i1xgLnQJ1tq21LWPnz2VZLXqDaKWKwNCCBnDVS2W1ViKURc
vWp59vtItkGzap/GoViCoYi+eP0vw86rd6ews70DwW0tm/0gOnpOa5Ls5W6FdQxSBmkffRGT+h3K
fncL8Si+jMboLOT4OjOQisid/uIZanrzdfOnbLe8wmcdUNrI1nCdeW55ku3cWxu0M9N2L6w0eBcm
yfn57Si9kmwTJNi2ssq7s/68u753h3U+vwsUZo5l6/x+dx1LqWWv+5saKRVR9vnP0tGuRGTz90nk
1sqOB/XsN155LHPEHvs+il+mDogCcZr8J2zwZdwM5rU19HTVmoaP1GWACch89FmkrYJFdBefPLv9
d7sca6rma2C64UvXmUctsfV3fyjRIcvi8FxqLfR41c/Xeuo7b4OeXP3I1X4II38EFZe+GQEfq69y
5SiMqT+jTgFz1AzrD7Dy+4Bl9A/NL75gzWW+qJWSbdyC4LsRNeqlD6ZoFs30v8RKsJZDkUPC0ckr
6ucc9vemM9vgoEJlv6IeNSx1beQiHs0OKe7RB9U2mc7eEN6ODUYsxYLepqxqFv00Jl+sIvpWpLX/
jUjCJUeg42epT2uV23648Lozoie5WLQ28jcwRhZQPzZmnlY/vVB9wEyt/WZ00c+pC62dYnv9RsV5
5MkHvJcXT8hF5E9dVbIBHX1tI9u6yayuEMd2Wd7n9xHIFQZLLzEJY+AwN+bRY5gJ71pEFijm+Qgm
fr1qkzxaNy5yIusQhTF+Ae9Y6SSlebyyb7TK+PHe2/jwkoTbROvYQbyIdHfLPP+ccm/jW72fIucP
tVxbiyFqNonbKQuhJMrVd3v9mIwA5eIgr7524hX8sfMtqVp/ifS2duYHs88mssPLau5ox+8pPOSv
wu7FOqjYB9gjEJVC7ZFXi4XzbTILGBlt+F70cbeJXKHulcJSH12BQbEcMXT2swEH8yXKzGCHPqgL
eM+uXtpUe5IDkCRKF4j6ATmr62qrK5HOV0C+CCgm8Lr63QGTvVOStNhUGME4bRy+on+v7xPT69fu
oFpf7LFdRU42vvnVYO5cHd8Q2V6p35ohSj5a7Ny2LfCjreZF9pckTa0vhktEYUhUZ1u2ffIxJt9k
XwzHecO22thh2TK9jUa9ku2axUZV1KlOzGsIXwko7+RLEN9xVpESbQ07UZaVFWJ1xl7iKI+KufrZ
JjvMsPq/hvSmZ8KnaM3VX+cOIO0PqLrjaInEnywqAU65jArjX21Z2udX3oTYkinAi+jP4GTuQK3f
RXXa+vFXu95AuQ2D5vxXux/k2bkF8d/F9risYS0v+75/y6y6upUzc9FFw+f4pwnWe33DnObeRJat
IogEK1ZhWxuao7YqcNS7BbllrBtzQPCk87xNYZjF2WOnt4MVOxzVht+TtLi/D2yvOKZ52O1qVD7P
lo+iThMXZDAUXPxitJAfQlGjCeBXwVOqdSjEChajQlcvwADya2Ub6sbWOozcM8tnY33/LtRxh0YC
O1Pbzq6yTR75iWcdYAZdZM3wRICUURqW55qEVJT02fXeJqoUC8FUTVbhOKpPkMGDQzNVAFh9cyzZ
64VLAND9TfZaSVOunAh7UFk1Yrc/FWP+La9S9ak2q/aC2OIpCXzltdFFREbXineyappav8gK4d97
o37aml7sP5I9DZ4bvV3JUe7E+qUyWcersBUBfqE1M1oTecLeF6ewMpvXyKyW8Wggx+wQKZzMrl3L
atvEP+DGjw9u2sW3jL2n1SSARD3TWBd22aB7yUkpblU5GZOdmuPv6thW/Vi5RIHNJDq3KuaHcWNF
546Hv+yTRdA31brVw2pt29qUAIRuH0zLVrcBCJJ9FvnpVRaaWcYrtbQxtDPy7N4WNVMKWykIcQG1
gTPOg2WbPILBWe3UlgTnZ5uvhP4KtRdtAfKwmNZdMpAbmTV4Uq/F7htS0zah/sB5yNl1bcsNynvx
dMP/FSUHHhjuT1H6v/R2UF/TSpmAJdXhtclrd4c+eoTWom1eeg3+bmEU5asmioj8Rtn9BMtrGYb3
y6jEs3jOKtXkCTXa96JJHRTquvRWxjmWpv/Z3s2df7UR28B/pF0kVvirtIJav3jgmaFkqNPaBFhw
zidDAxspfmJJNKLqMo5HefRZOJaWbrW4hUWNvZs3FyHrEFiP86EwqudOJ0P8afQm23UFnr5suw/+
M072fg4eKq1cJ6rp7xTYaFvMVkfQRnb0pmuKgnagau1FHURvYZx+jWyvvvLgjt7MOQue1K+B7wyE
htMnecpU1vqBlGG/lIMSdrAgv2B7EIXlmTLy2Jh6mEXW4BgvtjC1VRqP9TXR9GSnqWUKfsGwT6VI
kk1YDdqjA0ls2UMn+egn55Eg+wzkZ/lF0mrhw2SPfJYhoWlUS+iOzaNZ8wRJS009aWjVHjJXCXZT
qU7XIszG1YiR6Wvfs0su3rnnpCfTKkgBiLpfEOBS4xXw1uQUzFQqr4UKuZB1WQDJEyAc2gmPxvif
HjmHHC7H3M+RdV1BsbXvPsbaTG/hLH2tDX1+GrISKTaaxNwEAsE6i77ZyiZZ9KbeXokVLOQ5n+3y
SJ81se9tjLgP/TM/0mDb+4RqSpwujeurG2b5SY5Xp0jZ+NZUA8QyvK1FYOs4laI8NHnvEYJvw7Nb
G8YGfFv8gJOVu2LjMj7lo9WQMDbK+ZlbYFVkBCu3hXdmxqZ2RLEFEYN0VgvRqibeyEahZW55P3QD
FJp9omnjUR11IGga++k8aOunrk9Agps+wepUTbdq2yOMOBTmfkyrcp/NkUmBIuNm8qrkoVBkKFsP
nk01T5e2Wpfv+AiH6IQSWuwQJoXNmbFUHrf+vIlaACxcd32J1JifO1vHHRfWDPjoSiU6sAHH722u
OmHrL+BLKCeRpN3rn2GtA7rQHWDM5KHxe5hf2z6mZQzzmE22y9nseRi4ln8PYxVigxOYklPcNNVW
SVyS+/GoP0W2Xd1C7uB2E1rl0tchBXQoEhwqL9GfHDvTd3lgweSfB7tYvTxlUHvmoWaR5ksNrNtO
DtXUJjm0CnBtWTWdBsNLr9R3vUNKCNkg9SkNUda0PCt+LQJ2Pe2k2++NYDHMz699jSekJMJG+6Fk
HWuuBKFtYhULlzCXWATVlm0GpqvgadZ1nJY3RanNZd1CNa9Eh0ZTmxI6JAnwFRL5OQ9b4hbC3QVV
7v4iP/fiD6L8KFKrWDpKaT4a4OA2DTqqZ1vExr4dU2OHaVp3kTMi9ZMhyuWjmt0N4dcqZ3XKs2uO
Hd9nLFPQO/OMZucVy3EWKTSBRe3lHue/7YL+aiMjVh7ClND2ZO1CSIoiN4cMv5kxXafoD6HSrRhF
eouaIn8p2/Il7w39Mvpd9sK7zAE3WkRk5s5JyZG6c43qIHudthbod1rdTvaS9ShRd/Jt/Dk5lzCs
tamJdQ91ewFDU4J/N5IPN1JP1uxBYjtsTwLfe89Me5YbjdqLJ2qAmZ3msz1vIITFZbeoDaf5OW38
QCl+VkkyABBBEkst+g+oHd7JV6rfRdPW4zrJE2PxV8dfVbuq2W1BjpTtU5SjHeJhIZhOpncKG8LQ
iK+zaRUWO/wyGn6wIkOQeeh/oXz4iqF4+O6l6ATDK+qvIhmsXQ0vB66LW1xTEsIrZLbtrW2O3pLH
G1/7XLQQDI625qIjNxjYi8vGHFdUjKXHmMy05fP8mqJFZAbmqa9r/9kP+vlC0RuMGammnVetq9bC
8mIejEuAvZ0ME7mNuRq2HjrOmCHfp3IKr72ESvsiT53YFT8ieLR05qF20/ZLlj7RJmE/AS8ymOJV
kbDxzA1lMN7alNtPvWLfMIQLIMkDzg8RogPWqojH/qdaaE8ZWcavfmfXC92xvVf8vMYlnrvpk9qq
0Rrh6aOXOugEhiOarWLK9wNIHJRPNCVfNlV3YKnhgmenV3PMZKtYbrLKYz97SudiJLNApuEmW1Q/
OHnOtFfpOoeh7Z11LbcmfLuhT6u2n66ACPXqSvZXIxHhvEOvuG79syAuvyzNwV1kofocO7CvbCQZ
tiPpp43tZ9VSKgtJ4SAxE2CbvJit44G1qlONI2KivzomH8+N9ausqYTQQV4/46laP2hoDh+qPKtW
QeZYH2OX/3BSK70VXq1ckIcm6W31XEf4PMzRyBvZ5PpbGrY/LL6zDx4uLd6XwAKE0UZLFJsfcJvv
LzkkpnXkuiCJPQfLTK2v91UA3dpHb3LEOwe7HXU6cbV80SZukPiA4P/WdMHG9kBYovcW/fD4YYxK
0XaxJpQdAcBvY4WweWoiQF6ih/6by4JCZKYXzhs+ov4Wq5Nsa5dFewvt4pz4o44pl8HWv0q/qw3K
LgSdwwdHlLdeCcV+GCL7iIg3ipBzYSXXoPial2ETLIIevmgedb96faMa6naISu89zP1+3RhqdXTZ
QFwD3uJStCyyDBQcNrhum9dqaoNlTywStlApUIr2wnjRtLED7VO9Glo7fdVmi1XEU7KF7xQF/6hx
k6vuW4jW7jfXjUAx9xDOeKCIrV2hjOKrVv/m2cC1KjPsvgfWuK2CksRdazx3menB0lNugZ3tGhOx
hdFBdGSM9WXTYDLdp6G7jdEkP+ZDPexsVzn4U56ttdE7TkndLVSCHgRi2mHTRYa9yf32PXSyBod3
N1rU2Rh9Q5fpwbVK52fBxYOUMx6wyKBvPKVpDki/Hjz4zRcGzGbmMBQu2QguPQYGMgShuMkCgTLt
qMSo0s9NsaIgK5a61prcjnbunVE7q33xPrjFQ2lnROPz6hn6eHJF2Fl9yRUNAS/NueiiqM+jVT30
AihPkQpxjLyfQm2zk4rohCeGcR84KKAA78/Nk3LxW5iKoZ1+9KAytmDTkWaaq8poX+fI1qOtd/2l
tRuI6wqgNlMR0apS2/Coe+1Za1oXzfoZcTgDE0OPI5YIP+IiBCM1Il8g22UBGQs8vRwi615Yf2HR
n6GiPb4MeAtdy0S8NFpeXwi0ciVNPRm+vu5eVTcTC0gW6baKuh8umZAbNsHGeRgcqI1mGC1ZbeQn
jm6yE9H4/oYvAnDlKf5GWJ8RvWaNey+Ki8W9HunOsBhrPQFUl3XrYnDL19IQ7RpTyGIrq7Zh8/jx
NPRlgwn+m1eMy76BBkqUzciO90OHXevRN2H6LWdQxTEOzEdSwcoy7DEhDL1DVo8P5Sisq5uCau2b
tekZP9jXlQtVNN960+oepiYl7ZQj81lFH1PFdSgUfTm2ov7Vm0+966DyE4feqSTNtECFqlsNMeSZ
VmBFHimtv8MojoATl/NDipLnQzYfkYZ+SPWkhMRJk+zscohSfc+9UlZV3UwvilZ9i0H15Ph+PVex
2vEMQhZKVp0omM6jS7CM59wzmM/+MW3zJTQI+7nI1XQRARMgcT7821ttmqtJbPDUDe2v/81aTY6Q
HR6Ph70x8up/HNwclLLHKPlV+oV7GEq0H90WfxtYN+kuMmFYwc+EmVyhTcaWe9wYhVFeJ7dyIFuq
LTGc4MFrynyXs1Q/Zi55uZDLf8czhORcjpQCgofTFVHmfO1HkfrYTrGDy1CvPhfJrapYgM52vbeu
E2LXmTjCi8BrrmM0J1+8pPrQ/eysllzpcTLgtg6ciSiXsbQdLNeN1jJ3rT+pO7DSOJnnerLWLKfc
azazAe6eHxl9SWaadSms5bWuVvZPt0iftBGboDpXVWxrlHVvieIXu7xLyL3wI+h4h30Y/x/WzmvJ
bV7p2lfEKuZwqhxHmmz7hGV728w58+r/h5A9nHfK3qG+3wcooLsByhqJIhqr18qgaAqaXTnUdzZf
pW2k2t22N+zhKlu2t4IDWn2VOaBUzST8mZpnTrKAjvNlvpp9bX22fHhOi1apHjhgajZFXGdgXUqw
0aSxeOaqrlmlN8u0sqJvRdYv/ayMf8h+iQhCGsTPJtDATQu7yXEcNVhaDLC8vtMpnOkPZ7XW7Sfb
cRRu2RuyXMXXwDco77Tl4uDqnQWesPuheBE3StsCim9UJkD4JjxCRRyuydwMd4lj5ovWML6FSu49
UYo47BSIU7eQnjrP7NGhiky979BYACBMk+FhSPSOsp9S3pRp27zCi3oQEYFZj1StkZ9TuyrbNn21
ky0v3sMJYe4Vzh9O/C0jjv5q8wL1hLMKIPJfNz1J90ENhlNK2nfRB477ZOg66aCyP0zYk06DIbjo
QQv2dXwOAOpRUVPW69JAptrjvVyZ6F/u+XGRXppw9Bd2a3P8PXmrxkZxxtCfZBmmUQ4eeCiq+SEt
gVRoetvtm4bs9Wgr6Wcntn50IE2vhRPq10zz/4VYe0oBtLPIwVEvqeODYcGRzT0iUsO2b6P0wVOn
zHXWVN9NyLOSoFF+sMv5UciB9VxA/bRWlOizPZT5inNP55pMDZhlmFQ5O9q5pqRK8HtUymoswSz5
bulcRaDjmEDzQw6xZ1su9SbZX24s0yoiLCavdLVva98Wi03EdZpL33YkmyXPX9tZnp4lr0KAYIwh
fmq1+ATq4osFYPIcaMY686tHKKiDpTqqp7FyjnpCHtdybOWcI+q+HAdfWRl13e+cuFL36JAMl3xq
gl06kHIBZRDscs8JVrrZqK/mAJ9+2fc/KYYb/Y4dO7RWzyX59kVVO9m6gyCJ22XsjQdOEJa+LhkI
ReXaTh4AscWFqZCr8aydG0npko8831cl/uQ7KjQwNiIwmpwPp5Fi1WWicRwdmlq/6oyIDL08WJTU
NU27iOrmEbKgZCdsc0NV2O+Qyla7dWd12oKnkbPOUcGrXXWkYSw9eJnYKFdtYmjXyPGdjU9xtpsY
W06kxhMFRunOM1C86dQCxp+gPnelljzCqMBzNSp7YK/0fi9sSgL0BXZZ4KCSfWUrYP1QVNJQ4yRH
Zj94Gk/JqE18lSVpOPh6Nh7AY/PuuJxgBBT1nxqwRzwIRp+kimOHjiLcdQsB8y4pevteRt5TttSW
TQ9K89S9kisN2OP4QbOMvSQ4gRlO98FIwsIG5rEqrFFdab7jQu7SPXhkwx3D5Ah/DCXzXINQdKlX
u5cyL7vnWXqqdkY2YjR5avJA7z6bCAEgR+7zkBfX5TMqXyTRI/2Jz48JRmcJw3t6tZtJV7h5tihG
vpL5TG5Nwbn0qoAhbD1MUcIRFpV7V+ffxQChU3nNgWm0sqxyvMIw5Sw0pe45ZdHG680mG+ZWjW0d
/CshwsFuQb8YQCQnS96F0VI2EHCvpaY89Y5VnJom/tWLoVqAoRsaRkivASmLmFuXOxGfq1huNzG/
hOfSQN1Xko18myiOS1UlDR8DZ9/UFvn7dDwbpckPQBLe14UU8fXntsgTrIXSKwzdCJtQQlIa1r2w
1XZGorGCtjS0VbZJlcshHVldUH/bUU7TVVYMdw10QFcZZoOl5vrevc+r3pKaizkt7GDN98arDZjo
xJeu6pQVvII6P9OufnRyNdnWof659dvo7Lf/Igle3sXNkG8c24UtJkCBqHIh3RQ9OJWhyRHduamt
u77oB1KnyI/0pmwiNGHBVy3Fn11YUb4YyFssDF2qX7jfK8s6dL3Hwi5RagtL92LKfCiCCNKeIDqa
Ddq8amPw0zINRdNB6kEVpJP12UK41J68ddqtpC5Wr1r1EAhyJtmMkefhDb5xN8mk4/ZUhXF8MVJU
wq5XnVJ9CLgJgiXRFL7CY4FvNhvFk7UbgVNZN4iR9ir8QhOFk4jr0LWCL9o8RRk8AnnoxavGUvRD
HVCv7wDmelJ8s3pgO72Q+yR7gvlxDUxSup8e1N2mUl612ClOZRK4t6GRJ8kyHLpwA4ELGitp20tr
xEulbQxM96HSs++UToARS7vuwHctWHScVN0bWQRezonHreG4AK5K6cVH2+qhG5Kl3pTVkzcM5VOW
2NccMuG73JPKJ0frjGU7DA13WIa2rbhbjijClVu7d0aWd+c2H9y7FLF1+DnDVy8Jy30g+zmFG170
akbkJslDBjvhjaijBiPPUZnwuhLCVWkkPcq2Lj/w+7ET5t5q01PsZyCb2GgCkBx9yBs4wTS0Kl5R
D2E+G3EEgbcKdzgVVeZzUpH7Bmgmr+xpaAyyss0zft6lyDKeE6qUgIQq8VrMVZ3W28Lw3axvcxuQ
w/zaazD8EswTXrXJRteDJ42lorYPIG2n/ksMVUQq1zDzyxsRnHZg0nVoR29e2YtSUjd+vr3N7Xt3
BeGPvBXBGsUUq9K33Zs3NqtmZVFmvxPBctABemqnY1hx3dGXlnpdR1twozvDctpL6w3WJgnG/GRH
x4wM3RNqX60id09TJc1TUvYvnM855wxmgR0MD7Dra313aep4T0m7c7Q0CTYWYauVr8VIZdbN1Gpd
dKeDVHDlXA2gLk31I6cjB7uzu4uIT8sgXrF/DpAvR93ESjse8QLOieUwRsGOs4tE6b+nudF+zXNf
RSZcMy7UpYe7AN6omuOwa2NEz42MVJjppOqBnHq7DJ3eey1JHW80eA42wqtUyH7URYy6yOTNdCB9
VdZevcDWXpqvVZF4O9XPIC3vSNuFiVmuKqkot6CZ+d2yvXE4OMhUGOvQsH5346mrK0mhLt8FvOvq
iZJvoqnayzMe3KHzXkz+exQtDysJGqAXjU/bvRsjRDSNJKPTL6E3PIhROKbZXQE6T4zAWBknDYWe
RTDRq48lJE9238N3Pq2KQKe2mdi1VqEpaZfBlX81urS3JEoOZzMP/PkhdgFTTkGzPdbhXPSHwFx+
cGReKC8KNxm2c7AIIR/BXseEa/7tcm7LhtEoFeUZYYIN9d3DZ3s03dVYO91pUFL5LKukuxoV4GDI
HtkfIJsIJkUh0RSTrJDoxZox8WAgDDtaKAoJm/LWi7PpkLlFnvaDQwQLL6y9iH5MK4tpaP568ChA
ZLEeAVHfVq3ILQN74lCqWYBkXkXDmB6yKvjVUBuYHsh8pwfRmx1z3Oz4EPdfhMzLAzeD8F6sP88T
wzlmvtJ/EfJhqXnuX1/lX682v4I55MPylSf9fvl/vdK8zBzyYZk55H97P/66zL+/kpgm3g+lHdB3
9IMHYZpfxjz86yX+GjI7Przl//tS83/jw1J/eqUfQv50tQ+2/4+v9K9L/ftXant+ydOhliHaO/Bo
F0xfQ9H8m/E7V1T5zEo5I7zNuo0bPcrej28T3k374xWEUSx1W+U/xc9XnV+13KFCs54971f6T+v9
p+uzmWHr3ekhT+fzFW+rfnwf3lv/r9e9XfH9/0RcvR7Gq1F07Wb+386v6oNtHn58oX+dIhzvXvq8
hPDE05/8g004/gvbfxHyvy9lOyXUuaX2dZCM4NhI7cSQCNjsGL81whMNQ3FQtaswC4voVWLCHGu6
ZXgU7pIDpL0TI8umdd5DpjX60qsMaqtqQ7rPghgCtbp/YhcMke00inMqCVvwLZNfzBkD3Txw+v5T
+IXdhSdqM5YwYgmbaKoetgxTBwRWQ7Z/gi76AqlHfClsKd53toPgc0edr21GtwaGyvicpzCQTlFa
FKEkJ7yBJQFn8+TTzSbcaqT/QI6OhIjVQC0jlsr9njrnXJXXt0AXVslVZQQ2PMkG9SXZiMQOO3tw
mIipbvwILVcbvhuD+vmuuOgkDTi3D6numYZDYBWXQomLi6I02tbTC6DrYnarVcPOLUA2vJtt9Q7A
5LT5DLkgK4qJlZkjS2TU9/NaYmm/0yqSmt7xtl6QFM0pTGNoeX9fUoSlfdefVR4sbmH6yBbNUneO
XPYUMaMX5E0C9jexeuiRKVF/J1zfyNRfjUO3Nfi7HQHleie/mrTsheC9MIrps7sAJ+JIjn5IugZU
hZ0XFJ2mMH1k1j4vLP82cJTAAQ0z2XPguBBckby6zRDGeZpkjdGSQ496/W7OLbIaynUXJ+nx48RR
Gfx9E0r3H9YSQyMzz2S6jb1SGWjVxwitjXLn3QVN4t2JHmAvD93W0tu6QGY518Y7O0Rc54zReaSy
dAqdZ94W0toH245i8qaBfhDNSOrsgDKyfhA9BNOGfSIlC+FM3sLE0NV1L6XghBkZxdGIzUqL1pGB
l6E25kM81hTqXStJyp2wtojJrcHUakvhuHmncNHrRpmUt+qdROwcwYmTuZFyKD3Aa/yKnb2R4j8i
MqSSsP2HUxszfaer9tfZboInVOHTSjNOeVx5KzzzxRw0DEHVdVCYTK/67XXdhimlepQa2mvxIgzL
U3lHygSGLds9iMbIMhTrb+1s7SITa0ZNCNnCKTYB2YLw9YDy3Rh30rsF9CInYRB3sXRb8Dbp3YJl
D9erBEPDSoUZ/ahPTRjmzVEMRW9uPtio04M2lo3Ycnb8TwvM027XUHtnk0Ftl7LxKftTwhYRBWQ1
ufqyn15DI2V3FSIoIRzk2yI0qBGpnbQq4aW1D5QCjOlCjMGe/jJahv+E0IK8EXbQY85hnjHHlkLY
Uiwj5s4xH4a511ON4dT7UY4+S03KSUZuwOSmh9FjAEBtb1skDWQ+Ya9Fq+1EBAVcDntux79aE4w9
zaiuy824BFJlQeE/wUnaCU7SDIB68jE3OXqcusJYTx7Rm2PElKrfWD3yTXOoMP9pGAiIyrxSLI93
blsP96NjXPU66Z4KNtyHXFfL9VDG6VdPNzhSAmBF6myA5G06gpIj91NhAFyNCujXwrp2F1I97AXY
WKCQRVNXtrs0DCdZzzYBW06pqlsn4LeWwnGDJ7uOG241m4/+O9CzV7fRHubFb7fAhiruKoAxF4Er
9+AUjnNg56qnC9EVDVzsBhCCCk37m7WkCrovVGOjzZGQnbrIcE4xnBshEzs1Yrpd1AEAS9ICuVn1
MIamEKrLo1cjmxNUd2UO77PoiSYfEqptUx1Uh1v9ckRvvdgD5ACTs74VwbKmIQcd+XCi1lZ16dP4
JXQdC/LhGMipFA/ohvy2hRxlXYTDn3p/syd9+hK/rRG1T6Qt81Pt5NEZ7v/o3JTWqnJIfULq9csk
nGPRjeBJKiXfQ0J7kkd76BYipupAUHPuiTJ86kTUB05rJW1dBVvRjRvjhx2o2fadTVwq/JnDC34S
fYmUad9rCUR3unNIpqY3FRgp57HooROMLolZ7T7apdY5/MnWG757kBB9QtN9irmtKqxiLOaIph0o
PVkKT1EM8o5T5dYwlauu+/lLTb7ZlwGym7GvP5P1qM0mf/G8VEZBvQPXL2cvChLyF6MzH8WMMLfj
c5nz0JjrZGvNhhuNTsn10U999yh6SZd/GTzb3IhRNxTu0auAJPPj/jskfOvNtg6YKWo4LuoTk3d2
3CaLdcSKHy5XU62zSutk4sT/x7w5+NfcQEaFwgo2sh9k22LUvXtJLmGhL5z4E9m7z0avKz8R13YM
naNf2wsfYyuqPzttxJFO2PoPfmhzzzRC6WjWZnz8sE4D6dfR70r4bvgQnxS5svadlJN/gnZgUSOe
cwqQlxjODayAmzYEegkWwSxfw0hy1jFsXQuLRDkHpkm0hnesOTVTw2Hd+2a2iRBFVtZRaUv72S4m
zEMRJmxprpm7MXLQavvHkkY+vr/CPF8LOY6ok+TqGgaFUDHiDhas5FsxjOU8uXOS+A6AbZQvmxQ1
C89HbcvXani+ehS4FC3oF5BqdRyc/6PJ0OtF79WA23shXGGnwGMturmXoAJbkFZ7Z3SLzFxrXQjK
zamaTaBEylRy4D+KptEhkEDr/l6MvAICnDmim8I6IgJr/B3BUxP4RwV5b6VIqxXHjt65FCRJRR3z
2O5m/VoYoc70z4MgRIqnIGH8e8w8Z46pJtol4QhDzdvJYPVgEMq1Z7hCIlfJn9sKJbrfg9+eQiqk
TUp1FMUw031P87J1CJXDUtwG57tiNsCM60+O2Xa7j04OfXBJpE+3VdHMS82Oedq81BycIdhEvjZJ
ua/X4yO1/v3C5sT9MEboxaiJ5XHWSklRbLlNsazgKvEb9aGfnBBj2MtGAZktYnvJNI5BNendZlpb
cKwSHO1SDS7CG+T8RdIEGnMxtDiZv9O9/ohwkPxYDuuW+pgKJB2QhUnu3M60lduY/j5F6OKUWLBw
sSfKo5XoQiw+VAs7A9lJGWq5qYe0rxaFJv8KvfnnqaLXBRMHw8BeRQzJslPN1APCi6Tswaba+M6t
NeVp4NBzqUWWvgc1pTz5pWXDdu+5KE7nUIXJerc0p9NXA8nXvaEV34tRttmuTjYwjR4gsKbcj9M5
rGh0T9H3QV1/F6NmOrMVsQGlO3+Mndacp4ueWFfJpHIPS1d87KOuoH6d5ymF9+GilwBmhK1VqNas
HdfZjkUm3eXU6a6HukVtrvfyZV8lymEUTVwBcMomOcGFMLxzTf4Mro+Dl7S/eiLkXbQWBZ/STC53
oHfKgypDLPmmNigkB8UwC7IjxyL+UZhqoUpYJRydmXI6UfD/1icUwaVJ5ZzUq0CPkSx8N6NX8qNh
Wt7xtoDwzKuMKXTXq7eXMbQVB+WjFy+NIP/BUWr+yAlU8ShJ8RfO+tuTPo0U2eh3QCaRspoi8kIt
HrOgWUF9Pl5FvFKMCBH3lEgJp2SY1b1ak7qfpotJrhsrAI7Q+r5dwI6Tc5Ia1PZreb7sSJUszMjJ
jiIYFMG4VwcqhcT1UYiQ94PNsSTE1VarvTZVqZ0tCXisGFoepMpjTVWOGBaOVS1kPbLOqSfJr7/m
tK2inaUEnnG3cLTXeQ4PseFVVVH78+G0DKz4WwIG55JNDUeYysVXE2PdT+qls004Ej1DJyFC5UcM
RSNCfD147EEnHmaT6FEz2pskZ+Z1ODu0D24K5e/b5W6RKrXmbu+AdZ1egmh6S4dBPfW3nSvVR4O9
Zw7bgFof1b7cmZ037GylrqGnxRSrpkbVihiLrrDe5ojpZsUhIlDcolr7I/jnps7+MCGTqfmMAmmn
NGwhRBO3ngvqahpXsqTejJS7/HLPgR9s4zSjMRvn12Th1rVY3Srg8j8ubcSOnaDt+Y9lc0pfdtoA
fyO8IPEqQnHmk9I4Hb+0OiKdppd9UuxnSJGtF4jOynMVIhlo9XH6KXWHfG17lJezxYbouZQXViYr
K2dC5iMFnR6NCbkpesI2AkQHVjx5RJO99cQQmjTcjhFDy9NNP7xZt5d5Zj7BS91cFT9pr6piuKuu
Q/Fmtply4Z2r3N0KU0fRJSyzE6WrNtj9XhhFE0IMsTUBdEw81811bszHsHazK+hMi62iQRFnVpUO
gHsuWISmfE4M0GyUmK5C6DV3OafVL03FO1SFBpLDkxIz9b9UV7tNfdSnYVeDYKVC2D0Jr2n7X7vB
Ge7EVBCwl6RUi6vw2Xq+bXQzfhC+QKoXIHDiJ8VRnOcO+WEYXhxTegpgyrsC2KyOmQsidRolUBvc
eo0TI0KgtNVeOHrDK69OaTc7mLR4HpmCZ0fjS3tZ0RsELwgTseDYvE3jAUyZY8XqiMgVke/fZt98
fgkcQ9KUteR57sbpfHgIYi+7iEY2kIYaawR0xRBB41+OKq+gppFlbzMHp5MXyYlu5Uc51HNvq0S9
kl08X3XWXZMjEPTmEDOMjqxdKFmQMenSxoRpe891zH2qoBoz8VLKk9QeslxoBQtay3k8uxEuhPBS
jIe6LnaVTvGyH43bjPN/WJ689upqKp+3qadF5xANwAtnyr8soZt1U9aHP5AImBxtXpdUMAAmJVu8
dqWYOv3QgScQAtp959TWdZgaqnJRAS7JjsVKYF39xLCuhuJa27qPrMVs0xVJOVHhdBQmMVXEQmOz
qFPVB6PIasKpeF5wu8xsmy/jtFQct3DTHB3favcUZlOcHufjq8kj9yrRG/KR09CGjYqyff2+b6Xq
MdKtrSerI1iT1jvGIEyXgRjqVrSOG6/aCW9Q9F9DdzqqB53zXPDpFVFwq0B8z4YQ0QqWLiol3UDL
EWzFcAwLUJSK75zFUClBfErpa6r5zR2/VPFtEvosMA/D1LAWUblmSIuyBM8vhqkFYaeK4LZe8LE1
8wylBeiA9lVupVtuutojhw3cySES+FdgQr8NIf43OAL7pYXU9+VDrA5PAFosxKYxKu88Pq4o3nVW
tTxqx3ZqRE80AVJUR6vw3QIOdDwScKtFq0U1hJsMo7J60Jw6fO2i2gmf8rSpX3O5+aE0wca2iuI+
72T1ibJ04JFlxZNi4GtPPWiPlWd07lZ4A539PqolGgAMggeUv4+RC0wqmoJLcohXSsAPwinmh8X3
2GY3JCx+Hn72SgmG6ylayiH2H6GOlw1DXsV81R5EQ/GVbPgPndHmDxRzjuSSZMguRzeKl3bMdjXV
dYhR3+LrNttqvmHcqZb6w00QJOs7Jb50GXdKHidhxweNeGmmRjj6NDX3Xp8812bx2zRNSFM7P5dm
uLzFN6Z3CP3x3AiK0ol8XvTmpv6DbUiM/xQ3TwtDPv+ZVPcrPfYisNIujDuDTsXwVHOqVr4KYxCN
6LU55yQLMf7gBgsa7PzAPQn7bQUx5UPcbHsXk8PVseH78EORC5WHDC787krzFNH7+GpSndxQz2Pd
4q+BYsV5bRGn+ZKxLrirwNSNRsCys2GV5lMb5Rtj4pYWY6hNAsDDABpnW9draBi9G08TG2EUc+am
tK3wkOeddA9w0Hhsq/S7lBndSYxIuaob9mbGquVz84hwyC6Isv6UNraCSg6VGoMZquibpupF2ETT
pgYkl7aarcUwl0awu0U77snZ8vlvSv8FNHRAhZrSoBWYpRvdGZpzFFUOdSqBd5Am5lcWJXENQMgf
Sw8MuudfRM9Q+bXJlAZ25H86UBkje+war8JujkkIDcUUosQ/q46DJLFGktk+5BC9ym1OMlGQpTb0
trCILQcODNzvMcIkx6SOs6PVh/eBbiTb8M0k7IVZ+vniY7enoh0rb/RttvC/C3pbTdj+vmTuOr9X
r3NvC8jJXiudk56rOGghWqDSIKfGZBGYrf8jBeZJEdFP/jKfNLixXkclq1euYseXLINJEHI/dTeY
hXIxeUZbmW2TLynddzh8qMeTrwPP3pQ+pURWZfWrd0bRFY3mAVBva80FrgVmG2y3Op5m9wDFfbNo
XN4mdJO/zo4AeliU2NC8lJPsgV9bbsfQkYoRlRL6scrGz2Ikmi7Xpw9NV67VasgehE0OIIIpR5sv
NyYX0WyOaoO18OmTCfoTdTtKWrOcbUlS24uhBaw+L9RH31wF7fLbqpSDHSiTCxdiDWFLHbhl3bgP
N8LGw1GwLNSg3sEzcsnyAYkPZJYeWsfsz/BmnsNpRJl88TDAwr+BNG1ciaFoyOH/ACgfkp0kLK4M
5+Jy4i0mCVNNtfUWZoN2WUIMTZ1wP4Akc5Fm7HP1EoOO1/MxuKunkbCrvqkfeXY4iJEtjzooRXUo
thaSWwthvDWVrF5cFakwrYFpTtj8Ttbu9CFcVEkZrk1HKu6C3OB0FmreXWwp2h3/bxvAs6U8tyYH
KHKr+/8acmWZQIZCMXerH1I9yL76BYWrNqxUkB1J0joaC+ukw1BycCpZ31okRa4t9ZArKFjkVyML
vnHCVf60wi2KGt6G+0y5taieuzaOai6zwsNmNo2zyHg2PzW1cxBeU4pgvI8HPuJojZo7GSzkPkbi
ZqWppXmibP4HlAo+BRQKkt6TaW5mmwlH+y6TG+rNiRB2qR/yFi7r39Oo3fy/LPenqwrb9ArZd6lr
D6R8OR1f1lPTTCevoqHYaBUC+D3NJhHhqYOyaVSZP+gUK2xivhhSCPoA3t3Yi9G8LlUyKVwg24xy
qUMDrHySWU6eijamWNT6ApW9c6k4YRuqtNhlqhzcpV1N9a+hmfdkg1CeclzIldAhXSCLYXzpjeax
i/gES321NDrOONnlH2/8qu+oVkV3cBJ1XRY6pTITs6qqGTSiNzUiZJzYWZspax2Myc9RzYcLdzRo
rnu//UaxyqGgrPLVg9xoS315uysCN0TGRv5m8BnbpbYF/U5mZS89BUhbxx6HtRhWfd2uEWpKt2Lo
jl24kg0t3Iuho07kVwhdHAdulS8eTFaUG0G9VciydEb/GVxzCv1aIdvqc6+kv4bllG8VQydyXKjI
2l9eMUyuub4ePPlHO44OzK+mjOpQrIP1rdMIdHTHDsZUUCzhP7NKpFY+i5FoEj+ZiCzUH2Gnpcm6
t/aqSaKftIFGOYys3XrTwzqFMUXHIRCFZsKhq6l+8/JV0ylRmqLj0lDXudrBPfvmdgpDy1dixduy
VNYuhtSV1jVSMcs2brODESXoBCIXuxrBn3+TDUgYVOeLNHbGelT84NCUdvqoRdo3RDyTbe554HQa
LzuLxnb7+tTZFzEYqqJoVrNTkzxlaZRILPVN0e0gNHxx04JiQqdUF45qSXf1JBjCaYB3SWPYlgxF
e2fPi9TTF50N+WRQN+QNCBOzYKBt92OL0iXHF+HnRoWj0jTsr3Xn8UMX5fDEt9RlNF3dwhmROV+h
Cfqq5G35qGtDdOBRSVlD8dx9jXg8jjXnq06mjpPaXAYLqyoP+mj/EPPYB/DzTdnJfU/FI+cRjc7v
bmDcKMnk/lFXTOULFaVodwIR2Yuto2gStkK+lfMzNe0mRRMUlH3KdYFAeGrZMA3no3XOHXMlNqF2
OMm1pd5ScWv5UkWhfMkq93MZeMpejEQjnGHkLjpq486zXVNV/dTk2lggVSlXzos5auPZdINh0cqI
Co6QzK0dtbe3YphIxjOqzkvUWNHEmGhrdCX0eddU/yR60egn1UJ0Pc+OqsXsku2aTUupgAxnyrvA
X11k/xZ6bTqwOY79KZwajyxMuiq17pOVmc1WOFDfcpE+CbJXU0+pOMxLv+Jv3YEeEl1/ot0JJ1GL
6QfndGsmJp/b+BbUcOSmoPUFIdaEmRao6Ao+N4Xtp2+hMQovtUSqGD3XUd3Vk3ZPBVyeX/VQ29WJ
qj7LrfvLC/VdeBg6lOF4TrAX1NJ530Yr2pahrv+EYX9fhQ1JPkga2D66e7OysqtI5MdqMS5kL/WP
Yugpvr8uZKjJ7Mh6rvoRfaRo/GK6dr6J657ko2OVnyZ7VqjDF0pmoWXlI8zxzrIAIXXI5D74pNsR
ZMZO9dQMsEAmQftDmO2k87e51i+MZGeyRzvA3A1T89TT/zkcpL6b5Atx37q3cB+4lV7wwznP+bDO
LVpBXiBdzGt6jnVvUQexLVOrO0le1iF4j5SV0SmXBi1zHTFfbMIbyX13Ek1Wpk9S71nbqApN9yxs
UIOAoVHzciFmADIJSE9PqxbpGO0Uzn9yxF/R+qYmKY+7TfRWzMUf0BoXwmsE4eeskpvdWCsqVQ3T
jMCvOQnKzYAqvbdAUQUGpY95MuqvbGOjCGrLlgeanIeQsuYQYyuVkbnJ4TOD7VpV5JXn1T/znFS+
FBfoBFL3QmXFb7F3/q/IvjfdL4cQgL/ZJoaMDw47tSh+nZcR0UIl/iYc/8/1/7TMbLvJx7/NSA2Y
Vfju8mqC6dUEkzy0iJ5fq+GrD56eagtFqooVOYbsisJYerWmHvgCCpjMi7CIZvRRkSs703oX6sT1
wH5od5vytkJfDAm3MbdZi5liad2W27uBXJYw6Unro3hh6KSRAz/cjKHhOQuF39VzbndrRQzFvCSP
M44zZX0je5SNU+bXNqcAROj8ysTVqfe1uOGP7XZ2OHXTHiuSjreXocuTCJi0QsjZuk9IOzUOiVLV
KOz7uHL0M7iXg/DJkynrLIg6tIGno2koHHXedOtScZyVGvIcvmQH5y4q/JMatHWL4Y96MSHvOYlV
uCs096jZzH6wf/UeVpezZUc7O2iMu9rIYn5fE45AlUoGogOzwV046sad6Nleqe29un68xYkpXhf/
K3XTcZfwTyPxzQyLr8SurrRgYU6rirh5qQkXOlh5drhdUoErI6Aqa9VNp41d23iU4OX5TgzROkcI
2KAUSQztBKqPsnlEMMA+oi9h3ZoPQ+EQttYJg00++CHMg2D/tLCLF+jblPdozJX3QciZl56rVHx1
Q8nbTEOdyXubCOZXsF7FHWwdYijixNw65NlDJ8F8m/thvary621eUYutoHp+1LP2V+M01rHjoYES
eJiWKKb67ZgkywuEEKDjNMIqKzdwl8M5Ac1goRTeSqzwriuWFdHC48IgwhcNaaRRRjwK8U0kMfME
Tfg6dE6UTJNk6wzU0vMukVe3MVWo9ukWNTgeDBam/+2dxxCTsmk+rOdsv6kT5DE85nlFL13pOFJV
yPMVjRHlEjLMnPpB6KMqh6jPg1NAnSvs89ohTOKNR45zF1qUVY15YRw4szV3nt49SFpHlTWsyAtt
bOsNG6jhS0QWgfrT4ZPqwYnAJ6TelHF7s6dmOd7sXaK+s4v4ETjJLV6PG+mMqiKULD30SV1R3JWT
um4csT2u8yE4jJP2bmchLaAgoLepJrFdjY3Ljm+UvxJeD2rWk2tG/EBNc4t0MK+yFOyaKRaNA/tg
e+4LFKbjfWW22qIqYe2BCw4ZB0P7qikN8hheG0BnrlPiqlbqIg6d6K4N8vgRxaVLAZv4Z2BW6cb0
KgmCNSf/7FDJTP4op9gPjXYO/FFNTM6UaJZnqKsRECoQAers8mbyTB+CIk7yy7NSSuTSEuDZIljE
CIcYiia3qGN3PRR5PH/ifJkDRU+aKJ2z7vu8vDCLRWZb5wdfGutz3GfjptQqT9kUo0nRosR2bYUQ
abHkPlrxGDW5jDAqTn2jcRdPnDD+f4Sd13bcSJauX6VXXx+sA29mnZ6L9I6Z9CJ1g0VSErwHAubp
z4fIKlGqqem+gRA7IpBUGiBi799sSCBli/8xCyxVfDA8Y3W9iLzedZCZiC+aYtS72Iij8+fBLkBR
9+PyM4I8UnRGxxKvhCmyHklJBnsZ+xwiz5rSnZa+pimrzw5tdJlG1jTYWiKDdzi/2DUoT4saZAfq
TSsjNX/9KwyHVFxXdm9unfSHwB/FwVOdPw4yJpuy47P5y5C4UtLFL+2fl1Em31z62GotZe/n5P/1
Ws78wkpbhjs8m/dIe0zbaHDCRT1LaLUo+yMF4JarUvGMYx56SG9Jqa0E0aibhPrOcrQikr1+Paq4
XDJHLfhQxkk/yiHID0QoK2HAFASltRtSx2H1WCuvfa/tYc6hxq2GA8WvWbt8jldT9d1IUOqI4lA/
l615aMJu0yviEDdW8R5mbsNT0lCeotisVkOj9Le2akVbB22No4v1xLJLxxJrOx3x+7Z9yxonfjJK
xbktIBLnyL09+dRjHovgILvkAekHIM1qg28go1lX3DWNucBz96PCK/gxMXSen4aylC0LM6NHZ+BH
5ibdamStvXKMha1EyUMQduIhGbJ45WZ+u00zWzyoRRHfcAd8lp3yMAT+V5fV4km2kONwto0JdzNW
SQstuZg7X8xzwj8uNjVptyURfDN2LQW/qWANM4v4CBSywZzMTZRP1k6rb6sUNaAoUnoewn868Uhj
HC1tEHa2wJd+dlRN+YbNi4PEMlkAJQupMg3JrURagTK8VG2W3EoQ1tzXzC3ZF8TxpVFTdTG2rDoc
qy0pFybqAqx+ee8UZnHPWhqyRD7lW9mUHUYBTziOnbMMNZaoT3rrPF7Hz5MCZbZLDdj0pKOI02Vv
tu+xF3RHOYRKhntpJ3v5OUFT26XKTfLUaOYicVgEJ2UkLKSCU3/vZcolrgOFzRLAzzOWZeKc9Q31
fzWFtOIj5bk1HDgLeBTVW9/XDN5Ev1lWVkiJbH6YpnqCtnGM7c/ckgfZWcwjPof9+9gocOEbGsi9
ibIubBd1QvbULnIj6zHO3OMwhNUFj5JqiUtr9vGfR2RcY/j9Gp1W4UliFMGuStL2oRmVF5+/8VTM
rTrvwt3UD9pSUczmwSiG9iFJX3QzTe5lxMJjBCdDq9/Ivmj0nLM5oJMUNO1dGuvAmivzzN4UZ+5M
iPeeR3ZoKfFL63jGpvGMaF8kqn3uuBnYvesfax5zNXRdTofJU9ZuCQAS13cXOcwJs6Wp1Z9GpJeu
TV3Y+lMnfOeX5mevHPx3c3Nyfzs0b7NJb0/y4KkoH/DQLZBy/DMmz9QOxQtSwT5VkHwGeI4Ztroq
ypKra7Cb0aRx5+wy25gOU4k6thRl73BA4pnkPAptUnaj6IDq53r0qlbGEtHP8B3gJHCwyH3SnRiL
xBIMTiIQdjWis9Ur+jlBQQZyEz+TUxaU62unHbfO3g7ULyGUBko9/nPRcIvw7KnbCgxsVoU3GY9V
aDZHyh9iIZs64uC3UZNg0lMr3dIwvmh62T3IvhqBhUSpwrNsaeVYLt3zFHErv0UDxz2OiZIsAQBg
LzLa442oJmOJ3VL47hjOhpWS9UW0JaoiOgpZ9qiEz+VsCDYPkDOT2ZikHlB0kjNZWkfvU2Vt8tGx
vvR9X25Fsg4DpL8nEMP1t6jC53BsNeXZFv17bdXJRbZU/bnpWvUJSF13R3HtJk0LnL87n0qmngZL
2dTzPtsCBbbX4PReMvjx+6q28wmUvTLtSlDXekpqSJ0PVjigOfXzbMhQymAz0G9khzxoZWpfxzkI
fhwRDVt+zk8biijYH3UNChB+uHFyXLQGt2NnXI/J2etUnTtmqt2j1Nwvk7JxedOnYNE4tYkclzEs
SzcojnZXVe71NPPL4qi5Filop0SRUfnoDNS5SbgVWA0NwMBHnlKF0WOL07X9g+7PnuGZGX+kvr8k
9dj9yGJxayJG9TqN/GBMoypvWy8pd6K3yRFqmX424kpdhRoFezS73+Sk0d2XqBB9d6w+W4RqXj/l
AqP12vHFog5wAKc+KFAU5TfXjGa9axO7eyQnMXuNgW2XvXURBhR5zA/Z6RSB98AbI7vkAbvzZ/y7
vRvZMuzGXRpuD+JsvjTSxX97LdlZKZP7+7UiDE9MQ/NuzHmyvFasPwZpZq5k2k1YXYq7UdT+ka/7
pS0GxV1mHYpDzby2bnW0Pyb0YHZoRViPqRY7m0rkybqd19oirpG+VbgDi7mpDsZ0JmtN3ZeWopX6
w5DcyYnyYo5V7nHw6Hnm0Y9BUAVbK/OO8lqqMfz9KwVPZRDx6DEC/3oI9NYCOhom0aYTTbeQPZ6o
/uiWzesYNWu0PTiP/efkuGRnEaAftNBGg9toDcbtqNt4mwFjpRaYcn+dQ/4se66G2hhhy8TpdXQW
Aa5VtPgwIZGnutqrpYbAjNvO3/RBMX41JrSn/gx3FUq7Mqw6fxv+bbS8SD7n9H4bLcNhHH/zCrSN
B9UVO3ZO1jZBjf7RHIMPYdfjByIh9woCRM+mHluQqywV5mbN9qebpoUcgcziphcebE4/LAG0d1+M
WBuWBhX4G1aTKK+qSlvcyHYHbryfdaG8/oOlNbZdhfkjD8ozvjLua6/XuB1VZLUd8qnbGp2dg9N0
ykkIT19PRd88ImzeoyvXDB9Fbcw3HvMHiaEtqsOLLvemRwGwBX0SFYzX/K5ZNXCPv4njoXbTmqX6
GLhowfaW9cf4CKOoz/Gf8Xm8mMf7DuPl9eUb+vv4z9cNuM5fxsu/5/fxf3N9+ffX89/vjMV6oIDy
aHjW99Do+o8OFegpSfGHcRcw6SIE/618R8pA/8A//dsQm84BkVvBgtOydqgHxRvf9cev6LUhxVYr
XxwdzeNqjmNePH5FkWdp/oznEO2u8Xn85JpiR/akXWQYrhwbM6nrRZop9rHqDQcDD6GvZI88yI7P
pjyrG4Mpf+ku4u7QhcOw+4yPWm+RKQvVB2yd0WXKEv21FM2TS1X1B3q7meKgN9ZN/W7Ao2Y5IMOy
SUuvRtqPA35a9Uk25Zk8KD3l8sBsG5RQeCQpULTKqb2Rh6T02ptoPsimbw3WEomXdvUZq82OPLZs
B8oUbwwzmBZynpwiO8YSVVk4nTXy/o76KiYDq7c6eCpcKzqJ3tGu8TFG4mRIbew0VRxJ2BuYZ9Ej
/5Kk2aFyOlzUU9BcWy/H3RvtduVEohfenAMVeTJm/bt8ehgitjdewXbLGR9wB5keXLwLoJQKzBfn
GLSbEWNXFhyRDc3P1m8ht40P7eAhgQssA+Vjr66WweDCKEj1s+y1o5lnBUpsrRnh9NAhxDXvhllM
tktDNbyXOBy/aOgS/kiTWwclw2Bh2+AjppkniKz+uktZt+gFsAOhdl91GG79Fue58IwE1LzFNHqs
fFHiGnaqE4IM0BB2U6vyIFsDqZGLPKsujaiG67nCM3Zl6Snv2QAQCA4/rKEsgHpewUy8qfNyKLa1
GFkyI6i3pDg53FjQtnK0oFD6McS73xTLoRxN9G5LZR2oWXRItH66b6wYyVmE5XaDanlrtw2bjTvg
GKspwfDcJrPgY5uHez3uhufRjbUFG8AcHwZ6pyrhiYIBnplFAy4lFU+MnwdMIP9osj+KD4pXoUeP
FtAZGpR4apxuyVqEqkmscdtIAjxx5iY8e0TvRL6KB4P/kuHM6poFWGJS8Gu7bPSXUpk9xJvEu1Bw
q48m6BK8oRQBXzIMN1y8XVQt7IjcdfU7eWBxfzFUDSnDAO2yaxzZAVMpbxuQ23dFCjEl0idkt/+c
YkZVT94wfPkMTYh07lSDhPbnZaiTYmzDk/E6tUGYcplOXb7SfIyQa8A4N8mkG1+Q4q8Ctf1SWHpw
dhHzXMiwmug4aJj2i4aqJfV+d4MFO7iphITiStFnuLKa7+uk9pRVF9fskYrc3ExCyy5uEuTXQ4bV
CcbQSGDbQFHOBcjKrWrgw2Y13XjJAmHDvtGcr0g0b0ozKL4XfftS1NrwbDpqv1b0uDnh8Nafirao
Vr3etY+iyvwVJfJo12jR9Ex+ARhNUEO+6LXxOXS7rwpYE2iCtNTAYn2T9Q9m3pqPKtgpPt7pOceZ
5zacvHs5qJq/MnAetIUTobSs591WUYdkU5no98F9GZ4M4Z0UnrtvtosOpjEAzokiXCehZKJLN/Tt
WzVCoSuc1L0bUBY79ho4gBGk9ltF8s3wnPILyvvpLnCCaNu0Vvs6l4zkAFx60cAdc3Goha4/6FH1
3JF33QbkAnb1LPzaepr2OCOONkntRAdMfyFBIma1xOxLfx+UH5WujN8AlHL3gy9+H3pOtDPKyNi5
ja/etQHa3giPTd/ADyGgpXzUgZuCu2n028DBtroRDpazQB3yoomP3qwgLQ/+OKknsD/ZZpyhFZ+x
65mLyLTb8oW69ljzwFDjLXYMk6Dz8zq8NzZGqNirVWU+HILJIbX411PZlgfdNIeDCo3kfw5SW0Wl
7Bz0w8GKK64CgDEEI4RUggrIzIg0cQ7qyLor60Hcxt5bbBrYqqdZmJ+C0b+XfY7XWndhKdRdnYNJ
7aEUxMvECs21KGyNGtbcDlCZXXJrLpB9Y7hnovFYutusQuVvLHVtN9WUpCGzO6yDNSo+zQT+GwNL
0d02TQTsX+3PsoXgbXdb2i4Z5jzR1zImD7OeAl4F2hkjEy4lY62vv2Sa0h6uI6wXPQsOZCgmtEQF
3K0CrAXeMTP+sdKdO6r38SVVPUxmQvcuMyrnLs+s9oCndrSQzcAZ9AtuiqTwhDu9NVp/GHSQLoqX
TLtWMc0Niw71FQAi8qfKvhmUOzJP4m5wquTgWrq3CPzgh1km85Jv9rC2HuyKtUlL3WwxoKD8pCdx
umr8quH1U4wAQAneOA0LFseBsq5mtXvsQrWhYluIiz/bFSAROz50HSjB0VSylyDAttlxEKqzbdQF
4HnflX6TvOPiFyxEZmLs0SOplriNjhlEDDTDEdkjcrF4YXWxc9eR+FuPA/BDaOPapq0a2BgAD3Z2
rhtHwaJ3HwjeRled7xGq3e7MqU9uoH9zK7KH5ILVIo9FdgF342xmUgXl9IC9mUp6BEO2wXEttFcG
7QX/hATGIT9qByHbNnSqb6Y67st8FuH3LRjD3YTFQRaOC1toztNkY48bdTWb6qCGIa0nK68J6hcQ
SDhDGAXiw4ZTv5Tpgr1Q8DKqdnFCSiRdylGpA+fbSF1sR+ZJSL6s3DRHFlVvxNlq/JrftF1jhVop
z27oQYr0yE4UuniwAmWpjqfQOou0jPCsGfKDjoXSh1Hm3yzVil9VDfhiFLv4ymo2ddc0nQDK2khd
ZEF9lnY9OqL9ju1WpbFQ+0Zc3JlGJpm0knELFlMghy/u3ZmOK0N9EqDOkgr94Llp+TDBXTxgMi0W
VZ2I3QAmboM9knpJ2ihCv0I7yxZIWYAp8wHlwnaboE/MEzIw43Vl9PpCKTP7HjkWfTEOtv9VdNUF
Fwg3WPCotWdBW171JsoTmCNVHm1yo+BJ2RuJAjgqxdNVjx2IGa1zQ5rKmFYBhCvWid3p2qyEr29a
C0Eml7I0H0Mcb9xEU9WDmjT4bCEzukh1v7qRh2wu3tS888M1mOQ71GvMk+xUMxP1EXJk68rCzCN1
QYW0ZhCfUyPb2ArS9yM4MH7GhXkbC8+4DQtRnSEYour6Z6iZz1oUJv1hdI6f8SFRzKXdiHKjRUmA
TjSGnbvr5bgjgt0Zreul5IWxHO1OTd3/0JoJbf0hLL5n56Z32+9KYnUL063GB7eePP6nZn9gZ+ut
+rZ4ZwVg46JBCVmoeUglDIqdbH52XJsUrxKvyW/+Eh/MTl3F6Gqv5LDPQ1GQwjDzWxkx3ax0V8Oo
dUvd9PL14B9UPRD38hC6vLW+LtS9bKJUrqH4ixLP0Ih7hW/hPTKX+TZwXdzl51kyhpom7HUt9g5y
XN9CfEkmf3OdMA8r9DDfNJM/ruSsvjbFfV2rz1iSFicZGly8ZkUTn+UksHsFbiPhrqRCcdZ6EnGj
hnOlUfckY5Hl5+6pvypBFmxM2wgOpJW1e21C3lWOGJzmneyW+tCobr2vrabf+C1ewWoR75uitAxM
XnT/XLXw/TvPOqFKgoQrXgIry5xFqrAmXCEDW+/JW7ovNg+XqHTM5zDS4lMPBm1Z+rb7YoQNt0K1
jtllF9az5WN/krnhsi1AzGuam+ybzNBO4NOibRzH/aVo23KN2qh6T7beXppNEz9XVaShL5OhS2+P
XxUMIT4aEe/LxDB4trnjNvInH14Jhy7k5uzlo87uhmy87SOsn46vvpW6y3bypmOVCOcpSu11WE7E
0V/ZahO6qVZuDK+5TlZaIOvqk4nAhdygBDJPHwtgYWE5lJeunOo7P+zf5PTS1e1VZiHLrlO9TqLs
hmSzsfc8oOZdOYiz4Tj5OsRt99GqNAsKax69NTbu0XLLU/f7SPT2D0QOniw7KV6joqiWaqPp9/kw
Bht5xZ6tx/WKDrqtZyXrMZ8a7OKxGgYLaL8WvVmhuNETnU0UV8xBVXzTqHiNH7P3jKGH7qsdGXwe
vW2cjCw0H8IeGEafOq+9AZRFQX1gb6Ii/aAGKbtIBAqmUs0x9MqvKLogN7sjd45uKVF0oFq75Zi/
+24VYUDlu8taq/Vd4NHsRYpYUt/jmky+Bgx1a24jBYtw2Tsk7NBCINlL2WtUkNodqIV4+1lHxdPd
FZrFwXsarnn4a+9Vp7WYdmXqyYqa9DIqZj5T1YbHGWFWFvq+buzxib1+eQj0OFxLYNnv8WiOSyDa
7/GS9cLfxeV4ZShrKpKZtVPTONhknhZiQW/ET6EwlG2XoH/g+HHy1OtKebB1zC9lb6GlCvuOkSfS
3Ot5Om7qQ3ozaXMRp23eJdzDVER66HtkCj7RHzJGvZNy/E/0hzKY6UHGJEBEdjQWdYEGcKhjIHTs
4dB2404GZWQl1l8rlzt7o9tYnpSvLY7Xz/UsoE8SEIWzeWj63Uo2XQGqUWYKzLEzz/JMn88Q9L8M
ypQeZOgzXuR2u+1/zpIdFMT/mOq31i+z9HD6Vk+NudM1Lb50WeKsCug+K6tEZV3G5CGA2rDTSw9X
K0g8l6YWHQtcuH/wvMylmBLB//DnFNzBtl7VucfrOHkt34c02c7ElV+CiurbK2cC79BZTaSshFnU
uxqh20XqNSGGm/MrJLyCvLa8znX2/ApmKZxV5mvknYzOu7MnDaadNtTfPON7WcTDu1XmxpK3IbtQ
WrYOIQZhGx273UuoJRYeaY2zVjKPnaUm8mdbFbBzKr3bDXMzt2qklxO3PshexBwEUKawP41qlD9b
XfbVi3v7DKc7fzZjtvL8qg5tyNdGTXnVZlLLVzB8yBuFZnyOFS97gDl0kXHLLQoQGpCGJxyVXp2+
XI2enT9j+24eyz76Y7qfITEWoaJ+Nuz0b6cHgFpe7am4TkeE3TwGjqcvncwAjWFE/jLxyPYkxshe
wO3iL0334iFq9NTWjXIbpBTSMzf+0hmheyDF0+JpUyZfBnatG9VpQEvxmSw8xW62+ujjMGfU4Xlo
cWcf0IfeNSMWSUowilUbltbzFNk/yhR3iiq9g5rMEnsmYcDXWMR2cXYNczhJp13pxzuH+L5jx2H9
adH7M1RXeBb2WewDYa27fZ1W9zHq1OoWTkD7SxPvmG6PVdR91anFOUxqGIa+l60M00QBcT5kWfc1
RS5lP4oK48CxjbOLhuL4MnacbiObcpw6d2SjThGxNvLrBeqhXnlGCgpPGOPj4JNFiI3mBQfCigr5
aK1AI80JBQS30eRObwYeas9Wmy4SK2lfTMNWD/7gKks5Kwj0bplZ2ETLXvVlRN7vhURLdMpSnNTg
eLes3uNsNTZ+eWgi1V6R1gw3IuUJjsaAsOExsgNzzOtpgVB3AyD3BH6ILImg+p+ETbY3ZpmcFWtv
d9H2Nc93NMqWZB/jJ7dNQGbhlfo9a0Dq+fa3GBgCaWNnejBybGiHwQyOpgWfDamIaK04cO6tusCv
aCLdTDUdfUTrvecuTGkwQNoS24Tt4JfOHu62fW4ir1p5Y6q/1Lp1kS9kRuEugQuJNRwP0lKdgBoU
fnyRZ3ZTfVOU0KEQ+Fu8qlsPA3vcxTNSn7tBYcMpVEuchN30J3nW5fEfZ05vKUc1AirOgM/wX4bi
jt5fezsx66rYJYnJhLJZ0oXZzsPK6lo26/mAbio9fpGd5QwXKaLFmLrpoyx+OYr5xlIpv5Fd+Afk
Kx1/i63sZAmSXq9VRZ5yyAbKyWGiB7eY2FkrjJqANkWw2WXMn8/Iu68VVadcjEvhNV75erMTVG8X
csTnhDRCWspzhgqU5p8XiTL+FDdC5Gd+GRmXsxLhmisvwY5cdvxydV7QvESxWt6xleiemty9iUYB
EmRuuVr2pKiRd5Ytpym++dmsyTFm4snB0R2vyXI6WXOzBM+8qEy3BzrBTBXRmqUeeOLQNZN4SkQ4
LjN88vZyLhlvrCVjc9rJuYPKDXvsQ3N7/Rs0FEZ8gWuCnOtS5Np0hppuZG+f+BbQx9lfr8KCs85s
LBRFXz77drybVN35apuKvUoBP0AeCstH+IO31ziqHKuE/fxJHfL23jX1NxmX14nGBnVOr51u7Rzu
tWgn9+vQmRp327a+hFHinW3dsklDaGgIttmwagZsJSs37G9hYfa3ykzPr3lMTqoH5Oxn3NKtcEXh
0mKFxgjZEVgaZhU5CixzKChVxUPYdbzkmJUcZSwzk3jBHdNaVfs2BvytsYpfV54+7hMKm499Md21
dY9PUEsucHQa8Wg7kBFxCDj1c+saClEzqdGcla0Yvhpe5ml/lM3Rj/N1kIbjxk/AILpdZ29yydxR
Q79blPMp5vEbsxbhvIQh1s3sHg1cb7lq4xAQzozD1aZkm3nTIS8d5bXllmplrMjZWu8QGeXbBSLy
tc28HSZqxRMPieaIQuzssEscjaCPEdcbVXuw+rwIV+NtWFXaMWKZfTTgybgdGXKdm/bC6of6Pldy
bxeO8bAd4nR8zPThg9S//RHb3EfQS/hSlGa6cUFeHEimR7dI4CInYyf2h5vf2+rQvbc6Fr+Ob6dn
TwMU0DSgXhUnM49oIzQLn3UPtzma8uAnvXmcEzPA/efgL6eejBpdlW2oD6P5OPe3lpYsvXmryfJ+
iSGBfyJ/bbqr3lGjVaQozqrLWueMg3fHnifm1xKW1U4YhgO+ho7AagCMCmuApMjNeieDVLTca7cV
hpBNPFssBpS6Vp2G3olq2NM93rnWdjaWwsJrbDPuxsN3zF1qbBri6T7w2HAisnKWLTmB6qG6Guat
qqqUXcbCtltWaVPfyiE+z7D9VGj2wkAN+N6aD4GO+EaQJ95eNg0RpOdQ3cF4voVyT1q/frZQXwgW
EOfvVf7k1zBIEuySouJBhbuyVjMsBkpUWfaOP4V7dkvBOfUi/JDIvTyEQaUs+OG3X0WV/nFFnRrI
n1ds0M3aelOurrEK1XemlqBpUdf+C0LM32vbqG9DmATYPXrPMjwaKumVbPK27jyqdIytpUfaI7vt
CdN33eKzJi7Qx10NYLkPOFM1L3m2kv9G6akfbIMtL3Q6pyjhYqfDr03cLZUFRSh7mY0TRku9WZ9i
BcLpZpxPxWwFJA+NVjl4hzCmRAClXcjg5xgD5d6tVWbqMspJO0pnYE0fd3lLoSrmN7mwwGg+jU6q
Uwea4AEHRbDu69Z9bu35G1R8wVjMOwd99OPaArS5a1jtrUKzK76MVdZya/XzfeAr0cr1fbFRKnDX
uodTVyZ4Uvm92PKVLV5yRE+6OXFrQoFZJWWC/SdCtHdW4CQLrM2mtw4kKU+wLL3TkySlfBrAVvwp
1SjPpODiVZXx2sNGm1Wuv/kcJ+I+W0Z2ZixzvPn6Lu9vx/mQVi559KD83mVogMiWjBtBBIu0GlmL
or98HealdXUprRc56jPcjixwLL3Idp8dVUkCK3YAMMqryddrVKGBdzXy5K3sg7XJreGcNgM+V90Y
3edgeZa6DQp1rAEw9GFRfdW09hnTy+h7blAN1Tvuup62zTutZAtoBgfdbTCVUqzvxhgaL141hmRw
suFR75NhlZeVeSuQgNnoTdzcdDqMEr03Z0JnL1afeHkRDt3SLT0oehTMqLD0YXMjuxv4oDjD9N8b
NojbinQwUjxFgk1ccTd1Nj46GjCuXCnJvSc65m8YTfJpR+2hA4/3AjNPDo/Js+wT0YTLuumLHXcp
ZBeb2FyF8w1XHto2LsNrO7HqvF4YDUzyf/7j//73//sY/iv4XtySSgmK/B95l90WUd42//qn7f7z
H+U1vP/2r3+ajsZqk/qwZ6ie7liaqdL/8XYfATr81z+1/+OyMu59HG3fU43VzZBzf5IHy0VaUVea
fVDUw41iGWa/0gptuNGK+Nx4ebv/HCvjaqk/8UUld+/6fC5WpUI8G5xHPFHSHQXkdCWbnWbpxxrz
Hd5yekEm+BfDj0+y1Te+8wjtHbzRtddgZYnk5UV2FPoAtaoq0DVzEeoyRbruWqN8CdzI3btT2q5k
E63BfFm7WXwazLJ86VYgqrOXxKAYlE5aupSD1ESIlUcqdG/m0VPu5uepHepbzfTLnRcUYqEZBfRx
GcwrF7pa6J9ki5RqfVtryrjOGy9ZuVVW3xaOePv3n4t83//6ubjIfLquqemu4+i/fy5jiRoKqdn2
vUU5B0xdcVeOtbjrleJJmsIbOZiifLLsjbSYj4X6LEexm0jZTLMjCLT8ezlzZuTBElqHp0/yHWhe
fcdHTjxOusPPUdacKfkZUgPbRJVX7ZZlEA/PKboVk0+5QLbABkNGiZ7DNu3u88mFzMuYQPGbc2yZ
ZEVu/8ObYfz1S2oYuqqZnqYapgYPz/z9zRhqP2uD3rHeBt9fG7MatjYf2D91LN44s5Ao8kEY/Bms
3CFc1RQ5fonJ0R01/mNSKCac8Xm2bMuzcEAcWJ0yUoiTgUBU223IYaQsBOzkXIdpej2IIY9RPZcB
yLGqipwCo2Q7qD2w4YE4yjkyfh1CIfgJVZIAXYRGUxeFlcNKMLAr/ffvk+389X1ir+bqume4mq65
hjr/2H/5MeuAQyfBlvp9qpt2o5ldtjFZQ+9J96ZPcV9cXDNW33I3oxDVWRF5/zC+hF6qLGRH6ZpP
aBD7D9Cy44PIvHGdDBV2hHX7gEkr1p5TGt6LNk7312Y4l1hknUUlcb3tlBiDnjDt4Kr+7JG1mBHd
+6TH0u2zMiPPdMVwbj7nylmfF/1lMPPl68oRn3F/APaLxCL3BSAvxzIfg6MDI7+4tkMDu0/era3s
techn+MQEgyvMzw547M7jbPcXvaGHvyHu62uz7fT33/WnuFohqU7c5LBNezfP6FG1Rp03yHBCyWq
Nn2mergsoZPkehBPScewf8dC7hz7tTiVrYeYgSjaF6fRo6ORivwusuL8TktxSU17z9zL2PUgYMgE
YYlx6zxOxhABzsjxiG4rm91o53d9qbskm9N2M8oX9/2S4ndRiTXUGR+5EOjciWnk7WKoFfSrjYTT
CuYBqWS3WSaOVp68tIQv9MtpizDzLp78W19tYAXEOe94n1o77mH2aRqqZDv0RnQp4lRfA6/t72Lu
HCsMK5PHQJDKI5vhPytlDxVvmJTXNAzfFRWQvqK7J3S5p0c4a/e1qbW7CQAZ6eAuudXJCd/KMzhF
37gACpY/Q0WLGGTcZs+mNw3udUJZBTBYM/Czn/NbAf3SJ10ZKdy1ilkYb7KLKnkj/QSB20GMKlAr
Z2laPX7IugU9ej5LnAlJe3naTJF3DcomgHzz0P6wEmrkwRJMezKnTdO114ZAveUhSHamOyp7isAJ
St9KYyw1N8QqAbGBE1YB/ilVWnEkL49QAC0Zt4OavcYvp4C/16jWT4fPMYXH4nYl27Zuv8dm0Gz9
ot1Hahk+hWpXrixqFKdiMt2zRx19acxFgS6bjTdT64VHcbGhymruMS6njux31HVre7zSGSSDYfAD
rAxdKK8z4WEUHvnoBliW7ASkHF/6Gl0Ey5/KpVln42JUY2zC5sFG61GOzqOvjuG0p8nr1TOo0j8O
eY5RDzkBZ8t+ftIXjcjUc6wBX0TefiPH2dp3dWzDi9Mm7s2YY2E/+Hb41ethxySjxbZMNNatM6B3
5xVG9LUWBQQt303BEZnKA+W4syl8/4nclVh48YFa2nhW/FoN1gKPTcq/wO28qrwYCvwKpHuxGM+m
6ihjOZhXNEG18kJG56kv0dio2akH/5+z81qSWsnW8BMpQkr52/K+2jfNjQI2IO+9nv58ymKmoZlg
RxwuFOmkalSlVOZav1mzFSYABgZ2NyLm7K8Lk8WtkoEfkefJU2TJDSIIRwn/m/drTQ7C+QkPyzoJ
Em5sBAZvbUxesLLZVqy1RrDCQV3/AhskP5peZV1rW1jXMQJ1+Pc3h1xO/DYv6Zatu45pOa4mDEcu
E395c5hlhLuxYhVfFCPKljZRoW1eFniLAmR660wU7NC1e8kdpz0ST0a/YG53IpQS1cKcrsmkeHe+
aXzrC2vEp5b9C8uJ+mCKQX2NymIh2wNPD3dEQ4uNrGoZFqEgOJ6I2uknIxiq22VLrWBB3qjpZTKD
dJMIrcd4IQk3wvEd5pTYfu2RN4pnUOyH9tRfGkWbf/bH2Fn3GAPtE3QXX0M1vwGMI7RKb+24mbev
CfFkCfT9MD6jXQKG3VCJ0HE4hpWTP855yVWRhcZGVpWxya+wUncx8a4C4WUBwzvo8n3U5sUjBtlk
WJr6+zgq2vrv35bzx3ued4hNIszk+zIFaYzf3yJVWesOWczgSxe0OEFr+etk1d59lJb2pc+rftGY
bf82tAH4Ad+1YCs72jMaORsssfs3sxuSrdOKcGsaabOuA5AuOviSozYfHDJrR1mVJdkWmIJcjW0f
IhFnd7zHkXRRWXCVeCHfIRaIXezAQ9OXanHytLE/FZhlPDejeQ2qaLoiSpQ/u8L8Tr6jOctaMAcp
myKoj7KatmG/rFy731fzmaXPVs2fdHsre0Nw42s9reqN74r0EMyQMzCQ7amb+UTWrB3fLpu6r0+g
9oBayhbZ9z6q7AUy4g67haxGaaqN+m9MZtac30uFRX6M2OYD83Oxi6OaYEqiEsKIVYbqcTcPrRt/
Z3uQM2t3tM82Um7TwjRy+5xXxqXKzXFfzh2yV7ZrjWX/yxcvv9hfH1NBjNLUVFtXDTZr2scFXo8U
dde7vv55FH61yq0CRK2p9LdDzA8eNRL3Ja8ia8OWIjpbpWPdpxPCuzYCi7JGHjy5mp0BHJQt8Gwq
1a1zzwgXWQ2uZuyRMpMHtKKyi2Mzp/mNobDIwnPcQXWKUMtw6Vjq7f/+ozY+LvKFqav8nHUVJqyu
69qHpVFsmKWja5H22da81xpS87lhlvnlMPSo88F31FigTPYiRVz6DGqkXxmZ596Vqcg3Mdt7jJTQ
IDWz3DuUTmgdVCA0uy6ZprPXDdWmwJr5DvpZv+j1sTkWoUYs3ijqHaBrUELJtHa81Nsb4PcOslSo
UXcrZf8t/a/e97b3cSTW4n+Zqv94+IXpWsLRDEc33Xnz/mEzxMJkYs8+Vp+jNP2eZVfC8955iCLr
Es5YHonPMUUar1A8MlfvbbIUt444aRhs3U4o0ahZyGI0zSBivRw38gJysOxAyWaOfnjHkaT1+BPq
3aEwUAZjgNaK059v8G9ZVId6lmoak3VPDBTcAYRRAaAHbpior7bUMZnb7LDVzrchoL5uVX0e4qO5
skBrdkQGts7uqjp9Eo5pHKTZEE7E2Z2vms3OREQXAhZVeZBj8zS+jU3B+zsLswzana8Mmz4SNXRf
p9UW7VCeQco7nwM1wZ7eAYxHhMRmE2t+Mhrf/Wz1drOEuYC6iNY7d1WCGKuYOxAbIhycB9kVZI1/
LSYP0c25IxtZuzTeiBm4GeTndlDn8BAd0VS8GgAi//6Y2PI5+G0OsNgNuwBbbdsBhKh/jAwgWZlo
aNl+tgaQ42UdEvzCXWAdKb39UhpevzLr2toFc1XpwXCrepOdZS+vbtx7iQqPhWk+ZSydZPNogZ3i
5fYVNVD7pdXAfzi5oS5lpyuwYfF4VDjMvU5+H/T9E+5E5cUsTfts+qFYtigrfwXmDqNKHz9NdQHq
D9eUfRb6xVOlVK9yQKdk9cJqx+Yeucf4GPhTsk68QfnShAs5IBeZuyrcYDx6RebiE+/x6p8vjZ/e
E+tb64lVjL4bdAU3Mkm8dFKLsJ/f8/0ic7RVtai+H+cD9J+fbVVmVPfygFTKr21y8Pu5StTVt3Hv
bSJCKYk1xW/X+nj90gYVxDZJkD1/tG31EsAJeUt07IXicsj2ea3Yn/oI3fjafusaOHRJp1aoNXnW
m11iBw5lkYVpB64EgxFEzmiHXgk1oc6suy4b0LxOoIa6brnvChJ/CIUkPCa6j100dP8I+lw19kcW
Hn3w4ubNoyPAvoi8fnEhCJwno3EegbPp695F3C3Ejfhx9KsOmzt8jyKkK5YsXECYD+1Vjh0mHLyS
SvFgrTLW10iGVfmULGTv7ZA3S8ONpvuEDdHJHDR9K/4rlCL1Tj7In7yLrGCkPW2xYr57b5InfDj/
Q/XD5VoYfavSFNZCnitlVt6vl2I5dlALLI1yu1l3fa7fmYXWkODgY/W5NMxtslctXHEr/X1cjmb4
xlXJsXkzxt2ScHdZ9HPvWW8t49ZBbFo7uRIhL3udebQsFYMPOIVxMTmiSYcEMbEWA0WtRvfykHsN
YgZemC5nNM2trTGNaW9nM1x4HtfOB7Vp4bfE4vp+amS3ykVM7bKPRrFG3ejZcNzx3laneqn1Xb2V
VXkYMq1d9J2T7rummO5lm5YCD1YgPcmabC9Gd587xXh+b2rNCP38NrrLdLO5M7PvnkaquE5wNCLU
On7C1us7+Ub/zlU042HQgksz2sMns7R00DSoN+GQ8uuoPmamgVp5GdMCXD6MwWU06mm5TPyLh7TZ
g6sqw2PtR+yiSRlu/W4aHkU56qeZf+i4XVYSn8QDCpwLSEHGdrniQEbh5aTFj4J3BLr84z3bwOJR
HdJ2bWm9WMvq6MbhfTaWS1m7jRhLbWn4QtnCWCZ05rNHRtjLrja6Z+jHUHSs/vpsh02kvTMNq6/3
skMekh7Y58Y19VnLqq8WcrTsaWz1HCRF+aC5iGeXjdmfY9vRLl4LIAkQafk1QYAsRdbxNU/TbJuh
p7gz1bx4xvrrXg74HArfPgR2rYSo0cHrcBvjPDjOQExlHK5QYNMLZIDFbYTGSuaoxMbpfYQc5hcZ
LmpWAzLZUB0Wy5XD7jjAmnwwh/meJdVR8xGRD1KqidV4+yzr9TVqDSXKmgQq7MFLv+oI6JSxNXzD
qAhgMZaaD93kI4+TNtbOi9SRudexb0MSnjnXsv+xSCpLdsVdlqXjnvdximLFawvTC5O+AQHAOv95
cOfqe1uRGnyNM9FyA8LNXQTkcj9h1beUygFpZaO7pwLEjMrcvgYqr2WpGDCNyYOdluJU9NzlqehR
fEa18fPkzJQlTRkuqUqoysBMRBhsUkF+L4tGKz/DGwJ9FLg5XJq2fYOaayVZ+XkC5L/16qnYymoi
DsXgAQ8bxnI3jUa9kScjCbnM4bm99oqCvJMXj2vZHtThrok087mY1O6Q9Ia5kpfRKvuiJoTBvKxH
OqBFdzIxLQO2oDe8GdgYL0pbGhRN4z1G7p9lu+aD3QbfLY0Nhk/xcAzm4aJR1J2LYd9ajipU82rU
FilfENBn3SoUFDv74W00GyQAykWM39qyjx3z2VJbezE09fSp8esYt6dw/GJGPrz1SnzTo2xHmsQH
hKn8yOFGRgQqriU79mBBmnvT52n1PfbTe2Xo9PvJDzMY0+ZwlwGbX0KY8DZxLGZtX6X1dqNoctZ6
Q1CvvShZVOgnXl1TybyFrsEQrLilmzjzUcmP3kSguuywyko5e72mnAcbHbBYlEfZ9N4uS2rv9fyn
WHB+6DACXVlPfNi2Giwcuqb46iQhsj2G4j2PmZ6AaHaVOzcv/Ht2OM5Ch8JBJpY2y++ziymCe1KU
p0jV+6M+aMZVbXzzil9IPMuyrWWTPKQAbbBpGdoDqUgisy1LBlfVguc+BnAL9CUGRdKGzyh12Ne4
K5mv6LS8eHj09e95GYbPhSqqlTOmeB65Q3Me5kMhIuQdsmqnellzVh2bw1ySnXJYaejF0oTEt5Zt
H8aVyYDtpfUEaUc7VUKdjr2blhjo1NHTNJAG9wFffA/xzWgM73tnBuHCQ3qKfKs/rX0QY7eTIPCV
myjRFiZQ6aMtEI7VYKR1CFbq3U4xmrtbFVV54zTWqMMs7LUB3+65yTAwqAoek8hMq+cSouAaY7Bg
6/hW+ZzpyFkyq9u4xVAVpYGRqJMjejlXQ9u2dwFa0ktZddquPLDAjG5VFBXdI7xE8Efz4HSy1LMo
/G+JePLiSf0CFPyfCIjm21CX3sKvTPspqUS9yh0ruIf9l2+iflDPg1IOBK9H9ZCMfEmJVSCxgp/P
0lJFewfDNt6p/Ntb2thcIOWZK78aNTbZ3TdNC/ofPBpKlSQ/IlZ2ixhrhJcyHIN1VQAR/uFkIl3F
VsIToEaWe+pLscNmkQegMKyXrMz0Q+GN491cK5uCO+UH2TMo4GShaPqEiKmaPtu+ASTaV6qD7HW1
DM1FdO2BxNMruqFH5c6dNrJK1jja9gT01tOYpc/oURmLtFXik5vXwVUI7QeTYfcaBmm+K+DZrC2E
KV/93NUI+xUqqiz0ul1wEkGTPzQZM4jpI2wzN9ulUR1hM8sJtXtt0LtdF0OtbmUvPxZU7pMqAZ/F
Jft+VQFTejGQ0bvavfHL50IKTNfyHL0dNgJ7Rkvt6gccx3KgySWWXbEVXnykFldOldavyKW/wkzi
9xn1SzLe7ldn8gBqzSeZcE+2Q2BiFT6fFDggtXRsjV+nILmdZDn90qkK56vfpwhU2FH94M+flIrg
108CBFe/ZpX/aim+8j0tu18+CVbvblKsBXOpCUp0TsbLFL08VGmz+ZdN3hzryGWy/paVJz0kDNUi
cAYA6c84T5t5RaCo8CnsKNAR/mzjo6gy8ZKK6G3yo/qK8J94CfQYBGtdPQ0lS59+9FZyEFxsbI2B
Wt9OCZrxEBmgimR1BkxuUaHT+eK4hDMo/QptEn0nr4hEJCiLIib5NPeOYXSNsaC509iVH4j+hJc8
97JdkOCzwGoN4Q9zCk++m+SLIGJLmYcD7NJ0wBkrsZ7kCH94RfOte5T9AbYjfHZzkbVQ41WUjmpy
GN3gxaldC8EUnd24am29SldmIKFzglsKPWiu1koW7eI4isAbUXWTckBe07V3smo0FszQohHHwBkf
mYhfhGNlD3bcZQ8xWw6QmETou4JnYelHPLxhlh5lL4iR9vz3b1DT/whnkeFzXdUkVmPBEjI/hLMi
m9mkrJ2eHd4wbgkQTjpZyYmJ0UsRx2ow047OrakaR6vK+FHxf4Vo55FAtUbzzsu+CtWJHooqjx9K
TKz3Tmw2pMciiOUuWqIqwsTbWg2V9ZgX3Se148Xcpnpz9WsHtZVi2ieK6D5NXT/tJhMYZ4A43KdS
R3ljIgR2sQwccsCH306HHtLsnZpHp5+vVrQwZF3HKs899iQvI/BseXpdTPmhIDuMARfDyhlOkRlp
dUpBn746Pz/Tdev46LiZsZSjfBNBP43Z8SivgSYSybpxpTjRsByIBN4JFObuCswXfKa3y3uTa4KJ
0QdE22SbPHhY8WwM1HVvpyLnrJ2M0npVMdE9+fgr7nI9Re9tLr23/a/S38fZkfvzeu5/Sx+uEoeu
uQU6TQ5Rva87xdtGQRgu2aBN8y5tutfSINmYbZev3tt8rZ1WXavpa3ma7OgMUS6N1O6272226SCY
NopyY/bTN3DgyGPWmsmT56t7UyeMNZk9StV16Dyg/54vrSxo30RnPoEfCwDhKGsaIDCpTnnRy67+
/Pff9x+JbF1njwAgw4KFTthW9v+SMMosNjmhaII3hGrC+GDZu1rPniB4Nd8tp92aY619Vn3HXAbC
1q8lmvr7KpisLWT//JSjfr/IAQ4uQFjxI58PCrL+KysGCSqrom4uf/+T9Y9ZE912TVsnuGnpjuEY
5ofAmaWpfhiQlfo8jcMqcqca6AMHIynwfLbtZsc2OV70qvezTR1sLL7xs1uI1Oje7Kw+Qu0Dbq5B
sSKNAHkqTfs3H7z+IjVT9dyjGfaojOnVStX+raj4ggSWMrs0WEGbLvxMnMemIrQ5GPhr5wkvect1
NGwT6ZEleZADycD3+FaF+b9AEHTnw8TEf9yxLUSULdsATwNC5ffkESx6EAbZbD9gMWGaSZmfyM/4
s5E3RXs+pMLPT14B55wA9v5Du6zKEe9jZVti5mi1JgZef/NFPox7r76fm7sQd2A1RWjCGv2Djrj5
MTDdN4gDxEBqY8SgwfbNjWPU9M5DYIIuB5jzd7IJtNawZyad0KalU16kV7Fxqp3Q2CFHNzyoRdkj
pnFnRjmXVDp+m37VotoynyAvonhlsAAW4B/lRWCYjZcY6zjZadZtvPaK3pCJkmNCjJAlJ+n5eD7I
UlMb+QKZ5Xb9oSNL0WpfyIEWj8pSaAjJVm1hI6cXT8tAD7snO7HGCzfkoU071L3mQzm8wZiKH2/9
FqFRFsn1SfYBzhBZ1pzyBM8bq2zQcvUDDc8GXT0lWvmzJNvkIZ57PwyWbbK3bgx7b/qo0/STXxxV
tyX4MCb3plYUxMX/c5Cdk4Pg/SY3xuIo6+/daoSkMUmDgSSti9+uMikbfX7zavNBBZcRaW16ceb3
MPCQ+Dw12bW/vYYByW8wa23Jv8+9s5sPEpwZmUTQAvIiXZmq92a7kX1yVJhO1R7V1ZGFyvwu/1+f
qnXjPvSMn58apYO6dAYTKEI6TSjoYtCYILn3VoNkgZVWuFeIm85VVnsxKm+iJ4qvI8Bw6gaRXdOs
+YK/sH5BVd64yJLlGewAccmwysJgmzgBLpEdEft8bCTqci2r7wd5RoWu63uTSvJh0WoxMilNr5wB
uCDGJjJnE6iWcpZt74fA8oOlX4TJgehxfETDCwfAuSQPteKN+UIWyVolG7RRr1EbJKfIz1DAcops
7fA1rKqoqNYpMhuoSqAHTZBrgPjW/vDLHP2Mvsse64a4dT8KdX2r1m1772IbJHTDy5dmVhF6KYsO
PzoGB27fXrJoOhH8Sc4+OTxkT01n4TWG/joMwlq3Zj1tZTXHHHBhTGN8LYPaf6lYsWhuYrwm09hB
WP7tLKu7SyHJsNxsIuICov7K03wYAa29elZebfOe7U+eBwWKluGDHIDS27iwA8+6G0K3O5pFjoTw
4BZfQYPOF3AKxVllAIKOCAuJu3Y0poXsAAJ1T6Skee48v0BdBkHZOAO9HjriIAeYJZrUCkGXzsFP
tVjGqWd0T73LptVDo42dc7WZSThfhhXCiYCHYghsLJn1nRcK48WogRzN3ZETg+a22K+kfWWtncAc
DjO4GN4X0nNKoBxLqTg3qKvMRjxLEjP8It4HdZHCy3Wb45D7PwkbYui+kU8o7vFAGy9VWZKeAoL5
VhvTWgsb5YrewvgwusSVCjCkuzgTw4NAZfG+NU6yT7ZUml2AugmspawSu7g3DMM64KkY7OtQ1zex
quWfxqzeyHthDW23DJqpvqRJSQpvNM3b7UWIeZVlefam6TzUuPKo+yEYykcTwyd5ZqbFSKAVJpyE
GgCOYvju2h3G4DNcjdsXITxE9noHjU4dr46rmpTZ0qoQRlA6JC8zA23TuoQnB7m1dG+FURZwEroV
/ts1qv+fMX9+BNfJ6raalwXvH6H4wvyX17L4862MM5WuAt40bN1yP76VTdNv3NRqh2fDmJxrnLRX
7DvKN63FH7NDo2UrqxmyHVYlCJhVZAaXfUsIcuxXXu4rXcztsYtlhiAeJEElAhL/n5Ji2C6rjDHa
ytKtt7T+JTWJTMnv29Z5ZUVa0rIxyAVCpH/c87B3qMsCDPWTUfUIb6K6q1a6trMNxDhl6b3N/R9t
cpybX3ENXYxKSlYKzZhkHxKcPnRTSeQxcb1DJ4r9mE2RvtUGz96MLW+eWx13mg16xmiiDMlb1zbJ
Sq8r+1C6CIqa9WNkKwmrMivbh0GYMj1TjcbuG+6L2h1UJh3SX/hNjiICkK51ByczWa28JxtIy2sB
XHDT1U5lXZIhK9GaC4tX0bL+qIMG/8e5Ghb5yte96slPJ+Oe54813wzQGW2cl3IXx82AnZ4Te8k2
QMnp2pPlPdnesJG1MW7dqyxVraOiMoafXmwjP72QjYqVvqGg5e3fB8vziVJt1PnU21h5btLyNpaN
3YDreOjrsGR1zdv6oVqyVumLV0LANkiAIjnI/0nkug9kLg2Ct2H33DUZEV7+RxZ+BUs45QOKW5lt
vhVp+CWIpvSfcIrejCo3WPYPHj9QB2Qj5pBP84CQ98RzaJZMdb0L2HpeLt2Kcg0lxphvVhvbemno
/BHvC6tKawtv+b6UQqEUzwXYcdupNdKNE07lnvW480Sa+F7XQ/1LYXoxiom+ftH1oLj4Zc1LaO5o
g+lS8GA9u2rm7+2w6jZlz4RTR//IflLPwXpKsKQ3GnX2ZvD6tc7y/5IkrCt6zS2+CDd6heXVIesn
zAOJXGUl27nrywh74E+zluq2b+16axeu8ilAvEYOSPCPWoterw7oq0dPWUiAZr6g6hvV0hkn5wx7
WL/WRUdKZu5oPRK+KFkp98KrveOUpuXKSk33LuphuKBL+lJXeY18WeE/m+wNCl8bXzvbLk5jZaCf
NGbjKzSPcNOEegYin96wQFhVwfrpInsrOE+2kb2isjRcKmwT2JIwKg6naTv6CmJIbTi9NlEbL1Xs
b47yJNv11y3SbU9K3St3doaTrPxgeC972w26lTwJ08Vk1XiOtUfSrD5XEdos0zgB7KjnXVMY6c/v
VXyiflbLwquOhJZ+rcresCLkIM9tZnelsPQJ6abkHl2DxL8ZeIfQ78yfRV593exPXXoHDRq3sv6j
T56heOZajy0VTMg+zjzP/FQOdYVkB4JzADAJ2cckaDph7ZN8lqbzChVfKTs6FqNnPsaT83BrT1yL
qBsIWacZvHtW099le82SZJnWCAJAWkru0qZoFsEMNVFG7FrSwDGu1lT2F/Cf+EFEyOp2LcAaxHnX
dtbYh1sRvxr7IOseyZgttpto5PCSRQzHOGcjMpZ1iVXPra0srXOoTsrhF3DN3OZr9yNQbY/JguUr
KLcuCr9Wvf9gR174vevLLU7FebAo0q8pBuHRomiv7IzNYJHHEYoW/vS9Hr2rVTn9V9x3vk1Vrr2J
yRhQBUPgbiDsvUAlHpldz7aRFEzYQUBgc3kPqR56mp1DkGsuykGyVOsNXlGOky5lm1JBmVkoAddI
5TXIIIRb9Dt/yO7385we67EgmPJ156XDwkXmHK5p7K8VqzQu7HFV2Kyats/cqD2D20ImzgzqRyVg
rexMVfcZpbir54NWXCgrP+u6G7spnElNktkkWUy+n2rHYAL5M/OfmhFrCktP80VXDTYANA4E+6A/
FHjWuX7EQgQyq+DydyiodQc/qD9psz+bPLgzk7j10zMG8cpRNsmhVoAopIfO6ep9rB3gPKiZwS6J
KnMlxOhfRdpMuFdZI850iXFuIrVbCzfPnvDFEnBvdf+rPgCBqVlDL7q4WMXI+vyTD/GswKcZz26I
+KG8UuVrP6+UzwatuqWIraVU5pnQVm6GwdmZKwnL0HPaTwnCbn0ZbmpbmX0R6LETI4KHiD/nEiQk
UZOo2VFIT8NcirQyPflF1exyHAhvpeC/bR96c7/u1ypUftAB6sElNgqrZC4GlqoeFJODrMqDqTuZ
tb4NQtnQFBhtMNSJLW2Za0V41yG9mTh68grkRxwco61XwoLqjF4GymAB0QHoaumdk+j4sM4d6KEV
q95tnUPpB+5LlbTLxDIGPFKA/md9N25kFdzXHic58wlvn4h0MQSwBPXtFj9XbjWr7zysvc+YtofL
NJ8FyhS92mRJmJ2Q5QXLjOzutpz87l5zp3EZBLDX1YTkgz5HmPw51tT0obF3sur1vUmWnLI3VuHs
Zqhi+KPFqXPCkdxh0w9vDqU5cynmqmyTh6lg5bKAc4hFpIM4H4pB9xUBsKVGPgwh3QIpBVmf5vpQ
+6CYZJ23+H/qflq9GmqG5lemflLBD6eVmv1gg4hoZ2ayXwJoEMSG9QBW2NoEThEeLTv1z60zJ5yU
pnpu8wz1C5R9v7dfkyTOf2QCDGlVCedZYdoDOJA0Z7+vxCG303iblG35wK4TiY+0TL52GG7Ks7Su
uPojsxXAPW/J1Lr9e+RPmL/TbsgSGq4tVMLCrmnqKj+n32NexCiDzlEL7x8zn+UPJt0/psT64Hb8
ELVff03jaf3JbJG5jjBYX8bheRRY42k1tGLF1MJrK4Y9TkhY/pWezoosv4RRVe9bd6XbRbhNizx4
CLKHJG6uue4bB1Ux9QPRAgxd8iJZhl0LAsaAbMCuyVjl6ojq15CoTB1cDgYtGp+b9lUzFGPVjOi3
EbdrttAqCCfrFVSRJsDWQjtYM/jGVmEFISj9SWiIa2X6p+g7yFn9bsqfMaNzQfqgYCzIb+Ic5WQn
VfO0bVq1z4o7YVTkk8CEa2/uyKamS4iVytGOHgl6oOot+vpqjjhxeR00mxAV6aOi2qTcUUhdZPi0
blKQqavew5/KCZKlZ2r5BgqXuum9RN9M5j+tIbJ9R6hlbRMfX5oImW6IgA9LuypYe5vt3pvCZAcX
F6zMBG4oNvMFEr0QOvFQU0L+5DonxxObaDin5WJQw+mxRzQ6UnBvHAPe+dB70RQRsb0Gx6SsAd4V
m1F3xCIOelL3cVOuVATZcH5AS0bpxZc4R7Kvs7JynfletlCUMl2lvigeItCAQArEGRFrcW7gOMVa
2OLIECxRuBkOAI7dIw6GCJ/XEKTIGQaPMaTJZTIIQo74ugFCLKs9Onwr9DBJ5kfNfkLHHrGGYmEN
RAyiqf0nVUv9BHzmqx/oWztgzWSVeZQtvG4sD0TD/cZPT6luvAyRpR/8RrVXsYl8L6sWfxlpboN3
pFWTY3liV5eeIPOnp5JJegwQfW1hZFSRVzwGRvFkmk16MENS1Z5xJHx9RRbL+sTcuw8czN3xHXeC
7JzrVvRaKclWs/seU6uwXuakI+8NwHRdZSySwAb9UAQYwOGgB1M2WnRd15xb6zABg1jPap4bTH3P
beJM5yAHoKLYZMWhZp0KD5dZFUbWxh4M81CU0Uueev3ZGwnKxmhmOFrl7dpR3DvsRxdMyc4e2VJE
ocXwqEVVe5EHYaOcOJQZFnxBBeiqVPWjPtZA5XT7VJCNvfYgUVajFSDfb2NDC9h22XvTolHPfumY
L9APF04QHEui2AclVYb96HZvKfzxsyEGsNE6X6MOwHUpdIyF2dEDbgQ/ueoqBBK8yRHbgZXsKhX2
MlT0f9S+XItQ8HoZh+GsZuldAycPd3rwtZDkkccY9WYVZy1G6GmwJmDhbhPfzleIKK+swf9iCb37
l2lN+327zaxmaqZtQvckaoAFzEckMEpkme1WbvYN2JF4zUfwVHjH2J0CIaexFTZdkJbRkFoXXgS1
vjOLH/hm2NuANxo+KTH26XF8iMmyt2E3whrm2f6Xmff3RDZ/om0QDQCurAkyEbbxgamiqSKp0rKI
vg84QyHpjedgr+b3ZaLleNaO/U7YuKgUxIGWBXvHTaLVC70HaSVlhIsJVY5oRFRcTza6ZtUbEi5s
W8Imvc/VzF2rUyA20zzXZnEfLl0r0ddGauIBlAevzaj+2x3/PUoj7zjAa80Efg8p5A/6JrFMN49h
tn1LETQ7oLloHUHsrPCRjzBlStDDwqzFW2TwXReEaz2czxMszYUD89B0ln+/ua72W7hF/jX4siOR
67oayeaP3P0BkL/omFC+uexC0D1pKwy88++dE8ykpbFZTYYbL6wIpRZncH7oSvxP2zTDqe3daZ8b
zrZUbfYshA13rA2Hg6cEAM6a0N5oQYmu/ISaZNsFn8CAqZd6Ci5xbWuAO7rwnLYi2bY4cZhrGf7A
qvJVyUNvIYroKWzLR95i7tov+hRHs8TcVqr+GiYYPUYGqm2GFaMaNycYotZtuV2IELWlpa41v9un
aS2Wgal2y9HXKry6bGhEc7WyrGRd9/bRh/qF70O6SAfcIBHq/OE2YbA1w+ZNZBPSikX+kDuGexC+
duhD5RFtsOgl5qldaI77Nc0RC9THVj2CyzF2mc8LJFeSaGt6ojrypFQzrrltf5ijcWU+gAVXJeux
Rz+28uL2JNSmAVPrYtqgFsembJtzkmLHbPl5u0SvOF7EqhMSJ9LuME9QyN+EOJXW4/Tj79+/9seq
hl8iKTyTJ98Qtu18WNXkKKXapeln3zJbHe66yi2w1/KMfkle57EOBNuigqi6mH+dRZkH9yZzwd//
BvHHb3DO/YJR4Yeok1L9mAfWFLseoLNO37Q8+QdXt+YEeiNBXS71QamiFCOT0yKuzgA9tuzA/H0w
asOakDbw5z53NqEpvmJM0J4HzHKRhvk/zs5suW1ly7a/UrHfcS7aBBBRpx4A9p1INW70gpBlGX2P
RPf1d5D2ufbWPrVddcMOBClSIgkCicy15hxzUvYZTIFkKtTFMPT6YR6IBf37t629K1XeBiZiBkzX
0TX32gt9J8/QUpaT6Jrsr3HDwaem1osrB31B8CCQkCCst4UtkMjM3QcrWlK83wJPN55LZ9xy6cas
Sg4hk5BqOCl95VF9dXetPWVe4pBNQJiBr/GdMRV2tMe41tTlFJUb+FDqomvDvebAngiIMBRtviA/
RWzHcG4XVE6d9eBQ6xu6DM5KTl4o4UxXzHf2MVDGYmUP0JgjetX7Gvnosg4CSCxh3B9sMdHPoY2M
FZdIUlkmrVcn05fCpLcZ4Yj0U2WSyykc7VVpORHr0LJftElf44ac3FUojVVUWs3FGLoc73xmL0dy
u1aBaSbMSFxmq1Y4UN2bO/xuRr1ozLDzg4qJq5u8YAyM2vqLYprWkZHdWigK8b2aQ3BojU3ds5N4
ohYWPGKVc7eDGX+TzPtwLd3mzuO0BcFbbaq2Q01M1WXNjEHbwdCNgQa/qgaxvgBCjKYnV6vsoq24
9tpMltukX8YkTEbmth3CcTmAMOMSYBUPLlT2jdvLNwuUYs6kRtc2Goa4c9UyU71DgMT6TkU3uwum
g6tX6SaqB82bejOeqZYUvlVn/kT0+dmwFWJla1iWg+pGhUfnQrnExafCRMBAEoWW78nbZG5YaItw
+AZsPH9oS1NszL6d/Y4StGppZwD315gj3ITl3LW/uQy8MwR9P5RNsA825XcX7N47Q5hUA5fz0g6+
iiaOmE31hZfairtKUSCtNDWWNJ37/iSE1Z/MUCPfMwn3ZYa1ncnDajT7h/4aOIhz8THnS/n7M+2v
AwQzANdyERxoQrf/Apgx9GGe03FI34ZY3iEb1h40F7l7g8LYDxi3F5NssnMHDQ2dRO9r+oQjTXM0
v7OYwigGqd5tq5XPoyNR0Ka2gQgy6R/s4dEtnS9TOFWPIT3/34lF3PfXVuYqhk4nxjAc1+TM+/OK
UWhxm7dEFrwpIeCbGaTiUNpPXZZw4QJfuhKjPnqREpRbPDu0h5DFPkAbPtuZuys0YW1vi6leNY5K
O6LXK7b6QFpWKVnvaORTeCHqSrsb2qOhVduEwuFac8IriANjDcQ0d9cMs+oZQbsmGuh1Qin22Ugd
hCtdc0zyoFlTG04f876hbMbo08nx499/c+8UbLfjyjFZvDmqpaN1dd/pZeZcQgQY0+TNyfV26aYi
5HoSYPtunYsRV+lejJpY4pV6mxSCouS4U6bW2udjs8S9BIB4iI7GqDYHK48q+NbaJ5vg+rPhKFsS
C3ulMz9g9iUNErPGAvVi7NVt1vsUVWB6JGF9movgWaqSQS1gUYXP9SnA17NvJCzyv/+sHD9/+b7R
/3AJ1R0OUqGJdydRM+RW64RF8ZZZlrpASTuccAO7BG33ob2NmfTc5XG6QCdTHN05fDC76FtQz7qf
qrq1ykw3PN42pUtpF3IPEAMLZSV2q0TK9MJQFWwrp/1MBPN4UCj3Ol2+jJXmRKDyCICB8ijuxpPJ
ezubAIdijq2Na4Zk2meKeR5p953S4nNsb4nUyEizJMcBHk7hGp5VOdhdVeOpFnIZ0KM3UlPbE0qO
lr/rVUi7pIRJdDMF9vjK5lpC3WsThEnkS0JDvDYsrs0PlljzvZUX3mQKhVCTHAQIBp07cAbFobtS
j8LcrYmwBwiOloY3ZknlgzJl9YIWxR36xfKkj49dN8cblpwhdXqBqTsvKlKG+8xHCK77s/HEBAWJ
Zzu8SSH3bt2Q5cNoDQzco6mY3mVM6rwZQesyIfHEy68cfmE1RBXXxYkZpLt3RBnvaWKVXpea1kaL
gnE3OdO3MZY6XYdC2wXXRNdAL94iWYNwoI7pERowHipSOoKaXMoOtt/IULiymKZgkaPgoQKtuZZC
Tetaget72yN6Zj/2DVCxJPsgzIZMy2sCr+5Qc0MzhDdG27fR1B7N/hsN+u4uY/bggcfYwnob1mbQ
pB8Q+u+ChhpxOX1xMiU8sOipV2MI1btBWuclE9QhauPq3rpucEh7JLRWhzCovsDeeWvwgW+00joB
djbvTSnHjQ1NdYBLe6fHSCpHK38tZHM0BVT6zgnPAzlbZ2Cpfqvl9yRHlN/skGuhOFHbtz8W2iy8
idbDvlD102hp+sOkRevJqdLzwIoH5tnUbRiWqG8P0UCEUISTFr3eRsSU/sGTcjGucneZcCnfo3if
jqGkVDU7bnsOyT/7zfzS/ssc1xaaZVisH21XQ2/4bhzuSabkqDPlmyA+xk+jiWlPji/LcSVjKFOG
O8epOSDblU6We+UlISAPoYWLiGDGtYjn13yMrXWWApxPLMDjz1Q9bA9MlrtNk2uFink8178DCZGY
QUDhMcSFR7wZXiqKgfSXQHi6gU06HCZnoYUT+P58mA5q+5xmxcZA9HkPIqAkQLCQR+hV1ioptW83
GgyukTXZJcbWGukBgS9LP+dtny2wjnEVkRELc15ryGNrhSdGX2MewBsaxuV+AKqVXvM+i7aRDzLR
NX/uH3M6X3DXxmSpFqCBorl4Gx2URmLsu3UY0FBKr4dw0MSnPumnYyysczdXzfdV/f/5EzWuvVHk
XkuwYojBund3/+uxzPn/n9ff+X/P+fNv/NcxfqUjWX7r/vZZ67fy9JK/te+f9Ke/zKv/eHeLl+7l
T3eWRRd300W+NdP9Wyuz7l/0u+sz/6cP/sfb7a88TtXbP/94+ZrHxSJuuyZ+7f748dBVl29YwNh+
ubBcX+HHw9eP8M8/Pr60EeS8riz+za+9vbTdP/+gGSX+4UKAYrrluIZlmVR1gAXeHtLNfyD+IOSa
o+SP/yjKpotg9Ln/UFWYLDZoL3EFfHEKtKSWXh+y/kE2hIblmdPDZJai/fGvT/+D/ff9a/v3LMB3
E0mTbolwOMcwHiDpxYX/7lzDHVVLhZL3BX9qvCiaFKNeF267EDFcKHNYqoblMxO9ZVOlazGUjCJq
uSoHLd+1lcNioHE3GETVo5Klv1nt/kUhw7ujzuHaquqagh30bjoSWqOZ2VFnXoRGyXguzWN25Zd3
jmJtY2RNpRncU49m7kBsIQJ1JfMZW7SNDFvmbDn68jSkuhRQ2YZ4QozwTH9HJfvHM7QhupNBTHWp
YIYuelIRgi+/HAg/dvavoMX36I7rzr1SFlWVmBJb/EUb04QdALRSMy+YtqrPzQxGsSbFh15CRQFs
NvVFqEUuOANPGsNngs66c6fp+1zY0YElTnzQw2xXsxIl1jvzHYXkVafTntyKdRKm1wVq03wV65Sj
e1wx+hXlEoSaVwaEpBuVah9yJbv85jNdd/kvNhU+k03lgUHZdfhs2nu9j27EIY3XzLhwoBfrplVt
v2/sEMNZuJUEqiHH0yxK3wDMq9RxNkFZ06wmSQM0YzCsY6d+IoK43gNJZR1ZaydkHXocY1VJuNoJ
2D1wbjVvhDb4m+vK9aT561vn3DE5ozir3tdOi6oIZIjz+6JVqGSEktxP2nrI62tsJmh+O+yjfTGz
eo6n9NjLbHyuWr9zyDy2FKI2Y9r2nL7xmpX7uDJkmXsDFcj1wBIGt1K8J0HiyKyY/B+b+RLWm+jO
QWLRlYO6j0yXxAsbUU4Sp+4uAL+14tiQkKcj+gqObnBIkiLf5bq7rFHZ+OkAbr5m3rNWhqrcoKi3
QpKqMpMo8hmGL9FZwaIOYMJKxdW29RSSwy7c422TQvjuRb62RCT9JlWPMJfiLUIJVodcFc1ARVAX
ltOzWwLPoeP+sVcAYCSKmS0ZKsZ1qwa0hBMtWZlqRybU9daQ9uc06VKox0p7T4W6PKl1sC01ML+1
vnCHQWA1TmGzo3dpxlRbYgnvvClp6i2OsWYxKNXXSYzulijdT3oRDh6kNvOCGndj5W2z+f84VAXJ
jBZscGpm72ulzuBgNSPZ8qLocINs6dBBBlkYtGQCSMQfrKtPg2E623Jqn6LYMpY0YWdqKiWAPj3Q
6HNUa+lS2Emb+UCSwmVAUJCSXGSAXVvA8DviV3F/swZ7b7O4nWGC5bNgacI7d9+VqQTtt2Rk9nuZ
cTwzcEf3YSruDDvNry1vZ1UXesIXH7oerJDiaEbtLlbSh9Z9UV1Vx1YXfyM6u9kMrPRIBnIxW0co
2+piXkyRjH9XH/83AwIGCwODwdUbApvqz6tmGvNFWqejdkH6Xp9VVCjOlD7HQ3aIJMVRxylYLBTO
zrn6R+eCDkSYPCFD7n4DEzKuy7V3IxPKGZVFvMq7sW6n/y/2lGCyOy5NfEuy6B/qVDMPDWq3RBzK
2PAiVZEf8v5zWsLriOf0GOqj63eDrt/dduUEPDOeBqiexEcu5kn6oa8g2dlWNSulqw+HibBy4MsZ
kOXRWxxze6vH/X2fmuWpqKfdQGTyKgy01m/sWj0oyjXyNck+JWmk/Kb88+8OEbrBJlMKzUaS+X4k
000FG4VK4mM7xq+mhDMysMz1Ztr9iyyx7qc2/SZK50Lf89oJGrNn2oxHbeoFHS1jJjmjkywAENVH
NgnxXa723qyM69ml/VbTdvX+/lQUf26iXKcZNnWg6zWDf/Sv3i21tSrBtmb0+qVpWfXqaA3pRGrr
2ZavLD7sO8cyDa/Gpe1JO6W/YKvlPm8SqnyGvpCpddYIaVqa5fhqXUURWpSmC1Jbnqn39j4X4IEh
1EA0rYMjnA3g4KI3cHN8FB34ODVCkkd3iNIqr7CRrbGLXGEu8qqNVnQpaq/X7BzhxUQ4QcXJHZZ7
G+U0y3zn0LFYXzpJo20UvEFe2kPgdXoiBvotVwXnDi54t1AL/Vy0ofVNSaRfxJV2USRJz5j7d2Vy
rX6FxlM+EgCg6aW5s+h93pJxA2EQTBE1y5u+Q2+MfvX3+928jhXvzglEEPa17G2RPfq+XZBkYSCd
ydUurltls2/P/f2Esmo/2w3p8ooY7xW3H/yY+cVhmmbpRcO0FeXkLnvEuBtMAwE5EOaONuHaLJST
lITSWOZY06Ohb5PU0SJ0ymmPQBEYox9QWFtVNdhJYUhc5R1zw2IyH0K09ch0cZYqhXh0SGHJCn0/
G1I/OmVFdMVEv1hPSf7BeV05ZfbQ15gGIV6s8kgiV+E6CIPArpa5BQNfLzGA//2e0phs/2VPkS3j
mKrJ/vqLXEQZddlj19AuY1V8NFH/A4yLPqUZB2Jba5iShTJ5wUBKM6yWfG9NSP0o1+P+Hqs91Xp6
mHBTCuN/jet2BDA902HhoGqW6mjvhSxgkHXSt6b2MlRGuU9wQZyRvBSemz4FteIcGls5jOR6kaAY
NwuNLsGaKhU8S/gP/u3wrVisEvbRYFyEvntsKDh6sezVwxS4x1kvFT8kk2Ft6pVCQSFFodHOZBrK
COC1sQmlqd4PxsdBcF1UhlnDTSrMTWp3L0qRDVuN5qcy0/XJrHpZmtDOx6xaT/UMuKOGYWO2qm+R
ewlfWxS+Cn7Mz9FmjQGdxy52o5Vmlw1S/xTjYAhvx8jVcTFYxgKXNLas9CVJJ3mI5bLKGJqZe1Dt
KvUPaa5pq94hhqWvqnxFVGzjR1TP/DbUW5/6xbwk/YC4iSLOfjf+khrx7nBhuaRyQhmMarppC+fd
gEab1LXx/IcXJR3KU67MWFRJIMArE9l+qRwsq/6KJr1b2fPkECIS71yjiB67GUbIYKWZH9lfnLFJ
T+T7mPDSoMtCpKOqwdR7a9sN8X5DRy3fCk0AOeJL1oasbZI+WCIvV09lG68kAUJnVfuMJFm7T4Px
qeuhIciSNNz0Tu2VcMEOU9dR0rzGUqxzhDWjR4hndE+HTTzknbJLDYqNegIOsDCXYx+PK4dT2jOu
rbli4iP1JpW1krK9dEN1wRUnIaojCRcjpJU4yxYzkpAIGehGUJtIcNzvKmQnVPWmYk0Iq7rIR1P3
28IeDoagCvr9li4vY27uUMAby/AqKqXyvlRTAlqteljSq609Q2nstZ0ViyqUNXVVtVhWzqghRtTv
3XkILhNeLXkoxBAsujr5qA12s0n0cjc2brmc08D0mnniSMvmFtF97mW1Hd+FkePSJMPJBBEAL7Wl
UuMhFGDRDQGLMWnCSLFGeoPlhA6JSe+pzj5NDWJTCWrfn1vUXHQBdn2t0ESqwFo07RIyfrFpgmGE
OVSFvgZI9TThaCEmxBVLY8xfZ5kSKtFEfE7LPI2EdirIq+5Q0MqwuTPiiJAyKOGL3hioUdqi8HK1
K5e0RHwApG+0FbK9OmC/IRlwLZxghLIw+WJW5MUcOHr4erN1ldtftQRLchNNynEeat8K1P50CwqF
o/3cGjMYcPI+ibYXF6TjHtcMbYu/6WySxdEk0XyO4b6ZZR7DUeeASExlRaZBuYH8g6u5bL+ama6T
NTYn14xh9bHpSkBn8EX42nBLOVfy9qRt6F6Dm2nTU6yM8zKpCF5S06zaZ5M4V5wqm7FyoZwsWP8E
a7eIDk4p3xyNvrDbtMkx06aZC7jRrgi5ak8YhFDnN+6C5kSDlsjJ9zqUcsoZMKMCrrcuEE5vbof8
GFTtUca26qmmM14ITJOLSlf8vuBjCSpKcGBIckIxWq3imPSVEvcqoP28QeIjxYJgEg4HyFuqlp6G
DPQNJ9iY2e5GU+uTy3sOmHKVYTseJyMIicgzxQKGbtl4NTNwBuSGir4h9p2Avz00dBL4EflFc9hi
OZ6x4dMhXiaRmhGHUIXL0jIrkkKuuUbq+MHktw6KqhaUBhTn46jw+fuZHqnbEdNuques69TzdE3h
SLZWkSM/6dhJVECLKwZA93K3KiiXov2voAx3pUngaCRwGaTx0rLnTdyN4g5UeL3OyhYtmqVYfuig
ooITjHGhcV8n+EBZbzwTSKms+6QFLDh2MvNsjvzlOKbzzphDxtqoe7O7ZDy5141N0CVRTBSFWNvZ
+yAKqGKO2dcpD8Pz3A3dVtEDYpoCX6ln87G8mgWagCxfYeCEdJuecn7zIa9T/UGEkByUaQZrubap
PXi9oeNx4rD9gmPh6xQo9rqc89TTyM49zJXmMRmLfE1rxn1lPUXAZXcA7hG4kB2F7c8+3+YyYYLf
EVXGKbCbExKdaBNWOaaY1CZEKzOY3/W16TMQkGja9uVusGF2icA+y3J8rkW3gzoRPZipuQws0S57
Y/5kRdT085ogcE3W6YJucfk4mHcVAewMX9od41RESynZtDr5GHbUBiu4Ewiy89zvhODXoHVsol55
izrN2MomOBt4G2k2S/OJivKTEs3jcnSCa3a81WSkP5XN7pebrN65v0YQVOxYzda7HgnOjmVR9f2u
3o7lbZ1b7xwsR4zKhEm5cbWzCmdWl/PIWP39vhoJ0s0QPbu05na1Pv7YoGM56nZrr0aF3Sprq/ll
07g7Na4sKHUmx8fIKLu0Hf1rQAjbzjSYFwk7QBxn2RNscDZ2OE87suk8hbbaptZiv+Zyt4uGvl/r
Op6rkHSNfOpfvv+YHL5I6ORbdYXcNddNbgTEqcS5TsWEUPSszttdbgYLmyX9Jh5HhBiTItvdbRNp
RrtTVDZdFr0KrJcrkWWZF7gtqgSkuKuhyJ5I0HlqhGzWTp8ynSrybJk4RgETCPuRQSdwYfRavAcC
QHeq6VWPtNsHPWKgzvU8YyoE9mm0UDJ0JR8y/bF5d3ceElLJlNoidb1NQKTS9Orb4oOuDIg75qDc
3Taz3Vffb93uNgS1gs1OfDeJapaRbLgWV7vb3dutcDAQYt/uJ2O5ajSlBe5eQInRHpLMDLcKnSHw
47ayHhjsFzpZ5Q34pIUU6bwuyb7VTOqgxOK0iz6dziriZgAd3R4Ar7K0Qa9X4jgMGHYRVwvWtD0M
XkfAma5n0BVhHSxGE/lWVw9wIwdwO0QwECn12FFjX4V2kC4VPXsZAHQSl2zBTRa4xftULIKhWtki
INwa5beMLNK4p9L0WkT1GDhhStvUK3ZDo35TXOXFJUs9VmxOz4gVbtpl2yYZlg1k5rFNzUXYD0ub
Kc4BAk6xReq9dWqu/Zmp1Zu4eCmUeAXPRC5wr+ZMI0LpK2V/0MfstlbPfPJmH4RFlzcKOsqZYUU0
oGajQzMgYpugxzOHAyIfENXFE4DJ9Lrh8kX6WtOubz9KlLrY3Z53u3X72c/nfv/d//bhn38BD8vk
d70S+e9fM28ZUsG2/utlqloljWsa97/87fT2HL3ukfgW9q6i9/zjHd9+r7rOioKI5mJb6fPy9qol
w9Psp33HNzKz1rv9hZ/v/ufrff8wYaUz5w+v7TAkuk0ivawYV0nCGVLSqebsY4HklB3kkmCtjIaK
c2eYF7obGDAvgljubptZ1xtf0iXzraRjwJ+0lT71nV9oTu2PkOqBuqYsLy1b3asidRapi12OWjnF
sEp/jZJYkG4QWbuir61dOpA84RWWq66ULnoYHIcz+fbwbSNZB+0c28UriGXfdwuD6NrbI1wFLdK8
E4TUyby+Pe/2o9vmdje3CnOjWCjnr3/k9nMCsH/cqjKVqoGauIufv8BMPuNKTOchryba8wHmNUfp
tnnazTsL/ANiSxWdI+B82omztUk+hUPwYOWWs6T8VGKHsbrZv90scgUtUQshh2Ht+thtMwi1UpdJ
yDQX+A7wn9rAgKVxBbhtXJItv9+63Y2SIOeCcNWD/nwOoZK/Pufn792e/fPu7dYYtsRYtA6jz6DO
SIZtnSKCfj0lyAtx5uuc/THE4LLS6QEwAcrHfPdzU9QCw+HP+/jGf3343d3b87o2Ln75C+EE18n/
b//C7QGmA4DntLReRJJax/dn59huf9ycjZF38fPFsOt1SA7zrUWknhHpwSZw4n+9+Z9P+/miSsx+
/Hn3duvd827dsJ8/++WD3x559yuDWwMoNI6uUZ0B/FJw/L6TRombq/Jvf4cucds9qNc9FuRpnm9u
ewZKV5GTs4mAI0ckcPvOfn6jt7tup7MAy8uM7ffbtx//fOrt1u3rjcs+nCmyXH+h74m3wuqbz2sj
iTe9qjPvH2a3WrYo5GsW4vI6/oActubl7QgYZz1pP43X8ZBoaEYbcQ3W0GocEmPbehbQz20KYmGH
zP/HpoFTlV1l/z/uB1ao+EqL5KPSRLW0Z4sVBgfX7Y9G1yuqpWshdYkACksee5bSrGIVd9Vtr96+
l4aJLzS58rFiVbcNrjMY/foFz91TFnfL2w58t/tvP/vlK6puh+n3vf7zJl5eDptYymdHhq+2EtPF
sujSTyVWnVlCeXFru7jIMdiPAUC1DALmfYmLJQRwZJxVZ+UoLUrXpLqyJQPpE8tXemY6pEuyjpEB
dF277sGv+NiTiGTGL3ikBXEca73+aJ0VQdinU1wCzQq3qTttQzW0/bkMIURH2pdZa81TXaqP1tDH
W707yVRtiCg3L7XT6BsKLV/iVdxa08m0UxJGGIK55tElautmWeo1JlIZPWJhs5kimI/JUCdrogK+
wFPvPJklKjbVHk8DzmsftMZz3RTaqZQD1nHTCLbqVbCLr2DfCvXZjRyx6vUEdZKjkYkHRJI0AU/q
OdQQhNZ36VwjRywGP1DxvBcDC3rFnF7ieXwucE2Q6UUFSlVZPNFh0pkbuGLVtCkr/NTWvdEox62r
ja8zDWDikxR3jTcwPKvtMiIf+gr6TsLpgyVKG0aA/bUI8mkFmNPdBBbpQrbq3tdFGN/b7Vyvqz55
6nOzW9IczhbaVIULYyqdJchv60XvKZgZCP/WbRhvB06Gu7CkWoXKHxd5XB7dRP2IQBwEGOkDfpyP
JNqqzQmPrvTjpnhVCrU49tVIWjrUOuqgZwakem/OItpmMRFPiei3mUgvpqvmj7JH02qZ5pdRn1QM
ihtk3+W+VGx75Sqklzj6tJaid5i79Mk2cEIILSmXwqRGeGxQM+D7eJ1t49S7lbWPsTkVwUjYjJ58
y0vqlNg2ha+2BXD+Osy8XU4f6JBL8tEhESC5e8QK7bwgPVG8UJc6kqMwW9vQlbtRHlLBoGBpbX3W
24kcTHgmWau5h7p0PKdTUF8pwbyEXXLXT7Le2No43QNn31iSMBzbkhe9GymhGAAK69xJ92THkfmE
5fVDzoVOcewTABTEhQlNzKQIkTjjLegunYT7LHvTOWR99SHsbW1rlvG27oNsJQkJ9FSUbwsk+aSs
9pO1HwflWW6y1LxMY+oesgiNmoqmdB9rX0BeDNCfaCdMLb4jcybHOhC1tTWEtXZxlHqzjrlaj6uT
SxF7GZRO+zV3w/iUuNoH+jfMYFmhrzQNs/hslaeRpAR1Ij6TXJJiD8f3IaoM/ZC/zLScP3TuF72C
vhIXwUWLzWejNsdzOAYgBCYUU6nITxaqaBTyar9tSvBEU9l+aMbGetDr9JjpTXJo1fG1aKhRhTIS
R3gYw0IO9JFcFWMHzfVHRyFlQU3GZQEqZ1O05YcBmuqW9ekWUYS6jo3x0JsT/Yu431b0TUiIbfa9
hjFD1xPeHTsYBq+pbLJpfoIC0Tymo5cE+nhOjVUowvZCzKbflGJH/HFGqZiuqJbZTJEy3U+gqK2b
2FTXNG1Gn8kmSjolVA9OJErgZvQP6mscmxsLv7AM5E9cV5u0g86J9GTfze7Hsdezg9nOs9/rYPHU
mRrhpM5Yla+4bSZeo19AvNxoNaiTyvYDrZC+lSef8GIk19W+4llN90kpEXSRlRQcFbt4m7riU1TZ
K55SrAw94OhWZbWvRynvkR486I1OPYG7C1KqcAsxK6MX/8UlG/JUVORIRWm7nWzls8qq+ISLn1Bn
wpsrQ8S7NJvzA23XV10tH92xfezCyVmFEL3AO6LKrT6VKDpRK45rRNme4o6fVTTiixIpzTJxm2Bx
bT9qxpuabIE+NC/aJ50M5yPon2XTbCtbYheYnmOoiNuyN58HXYqNTPr7zkrIFEuazQgxGcsk1Vyg
cj1r2ceWDrVHp6HZ5tO9E6PA60chfFMUGCd7KowGWXaFIQBUsGoF4Kw8abq6se2DniX6Y2Q4i5F2
wMGqdUC6jmv7uaKE3uTA/J+ADZZRs+qt6eNs1kBrUdydrL5IlmVZg++xH9SBkN2wAOQJ7WcxJr2z
VgJWgJNih+vkqsjD/YYDZsAXkilHSy7MTlYPeutQ0jKqu0hiEXJiTR7y+UtJrMkFqvlF6sMDUzmx
HOgejNkANL5Nj4aRHVoEdw9uKKK1FiX1rm6bqvWKIXpSjKAHd08hbMauMM1CIrp9hb/UfFFaUS+q
eo4RjHLQUo0sWEbjprdtfGcNCmZqQGl1mTquaU7WVr68Nvo4Ich9ngkeNOXu9pMAZDoU6OIN5WC2
EaaEXloKyCfFwTEtZTO3zKF0gikwKnLCVGWyjitex0z66khGplwN1sB5IfOU0jCO0Yno4CYsI39y
4HV118i1YibRfHAbNmNxN+ZWtmvirFlyTPit0Pcg0zmjRYVfpJu+Cqs7TSWy03CKXxS1sbdhcR22
CUvCk4DutWFSydQLoT/aa0r30zWnkRw95lBnW3TrnaGW1nZ0FHup9pi+VJW0tCwVCNHNbxizhg+V
lexSVcQIRbIYPFtYem0crtUymc+Rm74Y0VQe257Q5JY+9a67KDZNQFGbq4SBfk3bhaW8aa/rqQip
d+dcw6iKgtnoSzE8UVrh8FWAKzQAjW7eaUeI61xpeKE4r66zhCU8/nj3aCYu4iHi4dzxCjAZLmH1
mZectwN7YTVp86dIYF+d1AhEl9K3dO6NyQ9MSqYBe8avCgT8Zcr0QsEhmDeB7Wlp+jHMuoCOng6R
b9ChXImJ0hyu11UVYPhQSejFDZp9Ms3sqR9MZrCUWN2gJsw5HgTzgfExtQodcZmZroYhvBsbqp8g
nivyUwzco062GYwJs12sUFwJSwKJXmjeaSfVlmt25A0iaRStthRW+BY2dOZudtxxVJhWdtHBds9j
2IuFXmQPJaTrRR9jIGo1hn+mMBwV03ynzUayIyiFRpHd3s2a1S5FOH6IWTVTQZ7jx0DIY4hdz68t
0jfmCaR2YKJedb8S7J2t1Z7TtUNAtEzs9qSkHUGC5IUkrWl/VM1vzOqyjasP9qKwCg4XWb3RzLm3
pK5+NZSYQrIrPnL1qpbpZC+wXemXKrOfojmfX6JQBB4mQcwzBlGKY586ezMVxHDrtbJ2bZS2ijW4
2zbccQlVP6h18cWuqqUbt8MuiLUZQfqsUGYL5GEG33CoRH4Hpoh5PeqRZZzJeNOmrDQa5tIHluLS
Te0LrgtmXkG2kYRFrkn3u8w1FHVk7jEprzFdNq0qV7gzCaMbxSIKTUlZmCyZKB8QQCQpC+U0EZ8h
Dz07EUh2KxP1YdB6PGljuFe7CYFwOqgQi2vXH0Lj7BS5c7aKYR0QIUQv9P+ydyZLbiNp1n0i5A/H
jC0BcGYwJoWGDUxTYAYcgGN8+j6IrK4/s9qsynrfm7CQMiWRQdL9G+49N7uwEjwyymauYq1fW79q
LqSQ7XrWMaEYGMM1JmGwaNsIqhrMZ0wdXgD9Xx1bradadooSzFPFn55Z2JUU+2lpzgE5zldECcyL
rZn8Hiz/WoztWZURORMIkXzvUc7+ci4M/etclTIsBReKy1K1nscrpYLiEUjzKN35V2uL+7zs5eRw
VldufGkL4uTW9m4Ihi2irU/FikNUVSi/K9t9bPPmqxTFJRskQDJh9KDrsLvmbN8OPVxR8pL9HE2E
Gk8p6vMcX8jJx7cTzpr3TsFjXrSO9LXOJ9JkFlj0udvuhuOfunaiqhi9mhHu/N3pWcBYGyzf1ot7
ZfXneSbDIHH6lei9toiKzd3dmDYfeksFqnQeSBDHt1Z8s+Xi/ibh7bvVfM1MfX528IqXg/kVvrl/
d335ufYLnLuGVUWG7BfqzSlmC2jbR00MlwYqVpRmSP3SWlTEp9EBc7EgtxyrB7RY53T7OytblYER
OK0vXsdSHk38KWzaVu+sIHVonu49F5y/JaadS9koPKwkBtGttNVBl6NxENbsRaht35mNP6dpzQ+r
cXn5+pzoOmc5ron42kzxjfKoP2NCxv+frA96htqgw+dZXN2k+tpak3g0Uthaom2J9mya9T7zSuyk
2cWRB6w8NoddI5R5iBf1uChvOBV2fG6sF6cFLCOUsgM8EM3NSMenMifDvnGymx+XWLFRTWHFlufE
F2ngel56+JBnJhkBrpYG1pjzNWBe0rPksDu2QbYk+HeUYbcV4wXpGj9G0onYD2MDcblGcd4Hnq4T
T7j0P4XXBBYL6uvoTUfd69fT4DRNwE9hYQW8wtVNs/DjPY5MNiRcQp6mbHpHhniAMMOfxd+CgqRk
P2qwrs5mako42u1Q/m4TtUJ9XHWKowYsMepRJ67Ec7pL3lJPu7KlaR6S+ZsmEWp6DCEfEUTnYdJy
3398KRC73tpq+TwV7kCqp1Fd18o+Vh58Rfb5VWDlKJFKD+OltVRH2pvX3tucKF/6zkIq6YuEAAUZ
7y10I9E00YN8rJ0ag0DaKTZvedy+/WM0UGrmKSm0S8NvzsWV/2/cL8hNV1v615p+ZJfTOIcFl82x
8L1fbPyPHAbDpe2Lp7YoxCXJHWsf58tlMV1ecN0GIupPaxC3hhOKWXu2puU3/XV/1Bb7hzFD6QKk
kR6ntBGAMGjcbfsLCz7y04vUR5Cr/2pWiTlhrbW9btn9ZRhSxbYCe+bYFGzEtH5brcShvgFtc2sg
jttiLtQwg7dISwusCTAjqWntiRGwcQJRWzDbny10BCQsaK6fcbsVTdTXzRjkLD4OdMQdYX5ohxnb
lJcaOBYBEeujU1ZauAltho7dTZ21GOf8GTFSVKO+ivCwHFlEmJ/t5pe+Uh8tzURccdVhppOfec/A
HTOfFVONp6LwHzTJlEZBkd0PKWbpBZSD2qiXvE2zXZJY1pPtaxfmC7veyutbqcx9nVTm0dHjnDPa
S/er9CkR4gFnDJPXs5FrQ7Ax3HYCWdc+qSsV9lb2uWemeCMhIA4gz6ltwJWBF3P9Q7roQOU8Ai40
HCgBIIbywl+2WDEfsaVdjk7voHbriBHVtgFJqfpf5GiQ7SeTRyMZ71Cx/LdZCSTKtS4u3LsKnqbX
7zK6RR1h4Lkm1BSVg1UdfYSCkQk4MLLsIWLr28LrbNoDfP080HBnR5qZz2EDv1ZTxrO15L+biR1r
0tfzoYjt4epXhX+0WZQFtRLvWo+T0e1JbRi69j5NE1SLLDuvvEuDuSM2mZwIWMfbcjuNS/GgVceP
RB/JygshpF4BYtJnMED+BMIuPzvMZ7R0umN+/iQlrFtzIUPKFSocfFj3s1ggX/nWTlUJQBYSK7W2
0wNna0iS1s4fqnX4vA7p3h0L49eEWauqfGMXW4PxacMN+srJXsdOsfgd3Ye2N9pvfjXuO6v8CUsj
oR83Xlpby8huRUUBYSPbVeZQPQ0OFQkU9n2sbfRrkE1U5tJnWFE/Ir80TzEQPbeUBBvWW7iUcvLI
ZfYQoNbJQ7SUW8swDVnHyrM3ENC5482YSR+pGyNyYyc+djK2mGWxOJ+6euOVLHTrW1GSC4HVWtIj
sL5k0y67Y5sivlwzxI7SnF5Ne+EZsuZnYRAb0ZzjxVDFGYYh3qfYCy1jAEE/iIENBhaGXlkZ+zv9
u08FZW8xOk4hv4xFoZ0H28ifhckyREae1S3BhyXB82hedKt0+LwmdTgmyQ/LLkbWjM8Jx8VDqtXv
1WIEJBLmR1yMSHlSv4oWEjh3PTQGeGulHnS0egF7FG0/ltmZqIoicOspv3rLXVvSmr4REoyTivXg
9Z800BRR4WXaiRW8iZqJWE8VG2qLHxSMtS33XKiFMq3ABKqaTLBwsvZ8omuEknxQO3Z5sXY36pnV
VWdFSa5DfwBtbKeom8rHRM3pSW7H7LRYVqBcfKjN2L4UpeshAr+ZrPCP6LwrFr7W/s/5mt4/5z4V
dYdT776stAugcvI9XtTPi+xklBgeFOON6GVOj9xG2VXr3S8fI5jShRMOi08ci69mUwp2uAiCmkDx
cVutmSXiqId9UgwHrfuddTaWzGyCtjmOv+zKufgl/Mk+11Hql5NN1pb9Yve1FkBmRjbRLlQHjf80
+mI5FcDljwnUTaak8p2n/WS22aeqToywZ2QamHZHJyltiiPCdSDjIOFIY/2bElBzPCBuyG4VFCRz
5r2T1s7dGPRztlj7ee2yg0TEHTprve4h9LUgWhrGfy6VtWnK8tkQ5ScP6LI/J9YpSbIZsgwFCGEs
1V73G2vfVPbD3LsD4MQAcIjVxMvZlubvAYnFFUIjAMFchb6PeiLT8fqiv50ggmngBQtuuIxKJVwz
d6ZPFkWAV4cCY4M99tK+pcVYXfIivk+1vvfcxv4+yZuxkmFmgvYOqhz3iZ2vvwqtI1pkC7ZSHcDQ
Ictiau7m94cYPp69HwAu+88ggkBlpbYHvZQnGX3kATjTEtrGJ3uep3cyO4KFjglxHBbIUfyg4Mru
ajWY+3VzeTO95nF0MoaNDfyrvEGeCn9KB4w1BdWELbPZwhETUT8ztwU6nzluSDX1SeUtfu9SQz2Q
YTdFcPSVAL3u0iZ4JAbXyqKujI1d3pOftrQ9igdvZvXROVcndoJFr9Ak5c0Fx5/OZttnt+8n6evC
SgKpLvqQuhFB3jp2iKp4OPa6uK6ltG4xsugZp4q1vCxlKk/AlZI9YyUQztvoEc/1utPUo1HMTOm1
pdhbKiczRC+uoAzfxpj9i4fmEwCLvPfZJl70tdAw2Z7Wk0jOk/8s3dy9fHzBtcx7rseDuoHTi8L6
ndKjIhxGPbebtPr7kj9QJTfXunBmIKQuutMUpFeKvaEu/Fdp+S8kJEyXpPcjp/e3T3XBMG4uGXEV
qbqjhOvvhvQOfqyXnPGR7jF21TDZuH753vqjHrmSaGi/lzeTDK4LSxZ1WlZgzmmTqrON5l8U2rUt
h/JTNufFU/fD6NtDnTXFJ25nca0X0rC69mBpRv6io6yPKrGwshHWcvNB02hrAaKzLz1EHB2Rltts
QXTPtCjaUZ9kdljJq2tT9h+612VH/dcMjfLSjpz2ham91IpfGYMdLkr4t6UqThB0XCT3XXvGAPct
awcvElXHJ8rb4MceU17ydXYTRS0cV5zAqmaGlZLNXZAgwsAmOy55BaM9FfERhQhyoaVitlR5XgD/
rA5pRpyQvIMX2B7zYcINq9Itb8ddDqZCq9eQSljVxTdFeh40DNk/14XLdG1qkJ0OkFBhh5zymkGh
yBp1abX00MyGDrC4eeNHIEmvpwRfTPFopjz9mg1lgLi92rde7gRD7VqhSUV8QKPbnT0mLOncINlz
jOtSaj+0aXQOtSfXvdt09V5mb4DR5mMaT8uOHCoIFnZ2i2vwgUk5qmvpJXIXz0QLdMUPAJkhvPbq
e85pujORr+D4SW6yUFNUG2a+t0XOaeSQp2HPmDi0SZhf7JHhcKE+F00Zn8teezWlkg99wrlFdkZ8
aDsRprO/PnXzWD/G83vNUj4aU7oLRj7Lo5PG+R1Awk536y+dLvtzg2UMaZ6OjCZbRzSyNdi0WhrR
aNM/GN5OTCP+3L60yfsoflZJW54ab9HuLPtf/JLVB+O67mGedh6wkJVh0At3jg96vHIvPcmVfUow
GC7N4+g/M/cuXjTtHcxHc2BnOAbW1upMsrjOTEZupV6ixEky3m15ll6dwrznVtPcfeFWD2X/6c9f
GCPvCyTZgZYh2HNAil00E8GqVk9WlFkWP2Sas9fMmHiTwGe6moogonFY5G7qVvf4YbgAdJztjJ6O
klVRc4B/wGrK8a7tyMrKSLTmOi355wGuN5gQ/bFhYdWngxOVJFcFrhQdkyjj+NEp8hRQ/eba0e0V
r2/Oee/ZCoGt4x6MbB0CV19ienSGd3M+P9oJHWcSP3WpmO88Aip0D5znZJRRETczvEUETrxYATUN
gbEkd97A8H5fq3zczwMSjjaBd2h1xddkO09cN66J6NSekn7M0acv8xEdoxZSRrpHeH0RTfVTWZsT
8FSlHdppTllzsHaUPdc+rBsyyzCh11vFWlMWI4nZ8LpcDgy7vJ2G/2JXkzIHHqa56JrD8Il7uBUQ
TFO3jvK4v7RwKCN4AhN7ePxmPCc0iWo8eAMDuWQWb2NDW9ZOPxlgFsfFWtJ9PFVeIGTn7qwMOb9p
KJPcS3GR+koKRImg03QzO8Abzi6iBlAOCYKBq7LFKwP9kUk3M9aj7U7Lq5Vb+VPCkZUsC6IWd3kh
5ov/Q888dGUiGOVWnmUCRh5B4gql6ZqDuFoazPFxN6DLwUIDUsB4dU2eKRLeyjKw15iMeSdP/naA
U5w06uKHmsxmBnFwLTPnG+EBruuAiRxMxcE0eBexHZ6VCypG53XTWiPo5OJQ/IkihC/dHY3GZX5H
Qg9qPly0qY1GerNPZowIWWKdm6TNH0fmGQEkRkQSKldnidyCnabzID3IMysN17VzDCIlvs2Jo954
sT5lkzexr+imnW0OqAuceQO2pNY+tYxPo9n8sAwozrF3MCq/p3+mAZKxT/3hVM9riiF57g61Pciv
BlxCrP0vFeCXSBscBaCzOlltHjQ27MyPzVxR8lGXYvKOSiy8ekaWcOEY4sGw8ou7vA4WAvSlKX0O
yHK5N+mMQMuZvtqeyZP0CXxrzKNGp3QtrR8actxDMiQhS4mWa3NwQzaYSQAfOL2oRt8iBYv4rUoV
0RO4R2oB4b1u1ynKuoxpSIKCuVytJOwXUx7qihGsmi7DMk6PrwlipQtRDrsqf6N0akPEzDkXcqdH
g7MePSilx0FzzJNB5iBS6flCjOt0WdgUzT14vmEq2luHYOXge+sP10zqi26Y5K9t3zW2rC9TId6S
tpPEjDfrObH48vHdTO76OmsLs6Syv7kag20Ho62y0Ql0Il4CWMcCLHyCcnponifsQ2ySeZnrEf7e
nPs6LBNQYnqxildSLbughagXdAkRZx+45471/Ye9rGa9+rLmPxFi3clRd7729CupL77K2R2ezTIj
FGdqMb/D5ZKO5l7MYjMVZAwD+2a9GaOansz8G7JE+0WBArZATiIwG/SgujSyh1TXGPBi1HuTVV9S
Kv8D6wemuqjXuZRXd09te2ZlRv1VZQDO5y+WXnHMpVB/fM+kiazy7x/6iDlZGE9PGSlgFqAVlNKo
yydSIVrPkwcvHV9TMDRXLeWkZAz1feCB5Gj1dqgp3oWy251t8zHudGfTq6jLaFlvlZifkef5YZI3
P/NsrQ4i1kIwuOJsr2BRYq8JQSa0J98aQoBeNIbeeOlYF138uAKtQjDJJLHxWg1Vt6kG7Bp+c2Zn
/CnB936mTHJCxZab6Sm3g3LX3YdOFjjXQyYXc59twuVa8yTrwFIFJezjQOKji9B3e/u+YnoCI10L
FhDDhitfoY+2UeJxStR6jPGc7VSQ14sKigGoSz8zMO98wVhxUjG29CKPekCdrPYIuiECvUSfCqXp
hgaS9O6+ZRnPaQ8/DEVK5pbMRuvlO9Lw9qjb50TTnBujLMp+A758rxufvNIlJBJdFPfmoWLzUg19
i+rdy3BdMtNdbZt7YGmOCKum44QEoU4ZPLfj0Zx0/ahVPzC6NIexye4pA9kdzpL+2PdO1DvToRhy
9+d0hEMdEWw3PDdGd/fSqQs7WyP7c2D+CVjCgfA5mmFa+IJK2xD3FkorgMUVydcX8qRBCViWy/ki
5c6QroJ9RpfnIppYfGi4Rx9K6KF33Hk/J/6Moq8qwaMPP+dcMJeMi5O5uJ9awYqkdQuN1DKocpaq
pkhtrHj2FlgEGwOsuy9uNChPXSy6M+GCXxNTfzCaHkiqbezNbEpuvSceF/IYGNSWcchBCG40wVCv
1zr7MPZP9H+b5hGenuXqp27tnz/8BMoSrwg8m5NS1EXQ6F7yrhmPa+28ATkEKiTdBZeK9sueuCmq
tGgjbfF97DYAtT22ToFTCvNaK/U96Vp1gXO6CUjtP43P/0dE+Q9EFM8z/y0QJfyNqvt79/uvOJQ/
/8w/aCiu/YduwVgT4FDw0OFx/ycNhf9E9AmUFDhIONv/QkQx/T/Yehg2zFuLuQPwk38SUUzvDzgo
eCP5+6CqGrr5vyGiWC4wlr84QdHDomcXRAbqgEE9Ht6/IDaLfExzBDPtcWQ7Enro8lcxtnvSb87T
RwwF2LAosZZsB5Jwc1Rom2gha+ujGKc5ZN1AwnJP92bDkWYhzPQ8t1jwMosIiYlqL3aOZWKvAzaJ
JLCVy1inNLINyYjI30jjNNSlJwmnLNIrmGQ8WMk3vJyY1GzloAdgGZB53PFs0HUWdim2f8c7MAN6
2GiIp0waQYZH4oLUvk7hPNgr0rFsaX4XRKEdLOLX9x5PkfEZg/W6/2LN9kMjz1klzF03lN8sDSUe
Y9XDPG8bb463wE9dEkGRd0IXfsByqUVIjYsIWY1LLitr7zXWCWmyD3Fl2y9Njl0toZrSBqZRY5yu
F6a4h3q1DtLlAuuEjY0RlZNXzScy5tajq6t2b/UFM+/km8Mw+cXLhgay0TXOaRurdRGBTmlE5jnq
spI5ftoxmvI2J0LusmBuqUzWRP+66v2O+FIffoP9Mk2GjGarKF7ixP2ayX3H9KZz2CypnrBmS/xe
MSYG2IofRAltyWdDPi9bsgDc0l3XZ9+GhmARDZ5bwQSh4boMlkypyMGk6EOQrapK3zlqz3voHRso
vlRpz6AW1YtMoEc5eDJ4nQ31RtofXsm590J7TS4pWp3RS37ZGlBa5Iop9z3O+NF4sgvCcXy/SDnv
03GXgZja39PCoN0lWllPivfFwvvinlcogwlbiAq/W76rLOc1jrkjXVQvQd8tJKFl64ZXAdHKnWS3
bOgLxyEzPK8eU/4hB0gfV566ATwzkWoaT/UmAIK0zXzpBoqw3qVz/TJmKguyWPeCDv7tPEn260U9
7pakPxVe8mR41bVZqqut/+hk9Sjb4ky0dk1mCPaPPOdFKZbkm+/Ep0VSgGsIWItTaZpPBYiI1oYy
7jbNy1BUmIfqEnJaHCCurdCWSUQiYYy6Mqxc7TjoC2VVhjMuvidDe5/NOIrdbX8Z88xHrm/kIAyn
h4GAE2zB1Wg09MwrbBQdy8dSHs1EwzzOALsbGhmMCkVLxWd8J8f52EyTtXda9zhgkwh8bZpPZOyF
CYnlgUBLdcBpIwMXDexO6oQM5skr8b8zrY5qAUtU77nHzZVe+onqhKXzHX3dWSU4XIbORcbnvQxd
P92dDuQ7McfuKl/YcalnDVGjP7a7WnTpG2PWaJ6ydwGQFibRiXEwwvQVtaWt2nuPxTZngocthQZa
qIgwv9chJa/D6aISOSeBVhTIpZx2ui+boK9yxobw8hOzQDFQYSp029YPnR6jTcFRU3TohuWPrrTj
R/vBLBmO+ab24HLo7OV2tiH9hQgIMRCDwedlwmKU6ONzldEYGx4JEG5eEf7IeEOd+9oMBBtf2pRG
ssSf+mhy2qd2Keeruc5MCRR6nFYtSZSadRcBSLAO1aYREgun01g+g3OzjlWmY4Nd+n1cmOh2B4Vh
LdXv/rj6e5R1UwvSNs7SFyYJK+u1+oXUQoTTqnpHLyQOak3q/ZKKn2521ipQ3dNL3Oc08OZOJ+RN
oHL1xaPbijIEQv4wLk/MiC6qFkRemWwFWUeEZPtRB48ZyhP7DcHlS5aAMRhxgAf2EDt/jkqII4ay
7CzR6FUJSsAZJ8zcMPo2VjY8PACzVR16CaO7GFMOs0lbf43FjMNo2ZvLTMcJoNlBC7Ybbe9gsjE8
LkP25M79fKB4HcMGrS+nUudcDMyDJ8rs0K3euu3gN8TMtkPMMmrKuscmrKPrAo1oQcMi/WeD21Gy
ksOKswnzBEvr8YDAwT4M3jRz6HCOLn62hszOUIfEBlGsZv9usOXb4TjQLv3Sapes7O1DMhqPWm3b
l3rMNm0VS4kU090F4rkeFDn/nOYQ4lpP6wPpl/WReB/In4t+wY9AGM1ahfB5kda0PtqF2vzsD2t+
IPbLvyysDo6m79yaXP+ol/Mo7TYnrcIJ+/Eouu2hfHzXkg7EePn88YtKTTNM3+7PR1mndJzFgNyM
UJxqlbiyGdsDCP/4tsUm5Kk3298aS8d8bXRAItqQHom6MFgKGk+ziROmZOKSFia7SaAgH9/VBlsy
C6rpTuVQQZt1fK/QT+9xhLdY5b+MJb+70RJINlmDzmD0oy/WYwK/YFtmsUVejHNi1vVJlGjvBpeh
q7be2hmr+Qey4v8K0P9QgAr02XBO/t9/Y+/+B5LvSP2ZZX+tP//xR/4bx2dbf4BWEjb4cvBQ/6w+
haP/YViOhVob6eZWZP4TyGcYfximcA3fBg5ike8OD+IfQD7h/eGTMeMxu9BdwX/53wH5/hVjRFcP
7Ma3Hfi7HvN7bwOV/AVjRPp2ueZ2YrzokokoXtThqBH9S2MpbkVWaJ/LGl2dnFCgK7zCmHnpjf2O
fVUl/QNS77eeeKywjGsSezIGaTi35rPSqxDZmnaBkNQwPRAd5pOe61YBMcCLcpoG1FQ1aPnnydPq
q1n0r5n09rrKyHIEFbFQ+p31uJxCjUwm5XOdukasokEQJQBKlZJ46vl0zc43z0/THfmFRPz5uF09
bzLZ8EHWWeqJIOQ6riMfVPYjHmTElk6jQoZcxb7whqc2YQS76srYD1NZ7Jglejc1JBFju09tneIm
7F/aZj5aTiyjVVM2eymGgANItNxcj37iogym/UXUcREwXPe8l7pAz+KEOtUlymcTRKcWTu1+nH6y
viBwncuIAKSBQJ8J177m/FBIn6FVdQ9T4j4hJpb3UXXAw0g3QulSPS1owU5e71LTb3qFRmU2E/g8
tKj8P/de/N7KYdw5hV/tZxK4oBGUMsqIFWorEWIA6o+GPyyRLvr6OOfkqowE6tpWcqvmGKaOi1SQ
bCpiYub3hnn/fRq0L1qmP/aNsSJEQ788FH3ywsByr7YBatpa8jYS/UXHD9aM5Ib3ied4yVJuM+U7
Dx0lcxgT+hgmOrdNu66v7ewCBlYpsYGN2z6SDJL9B0jK1sb9pY8Cs09Ys4O5EuqY7sNl4NP01zcy
UZgWOIreeamZfxZ6PByZrtrRFraNj36MT7aQKuLfTasy/6bbdWhLAtg80L1/ptuNPuWE1gg3BDt5
wBsknlzg+GG/juR27hrHT15FI90diJXk7MrxKSv08bCmxIeUiCoMUUPnG8RDKQp5kpZNbUdYzszI
J5la9+AhNUNJ52ahqUlin/0JOG8d6RrUiaYCG7JAJCZ+KQscVf50ZfHdHdf+c8+Vg2rhbSwH+zmV
IhrX6Rs2/CQce96qCNUDEFPNPRfLc2+hGgMVuIRuMhmvHXqcXW2yVndU5b/85ZB7/JPq9DfcpP4v
tCefntXdDiEPWR3g/X+FeUpaVHQ3sn5x22IIU8BaqBOXCCeXeTMTQPmx/blO0uReXsmOGy+INR9n
OX5TOhmXRSbnkEUe/rWh+2kPdYfqZYR2yzryumyc5cK4ZSLL97ln0AdsX5ItJZlCA80Du4dzPqNh
6PC6aUNuPoq8OQ1p752z+cd2PZ5LOX7uC80DF5qRu0phqmduGq4exQ2CVuqF7JMhG4GAsq2vmmGy
/0jcc9kRp5a07H28+C2xZuPQtXV2dpihE2A8jYGLXAbJofw66f21LGV9qIZVO2Ai6iVwrqXpVNT6
c079I79meu89Ooi6aZqro76av2pnuJJXJo4uhxsFNiSjUbRBW+fN25JMVys2Q7ui01UEoIUmcrHB
m+U+xdlHnBA5qVbSUNUQRDBMtA1Z2hALXqXWGYLviXvooUR8TKlLqgN7tENqTPAP3UCghSdfeSQk
Kfe/YJn62azZtUjN+CqtT1XfZOQoj6dCgU8qexA8lPIHttjPGH28gJGEAYEg9yN9SPRj5Q+H3KqZ
1tYdrou+C/NSexjTPtsV+WpfpCM+4Q65D2j1MMdRjQKENHZln03QPAhxzbKeyNXUrXg3LxfEdUZg
ZIMXStkeW/xVD1sRivvzoqUeN8nIR3od5XJpM4D1EkMy9gT2r8lwsuAzsRyZEMrpM1NEzTvX5L3v
EiEH+OCW/eKxJJNsE8/LktzG0WZB0MhfyimMXWeMdE2Gj+7VK37Wad8fq7IzzqRobPSTG++rzR8e
GsZaXCFShGlOHsvAYWLItYZXsNAD0ADGbZLsWyhWaJ2fzLSyHuOB9rGO7QNo6DUaFlseHN+V7GT5
4rIexq7XnheeGfzRQh5r/N8731Y3q4yXcJ28byabmr1OMPReSOfIh6A4IoGimbB7/C+0GPVkzMec
kRdRbUlxNns7mIzERO0IRnthb+onRXJN4XqyFpaPyul/Dl06/Qfspfig//1/6BvoMo8wZqEzYYMS
bKBk+/vBi24wJpLL1Z7zEmMBHQk06xq0lO/iVx/t9bT6VvdUtN55mSfcdO7AvGQIUs3NTnxYNhST
v1zmDIbYWvPxqurxDdqBDATX+2lM5l+MWuyXrDrHBIrCJ7/2dryD/gXjUXMQOkk7qqRUZ00hTUxN
BS1Pfpl9C07KOg9ISHgna7hXNsTVpmwvs4hNb3rXletGBusaXnIBthHHV9P3KqoMoeFhrX9jih0u
aQLJE8WV2jUyHi8ABcBTGKx7k/raEj++b7py3llpzN8/Z3lk6wbxLoFvxD/mykSer1vVpeuxszcz
gwHfO+ula9zakbN/0sYMtRvxYJJ/fmcrhj9M76iHpAAXqRNYkA+q5O4prYPS3CocWObulYkiwKw1
+9Ji5Ryr9Nsosx+OlvgHY0wChoyEDwrsD0TxRYONcbFn8JQqZ93XfutFAOmMwM/q6dxh+88RxbJi
LbWLQ8rHLhnhAmaxmogKVtZtqk2585ZKZwa1UJdhuL1kCS+vmnPSB3CLcQAUh77jFTUyFgq+LG6Q
f4ywo2fEkTsVV+Rgv1C7OIcW16YGgg3kPB6ZDetqoKe7lq3zatb4aJrqKmrv0LQSPuLqJo8fX47z
OLz/+8vL2d6Uf3/TMtP1XJ2awbBt72Mq+5eyd2IfriVrFz/38eyH/pj4FzTV/mVVRn/ULeNNdkiv
tXV+Hu2f+eovN8veC43kRpL32u/gag/Q6LBs6iVVsDFjXzAaY8/wbL4SIKawLTzT1eXnWSH4hNT0
pNnl8tWr0Q8wBU6fZeXWQeYj1EGnvstahK+2Z4wByw2GQl43hlZdzbe24Swz3W7dr9lcQmiGKF1B
ITvwMH44GRt4ZZMsOfdrpHrzNs5PdYzycI6dPnBq1mRkYOjPdlx2FNG8aLjm33y2lqu7IiYwCaSl
EnSuNhsXPjmPOUgFBgIlMDS7D9ts0Pb//gdv/R18uJ0WprX1NvS9uuka9r+cFjWCpk6kiftcOqtC
Yirmh1Zyen6xhjV+rNHCHHSLGFcgH/uJNZ6Pggn83HCVtrCQMoNRriCgprYWtapc9kvG4Hko5Bu0
OPsytlj8O2tEja3olCGU7lAc2Q91pxNWl5YXQGPFiTB7+NYcGYHR9DgrjZKewB43ZJhZvArdvpeF
9xWgcsPkM4WQgoUScQvDMa7zF0ZtGL/0MtlTJZ80q4/P//5nBEX2f747LddyAS+RSWDA0vz7kTpV
Xdaxd7WfqRG5MfPCuGfiqV916ETpqDNVj784EKwDZ5yHsz6sM+1KDhd6FNapGjnqNFDBh6IfFLXv
jFcyrihrWdSG0pVt9F/snVlz21aXRX8RUpiHV3AmNVujX1CS7QAXuJjHi1/fC7ATJal8Xd393KkK
DA6iSIoEzj1n77VRvxlb+igXN6aHoAdwtK0ILplZFPQxkIQjihXXHqC7stftY9leJfmAABw/U1sl
xmk0fVIy437fuXlwCFrvQyVYGDgqzo9e0IbNZAUnnFaX2W/F1TDkWxjYAIH0FAEzFSM9PSyIhp+q
G2lzkMsEVlBNtHuN5kZYIvE8113h078sRQgWrMdqr1AsZTdpLJJXzcBMUywQ6b6B1GjvVZ/RnHQt
IGkwxR51nPYooGeXCFYa4xQSHEjOCEmZUZP4dEu05xAmA9GU5rS3Nb3b1HjdNkGV0l+snVd35Gs5
stbZTWPhELFFBqRdtvFxzF0DP49rXMoT5ERJj8/Vjgi82jvDHsVOC2hLap3Mr0c0z2aCyaQtIQL3
sn8Q8wKNQSaCYcG9mcvIY8atJ1eBI157q+Ww0U6QJjM8FFP37meMVTrmrLUT+Ueky+RJ6t5dNFjf
AZ+qCYx8BwYUmQ2zHqNv7MN6BrKT4m7Jr78q9ZqZt3YrR8O/RS3Y7ElTLXcw4Gdk5Te2M55qxEFn
+seb0mN4TveoRK5Oz8nToCq6J71o4mdUjU7oKqHuRZ2cG5d4PaH0lxz0wtMIWTuTTbst0E6w6tRo
9pmQFQemPPtO84tL6nt3XfUEviq9rWtWOWaX7EFQY7puOfKgJRHmQPYmcSx5PfQXcruCTSbHH56B
skQvCRyBMaqHihjCR0ucE6ElVzUC230FvomAcC76ZJh7efrNKvPyhCv/W8FXimUvUM7Bp+PuZ7zt
gASvqJYgh43dF8tS+T5RmLK8Dqq1mmL9mjfX/9kv+1uCxV/XRxzM/vktZnjIctQAcrk2bP6xIvXx
d/Ut8SwPDi6gzZSj368cQL0tHZUbTkoPs8uhHyOHfcvw+4uZRE5o1m21k+NUHxQBMFh4kf87rO4m
9NYXa3HDiOhOy4t720yLR0eErtnN97qZJkdhKRCodmI+BT5UIOG7INUHvTiUZvXYpb5z0FvO2+tx
1moIYaPxSmwr1q1NHPfjLZiG7+SqP+gg6h5jutslf+abgTZvaBKZuo9ooGw4Z/o7h8ThjTkgGKbC
JXAu0PqQhbPct2ObbT1gIsfIIOJ2StyZA3jUhZKgtkZT/kWbfZ+kGaDyPWY1RC51wS+Oi1unx7qn
RMTSKcBNUMT9G9raU5pmM+MPsnFlrCe7ejKdTVHdD0Xn0JApkydrrutjJvi9UpvSxzz64gbLvfVZ
u8Z2JBGTtBJ1Nt6NOuLopnvx/WDk+nUU4GXMdQslF85jwofofDjWS+sa0FKViVkKDMRpSOx8GysM
Q0HvfVumCA+k0TAXhXuItEiTIbB8IpLGi7GUM3FqKzo3gbdl0oMGhpLpoTOIaaOHcGiDqUORwplL
FP3JyljQTQa8UGAvNTqz4VBQ7CFIy6MbEDOY+3UXRq2eduhtmhwzkVbctFNGX2PUnhnWYVOKsC83
ikmq5/YsMyg6ytKkiW4+6nrC6LccnBAaDHatMsX54yZbAcqDmdcI7BDI6j4iORK5ttss9Nwa2VbV
kw8TMCxJ4vQlSeM8XHrJW9mTMQA4gwxAGbCGbaOrIXXVPe/D1mmzb6PDFBW4f3ZwcFifRVW0t6jm
GLh16aYb6/ybAa6w6qJ3rcQTGXV8I2NjlKds4RVA7bpENpJz4Ytzuailyfj7oGFjkPbHpa4OLkE8
P9S1tM4YWM1HicRxFxs2kzTxnLeaeduiOL6LEBtvqiaTe78FE4kryOdPGGQPvonaPytZftvZ71Ez
foCfce/TZ9PSMAW347yfjl1qlfdC+y66xN90TeMzfYCmGDNPOCiGJ1tDL/0nBMj5gS4iMpBUlocM
8SIxd+6z1uaYfJEfXWWxBXYOQZiVcP6d2lwRkJmLR6nMatNNRXqKneKpikt8NIs6pdIfB6uh5Ckt
8eYP+bFurhkvlXiRHR9TSvfdsFL/onKz2XtQesMZZnJsJOJGJ3Pmfoy7hQ3u7mNbKzi8Vuo5i/jY
URwlSTe/1pPiw4NQeps7RrFRHMWvcmKbjnaB7iz3ADmgPDVTB5RHVd55U4lEH6LmXWU3X3qwfnsJ
QQp6aSCv574esKbTnhwE2JZKa9U57tOXQpjOzqeG2vR+kB/yYtT5tAxJCFEpeQVxh20cD9Vd6lT0
HJrv9CnMmySugu0kBKP8LGF+zHTxAGwQzY4w9iLu/MdjQW2EQjw4acVsQEBIntKo04BEHGXaYV9S
Y0obzMkvLsrNbc/6Kew1Ozrmmt/uDaR4Wys1hgeD4bnulDudSfxWFgkZjJjz7yaHxqk9FPKUx3Dp
elhDZzvLGQI7qCQ9A41q0QqTo844gP0dv8SllNemr6aDRZpxTtI60gDKZuW8MwxtTizev8yRyjZK
BemhwJ54IxBrBepQ9ek3mY5yr0tfvzJrjMzg3LejhzWvLNtN7KroShvr+WbEwR8GFXNyNHMUs+hG
jrNhvXmFdzTa9s2DT3DUc0xdgUGRkHXo3vE2jMRa119nmsU7HaR1iPH1gRlCwJsW3PFlac4p/oIb
WU0tvSbrd1kDTiJHQb3YqriNYTWGdlVzTLOzBm+xuw+CZyNoi1ef3vkWwaEeTknfHl1q9/+fLP2P
wp5IhVmyLP/zZOnyXrTv7d8mSz9/5NdkKbB/c8CleHDaHRvigcGY6I+gJ938TXdsU4cV7nMYXJYQ
kIHXSCedtCf+81x6NQG38Bx+DZcsgqMCoO/LdImgJmZT/xttk0Eb+B8lEL+AshQJl+sQKuP+U9xE
Xowv03hyL0YUnaxU6lej3etXHqNVIP/zJtYFhgxVHQzFkYUpNgJNe0XJegtatvf8xNjNAsusK+Rp
vW6lz657K4L282KJZYrJiXNcbyTYUUQ24puFGGcsmLd1z1r2mr63TkN9/Lz687b1OjkvPMvPmzmq
A4e1skuzIgkTYCF7Ycc7Qlx3uSbecIIbHCXDAUL+IsvMwZlkdOLRYGz8lVbXL6TBwsSzsUnLZDe7
DKWbQMfOmOuPRTwxaba17bi4d6SJ4c113d+Hrq/hElOCXDV5e/Sp8qFSO/p53bQROGHlyxeKGZAk
1oId1Hm/T0DG1vcRnwELDmx5Bpihsyn1is4Tm39cnCrrK1QZfdfO060nY4RkScdAbe6vZQtPz2B9
Sz+3PRAxO53XjXTA/xd+7oe2jUsmYjS1BLRitk45zCwbbTZoW627Dmyko+Q1l3ncbqNBDOHn01if
ywoHXvfWDc+j27f6eI8h46+A4HpBBa/XoSLaTqPsjkVaR8casosjqvKcwnZ1S1mf/I3ryASMgIUp
3Mc0igXZa8/rRrcIWy3T4Th1xHR1OVzsuZPanoX+lykQGIgnB9exvhdQns+u8GqmQ6EidekcAUeg
QK+MbT9byGdmAbHGGbIDyYRXejr2iNqs/ehZ5XG6XSNTA/K3QstIqdR6C8lyGZVbvaXnm+nzmRXV
xqA1D48n0M92xYAD4lFBUSfs82g4/aaqDWxH/tWKCY5W3OayMftcB2owUNRxiUhY4H+Ic9IVwhgv
GM51Ey0gyXWvVM6APuAhmu0XT8FTxR27E1gaZVgbrn+y3JMMelaIkTjC9qmOQdrvgqjEfuxKtcWN
355HpNYUULa1XUHHCRklu84Mfg9qAg1TQUMFd6Rxrn7em2xu/F3rPe32x9S+oaRD02wdh9SOeHf7
e7uPYJ15Honsg/lNay3FRxQkEfO3PkzTbjzXrjGee8R4TAUW8Qltyi2ptATi+FCTiaPmu1QP0G7W
t8HJOMnrVUUJzsv+fO3YBnkXiOs8dFGjEetBCdutbMlls+6t301nhe6uu5DKQ70vnGMPqcoagpNN
UdgMdbLXYHO1MxH0nQ+RpQ0gsSdBsG3h24SRIjRgjpgSSSRJmwTUUejCG95GffXoTqniI+a5Z68Z
nqTmqn3W0whNivqQZeIIoG0/mVF+bLtRBwgezWc0H61eu9gdCiShC6/ZhS4HWDEugdaqFtOJAyRt
nOCTEHpU8gSiZhf1UM5FmjQwwp0RpWO+bYwRSLYNmV4WHCm65WKVTwYIhPg9NydU+jHdc7MJ5F6b
4o8YxUxYDgGqJzzuR1BAx2wQ7rZ1ICYDPXIQfk0Ho9HqM9LM+iws89feep0/GsMuc9Nv67ffr9vm
XNc4FkJokox7XOgVSTUwIEZhy2eCKOnaMhrG0/aw8xt0rD+fEr6VI2Lz7XoMWq9Cq9uFdBma7SDf
jX4az+RtjefMl7SrCEZJAdkUFRxRr3YQPkJhCdfPws9dpuUQDN3hGCxIWiMrvwaFIIJr4XyDpGE2
ZBIoNwMMnQKE3Z2Dms/MgumcxsNNgsN7b+rMkAj4Ywnl3wUGlrv1rbQRVinbvIxiRtLoxE+ueT/n
rPHKDFNhDtZblw0rgD8PvahkL7Cs05/HZT/RiDmHwUWbShQ4keDeZPF4rwmWZQl4YbuqrkVJzlNF
p4tYWJFtKAmgVTZlhthCxNtmYobvAKXWTIT9K/YYTtcvADL1L15DrTvmPdQCuljNmX5kc2Zdyadi
uRiZ/fdaL/tdkpATCOprKcBh8Dqe9UNllrHDTCIvY6Jnl2pfAoY/w7Wuz1Mq8RSsu+vGW678uWdC
Ho9cDpuAx3A5uB2LSyWWbBZANzGRcidrcebQQ80vyujzSz/CYy21kj5QRyvaBfYWFsxGz1Pdw6LM
8Z7EywGli5L0jPl5tvLgrOtDcI75FO2p2Yn77bd1Z5W72vfvi7E5NrM0kf11HcFIbXnyPPDl5nIu
WK9TbkWE3IJVhnA3nVsfgyqNXwDzMCScGgv8htlccoiC6hbS0pLPLK+HSZ+O4zjN514bQvyGQJkj
oPApfCxYOE688zNmsCbk1MiOD5goGXpX5kAGMS7daZcFJsgUyC1uXGqwJiIo1XlDU3fdWzcJhdDB
8qazjWWom0fUZv3DhDwMDMtNJwb6JrWdLM0ASwLCBUzPV2DdYGtN91ZVPPfAT3DaU/bIpdhZNyvj
26/yJcmhCL1IJz/i5w2By2EB/pL80Uzjbe5V45WJbYRpUYzn18QT3xgPaQlVavKGdzOBsNgvXQ85
vIi4fFctxZs1NnBHtB7po9IPk23sfOV9QR9kHAw6a7i9SKNGQRNN47PEOgy+pkejMb6oTLY7pI5X
jVahRyeayg+WrzTZYEZiacfGqV/ywX0kbgZLNYxqOiHqw0HfgnuROEQ0KLMS1x0ovIMJRab3bfMg
6RluHBHgNxKkSs9gTyxrj//n99Yko1jNzqlf6BYDdqPOEPNzE8RI6O1hb81pxAG6fnYHvIxCPnvd
lEM1IZVUaTj2kAg5aWKh+fNu2ky/0kEas1BNvtLloKnCdNyifmKknQWhgJycEoDFiAw1LBXjUdZW
vpdex6xhkltibZfzwHtFX3mjVXBCu9IEhFXvjOOUdSaKBRfcAlNrDQM2TetIjGCOu+XsA7MtnAdi
SCOwnqzv3D3lar8j8YHQx3FM8NHk2GmDbFuJpbMxY+mkNQfDVP/dtXN6clL71ukWHF2itZsGZXM0
u6SaoL8NJ/e7MfCvCLpHw1hWuJBjD+hOcUgPdL/JIgKPN7u7fBawNkgFHlq+dEZ8mapTlNKokjGR
MkLPv06t9arUaNwPCSbxirX5BCLHNWV8UROC7BJzutOcAjB3HNOIKXM8D4etVZyACvH2BtE7PYUz
iAC05kvYOFkxoDvv3LxPHzKRt8Qmy2rfk41n+QrWhaPTb4G34CJ5hYt7PbnElkQUDnvI6gjCuvjJ
pBEd8iHAUVfgyOr89MRZdV/YCBzKwrX2crK3yeyBFUyKtwE/hBApp7wUcoDXGCDgHLnNyVTZ2toA
rJnMsCDRn+EUkO7tPoyIio526b9lCi4TOHRGVYEVtteuOfQbm8HtjgbLeN1jcCz6YetVuIV0yyco
cw7epD9eM7mpwuGxj+8zVyDe70qIibTxmqQxQ0slT7ZvbYCD6FiUgBUIUd51FhSLkil6aI/cfZpS
e+uI9qvH/2PKmEs19GwTtO6p9+TOUbUF537VOZKSlHnOttLSjcUwkEnYcK/iBKesIqqkMZ1wcoLv
Ld2BA5nq6cYuPUJ5h0g/aDpIu3I8Mmi8HdIy4Fvcj+hQyPfWMmhxpFXR85jaEFQeVFXisRVxI7jo
FCC86C4eyzDFVzjmwxdgHt81rTpUBi8cuczekukuDsqXeCo+4qTnaY8Qj+tZC8KePwzWvOSj9HAU
eEP/ZiB3+zA6932g6zuyXN77Rv+KLY81lOfQeyzSvYodkIGBTKASnbBIglta0PF/IXEPU0r0KKcN
llgOSaf79Q6fmxXX/XnxJ857xYKvV/7j5v/jdblorhE6ikklm86iOoqXVY21nHGNiYy1zXp53Yjl
ls+Lo5X9cbNLzbg3A++6iQpiCGeKvXWvc/VqoXoDyHWvtZw1w3r1usmXe33e9fO6dc91W6q3/3jz
58OkJZkt60X1BfVc/nN/fXB4mPFJJdhclmf1ece//ILPx2HksJSLtpuxOv7zBZRUzodIdqeZjKnd
XNUv6XKOo3denPuoFdussaHPrqvt9cp183mfz+sAJC9pFcsP/tt9vIGJZKF1b5BsCa77827/uG+2
Lhj+8fjJ8pQ+ryv6NfNivee/PrMeLhQ5Jwtd6PPh6BB2e3CT9zRgrXkHe/jO8ONxXxgU2kO7hO/8
uXGXqmu9WCtVh2MEnE6stRZgcBJ5Pm//efnfb7P/fJT1/lkDha7DgzGC04ioyXl2LgaeQQf6si6F
AY5n4+26OzPJRgwCZWFakiOcJWNm3fvciCVC4vOiXg80YQlQ+7xq3cMTxES7ZVyd/f0H1p//t+v4
xpBY8fnwn/fRg+C+qsp5r2uWcWZ6zaYpfmhurnagJf3/d2f+j1qYJloOxAv/uYUJMq78awPz1w/8
amD6+m+oNhDs4txzjGBtRf5qYPqI5lHAcysna6QiiwPzjwam8VvgOaZLHjg9TLKL6W3+0cD0f7MC
AtN82zJdRCak8v6h2/8laf3v4urtRWfxF5UQ9hCmt+iDPMPyDZO0Tm7/i0ooGjVmGLhSTkUi4Yba
6jaCyY2RhnZEHjsfFrl4qf/hD8YD7RGEk4vobGj91zrwiz0924HZVxztUKScaszxVcPtgYUKIvOH
O8mZb2OME8RMj7y0wmcVF8D5MEgfrSCVgnLJTZYSRBJZOUZ0sBMc/G7KjjpRSYNqUH/LMqaiXuH7
YftYlJxl5+SYGyaJ0q1J6643d3/56/2b6vdf3hKayoHDu0KPmHb039+SoPfxYI+BfZohLR5j8n1Z
0WnMFYQ6lJp2cAs0ZEkL2w6swo0eJ0e0k181GsTbtKIZoXilXUVR0Ac42NMY7IoOSi4NWG2jUPUH
FheM016Vh3Pyv3/uBn++f/xBfctyaIfj6KAr7RIa8/dnHyWmrNxe1Kcojl7zOrJw/uX3+cTRLe+C
8qBm47YYGWcB2FUQ98Laq8eT3fgv8GJGmh5kKEyxdJlmyXrjgdxzR3UkGnNHhwc5t4cXqV2mS/XH
UFXeFi8/vRT8VWVM+dU68mJJ0iFzQoAMc74XBsVoAaqNnNkWMxLAI4IbdlU5YVuKX2xzvs5GG63K
5L+i7Hvyqs7eAKk7AbInTMs9GXB3Lq5/Bz7PgV7W93tBTivp4UM0H7XBPOVaFIAtmt0NWAvme5Cw
8eFnItng0/iAKIul0B2+Kc6htU97gZ/bjAlB8rRk2pgEBMMlucDtviNmIWWR2t9PI+JBZEwehpkf
pe2+1OPE/doaFiy6RFd7rmqcw4PJGqPH1J94nXOLj+vombQtWLSzeo1YwjJHv6pHPi30VhmV6/Aa
MZYW6BlgheVMSnkQDcTKhr7HvZ0X36B3IUUYB9I0C4l91njP1ONEInaYTfa7n5zIDU9CUKZ3wgEA
rVd2ODd9FGZ5ewHBt49l+jazcAHYkoRlQ5Jla4OgYR1xXduztSe4GQjzbB68onifM7W0kXOaDXNN
RkTzijKPv+WIPa3up4kwCiBVNqjxJrnkwUKG6+BfOXRMWTn61i0w6XqDvdKKjKtY1f09Eg88DEzX
G3MXoDTCNIgkepjOudd9RE1H330G1zjDgSFKjDPVxEPCwyZWs9jD8r2P/YJkoUq95cNTg/tsI+vi
uVL216ZrPzxZ75CHvHr+xHC2K763qbg3EywnhhC3pCLovI/DC3OHtxmCsB3RnPJYM83avIvB4Tl2
dKlmZuaTbr96QuymEpEqCrpNmZokj5H3kTWYdisIbR5RpHx+ehYdoKXC2lYn1Ab7GQBP1g23auiR
nXdXSdkgWk03/jSe2qz55pn3VjCc+yB/ao1I7mJ9ekfKtav7Hvpdupsb/iw+y9dyVkDY6MTF+Bdo
JXxNlCe3WtKfnBzpNMGFBNXbL37mPcpMnG1tvkqrRMfrkeZItBGoFzauiFzdDqJ8SN32vTTbtwSF
hR2TLMo3KSyS/mvn4w5q+XUeOXOFf2wNow+zIDJCXWMJFEQcWN1HlFoZ1oSP1vd/J/T9ayMVFFTr
nSAhRDAdB3SP4Lx2Cu7E4Lym/D2NNLnNInHJSLkBZ/I0KVIEhvjOc5xvkcMLKOx3W40Nsx0sQkX0
4KfVdRogZNcho4Aqf5A2zXWbtathBmAwIhdCfD4c8tj4UfDNAyo4MWwCF99nau/qNC1TAhD5DjFL
N2cCQuE2Lv125mZe+eB1cg8HhsfoZMpRAzlAJa1bVrvbstcQg7Do8/w7MWX3SDpuMOaC7g62SPZg
hjh4TDBmcLgOqETbG/SWWM3j0karZp7aqD+lTdLCQf8wnfwKAsmXQMGjdtX0VElUwHPkNIBk9Luf
v5dwssW3u+/oZMVz+i4zj2mVfa9agGANX6UmF6dIRjusDjtDNSwD4rehxpA2D9MPCc4MGQ8+dQ3i
VGfcRWSfLzekgfeajXPoTsGH2UUPsSu37Yj6U0TkFPr+V3+yrmL/EmUnr11kL/XwOp8UnC8mIIsv
O1ryRKYdgtxNUvct+EByHvTKRTwVtahrGOSJxKkheCaP0egYx1T0J9PkkImsOti0RrxHAXhLHuUJ
mO2L5ezstJHbzPNuXI+lbNBcMuG8kg+Zhv5sA798B+kmkNhOV7MoyBoJcCr38SZJE39LBiQOAbpZ
Yd95j20zVNAdiGhWM6kege9CKPP8jVOKiPPXMzyqo5TExkyFOe4t27pFi/AcJdOd6w1ADwvv2Wix
ZWftd6Bm+C5667tFyGTZEem4pE02Ec3mIR+a9SYV1A+VDR468DkH+iiSEuurOcGJrQhIThGqJAHt
Ew3nNaI2zN0gTLGf4d92ca9O0MvAVcL9zj/g8ernqUnHo3Ddq2CkVgfm2exLa6j2pnJuYzy4jCHy
E5qfxwnaXBjroBs8zj3K4DVnxre8bqDtMTeju+WHcJXeMtpKW/Bb75UWvTRJD2MVUXRhlQS3xzqm
X+RckX6de4yNTXL8woF4y01PRyMIlH1dkfM5YpJPnWlLMNBrvgDT+jxItl/TSrzDhUYn5VjvYHBw
eyfI1kzSHeyJcZzoil3WeDc2GEBCufgoAvq6m31eIHwEFwEpRxYi5RPRNXe2gDuqI7PzRIR0tbK6
28SkFeiTm3vtFgJaZBt/n30dc9xA+7gnv3f5wGMHazaegTyLUCYd0c2WJPQfQq+AMhslYkg8+blK
D7ERnLqYTmDegSfwHZJiRHyFZM2b5BA2uXen474JA3v8PgsmJ7WpDqYyn5KmLQ62FkNYBOnYe97j
6HIGjf2z2Q03dFXshFFT6VhhpPFsOW5Fc/cuXXc+OHwkrveOTK/HCDiyD/mnLHM31FBXdvYXiVnO
67LubXnruggw+/L3GOF/x3X/HbWe4qOkv44e4DPYf6Frey+xkX/JPUIR+s6A8W28eo1JXqdNZ86W
34cCnG1FtY3nsWQwU0Ow1e7Gfvhqc0LczLbFirfAaoTHbpBNGdZ1+QxkGLGsvIF5dOqV+6CZ421a
NcCgskfKz7PWT49RsmaEEoYSzcHJAKrHT4H0cJ7WV8fpcWMrmA34YU/Lr7WAoDMN+gJk8keLIx/V
qPcMXeR+4BW6NgSCzAZRduOq+hYRME/cHrcg2LwIVQBuTrGfgkDe9cPHPOQVFNq+PTTtAaeGtXOr
Eb8/UswuV94J64S1Gcb83iI09cyh3lAIkIrqCfPK21x75MSMdIg1G7EwgrLQdFS5KUYcXgShntFu
wSgRWnrUXCqfoEEq69qIf+nV2lXeXcpgvMN+Yu60knCoujAJeTGtM0gIgLC53KKIQqFly0ejg56Z
mqxgyF785i9i8ZE5jALmBnQ0fzIhiIeEHEsSpf3HNCPVt5hp93U946xM/wImvChEgfw8PfRkilwF
pDFQl/THoAh+iJgEgWLW441P8EAIbkRcKaZvW9wBY8j3sGDSBaVS9foDqRKcCGNxX+cZs7FA08Kq
sBm9oK7dVMAPZXuaYmAnmmw3bdRY28pHpj2ZBomRIERyOeonjGEXaTvY8wZtRppmb10Z5ddeXn9J
Epy6TIu6LVr/C8FT2mFJbg21OsdWO7slud+JPHbCTCUNWIFBokVp0I2oKoZlo/tQeT4vrnuGci/N
QpFbbxy1DDxNUdQkv//5A9adbOaJymgRZvz5EOue0udh7w3aXd2TwluOerBVNcgbPIpJPLsnrUcF
thmWKV1CBNBGM2NFrcwHZt2Yy6OtD7RerCbzrkihUdaLCGVaszPXXVyyrC+iahP7/tu0yFYIuYjI
0iKiwoOcf6qwFOaNluBA8eqDmAr75DULM70K4jOnjy+eTUBgqqJH26l4W5aHXx5m3Vt/RWz4hHKt
V8qlk+bbxkR0EQemWMvq/KhcPIMoWPh71eOVaGPvNHjjrs5j7EuAHk5Bo+uXKOjjUCb+TFbasmKy
sNMhtz36wp4vfGSS20YzktsJtRBQYQ+Nfd0WO4l+YhMbbXqTRPGCOzGbbRUHsNYjgqsmTgpT1JkP
Xgwtp0lBvVPBUM1JGsnxqJytvfBFDM127lExijMidGMb22AiFdN4fGqGtRNA/vNSaddANGrq9rHY
tBl5IBlxW+5QfqUeKU92HIgr0uqeu1ybqBKLXS1NfIN5fa131oycm+LBzyEBEpqz14zK2Wf4Nxm4
T/EVNFc0oca3uZmzU55TpbZNxPxxL1tZnchMYairVfZDAts9UBBpHAdfJ+AVRPYVpwoULlSBiSO/
zpyQ/NTCWV4NcKCX46ztD9aujpv73LbBh5Axt0Md8MU2zOl6nFlMoTNEy98XOEVodSRuE98ak2Ct
TkQPa3z71A5Reg9vhWY1XxlKjeIDcO6cacG5tDmBtWjVwUBSiaV13D7hwusY5KGZMJhJb6JkkK8e
iuwyQh5jZum0L5lxPo5z8btVc/weFxvg1HSngGCLM5zINxzx08Ebvfmaj4hPamFXsBiP4yMDFmpM
z7+M6HwuQ1gHTkoAXUXzRBavdGFY7i3Addsd7jLStSDgxR9O2alTVdofcvKSSxYNGfOjliivTqQ3
hBWJG80a7TCKp2bbm+5ZzbV61FyAB3CJOFpK88EJAv8x1tripA2ELZQmoKS6de8m1WAezap5CIeU
irXAwnmFw8S8GnT7To1oZRMUnDsHy9mT8Ny7rBrzo+in61Zp1V0QRAC4DXn0ra69xNP4JD2J75UE
3pmgeX9bFAzBGjyZV0K6R7S0YcLS5EGRycXoBqbiWNmvwoV+Dst72KNt90/JxKSTKB5zVwScVfX6
NaIa2XISs06AuoKTHPCI5KTSMZBkXJ/DX3fltBGOxcgmgynY9oQSQfU7Soap4fhotDQeaNVfuyVG
b+xMbRhLszxMAyJwuyj2SR5974asejAmHevM4B1w6GQh+VG8Ycb8NjQo2kVHhLOOf7vIFoJ9eXH4
5DYtLFbdesqxIyWJY528EZa8lxQv0WxkDx4x20bUtJexYgmq5wJrEx+IYbaw9ObxJaYr44W8w8vg
MhpvnIl+ie9O90IZwZ40PXSwdubgyV5g0w5J3F1rIkUnKQ8t+qWDXkNURoURuu9/pLJLbplevkW5
9QwogPXp3ByqJUyu4ZOb1HF+NuJyO6MMOxlJu0fhskS3zRRHNph1mPdfLabFDxiFdxqZCg0G/vtU
VTeRlZMvU5AGXsp8kyzRhAU0Gl/x6qw8hXf9jE4iwASWFweRyjPdUlovnTfRUAjjUnUXe8z6S1iK
orl3RH4nKGkMDM1kxbiqhdrdw1oFr6VfEk3dUk+nWFYL/xRphxkR0q1OYhDnaqntYk/dRNlsnhsC
PvjYmOS1LEAHxx05yjSFOug6CuneLZ4cbXztBkO/bl7qRhOPPWmHGV0OFPgd2a8UjAiuH/TYaqmq
pL0jN2SHgC/MPKrzroE62btjtgUHxCSe7OptO/nf4zxXxLf39WWS89Zz5r1ZkeZIr3RfxT6tNdd+
UkHeHQcHtQBa0Q320+BY6f0AMay4arKnxkyvGeDEu7gbozOENb+rLnlZ1edZthfsfvo9PcsQWxoS
xkqNFqsCHCdnb9mse0JckXgOZq8m6zFslt2puWIJHHF2TLQzyJDjqFDpp0EFWUKnl6Q1U+Ag+yI7
UqFJIt6w0s4yqX8vNEPtWl0zzyn9YiC/Af6dDDMelq3SOv/cBYRg0VGo5ZlIGx/lfHRrSmkBKkDq
71KX0F9MoTiT6G0HLOC7PM130vEUvgVG1R62ZVYYS7AXV60b1ZLi0tPqyLpyJBdFmPN58Mzh125W
1uKkD9lGX8Skatmse6YzzawDFwXaerlTUmz1VJIPtAhJ7IbxzrpXsA6nwl90Ju70X+ydyXLcyJam
nwhlgGPeBmIOMjhTEjcwiiIxOGbAMT19fc5btzItre229b4XGSlxEiMQAM75x8Rm36mwbfElKksC
ssHQE3R6cKEkBOFp7iGBop/yXx+Lv0eXvz7tce/fJb184zLvRa4M/b997/cP+H746xv+8VeTXM+C
nPCcrLWEHfSvb2kJG90mlUkM9f/+Mt+fRf7Mt/ztjxbxdaBvCTHZ+jf+22f++jt1VyNl6W0R/fMZ
fH/NP/4JAkoaVuC0i74/kbaxtxnE7Ed//cB/fMf/6af89SXWzJlLqM2+0dMiF0IKQpy5oEQ2s9fI
0Fqrvk7z3fenWwfptJhCnmROV0BC2qmHNYeljgdfi44AT5H9ff890B+c+xjoLsYg2CAPhTUsS4Qr
I+6IdqGrsQqePbrlIqHfAZxXHyGQz86tl9qkKcmqz9AafCLRZFzcwRsGongKqaEvY4xshl2my6Wg
IBIpWOj+i9XOHfNtrtZTN05/0rKe6AiJvCS+VaI5VyVaLQYLbpCLSw6Ir5PfeU+hv9l27viC3IvS
BNk8ZZn/ldbNXei228SmV85K3r1akrIyyitI7BftLf1I+MescC8omg8aLzuxdv8kZKzcQBUgwLV/
ez3FIAA+w8bsjHdl8fzxnlM/2xyNdv6QZUk+dDMTqWagwPMJBN50w3Jr18ZX7DEAh9YTSfYvMKLP
abs0OyWC+28GASUvCG8xfdiTu8XuM0SeaH50zmcwg+S6wXhXmuORbnhceqBNHWYWHDufjg4/s+eL
n8pLaSQHSsnfhH7OBnRFb0fCCi5IG2IGxJR/bdoOzH+5QkGqkNvh3HsyJGnXlE8MtArKFoWx69wJ
V72i67JTwPSifaVS6NFF1r6pHaIFELj2gWNuwz67E+38FFjrC7l9WpVOzmMX1jdD1x8bozsXzG6S
5N4zXi7CDcLlsUkoThjjLzo5GYtanbAzsSDHfY9q375tE7vYZt7A3Fmgx/bjbtM5a4oQl20gLF5m
O0g2lPPtg0vHsBU1MsCQDw6BeNqOfK5JhG4y/idG+zi0L4tcpi/BagqRJgP7bTGmfTvHJ0vF1xbF
aziGtwMRQJvB1uP51QzyZwfFI0608Mmft/ly27oOjVPjbRu4Ry9btuHwNk69A7xpfJDefoN2QR7q
xHlt8ldU2T/mmCqgBGXtAYndBTF0uQsn1DCACPjKhK72bH7X2nQTUiQyciGh1B4f2qLsbD+1nkux
FyHsk2gpUY1D3G+QSZryilQDCVHaKGOcxp3JvuEsDAKLuGEG+UQvMhQj6ErrPx0xkaSMjmQtHu3C
QVCJIyoqJV2Ha84LSEAX+NPCLsimTvFFGC2PIf50qjmDP74q7mDpsbvPMWqcFkdjHT+ILm42dHEk
EZDic2ATMei78UtW+wciXV5Zyk7sEt6mHDl2jon8O3Hce9S+8baZXXRV3Xqp0+KzzvYylU/4Ar+C
yWx3I+muocSfa6/IleNQvCH89jbYOrarbBARgahGAtHh6nsEKprOvPXB78WPuiCgqy59gKAig5Ho
Pdq157bBTl7Lo6SQGDcv2jbyOJq1vUw+rxsZJz+X0DypOSM6AdR05SVoiMbYztVbwU1uTyWdxGda
srSQHG1d9X/02WWk3HC2LA0a4IH7K4Wtz7zhudJ4KW+tDmeuJJCmq4Hs2gKUoVu5OdYVkv9uxtpq
2mmUYb2qU2S/FJ9ts4nAmWElIKsTybWEKuBuRsBIbCY3BEwuXlhtKbIXGFm5cxdTBVD8qwfuufQ1
KZhrYGOinrUCXvYEpPTTrgvkT93LuLNL+nPsrn0imKEi3qC4k71OxDd+lrMPQTVxXnk+gJ33Juow
5vflhcR1AP/llle2FVit+Ik6gLfeDT868BCOhvUWHJJupvGjpF9znT8HeMhOyscsrHf+VAW0lycv
mpCG7Wo3pF/iQ0WU3k0t+Snkkm98SUzq1AZzFMeM9JZcZxRvZY5EJEeQhzOUYhaHpjT99Adyr4KW
Sb2zUZWF/qFoYzZmh32Q1DL+Qbp5e9e8H6hRRyXefog27ekcIcWzNU89RFpXENeVCAfOz/kaA7bh
1r24o3GHSBiEUJ+R2Gqrok62QulKcOJi0tD4EGl+I4v6o9N4uhhz2jKACi+3AaVGLu0N1Fka2cH3
jthzUTCK5aPlDOqAnQ3Leh0zoJthyXAwfOFzJ5uysjH1k9ZGUJhNP89G8qYzgU5N70sCGeybBuoA
RIbW0OqYoj4/sjl1Uckyg4ElqClDS0uKj8BgNypzf2UWrHEuP+yCRhG3WEEEddZTiAh87YIPyTW0
MdwXX1qXcuVsEJa4M8px3inLeR96EkM5v4n36PmdipoX3UBThNX5LpelIgQE425AqQNnO6++F2QR
E0Tefh8K5xlirSE/qSNKtKVBmDyvbl+GxmPAaYnlYtAy6JG3fRweZhtB6UBGoPHZIf0GN4DZUa4x
cxMlCb+c21dZ3BVU2pE+hF6YeizavMStUu28mRt/J9XVNEmFb0ijq2x1G5o03Dp4FdD2MRwgC/1X
NtH/j6z8v0VWek7wH1U5F8Q96kMuf1fm4PbT3/RvZY7W2ISWcEMfsYRORv+3Lif8LxeinjhL2/W0
rxD34P/ocghNtxwRYgPkeu6Rf4H64t+6HO+/SOjDDYjch9xLy/X+X3Q5/4ycgl8xyY8JXGLdiZ4S
Quen/E2XY3t22gWolc/TvEMLgA9BftuyvNk4kdKEtz/BvrAyrfjOc9kUyKUDOklNln+jOKPkmLn4
coKHXR7vTV8HFIQ0+cwDIl5vgoZ27BIPSAP7X8wB9Qf5kyT9cTdRd7w1PVwpMdzqFGbxaWqnz07g
FlPr+3+WqwjH/EeCBM+TVwp3pyk84Vim+IdcZQZndqUIPEohV3I66CCfM1ke41bbNuAaz1mAZGEg
h3IbYvk4wwnxUMNK+i0FUXItjpVlvlZgZ6trIrHtSKxdtWYk14Z/D2VSaMMohMS1DX4fsZU+VYb5
G4eBc//9QLKct/EYx3ZxSOOsl4CrT6fM0Er2ptXq2mpXevgf97CAxLUVhHCshjrS7tHuFh9hiBmL
6RL2MuF3d96l3aA4l0tIclL3HBgUVnj6IcSJdS6X6Luu4fvh2wm1yNpHafTw14dDvyN7vUxoMhq4
EIdiPdp6v/1+gHhLUBuH1JVpJ+n3w7dL1I7jhxkXzT52B1xMFrrwPZjjrxqmW3yOdYqiykkYhjv8
Iqg1ftZmFu5yVAznVPGaVaEfbxPPxKxvJGTLe+EVfw9Wiu+CJ1u1zN1cugk5QF841A+FnOV5nVJa
5svi0dPgQVOXYCcevLVLGxh1nfx1Hczwbw/fHzOQDaFL8Y9NWaWHzO7vZ/1VNF8hyJnUUcypQdwe
7FRdsBhJgbjbt/hi1DdLcoKfZEMNCdApRvf8/adFG/P6H9Jox/2AcQpZSzxQJ4sEvmiPTbJqnv/b
4Bgu47nndNhOxjySdsRd1LHXcBMP7buQytqZtB+fUwtnDhVsD+bAh1ZT7OkOpwXP87FHpmOz+35o
PCpZ7YS06NFws4uq+3kvG/X6/aHvh4QExstYrsYeid8DwbJGtSmUAjrRD03wReC8VooSKJQ4b40s
xhMFvJ7Lm6o1Z3QD6+rCf6zdlqgkCwqT+BRm0swGZRlb+wLKdFOgSY28TFBp8MskjWU3p2hcvh2N
3+7EJiMnrbaN19pA5tFMXn5im2KgI84LmilyK6pku/HybRBO/DWL6jGwoOvC19DLS/IzcvPc4yoa
SniZHsL4Ui2Jt7fD7DnJQYApGFTRfK8wo5w7enspnckObQiJPrcByawu1aYyOSJpMjYGXU3gbiH/
dOYZ7FnzsByIE7opTKOLlNHakUEo4glvs3KUtV8pIiNQBAcqGvHuX2682UxAl1pB9NpcPxjaQtuE
BXEeBnFGXv2D7/dPHC5xZlRlqnXVvEtbzHbDgsshdcmRJHxgW47YdMy6xZVJF4XKnb1DbA+pYqha
mDHA5V67bHgHnjLOszrOa2CdYiZBIsfGi5rS4pBm7VPSLCNYLmEoDhaMqXppy1WHPILJ9IOjK2yd
rVMSKJPQa+YVzS97Sukxw6CHh68/xBpASQ0aMkkyPPIuJt+OFEL9/KrXavAIvJXFehqTj3rx/HOr
H4rwEQCL/lIMfFFY1H30faHk3tceHaDWuHXbwzqXD9SH0l5lyg4kBY1LWRGXSiglVAlUKj3ZyLIb
piqKxyPXGg2sVRSuaZtqHQj7FCYvdE7b55lNm9STL/YQUrZAwIje2Ekxfua1uZ/WhPILkd/01oR5
tAh/pj6rp0VipJkUr3Y91acUaBW3eUtpJxP8ohs/ggyKEsCD4c6WG9XY4N+tIajblM8TOH/Q2i+V
KM7k0BoHPOLXWrV9VAbxJ64rJ6ne4oGLLzbw77f5UuAByyCbvaB8q0zTg31KSMMK0RV2FFIQFdvz
Fu68n4a38ltSd56zK/J+UICBPV06KkW+Teo5yYf9PunFa5wZ3ZHrxKNvv/ZoIjFkGv2eVE2NnBSP
I0lpMAEuWYmI1Phldk2FSnUQ9JAYpqb0aK1LaYilVtPfrq1yr1ZqRg5VCjAEkEa6nZiDM7nA81mD
s0HRME3HLjN9uILzLeLY+pBCDs1hl8p+xLIzbysPzUdq/3Iokofr7DOa4JYUrQZkTdLn3rabaZay
KnoRXWyOJeq8flCNRpfR//AdNjvKlRSfdGdnkMEA4SuIVxdvatKmbYG9OJjZyGOaMA/mEv6e83qf
YXZ5oESRRTUx423ojneNn1zoMz216AX2qAEheFDEy5TCll5Ux27ZT0OzHAGEddt4fFfEwFp11v4g
KQUUMsR6pYOcuozxJR27336XkiSQsB0asy6VMPJhlxXjepIGsaBJc0ztadkFJsswojbrWMfr7dxN
BGm1stuCjPU2IiC76WcCk0KuR2txgNhilQobluCwxXtFhNq4wn3CZL4gm0FsVRnGA9Qsn8/xzJXi
TOBpFBio8LwP4j75f0M4UU/vnuvx9daAstQfswXzLZCUnGFfXSK4/JDrlh8UrIkVWbhMZtPjzMkM
rmG3uOLi+8kT7ZPXFLeOr3ZDQb97F6B+62xjry9le3sg/Ep45Qvgei/kDw8dxUZ6IExEzni7seso
vVtatuZzSk0JUTLJ7Uo69uRbJee5ejDNrjgYqqkvyEbcwX3NCnvlhgI55JK/trMcaWzNgdQn2teB
fWh9ztS0qwcOf5PlgEiDp/akgWsMhMbgpScKlontR1HfueljPAx0jCfBr7YiBrdfS7VDxCNBNC00
aSSSDxF4HnRHbzvob8i8oJLoZy5CIsJRcmxSIuXucXOL+zKdDjQZ/0yzMjg0zfTcTlQp26PzVUCh
10tGslBg7vOQiSxTrSJpGF0gQUkLjcwkWyGvpljvizQ656Ko9c6H+DAELkVbyt5VVYlDkerG97q3
u800UIaSeZAnM35fhFZxe0gKmrRLgxFYxQ2e8GS48cOWW8izI0px9MjktOb2NhC8MFneaozihNn7
aGGYjnozmd4W89aZguU1oIUwmJWzG5Sx7bye96m7bkev8S9ECOI/LkAbm6js1+onAQo49GSJGqi+
HQqLXFu4VDI/AnZlaS+70E+9d0gBNl9/TbCoOeRogC12sp0joq5vGj+WB8a/GSUC7l6XB4P0zls/
p2ZT/ay78jfNSynCqwKn7h8O+hMCtAfpEowbFuW9g76Blsdq3xNGGo2hU6IqeSEelDkvybWybjsv
FXVx4YJ6h4Xfkin9i/a+bWMwa+fBX8Ud1T7WsaxMajEk3lo5h3dJXB1rtvlR0bBYxEFMTfkYRIQX
fFKoYbWJ97DONNapStwaGP8CTyKNQywUDWlI37p6m4uAWQqAqyA43s/fvaEnxtUhu8QY9qQMVrTs
UJiYlMQP1gh0xZS42yJQtLLAiR1i41SpGM1yJgiEROGDjFURZtzVP4blzwJ/DGHvXZc2JJ2/QsmQ
q/ZFiPl1nqkbb+IngjEF8M34mwxTf++vZQdG8tpUpIPODuLZJcYkaUTElqWRRI/ld6dBcQZnNiJX
YZVbYg37jfambSYHSyaDfsbpNOzpmc93k2aEMf5cR+KcEo7yvgoK2q3Xfku+7I58CAqE3P5ir8Vr
2zZX33Z2cYIn0bTAxJwxu3FIF6dET9BN4Kyw6cFnrd6nXrxwvznYIXlcnqu+GoH5YgUNX7PJ2/Tr
2p2YOb8ATaZ9gjrBnihCNbzwNqyTiyEfCEOZHmlFZyzs6LTK1kdLZI95B0zmmcmwTd2PleQsRasq
Mbmv3UggsGIwTdzmMc2JSCjMlxIJFJnl1QltbsLRyH+0Jvn93ojqLQlW6iNHpNxA4elQdns6qUin
o9Q0TTi21nrhvt88xPJqudhGJN06jf17gvPuPNs8lLStHhpdVLzQQ+tK714MzrSbAHAYjGzcF8xP
5kp4VZuc5rxqj6tHusfkGyxOrZwP9AVAxLq12sSUtUf+BMCVZich8TssBZqZOLDbrW1agJrJiI4F
gaxIcg16MkgmQf7SFvWD7U7TqbPuJ8k83vGcXZhwyrf9a9g52ABq92I04s/aklNC6QxO/VGdZ8Qo
xO2lB1S49iZh5Z5tGvvW3No1af/Tr5O7Oee9X6PLLRliupQnPZfO3qy5Fg7mWuzCInxzNK6Eb3rV
OFOpEaeiuKsAoIRGokaNSXUanWK/0QE9n7QZLxq9ajSOpQC0Ko1shRrjqgC76K3v9rPGv9DulftV
Y2I4QZ+lRsksroUaNes1fgZEqMW54UZqbM0AZKs12jZr3E0BwAUaiZtVB4ycifekAqWzgevobGZs
A8BrAfIKAD0TYC8G4PM10udpzI+ISvqE5Ueu0UDs579cjQ+aGilEboCMCewQgatGEkkUr44KcDGx
k6jVaCMujHrPbrYxsLFfuTiuCZMj2iuKLocrZcKMgkCXxvylQDInDWkmwnolrRSipj+rdPpoCDA7
GcuRTEv6BiYStmWVRLshp/E9nvRQYsFVyKn4UD2hpWX4UYOv2hporTXkWquT0hBsaCDQCrn8UWxz
gZvGb/s1FT2qGYOZwxTEZ/QnWoiYuEuvO1BR8OHSZU9iyHJveKYNAkAfZ0+VGZKPFle0d/BmosED
ru+LEqg84nWC0c0cZMsBeYZ5diIqPScocZxhGyyaj117RnnDCI+8j65iV2Y7ucrDoCHsUYPZHqi2
Abpd2VkQ5eDdPbh3UzWftqc+YU5RvmDSMMmpXt7GuTfJzPc56ae3QgVPGS7w0ZBXoQH2TkPttgbd
De/NZ4I3NRhfaVg+BJ8vwOl78HpDA/cOCD4/mLFJg/o96L4Jyt9ouB/ye94SnYysUJMBg6YF6uFX
pmkConTOliYOOI0rVl1m6IQ0YqiFSpMMPWyD0rRDrgkI4O9toymJHG5i0SRF3Q7YJbi6G6hKWbIW
wOkEnZrJhO2iWIbwCHIiCcCR17V5NhMM014pdgjK3Eil1FEU8XrV/5WkBKH9UrMkjKFq5H5wf4Eg
8naFfBkWKkBRx8N6rafUTH/WBsoITA0XSlRJTuYeqwkcsr0kEwOnA2MBfIkmeojC5vTXL6SEBQpu
xmblxdDkEMqtyNV0kamJIxcGSacWbAw4JeebXNI006T5Jk08NTBQBUxUk1H7XnwaYAGtJqpyTVml
cFeuJrEqTWd5mtgSMFzM9q85jFcA8xVqCmyGC6s0KWZreiyFJ0MHusVPISNXU2ic4XctnFqsybX1
EboxUjBusabeWk3CmZqOqzQxl2mKztFk3XA0v6k7TeJl9kdmZfG2FgiHHB/XVC8Fuzz3iWQmB4yy
J0xMk8nJVsPB9HGM7t9ZwN2gD01NJM7flKImFx1NM9ISmRximEesbFCQcJHEuMfYZbLHWJ+R5DNA
WMJcpprCXDSZ2cJqtpCbcJyFJjuRONPmDfupadB4eMuoUc0akrFhSTvYUrnccg0ZlfGEi1P3aJTP
S3KHsng3lwNMIJxrB/cq4GA7uNgVTjbW5KxEfDfusVJNX4wWqdE+UkaZbAJN6mJotyMCLDatJnx7
Tf2Glw4eeNGEMFP+ywxD3GuqOOBGyV0PXZumkfHgFduBi+iqKeaMTaDQpDPEirWdaMPRdHQFL91q
gpqyOnku4axbuGsFh93DZQtNahea3g7huW347hjee9AEeOqln5CyB09T44hAH124cgfOPIc6h0Gv
YdJ700NhVm5mZgrE9hfHl0+DzdkyMvWnpXgkQVLGfr2rSsx3lEFeQt0ECF1bobkWRfwrZrsxVAZU
NV9c2P4M1t/S9P+khQB2eVI1OmljuDP1uWbXn5QB/qhx/0Ur6RTuOHysNaxebgk4XeHdD4rU4JHA
jq4SL7H1ZGhZAp21X/2w3AZasJBp6QLvnnlbaDkDxN+HRN/ga6HDiOLBQvkwawmEr8UQAlUEA1uE
2Y3aPfQSLboJWuN8lmikFAOaCuJ2PBQWAqWFryUX+MLeUzQYMRtnhibDq5wvwyifav2cjWl48ep8
Wyou5IGJ4pdqq03PkYr83CHTCmVjWwW3ItxYczrtR4fMU2c+ES1XXxvzdk4yQXxgc5KMqVHVBfG+
q0Jr75szKTV03GM/nfZzp2sYizMbCFYEQttIX+mXDAgxD9bzwiTZTiQWIckS2TCC6g/GKTHCp4xd
wW5N7tL5qxFbKw69mXTklbAPvEYRlnF1mrsV1rlvqCWU5l1SUero43ygsmDrDjEiu2yJZjg/v2Bk
JtCYs7REehmrod8Xq/WrXpBvj40k7qup8PuW5DULCZpu9hQP0LDFiA2EuU4fJTUNmD+kjlPVxVvs
5l4ZdEAESGB6k53uOjlQbdSCZNguB0vszcx5DVwmGmMkmnhuimsrwyqCnfxN3qexW3gb4d7XtYSs
EnhsG2JDWoJLVvmjzxFNklzcxkjOvDItnvDscCHydkWPEkijT8e2rt/qoXzBTlCTnF3/cZh1I+OB
1vdbqyGcZam6jOzbcb4JCHcd0iTEhOBYh3qZU+K9pH8bM+Qza63vcxnOxMQUztVZeSO0wXJPddN6
Cadka5So95qGIq4OLZZYuIdokcMQ3KUp9jWpyCX0yZs81Oh4doWdTBFS0OXYHYtyHq7ZSuY/Uamb
VPk06Q6E5E3OraAc4GAVX3Za054yVE5ULACV2DYlz5voux6qX+m0mHgBbg5Xh1C1+lmYipYEp/Bo
fcjQSYz5/WJgCUQK/DylBG7VFhYS0HH4c2/cabsodgq+r5kmVGcx8ga0ZFva4enoDdynUJQpxRk2
Bq8c7Uy1XJiSuXwtyjn0fvc7K+c/qI5R+Fbu2W+K+6JCdDCuOKUamg3gp6mBjXP/N5lIu96nm6gK
7CuhW79nsJ9Li2eSvEm738+TgQ6lQ3lB4gyXexvDWdfnty0zkidmroJ1/54jQtyMAlMTi+N60wfl
Z7646MlsUCkRsBHQxo5NtCkeaHdzbnUUhwN8vZdIkg88leMwF80jsrtsg2HllI3tdDWN9DWujOwc
NPP7AMV8g8yUuTdpqOmc3RJzULyxDdO8S6flhIMGsNJRkWnR5Y6m1RQpCTIdU5ydk3dD+ehd1vrV
oRKYw13Ln4/Kp0SIRLWdMwkV5bmD3Lm+M8a0jujlUQ9ZZe7MTpy4TWClN08p8cGnqvvqEmO64eD9
mdq8OeT1CpkREuxjGTe+OWYXP/hpw4kcesmI71Pkeqt692US5K6HzbWiytFhcSYTBv0rdALtZUTN
1FBNAUZ3bajgDL1rg2I441zk+u16N0Cz/d4OKL/rzRYBzvKYLPljs6QkO3s/Ta3LctRPaczuoZ04
oj47aDjMw8HLPtuhdB4aoV5Yl+NzHHyNKwQloT4benbRprPSz6acqIynMBg/CnHNq3p06uQe6Gg6
cCnEXzUET9VoxHt3DZ7p102puqinh37KPjNZHQd2JKqEuMVPsn6dshTAi1OSwN/3StrBQbOFKFpm
d5eZISryGj9QNdzFc4PVE7G/spfkZ0Lt0caUzsNKDxIkSzpCggnU8ln2o4El2CfLj2SVF4SBqJQa
/5ey7Mc+T7ckIhnMdku8m5Rr3zJBqIDZEPfAEmVV+5Db5sQOhOLN8tHHkbtwGidCY8ExCxfpVBOg
yU/j/uzjat11grwc30pvZ6z4rpsEhJgje87qVe4KPya2uyTZSLr7ZqD/AvXLdRIkvwft1T0bTkjF
TtzimB3YOYXv3zS3ElriscfcFvpA4J7eJin/3K5J49AG5QeUDPWfjsHvSSnXvh5R4nmmc9uRILEd
g/WDMi2tHUqP2BYvFO78dCZcF/QN5Kr09rUhXa6JfXpESH3vTksNueSsW0HWP0QePRQ5ZWkM2Fjt
7YgYcMJVyQ8szfgrrmlPxJ9ytJSzgNfJa7yWHyxX6YEEzr3vhe9zI2zYmVoAJaotbRk5jp3PYhrz
raGTtk0RDpyDjn+libcrbefGbKtHKVnw5GJzeubjXRCqt0T3l/WLGS1G8AMj1HtNkdSNhO3ehjls
p6jlHlPQzYieHN6jAdwZyHEAW7qTrM27to/JavPIQCfKZ7S1y8Kt682IQZKDNz/77huZ39esdArs
oIY6Wy6Sc24lQlbt3g8XEdkUpx+TElra7mkGmRMccivdIUVTPykje20Uaj+HvhCAxWI7UkOcl8Az
udK4vU4pI3HH2VPZPGw9NGDbXzVQ9Y90dPjuXu06kxihDKfAtTSb6TIMDt5WilDSyeNOP7W7WNY3
pTXR9ZLV/Yl0fGsrsumR1DnvJJ+HgtqdvE3RCxBlSGTovB/MFPsNJUEPC1Fw3hK+yMLpj3PWiW1r
En5kLPVBCBPmxsw+GBvI1Q4yZLU+DdUtpTIkjeFYtphAmrFmhfPLR2lMDPduSH76qvCFaltGV8s/
iVNZiBh1zPuAaZAx7t6nOWOHVQiwMScurCCF0vHuVl3QXq3+o1tyN6CM9+qwEHLRVtHo+P7Z8cVH
NTGozzN5eLEQyQ853HXqK2Y2f6CUOLz2RARUOidzRfSwSARxSijebg+EcD0RhN4ehxhYbkLsf6dM
63e5LAUyd+OuV2SeMfHfGBa35xEPxW3byCOdD1vtTX3tvDWysIscporYjUIeOuETXZECb4efMn2f
fEReJmdT47T2LmnMnV87R5oN00hZk3NYBK2BXGkZ/vPSJzKQukdHhtuhzoOtQ+/DJTCtvfqRr81X
1SlG5KGg7Mv+Fbp19cf2yrNb0s1GlXBO7e9mstWBWqT20BlcXpquuKyltW2MGXWe67MUxYzeE9aP
OQg4AWKqGjBaGKvpbcc6AJHOjE0xTY91zOVnwIGfuIStLz06icxOfvsLhT14JsSWUKhbafTA8Eso
99ky3rheku7zmdYrJRWV8mCNANrddkmMU9Go8YK47qCUK2/U/LOr+v5kMhtFg0FOg5eaN5Jmiqgs
wfUaEjq3DT2Ql2k0UlZSnyO1GG9AxqQKl+sDtotlO07rb6YNA8v9e6E8XdGgWaHKO5PITUZIUU1b
MTsHUlW5+WFVe7D1fOMN6Dn6Lts1U+5fPeByQmdZsEe7uJvj1QdjGA6tsxPSO8KtfeQIxnd+Z+VR
Tj05udaU/sRrQr+VOPu9c5ocmGD+efwyVfGY9ev9OsrxThmAFI7P4czb9Td05S2he/nnipCdHY+b
WbJbUp4FA06P4Sm9MRtsrK7r/857RAAKbaBn1gklp4p7H6pEVkZrl0t7Ty1zdstdYwPXNtx5Xsfh
szilZXvb0WzvCK4VvYm5ahzcTSlUfS9SoBM/M+xd0Qak4cYNPekwPI4A1a7mWNdc9lvDqn6FOS0m
tNBse9FBvuQ3NKfLJ5+4bt3c9f1gGDnt9T4JE6DGW8o8BewcbvXVIiDQlWQKhiAEVZarc1ezzGel
yGCOgvqy+jECOR9XaOO9IdGFu01X+z40KVHJ4RVRDcBE9C2u8hm/9VDhlE7HbY4pq3Lz8kdZcKwH
yPfKI4A7GVx0JJrppKJmJ0ZPvEhyUpe7DorwHAYMXEsYSK7M/cxPrquL8rxNmLXPtlp8wjdDYwtS
R6Ts2egBvQJXHFoX4/I01kOUTQYS1JFwQV/O91KskT0PC3EF850X6MqMnrjt0MblyRjIEPeJEQDe
EhxzUmrc2SHsgdfomAuPzobGWuMddT27ugMhcqzpgi5lPYRVeUhQc14TI3iUZglqvY4GY3IIcEes
QLSQnHhs5pGkds0c6iKpRmLp8sSJJuL2+v1g+vkuy1xE23Z2chrKW2o7NQ/om1mJ585BF5Z3P/B1
UoI0VgeT6ImoTe2NqjB7K904MhdK3KQ6tNQGcrW/68J0eV7gU3zo4s6j9ztaq6q7T0byJmcqlzxm
p3mAAVmSY1BVYm+hJ1iS9TLkxWvSuu6NoF3mANNekCBQvBP+3+7KAidjESSoxxdiZKl6/0Hx4GEp
pLlrR3Ezz1yY8DmdjNfcQbvRIBHdgzuTvdBzcxd2zEm2jumhsDAo4d28T2Ym72QiVcGi9P7RLgbs
ECsxGUr6T2G5fgTEQQhU8DZjbUNfX9VoGbMqb/IhOCuP42NLHGKYRc5O5t8n7AidCNpdaJdtZLSF
cXTn5osyzj9+awb71vT6HR49Z+dmiw+CQhlVutbNYeXdVAv3d1GGCG3KHBQT+Zlp+Dd9hxSlwhMc
SO9XlWWgS0N4SyZ48pRDPOZVGTEWc2UsXij0m66Iv0Re74Sb3MGEsNFhc2P35y7DhR8adtetSRVx
IwEsrJd97Ys56sv82AgOes+2QB4PhFqG1jtSSbAXs7enieVeQZChvF96rOEt8sCKaBbuYtduIjWV
VoxLsop9DFi4USbR1l0KhtIMZEkCdxcUIxwwJRd7oWZ+Uwf0rVxO0ICQ1YwHxCJk+65+TPDt7cMs
c45mpaytsVS/vODZtqCGkLHf1IULX1OBboCrh+T42lX5VhaCbRsMKByWR1b++DTksDFWiMChi0XU
xF336Acmu1J/Am1JtlY+8ZoJ9zzR/LXNoCPYkalulOZyt/43e2fSGznSdee/YnjPD5wiSC68SWYy
Z02llKq0IaSSivMUnPnr/VD92u5+YfiD4a0baKGGbimTSUbEvfec58TACtL8sWpLKqUpPsXI+fYe
SZgba2wHpqAUvRK9nwuSUxo4zlJ9Jjy6+yUzVzsQsALrPNHusWFAzBCsu0tB20x35a6y6/h5kIAO
3Hp5tKc22VlWiAqzGnBripaj2+Kdiz4JD2vLe6pT+Kud/enN1Pa5Vx6GsTL2hGSTGgF/Jy2Nl8wg
b5sCfgaDzJfvX9kroruTa1rSog/tZgoZmBqEM36DAb+/fKsxkCYMi09gLEPoeDVpWSlmKROV0omK
g4FPUnFgjamnUIeVHaYvutHMhfir77///tJOTRR0mnvjpTPyTVcqvTeVtD6N9uGbUf/9RxHt6Iaw
50O6qtoSG+FQ7lSBDW6Gn2vhwuuzLuDUuVsq4nC0uD0t6xc0hQhAUvK1ktGi4pv74USHu//ry0ve
8abdVX1Waumzo/qOYG+5/PVHYO1G/1uN+v+11P+ZlnqNuf6bcHf73r3/l7/YiHfvxdd/+6/X96T8
+oeQ+q//419CakmkCs0DhJ3IUVxLeDAE/yWldoz/QNq7RpX/C2P4v6TUtvMf9Fcdc80zN10L/uH/
lFLbFsEua+aLo9NrR2/t/N9IqY1/hngL23Xg5pOZvgaoo6WW/4Y47JxU17pJWw79vBEbZjhg7DgF
6f3G/G2c1Fv/TJN0S4yFOMLr/duF+t/ABA3e4D/4iq5DyIyAyOet0Ea04f/UcVelqBqpe0h4J84Z
CYCqM+U5YmLZ7WkOTvRV5Zcx/r/+2DWj9G/y8d4OxaASfqz6iQosLjhw7nd9TnzhJmzPoqad85/8
yFWo/XeQ5L+/0fVT+NtPzBg4hi6RCofO8vvl0XA2BCVG4WZOtl368n++qrbzjTH8x49zDRCYjkMx
6dikiP7bdW1zrSa2oFGHbxd0LBFsQIVi72RiC2bymrT0Tay1ZpGwz0khz9KrR2wtrD7EznDIAaOU
lLdayB6I4sov54LDXUONvahCbAHtkRja6j1rov4aOoOxqVJDD2aQ3GhFPweUBBMfPPuGUx7KKLO2
yiq6Pe179HMN57l0vA+1xtwW6Xi1JZ3OZGnTLfVSuZWNGwz8s23p4HWVfrQr8wmBq+0vOkaSCUeQ
WgRdQlncIWSLyf9QW7aG1wyV+UZLppvl4mhny/0xOQRyXftVG2TWyWEcF3Tsjh7hf8ONHbfGQar3
dmZ8uVjvsHtJWi7nm6CJPpa4Ne1cnFpJ1wnB89UZqdSFwATek3/aETjp3ZkhciCvtL4orq9J3bxZ
5nAb53rbtu1VE+PrbLLlOR1XFokDs1oZbjMDSdxIhSlbhheLIKtQfvQJoAtJiM9mGUDbIOG5TW1a
+3Wt3vSo4YMhebhMtAB7buwXFRQvObnTlqiZJvttlOYXPR3wvxafhJklW2nyrcwoq33XLXyjXB4r
o4JXkM871Y/hjsuGt3X+WWq4gLNi19GV3PawNorcAHRvrHVksrPt6s2J6Ksk2Y4W5hcGr1ssiaeP
GGOq6TbTOGQ6XKMekqu1f/myrOIW1Z9l0b73eKW3s+uCoEpb+FuaP2cY152xfgsJ/NQcMNWlaweW
HG5A07/0sVq1QSszbfkqrOmmAwibqwfZeBjQW9tAuuMnNTF8bldRGsRPDCGgpDE4R63If1Kt8aYt
hRa9d6zf47YHq78pJLOP3LKGbdFy1VxiH0ap/2lN3uORlkeGfsT+0hwOaUaXIEJlTpNpD5gWjI2T
Jn/ajHdQtNBDCOq4EIcBk9qiH0tYzc/UQkCSVu2nVyGh12IHT1bGuDHjv9YW60vPmRyQW7kLzQV3
JmB6w6jAR7q8kMaWIXXBAkhxiHapnprX3HMOQE8yCHS8ZqctHz1DPdkLt0luEFCeYlgbNC/fWToG
glyLj12OARuGLuYt7h9SVgjHQaLDsAlpElPKOGsUtwz/w9Aw0uSD9lwWnQauvuc+8L0Ak3as8SEX
AzrOvtbslX/XbY14vEY1jSwn+ev2Lde+Ibmdv+lSchJ080f62cwnohZkpU0FpkL4+znvLgRgA8ER
nqklcEw6Mjuu9w0SumcY13czh3PIVd2b0cjIb7WBDIFa+KB40b97NDoHU+cHODUYov5rZSogi9IP
oFUCHt8z1qT0iF5qxLWH+jNTD0k5Gfu2b69u3d20UgnarFy+7ztPp6/FulsiuqrfTJPHME+aYp+m
4S5RQCLE+sRVDh0tZ6+T7+MNOq0xFPKgQcwUzES1wZC+y6IIN0S3HmhXk4HS9K/C6H5Qg90xugdD
xpNqrF8sYRV+27PG20oFnhxvg8M1boWCxV8qmJL9o5olrT0iAd0yQvKlxbM/vIQDepNejA40N9Cn
UTPZPuvn2h2Dl9gXx/V2citt2M4I9Kjfk61TJ7fcelGNiTrKZWgmCvkoyCtIJQ9kTJN5ruaXrqZo
C3U++ZjyYilZ8r+XI2q1uSU1YC66K+pqZOY5zUvSU1G/NBudQdEmjeyvrmWhGmY+kdxl8Z/GLVnY
T5zh+Ws+VHsx8QKOrMWed1gs+RRb817ywrqJPyw94jTt5BGP/75X5U0zETgqCOR0EuiQrDfFghYQ
PKJnjrdmmG/KK+ilhPdUirWvJ/ASonS60aMNIif50S9kbgo+RNz2Xxhdm00/rmuMKt5UIkjA3g1R
TddeWV9VOt9Mwd3IWnbUJ+txtPNHQwf16zV/vMXZDoAFInN9jpllbpaJy9VqmDIHVHG6ixFJgKDy
iSsAlUec1NJee51LQWxAjd7jAvuTCe+6uKPJ3tSOixuWsSdC2hS624h0JWH/Qak+XVUO2HPx0BWb
yvxKHKYJaJae8+6e8VyzdC9zdgBNM3H389ZQ11G2aPORcKm39ZIAXIP7ZSPXjXiaiiyf/WxYvt+g
oeVMEvr49H3Di7p7awicx6pU7wlvavmZ/mywjyYV48O2+8WOTJPQZGKS8oF7tO52els8OnZ7ZWt/
i63op8poHSQO+gdnyS4oQze90+4MjG57b4KB3ZnWrlf5x2LI2k/XVU18O+EMWDSGAiacL7QIE6Kw
kZ741Thmj+6o5kNVt6QK1WHqj04L96Yc/MpT5MQoubZtLwrxlW/EhGbDvH4keZ307Gl8sKv4Drb/
tSmFBuODRW/d+eIuv1pp92hrhBYRIvKDPfrMR0gQzwCLImMM7463enKKwBYmdLm0olU6eX+6qNwD
N6LtQMt/a1CAty5vAfFjhaqz3hFOzMyTJxYLBq0F2c031Md+KhN9xyqrocouTCR1xNMDxA1QFKjx
eSHVSney+87ECJHLZtlC4P2pGtpiPQGMm3gNdXaGXWEMZDzNCqlU1OY7XfCt2FQ/W7HsavodaWoS
ytZNl4x/v9Gcc9jRmRjMV2IBt64o9vnAsSZMCcpOu/6cyoa7VARDWZiXRZPwmnrqUDoIDAvEL7Cj
/aapRn7UZL6NZKnhM/fLuG79Si39EY81xIPIu1/U9BgvscYaa79DRMP4ntMlAYkQ+nmOxw016LKN
yfujaMVzk3rZ87BUaEKJEoH7kn9o1dq0lpijHPLYaIhoYCrjdephI9uq0JtMS2SfaML1m2HsjikB
pAgFR+lHzmMvww+bNhZJptqbBtucjXbmaszDISGyK8LaMhWjSwi4+URk6lF5nbtNmTe4bS0Qi0+B
k3KA460QD6doz+v94h40W13Mpbm3Rlme2yV7ATengmEytR1q0x2TvEkM+sH1jCKQBoEoZQJNCHEB
xzKy6hqC+TbGImj4uuPvxUGzkVqKOG1h0CuEi9oNz27X28gStS27Q8VNpLt061yMcezpyh613dJ+
stqNZ4kuIrIWY9dNOGDcsX9OMVoi4wzfq4YN6K8XscYBAuU4AJk3ARp7U/JmFB6EWH2McOHlNDJQ
QfjxmhZrEWcNBzwKUk1/1aKQnmtXH6Q1EQqDkBNla401EZGTmXZqX1GEbrLYfp6t5MmKnXUQD55L
IYPaqs4w6LiGJaGIHH/qwVJ75ht3dm5xDrROir2XkMXqSKYczkXnOFXOB2wpdOaoNTCUbo1l+hwc
HqowNkgqS0ncJrVi00FPC9yOiETQZPqhM6snJjyckpr2d8ujuavqz6TghoiH+LfN1A+5jjPTftLR
+TMZ8zjxAuvo4Mjj0RHTJw0dA8ItbFMtrli3me4S1Aw6RGOEm1u8+O87ioUicVxYAyIkNk2moESC
0FEDUG6OYvPFGGuUf30J2tTGjsOVsNZKAiMG2hg/jcLkMmnhQy4+o5wPu0W2tCMz6yow0+7sFTPR
TgtwbJHsZjds8AolH0CvwQsWCRVICmPJk9rOE3DfKG452ZCrTuOugyHTSAKcaevi3Adhq5n6LVlh
ZZHJoJrqC7ta4+yzUbwXCFE4bB0XVw0PBa6a2hSFL6JwH7KFB2lL89Uauz+okji4TdkHVdHgG2Zp
beqGwHIyjPea1XvUDxE7+gwr0kVd1hEPRukjglI3X4QJ/hXbC4wLBGLoQO4cZnbwYQyuFb10v0Z7
XesdQUBD+JxVfbz3DNSKqufYYrZNFYC1I9/A9L04Y1VEIbOFGnuxk+wjLseSve3YO2SyQtQc/Mm2
75CEf/YUrEwxc2+vhEncOOWWsp3PIjL/lEg6T0pwtAVpiTLI5HMFrQp4ABCgFJhTWh25up71r7kc
npwa1pyBkootKD5GLprr3Ay7RxUz3nKgITPSuwNz+0cgSST+qKWwndObBbALkxvadc6od6KkLZvL
1sdIXQWGOTTnlqNFB0ZSbyBTTOQ1caZEyFW3hp+2PcUGA5tY9oRA6VkgceXsIycMLDUNEEXcn11m
iK2ytR/oJ5/MepBUE0W7x3MELo9ZHHRdTs14bhrVcoida2yOKdQa9PyWCH+E15y8iac2q3A+hlnM
JOqE0AXeObCSMIMlGKUETVWIxAEHlkd+9+EsXQynUgajN9gkJyF+ieeU1WbYW/ar547d+5R7PyQG
tyMnqwotiQQWHsZyCzebJXwUFw7CBdponmtv9O5X4+ImoWUQ9+Psy1bB97Jclwm3+YzC415zpw9b
EQ2KjI/PN7pLRw9bquK0nctxX9TThysE/KGY5wz2dLUD00vtThbulqvL7d4xz0GivAUg6h27EdUR
ri8oHnKiimu7y9Stj1uqxoPsJam3TCnMecG+FlLak3GQQtdSeBqEth/G9U7LEW8aAttHYwJDFsEY
UzEqBC0UxeCoF2oMnSneqZ8G9Kmc9WOkZwEfVYx4nQ4E8Ru68KVD76Gl31BmO22Aba2luEFhiB0Y
h52rscailGMDkLCUQ858CUOZ2MaBrMcB4kp9K0vrV2nUOwWC6jQU+YejxW9jusuS34rMV5tTzaYW
zXuFup+VxDhlhk2iYXjpzWK3uNNeG5rVY1g86kvzlc0zmeJcQ08xE4tpt7P+c//SLzzItvwFLBuB
d2kc56p+rBLtvUYvAXuE4qvQG7YT3KaDwZ7GMWfTSqyxMRFx9wYjKO5Y9amPGK/KOqdXUBrl3klo
cmertq1H2lpVT72gkg07ePvoPT5Si5mcDtkYrzxuQH7MjxL2/iEjYi8Md4PrQtXtLeMSQuFUWHAG
8aJNKLgWKWK64sWd6dICS3DrxSQ8Ybll8qY1xHImS2DX/RdjqaehiH84Jeq2NEKvluOKceMSumjO
ogrDF1GIRvyarY4QoV+hA5oYxDE/hDil6EcBkkL46TmZrzJ3IdAAA3bEK+DqXiZlPYL9u5LKnPsK
Q8k+rVEH5NZ0tG1eTS7dgy3si7cI9EJResURnqAJYUSNQeOh1nJeZTRrGxt1KEhxe29ToWydrMD/
3tyY2oB8A+8eTmu+SzvY26guHiCxsjLTTdrNcJ6Rzpbetudgj26ERTCs4cQ2w0NnTYruEIt4r8sX
bELkwaELLtSq+UAndLZc/Zg8aLo7HOa4A82S9n9kTIhcSlpFRYOu5nKZbcQZyQFblC9oqMlR21Mc
Db7eGOEpDycCEkP0v+i/wEo5Pt3nWz0nXrDWd5lo1G7GhUoHw5eYfRAgBTJN3X2I2dW3Y94BJqze
4XGM5zy+5CnHn9nWTpVuPuUj5p2y09EKLAiHivkuc5THgtKj4yHie3ayJcBcvu0NA15r25IqnLCE
kTgMUMdut1a8MuSn4TrhuKZqi8lIpiV4mIt5BJVbTQfNUr5n8bsqr63XPnUufTOOwaIpcObgwM9V
hsE9XbyNpdfacYD+6kQaaHlTPFqNZZ1LDkEY2P0k052THlZIitKWZ47IhZiRPOM9Or9WFBV+o0Xi
YOnMjebF+ohb9QyH9p7YOYg/IaQab4ZnZ4wqQC9m8zh7V4QVCv9LfhxM8z5v8D5NC8KJqEGOV7C7
Fiip1BDTcGrOLDgU9uteLXsPZyxlWhpTNXkeG7ZoY466oYPDyNHj7bg0r9VS7Ise840bs7LjtGfb
UxAv8W1wknPCB8+qtsUIGK7QeZBqM78owjOqaZnvp3F8DRE8bqSpM6+bY2AAyGUqx1LHZvxeF9Mb
CAaFMxpepmTK16oq2o/h0JHgQvSlsmm1NuI1XK2M8MN8JdVnXWi/8hWP1WYTaqaMXSEXHvF7XMA1
0dFoOVYYZMzVHv6DbLa3sFK8femkyl9zlI04FEFbeqiWW20jbK4pjgmQgmgOVq1zOtmnfFZn8lce
YzQTu9ZjxxynihNLtk3ptHFlymCUDo8PgFdjzuAdMAfEo6tJJLZzQAhJu7XX+6vDKbHXbXfeQFzO
dyhXLrmGOnNuf0u4VadCmC9eRP82LyFsJDFBchGl0S+pDEx9sC/naT8pdawKQ4d+SPMRoTjPCpri
UqJgz+K0D4RYSQN91+1ag3uem3s60/H9FD25r33OK0NUdM0tjbRE5KLTdClLQlSWycwe7Fr7QJ+W
RGRhmHr9DvKadNlI5Qe2IuMUvUntj7nU3p50dlAYLVjQuIq9vUhBPVgDQwVnQwlE8ilamKuhikPV
cs/xVjhl9eMjdsyLZlNAeFB3/cbLPsvVukDOQ7ovbxWxF4VTh/4gdJwhToPCYeLEloUudBMBZt7A
49I6CFe8mPac4P4DhnknnAaos1lqz6utlVDkUeDdism2RxSPZBEgiZJ0grxqXYCikS4to+/1O+ud
+9wCN90xQN1mZobthEgiby5A874vrZfu6aJcpYYFMzY8VpP8I9E8hDZkBpABa2ywEUBzc9YmIIbG
TTU296OJ0phir/OLsYKVb8PGVYwDQoNdwiCpxstNGShD3o8aDehOx8uEknconrVPEYbnZekI+84X
qH2xeGwYyXe1hc9MswMxxEFT18febt6JaZ0V5qC4oSRvRfhBaG8Qpu4dh6vAw7e+eIzpncTwNpF0
X63JOsucwDBnRizUGRdN0sZu2qBA/IXJDjJXpd4ztXpvMeFv6I1iB0LpMnySVUyynZHfSZTvIos4
uKftvKueJnmx5JrhjoBn14mCI6LDntepENR/e4nqsMKkZDxrtc4K3wJnWIuMGAqCLuLHqIyPQlUG
nQFU03pmvYZkNtlN8+6aUAemXnvkhPq+htHP/fyaRu6FOcEjlIfAHIGyJKA5F1O9T9lc+2NdrQBF
AKtT9U5j8DWZrOdFs59HElWTjixTZo6bzMKxH63p7dzx761cftha+ctW/EGmKdBAvb6dBYHKmlfv
pFY/5bi3/JbNMlsE5oXJIIvL+Nk16ITrxLtgUecob1W/kZIbvG/WMwXBzZ8J/DXecHFyWWwCDlBT
MwuxaXhWrOSIRvyGQb4oAeR87zsqoQbOkRRTX+mhzS7SpC11DC65aIqvkOF2BmUt8loU/Dk+GWE/
VdL2fiCFBGJKEaixupRhA1sUM99e1Zy5BWMWmSrirzq8iuo480iiEAsHpOMKEbBbOH6dpuNjNTQH
x5neTNTDFNr3Lf2lXUoEnV9LRFNeinxKHMoQT39iymvWVst1bp3XRSAfJ594axYcneK4Gnd2eRd3
48AeDWZ9SKnc9ajn0LniODK2mVji9P4u8nIcE4Y9cKTT0yDWkg+VzdNdK1j2Ew11cEF6MXqawV9m
+FGd49Q4KqsfxmC5j4KQBn9GF4yEbK6Pplk3gQw773FEFl98jYP3gSPhQTN5zNGr/poGVouO/KnB
fQaQzM9LITdhomeUDI+DPotN6omery4j7nornekpr4VtZx1EiILD4LHKLewcTvGItp6PMGWBnOKV
CyCp9nuOJY7hPA9G9KQapI8YHOPtXEPG4m+ahhaRMQ75WWiPbZmqrdY4D9ihq8vIxOFR6sfB0l+K
0UiCVunyJKbkNe2b6KQZeRsghg60So/PFbO6ja7kTTSjTdzZA22BZK9CGZ4Lzi42IybM6eZBFdnT
4AzNnXT7Y9Xlar+gu9rbxh4BknbNKus5nqfPVmuYDdH0P3PYU7BxYly5hbcFo4t7lWq+nxZ2k7Zi
0434IMxQslJxzVz4pTQA1bMSt0JLoqNli+igvTaIRI2OVoFyT2FN/6pZz6nfe2Gk8Q1SAg4cj91g
kneRYMt2++wOwTUfNk1VKB3XxnJxC4oSG1DtPAvbQsk6wUYAbB8Qn8RsFJmMq/PhfS/0KBYIBR/D
x04QrtHEycf3rUvOFyW+ngt9kzXrCTSm7TdqfyA6cBBCB6cX7oNulN0WGj1WnShoirZjHBj2iP0I
dJmcO/KpaSiszzn1yh9L8bmb6YdKDPrKTf2nj+KdC4Ade0uMorSuLLRw8f77bhhy79lbX2O1Hrea
bJVW07rAhcCJiD5ik1bVtiorZmIzjdDO82XNuBfhBvrsim9Zs5sh52+3qbUEveFKPzGEeTJT790b
GZMmoY3B1AXcAlR7lWYTjkB0PQtRWm4JRy75cMLH3v5h0Vg8ORWcmgpDN7UstJYeno+iVNPdnbew
Ky9tz+gb9VjAFUrRFGPwxQhblstWOkgSU6vAB4kvWJrUG+YyaocOOBZ88uVA7cXJUdd27qT/SYza
2Hmx55wG52R08nNpY+9ktZG+QRVgQQfvprvvX/XtYGy5UQ0G+lMSeCHJLb1bEm7CUSDR2SK6aBgP
tmUTyMfpmGApt0SFVt9El2VHIztAnDc1ntm0K4A443xB/jpXp9lltY6MVzMJz8wr85MxoH7DGsF7
9nTjviYaCW7XgOoXhhrpbFQ97I8HpU0PwtUdGhYF5ks9/8ptdplJqp6WgruVoZn/bFJrr3RvD/L2
F8bo6XERM6Vk8hDTmQkIEPssdYcxqekytTGsrd2HbyBByZLg5ft18TaPEUL3EcRO6lzLeLssvQfs
oUvvPE8HAk4cDwel5rUkc3jnUkxpJz1p2y3u55/YpyOeyT49C8TjPtEhW+h7EGDd6lIJOgtmY3W7
vqmhh1byN668jTCJSkNqUPnCjYJyTPNfTtU8wMPy20XcW7XS2fBIRooxWuwYg8GiS+Y/fTec0468
DXQRDwN1BGia9hd5MXta/59hnVy1rlylhDqtt1gkmwLuHbm3pPM5UfgaAU19W7XBFvLldHmumqHf
TE775TGXx+RGq5N+b93BZ2NAX8HcHDggM1rd2mmCwhEzhrky9HQgHrwoyn2Eo/dGgikYrTUzwqE9
Ity/K+rGxI7VIOrPWsTBDLCMcHgH7FU+w5snciPL9/S1buVcV8cxMZEsR7TvrczydY/5Z2LpJ8Tx
mGDr4Q58bHoQVjTvOd2sXfBpuCDBjSFa78raDm8m5RnkMLHRwvjZsFUIehGAilfO9jHkX1IMMBFO
pxAsB7211DtFeEhnAxVRXRjvOVFEa4ygsR+5G7fk+ti4knHeo55W+0JbkX9ldrGy+Q/YuH7bD/Ny
Mukt7e2s/Fmi6d165kRziCl/EE/BEMrxbDbesYWevJei43Rkmvsp1bj5FuIkUlnlTGyxuKRar6M2
wXFXR6t2wtgJfBbUjeX4o9bnCi4JWygHG2hHzPrQCjdPjr2L+0bu+8p7GE0anRKBIFMXeQDoitce
Y05mj8apXgoXvSYRHgsZnwn1EJJhNzByZ0VPGZQdHurB7y9wkdqTZZQx7ADCmf7HL02dG8xo7Q46
dG3LAHLR3V//K/ND/ur7v206tVg/v79Doj8Tt7bJEStQWZDx09kDCHQ+R/rxfNu06JLASsObHtXi
uJTX5zJx1X0+WuhNy8jaU9kUfjgQJ1GPi/fo8QQApDIQLMe1dyCNI9NgTUxpdO/F+JCf5Bph2LYk
oMzkyG9K86PsnK+MaHrNOCZdXgT1HN7X7XjOiKJ74D0kJ/x/3Ndi57hJv6nx9tzrZg0BzsUrQOLD
Y5kwPc77OEMA8yUE61ih29DHMFsBh6jUD4MNfXG1H4S1WVnuXbTRPpaiq4K0rn8BuO7oJIy/UoTm
xRQOV13Gw3507QJ1QIKb3LOukbK7YM75DK1kuU1YdwPm+vhw+wSQO7E1HjaQbVGvKOpCDNemSksU
LdOhRsl9MDkyFWlJgKt1VkmITSbJnoCEqUDLqttkIsxIwwL9q80J0pr4BIv+FdMaKIj6x4ydZIcb
/EGS9LkZ5YjmpFVnelKYdZZhgKwFDVIzQR3FRmYfLXR/vtCntcLClgXXIHOqP7QWOaSL/NXDKlsk
TgAGBFYwQe5RT6e02VRGetaL9Um3ked51pQ8kbt3N4wOGSh0DndG1HonpvjHhmjF3WgS9KgASpWY
ewGeMXLXJZK+mV3YQwo2JqMbAM1oAVhwgopgAVm6CbZr8Qhmwzq7bxmr0X0Q/Q2VTkrhPROyZNZH
GoDJfax7hzH3OyrSU6XNX3PpZq8IKvDPGKchjpAXt2g/kphpc7NGxM2CXh7WDpg2ntkHWcnNjlpr
0+RFcwZrwuirzqKdDKW56TWe/6yuP5fYcoI6dp/qeqQzUTPFbWZG0+kqQxpikZ7xtgY5bu/TDKcM
vAl8+nQECYSkGFez7yzVn9QSL1j9fvcxEAcnsTGBiDOzty2NIZqRxsrbCdUrsrx4F/XlMzexuMN3
E3KCztWhixf7h3zA6dQ/9glRjiZ5VgRngAfTlxIcdQjqyADsWBZk5joF+SBMt04KPSqPyoD92rPH
vXBymmYU5AfVFe45pV10jFsMH8MQescGS+JpFLwNbv/iSAazda70qqUG8cwLaXLLfspM65qGtRtk
1iDuqpAJexpf28YO79BDmVgxU/3BMcJyVzZWeViY9qBwwWDeVW30ZNCH3ApDDE90YPvtqAntyRqJ
7NE4zrtRMf3obEbrSuuS58bWbJhVjf7cew34G9spbkh2QEU7FQfgmJRdj0H50QgpqGyeMEDXocLJ
SiFYpJla2Tbc4SKpX6KQs+mk9+VL1zBEqieZvxiuC+tsZC6sqxpP2NimL+36TaGpxi/0QhHNGVn0
AmCl8DsOqbepRERA2ox7Y2GiId/Wzg15VeUbg60ewgwv4VyZdLiRR7mQR1EI8Ns0XkycluRkTMnP
nhBFnIXM1kNPY7TYaA/ou8UxkVgXwpXc03UJ7lRyuy59zBxz/fOuGbtd7WHmwP4jrq3RnVXq4ACV
7kuXubduRBdZYvSfRhBE2Tpe0EiVKtzoV7p0pNLEcLjtqHW2crINrtKasTUmJGz2EOHcgQ9CgwG3
Rev2m3nlHCRKCdrUsD2aitmo0o35anIuoTGSraz84l2bl4uuG9VDKlPCAOu7cbSIHm8y5wFs/Z2W
ygvgtBM+0fypECzHTIDxO4ce69lQoovi9Ydwas/ZaIZsREwE7RqlhF1CFUDk2AHVVzTAsWsksUQX
4AxXYQ9MT8aQlMoF7i9uvqcuSs8kCS37ph2Z1ojsQSXJoVdjeppWzVe4sMgPA/PkycovIcnCPpEk
YeNIrJ2Y3AAekPqtd0Axq+XAkG3N1VSfbpjScAPvs67aEcaXjSx60r/KgvoIeE8SrnUtUxJ/RA7K
4s4iUg7tpVFsDTJumPrJPbZdLUAIhvvdBGrhxhY04SSTsDxaDuz5oHNXucvFElJiPkT/CnwrcK25
Pxs25uaSFvC9U6UXJl/nVhFeiR8ftLwLB4MFYTpw+wleGOb3qUHEugTjkNA8d2YoC9AEcc8tnNLy
WBx6KanppzV8gHMIjEQqB+IaOfrdWmk0D9E8mRuLphjL9rK3VuQrpZAZJS8LtLuniDbCxWnQtpQW
/MYWG7BvKQyYHlBiJHF+WVk2s/+cpSRSMBoaZztP9AR4k8sxj7vlAU+lSafu6upGdte6MpiBWlzy
ZOCc5zjuyR7IhOqTuNjk+rwfojWARpj3TAURqlrWq5bWX3OubjFCZu6s+Z7EzAz9hmFdtYUVN24h
eoFMyw95BGVuqujV9iq96GFLUyDFawSh8B6hxeSwHJO5WZzY+8PdLGMwSPPwWk3MR2bdw33e4yi1
J3s82yGlh+ncd3aPoy9mYNPXZnHSYhiTZHtd8NBUR3cG6Ja6VXPhZHYXLeEAy43cWtPMsC/HuObn
xEBtRBbk5E2nbrIx56ih3dd2v2McC5UNTcRJOAAixxklXhX90nTMvlCG2v3cNw/zVLA1KMM+sIf+
NE3KoNhy1+bPQTnqzjM1wAxtngYl/IF9mFnYr2CWVJ2MTr2LhbCp1SMeQ8cfOBAAYAHtQEgz6VLT
xCw21C+cbGZuxuHiOF0wTrk6T628/y4cuZIbVUhtHzfLwSH0iXYBCoJBANaEXqhJZfpNDzai5/0E
uelchYMcNy8Huct06uhGN1GGa9HdUpj1pSWzdadZc7ErpE1bJ/ToEiLG88cC3TjBDLChw/yULSX2
TVOePdld5lR0BztNH0gbokuS/3fCzmO5cazL1q9yo+eIhjc3Ou4AdKCVKFIipQlCFt57PH1/yP8O
qpgKaVAZGZmVIggcHLP3Wt/y9JlSqM3aCCA+cWSNpa2XNdJ2bOkP5tPi/+fP/vzSTn9LGBqyNK0c
KFYnlTZPdENxSr1yPM0Qt8jYTGGmE4mmEouyVvpB3AbTX/z5nZzS5icpb6qI18S87M1yqR7beqXJ
GPPnKBX0TQCzleb1sb12yN3P3rxYB3PpPr2aL+27tZNoF/oXCdwPhd8F2yr1ieOCeoQ4IKmL7mgO
e/cVREcNm6FYWWgJSTelrDLMKnLgweE8e4SfrUJHdOJVutDf+YO77KTzT5HRAy2VSKl9ko9BdRif
Jw8z+S6se/cpBFnK14/GLliOe0FcCs4T+bhAqtiVjHeEdFhnWoTim7FmlVJmyil60w2CZ+Zjbour
fl5E8/QjPwNWsoq9kd9ha9OP3pOaOFXx1uZ7JgSQwMqU1GwjsZKqxUA6qjzHGE5GWbNHGU3iGWVr
hpllroKcE0O8DHduvEIKIz8Ub2QZN04S700DNtw7Xx1x3lLBiDpD2kONqfso1ghLoJf5r0AE+oOK
TKuc5Zt8BQg5ObHrVlMMwQsRuSJzxxEPCfkfT0B8XpASUErC9rDIVo22UJ5IeJS3skgwOukbn/Ve
ebQ2IUPVIbJRNRyPZqLdbosd+raYUJqX9jUhdvroz4ly2krDTH3vV90l7zft1T83T9IStDdS2z1M
xXy0hxOrGhKiFSdOaYFcpD2AjwAiGKPCsNNHmMaoSYRzKNgwt/sWI/rcrQ/jXdXNw50FnZs0ARwJ
8E+0GcguLGCnzsH+Alaffxcu6G4RBwVEwyZ8fpc8SXfaOe1mqn5sZBxztrtXN7hFWwiL9CFO4tE4
y/ijGTjCWmRcF/Nrs8EbMFIbJi52l2zNPYVjDpLncB330wjwOHEMjneZgGHL9LPcF8/Csd/EKPRX
yRrg5vYR4eTC3+NwLi4kSSGooZr8XrHlfS3n1P4O0gex9AiR5wU2h7uSNe4FO8SFCThR1hnM02CF
ax8lRs2ierCIo7TpmhnrAei5sg4fMSo2nGT7jUGRmVd13pyLZXrgHI6WgIBbceM/xZOues4TAcLo
AdzdyXa48U79o7AKD9oqWBuPZXqvBWuiClxvfpGO8r27Zm8aFXZ6qWs7+iy3yYxpsKJYQm116eHy
RQn6XM2za7l1KQNemqU6Fx4gg8BlqqG3+f4SNYl/6F/jTbk37vPVKxlA1U5Z5QtUucC75/0lesEQ
cjKOaFyyq2pn1KK9hYq/31v4MF2/wi9yKBBPABlHhHgQlfvakbYUfboXpjLljT7fJKhHAb6i+h0j
yzuAOhdRajrpyXrTolnxkj0KM1om+Uo911uzQ+7gSG/VixgtaLSSqbAv1iJcStS9MxCIV/IET1Nu
/LtuZ/Ny1dwlp8nRgxR3tEUnOsWdI5ypFYU1j5RykHgm5vq9uoavLm2qhbHSjiPo3Qt8DfPEOXH8
AhVWx06yE0/K0Tr6IV5q212PFJAP3CEO6+EG+nf1JhCfsWK7kS5oE+kbf5Pd6dduaby4u3ILWNfJ
v6ql787Ct2LqNNlWsjXonvDDgT3gorVdzNsv7rYxHuJjTK1riVE0fqRuf4URGd2FYNDYNOG0cRIm
IMwzqIG+PHGvotdtWBJt4wMd5zBggDl0SGuwqzMDnfEsFKw1DBoZOZidk22QzjX2nontKmvuvJ0/
+a+CgddoVr1zYu0X9QAK06YZixt7UTnSvY/6eEX+mL5tdgFgriuDCRrHtDRN2gfbvMuPkNQmnAZL
VrAVupUB9LGCVDbTF9XGfYRsqw4zsXxAENkTAHyS6Ts+hI/ouQVKwXacrADxSfvBwXinOvRM6xmz
7rt3MPewrdu5uKh3wqm/t3bjnUATlR3D3oJAu3c/O4iWO+BGVIDpiJ5ZESX2blftbNwbz96JJeHZ
WCsfwq5yeP9CDvUUDMCdVTPfKZ+ITOntAKXoTLyzFpgZZv6z/uVtkYl7NF9t+RmYg4oPnKFKj9SR
DpZnE2jgza1N5aFTmCEAFpW5ZS3MU5nMyy+RwNNN+CLySB+ktXRXNK/hLrmQgUnVjswFvPX1jFMb
MpkpRIvLuQOFigbCKZgPxW5FyDDxfutkWIZfVv0EG9+cax1LproHUkOjl6QEuMe8WZDkzHnznKyr
3KGlhKbCYJyvhT0tWFTWw1xBLEMDxBmPPmZ+2U4X3rwGqQxUxzaOymDLy/rJ2ksQALaYIDXDLlb9
Tl9ZvCbSnXCNFmSP0la9Dz69fZjNzQ+xXevMqfeDBPVt2cyNZIVOmE2Q+g5laUuPM+ErFo9tTcTG
jFSGfovM119kB4ARV/bo0q4QbMMAkDEXXqnzI8d1P7RD1NnyfTQxTkf0LHb9Zono9BAY70uXaWEO
nf3ktUe934zbeF6tKlzts2JV7MHfvqUX+Txc8aibb5R+/I25TQ+Juqie/SciS6t3XjmS5uqt8iY8
cHeX4Cv9OTfM6O64ESTIB7BozpHvWNYx7OxGWsu00WrKmjwl3mlbuYjBRjcX/RoiCTRUR1qNiDSu
tVOj3AWfAxbnw4XTTtb3TCe/W5wb+/YLIptL7UumFrRKnyoEg7P2UXgeudMAtTiM3ZkgEek3LdLh
Id7G6dZ1LM7+drHzHfVNtY7NHcLErB9mw7J6d9eKMLOCZfMQag7IyeoRYi7+xdrFQGMn3LwtBsUB
2h/tZ6e705qd7q9wY8g74ytjbAe2BlxpT09eO5J1qQingf1GMNOeymOHTP4tRXO5EHB63AtLD0kN
yloDZTJoxQUvZrrKV6ZDHG053jHCqvskX0vp3BdnNKyQPzRbYgRMrEjpRn7g/zcEGz4o1afhoW+3
RrSctJXgavFMgpnyl0q6NLUNZ/ZAP7JTCLNHXd3X9bwCAwAAvIHkaOef5UNtnerQcdmGvoTJWjoy
QSF/koNHioLpQ3UX3KV4KjcgjLxTc5mQgzReNOYojENzWApsXPJ30SBjcuY9aXe9gk8FeNQCZQDA
pQx4IIR1SNA2KqTg4L2aL/KeSSL+DI/ti0HtzgHS8ZLtirW/abb1s/qQA6KgI4ym9KSQQwD1DA+U
Pzp+Ms8XheFYL3WyMlEUJdtMARd1lxpzLID+zHTvvPGUfeQvuY9zA3qjHZhszT89bYHdI/3C25Wo
n3jLhiveRWxYsW6jkkM4OAm+c7teGnclhIQNZdIzAcnNtjrR7XQvgmCP+/Er2+mn7BoCUnWmlG67
36RPeFBnSg0n0Y73xD7nPCysIzooZeyotsFgOwLBLlGgzOJH9nF1+ur5NlnwKYixWXPhOjGHYh5g
+QL7gSnMNh/ouLn5RWuPwn1ywinTE3XJa8apA6noG2LP8ZOFrcAYsfXYSsA03YoXdCsnaMj9RlBg
u9nuwXQqBNPUFccZqfN7dPTh07AEMqO+MfCFTRtv2Ldi+IGKMUtfoMGVn82umku8MixPqOoQ5D8B
/xc2rsO+ZZ4cSdQmBmKZbeKluQ725i7HC2ayC54Ze/+OnYP3wjsTb1uCYrDAEAYq2vkJkkAeLie/
bYSCfVFaZxdrDKNN22gHA/bplro6dQrVcXHw5cuINwLexIn2r/ciMWFNzOQ5xpJ0G5mr+MmV5mP2
8Sy85P2LmB3JTgeLVs/AG7lLdlDBCokCQmq2Z31Jvl+xMh/gNZFKGx/rlLbbjDtnffAwWFUjtvEc
aNayLeyTc/8I3rR9sWCTbmB3UGX/GDRbO2NooTspqfPxvqTltywuosNjdB9cJEUd693WZ+MnQ+Ug
osXxH3lBM5TjS3WTHL0VIluT+XMTr+Nd9tqatreNz94BfDmQhuLSINj5pBDwoL7Rn+EgyobVXGCT
sXYolknxRCy+Ce7TBy5buhdfxKNyppjBx+KO4ozwjNenRZGMnH2bzXm4wjZ+oXbHQSH+rNwtApKp
y3724KeTybBBUVUfzAuG3bfwq3SgapjrfKG+uzsTs6bLmY89sp3trQe8jNT18l23SaqZNicq/CMJ
6WFxHnJqG5XMtdyEC9YoxktzpVTAet1cKX3UBckbMw4Nc+9OfRCek6X4Lg5LsJ0Vr+p9xHyI8JNb
Xr+SsKC+l1+sWl0xr8dZVs27NbQhZeG+u9vq4pXbEDHvWt4Jc2MDd6zw5wWQTXMtLotnS2cm4g3l
Zn8hoRc029rgA4EdL83dfqmtrGN5rB8Rc15MiCP4HxF+8q6iCF0OO/+VXXX4xewnxXM9mMdvAwU+
z/5sYXmwKqgL9Nms8vWlOfrKLv7QrozOh+DVXSWO5c77YG5tyXnBX/hBb2FCho9PPgXMhaEghbfV
F2EnOnDdlIVFuNKc2V/f0jqZ+3uGVV8twnW18bHA30unabKZRGKc4Yy1dJ9Ph1iTDsOKep53GB6l
65UoSameU/ahaYvnnIWxeInRss/6pXpg4PCQ/KO89T+xv5oPMcFPX+G5fWcREE7SMn1Oz0MCRnWm
H91VvzZOzFG8FMYHXbedsoOEglH4OQLdEM/GEz+sf669OQRu8jgp3g5g0dfsiN1PlOMc19Hehp+g
gRN2RirKSRsgG4CWB2Z5zyb7lFokHphzdshekaNbu6m+KdD1WbgP3snnfbLdS/zJGG6vbKGJQipm
4jG4YzqSmXKwnJEoNKsu1UV7ri5Mj/6DuMVIcF8suwtnV3Wf7oD2btfREZTbteRtI0KjzIDqTpOl
9sze+rF96Ry6MZf8EYGaMAcwk21attLL4cqB3QXjROLHXCbXZinS8qPZ92RtGE1v5bEQKMvMIkRh
6bw7m9eh31rz9uC+d/0FxpiQrDRxlamcLW1U/Y5xiCj989rg8OEQR0KvZIvP0wvUH4pum39Bz5Sd
UV3C5uwb+PqOt+J/zFbadjjkd8yCaA6tzcDFArJ/0Db9ijsg7pRFRUPwEY+xb0fUg9KnnuwH6kIs
lDS3DtP2GS/hW8q2zF/0C/GjMIFiLZjALwIT+SRcsGEz7/PX6oqdQubgKR2Fx2AKmQNcTHdfXRmI
oDsrdjcCrZnNn99Fvd7iQM2haY9iODdKXmnE+xiaXrwIQDl9zW6k0AB+fItX1hejbfDnz8luJ0q4
LhgqVrStpNZchCXrOJ4nF8A+hikyOK5CDF3WqDW+t14J8kbUUn7rmRFQG2pnRYi7JGDvhUoZhWjX
3EdiWKzilOvx8xar88DL0E2/hMhuZg2dDTzeo4IMrtqpUs92qc/+/y+9We4JbddXke7Hm74D/FWr
bCjjklg/69P6zCqr3VlCYzbw3zOKsOgTFkkucFL584s+PsYG2dk0FyhiIjDOF3UJ+Sz2zQsiy9Lx
czbm6B6xIFJ4VvGeouSgRDuMH6IWnoXo3qNi0eVQoNxIwvpMuqoqf8iRWNlpyGFON48u33cTwJhH
y9TMs4Izlytw/rZwdxfe8KlMUZSwEdnCeg3msWuoyxWvCqlXGCjtRpUd9MoJeOyR5bE/GlUTrUas
FlRmaJy5+ZNaXQYV9er0+8DsC9Qi1YcQhmcrzk9lXz3UJNAyR6qkvcWvnZ5TQh0uQy4oq1oVHSrr
S2kw7iNIY7kgHxQOnlbrPqSSejJcDkeGrNkkL3BiKRUHMvnRpbmz6GrzKW9GbRl5qIHcfnzsiLjh
cbCByVSXOlH+YYLdJfGpmZdi/27KmrCxXB9Hn++4Srmr0r5aN7ismGfieF0abF0B+HYkvh5KAdMJ
Zoxh5RbNqhW9YBaoUxezMvZmbPXbNmWTabUUA4uEcpAwEullye8DReOFKRugERFnzD3JxT96GRvt
S+0QPgoub13UxEstZrvQiM0GA/shLEj/FWBV/df/+e//9z/v/f/1PrPvyDVTwui/CSuIlwxNt1Tc
mXzoDdBF72MZvK5ZOp0KHyKzwBS0rBeyG6yrpLbJLlmVarjJFZnFuBwef/74v3Ay5vTplqSIIPB0
Xb3huxi91tdaZpQOGOAvFyS8WHmUDkKqGMIkUHJLnWqXiFf658+VwA799bUlWTEsiH6IJG4DScVK
z3u5l4ByeSAqS5xipb4KjO5+0PHCjyJq+qTcY8Pb6xZ6TtrJnGwzZQ3XcPPLpUzf8fYJSLIhK6pq
WVzRzROQIk0ckIeWjiuCRQgLASyE8OlnJqrIO//Oy+lPTkAYhm9P96x91EgcmFnshFtv+GU4GN9c
iyyhRVVMVZOt22vRAleShSygV16kGKpCFvgJKxAP+auPF80VTPWXJ6F8NwBlLB4GFhNRV/WbaNiI
jt2Y5+Tw6SnlPqNLHg1FQyfJTqsZa8Sb3H5Dql/y3AUYk64qnKhFz9YeOQAuk3ij/AdVHYIE5gAT
yez1VY1/5EZLbLc4rsryyUQDkg8oU+uEx5s3tMALyBEciBCHLQKzPv78UL97prKiGFhkzYl6dTOu
Bw9MnBh5lWMmLIQ6eBhbL7pfXp4/g/R25Cgy744mwt8yDJmn+Q8YU4/TeagtuXTaUjvDpjm2iUGa
PMXvmjcmpwRL/PlxzIlo8ix+05nEKGl7/B899vX4qPuMqLjK77udq5o7nv0qN9VPq56YJflLXJT7
cQCgkevFSqzce7Hxv0ghK5c/3yz5L3oWs4Ai65osWqZkSepNCrKlqb3kyQrHAYutqWdk0ArA9je0
WoaEZzqWQeIkhrLuoT2JU1nZXKYliMkJauxHEEb0/tOz5E8zKh+ribmgeNAKxs67dxOz/OUd+Xbu
UFQadxNzTNb//P0/brtSWXpmBFwuI2vWSFBtMFzNxgk7JSXtY0RLffL0v/TaNlSoXXoI4KjJ2LEp
1r9dy3dvj8LELaoo6hGG3gwBD2GJJIBxdSKN7olRAJOdaCODT02oIN/R03ifgKQDjqGN0fnJx8/P
7tvXlzRsWRXhvOkMxH+PQQu/yX/GYI+gaF5KMkXmNkAkOjyStjrxOiHHT28evqwIIMj0cFr5FJrU
lSacTI9NDht7/0l2Ek8asf+sDqXP2ogouHr7PM5h98Scsq0ae/9wbn33DU7EFhslBdOw3UyUpXrC
UP38xaTv76ypG6zGsmr+NS+hQWUAieSDZluNeD5bV3AFolpbEhUD6h0tMTmuaxJJUeRml58//bt1
kRE2Ec9EgHvKzZqg9q7aqAlrwjBxegRKEx1ZkLy04UryjMdQSymQdPUv3/m7WUsVISap8H0g2d3g
5KK+Sdsh7kpn7HmWCG5edDN7+fmb/fYZN98s0GoZnygDFpHffiQ4SzWTXybfb8ckL4OkWLwXNLlv
x6QVwmqRa16KQloqHS0AMr1tq2eAwcs+9n8wQWqw0Ipmj1/miKmJZjz64ZiEYrfYBmW7b0X8ocSa
z7shpktlUDHwB/8lyEFlViiAW4WRDN+Z9FzW5mECRnnGQx64bxNwzHRRafx846TpVf73bK+IomYq
JnOPhWT/Zk1RtbxRBGBBjoc43a5Zxm01ThYyIiioo7xmRhU/4u6m5QDuxhMKuiY5W9+csK2fL8X6
7koM02KzqsmScTvpFLohmkOuFE6RfgkezXZfpn5tkNui6sOxL2t3qwCs8JXtz5/79+4E1aSJsM7Q
iSY2/9yhf0y8lifVYxkRGzCO/tyQeScrbvYsy1v8aEy6pfvbfmga8Tf3nO9HFgLGeU1Rb3fHVgWh
eRhM3GGqCT8CZTZb2Wtehk8/f7NvP0eVRYkHzGyuTt/8H9+MSFLMZaWROSa1m9GFs0vubVC4v+w1
zb+3vYpk/ONzbjZbghLrpLzwOSApasEiKQBn26IiiaxHFiBlKn3FhzjI1lkV9szb+bNK7kIRnvn6
1Brapl0K1qS5UpKFgh5LAjK9DNkJ2aOfcMXpYPJ3kA86FGyFCuCm8agZEbmN/T4X05UuI2/pNRFF
L3SfhjhTwpO9k5fgA5NdjvmhstaKyluO7TJL/GTXqXTopNbIZnDBEcBn9cLPxnd85sK640CJZ7JD
HkkvP2/e2ylBxoh8MqMK/GIARUDvzzme0mrz+hq9mvksGSglwD7mmJu6ek5wNSPtjI9xY3r+c5fo
IsJV6Dparx693P+CGm6SgkUH29BMapijZCxLTbuKSzkc7zk0FyuXCmtm0QBvdew2IZmpttn7T8S6
n73g7ueRIn2zMLGhNDQmAxFlmHa7W4rjUYAs3mQkLwMEkP3u1MbpUenkk1lab1QjWlscoiN2nouV
hPeV5atAmjqs/rss0DZDqp4wr181qVhIfv44CvGLpCtQg5WaBHlCDMbBp7BT6PNA9J7KVk95uG4z
w5S46l3xo6zwVxvREVsbXSrVf8paWqcCQFDFeiM24KTV1mGsmxOxUHbVuks1JAJESKxDWfgLFRth
rfIPwjgAp97M/Q4vZ3hMZHWHl+Qo1+0Jy5xXfoRDulYU6WPwJBJgjQM8GLjkpfzapNIq72k9Btx2
l/BGNQgIPU4WRTkirsCzMJuuU1a7aF4ZzcnXpY8//67Vd1VWHVHfzqsWQoWMnK+OrU2vuI5GW7Ap
xdcqbB23Z06T1Ksip2t8FqSOp/vRl+89MtO8CDaEXz4KY7bH7QJzx/cf/S56Lv183NVEGsuuR5pF
Wu3VxviwNJ1qvlleMuyI91Fr4d1K77HGZQ+cQRlTLoarX0bINwuFbEFLpfikoco0biYTN4FaKpcD
6mgwZORAQ5KGXDrTLeqQSaktg8T6CBCwI8kokbOIPPao6mmCukrn/HIt03J+M4EqsqGCm7BgeVi3
RxSqLG3b5UnmgANBnr6JSM+cjGrJwkQv1+hSu0F4LxLQ1L32Rv0uZeIJWLqGIdRUF1mb0000BW/d
1f0vi5j096lD4YQm6rosmVAxb+f20hvIlWh00kexDFDvyk2ksjReEJd7W7cvn91khE5oyDER8XC2
fKFbN43o/rKoKd9cB3xb1jPT1Pjv9qxYD5HZuUMDXtZ8hAiQrPD/JcLiDzcEU4fdh/2wTWPEiUq2
LieaRj15zlVSX8ogDnE06u9aso2xE1CW7+/h/Y37zBWmvER8Pmo0ky2Us25Zz0dduFfamO8S1DLE
OdhaajYu3UYn5Y2K+S8P/+8ttML5SAHJoFHbkOWbfVgV1Xkc4amC0Nocatmi9V6+wqCy27g8kzF5
jpsB6Y8yAovJXn/+8L930Oq0mkoGSGjD0rSbfWbU5ribIKuTukS7Cb8S1PfhTLVuGejFrpOTh1FA
PPTzh34zpti1g7s2DDZGiqjffOO8yrLGa5uYmCYkn2gJCUV9HfUG6Ed4pxFQpqR45PrXJDSOqKg/
fv74P1vAf79tqqjwtWVJlXRdu92YeUGcpypRwc6o1Sq9xZbRoctI78QZpdW7MNaPLeYA2tvEQqQC
aIuO6kRB/GsvmpeyUc7N9NdmEN0NFV7+vDepmGSvw/CgNHswfpsww6JvlL89rb+nCS6cQwebdk3j
8qcp7R/7n0Kjbq03CReO6d5XcAOP5keICR8E5S+ng+8GhkLRT+c2sRPSbj7KRyrsmrUVOVEE18DA
4eEZq0Rr9gY6byxjnChr6/Lzg/l7w8zXg5iuADmfJpvbbZeaA9YUzAglED/eyl+J+DyDZJiLufT4
55ZHbrJQZeOX8fj3tlIVOZIr4rRZ54NvXgKtoohRu0bkCE2zGeLWUdXoLtDF3c9fT/runmoi5S7F
hCwo35Zx2Xb1QcDPdrxUO+otZ/iMF42CG0tl9lwIyi5S5WUoaksTtoBaMcuWCk6rZiBwz0mBVGlw
4EbjIri/jaxvtkvcA0lk/27Kos6J8N9DqxfkPg1DbL8lPqAx8E+K1jMHuLs6qLdN+yy5hHXpIYwo
6behpk0r7e37OE19hgYkjJXm5rNZQGoLylHkWBpwCRWjHxUQWAuikTGvZ+SAwXSzMWiCa4BEkhKD
zTdAVZx4dz4meLtr3XEGfHD/B3hrShgBTV5qRcJ73CcRxBpWAi+wee0pmElyOccZhygkb9KlW6UP
sYqJvJ8IMn+gY3WuYqDHTYJPLJ4cbec/LAOhMBdaB7zoz/8OEM+CnQT0CRM5pVZwcF33UlfapmxB
MowZsUKx7y19UylmsI9BcgRv1PVQvpGNOBOy1gHEZc1kqXgF8LzMp2PALwNuekn/urGmNZVmJNNS
bwfcGMJw9VUmuqETXtwQvRwZS/qwSUrUaAVAFFdrNlkKiQTT1AfunIWSV/c/X8S3LxeRA7QvLBn+
/81EkqgFmwcvix08nUiq+NpiJJ1No/7l0PZNvZERbOmce5nUiSO5GUW43ZQ0L9LY6RSaTmgTzQZk
B/N0VbTE10hnmAfowXk2taIdfWJ8SrfddUTF/vyFv13ddDaWpmxS/OTu//tVGkMRGzFoVkeq4F40
/DLvy1XlvUbJcCWrnCuq4rey0A6TET4x337+/O9uOHdBZUFXTVG8rcjxGuht5DObDZH7Md3vEn1Z
Urq/TNby34dkimDMjPQZKN/Lt29tX0WpNGbMGHpEi8GC828T+Y06yzhGgwTlgTkrVGonaHXL7mpG
OUByu0VjIpdQxCMMD5wcnNFiyzu17wLVuiQwc2SXsIEeeWAlIXD6fRr+brYhhkLlhG99U5Yx9dIE
4ddGKDubDUnFGyHPX7mVs1SWd4P466z/7X2SFVh3YC/Mvzo3MTfJ0Kl+OUN/J0gNSOQof20om4KE
NFHWxMFbE7+pgF86AVxVx45ULzZBigDm54FhTG/A7XTAg6LJq0oK4SQ36xzpTgCevCJyMBnj0gH0
bwJ+gEBZQK0M0H5hkspqwmzYTbAlOFpmtRLNZ8NUzwnamuyz97CuBEnrVGyXQhZIUNPEJ4380loS
yvZe22uWux9q+Wz2FDNyBoOo5K9qHT1ZSn1K8uzV6sUdwcg4vlFOquVzaWqLwhNQ17JfolRNCdI6
j1LxoEBrygkhs2X9M8hotvtmoiwyWd/hMX5oFRAwuVFu/UYBbyEu6fDPXcMAeKpf0oBjLsNeRHHa
kz87ZXYxHOxIC2DtvPz5vaEniz93OS+oqPjZWyj+tqqq3z57gwor8x/evtutfelWU0khYWUryk0K
bMmM2k1Hk3M+vRBl16EP8kkxlZqSA8ybzp0OLelMMOVr6JXvjV+tR1E9CwG7zLpjwi7K4gSL435U
y45tqTWLSv89fJMskCONjyhBH+5xeDkZLLJo4kwZsY4yWtA/WgaXmRO91CroHqe5WDH4KxECPnip
HLdOi5Mg8x7qin6WIfyyDHy3wZBElWMkBm9rOsb9e1aMjaYPAwAijlBLttSnD17vbsRwIXnFY1YO
r2KOVseNj1Y2/HLGkb+ZESUmw2nTTLNWud3vyxJvNQmJmTO60ge4tiuw/ycSZBeFlZ7C/KWRFEdx
hk99MpZpCHf8q5gZu8xVXs22PqWELU9BEqs8nypVq6pHQCG76ZJ6D5Yqqz75Zbz++V39bnalpiXp
7PfZj/117G6hrfall2VOF6JoM9J10VDfSbpTGaXrMY82YmcsFR+HFirNIeXi0JHYndic4hp1hOFj
nfHvYmN8D3v1mpjixwgLLjQfpWR4jSrxlzPVt49XkmhL0ovhTHe7+qqCFQalWWUOdrpDoXcloqEn
r863ohgcPTZbadwvhtBbDab2a67QNxtrPnuqPMuSZjFX/3tsMeV1daUWjC3CU2Yyo1nq1R1vzYqM
Mk0ITzjrN/4ofuSx+EGdegmxbZV27kGTmxPWfDuqTWTMwKcVMd3//CS/2w5wcRxnFPZgnNxuZt3E
LVWA8zzJsc6u4MaWw6hdQ43p0vMNm/PpTkypLXmadtA9a6P23tMvV/DNuYonI1qKqXPAMm+3gbmh
BnWSUl0qhvY0PZ9OtxyvAmJeX1WrPYli9JQl+q6PzEOAnwydRxYq17AaP2rDOwqpek2B7AsqrllD
+uXt/GY5lhRUNZaisib91Z1v4VumI3VolNAN5+rsU9OKc1wxgAKvOJpN+lsz+LvBohCzJWuSLHPc
uxksjAw3k6sxdagOLEkKnZXwTGzIq/Nc90+hP/CH/S+v8/SMb1Ze+vWipih0oFXZmmaofxzc87Hr
S9GleIVj+TKiY+zxhhv13svS3wrfxndP+5+fdTPeLCGMQlWdCmUWfKwqcDGYSpC6OOFIwWvRZwDY
TGSNqrLyxeIw5pmBCcfcmoPFS6vPsayfJ6JvohpLj35emQ+kz6oXQPUJnXzSScAtxeMql5oADI+4
roT8jCXWB6Gv1BRroUhsjW3elOc/5GMkmgntR9h8+aeaSs6gsC/UWrAr4biufGldpMaCYMC7Ifjw
ZGNhVSlKOmNj4sGm5CL3mVNnw0osrG1etgcrAfoiDKtyrA5CV5wjAD6NgNUUA2jc7pN2WCsNLrWi
+QrD+txWXKWXHvoUgknijictplMiW0QaZZi0Z4EBwibuRzt/M9d+xPEsU0n5TVzxSpTNc1TpTgmy
TBiUYQZI2+rnrUhIjgKRZlngR/tDuLT4KksVlSRuPHWjowkyQq9YJj1KaTF5zZFmUVmsyMGqt6M3
xLBQU9YRvSDJJ2MEghdYqQrJj6blBRveYJygtFpWodch3Kw72HSAorohJCCiiR6ahE2iYqmAQWIx
5kdM1H1kibAStIPfG/4KshCScSrYNiEMV7dAZx1ayiolFsgU8iMYPTw6jPrRTI+gzudKzn7MEPt1
lbIUalDjIvzCLdlBVvRpYQ8ygupsuuZWM8vPNsiOXpkehapGS+GieVKxtGfvlSld5BjfYkrGfNiv
YRnahg7ulsbBxQCO5OaYvIEUW77ja/ysyN2LhFo1gAMUX1vWwnoaEr1eHK3B2Jr6gImUi5zmASDp
K/StKyWCe+j6uy5orpnh9fO0GVY/T5ffvj+SYUhMDgqylZsDq15URT3oTEhy5c5LnRnZ7+6HnMQL
VELqoC+a0dryFX+ZB7/bpFD/4PSKmAKt0s3Hav4AQ8UbcJHR/pFE65BGCfX89JeZ6NvlSGOHSYeT
kjPgm39PRSriIOD1RGwSRu00HQnmJI20CW5dqikZcjqgm/7RKuV9QCxOIf2+U/huxmdRNXTu8f+y
d2bLjSPZlv2VsnxHNebBrOs+kARHiQrNUrzAFKEITI55cuDrewHKSkWqdDNvW7+2mYwGgCBBAXCH
+zn77EUU9uPE0SuzKisHi4wCNRyiQnHaoX8fFPuCzWeEAkz63FUQTjd0/n4Uo3jFEvFCrTFIdgk+
dgB52raGNAxSy7VPQaaTwbIwSw4A0Qw4Z64yLacJNsE+FPlrEbY3XRQe8RU/eWOPmQK0qd6qqVDI
ieaHgEJCCoizoduMhX1ndNjApXSX3TjnCIWy1mvcSqNxrnRSxxcjn/b5BHAnctaa55yzSEXI/6o3
YKanngJ8uF4rx4hvqvK6dgs07CZFA2o7vcxXs8AZjPovmW7cxH5gKpVmNqYNI/ZZyTXk7BPOvYxE
vgbKgHBhzthF9BsGPnobLYwJ1PTJpcsgFVYBPNSYKFSTOe1GT4C9yhobRw0LYRHEO5AfUAgQqLei
/EEhFcakKt7csseWH2HEEJogDVrzrpRDtR3R/DtlG2Lv4FGhreFDQe7R6e1jo1JEKepw1UlqbPvk
YUpL3DeyWSROzWcccIDZVvCv2+Bnz0vbYIruoXfjVp3b6C/Py1htrCxP+xz3Q3JM+n1mi9M4qLtU
A1fz/3Soj1O0vsRvuMDycR85OCnm+AvnxNixSVwPrfI3/9ano2SbeRW6FORoTOf+/H+plV4WlVnz
f6X7JoKmF+Z+JIvtPG5PtPFZC8GLUcmO3fDf/JufjXqI0hCSYqjFPOzDqMeukRXkgu5FkvbFAT3L
KHlp27MTeSet5Pqy/tcn9vMjWkTyZ7Dpf0QbMKdG3YKP4b5OagrA6jtcZV60YHwsRP2j5RmCq5P/
14dcuo6P46xZH0usE7Wy81H8MzUlrv4QFPaJFNHaBHLYo3Gk2NIDNKrWq6m1bxu8mWDBDeLWde+q
FBfHemSMUA9zqq+gxry9VnhQNRS7UmeatYxIZ/74iLTBUgpcJyCPOJl1ShG9EegKKIqbDnbp2Oup
nnZhULZrx6W9DVSlwRogtn3q8dHd0FZOcYy/FMnbZq0Ft7WgMK7FEy7zjH2R6ffSq77kSj6uAiKx
CJo3URvhJgxteKPDTyA2C2c8navPqwbTJASAQMKKNbPPfI2P/3Pi4jphYY7312f107uWe9YgFURq
Gg3qn+/aAayygvNeth+q8ocYHzzcRtJgOmBfd9ZNv+02CfWO098FMj+7gfADIpBJQNf8j5lB0ytj
VOp2tseh+kcycfm8qXkZRfuSzRoMWZfX+P7c/fU/+9nTn8wTind1fllG17/0PKpXpwiScT5MeYQU
2NWsPXRa86O/Lqxj4mpXoqju5vHJXx/3sx7vl+N+nD8nkyn6wlIzCpvlzhXcY4nbnAdde6yL/vzX
x/I0LtjHZkIIFJEY01J6hQ+h8nZwAXoAZdobeXIjZT9sYmTrIdFYvRYtGJfypwXMjezTtBvViFp2
F88M4oYaFzoIGmdlNXsjfBUF7ke2La+S0LjGq1JmAQanhkDkp2ivAMjPQWNilhdYzwkaSV/XkeVJ
sHsNHoNRgnGONd23HZYmU3pL34h3L85T2yg/MKalLJpqk4Zqbchtj0txie0mKtgnyu68c1pQjVQp
zDc07K9XzLwIGBeM9ZX8DsxGQ0kIcedA24W9BeOubaDpAYZESuXn1vDcT+YABI5pj9ZaO+Re58AO
cXIeML+EacIjuMVjIl2HOh7CqSGvTREd53FzVRuPLiNi2XBvgFTww0g+muEEBqu9S4ruDO6h9J1U
OcnU8gfsZ2Ml+qlM9ehbUXuEMduerTqCFkXxK4Tev3nEfNZovBlATeKB1vpR1ClE2aC7LImrl8yu
CuOxx46iVc1Hq7ROJHwfWxBlf9PT65/dvB6aDKohHFLFH+8n5pch3EI6CFs4Zx3De2S3gb7RmnWF
E24806G0OQXXxN7eDhKQhllwlnGS7MMku6070pqlTto3g9qhJz/zoHxCbw/cqp9ma4n0hBcvfgkd
hurYZvmipwRYs3CD+Ot28UmlgEmNBToPne6GWOWHdhEqo0BTKfA8CrIt+ikq3FUi3rLWzmbGfwV/
q1zFFPUpI/7rqRIB2/M8hNljQYQ8pBBR8dpd39ELt/ktVD30W5Q67aAWUImLfztID/HQG9vANjCP
L3G8bBUAFEKd0dAq3Ne4j/Z//U/9J/Eb60dEA9o8mHIJ/8x3zC89mmePbtbqhthLPfErgupYqbl3
bQHKotblVvOCclNkWIdnunYX4a/AHD6nvDeEDdLm6S5OmQbgWulG7t/0Q58JMRBtkzqaRwnOfwRm
Q2lNZdDT2ZZudNHF4kUR1XVUUBhtmRQitzBOany8G0veYf54Fcn20iL1teoDZp5t4zwM2yzKf7Qp
FwqXemRu2Y8RWoEz8BVd7p6A1qD2MZWff3NO1U96ULQRSAUQuJHY+ZjVVJMgtAkbZeiza0BKKfV+
3Ui3EahHyM9oRDi7ciriwxAdvQHrgSJJp0tPxbthiF7VsdKvSKCR3RY4BhnBzOfsKlRv2vgSTjSX
UXyDD5n7Q95e4Y6K7wlkRa8kxpHbtBYr7pVNgq8q3E4a24jruOXGN3RWGFTmhbMXqWdC282ZS7nG
sdAh5BgRceE584VvSnTEQA2TPkGAou9nX9PgB3WKN49NZURoDT3FV6sS5ali3LhW/JgjQ1oZnamt
hpKxkqu4F6n33Rnogu2kew0tdRNYjGbyfo+QbVPZX3Es/REG4VGGeD+FibUJjeJ6fp70zj0YzK/z
oLAVxmNT13da173q5PrImz/2sa6R/eeLDbW9ixjzD0N/8MqWBHl0wrW+34Tx8PMyUI2zx9MgNJN0
R7SQkvS6ApniOdfgkJk+4ghIF9vj+VW2+0nMvqOj+jUvxu9/cy98disgSDNURCtMaj9m1UaSCaJp
jWwvk0JgC2mssPe9ycJG7pjPcX5i77o3FSCec/9FnU2aaX+jLPlk0EKBoIvO3Jqf6B8DvOCuqyqb
B2heweUbRPlgO1gM917FuUFOuvfGyp+oI13FeC3/XSv+pPcnVEJOhzAuI8SP0fecHHs3ZHG+Tzsg
kmWe7M0CDzMHo/uNUVFeVVCMdOFatxZtYJsFEeahzT4oC7jPUevu9Dw5B12lH4xxRgD2HiaEcLlU
69B3MrjELXMDMOkudgGHMrbYMaphTFjXb0+x//WnIs9mKfr8XpSAV8Oo/bD6X3dFxt//nj/zxz5/
/sR/XUJuK5riZ/uXe+1+FOeX7Efzcac/fTNH//3XbV7alz+t+Dm6mvG6+1GPNz+aTrT/Llad9/yf
vvmPH8u33I3lj3/99vLKJcCNmLLn7+1vv791eP3Xb+TAXW6oP8ph5yP8/vb8L/zrt8sib19ywllv
X/fLZ368NO2/flPI6/1TpSNn5kX6hxA3EZ/hx9tbmv1PdEXoCw3Cpjpxq9/+kRd1G/3rN9P7J9ps
T0VC4FJbSgXgb/9oim55y/ynYZtkcsh9oUmkk/3t3///l7dx7NuF+7x4Vye09ecBr2rZKJvmYB6x
S50KsA/z7nIqUj0AHnFlj811oNFG8b4nQl5RcpYpKibmhbOFpHLKOjdhfBF/dRu3PRqS0SccgrVV
RadOzfutBikRb9ifCLRQO7TWs+62NyaVDmunN5v12Fs6Fcxi7bRevscb9aGhW8wGC6dzLBPS4uiq
d4yEvk3gDgsnmfDII8Se1sZzlMrvuY7038xwxEpH9TrylE3emAAlU4bfAb2HZU97TZiSmDAOH0Op
bYz0SzVND4qVPRqjEu+Kn+EAfXHEoMAdCQZ1Zr6N6hTTXMHEH7vNXcjHVsgI4abH4ZOYs76xM75K
E5QdZ2/t1ma4n3BAUfEZJf47HsP+RVLqe81U2O88QgXNhNsq6s4TNeHmvqMQY4VENdxMA74lsRe/
Vh0WVL1AIcWMZtVvNL1RURIUu0J6hNy9zs9MrJnZQ+70MsDxO7WPzDPiXeQR4OGZu8Hk28SZtesu
YIOWoWVvbUXEzIoziiXw/9UtDPcSnWy32JJatK6oxN3oZWptWjN017Hh3SpxjCa/Vr+0PfTiTiGT
NKU4L9rlbcM94CvMPijcFU9a3Ui/0sWL1pERN+A941OKgVJU2tM6gINpJM2zlwh9ZU9UbeSdetS9
YrgoZ7QZ+mvAX8RPBMYWsV13u5AzIHC4HXzpfNUE9teTic8e/tvrHKAgJsw6hCOKc9aFO15VQ1Sf
Ylf8TBB9oy92TaB6h6j1zD1Ms8GfMLeGR8zsxYEbEwn9BaKrJEjf+zKJ+oNII7x+RRHsBVFBLqw8
K/S662RCy4uv/MrIERTm0tUo3M62tJTLbPK+aWHS7ezU+ZqDFcWAObTgvjOrVs9RBVpwQLRBdDDZ
EMDxFbVJzpUG7hOIir2VxgVlqkclLAfg6wkxCVHFa6H/9NQIq/ase1JjMfk1uK+VaxnAc5npUVmA
s6IdnlqbUsHvqdJmxyTXoQBGBSgmwyLAqwLfjiMdCUCKrVbd5zdksYPIEyezAsfaxtbA74k2EOKY
oDVUS1Y42mFKLzE1sSNGt+Z3q9rlEREJtb5yAFVsQ61EnKutI6zLhYMfuUMVSgrzNqrN9EAu+NEz
CH2VVooDvoU7iQeaTTGdFxRTry0d2FqdNEwYR30bA5ABDhWvzNH64eTykmQx351QL5dVHTm9eOBW
70HT9Q3OK2WcdFuNeoneK0u03QXRZcBYObgdzTjOwJHKcvF4KQ0ciwaGgh2wnLqvMJHMcGCKPUaT
UQFiLMdsAq00Vw2bEOmEpMJqHDdc9WscU5njgFJ2jS09MPx665UzjnshdW/YbX9pIQXVmsu1xfF3
q4QqZlwmVELTr8O9MfveY4atn9J4eBFIeoqmk3uro2BksjGmQpyAa0WcpSTWUGEmevRUetFZLUD2
Ra7Tr4lYVKs4Lan4FJ2xceHZeAX+MyIp/LGlPEk1c7nDzXytdMGwZebeUDrzNCvO10MujV3VBVcV
wh6GC13djCAyoFia5lpT+3arm8qLa2SYJkbI4XE5ywzrSnGw4xoCzDxx3LhOuvEyuo9jH+wHzjEJ
k3apQo4L211FImCr2jHji4iJ2dgF+xoTxqGEkNIdcDGur6JET4+t3XqrvEONDgB7xPRRTEN9RNiE
NaIHWWOwarHzQnyC/9i07IEPpqpXx7fPvL03f/CXdT2KgDVNJfco7hn4HBcDASSWtMH4AsD91UiD
XRIZ2k6Hgn3UCGgdGd+Vx2V1eUlrREpWaP5s+2kAaOYwqBwb74pkM7WNKZa6jWQ+1LlDeNVMzcHW
U5DBAbqgKjIvJjpqpMWQSKjrUM4RgRx1YgoRxyV1YlqWH91Wx7BuWVxempKQx8RpWE+khY7LSz5o
2bGZOSDv27RWaps8GkpoVpNzrfEYBXY8Y3ToCZOpvjFi7MUy/LFDHT4NRYFGWrjnmbRKyTV6VLO7
UhVDOy4vpRXqRzOMDl2T2bu81tJjZeFVg8olsuwvdhg+tkF23ciwxQZE4lAUXrqt6x2oWxkECeow
29cQUlptvnJUbG3rFotYu8jxLpi3NdV8NetxIKF2nwkZHmEduWmDBUAW7209D7dA0F9amOFtYlTE
iq2fxThCq3VtrD+d5sqaguIom7Y4pkyyjqpzznMCLKah5MVeZ/no6N+93g72zoi/kR1OOABTXB9q
Xn1cXjxFrY9d1vCDl0WtpXtE4QNm1RidvYJ3cNXaGCNJjwd4SpK9NAt63BBBPJ3djGFRqvxopGl6
NK8dS96aatYfs+IY2Q4enhjn7AJNvQhTu4cw038l9VZss9Y+xEOFuZfQ9lne61AQGjAUZoh7MEY3
/tsdYKidpN6MinQA4b8faTnc8vJhm46fzqYZ9G6VDW2m+vF8RjIqIddoCUAvzGepjjGXy+Lqx3Ju
3l8mp+f+ns/XLy8JXgmOpd70Zo1r8fxCtTzTWgqMuZlAfazNKsSOstY4J4Mty13mDat+Pk5sMaZa
XowAk0CSuk85jNLldpgUmm9oGlgSqvpPfcRWdQy7QM2D3eCOcfQNcfR3RUYu8Y35/Mr5lidKnx3f
V4GX5czs5nekQ/jHX97KKhszramvHaw4xrT4fY/lPeoVtmbfQCxrRnP//k3MjbONrc+29PO3GXPz
W5bevubtEMtx5pdfDrO802XdvTtU3Kd/7LIsLV/z9nPeD/W+z7KtCCzqCRUXSXTiYLcw/y9/HOO/
Xf1sl7ef+na45f23Dcs5++Xf+GVx2Stwu4kRiEzlhaiV4u10vv/cX3b/9D/5/P1Pd/3sRzsZpmGO
i8ezYGBeGU10kmYC6Q+7Bah0KrK6eqr3yxvBqJUYQ877ZJCccP+bF5d1HCJoJDT5yLqlhLyCRibb
oytczGs/X2xKhnhKlejrXAswAfQE82HZUkMKPgzZMYAP4hfztyzry4sGvAbBibaRWo+vAQS6dlM2
EuOz6pQP8z9hEoIsG13dqDxGKW9jko9JZra16dSpWkXxvzJ5EBElmS3LquNCESrmPtydb7llVcYq
d+77+rJRme/8ZenDR4pBYIMLeIqahfy4vNR9WLwt6SkubYCYKiydJbyE+UuKrMBgcFnsg4hq8+Xw
sI3Yuiz+snVwjafcYkBiN2N1HJGJ+fAVnm1tojMGMbHqEkUc2r5MJuTKxKWA0twTJX0J4dr5/dxu
l5d2XkoYDFO15SW+TgAtH3WgJAZ93yRPkBv1VeN1KE/oMTSpH1swt6VbthsAzT60cvrW9hVlTXZY
vpCJafb21QFoTGrRD3Y8vE6DR+UgqNzl/whS+zaohhQaw9whLNuW00Df6xz43Pvv0+cnZj+SYHw/
i2XmMD5PXSM/Zm5mEULLKD9G8HRkpPTUa6rhlxPZv7ddzPkC14Z4KqVm+WotmmlN4I+HkUJx9eji
qx4YN7JOdgwJJL62NmQcIfdynDCk7ap8AnGI+6NARLlZfiVEnXMNrG27/ITldwV2LA+tfjUZecvo
zbh+2/GPS7us5l33PTHGmNocNKfjHNpcL0fp5icUWDXukibiX1vWwcWzqBHkLVIcnGBJqmhN7Bw7
mDYfLmEGwdns8HkjrlMeEfZUR+6FnyUp6rfru1wJQJq/X+n3C0No84dAJWaiXIMtnnq0EsdYo+Om
EaBegjvPs7TklC1XZrmtQ7U3gMJCpC/Mt1t2eW95GedL/r66/K9vN/TcfD5bXXZedlneff/sh69q
814y9rhcmtxyry0/ZlnNCsET/n19WXrbOBF7xzbbEW/XK1Q6e69O1tvOy2GZa9KSl0W5NLW3xaV9
L7+Gkd+/G2C6HOj9J4cl1oOScaLidXfm/NxP5rYRKYEy+UszIWxSTOtwNL/C3ivRbVE1UTRRpPrL
7m+LwXzWsOC1OsYUqE6K43KnLkvvL+/bxikzQbzrfqmBgfqjT1r+7eWl7TUe+cuit4xPl8W3X0/a
8spKLiXE1W3PclOM09aWoGzWlWiKg21+c5cfYtZHtBDqYTnZMKnz47L0fu7ftzlFx8w8tBSyhfQC
yxvLId9X3z+7LL1fxvc33r/vw2fj/L4D10YfxqlZOs7OiZCALOtLy+OMp+1pWX/78VMJ5iNWBhV+
Jv3pck3f7y1vegkVBRTGcuIxQcAee16Muo6hzHIjfr64fMVbVyWLEdctfP7FPHgDbMizY+5LltVl
adn2vrpss+dR8P/VfsvOA46cWo326Y9m1C836HubCXAem9235tdlqweLBXLjHx9Ylt72WhY/ri8f
evvWX/b6eICPn1K0Gl68fafhn7le+pXlMbIsLZ/9bNv7Lsu7+jIKXBbfX5br8b66LC2f+2+/tSRB
lq7eP7Ls+OFQn2378K0fjhTOHb5U/XquDVnabEskweirabe09feXyTVK8tnzPfC+cVl63zZlGU18
Wa9ag8W3PZfudvny911/eWdZDEwkaGgt6ZLnO9qecu/3Pm9pQb+svy1+3LqsLx/9tXl6zlqikOvS
SSOkx+C4+q42PmU45hcUBTDywnZrYUi6ayuCb95wn8ocm6OmU+/pTjDbkqVzTVwYU6Cpq+6pQj+Y
FUKCSbPH59zM93ZlKPe6Fnhfer2o4Cf1t2lSxttZOuyrYLUOMbJq1bZucglhQjMw3ysaUV5MI8F4
J2yTQ2ZmF5MDgE0hTrKOxiakNhW7yMEhWtdLe6ssfdzHf/itO5kQA3XzpGrKEBBlAydtebwuD9b3
F+/9afvLI3dZ/Gz3D9uWR/ey7e0In33u7QhD6l3Y1IRRMwRIG6zW/OIubfd93ZuHgJLQOWGxpf3O
68PcQb1t/PT9Dx+HtjpuEJBig9/Ondry8cx18uRq2bNPq2ary+p6eWNcmuDni3EoILmL4rsWY7KN
QGT26xmo1W0RdcdmuE6G6LuTX3RKyYUuHoYEPFCcP6UZJJy4wb0ub5zjoBpizTzq2Lut+dCU8Ret
ti9c6Z2NvH+JXYqIXMXw9Saznq3Ougmk+r3UsVCP6Z79mKH/ftDcAr83Z/ZhyYcFurrptEjdKKHS
bKqmQyxhZWgyExBCFXFGpAHdCW8xPPq2esjIsFLclkNAJFfDfTC0KdbXmN3GE8yAAbefbUxazaPk
bK1ZKRAj8uo84p9SW582ceFYG0UJHuyue0axQpGhyHRIKPpGEmcjykfaLScQvqrcOQIfUOKEuyAN
Q0og88F4BrBJlMI20EeqWTGTdddlQNBiBKG5tsj8meGA/G0ueTWbQPi5WbwqmncF2NFmqtzu7FL5
ic3j6GeKHvtlxC8X1oOwTfy7CcxV1CF86aPkJRr7cO8AcCFC4IO6fOwQhLuYmrtJXK1xZrJIHMRr
/Rv2Pu25GzEk9yp1i1hv68Bp90WWU+NTHiylJ+0eSbllktz5Y5p/qQqV0pZR++54EeDnwnH3Dhnz
SSd+rQ3CPIg+Ktf46OGBXm4rBPbNZCdbar2gRrswHzyK6Ji2ETnHfLYqcnsvavNI0aKN2F8FSVOk
DD9JInioSLZaCV91cMAFugrQY8IWmllvjJaIp5Ibt0NRIYIfK3Pj5Dm41ebemwIDK5XQwxDYu01k
i1JGbeLrxOqeoijZpZlU7vA2qxDua3dKkXtr9Hrmig4qOXVacJlPdb7tQpuAtjETHGP1lNegUPJe
s9bdYO5cr3oZM6qiyinVN6U03dVoZ82FozXDzlby5849AxQcITm3zYqUBIFyzbnPRu2F2SezSlNg
U970exnUAf8uMIkgJ8zUgdnItP6bPeAt7ZlYeAv03JUxbA2nBClA7x8Zc69HvGkjIWtioNuOIr+o
u3AXmVp3wGUKJ7YD2UXFV8r4mToouU0JsFa4N2dXZhtCy7LJVXha/TwZzWvmWXhoa/adiehsavJX
p9Sib6OhfktKmd/WfZocc6uA+lRoG2457dyOxMrJt1B1Opy8KXZvB6FdQPvENdYswWSGF7LOm/1g
8VyhPmbV6QUFa92P0InzL+mQvrrasI8bt5z9sknOtfYZfuhat4dbvVO/TXauX9JTQC8AE7niMfSc
SmBHAMJrv66qJ5FYph/jYLZW6pjJYXKwRm62tIteUKaiajPgPRQi8evAfCq2egGVJLWbrzbaAVxa
n0JcS9Gwgmcd9K+K23l+ocSMmHpfbW7G8nteWdF1omL3Xpa53IYNKkkrUij5rOsLx63btWYPzxQb
cpMQIx7jOOSWdr5rQWQDXMrSKxvHk9gG8+YUWOZT1XqHSWuGkksv/CKQYq2McK0begxd5Z5NVMQ4
cy5RIOqHLu29ZoTaMjnsygBqqIhwDaxSyLeh9B3nkNrMNTV4wzFPwx5ub83tp9TKLTTYDZHSfaET
95xrPUwjvdZd4B91fObxZ1sptUmVcwi5jv5Y3RZqrX8PcxRixeOQR8HGdLFYG0SwbgQnUtEEeote
rmsOtwnHB93qH70hU7bIkn2p0/kzwPySYQg0SDpSA58qjCdws3ZNvHC1ilbbmYbBj7YeeqtQj1Xw
OOHabQnHN7LmwWS8QxWRA4pt0k8uHtcEQYJr/KD9og6Srdu1KFKm8lSLOUiuKpyEQrt0uxjlQinP
JgYXm9jEpTceeS5lIV7FJADGC8Yzq6qvf5qFae8rPLfbKMbqrnR3vQFVO9ZM4rQQE9saiSglCxSG
mswIUbR1JDRp5WGheXAuRlR/XNSxGoZLJMlYrZJk3pYkbWKvrPdxJ0FadFTo0PPTAruBfDaB3W1d
gIiaHJOkrDTB2XjPZUvOVK9JBYVqiJFh+z0EFLpujet+MEBLFSjKzFrfSjNN15HED9mKQlAm+r2l
wlrJxzQ9oSM6GuNL1ZTKWWAzJ8pIXA4KFmRmlvQHknKrwuptmOAmYFk6S7oGRNZ9sO57ysraujm5
IXWaHfH+R/rHk+1l4TpUuVGhw686g85K15TSN5z0hujyBjueeKdyxjY4BiaUDUVfE604w+7UcB4Y
Ur6SMhFi+Ze60n+Z2uTkzRWAXWB/Y8a8ayqCtV4MXYzonZUgLSOtRyI0CC/RD5brrnLP+FBTB1ZP
VIX0GtkqW15bsRXtSmHyb4GYNfLcOx21klywpDmeVOVeaJzdkDD9ygtsc23Ej2ozuL54CQKy+sqE
nTlYdJpg2O3j8aFXIZ31ynUl0viIHu1ajsaOxBzWfcaW4JGxcvXxwhto4pXr+c04Z29k95XsNg00
4IsKE3JoILS1lWn3KSYr12GAckYv9J0bYdQlOEM5nUvtyeQEsBlySuDX4ESQt96EcTgcatB2cTb5
uo3RuEP5yJAhyQu8YZ+o4zEloyygByWhhSd43NONG+mGJ9RRz7x2PQjG472V+rkeF+uyzaQfgCPA
Dj++7fQRSEBmM5quFHKYOX7qmtKEvq7YDNKq6j7QYMkK2Fh4uThfDW/CGN9A0dXqFRUxYKNUW86B
H8siF5XAYY3H+bZV5qRld7J6GOplejKVp3GgwC40KHbShYIlQNw8TxhMoNWa7uSofImbitOQA9zi
JtHRoSm7XAfKMLjW84hSQ2blCXMGzRcSJpohcWCCZvvgNtFec/Lq0Ca1XGP2N/GQOwQOXIrCjboD
0suN5YUMmGMqfSX45w7AIOOm0gs3WB5PNwlSUEhLEb68U6ieHSWQ54B6HC8l+aQnDPepjCfSFqx6
K3ot8+lCGk7gk6/lTMTaNjpQBDdxgfqrKVM3pXGLSgIeX2wpG9nyQBU2lcUp6riqnI48lcgEdxVN
MKbIIGueetQXwNTKZ9dCZNc52kptXBS30c9sTJ9RmqgULvXhRZ23N/poeNvI6q29DN1vUZbeWVmQ
+ghiwP84brtthGSYpFm3kfOYMf8hHQ29pxYlBphlfJFZl47y1QmjCmwTc4dRgZQ3DRfDnKsaFXvb
FIxbQjhPGr1pkafRTdw3J6eYnIMTgENKoxboNp1ypVdiM2oOWV9kuFiNADD/gjwtOQxD9+CO7s+6
sjWsDm0D/AGgz2i87JEBpEjh1rbbUjxKvVk0IV9IMbiMlS+UIVXr0eZZ7Or1QXdQjUZJp6xCaR/0
xrMumFwwZ4ARagVHyaXaC7cwt8pTPugM1Atv5nGRTM+oIUWbfRvTOzjugR79PpvcjU2Y6qRSsSZV
D3T88H3qzJ9BHvSrGAlQnCAfykB/iSjZYEO+T5Te21bw5mwKW+kYvfEwBMFZbXp9FVYH6MHCj8l3
TnE37PKkqjdqpODgHquxnxlzD0TnZzTDl07Ko8c4iFGV2E3N2G44kdz33sAgPFV3ipwxaGDaZJKZ
19m0QfRCIhS9oBI952N9bqywPrf5iJQkqpUrEVIxXeZbOyrLc8sEGhee/Ix1yNZs56nJUK2T0f2a
ZTgsAWhu16Xt4okeu/eRXW1GRgAyKG8SZ9wVmrkz+1ZsOkOWBGPxyBH2cCHyyQ9JS4Ln0h9Ah7w6
Uyg2pZUwWXACsS0tI1uLLNkxbXiqCopDOzQHQrUbIJhY1rsDj09tqvZeXu9kh5LAc3zJ76c0trsf
EC0c8+RLp+Iw47k2PLI8e8kz58KJCQBZyCXX3ojKogNafyIOD9g1PIiOu3DQ2+nsiexWdu53y7WG
p8L1HivY3KvGEK9xotiboNNQ2zjlXhrcX8I816mlP4jaeWxQ9pAg1fw2tMVxygGr5ka+Vtpm2KoS
XVJQhXstTx7K1sxuKasFhirQaU+InZJYuc+TMd42MCaDApqy6hJFx3vnEYPNylelwGOKa2lbCXcO
gt6whukRyC7aUoeGcgWSmYswbV0Qu9OiTa8Y58GguqOaxZTwAfqZz+TgLQjhXFAv4Xjj3gaP1QmZ
r2r85laxyUBHl9DQUPq6kGYSxe/Da53nzVZBbO33gkduiuZLs7DLdCLEKsBnJz3cFhbV03HYBitZ
NWC1GvSgHe5E/kA0VPD0P9bDuMcSp6Xpz072EE58gbxYhckUUxj6mDFdSkJS+QWqtLVV14JCYr69
rxDBqC1FLDEUslmZL+sB/WjS9BvUt+aKcfAVoC7YHUw+6MlE2lCnPFrbKBMB08SR8t5pAIAYTQip
cb/d9G6zy2J6zSwb92OD3SomwH7kyQONuqCEGxOapHWu8iALtq4ER0gNwdqhLP06yQr6BsRbeMuQ
OalRp6melWyYndPguAO3GrBx5D+Wdowwwd0Go3hQE4NunofWEEHd9pyI7IgbBce6uMHsDBzDTWS2
D0kLh6EL02Kduts+T+wDV6MOsSMOYPvOlew4YkwbzEkRWHWgZVsHv9Vikex7D9TTRj5572tND21q
ExCXO9S8WRpE0w5rCpqLpl1peoacLmAwo9UAGwdob070U3Au15UyersyTn/Eg/2N/P1u/omHxO6+
WkS5VoEt7ms5EA0b273VhjvcdCElBZh/D92THjTb3vEuYri7ltFBLm2t08+qUtJjgIR+xSPiRmcK
sjLCpNyaIYChIASON3FJS6vfMq9YhWETnbsCfI0le8Br3YQGr+54DHT3k949ZVARzgVn76qd6jMe
e3NGoKA418obH0JMjqOFcYvXETlY26GOtp1jEONVV+GD1OBPucGeGBy1oYW+0yViLgn6/9ri/5G2
2MBDgyKa/15bfDsLfv+xfqkL3IH/JDH+/aO/S4z/D3tn0tw4ll7Rv+LwHhUA3sO08IYEOIoiRc25
QShTEh7mefz1PiyXHe10uzu896Y2pdRAAA/fcO+5jvsH0CrdgeymG4CUcM//pTB2xR+C/sCWZMK4
iHtvVoy/FMbC+gP98I1oKJATm3zVfymMhfkHyB98J8iLb2ZcJPP/J4Wx+bsEH3ihbqF85pvagnvm
N+tQH5tp0SQxNOGSZ8AIb0bwun/Kpemunem1GYf2OlDUrptpGHwmHtZdMh/xvoSrHqPJll29V26k
ixHNqR9CKkHfI8p+W2rGQZTYR6UKw4A53NzQvg269ytBz7giDup2wt06ETQNq5hKdoVCpvSJDs6z
5NFLdVbFhXiew8z1c44sJMw9sXg2jpE5JTYKGYFvRa67zho32tCcEkRhDEugOzSHUGiTnVmSml1N
3sZhSXYk5ILDknA+YhkCg190hdq7DDzqgn0Zxge4X5Pf6JQCoom8bVHFQTpLjzo3CldwSu9bOWxa
jLqPjsHbMx8EfW667GJeQH4dGxCDaDJEPbr7PJ4t1HvTs6fA8xRZ0txp1raf3PhYTaa9nr2xfdcE
yRhtI7YR3PkNGmF5H3acQCH3y8Eei88mnYtVQQaMP5SmsW1TimDNwAMNGdoMZNy+US7d3SjHL93N
OZwQ4ybiWmwhJO6hyDhHzh489aP42bRETbltXeyNaA9DyHryahIIy5jQN7ORm+KGYodrtetDMzoY
csAtGeTk134sQ3uXi2fLs7wj8QQG75LxKvQEn17GGWzrmXtyBtz9DnmFdn4NEbtiMGvleZwlAcce
vVyqQrkOI0cnaEM7EuOVHUB9xffJ4NEKedXzYKtuI8AW+AA8rbusAv2vVEABE96FbYP1KESsK9S4
aQrZPADve0XEVkNWcF44MLu1sFIYCJSu1zHt/GxgqEdm17y3S3tce/2QBPN4K6E7ZqZxaL0AbiBh
IRR7s4muco7Fpr6RlusKtFZeXPTQvkUcMFydzDj1Z2Uvxzm9vag766FxRHrlA/U1z94tYzs+VZqX
EfOud4GWKWYEQ2JTDo/U7Wk5Ut/R88I7N/hzV4ywnItMEw+BznuVG9XHTBg3qRQDWJLhFvBGsYy9
bbBfVWzB0JqtXYEDHrVsdnZsomXTqYq4722mUPV8yhXAs3Z4siO9OjLDuLqFGVB9PIIQXA7M+AJX
RepYGfad14biwG7W2qE1YHtUtbsKEClJwNGul3VzF1Mn8Q6WYq8WY59kdR90iHVvujgYK1bfHilx
HuqSXfripfVx+aRqWw6UoC03UP5oT929mcXzQxmFn/gRkLU7us51RWzcRhBLVe2Fq4TGmXQ48mZr
ih5Xmshaq2LcYdYwjmZ4NGi1Zu+pjpv6nIZsFWpry4VSY+/6c+Ky82/HoDRaYij71jukTfqs53Kt
WZ53x/DlDC2gOriiP0/mlJ2LbXTvOPaxtBkTTKDG15DRUQEk5qGHehV4WjsgD6jGDRb6QzhV/TYd
EuLTJ7M5j8uEiZqmVhTqqTFfitvAywX8UujGLYnSITzVIyHT0JxLCICDI8i50Ml9q1ZUZHuG7RoS
ehnY+WzDykJqP1SkdfZ9vFaQDrY0QMXaxc/BdLO+n6IYdFvnhdvM1WiTYX9j5u21k3T7a17VaHDR
SvruOBfrMepFoCW18GdAg3w+5g+okXKd1am31VX/2dopQdARQRNRlkKzJBq1k80XBjaGAiN9Sqdr
KhgTN7/485C6x7FhyJOEiMVv7Q+4w9gvbIMs0Jlxk4q0y6KSOVgmRa62cL+lF740QuXryiCIIdZs
uS1fZ62P72eXiM6kDkN+7wn3SAWMfM6vdfGVZ13/3PQYUwiCS6Rn7XSZEDeIRcBgQji547qLGKo1
1HRMrJDYj5YOtmigX2M6j3KbtsuZv8LqxiCq0Y42hlqIa6lfE8tI1/HQ2L7O13hF8dbQM69cB1Zk
LafnwiGwdp46h0yi8E4xFV6PevFrcetDX5J7qhXjL6qxfG2m3R4D3hA4M0LIEio7np0Wj4SxNXAS
MbBDikfVheKiw+cZwQSdYx5Kpb9UM2r+Es4Piy3UXBE74w2/+m7y1L52U+dOSm26uAaEjBFYUGPr
h94BzVIsHBw0Xk0wRWPOMT/J9SLzOWi1VxlHz3M7EWVTeWI/gzip5vGnNeVMbYRLhDBq971Y6ncz
Wn66ilzEptnbkxyuLeP7ObUeXF3Glyg2UE51Q7uSNo7GueSPaGX80KjbFhg2/abJxS2OFSx9Kk8i
JAeUcENvY7D8WTfCWGsi9Q6ZAXXck14bLFne+bp+cgdrOXcOKAgWdgRNFwkGIQsgqIEoZZEMy3EK
AxQGt1Tjx2mtW747kKguzxdaiiQPcts0D06BiN0qEiuY1dyxZK+DkNXazkuh2y+ieQXPpXZmF98s
9XERJGPxwUhwPXVesl+W1KJ/WCzftCbuEm4w2DwcsE7rwWG62HYSPU9ME/MJL6GKll27yE96enVa
ELGvMkEou9F9zzmrKZYoepm/Gc5YXfMhei3r5VchoG4sHfcMwyHfKq32TPpapol9Em+9UNMOUDDf
XTslMCeLRt+rsFOEVsLsr3VsuqMlfyQNaZ+GzOBizu9NbYXmJeQPEI1rPHgErSSFFr/N6T6ZYP9A
Q8EnBINoIwtYkxZqgNd0kI9uPD20haGYfhkkuAEgqpLeAm+lPXMskZinulfHiD6VHIj9TNP23on7
JvCoYNZRV+rkJdmkUqOkeJTxCLc0IzOg1jnz9JrxRAKw522y5x/mDF/FiAvpe8mdHZnyg/BLl4Xg
GOKCMe5dAkSPCovrqrU758NS7ltYhR9KX8a9LnP5VPSYoMsoc+5Us8inwWleB6nzvBjRsHHdOroS
WEkrqFS+W2bGk12syXXlTOmht6arzIfhJIam8M1Fq4ip3kVLqL5qjehb8jaSxzTMCOR0DWMf9lgr
EmgTa/pcm37JVDtRq32VjvK7jBKOxow0gPmLScOdo5xqX0+KJlI3NktdRdtRYRJPYyPcNrOB+s9Y
ePL77s4urmneMGpQ1YHJSvPkddzElieGX0xXGA/V19hlYV2HersHqRZkZfnIR4VPpY2rfd+JfmOH
S34nQBAd3Tr5iCNAK0nt9lwUyy8bo/atKVZPdnK51VlDvmzINbW3jiostFD1M+/ejd1E6d6pY3w0
ukXQeHsxx31YNu4PFzgT9e7iPS5OK26ZOcUpplzlrGavnBG0KmOs0bz817Jj5VcVYvG1242TNjgF
0xJ7M2Zlh8dOfCctgxvVsbjJC/3ikiOytK8SA8knRLr3kDXgm65Cdz3MFS+4RPrpYrEgJSHLjsqX
yU1aYt4rc61rVhy0OQNADPLqPbwUIj6FzFm+gMIQY66W97kVj5pj/Wy9orwWYtjjqDhxHnGCuCLb
ZrJmR+jGZ4PbEmfRyPp9fLPQIKxyi6oU+0cVlIvRfIUd19FpY/vsDvJIPBHOb+0bRzqyZ7eA7KIn
xDLbNPhTa7eB4aSI9zTJLtYcu3WxhPHFlsxbYu3FhX1HHYcB2a30M9Eaak+Y3WflQklvR2PesUB8
rcs2qCv0fd68eO/p0JxCmAT7xHH0nQXlfYrlC5Y7GDosEsccLQR1D3PLHliziNNiQ5vwKYqJGFuz
P7KJNld6Fecr04xf/lTb0nosK52llG/d/s2f/3C8eQqUJNe5zPlaKvTHakR1gb7RW9FjJdlybHX1
ghnKWcthwkQV90Figp/PMGWwB0A4oWsEwFdiOPRRNP7Hfzif90qvHpDw6H6ZLclBxXgvuOPMxL4v
jWHYUoCdJrNHYVwxUpP9NB7+/M/oxdOBJcK7UTLokihz2bZaHs+GJJewCQYbt1Aa2R7eKzMn55pp
dTFjK9Gdrsbzopz6EI5J4acVoIy6Sl4RfKSbvqvvtdaJt+AxirUi0BcJSnUTbfXHyEFjYinZ0nES
W4TnY0Yjmc2HkdqSreZ4K5vtnx0blCDvE5je2RLfWAtP9TQnfusivxBLhKWH3PJ8dga/m9VDjSd+
Q8Syu6c8WWrnWg594KifUMHTu+5TDV5E/4BuB10MFj7WzqHRHokvjvahhs17GlCtx6C9OtvbR5j8
T4YWqk2RJsRzuMnZdXQixTD3RbgXcL053mlYspdS4emcUhlf0zHbGrW9HojJgimdJlcjd7agJ7/w
I+qPWhKSgZ1oqGUK9gsp+BGGcsO7htJ7bS2FTuqx+8Z+qgYXgELCY8s48ki2SatwKLKAHUX3uCQY
V7XIfU/AUc4NlA69yN76zCH5y9521U1GgKHE8grs/fJVa05KIuPpGCaHNW5DM+GlRUrBue/m9y71
Noverlhm4pAk98GP7PDAgtOmoJ1Xnj7saUyOaZGAi7nPYotdTXmsM9OXlj5vR7piADIkQkxs4XrN
3LazGx5C3lmrfLEod+kBV02a2Lu+rtYZs8VNBAVb2pNzCK27IR/lQfT1x5As/bqPravWsv71IDAH
VpiTEq5e0tH9sCdx4dm9FH36GorKPnh4No1Jv5e2QwJ8c/7zG5XLZOxI497VIRFObcWLoxIkyINr
spzlFeWSeQxLnmMFdz2oBxLDxxJJiHW7/fo0H+mCGB/cXJ4hSXr7sCGhnfnrds7FjpAWmwGxl23T
VDsPIyYlCwOjN+d14OQ1K2mTv6kdmA0amTn4MchyX5/7Rw6eh7gX1Dg5RWQemuwcG9qRQIwL49b8
HMu0OUZJuZrP1ZQY+6oV2qGvo+jYWFG417pPxNYjdlCHSK++12gCm3t3mt1NnDqTP+cTxs7bB5nD
dKfrcZ/orKyDFDWUKIq3gweXfGvx/aoKtjzxwNlaNwj/nm9nmtePj3LJ3xG0nM0+7tDmjLNfatRR
1DJPRo2lqEBdsNEjBuOhin5RDTXU9RHuU2VtddN6BssFHGfQrkW4Toz+arhGGqQdu+3ByYPFze71
pWOdQiLmmtfri25jCNdsdUJP/pm7mYFEvmCHxepAp1Y204xsdVZQqLHS6pD201YOUP50PXx2xlgh
Vpu/xuK9raf80TS/7MV7yac42pi400dsq8hYEIeJ2TW3kKfzeSQeGzCzzz6WPXPrh2oyjonT/TRq
Y4dH168XNu2IHy9JZPzoDb8temsve/0dG5xxKF0oOvPirDp4j7sSxVzYRqhHGSIL48NjIrGy6m7b
tWxKo5TeppnrCVzTV6XV3gldmOf9uGX+uujqcE9tRiZjkRsd7RbovtfOA8GvHeuJGfspGhc/QiPR
p2I8dxPQNfZB5oZ5/naK8+QOvg9xUg27aT0jqGBoq0MpAwtlgpzxgsyW8TnegHNZc+sBmIxwX8Kl
JPSRBZ87BKUw6vPIVyVW+axXXRIsiFTq3Fr8dirZRaZIVTJgkoGGDfLstDkoWEEu29CbvR+mcQw6
oBRYamY0aHTANbf1roGoXS3ZJb1toKfyq6bXXU0q2sUOixItm87Vs3K67TiRx6eaF0+TDbvm7NJ6
WQuL6YepWJXrVoZQc0m3Vu48q44DrWQUspj3PNdojqoD3o+vquN2MHFGyrCe2cGMJ6UNoBPCFPng
7C/koSKfKT70BoRkbT/WOmBNlXW3REAdjz1h05bsP7An7QbiJBA6tfcm7xKogxqMWIyW3XJCa8N7
oaRmEay06T9i+ekm6pO5oaeSxylCxZcKwQVqEDWm76N9GxHvJVzYlVGzPUCXR2TTg4r4gwlh+SiV
cRpYg7PfygEojH6qtL3TQQXVi0+3qfdTORVB1lmHsMBBnqgikFTKq1yH3jN0+l52YXVHU3XUE+1S
lSHhjO05apKneKgeXcW6ihN+Q8YtNDD7yjPSRdVDEQ9ftpmDXjbs12iY7ksySGA+rpukujJgOsSm
9jMOhU30g9xUqNR0t9cpAbhrOoSdetAaGDY51LQVzOxL07Hd9CZO3EEqqtZXeEC/QC2AxGufcwJt
FsRViTu+tKHN3nP6hem/9o1mPmmx+Ik36HEZ8/WQxJ+DblwdsAC6N+yXtHgfMiNfJQSjriwM932f
fUxahTRlnD6Njqw3E9uXy3WgUbmXJmNT2oS9F6MKtSLjGQjZHvHnPopLnieMS1X3XtbW00gXMJbJ
JuMwz0o4lwNCF3Y6i9K2ee6wICP4kqGcWpVIZlOhuLkrDOGaLj5d5eEyMxYEBTEKrC57seyS3zFs
rw5diI5wHdyoVvuZiT/UrX4yBr6ovcw/y1qstKY5iWbkxQrdg5DkmYdKzqeyq392JiBRC6DwCH0+
mYqXyUIZ3xkY0lPqsk6/sV+zr1nuCw2/jJXduhswM7PcTob72YTjuxzQxiUG9WNZuIFdFecafZcm
LhkIRK1+QXz3RJ7ZxeOegkCR17Ef1t2qXgBBRimMDIuMR+zQq04wxzUHyLttLALbIVZvAsmEHKWF
DdBTWytLeywUXRCZPS+pICvbPXgW84+Sf44piER2zWAYOn1XMqWNSr1nbKfzKneXd0IybioFAVMZ
PFKSMm1BIPQN2Pm+s7CK1Ey1e6Jx0MAlvlCFfqrLr5k5mF1UQSwUlOje1XZ2f60x6uzhdyhmHOiH
0jmQ4+2K9NfWQwmY4bDaA7A7hWmr6MqzTbaEaKTi+Ixwi8KUYU5Rx9Um1jh6b6k9oCjGbTPoYm+o
oUHVNv2MEGYVRPA2sTo6KiZyNGSoYuTj2p2bAziw/oigNFM7WdXDdtBDEunDyE/yNt5quKfhYvHU
ab25NvWkXy0ebzzQLbemuMdCM/eMqlia32k8VmZWu36c18xk2Yu3TiX35KSYMDd6Cs+8RZSbfNgK
zdOkowTIYYFr3PpsHVN97TpWvDJj60bJ3woC3xZTA8KNBCbInUMeu9RAkLH6wXqODD7l8R5Q2UeR
/arDQTy7ig1B06I/CvXkSNA3mFfHAqlQRsUmi1jValmzMfqhWYWxSY1hMJcUMlAFlVYxIBNqzfi6
JH3JuFx2+6hm+FnHA516pAUqhPvbWNWuGZr+3jov/S+9EnI9LqXLW26mbFTGxtTm0h+H4Wk2dWRe
2nWpSKZqHUYShDepQIGHSm9kT9MYUdSUEaS7dNryXpQ7c+o1nxCX1vcsB11oWLzMTOGaKCKhJbsZ
0uLXtAMrbI3yPHBoeUZtbmPbu+i1fCLHJ12ZropPdqNM1AAZyPPBulZt0uxnBQGtT4efjYqeOvuW
U9pGnDsRc9XSbFC2to9u1rmcBp7jO35WFyuayX03FzgpmACtkoo3RMWgftMsPJ3wb8lMlzq1iFDe
RRbtBj8kDMuo5k4J9Vt6zBBEnblLUbbwe7nfRQKiouCssheYa0Nt71RdzghzXhuiUS6SRbXRcBsS
EBr0WdwGAK0ChWAi9vQXCtwGDYCTHkxmIlQg2a++1MxVaT4TmVnvUxJ50Zbk4qxHy4/WykGnZKJE
UN9s8qx+zkOn3QgrzNaIgWnyxsrX8vCj6peMASARLoPwBqZSGZgIvm060G/XwwvT/p4N+1fSzhgr
8s+xg9d3ywCBLPEu7eK8RFFgl9W2HpBuJsPyVrQp8giveJxQ4nr6g4v2fTUx1W+skXr4h+mMj27B
CIMMej2oyPorI7iFWrHUqOuJJa1XeTXZvuxHPurITii54H/q8SaRxG4ZU7sznJ4HH7WL7GZjNaPG
bR5DRjrxxMHtJDRwutlhGwkftNB5bEV4pixg9L+A0SwS/E8J+neeca81R3pNuDFeykCBPcR1htfi
g2CLV62efSi+OJURMrVPa25Ojn7DTVas/URcXbEXGIg+4WZs8zm5r/LmRzN23LHZu0W5a0/THYyf
NfPfdaVVM8MwB42pGC7prTcQS0A5c+ryV3tic6gQYNMb1V9LNtCm5HQpjLvENtX7B3MaX9kuBnkr
/MZ0Dhgpvxc+ksGSX+6Uocuq+C5jtEPf68fiQ4RtYKb5Z46/O/IA1dnT2kBO6njjnanbbF/DLsgH
+6EBY7RASPKiNHDs6FTH7Y8W0QxksheqPJwp6PT7yTlpBIhHDV3rSjeyJ8iTbxUKtdv3aqz0VJTy
SMW67cRb7TVrNhY0W9PB4N0ay3EbxsUxys+1U7x5kJRG3b56ZOB14dZehjfTdO64kt6YkYpXbK0k
9FvLoU7h9BHBTLowEk+krVQmoHGDjEMKnTclsb4QkLzQ6lTzSVQclXFuPLrz8hS3xdvEoKMTJKI5
w11uV0cxls+ZfOJT83lK97HeBD37EPxVZ2vsz7frRZTaPsmTMz/yXk/Xemk/hF37Y6yYai0J8iW7
p9eexlVektmnhXhjxh2iSWIesoZXS86bkXDldSWamjF9/QCv7rV2Gz7uljeAeQVQhs8IIJa9XOwE
qb4obzK398QS8GqS+qH1HgrDvq9ntQerhfwt2xaUxauxtl7i3tzYln4g3eNUN/hgqlR7moqm45N7
SBImVRrReBhRMGZnWfIyadMnW0VUbDCcqy66CBIddLewmYVjq+iaowRntWqJvVRpSITWIM81Qqqk
V59lxsJV1UgZp/iF2bPiJISR4ZidCazHPNv3ofzBYOuYzYPpFxND6yHZ6V5E2I25uylo0PiNHI+y
v0TY5zvuEc2YT7EEDpXAX0nUk5lQeGtiA4Jjm7bVLgy1Der7dWizdamw0VYIlQEUhC7hR5nVP4YM
gTuNntYrtpMs2dt4+p1ZIkWMi8fbjd9pyUeZMfXgnQbLeJxLDAm13wjnDb/+sdG8+wxUbtu5zyza
38a09BNrOtJhc1zV+quBDHelz9+FIJxgytuHmUd+ZdgRF2cgCWM0iiOlx109yL2pN9u8RYcnwyeT
6UNF/QJaG9hsfF8k1Qfr6/d2cneggtiNm/nWGX9h9PML1p5SW/yGwkXjRHU77editJ99Lp9n031u
FXN3hhGfeD6e5tQONM3c2139wh7zx0Kt2Ic/dCt8kEv7ndbqGTHxJrXSB3bO+xFzcjqzaEVf4eFg
04etBkPaVsihJh5lL/tp6uyBbfFYRHEQW/0vxjDEBflzn340mn7F6/9+86NpRXXXq+TNrMb3sdMc
6JfCH1KHEIH8srCCFSW778hsiCbhBZSXazf3DspJCEZr964dPZvCuJRcEzCxn/yuf7phFEkjJXQL
Nmk278/ayC/J9MR+6Suc3fsacVWbpT+Q7K8iJ9mRaXkXL9O9a6M50Uj8FvLYiOorHlLcFsPR0vo3
wUNlg7iwZyP3Y3amqf6QtfF7kZtgeEzmeTS4PYcJD9irpVl3Vhz7OsPGyqlXKq7ulePtxMAyRe/G
s1iq82g2h24R91puMH7mfelGhzZM73pjfGK49NjwTlktbERKAxwH+seu5Nbm9LTQ2s8uj2duXvqK
/ukK/VlbdesIN+Xa7rujjf2b/qwJsoO+OGdrNlEMW4hfvIIQ9tvNEpr5JYwuRthsVOXC2mF+xTmj
MSppb2rEgqFVkTGkEzPqCYxETYPS7yyHbOd1xRME2WAgPsYpLbInyzro9OqcIULrnUeRjHiABOIE
JvyR+WbNhdjmEyMgZ350YJqtnJFsOKs5L4M8JbN58bT6p5jULmqqrcqXu5Atarss93na/sj7+Arh
0lMqRIjqvKLFDREPT9b0q9QqNimGed+16ZXYjGV6HkkeHfvN0LR3Y9u+KTm/O70R5CmiQZdHrpCr
TLbdr9nECMEUnLXIttJLtpgm5ZRoyv2EmSvWol3qgLWPOjYb6GLgbh5Hj1lczjI6LU+JWrZhSo3E
iRHYgss0IupzJqIp0NyYQW8Um5oyCzjeI8b/yB8c45nt1snDV4A64ECPs4tl9iIHHvtxifjuy1Fn
/FCJdodnkduPwZMlL9S8XzP/PzTcwPPmzWSc7RrgZ9Yg/n+YlvgVUOyjDerco4xgO8C4HL8uXhRq
yI2mKQbUlhfYhvy+/dx0th904R1VrYCQMhduTKQ6tx+YS+ORCIDYj5V3R9bn1VOwtFruFBU/m7m5
gTj44qwbYzlZhopW4STpQ9SwzQCOa4r98+2Lprx+7Z2Idi/+MlvVYXixn0D1PqDchYQnRj8ri0cX
SYnskXfm3k8SaZB3CuuqLwtvcs9faOAQBSdMhonnaO3lRSw91u52AwF928bu2pYMRbSGITfFDpmT
JgPmNtVOOHPJOph5HUzjrnGGM4YUxoRyH47tedac0xyJPQTVbbKIvXwbeobY8xO+DaCC8851+7OM
36PbKHMsv5LR/cm0dW8X7ECVDvDX+Vl7z6xodiAnv0LpnoBTJCjs672rE/Ud2tcwT4KxV3u3YILT
izU/wFxpLcL+hSOyykl1mr11P0MoZJvmW2zIswxyCzJv/oBeon6XxtopHM13WKuukw531IBsgA1U
scY/Rm2bm++3IzNqpzc7r8Ec5kBRtPaMBwBnQKLXh7TceSbHI6qJkzWrXUc9cSj+Ct/4f7TsP0HL
CkLKkWP+7/LPl68mhy77t2jZv/7Nf+o+jT8kYHDPFrph2p4loC//Jfx0xB+SxD80oaS4/ykK/S/h
p7T+IDNCwt6ER8/LBrXof5JlzT9wxBrksFqWS/A9qNr/g+7zN/IxOW6W4XkEWjKHQxek/4aVdY2h
X+LStXbs6X65zBpE/LAYI8C/iHHU33wwf1Ft/6Xo80sZF137b/8qbt/sv4U2gK/lL5WeS3odn8dv
HPewH2oTJWjI+slIN6bbmytnwH9r1CIOsA82+mfb6vs+BXc2c3i6b7U27bMcUmA85D/Ahx7KrOQU
Y0frjx3T0InDVqaRhxEzfo4h02Jds5C0iyPObM+vzHpEIt6u6bwAxUyY9BIrvisjdze2uhlo4IyC
QWsu//gPdX6D9UqXP9SydVf3uFKoyn77VBU2nEmkrrdjLE9B7OK4SlzE6jHgc0kpZWS0yrH5Cwbi
dxaLXTU1Fz3Got2FtxEWqPCI8knp+feNvQDhdoT1R3ttN1aQFixTMarVAapWbHAkqjS58YoDtzyY
W8TilJCu2NNjt+xcpRmUnTg5UXrKEtasAJmMvhSgu0DreU7yEnO8HrJFsVJQBUOrSgkybTPlZ5z9
t8Kf31Tya3eDm61HZHw4jvC6AYZ4m2v6ShXVO+Uaz1AjdYQ8ND6uh4vDhXtFjimLASf+NpKZ8mC8
DDYXAEkcYTArdr1f9OOXFEemnZrtaknjx6qffXMkiJw/C5GfTBnHMsUJveFjqC0sRjYAsn9yrW43
3e83pSO5TgS3Wzyhv92UeiMrkXeLt1NKc5nCh0+JSH94TI+HAstFkRbhqoEXdeO0W/6AlSMtSa5d
bGvXagw+UZBuDcZ7USrQSTMy5F1kB+GIB8GMx0NFZldg1e4b8/VsTfIo+yiAT6yDcxqSaNtUSAaa
rIs27vxgvA56hnwpir+t5KbxAu+wQqSJ0bXkvq8HLSBx1wsW6f0kFn060A++YVG+k8SeAYPAreHG
PcPX9Jib1QtOiUtecuOhp+FNOdzFRsr4priE7cxI6UDvsZ9N2zeN7D4JtXNvdncYxzHBHYSO+rQb
qJj5AhQMXEUJhZcAY+9BZ7iygjPHxU+SM2WK78jsaWrTb7dJD1yo683Y/k8Oj7/3SBFW4BmA6qUD
AIXL+DcZEK0UPW/S0dvFohpRZ0OydSNr3hgAmzvzsZPp2z++MX4nbv/5EKNqFZYE22WhzP/vP9Ea
jDavDH6imMSxsu3LQhzhWt4eBqqE1you7gWhQqvY7d/SmTs4Zk1CiYxkC8HHvomj79YIInxRQ//+
j3+3v3fPEo6OJpbD9H/GGZkG6Yu5lnk7x0TNWyq0QvxqvMkQKGIYWPcl659iyf/JNfg7P1bqBiRj
kmBxJMjfrgGaKsQWo+buciv7nojgYN+ur9wy+W7B4Abk4tBvu0//+G819Nu3/e0JteCu85q8vab+
xzuK3arpjTy4O72jhIujc0QW6UqN2V1Y6QODSxomOSBWlc8E+zyRHYoBfYKVWTr6t2F4x3wgMgK5
Iqe/yk92ghIh4ZAJ9XTexnwb9pbb2YP7ikstY/XiZGtSuMjss/OLbFFGZjMBEo32UEj7UAx81LOD
qS+1S9QAKWkuk7JpNOxNwkCHe/Nii3IE/tL2a3ydmGh5AUQEwzD3WZU/ohneIkaEfC0Uaz6HiV1d
glS03eZX9+/snddy21ibrm+la87hQg67aqZqM5OiJEtWsk9QtCwj54yrn2eBshW6//5nmj5w7drs
NgoEqUWEFb/vDcj6gFiDiNcxnS1c0iA99K7C+lKDb4gMzgwicAQJCZES14mcuW7r3/vGOFOAycK0
q1tIo/3SFqnwfNaY5FMH0fHgD7ondbPMZB1bj4HHlhcrySQcEfSmMdfi4UZrs9tGEd9laJ05w3BN
ohG5SamVZ03g3OioZcOa5uYahfZgDpDPCzE6DFZFGKkAo+esZNsnq5tA+WxYkvY6Gaq4TP6NyY2i
op7/rkrYMkL9VEQV3oxDxP5t28RdLG78sew3nqPC59ZWYdpeNiiSryUXV+DWAe7aEx5R8nNNc0kA
1dY58sMSYChvO/S6s2iFBw9uInJKwsKWN4rdNbDmIJInIQMRc5W50XXzrklYKMuNt4d5cduEiHir
SYSIywo3QXNBBgohPh08PyIf4OiMx8CK4eESLxlIgc8NZI0hQkKgQ70GiUZrXmkjdIDM8+HwDd/r
1ER2N0B92nC+ZvK29LtrdNmLVdAqSL9U9VqN9PI8G/VvUCkMnKuGmz53iU5jOZ9RnapoEeTjJ032
97GRXtsg3mZQyonhZYBhc8RknSbuEKK2VvgRWrO4caJlHUqo04/ufGyYYnlKsq1HxWX9MhCfSZuV
30r3JpIYfekPaxvSRzVmn90M9FNZGSQUKhccdPApDKViVpAuN12sXFxrb8dRPsdD9qIYmy1OWiBW
auuK360gUuPX3JTbOrEHsJQdYYN8o7bB0paTYGFG3Xk5hM3C5g5ZMbdKv6u7uJr3RXtNVvL7UATZ
OinzVZqXzUzJHShDFufthv6VD9tqbhkgks1IWUVOCGBoVPlbIFC9S+7IGvsF92qB1hCxVwlAsh6M
zdLVnK3kMfkiA9z3CTWZv0UJZTgwNSM75pC1ReBFzE6Vla64BEbCdjYqvr0gGQZ8zmwvYQEFqPjB
FI/CclGEGhEFMlHUBqoEapc+1V8PVh24e1a9ST6PojAnl6qelakhb3MxOGsi4xPDDMfSDCclJXkY
oA6GfeHfQR3+hDDpWRDm0BV9dV5EA8nfAHZqUwAt0oh056vOMhCgoTIMAHVltACZ5OLOCcW/IHBK
7c6auTo4V46HFkMitZ+8qkA4VIHZTXOdtYp25XeWtG0rNJcqdTykzc6MKIahxEQGRb8zCuPCJKNI
Xh+0Q2SQYZUZXYoeFnukQi6QfdKdBloBWXCLevFZqAA87jIZJ5k4v+3VwlqMArLh9Jk2S/CBt0g5
bfSIsdTHPhRHNKtf+d2MeBdUEOR7Zt0AhqUlmpUFOaBO7RIrgWUuSQfISFdMWoFARuQANJXZE2EI
BITaz62aXnsyzz8pZfkMLOauwtxZbZmhGsxWMiNPVmkjfSKJ0czHlC5W93DtxsQyDpEoEhFsEq/X
lYSjRNNI5PEkdT+WCCWZCq26VsLNEAXoNM76zxrNBvQeKQJ3YNXfhedRKNKPybooss/E3wlmBCrm
OagE4OqERUQfawen3rmQMgp6m23Z0Y6dniCH4V7ERfEptY3t1aojH50PJHVtQpNyX67MEAFdC0Bb
0j4VQIBn5JA39GwXVX+GsNTnGpIe2aYvkb6LCiQSCHYRwM6A9g4WuIAyRXvN6u5jNCbwh2fSXa+N
CNfsHnjwmFolmTV0MQaSzQiW3pZxK8yxnUMEOhtURf8pdgTKBVVSU8Po1cpaOK109alkq5ckTEdo
I8TAwAeAn+qVtaSSDYXOvkCEat+m7o1AKXZ9Nl60FRIIuRp/DlPujq/f5XKX7JMS9IVkoizH1Pbe
URlNpBCvjlzCf8TKSLyTib0igSmtMlYHUehvpL5OFs0As0vDZNAaTOLgoJFivaZ8uUNmuiLhpbXX
BbnaEP4ivSE8gEKvby0HelWdX0YavGphxRR2jQMgw14Wlcglj9YtxncpdioJiQvcJ3CFrMDTgBOC
Ndxs7RrHNMXRUwHoObjBTVkJkZCBTtPXrlIoRSy6mpkJLRE/krXih5iG0pOGpbmLHEKQQe5igY2O
8JKQ8rJuMVUwLN1ato0GfWbyte1uc2cgf6I2pBHHBn4SAuhC62WQ1kHPs4qc4asUfKGVV0s37MIF
lKe7hhQPkssswpzoFhX8td7j3VTLRP2v5BJ6FwyRdVQEqP/4pNH9vCjnedus5ETey8jmzZlHziS9
wZpr1HBJ0D/bWJfnCa7RGeNm0KJHYqa7XPMekVxrY+8x0ZECTwrQDsymbus8QYkyzsNFbiBW4Fb3
suQ8ukKdPifNM7jSXWQCAbYUSJLjvC2WWR9tGpnIXDncJHQvsyG2L0MLyn5tEXdunUXUsYyM4l3j
WFihqzKAlpITFYpJjiZgV8oS6aQLLKMeXO+hUs9iUHkzOdKzeag5ayWHWFn7KoxI/rYbAo9QfrOq
yNUOPTl/zWFqAAIaqVZjjsMdNHSvu/eRppqVEiYbLZDXeWnp9qZsxlsJaRv8MXxgjXG8AOs+S2X6
3Dr6brQw2aw46jbKoNxnUEsgU0CLL3RlKevVbqSPIxYBnjSw7bO+dL734sdGG996XMYguMOrg4Qw
Gwrv1ldZrmnhXAm7z7WUgaCxHlRPMR6k8ioM5OukG1FitGrkcaTRmXc6XXxaJsnnKJNg7QYLTNbD
tdnaPVwhmGOSozz5oVDuHw6kfj52nRQuLKIIWynvH2rL29fw9dF2J7MjEUs2pNthULDYgIw0dDgl
90x4loo+4mhTGMhdWPrHKD9TcYLWS6nARGWF0Q1+gAYGOUKvngVgedzAga9nepYAszaNK6ar4yrT
tB6m25DMm1EirtODMsORq9hyuc2u73y8JcTey8YTAYokhNYpNy3iHpY77sBWrIc0ttemEFzWhPeE
WTD/rrEGG/po3PlFPe7CBMd2EOCKuJeNcIqw1k3crwvD26BOd+bZCa5EcX1BaLyk70zvSjsJViQ+
613goryrdmAXfAsgVRQq60ZTz3NDPpdTbUEyEn2VWj0PIVbQ6d9SxRl29Yj0iNCuazxmI0YLdgpJ
sgWIgbPRbleFSOt5UvTUlMHHbkygPtrpk6HE55Z/lQesPcbB++i6Pal7G8ah5X/ssuoW1MMn7Bdx
dsqeyq4/C1R9odjqwW7MLzrilSw/W6fGkjt7UmPvo1ojn6gCmMssywFXC3XPjs7bxmRcb277Jn5i
DnXWFmKaoiOZII8MfQTDbNL+5WAj+D5g64f/ig4JNzGWmJ98mUD2E965E0j7FrrFLDOVBENhg+aq
gmhupbjd5fl60uJshNa1qfbu0miyu0nYfRIHjnjQUWWQs6eJSgHcwgn4PW3SLkbRMIgumHe7K1eY
TYwN3RhWFmuCNMWulCMMS4OkxG68zG7CqH7E3vG5rkx7U10JRkNZoKPEPFvzGh9LiR+i8dOerTca
YR5cSXzfAd3h3JhqaS+MZPyqZgmsGNPfBqX82QuJ/nRtCpfDXacioIFa6vewdW9YMG30OEOZJTX2
au3dOloTrAfT4XxlYxP0jG4oTKLV0GDTMRDf8WpUfoK2buY0ApAATOKCDNYXIm3GXNdqkIOpsTTU
8ZuOw8cUw6xDiFzgcxBfkuZ2Rg4wD4zVWDYPrNqYHsHlWJrjuQk1IOQDjX5z2ZksT1xuT1mH31ud
gJxhSE8oTuBHV3IBtSrNDLTXUfvHMEhnirmzWF6W6NLM+mFQl4X5PRLDugj9TYtEF+R1bkKo15N6
g14Qhj5iyQ1aVoa6i6hY0tZbyMP2ohc/Byb0VlGGpWOD9xUhvCnMJSWweOX4CzZfzGujBMBNHD6S
+/yu97Cs6hiiItcXlhe+LGlQWoFCqyi0LoNavg5VmxgbqL2tNVxKwukR4LS2Nn38iRr6w2XjzhBb
RCup90YcT1Ebq5VxoZiOj1fFR7fGEaQbmMKFQX6wa/eTgXB1OEBRQTd+Y8XNITEHXAVboJ6EyPdq
sEfKHaEBYFktHOq5b6rdxiKeWh+qjBWUqDH96JuLQsQxzVFdJv6qVYgelHWSLw0DoYNyCJB2sw3C
CISjbZenH6ZyTBqTNt6IsGKX+Vj7dv1VbZXfcDHCuqcbYGdDmXVbAhVmWN27dr62Bm63IWd3SjNW
mIiA1Q6j7qzUVXcR14zaXQl7X2PSRMw9XSQlVjmRxEmZUv2xb7dZhaomjXt6PD49TeCD1cfB9kvN
g1i2Y3qnygxlIZHBzsguQydMZxH8vYUEvX/UwaS4Y07ziMhca/aVbBA4CQpm07ZjX0uB4s96h6hE
zV2xQqIYsRl8DppAoKPsY62Len+ZKHJLDpHZSdfLyGzK38eR+QMewlMgJAKGNRs11BBdIo7kH0C0
u/ZNHML0CcVnrNoKKtTWRrpBPADNF0tqEYkhiQnVVX+Mc2JDGMHOCCQ9BZJ8QS4WfFs4G3yUG8Qt
DeCZLzVorgQqB482iiOTMpWWRQfmtmCCx9bfW4mI46JKMTMroBdU8CVCtZ+Svr8IM6LzLYYasyTQ
gfPJ8FnicUT3J1HOYwgkKcEGgBQawlZU+Flf81yn4HZKMI7Idoe4XDCXIyI8Eha1yyzCOToZE+YL
HY4PPYHhLNeDjVLjYR0PEWGjxIBD2BW7bAi/eDpRGEXatwpBiTJEfSjRr127iJBPihmOfeus6BTc
oaWsnIetvXISbJ4rPa0R1f3k44C09t2RRouyM8uvtMmgmIVZtIo7VgrgqrZKMGxLyXjwSD2wKsB3
JnV3tRd97byo3UZNgcaiPX5P5NtaVGDDJ7AmOdGXoHPh66AGNqb8SETcTCnlqy631olGdE4OCSuN
BngmVpWVqHjEL4x5Gp1NOZlYCr8TXuExd/ZNEKsX8WhcVZhTLZlAVTCMlxYcQFXCY3aqY6OeQsoA
raWA5afplupSboqrqtJZCWTRd1gjLOBAUtNVAu5DJdgdDKJhinqmIhW8IGAvo+QK4c6Z9y2CxXJF
XE3KtwOMrxnpX+gVWfXoQl0XUVxAGnUxXOMnfC8nNOreVKVF7OQos1UijsYs2GvtLbK+/mKgPXOF
1RN8ohLqvn9mKDkin+T4NqFOgNQJUTigT5n7QltBIpQ5S7wW1LSTu8sOLpjZH8qi3THELlx92LLg
Rx4xS2fIBiQz2WKW2LPMqaBtrNVauvScDUKR26zYlJh5LfpsFYGL8/I8Q0rOuQ/0+gqBxg32yEwK
Qm9GEJs0PcuOtYLi4IzBGQo22kyevOjMz6USk+iIh1tztDaQ0A6tLT2WNVbmpQIxV2UGV5AkV5gW
BmFAKMrA35j1Ta6G93nsQ70f+i/AgqVZ1UbbFsotVrGsa1KlnTlIE89as7pwHRWZJfVmEj0Ygwu5
iC8Au101GepvcRLsRydEVykuN04pe2dFZn5Vmvih9lgsBnYMIkwOl2FMfYRYt3DlEV32wHhQXJh9
cGQuwBcXa0K24VkC6W0hofWt18jEUVGzs35gmmLWV4FOPBN5rg0i08NSNbQnZFALey67BdAbhVN1
NTQtpo0nF42QY/nxvnQIaxawG6Uqs89KfAXXmuRdl5zBTklicDI6fUjbS8NZhbIpfQlwJfqlGSaU
8i7ztQESlVnK6PDx3vHdS0DcYBlQyiC6qKV7l4Ts2NkpuTprKRMsAGChesu0A/rZIZ02COOxOoo0
aoTYnezHpr1pA9OMjCljN8wQHGSmjdvEcNeqiNmaH2nHY9MHox/sifn3Sy8kTlhm9ir0tE/ISgT7
fOEVXQEzVYoyda4TFtlgbL4MCJmyNK62DcORcYZuS4jPAfIubhoCU/q5MRzoJRpcUUjJRXoGd2c3
pQb+Pyjh34ESTMIgr7Iof/K7vR/AgaTeG1DC8W+eQQmT3y1QBEAE5KhJ/5OhfgYlKIryQTZQogKz
YDPjAXnww+5WYBI03XT4T9ZJPAGM+AFKkD84wAiowzbCUZaQsPpfgBLe5ZnImxsizeSQjtX5HY1T
eJ3rU4jeRqUDAUErHpglozjDOgr7LYGQYkh+dWf+CpXwDgLxp18Tn7/KLBaeJud9x6+558N3hJvM
u4x4MbX5iqUNMDjjPovOkANeZzcI6+kPNIAnbx1s9RWxkRKA4tzfd3fKvl9YW5o4GoRMYSTge8vs
7O9PFVDIO5Eu2Sb/yXNTSYQ55N2nXNmrkyXpqsRGrCvnVkVgJy/GCnlxNk6nMZPXJYv1t+dbAKWI
emnpjVWN/VZKhCtkI9bltTATnPZCjzWj15eAdFUWTIWeAq1qguhs2rTKGK5cXf5SoPvLGr8j16yM
HX5MGC9Ox1K3g1NgDjlhb3BcUVDhoFMU7Wq0meFDJ3o24UNiFnXydER6SVdIZ2vCpieYHDeOrnfi
fStcO6a3LC8+pnbRAffC0cU0CLei4y1kiok1vGwaLyt3xDdNTMyyC1APAKHEBs9TBeY0gL6fh0ol
yFlZW6y9uUnOAknTfCeLmEFj5eilNk1OSgRXUmgd/KRhATSG0CMScxgBSW3EHG7aTgcmVaFRZ1Xh
Y9g5xw3dXWuERDOxQtVbPUdLn+zAtOeIveltVSLoo6hbQ1iEIXCKL3El+O/TphB7CsS1RSdj7jB5
K7oyIQkr1ZFDeXmf6bFDstG9BzixqQtZXbdKBBlBBCyQGzyXg9plKcKhegqukMMFiWAHn225qHYe
kSq7DYslobYKF+cfm5e3ShGisBDGM6kA/jBd7uQaGSJ+Ps6nK5+eil16exieAfRarne6ymkPnhAg
0mlXtqN8xfD76eUK1UiC9j+9t+oOpo2sNd9yXyKGWVQlqms5lfTlYqc9RY8xe8FpCUWhage/rtpN
e0GRwaXSx63d4yiIst3d9FkcuN62yrF7UFHPNCWWzr1w4/JTaNgzh7X6yiYecXyr2biWDVBSqAlA
rfBzFHtT7VBBhW06ADTT8ekQT9ye1w51nvgqt6hAXBVJ9bhhXuUTjLNhO857T7J2tcOESDeE25xf
kNvRhGJCBw4GXHOKi30wQn/tJ/EEhRRFx1IU5adxY4lzmKptK875uDc2V4nhIsf5Ul/zkMj6bDqp
CtjHqnLL8+lssumUfm4M4bbm5CanKY65qLwSdRiNTTtQQ1ybriLJqDnT22nTiw9e3r77SqyDGS6r
ARpVxvOSEUPZeUlUC8Ge0lqbDlNKh6DN9Oko9t69TUWmxHEQTNPD1lhUMTa/LJhUPABFgaYyWss8
bh5eip/2hD/QpoG6Mr0rfawdOtQcwHRxvzp8DPFzYjPtTceGvKf7TstAn0ctOOLp4EgwhsS1I+w+
xMevvlnLT1KLaR7pzBTILN5v0x4Wi3n5MO0OHmK1y2l32hS2cfAZMpaVJ+F89vLB9NfFy8GX0qbv
SDa2z3Fqh4vpzkc/b7+pdyyTJPW68YtuWzDOIk/f0U95xHB52EnhbLpRn+H9y7lbHvVjut5po2ot
6wr8fY+f6uZIf+cPotc7fu6r9jIotftsgNhphtreHSw8eSnk+N3pW9P7TMEQ+OXttDcdOxb36m9S
qUnWQxefobZqrTVZQvZdNLK/KublmNpp9jhXy/qbVSHqq5E7ASyPp3xndEsltg7TO0I1eAKK+oqK
nrmYjnXoHaJNwgcvm/fHEmEdaRoaxEruRiIheUZ4n79LR//7IC7+L/92+rOXT7Lp717eT3vvf0qc
yMsxr9F92eE2DKBOWId9z+jNYOEx4Gq+srT6PN5IqfygC4fXo7GU8Kk7+lCJnAi0uD5ftyLDIXxi
MVpGX2YU7rGy8JGd1F+mjW3I15pwm0Wan8j3z40sXGlf3k57aVA8oUGULwcxusrChCkVHreTL1o6
Gd/WwgOXKCm+AaLyTxtVDMgvb18dE6NeGRU9/ZUw/AstKKn4wYvYFY68qDaq8wp/5JA1wwpTl60d
NyxHy/oLt6PdSlj7ksSOIVWi2JYy0sq4/0py+0m/xHgBxSdxCpMCjjW1oEK4B5NiRTOlR2AjMLg9
ZRktB6OwNinO4UtVOBBPkeJ2siWedqdo/rQpax/EmnAytrE07rvB3eTt43RvDIgf2YZ4zritiDeI
gX+6S5M/XIRdcuiMofACMpYJVsqN8FRuBJgGk+Wi8lloWh6qZBXSZPDOlczD/fnWJ8K0rcQMqxfT
E4Q38Oxqc/c6yNpiNR0T1UFTdex9+7BjNCSFs+3UfacwhKBkh/+0G12ZinNXM9cdBi/aBd0ZGlHg
6qrEhBAIhVp4TSti2TdtRoyoHcOMNm09kFHHozoHA+JjWo3LZ4v+AR6gXX4diAhlpli4DUggRt3U
ugqRSp2rwtVTNvC2mjZ/ZcYmCzftKE7xxhDOZ9PmWAOm3QCsACkdEeEm+cZqQ7pAXwsNqArv7hJz
RjQ7hcsPwPZ6rLYtkJjLujcUmLYR82XEGaG/WZfmSGomlw2MOZRE+V71ckJEjC5w2ijTKO0Ez2/R
i1LWI6Kz8AO/EdH+mMbIGkU21uTTHuoSSLv7uJf7wvMcGVbmFpFwN3/13iFgsiNlLw5Hwih9+sym
62gNHNNfDk3fOJaRTDbrlVk7s8pD96ISg1AhNnFsa0ADxG6DmiEs6BbRJ71hRiR3DpCo6at5xBxj
+tK014uRa9p7+WD63vFPxj74FocqUheiWAvi+9pGpBXmPukssZHHFDzW9J7KjigeeesFczaIS+Jj
S8LlZZaX+3ZA52k6NH0IQ7zZTXsZoqTkYjm9uCm9mWXjtNe59hYhk489Bh8ragpDuupvYxQE1p3p
wSQ/HqvLJ9RIyqWKXMluOoRDh7SAb0LaWfzVywcvb7vLnBkufk/xEvpL2y1tbB4Y4HDQWit2exEj
gruqtTPFWRr2srtPn3CqPAd3BkYAlaCFeRNfsOy4lpZEkfzZok2uCab4OBig7Eqkwj0rzB2pyqG8
rro91jtilRQuQm83tHeNehAJBD9CWHOJ+4Af3enhpRLCtwMXc4bEkxUi50KbWVvKmU1UDiqmk+7T
8KLo902/R2fBdUgNoH+6teFeGVceEW0Hp+JtlBCqy+Zlv3K5rhU4wT2aOSMj9rx+HAnwLpPvCM+W
9brxCS9/KQk3c/2famsrBALl4RJqUBLdq+VMC2fIxNyaQH+/KoCVwnmr3jTQ25MZfBHE0MKZps5r
aYU/na6tLXllJtsmX3rBKiLjqF/aIJduy/BjJX+Nz+VVPtsbO5Ifs/ACxhFNdI4fz07bGfPwy7Cv
FuH3YaWR3Jgh87KQPoKPQiS0/+KsydRu1W/KVbrsttED5hx3xYJMz8ZBCPRS27QbdElmwUeLZMPM
/Miis5zJW1In58om/xqwsEQ8EK2/fBnBwwpI6W0Bq5t7rV3kzUphhl0jGDRzF18BR12mW9JbN+Y4
15fRlXThPQ3f/Lv8e7Yv9mTxgZ4tk4cUmyCW2bd1ujAu1JvqQV881ZvxbIthzJazCtbjGvONK9oc
6OaPO63foKM1wPtayh54OYasBQE54EvJ0iwe6nAT+NcoxRM4LQHaFBsXXhU54QQCm3CPm5ufoLDr
9Vz+pmdXAJKGz16G3hAksMU4LPpkBie5azY9y1ps4y1IWMugJ2A+CwHfK/jDgkaAun22t64cLivd
mvP0k9nvUNRxlgHicqRZ7rVxg0nXiHgo8XMqx22zggvqb5wrGLDneEJ+qUlUflP3wGeSahGBpAsW
OQpOn+JoYTqrut/UzrJD0R6Mk3kNIDo9aIhQj6vP4GRC9SqNQJxcIMX0mEvo7SyXPiOp+Aexcfhq
fcNTrO3I/J+BqLLkM5epMNz1S1yYojvEcs6MmxZs45myyhfZvfHNZxysMIenJu1dAFcL63OLF7I7
j4HNLyTUCMO5fqbrm/bLcOPke1XfyHvmXlfxF+VJrudEJuSvyIzFu/YgUyuLvYKzzrpdp9GCoDp+
FcxREBLr5wNZG1I0/ky9T9eoAxCxte7Mr+1V8hHg4rY/T4i/d7M83dP8pXZru4vuU2ui6jNrvnnz
8smh+SjLFF4YSoTKKkafXF9zhhQfdyz658q5tgO3A1KwXzoJMsuz4Ek+7w7SY/yRxNochbsb9cH7
FqFDDEyXYMHchHrpXkT3xX12Jl8RHfBW/hJwTD5DMG+DVdL4EG/1i7vh2vgkbbSP4VOKPiHieHBs
F/J3ci/mrl8BHa5ndDTlbb1ur9QNNPct2LfyTsXf4sDqONpWi36GcuqDnM2tlbsgw79obgIScgh/
z1kVhHg6xYsCCV8fX4UtlV66ar8kW+GO5HCJwBxn8t5b0Kfe68oO6MGnzF1w6dkymUE6V1n9Yoox
U1f2Jr1CynDh3PVLFKs30ZdkjaJRPg/sS7JdOCA5czrNhbcDytkt8H1yZ9me5hauCNJBfSBIRj3c
Q3dWZoS+0EeY0fLVcD1ehHiU9Ctj3V89Ilu0Z+W5QTKchorJnP2x3sjbjp4HKjs6hvSAmJsijr0o
PnFPt/UZKolkWbN5Sk1FFopraDFLWYQ064/OQ4HKZo++KG51AFBmqERAuCwurA0Oi4B7q7VLeGft
LbGzW4efu/OsvGXtFWIdSYnOyrgnZ4h7Yg4Ue28vvG2xd1dYu97pnPNamimbPpojaz8nr5av8o3G
mIKI5gLWMuFIALPh8mm4jPbOAUjMrXeOC9nXFAHSix6HnPnL8GenBQGfaYjU6DaSFjd6gkc7WbfK
ta+5F4rNxKYWKxU3Y72ui7VR03UkTiqzWYJGfTBDm7n1RhfYJC3PURAjArZrxZ9Me55YkEx7naHV
6ea468gkyMmU4B1fhetAfCeeVjf/+q81MITzAvGKmVVDJ8kacx7VZJFt67tP+psFle8ASfu5CUu5
2UkaSZVpb/oAVOwXkEsmcSQb+B4p6p03jis/itRtReTK7iTUY0gu7467vUzssTLyAsy8jhp9hYHm
vCvcDCnQtt/5uRWTiCVdRb9LDCKc3rtQx3aWBtsyinB7KVF5IEeWEApFDnw37dV+xcGX91iasPrw
5TOz1fHkidGTVwU4RBYbS5i8TnsvxxSn7YAdNx9dGTawQuU3kXAAJSYiWUWq5AiRK9LahZJgksmx
rZg5iJmime6X1bohcLGbNnVkIL2A4FEnogsvG29aBf48puLoBPhavpyibKitZ+hnsjIpc5su9+Wg
bgK/wZDXX2IwCvRJbeYy+KzNFA6uRfxv2jNFNDiIVHmTgHRRTOVTLGu4vjiEpvIesvuQM0y4TV6c
laDtV7pGf9zc9QUYlC7oVpLRO+uXABIKD80c4QDRGLG/mgUCY5WMRGK0Gl9GQFws19FGMZsWiq3w
U53eyl3Qzm2mSg7QGcur5J2PuyJztlG5yUu7AJtORSAPgNGT0mtrDSEibxRPvNSxzhlyqOcx8NF5
KOJ1IKzADICMWNjCEd0RT+5l83KsbeVhq7r7tMPfV2lLnKn1BvzooBc36PFcWKx68CEzN60IxE0h
OpEFmRttS68nYsc6unY02il4/BJMVtX2i2EgtiJLmT6TcA/dpUN9xtoXJJVZfAUO6NBGYGWvskq7
bytbYeXGRgbolspds6xKUItTWHV6wNPm5a1NrpWLZGEoMyefHq8ilvbSYCksjAoHTMmAocCAdBhV
UASdjxsRQzbykoOepywSB1iaVqBUKY2ACVDwJMAWqiGCVNN72BHJ8v+tZNxzVlHkypZpHdTDVfNU
DtdPVYMP7I9klfh0oq/eYMDzT7709wX98TQVekzvPWZNWoszQF4ufZ2qo8K/ygv9PKXpfP+uhPjA
GTffnmDeOh8MiGuWbJDMgmLvPR+XHIcUnq2pBtTU6aW9fsg/f+ovrv7vL+x4G//+O29O/fBNgEyC
qi6Dx/rNxWsEyv5nl/+ujJfL17UPpm0QJYGJPb24ytd3wVI+GLByVUd2jp+TyITh/aqG/Ks68PdX
+OvuggFi+8SboFkfVEM3YUw+XyQcqtc3AeLbB1OBQOXI+rEu/G43QVVIs5x6FwRbXrYtCJzPr7d3
weYmGCY+xiqIQvGiwfxeVYEcncKje6NAMFXPP/cH/7JBYCNlaA65fBrX9KKFva4LlvNBsQ1dsRR4
deL12zUIVH3MU++Crn5wNIeS7PeXb3ygCuCmJbQQxOvYAf1G/QFIbUASJ9UBXXR6hmJAuj8+43f9
gUVLgdULdAO4xe/VBBRF1k7tCFTs14TYharRsb6u+7b6QbcBwCCKcLwvv92QqBmaUJA46ekzGnDt
jmw7+s+rfH0XcKczHYZEXRCtxevY2H6jJqAqCNmdeBd08wO4GQEteu7n3rUBR/+AsIpGbfv9OkDL
PLkS0AWYqo3mCwKi04s+5U0loIsAXySbsI2n1+/XFPBUPHZPj/3/8Z6ynzPW/81giCCPqdk6rjA/
q/rru8AcWdM0FVEc9edd+r36Q43R6tThQKPB6ypKDvQK0+vdmGjLzA41C6Ge57v029UFJkbqqd2i
bn3QqQzA6rTjXXg3OHDtVBaH/uB5ZnCclf9O3SK91cktghpvmCAtheuneL3rFhXFZJbMDJLx88fn
v1eLQHjEPHXBJCZIqkWdt4jViRdjwLt+Ab0t0Sk8Dx6/3TxJZSVzbKb/vHfU5Q82PmM/rvFPdcGy
PiD+YtM7Pi8ljh3Rb9QiNNO0T+4X9A8mPQITr+erfNcvsGy0GCJYpv+uk0bUHI9TuH9eFTSdqkBF
0JDGml7vpgsOM2cN3SxAkMcG89s1CMvUjuv5E26CDbIdMhIRguNFvu8bZdbWOoJI5m83QCo4OZ86
TaA7EPI7aA2+NPfXnSINgZ8xNaGQdXz9dotHdJ2O6/l/XgmIHMiWbiLE8NerJ0cj3krsCFrFsZL8
flEkohun3gWmjA4jJO42bwdGy/xgyUwjNSS0ptdv1xIw8nZO7Qh0ekNLtxxmzMerfNcb2gZDArFr
h4Dr9Prt6gBzt1NnBxpBItahKsPisaJT4JvuwPxg6zKrJzQbjq/frjtwCPScGEbQYDsxFYTA/e7y
HYURE+kF9Ud65TgP+R9Njv4HX/qZpgIUHX+bElTBU/VXeax/9YUf+Ys/f/6cndl++8//EPmnN18U
+arjb7/kr/7rTbB5yp28+vBHLmX6nec/f77AP//0m9/6cVU/Dm6Cp/JQPvrD9MHwfJoXh4Q01/+N
D18PyeF1+uhYx1/O5D//4815vnrw/6bgKnpXrlA7PLncMhiz9G3BjghonF5wdEirQ/WjJPEYjzPA
U0ueH+Lge1amwZuzPuanTi4btd7y8C17fdbHKdvpJafp02MdPDb1m8KnMPqphS+e4kN3KJ9el2zb
Qtf55JKfE6J/ZN//wFO8Sb6+ve1igX76rwBzK4Nvb57nc4T91PNfP2Wl9/aUFZFYOf2cN9zxIPhR
zlS9cWdjiD31lLffDv6bCqjoxAB+QblxHKRZ8LZFHifkJ59y+i04vOtFdNsmXHFyyVn3tloc586n
Fnv2577JVNRf0F7OOLPmMRp+XPlUL0zu8o8Df0mk/plI+bshYJ81MFbf3+bj5OHU+3F+CNI3vQdJ
h18xvJwfyiE+pN9+XP00mB8n/qefclUdHv2meqrrN3VaRYH+FzSX8+DRD7zDWxzMcdZ+8qkHjAVV
Vr+p2c/ZpNPLRjSF//P8Td/0jFz4FaVnaIG9eZ4KebwfB/559T7Hs+Bd5VYVy3ZOL/ni6Wt5eDd7
eg7Pnno/Lp7aw9txSz1Gv08vuPtjc0jyyg/eDuuUL8AAv6L83VNZPb3pqUAiCNHxX1H4+VMfPL4Z
xihc5Mx/ReGfszL6UdLUpRyxGCcXDZ7S/2N+KDNGyreN8wh5+TU/sDhAo31fvEgcnVr8pR+8veM6
teUXFBvh/Ze9XdWQlnd+QSd7CSPrPdQQmNzp5/zxKU0rhHMO75YJzwmJU+/0tZ99e/pjW/1pbDvm
xE8t/lMGHPcvKyLZZuUXPNLjD/y5IoriiSKdev433P2nqnp6M6XQNBzUf0XZ/dtVpXbMwJ96zrf1
wf9xdqJPQVZG/QWz+b9x43mFvP0nIYG7gJXNu+r9DMw59V7cHxh3Uq9+2zQJqQvZ+5MLx0D8j788
+SOI4OTyg+oxQ9TtzcztOQV3ctn/Wsbob5/mX0WafsJ7/xx/+gHb/as/extcE994jJ8O5X/9NwAA
AP//</cx:binary>
              </cx:geoCache>
            </cx:geography>
          </cx:layoutPr>
          <cx:valueColors>
            <cx:minColor>
              <a:srgbClr val="E2C66B"/>
            </cx:minColor>
            <cx:maxColor>
              <a:srgbClr val="12433F"/>
            </cx:maxColor>
          </cx:valueColors>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9.xml"/><Relationship Id="rId18" Type="http://schemas.openxmlformats.org/officeDocument/2006/relationships/chart" Target="../charts/chart14.xml"/><Relationship Id="rId26" Type="http://schemas.openxmlformats.org/officeDocument/2006/relationships/chart" Target="../charts/chart22.xml"/><Relationship Id="rId3" Type="http://schemas.microsoft.com/office/2014/relationships/chartEx" Target="../charts/chartEx3.xml"/><Relationship Id="rId21" Type="http://schemas.openxmlformats.org/officeDocument/2006/relationships/chart" Target="../charts/chart17.xml"/><Relationship Id="rId7" Type="http://schemas.openxmlformats.org/officeDocument/2006/relationships/chart" Target="../charts/chart3.xml"/><Relationship Id="rId12" Type="http://schemas.openxmlformats.org/officeDocument/2006/relationships/chart" Target="../charts/chart8.xml"/><Relationship Id="rId17" Type="http://schemas.openxmlformats.org/officeDocument/2006/relationships/chart" Target="../charts/chart13.xml"/><Relationship Id="rId25" Type="http://schemas.openxmlformats.org/officeDocument/2006/relationships/chart" Target="../charts/chart21.xml"/><Relationship Id="rId33" Type="http://schemas.microsoft.com/office/2014/relationships/chartEx" Target="../charts/chartEx5.xml"/><Relationship Id="rId2" Type="http://schemas.microsoft.com/office/2014/relationships/chartEx" Target="../charts/chartEx2.xml"/><Relationship Id="rId16" Type="http://schemas.openxmlformats.org/officeDocument/2006/relationships/chart" Target="../charts/chart12.xml"/><Relationship Id="rId20" Type="http://schemas.openxmlformats.org/officeDocument/2006/relationships/chart" Target="../charts/chart16.xml"/><Relationship Id="rId29" Type="http://schemas.openxmlformats.org/officeDocument/2006/relationships/chart" Target="../charts/chart25.xml"/><Relationship Id="rId1" Type="http://schemas.microsoft.com/office/2014/relationships/chartEx" Target="../charts/chartEx1.xml"/><Relationship Id="rId6" Type="http://schemas.openxmlformats.org/officeDocument/2006/relationships/chart" Target="../charts/chart2.xml"/><Relationship Id="rId11" Type="http://schemas.openxmlformats.org/officeDocument/2006/relationships/chart" Target="../charts/chart7.xml"/><Relationship Id="rId24" Type="http://schemas.openxmlformats.org/officeDocument/2006/relationships/chart" Target="../charts/chart20.xml"/><Relationship Id="rId32" Type="http://schemas.openxmlformats.org/officeDocument/2006/relationships/chart" Target="../charts/chart28.xml"/><Relationship Id="rId5" Type="http://schemas.openxmlformats.org/officeDocument/2006/relationships/chart" Target="../charts/chart1.xml"/><Relationship Id="rId15" Type="http://schemas.openxmlformats.org/officeDocument/2006/relationships/chart" Target="../charts/chart11.xml"/><Relationship Id="rId23" Type="http://schemas.openxmlformats.org/officeDocument/2006/relationships/chart" Target="../charts/chart19.xml"/><Relationship Id="rId28" Type="http://schemas.openxmlformats.org/officeDocument/2006/relationships/chart" Target="../charts/chart24.xml"/><Relationship Id="rId10" Type="http://schemas.openxmlformats.org/officeDocument/2006/relationships/chart" Target="../charts/chart6.xml"/><Relationship Id="rId19" Type="http://schemas.openxmlformats.org/officeDocument/2006/relationships/chart" Target="../charts/chart15.xml"/><Relationship Id="rId31" Type="http://schemas.openxmlformats.org/officeDocument/2006/relationships/chart" Target="../charts/chart27.xml"/><Relationship Id="rId4" Type="http://schemas.microsoft.com/office/2014/relationships/chartEx" Target="../charts/chartEx4.xml"/><Relationship Id="rId9" Type="http://schemas.openxmlformats.org/officeDocument/2006/relationships/chart" Target="../charts/chart5.xml"/><Relationship Id="rId14" Type="http://schemas.openxmlformats.org/officeDocument/2006/relationships/chart" Target="../charts/chart10.xml"/><Relationship Id="rId22" Type="http://schemas.openxmlformats.org/officeDocument/2006/relationships/chart" Target="../charts/chart18.xml"/><Relationship Id="rId27" Type="http://schemas.openxmlformats.org/officeDocument/2006/relationships/chart" Target="../charts/chart23.xml"/><Relationship Id="rId30" Type="http://schemas.openxmlformats.org/officeDocument/2006/relationships/chart" Target="../charts/chart26.xml"/><Relationship Id="rId8"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9525</xdr:colOff>
      <xdr:row>12</xdr:row>
      <xdr:rowOff>23812</xdr:rowOff>
    </xdr:from>
    <xdr:to>
      <xdr:col>4</xdr:col>
      <xdr:colOff>657225</xdr:colOff>
      <xdr:row>27</xdr:row>
      <xdr:rowOff>77600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683DC03-7823-E9B5-7E08-66E82C5CAD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9125" y="2328862"/>
              <a:ext cx="2743200" cy="29112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712133</xdr:colOff>
      <xdr:row>12</xdr:row>
      <xdr:rowOff>23812</xdr:rowOff>
    </xdr:from>
    <xdr:to>
      <xdr:col>9</xdr:col>
      <xdr:colOff>138392</xdr:colOff>
      <xdr:row>27</xdr:row>
      <xdr:rowOff>77600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8B239E-9CE7-71D8-9F40-50241586FB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17233" y="2328862"/>
              <a:ext cx="2760009" cy="29112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593912</xdr:colOff>
      <xdr:row>49</xdr:row>
      <xdr:rowOff>41739</xdr:rowOff>
    </xdr:from>
    <xdr:to>
      <xdr:col>7</xdr:col>
      <xdr:colOff>358588</xdr:colOff>
      <xdr:row>64</xdr:row>
      <xdr:rowOff>95528</xdr:rowOff>
    </xdr:to>
    <mc:AlternateContent xmlns:mc="http://schemas.openxmlformats.org/markup-compatibility/2006">
      <mc:Choice xmlns:cx1="http://schemas.microsoft.com/office/drawing/2015/9/8/chartex" Requires="cx1">
        <xdr:graphicFrame macro="">
          <xdr:nvGraphicFramePr>
            <xdr:cNvPr id="4" name="Chart 4">
              <a:extLst>
                <a:ext uri="{FF2B5EF4-FFF2-40B4-BE49-F238E27FC236}">
                  <a16:creationId xmlns:a16="http://schemas.microsoft.com/office/drawing/2014/main" id="{C5F496A5-175A-C3FB-F0D4-417AC196C9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3912" y="9414339"/>
              <a:ext cx="4584326" cy="29112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420779</xdr:colOff>
      <xdr:row>49</xdr:row>
      <xdr:rowOff>41739</xdr:rowOff>
    </xdr:from>
    <xdr:to>
      <xdr:col>15</xdr:col>
      <xdr:colOff>151838</xdr:colOff>
      <xdr:row>64</xdr:row>
      <xdr:rowOff>95528</xdr:rowOff>
    </xdr:to>
    <mc:AlternateContent xmlns:mc="http://schemas.openxmlformats.org/markup-compatibility/2006">
      <mc:Choice xmlns:cx1="http://schemas.microsoft.com/office/drawing/2015/9/8/chartex" Requires="cx1">
        <xdr:graphicFrame macro="">
          <xdr:nvGraphicFramePr>
            <xdr:cNvPr id="5" name="Chart 5">
              <a:extLst>
                <a:ext uri="{FF2B5EF4-FFF2-40B4-BE49-F238E27FC236}">
                  <a16:creationId xmlns:a16="http://schemas.microsoft.com/office/drawing/2014/main" id="{20FF3EDC-1DCF-F596-2434-1DF4CB51E2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240429" y="9414339"/>
              <a:ext cx="4607859" cy="29112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69</xdr:row>
      <xdr:rowOff>38378</xdr:rowOff>
    </xdr:from>
    <xdr:to>
      <xdr:col>4</xdr:col>
      <xdr:colOff>647700</xdr:colOff>
      <xdr:row>84</xdr:row>
      <xdr:rowOff>92166</xdr:rowOff>
    </xdr:to>
    <xdr:graphicFrame macro="">
      <xdr:nvGraphicFramePr>
        <xdr:cNvPr id="6" name="Chart 1">
          <a:extLst>
            <a:ext uri="{FF2B5EF4-FFF2-40B4-BE49-F238E27FC236}">
              <a16:creationId xmlns:a16="http://schemas.microsoft.com/office/drawing/2014/main" id="{17A7C49E-BB99-615C-E5FD-EC8FDACC5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604931</xdr:colOff>
      <xdr:row>84</xdr:row>
      <xdr:rowOff>126344</xdr:rowOff>
    </xdr:from>
    <xdr:to>
      <xdr:col>4</xdr:col>
      <xdr:colOff>647513</xdr:colOff>
      <xdr:row>100</xdr:row>
      <xdr:rowOff>839</xdr:rowOff>
    </xdr:to>
    <xdr:graphicFrame macro="">
      <xdr:nvGraphicFramePr>
        <xdr:cNvPr id="7" name="Chart 2">
          <a:extLst>
            <a:ext uri="{FF2B5EF4-FFF2-40B4-BE49-F238E27FC236}">
              <a16:creationId xmlns:a16="http://schemas.microsoft.com/office/drawing/2014/main" id="{5439C9AB-48E8-07BE-9B1B-1C6A08FAC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696722</xdr:colOff>
      <xdr:row>69</xdr:row>
      <xdr:rowOff>38378</xdr:rowOff>
    </xdr:from>
    <xdr:to>
      <xdr:col>9</xdr:col>
      <xdr:colOff>122981</xdr:colOff>
      <xdr:row>84</xdr:row>
      <xdr:rowOff>92166</xdr:rowOff>
    </xdr:to>
    <xdr:graphicFrame macro="">
      <xdr:nvGraphicFramePr>
        <xdr:cNvPr id="8" name="Chart 3">
          <a:extLst>
            <a:ext uri="{FF2B5EF4-FFF2-40B4-BE49-F238E27FC236}">
              <a16:creationId xmlns:a16="http://schemas.microsoft.com/office/drawing/2014/main" id="{2E49EF50-9854-5281-1FF9-A22FF8B7F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696722</xdr:colOff>
      <xdr:row>84</xdr:row>
      <xdr:rowOff>126344</xdr:rowOff>
    </xdr:from>
    <xdr:to>
      <xdr:col>9</xdr:col>
      <xdr:colOff>122981</xdr:colOff>
      <xdr:row>100</xdr:row>
      <xdr:rowOff>839</xdr:rowOff>
    </xdr:to>
    <xdr:graphicFrame macro="">
      <xdr:nvGraphicFramePr>
        <xdr:cNvPr id="9" name="Chart 4">
          <a:extLst>
            <a:ext uri="{FF2B5EF4-FFF2-40B4-BE49-F238E27FC236}">
              <a16:creationId xmlns:a16="http://schemas.microsoft.com/office/drawing/2014/main" id="{403512F6-F2FF-E3F4-3627-EFD28761D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604931</xdr:colOff>
      <xdr:row>105</xdr:row>
      <xdr:rowOff>45383</xdr:rowOff>
    </xdr:from>
    <xdr:to>
      <xdr:col>4</xdr:col>
      <xdr:colOff>647513</xdr:colOff>
      <xdr:row>120</xdr:row>
      <xdr:rowOff>99171</xdr:rowOff>
    </xdr:to>
    <xdr:graphicFrame macro="">
      <xdr:nvGraphicFramePr>
        <xdr:cNvPr id="10" name="Chart 5">
          <a:extLst>
            <a:ext uri="{FF2B5EF4-FFF2-40B4-BE49-F238E27FC236}">
              <a16:creationId xmlns:a16="http://schemas.microsoft.com/office/drawing/2014/main" id="{906D0490-A31E-48EA-4B86-CAF921622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696722</xdr:colOff>
      <xdr:row>105</xdr:row>
      <xdr:rowOff>45383</xdr:rowOff>
    </xdr:from>
    <xdr:to>
      <xdr:col>9</xdr:col>
      <xdr:colOff>122981</xdr:colOff>
      <xdr:row>120</xdr:row>
      <xdr:rowOff>99171</xdr:rowOff>
    </xdr:to>
    <xdr:graphicFrame macro="">
      <xdr:nvGraphicFramePr>
        <xdr:cNvPr id="11" name="Chart 6">
          <a:extLst>
            <a:ext uri="{FF2B5EF4-FFF2-40B4-BE49-F238E27FC236}">
              <a16:creationId xmlns:a16="http://schemas.microsoft.com/office/drawing/2014/main" id="{394865F3-CED5-0D47-EBDF-4B1C8ECE13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604931</xdr:colOff>
      <xdr:row>120</xdr:row>
      <xdr:rowOff>135402</xdr:rowOff>
    </xdr:from>
    <xdr:to>
      <xdr:col>4</xdr:col>
      <xdr:colOff>647513</xdr:colOff>
      <xdr:row>136</xdr:row>
      <xdr:rowOff>9896</xdr:rowOff>
    </xdr:to>
    <xdr:graphicFrame macro="">
      <xdr:nvGraphicFramePr>
        <xdr:cNvPr id="12" name="Chart 7">
          <a:extLst>
            <a:ext uri="{FF2B5EF4-FFF2-40B4-BE49-F238E27FC236}">
              <a16:creationId xmlns:a16="http://schemas.microsoft.com/office/drawing/2014/main" id="{2AD957B0-3460-1E27-E746-5BE4662B1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696722</xdr:colOff>
      <xdr:row>120</xdr:row>
      <xdr:rowOff>135402</xdr:rowOff>
    </xdr:from>
    <xdr:to>
      <xdr:col>9</xdr:col>
      <xdr:colOff>122981</xdr:colOff>
      <xdr:row>136</xdr:row>
      <xdr:rowOff>9896</xdr:rowOff>
    </xdr:to>
    <xdr:graphicFrame macro="">
      <xdr:nvGraphicFramePr>
        <xdr:cNvPr id="13" name="Chart 8">
          <a:extLst>
            <a:ext uri="{FF2B5EF4-FFF2-40B4-BE49-F238E27FC236}">
              <a16:creationId xmlns:a16="http://schemas.microsoft.com/office/drawing/2014/main" id="{B43B3B6F-4FA7-1224-9B54-98A0B9F0A1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604931</xdr:colOff>
      <xdr:row>140</xdr:row>
      <xdr:rowOff>66675</xdr:rowOff>
    </xdr:from>
    <xdr:to>
      <xdr:col>4</xdr:col>
      <xdr:colOff>647513</xdr:colOff>
      <xdr:row>155</xdr:row>
      <xdr:rowOff>120463</xdr:rowOff>
    </xdr:to>
    <xdr:graphicFrame macro="">
      <xdr:nvGraphicFramePr>
        <xdr:cNvPr id="14" name="Chart 9">
          <a:extLst>
            <a:ext uri="{FF2B5EF4-FFF2-40B4-BE49-F238E27FC236}">
              <a16:creationId xmlns:a16="http://schemas.microsoft.com/office/drawing/2014/main" id="{EFC6B667-655A-DC4A-585B-A75D32EE9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696722</xdr:colOff>
      <xdr:row>140</xdr:row>
      <xdr:rowOff>73025</xdr:rowOff>
    </xdr:from>
    <xdr:to>
      <xdr:col>9</xdr:col>
      <xdr:colOff>122981</xdr:colOff>
      <xdr:row>155</xdr:row>
      <xdr:rowOff>126813</xdr:rowOff>
    </xdr:to>
    <xdr:graphicFrame macro="">
      <xdr:nvGraphicFramePr>
        <xdr:cNvPr id="15" name="Chart 10">
          <a:extLst>
            <a:ext uri="{FF2B5EF4-FFF2-40B4-BE49-F238E27FC236}">
              <a16:creationId xmlns:a16="http://schemas.microsoft.com/office/drawing/2014/main" id="{CBD3D3EA-FE0F-BCDC-6B1C-AF82A151F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604931</xdr:colOff>
      <xdr:row>155</xdr:row>
      <xdr:rowOff>167902</xdr:rowOff>
    </xdr:from>
    <xdr:to>
      <xdr:col>4</xdr:col>
      <xdr:colOff>647513</xdr:colOff>
      <xdr:row>171</xdr:row>
      <xdr:rowOff>42396</xdr:rowOff>
    </xdr:to>
    <xdr:graphicFrame macro="">
      <xdr:nvGraphicFramePr>
        <xdr:cNvPr id="16" name="Chart 11">
          <a:extLst>
            <a:ext uri="{FF2B5EF4-FFF2-40B4-BE49-F238E27FC236}">
              <a16:creationId xmlns:a16="http://schemas.microsoft.com/office/drawing/2014/main" id="{08401363-F267-DB74-80F7-BEB8D7D19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696722</xdr:colOff>
      <xdr:row>155</xdr:row>
      <xdr:rowOff>167902</xdr:rowOff>
    </xdr:from>
    <xdr:to>
      <xdr:col>9</xdr:col>
      <xdr:colOff>122981</xdr:colOff>
      <xdr:row>171</xdr:row>
      <xdr:rowOff>42396</xdr:rowOff>
    </xdr:to>
    <xdr:graphicFrame macro="">
      <xdr:nvGraphicFramePr>
        <xdr:cNvPr id="17" name="Chart 12">
          <a:extLst>
            <a:ext uri="{FF2B5EF4-FFF2-40B4-BE49-F238E27FC236}">
              <a16:creationId xmlns:a16="http://schemas.microsoft.com/office/drawing/2014/main" id="{279B1D1C-AD47-C741-D808-EE774C119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604931</xdr:colOff>
      <xdr:row>175</xdr:row>
      <xdr:rowOff>44263</xdr:rowOff>
    </xdr:from>
    <xdr:to>
      <xdr:col>4</xdr:col>
      <xdr:colOff>647513</xdr:colOff>
      <xdr:row>190</xdr:row>
      <xdr:rowOff>98051</xdr:rowOff>
    </xdr:to>
    <xdr:graphicFrame macro="">
      <xdr:nvGraphicFramePr>
        <xdr:cNvPr id="18" name="Chart 13">
          <a:extLst>
            <a:ext uri="{FF2B5EF4-FFF2-40B4-BE49-F238E27FC236}">
              <a16:creationId xmlns:a16="http://schemas.microsoft.com/office/drawing/2014/main" id="{E74F1F8B-5F52-3FF1-D2DE-8552E18D0E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696722</xdr:colOff>
      <xdr:row>175</xdr:row>
      <xdr:rowOff>44263</xdr:rowOff>
    </xdr:from>
    <xdr:to>
      <xdr:col>9</xdr:col>
      <xdr:colOff>122981</xdr:colOff>
      <xdr:row>190</xdr:row>
      <xdr:rowOff>98051</xdr:rowOff>
    </xdr:to>
    <xdr:graphicFrame macro="">
      <xdr:nvGraphicFramePr>
        <xdr:cNvPr id="19" name="Chart 14">
          <a:extLst>
            <a:ext uri="{FF2B5EF4-FFF2-40B4-BE49-F238E27FC236}">
              <a16:creationId xmlns:a16="http://schemas.microsoft.com/office/drawing/2014/main" id="{1AF9F495-D056-154B-6C70-4C339E021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604931</xdr:colOff>
      <xdr:row>190</xdr:row>
      <xdr:rowOff>130922</xdr:rowOff>
    </xdr:from>
    <xdr:to>
      <xdr:col>4</xdr:col>
      <xdr:colOff>647513</xdr:colOff>
      <xdr:row>206</xdr:row>
      <xdr:rowOff>5416</xdr:rowOff>
    </xdr:to>
    <xdr:graphicFrame macro="">
      <xdr:nvGraphicFramePr>
        <xdr:cNvPr id="20" name="Chart 15">
          <a:extLst>
            <a:ext uri="{FF2B5EF4-FFF2-40B4-BE49-F238E27FC236}">
              <a16:creationId xmlns:a16="http://schemas.microsoft.com/office/drawing/2014/main" id="{BFB24F84-F24A-97D6-EE11-FBA608662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696722</xdr:colOff>
      <xdr:row>190</xdr:row>
      <xdr:rowOff>130922</xdr:rowOff>
    </xdr:from>
    <xdr:to>
      <xdr:col>9</xdr:col>
      <xdr:colOff>122981</xdr:colOff>
      <xdr:row>206</xdr:row>
      <xdr:rowOff>5416</xdr:rowOff>
    </xdr:to>
    <xdr:graphicFrame macro="">
      <xdr:nvGraphicFramePr>
        <xdr:cNvPr id="21" name="Chart 16">
          <a:extLst>
            <a:ext uri="{FF2B5EF4-FFF2-40B4-BE49-F238E27FC236}">
              <a16:creationId xmlns:a16="http://schemas.microsoft.com/office/drawing/2014/main" id="{42427D64-CDDA-1717-2F22-FFF2E26FF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604931</xdr:colOff>
      <xdr:row>208</xdr:row>
      <xdr:rowOff>72209</xdr:rowOff>
    </xdr:from>
    <xdr:to>
      <xdr:col>4</xdr:col>
      <xdr:colOff>647513</xdr:colOff>
      <xdr:row>223</xdr:row>
      <xdr:rowOff>125998</xdr:rowOff>
    </xdr:to>
    <xdr:graphicFrame macro="">
      <xdr:nvGraphicFramePr>
        <xdr:cNvPr id="22" name="Chart 17">
          <a:extLst>
            <a:ext uri="{FF2B5EF4-FFF2-40B4-BE49-F238E27FC236}">
              <a16:creationId xmlns:a16="http://schemas.microsoft.com/office/drawing/2014/main" id="{1E9273BC-1FEC-510B-B7CA-FA2BC562EF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696722</xdr:colOff>
      <xdr:row>208</xdr:row>
      <xdr:rowOff>72209</xdr:rowOff>
    </xdr:from>
    <xdr:to>
      <xdr:col>9</xdr:col>
      <xdr:colOff>122981</xdr:colOff>
      <xdr:row>223</xdr:row>
      <xdr:rowOff>125998</xdr:rowOff>
    </xdr:to>
    <xdr:graphicFrame macro="">
      <xdr:nvGraphicFramePr>
        <xdr:cNvPr id="23" name="Chart 18">
          <a:extLst>
            <a:ext uri="{FF2B5EF4-FFF2-40B4-BE49-F238E27FC236}">
              <a16:creationId xmlns:a16="http://schemas.microsoft.com/office/drawing/2014/main" id="{F1CF2389-7EB2-5FC1-1A32-081A2928E0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604931</xdr:colOff>
      <xdr:row>223</xdr:row>
      <xdr:rowOff>159124</xdr:rowOff>
    </xdr:from>
    <xdr:to>
      <xdr:col>4</xdr:col>
      <xdr:colOff>647513</xdr:colOff>
      <xdr:row>239</xdr:row>
      <xdr:rowOff>33618</xdr:rowOff>
    </xdr:to>
    <xdr:graphicFrame macro="">
      <xdr:nvGraphicFramePr>
        <xdr:cNvPr id="24" name="Chart 19">
          <a:extLst>
            <a:ext uri="{FF2B5EF4-FFF2-40B4-BE49-F238E27FC236}">
              <a16:creationId xmlns:a16="http://schemas.microsoft.com/office/drawing/2014/main" id="{AD7AC854-4963-500E-2C83-BD5D546D4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xdr:col>
      <xdr:colOff>696722</xdr:colOff>
      <xdr:row>223</xdr:row>
      <xdr:rowOff>159124</xdr:rowOff>
    </xdr:from>
    <xdr:to>
      <xdr:col>9</xdr:col>
      <xdr:colOff>122981</xdr:colOff>
      <xdr:row>239</xdr:row>
      <xdr:rowOff>33618</xdr:rowOff>
    </xdr:to>
    <xdr:graphicFrame macro="">
      <xdr:nvGraphicFramePr>
        <xdr:cNvPr id="25" name="Chart 20">
          <a:extLst>
            <a:ext uri="{FF2B5EF4-FFF2-40B4-BE49-F238E27FC236}">
              <a16:creationId xmlns:a16="http://schemas.microsoft.com/office/drawing/2014/main" id="{3678A6E4-CA66-6683-B7D7-6C407A1A8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604931</xdr:colOff>
      <xdr:row>241</xdr:row>
      <xdr:rowOff>185831</xdr:rowOff>
    </xdr:from>
    <xdr:to>
      <xdr:col>4</xdr:col>
      <xdr:colOff>647513</xdr:colOff>
      <xdr:row>257</xdr:row>
      <xdr:rowOff>49120</xdr:rowOff>
    </xdr:to>
    <xdr:graphicFrame macro="">
      <xdr:nvGraphicFramePr>
        <xdr:cNvPr id="26" name="Chart 21">
          <a:extLst>
            <a:ext uri="{FF2B5EF4-FFF2-40B4-BE49-F238E27FC236}">
              <a16:creationId xmlns:a16="http://schemas.microsoft.com/office/drawing/2014/main" id="{E93A93D7-DD5F-8A7C-6716-D6F9B46BB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696722</xdr:colOff>
      <xdr:row>241</xdr:row>
      <xdr:rowOff>185831</xdr:rowOff>
    </xdr:from>
    <xdr:to>
      <xdr:col>9</xdr:col>
      <xdr:colOff>122981</xdr:colOff>
      <xdr:row>257</xdr:row>
      <xdr:rowOff>49120</xdr:rowOff>
    </xdr:to>
    <xdr:graphicFrame macro="">
      <xdr:nvGraphicFramePr>
        <xdr:cNvPr id="27" name="Chart 22">
          <a:extLst>
            <a:ext uri="{FF2B5EF4-FFF2-40B4-BE49-F238E27FC236}">
              <a16:creationId xmlns:a16="http://schemas.microsoft.com/office/drawing/2014/main" id="{3A460116-077A-EA52-BFDD-72BC0CE69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0</xdr:col>
      <xdr:colOff>604931</xdr:colOff>
      <xdr:row>257</xdr:row>
      <xdr:rowOff>81245</xdr:rowOff>
    </xdr:from>
    <xdr:to>
      <xdr:col>4</xdr:col>
      <xdr:colOff>647513</xdr:colOff>
      <xdr:row>272</xdr:row>
      <xdr:rowOff>135033</xdr:rowOff>
    </xdr:to>
    <xdr:graphicFrame macro="">
      <xdr:nvGraphicFramePr>
        <xdr:cNvPr id="28" name="Chart 23">
          <a:extLst>
            <a:ext uri="{FF2B5EF4-FFF2-40B4-BE49-F238E27FC236}">
              <a16:creationId xmlns:a16="http://schemas.microsoft.com/office/drawing/2014/main" id="{CC66EFD4-6EA3-50B5-09C9-7F73E99A3D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696722</xdr:colOff>
      <xdr:row>257</xdr:row>
      <xdr:rowOff>81245</xdr:rowOff>
    </xdr:from>
    <xdr:to>
      <xdr:col>9</xdr:col>
      <xdr:colOff>122981</xdr:colOff>
      <xdr:row>272</xdr:row>
      <xdr:rowOff>135033</xdr:rowOff>
    </xdr:to>
    <xdr:graphicFrame macro="">
      <xdr:nvGraphicFramePr>
        <xdr:cNvPr id="29" name="Chart 24">
          <a:extLst>
            <a:ext uri="{FF2B5EF4-FFF2-40B4-BE49-F238E27FC236}">
              <a16:creationId xmlns:a16="http://schemas.microsoft.com/office/drawing/2014/main" id="{832F6B77-4771-AA9E-17D4-D3272456B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0</xdr:col>
      <xdr:colOff>604931</xdr:colOff>
      <xdr:row>276</xdr:row>
      <xdr:rowOff>32683</xdr:rowOff>
    </xdr:from>
    <xdr:to>
      <xdr:col>4</xdr:col>
      <xdr:colOff>647513</xdr:colOff>
      <xdr:row>291</xdr:row>
      <xdr:rowOff>86471</xdr:rowOff>
    </xdr:to>
    <xdr:graphicFrame macro="">
      <xdr:nvGraphicFramePr>
        <xdr:cNvPr id="30" name="Chart 25">
          <a:extLst>
            <a:ext uri="{FF2B5EF4-FFF2-40B4-BE49-F238E27FC236}">
              <a16:creationId xmlns:a16="http://schemas.microsoft.com/office/drawing/2014/main" id="{B42E4C32-3AC6-D33B-B11C-6F91CDA05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4</xdr:col>
      <xdr:colOff>696722</xdr:colOff>
      <xdr:row>276</xdr:row>
      <xdr:rowOff>32683</xdr:rowOff>
    </xdr:from>
    <xdr:to>
      <xdr:col>9</xdr:col>
      <xdr:colOff>122981</xdr:colOff>
      <xdr:row>291</xdr:row>
      <xdr:rowOff>86471</xdr:rowOff>
    </xdr:to>
    <xdr:graphicFrame macro="">
      <xdr:nvGraphicFramePr>
        <xdr:cNvPr id="31" name="Chart 26">
          <a:extLst>
            <a:ext uri="{FF2B5EF4-FFF2-40B4-BE49-F238E27FC236}">
              <a16:creationId xmlns:a16="http://schemas.microsoft.com/office/drawing/2014/main" id="{0EEB4416-11F1-A169-D5F6-1B0C242F5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0</xdr:col>
      <xdr:colOff>604931</xdr:colOff>
      <xdr:row>291</xdr:row>
      <xdr:rowOff>132977</xdr:rowOff>
    </xdr:from>
    <xdr:to>
      <xdr:col>4</xdr:col>
      <xdr:colOff>647513</xdr:colOff>
      <xdr:row>307</xdr:row>
      <xdr:rowOff>7471</xdr:rowOff>
    </xdr:to>
    <xdr:graphicFrame macro="">
      <xdr:nvGraphicFramePr>
        <xdr:cNvPr id="32" name="Chart 27">
          <a:extLst>
            <a:ext uri="{FF2B5EF4-FFF2-40B4-BE49-F238E27FC236}">
              <a16:creationId xmlns:a16="http://schemas.microsoft.com/office/drawing/2014/main" id="{359D9B12-6461-A91A-A8CD-F833A1970C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696722</xdr:colOff>
      <xdr:row>291</xdr:row>
      <xdr:rowOff>132977</xdr:rowOff>
    </xdr:from>
    <xdr:to>
      <xdr:col>9</xdr:col>
      <xdr:colOff>122981</xdr:colOff>
      <xdr:row>307</xdr:row>
      <xdr:rowOff>7471</xdr:rowOff>
    </xdr:to>
    <xdr:graphicFrame macro="">
      <xdr:nvGraphicFramePr>
        <xdr:cNvPr id="33" name="Chart 28">
          <a:extLst>
            <a:ext uri="{FF2B5EF4-FFF2-40B4-BE49-F238E27FC236}">
              <a16:creationId xmlns:a16="http://schemas.microsoft.com/office/drawing/2014/main" id="{F2742582-E22B-79D9-E498-66D90F3AB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7</xdr:col>
      <xdr:colOff>15875</xdr:colOff>
      <xdr:row>334</xdr:row>
      <xdr:rowOff>85725</xdr:rowOff>
    </xdr:from>
    <xdr:to>
      <xdr:col>14</xdr:col>
      <xdr:colOff>320675</xdr:colOff>
      <xdr:row>348</xdr:row>
      <xdr:rowOff>136525</xdr:rowOff>
    </xdr:to>
    <mc:AlternateContent xmlns:mc="http://schemas.openxmlformats.org/markup-compatibility/2006">
      <mc:Choice xmlns:cx4="http://schemas.microsoft.com/office/drawing/2016/5/10/chartex" Requires="cx4">
        <xdr:graphicFrame macro="">
          <xdr:nvGraphicFramePr>
            <xdr:cNvPr id="34" name="Chart 33">
              <a:extLst>
                <a:ext uri="{FF2B5EF4-FFF2-40B4-BE49-F238E27FC236}">
                  <a16:creationId xmlns:a16="http://schemas.microsoft.com/office/drawing/2014/main" id="{A8A70A48-E3AB-3C6D-9626-9D645AEC83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3"/>
            </a:graphicData>
          </a:graphic>
        </xdr:graphicFrame>
      </mc:Choice>
      <mc:Fallback>
        <xdr:sp macro="" textlink="">
          <xdr:nvSpPr>
            <xdr:cNvPr id="0" name=""/>
            <xdr:cNvSpPr>
              <a:spLocks noTextEdit="1"/>
            </xdr:cNvSpPr>
          </xdr:nvSpPr>
          <xdr:spPr>
            <a:xfrm>
              <a:off x="4835525" y="64008000"/>
              <a:ext cx="4572000" cy="2736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141AF-1AED-4744-8B29-9A1CAEF20108}" name="Table1" displayName="Table1" ref="A2:B36" totalsRowShown="0" headerRowDxfId="3" dataDxfId="2">
  <autoFilter ref="A2:B36" xr:uid="{8FCC1AD4-A099-4D52-A78A-D210F7571CF9}"/>
  <tableColumns count="2">
    <tableColumn id="1" xr3:uid="{FDFFB1E0-1CC5-4344-ABA7-1993E5120FE8}" name="Code" dataDxfId="1"/>
    <tableColumn id="2" xr3:uid="{22F3DE51-7908-46CA-9D62-67AC90A765E7}" name="Description"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s://doi.org/10.1061/(ASCE)0733-9437(2006)132:2(159)" TargetMode="External"/><Relationship Id="rId117" Type="http://schemas.openxmlformats.org/officeDocument/2006/relationships/hyperlink" Target="https://doi.org/10.1016/j.jenvman.2020.111853" TargetMode="External"/><Relationship Id="rId21" Type="http://schemas.openxmlformats.org/officeDocument/2006/relationships/hyperlink" Target="https://www.charlottenc.gov/files/sharedassets/city/v/1/services/stormwater/documents/water-quality/print-media/pilot/catscrystalstream.pdf" TargetMode="External"/><Relationship Id="rId42" Type="http://schemas.openxmlformats.org/officeDocument/2006/relationships/hyperlink" Target="https://doi.org/10.1061/(ASCE)IR.1943-4774.0000173" TargetMode="External"/><Relationship Id="rId47" Type="http://schemas.openxmlformats.org/officeDocument/2006/relationships/hyperlink" Target="https://doi.org/10.1061/(ASCE)0733-9496(2001)127:3(168)" TargetMode="External"/><Relationship Id="rId63" Type="http://schemas.openxmlformats.org/officeDocument/2006/relationships/hyperlink" Target="https://doi.org/10.1061/(ASCE)0733-9437(2003)129:2(82)" TargetMode="External"/><Relationship Id="rId68" Type="http://schemas.openxmlformats.org/officeDocument/2006/relationships/hyperlink" Target="https://doi.org/10.1061/(ASCE)IR.1943-4774.0000302" TargetMode="External"/><Relationship Id="rId84" Type="http://schemas.openxmlformats.org/officeDocument/2006/relationships/hyperlink" Target="https://doi.org/10.1016/j.ecoleng.2020.106128" TargetMode="External"/><Relationship Id="rId89" Type="http://schemas.openxmlformats.org/officeDocument/2006/relationships/hyperlink" Target="https://doi.org/10.2112/JCOASTRES-D-15-00195.1" TargetMode="External"/><Relationship Id="rId112" Type="http://schemas.openxmlformats.org/officeDocument/2006/relationships/hyperlink" Target="https://www.jswconline.org/content/59/2/66.short" TargetMode="External"/><Relationship Id="rId16" Type="http://schemas.openxmlformats.org/officeDocument/2006/relationships/hyperlink" Target="https://doi.org/10.13031/2013.6449" TargetMode="External"/><Relationship Id="rId107" Type="http://schemas.openxmlformats.org/officeDocument/2006/relationships/hyperlink" Target="https://doi.org/10.2489/jswc.67.1.16" TargetMode="External"/><Relationship Id="rId11" Type="http://schemas.openxmlformats.org/officeDocument/2006/relationships/hyperlink" Target="https://doi.org/10.2489/jswc.67.1.16" TargetMode="External"/><Relationship Id="rId32" Type="http://schemas.openxmlformats.org/officeDocument/2006/relationships/hyperlink" Target="https://doi.org/10.1061/(ASCE)0733-9437(2006)132:6(600)" TargetMode="External"/><Relationship Id="rId37" Type="http://schemas.openxmlformats.org/officeDocument/2006/relationships/hyperlink" Target="https://trid.trb.org/view/788439" TargetMode="External"/><Relationship Id="rId53" Type="http://schemas.openxmlformats.org/officeDocument/2006/relationships/hyperlink" Target="https://doi.org/10.1016/j.scitotenv.2022.153722" TargetMode="External"/><Relationship Id="rId58" Type="http://schemas.openxmlformats.org/officeDocument/2006/relationships/hyperlink" Target="https://doi.org/10.1061/40792(173)190" TargetMode="External"/><Relationship Id="rId74" Type="http://schemas.openxmlformats.org/officeDocument/2006/relationships/hyperlink" Target="https://doi.org/10.1007/s11270-009-0174-x" TargetMode="External"/><Relationship Id="rId79" Type="http://schemas.openxmlformats.org/officeDocument/2006/relationships/hyperlink" Target="https://doi.org/10.1016/j.jenvman.2018.03.111" TargetMode="External"/><Relationship Id="rId102" Type="http://schemas.openxmlformats.org/officeDocument/2006/relationships/hyperlink" Target="https://doi.org/10.1007/s11270-005-8266-8" TargetMode="External"/><Relationship Id="rId5" Type="http://schemas.openxmlformats.org/officeDocument/2006/relationships/hyperlink" Target="https://doi.org/10.1007/s11270-005-8266-8" TargetMode="External"/><Relationship Id="rId90" Type="http://schemas.openxmlformats.org/officeDocument/2006/relationships/hyperlink" Target="https://doi.org/10.2112/JCOASTRES-D-15-00195.1" TargetMode="External"/><Relationship Id="rId95" Type="http://schemas.openxmlformats.org/officeDocument/2006/relationships/hyperlink" Target="https://www.jswconline.org/content/59/2/66.short" TargetMode="External"/><Relationship Id="rId22" Type="http://schemas.openxmlformats.org/officeDocument/2006/relationships/hyperlink" Target="https://www.charlottenc.gov/files/sharedassets/city/v/1/services/stormwater/documents/water-quality/print-media/pilot/catscrystalstream.pdf" TargetMode="External"/><Relationship Id="rId27" Type="http://schemas.openxmlformats.org/officeDocument/2006/relationships/hyperlink" Target="https://doi.org/10.1061/(ASCE)0733-9437(2006)132:2(159)" TargetMode="External"/><Relationship Id="rId43" Type="http://schemas.openxmlformats.org/officeDocument/2006/relationships/hyperlink" Target="https://doi.org/10.1061/(ASCE)IR.1943-4774.0000173" TargetMode="External"/><Relationship Id="rId48" Type="http://schemas.openxmlformats.org/officeDocument/2006/relationships/hyperlink" Target="https://doi.org/10.13031/2013.18508" TargetMode="External"/><Relationship Id="rId64" Type="http://schemas.openxmlformats.org/officeDocument/2006/relationships/hyperlink" Target="https://doi.org/10.1016/j.watres.2019.115336" TargetMode="External"/><Relationship Id="rId69" Type="http://schemas.openxmlformats.org/officeDocument/2006/relationships/hyperlink" Target="https://doi.org/10.1061/(ASCE)IR.1943-4774.0000302" TargetMode="External"/><Relationship Id="rId113" Type="http://schemas.openxmlformats.org/officeDocument/2006/relationships/hyperlink" Target="https://www.jswconline.org/content/59/2/66.short" TargetMode="External"/><Relationship Id="rId118" Type="http://schemas.openxmlformats.org/officeDocument/2006/relationships/hyperlink" Target="https://doi.org/10.1016/j.jenvman.2020.111853" TargetMode="External"/><Relationship Id="rId80" Type="http://schemas.openxmlformats.org/officeDocument/2006/relationships/hyperlink" Target="https://doi.org/10.3390/w9020112" TargetMode="External"/><Relationship Id="rId85" Type="http://schemas.openxmlformats.org/officeDocument/2006/relationships/hyperlink" Target="https://doi.org/10.3389/fenvs.2022.863137" TargetMode="External"/><Relationship Id="rId12" Type="http://schemas.openxmlformats.org/officeDocument/2006/relationships/hyperlink" Target="https://doi.org/10.2489/jswc.67.1.16" TargetMode="External"/><Relationship Id="rId17" Type="http://schemas.openxmlformats.org/officeDocument/2006/relationships/hyperlink" Target="https://doi.org/10.3389/fenvs.2018.00071" TargetMode="External"/><Relationship Id="rId33" Type="http://schemas.openxmlformats.org/officeDocument/2006/relationships/hyperlink" Target="https://doi.org/10.1061/(ASCE)0733-9437(2006)132:6(600)" TargetMode="External"/><Relationship Id="rId38" Type="http://schemas.openxmlformats.org/officeDocument/2006/relationships/hyperlink" Target="https://doi.org/10.1016/j.ecoleng.2013.01.019" TargetMode="External"/><Relationship Id="rId59" Type="http://schemas.openxmlformats.org/officeDocument/2006/relationships/hyperlink" Target="https://doi.org/10.1061/40792(173)190" TargetMode="External"/><Relationship Id="rId103" Type="http://schemas.openxmlformats.org/officeDocument/2006/relationships/hyperlink" Target="https://doi.org/10.1007/s11270-005-8266-8" TargetMode="External"/><Relationship Id="rId108" Type="http://schemas.openxmlformats.org/officeDocument/2006/relationships/hyperlink" Target="https://doi.org/10.2489/jswc.67.1.16" TargetMode="External"/><Relationship Id="rId54" Type="http://schemas.openxmlformats.org/officeDocument/2006/relationships/hyperlink" Target="https://doi.org/10.1016/j.scitotenv.2022.153722" TargetMode="External"/><Relationship Id="rId70" Type="http://schemas.openxmlformats.org/officeDocument/2006/relationships/hyperlink" Target="https://doi.org/10.2134/jeq2014.01.0036" TargetMode="External"/><Relationship Id="rId75" Type="http://schemas.openxmlformats.org/officeDocument/2006/relationships/hyperlink" Target="https://doi.org/10.1007/s11270-009-0174-x" TargetMode="External"/><Relationship Id="rId91" Type="http://schemas.openxmlformats.org/officeDocument/2006/relationships/hyperlink" Target="https://doi.org/10.1177/0361198106198400113" TargetMode="External"/><Relationship Id="rId96" Type="http://schemas.openxmlformats.org/officeDocument/2006/relationships/hyperlink" Target="https://doi.org/10.1016/j.jenvman.2020.111853" TargetMode="External"/><Relationship Id="rId1" Type="http://schemas.openxmlformats.org/officeDocument/2006/relationships/hyperlink" Target="https://doi.org/10.13031/2013.3008" TargetMode="External"/><Relationship Id="rId6" Type="http://schemas.openxmlformats.org/officeDocument/2006/relationships/hyperlink" Target="https://doi.org/10.1007/s11270-005-8266-8" TargetMode="External"/><Relationship Id="rId23" Type="http://schemas.openxmlformats.org/officeDocument/2006/relationships/hyperlink" Target="https://doi.org/10.1111/jawr.12145" TargetMode="External"/><Relationship Id="rId28" Type="http://schemas.openxmlformats.org/officeDocument/2006/relationships/hyperlink" Target="https://pubs.usgs.gov/misc/FISC_1947-2006/pdf/1st-7thFISCs-CD/7thFISC/7Fisc-V2/7FSC2-10.pdf" TargetMode="External"/><Relationship Id="rId49" Type="http://schemas.openxmlformats.org/officeDocument/2006/relationships/hyperlink" Target="https://doi.org/10.13031/2013.18508" TargetMode="External"/><Relationship Id="rId114" Type="http://schemas.openxmlformats.org/officeDocument/2006/relationships/hyperlink" Target="https://www.jswconline.org/content/59/2/66.short" TargetMode="External"/><Relationship Id="rId119" Type="http://schemas.openxmlformats.org/officeDocument/2006/relationships/hyperlink" Target="https://doi.org/10.5367/000000010791745394" TargetMode="External"/><Relationship Id="rId10" Type="http://schemas.openxmlformats.org/officeDocument/2006/relationships/hyperlink" Target="https://doi.org/10.13031/2013.24225" TargetMode="External"/><Relationship Id="rId31" Type="http://schemas.openxmlformats.org/officeDocument/2006/relationships/hyperlink" Target="https://doi.org/10.2134/jeq2016.03.0089" TargetMode="External"/><Relationship Id="rId44" Type="http://schemas.openxmlformats.org/officeDocument/2006/relationships/hyperlink" Target="https://doi.org/10.1061/JSWBAY.0000872" TargetMode="External"/><Relationship Id="rId52" Type="http://schemas.openxmlformats.org/officeDocument/2006/relationships/hyperlink" Target="https://doi.org/10.1016/j.jenvman.2022.116120" TargetMode="External"/><Relationship Id="rId60" Type="http://schemas.openxmlformats.org/officeDocument/2006/relationships/hyperlink" Target="https://doi.org/10.2489/jswc.63.3.143" TargetMode="External"/><Relationship Id="rId65" Type="http://schemas.openxmlformats.org/officeDocument/2006/relationships/hyperlink" Target="https://doi.org/10.1016/j.watres.2019.115336" TargetMode="External"/><Relationship Id="rId73" Type="http://schemas.openxmlformats.org/officeDocument/2006/relationships/hyperlink" Target="https://doi.org/10.1016/j.jenvman.2021.113647" TargetMode="External"/><Relationship Id="rId78" Type="http://schemas.openxmlformats.org/officeDocument/2006/relationships/hyperlink" Target="https://doi.org/10.1016/j.jenvman.2018.03.111" TargetMode="External"/><Relationship Id="rId81" Type="http://schemas.openxmlformats.org/officeDocument/2006/relationships/hyperlink" Target="https://doi.org/10.3390/w9020112" TargetMode="External"/><Relationship Id="rId86" Type="http://schemas.openxmlformats.org/officeDocument/2006/relationships/hyperlink" Target="https://doi.org/10.3389/fenvs.2022.863137" TargetMode="External"/><Relationship Id="rId94" Type="http://schemas.openxmlformats.org/officeDocument/2006/relationships/hyperlink" Target="https://www.jswconline.org/content/59/2/66.short" TargetMode="External"/><Relationship Id="rId99" Type="http://schemas.openxmlformats.org/officeDocument/2006/relationships/hyperlink" Target="https://doi.org/10.1007/s11270-006-9221-z" TargetMode="External"/><Relationship Id="rId101" Type="http://schemas.openxmlformats.org/officeDocument/2006/relationships/hyperlink" Target="https://doi.org/10.1061/(ASCE)EE.1943-7870.0000026" TargetMode="External"/><Relationship Id="rId4" Type="http://schemas.openxmlformats.org/officeDocument/2006/relationships/hyperlink" Target="https://doi.org/10.1007/s10661-018-7069-5" TargetMode="External"/><Relationship Id="rId9" Type="http://schemas.openxmlformats.org/officeDocument/2006/relationships/hyperlink" Target="https://doi.org/10.13031/2013.24225" TargetMode="External"/><Relationship Id="rId13" Type="http://schemas.openxmlformats.org/officeDocument/2006/relationships/hyperlink" Target="https://doi.org/10.3390/w8030076" TargetMode="External"/><Relationship Id="rId18" Type="http://schemas.openxmlformats.org/officeDocument/2006/relationships/hyperlink" Target="https://doi.org/10.3389/fenvs.2018.00071" TargetMode="External"/><Relationship Id="rId39" Type="http://schemas.openxmlformats.org/officeDocument/2006/relationships/hyperlink" Target="https://doi.org/10.1016/j.ecoleng.2013.01.019" TargetMode="External"/><Relationship Id="rId109" Type="http://schemas.openxmlformats.org/officeDocument/2006/relationships/hyperlink" Target="https://doi.org/10.2489/jswc.67.1.16" TargetMode="External"/><Relationship Id="rId34" Type="http://schemas.openxmlformats.org/officeDocument/2006/relationships/hyperlink" Target="https://www.jswconline.org/content/55/4/473.short" TargetMode="External"/><Relationship Id="rId50" Type="http://schemas.openxmlformats.org/officeDocument/2006/relationships/hyperlink" Target="https://doi.org/10.1002/hyp.7539" TargetMode="External"/><Relationship Id="rId55" Type="http://schemas.openxmlformats.org/officeDocument/2006/relationships/hyperlink" Target="https://doi.org/10.2489/jswc.73.1.24" TargetMode="External"/><Relationship Id="rId76" Type="http://schemas.openxmlformats.org/officeDocument/2006/relationships/hyperlink" Target="https://doi.org/10.1061/(ASCE)0733-9437(2009)135:2(217)" TargetMode="External"/><Relationship Id="rId97" Type="http://schemas.openxmlformats.org/officeDocument/2006/relationships/hyperlink" Target="https://doi.org/10.1016/j.jenvman.2020.111853" TargetMode="External"/><Relationship Id="rId104" Type="http://schemas.openxmlformats.org/officeDocument/2006/relationships/hyperlink" Target="https://doi.org/10.2489/jswc.67.1.16" TargetMode="External"/><Relationship Id="rId7" Type="http://schemas.openxmlformats.org/officeDocument/2006/relationships/hyperlink" Target="https://doi.org/10.1016/j.ecoleng.2016.02.038" TargetMode="External"/><Relationship Id="rId71" Type="http://schemas.openxmlformats.org/officeDocument/2006/relationships/hyperlink" Target="https://doi.org/10.2134/jeq2014.01.0036" TargetMode="External"/><Relationship Id="rId92" Type="http://schemas.openxmlformats.org/officeDocument/2006/relationships/hyperlink" Target="https://doi.org/10.1177/0361198106198400113" TargetMode="External"/><Relationship Id="rId2" Type="http://schemas.openxmlformats.org/officeDocument/2006/relationships/hyperlink" Target="https://doi.org/10.13031/2013.3008" TargetMode="External"/><Relationship Id="rId29" Type="http://schemas.openxmlformats.org/officeDocument/2006/relationships/hyperlink" Target="https://doi.org/10.46429/jaupr.v92i1-2.2617" TargetMode="External"/><Relationship Id="rId24" Type="http://schemas.openxmlformats.org/officeDocument/2006/relationships/hyperlink" Target="https://doi.org/10.1016/j.ecoleng.2011.02.004" TargetMode="External"/><Relationship Id="rId40" Type="http://schemas.openxmlformats.org/officeDocument/2006/relationships/hyperlink" Target="https://doi.org/10.13031/trans.58.10405" TargetMode="External"/><Relationship Id="rId45" Type="http://schemas.openxmlformats.org/officeDocument/2006/relationships/hyperlink" Target="https://doi.org/10.1061/JSWBAY.0000872" TargetMode="External"/><Relationship Id="rId66" Type="http://schemas.openxmlformats.org/officeDocument/2006/relationships/hyperlink" Target="https://doi.org/10.1061/(ASCE)EE.1943-7870.0001296" TargetMode="External"/><Relationship Id="rId87" Type="http://schemas.openxmlformats.org/officeDocument/2006/relationships/hyperlink" Target="https://doi.org/10.2489/jswc.68.1.60" TargetMode="External"/><Relationship Id="rId110" Type="http://schemas.openxmlformats.org/officeDocument/2006/relationships/hyperlink" Target="https://doi.org/10.1061/9780784479858.033" TargetMode="External"/><Relationship Id="rId115" Type="http://schemas.openxmlformats.org/officeDocument/2006/relationships/hyperlink" Target="https://www.jswconline.org/content/59/2/66.short" TargetMode="External"/><Relationship Id="rId61" Type="http://schemas.openxmlformats.org/officeDocument/2006/relationships/hyperlink" Target="https://doi.org/10.2489/jswc.63.3.143" TargetMode="External"/><Relationship Id="rId82" Type="http://schemas.openxmlformats.org/officeDocument/2006/relationships/hyperlink" Target="https://doi.org/10.1016/j.watres.2012.02.037" TargetMode="External"/><Relationship Id="rId19" Type="http://schemas.openxmlformats.org/officeDocument/2006/relationships/hyperlink" Target="https://doi.org/10.1061/(ASCE)EE.1943-7870.0000583" TargetMode="External"/><Relationship Id="rId14" Type="http://schemas.openxmlformats.org/officeDocument/2006/relationships/hyperlink" Target="https://doi.org/10.3390/w8030076" TargetMode="External"/><Relationship Id="rId30" Type="http://schemas.openxmlformats.org/officeDocument/2006/relationships/hyperlink" Target="https://doi.org/10.46429/jaupr.v92i1-2.2617" TargetMode="External"/><Relationship Id="rId35" Type="http://schemas.openxmlformats.org/officeDocument/2006/relationships/hyperlink" Target="https://www.jswconline.org/content/55/4/473.short" TargetMode="External"/><Relationship Id="rId56" Type="http://schemas.openxmlformats.org/officeDocument/2006/relationships/hyperlink" Target="https://doi.org/10.2489/jswc.73.1.24" TargetMode="External"/><Relationship Id="rId77" Type="http://schemas.openxmlformats.org/officeDocument/2006/relationships/hyperlink" Target="https://doi.org/10.1061/(ASCE)0733-9437(2009)135:2(217)" TargetMode="External"/><Relationship Id="rId100" Type="http://schemas.openxmlformats.org/officeDocument/2006/relationships/hyperlink" Target="https://doi.org/10.1061/(ASCE)EE.1943-7870.0000026" TargetMode="External"/><Relationship Id="rId105" Type="http://schemas.openxmlformats.org/officeDocument/2006/relationships/hyperlink" Target="https://doi.org/10.2489/jswc.67.1.16" TargetMode="External"/><Relationship Id="rId8" Type="http://schemas.openxmlformats.org/officeDocument/2006/relationships/hyperlink" Target="https://doi.org/10.1016/j.ecoleng.2016.02.038" TargetMode="External"/><Relationship Id="rId51" Type="http://schemas.openxmlformats.org/officeDocument/2006/relationships/hyperlink" Target="https://doi.org/10.1016/j.jenvman.2022.116120" TargetMode="External"/><Relationship Id="rId72" Type="http://schemas.openxmlformats.org/officeDocument/2006/relationships/hyperlink" Target="https://doi.org/10.1016/j.jenvman.2021.113647" TargetMode="External"/><Relationship Id="rId93" Type="http://schemas.openxmlformats.org/officeDocument/2006/relationships/hyperlink" Target="https://doi.org/10.3390/w7073407" TargetMode="External"/><Relationship Id="rId98" Type="http://schemas.openxmlformats.org/officeDocument/2006/relationships/hyperlink" Target="https://doi.org/10.1007/s11270-006-9221-z" TargetMode="External"/><Relationship Id="rId3" Type="http://schemas.openxmlformats.org/officeDocument/2006/relationships/hyperlink" Target="https://doi.org/10.1007/s10661-018-7069-5" TargetMode="External"/><Relationship Id="rId25" Type="http://schemas.openxmlformats.org/officeDocument/2006/relationships/hyperlink" Target="https://doi.org/10.1016/j.ecoleng.2011.02.004" TargetMode="External"/><Relationship Id="rId46" Type="http://schemas.openxmlformats.org/officeDocument/2006/relationships/hyperlink" Target="https://doi.org/10.1061/(ASCE)0733-9496(2001)127:3(168)" TargetMode="External"/><Relationship Id="rId67" Type="http://schemas.openxmlformats.org/officeDocument/2006/relationships/hyperlink" Target="https://doi.org/10.1061/(ASCE)EE.1943-7870.0001296" TargetMode="External"/><Relationship Id="rId116" Type="http://schemas.openxmlformats.org/officeDocument/2006/relationships/hyperlink" Target="https://www.jswconline.org/content/59/2/66.short" TargetMode="External"/><Relationship Id="rId20" Type="http://schemas.openxmlformats.org/officeDocument/2006/relationships/hyperlink" Target="https://doi.org/10.1061/(ASCE)EE.1943-7870.0000583" TargetMode="External"/><Relationship Id="rId41" Type="http://schemas.openxmlformats.org/officeDocument/2006/relationships/hyperlink" Target="https://doi.org/10.13031/trans.58.10405" TargetMode="External"/><Relationship Id="rId62" Type="http://schemas.openxmlformats.org/officeDocument/2006/relationships/hyperlink" Target="https://doi.org/10.1061/(ASCE)0733-9437(2003)129:2(82)" TargetMode="External"/><Relationship Id="rId83" Type="http://schemas.openxmlformats.org/officeDocument/2006/relationships/hyperlink" Target="https://doi.org/10.1016/j.watres.2012.02.037" TargetMode="External"/><Relationship Id="rId88" Type="http://schemas.openxmlformats.org/officeDocument/2006/relationships/hyperlink" Target="https://doi.org/10.2489/jswc.68.1.60" TargetMode="External"/><Relationship Id="rId111" Type="http://schemas.openxmlformats.org/officeDocument/2006/relationships/hyperlink" Target="https://www.jswconline.org/content/59/2/66.short" TargetMode="External"/><Relationship Id="rId15" Type="http://schemas.openxmlformats.org/officeDocument/2006/relationships/hyperlink" Target="https://doi.org/10.13031/2013.6449" TargetMode="External"/><Relationship Id="rId36" Type="http://schemas.openxmlformats.org/officeDocument/2006/relationships/hyperlink" Target="https://trid.trb.org/view/788439" TargetMode="External"/><Relationship Id="rId57" Type="http://schemas.openxmlformats.org/officeDocument/2006/relationships/hyperlink" Target="https://doi.org/10.1080/10934520600656620" TargetMode="External"/><Relationship Id="rId106" Type="http://schemas.openxmlformats.org/officeDocument/2006/relationships/hyperlink" Target="https://doi.org/10.2489/jswc.67.1.16"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DE0D-6BF8-41DF-B387-E7D1C2BF6A0E}">
  <dimension ref="A1:W28"/>
  <sheetViews>
    <sheetView showGridLines="0" workbookViewId="0">
      <selection activeCell="B4" sqref="B4"/>
    </sheetView>
  </sheetViews>
  <sheetFormatPr defaultRowHeight="15" x14ac:dyDescent="0.25"/>
  <cols>
    <col min="1" max="1" width="14.5703125" style="9" bestFit="1" customWidth="1"/>
    <col min="2" max="2" width="149.85546875" style="9" customWidth="1"/>
    <col min="3" max="20" width="9.140625" style="9"/>
    <col min="21" max="21" width="9.140625" style="9" customWidth="1"/>
    <col min="22" max="16384" width="9.140625" style="9"/>
  </cols>
  <sheetData>
    <row r="1" spans="1:23" ht="15" customHeight="1" x14ac:dyDescent="0.55000000000000004">
      <c r="A1" s="68" t="s">
        <v>0</v>
      </c>
      <c r="B1" s="68"/>
      <c r="C1" s="68"/>
      <c r="D1" s="28"/>
      <c r="E1" s="28"/>
      <c r="F1" s="28"/>
      <c r="G1" s="28"/>
      <c r="H1" s="28"/>
      <c r="I1" s="28"/>
      <c r="J1" s="28"/>
      <c r="K1" s="29"/>
      <c r="L1" s="29"/>
      <c r="M1" s="30"/>
      <c r="N1" s="30"/>
      <c r="O1" s="30"/>
      <c r="P1" s="30"/>
      <c r="Q1" s="30"/>
      <c r="R1" s="30"/>
      <c r="S1" s="30"/>
      <c r="T1" s="30"/>
      <c r="U1" s="30"/>
      <c r="V1" s="30"/>
      <c r="W1" s="30"/>
    </row>
    <row r="2" spans="1:23" ht="15" customHeight="1" x14ac:dyDescent="0.55000000000000004">
      <c r="A2" s="68"/>
      <c r="B2" s="68"/>
      <c r="C2" s="68"/>
      <c r="D2" s="28"/>
      <c r="E2" s="28"/>
      <c r="F2" s="28"/>
      <c r="G2" s="28"/>
      <c r="H2" s="28"/>
      <c r="I2" s="28"/>
      <c r="J2" s="28"/>
      <c r="K2" s="29"/>
      <c r="L2" s="29"/>
      <c r="M2" s="30"/>
      <c r="N2" s="30"/>
      <c r="O2" s="30"/>
      <c r="P2" s="30"/>
      <c r="Q2" s="30"/>
      <c r="R2" s="30"/>
      <c r="S2" s="30"/>
      <c r="T2" s="30"/>
      <c r="U2" s="30"/>
      <c r="V2" s="30"/>
      <c r="W2" s="30"/>
    </row>
    <row r="3" spans="1:23" ht="15" customHeight="1" x14ac:dyDescent="0.55000000000000004">
      <c r="A3" s="68"/>
      <c r="B3" s="68"/>
      <c r="C3" s="68"/>
      <c r="D3" s="28"/>
      <c r="E3" s="28"/>
      <c r="F3" s="28"/>
      <c r="G3" s="28"/>
      <c r="H3" s="28"/>
      <c r="I3" s="28"/>
      <c r="J3" s="28"/>
      <c r="K3" s="29"/>
      <c r="L3" s="29"/>
      <c r="M3" s="30"/>
      <c r="N3" s="30"/>
      <c r="O3" s="30"/>
      <c r="P3" s="30"/>
      <c r="Q3" s="30"/>
      <c r="R3" s="30"/>
      <c r="S3" s="30"/>
      <c r="T3" s="30"/>
      <c r="U3" s="30"/>
      <c r="V3" s="30"/>
      <c r="W3" s="30"/>
    </row>
    <row r="4" spans="1:23" ht="15" customHeight="1" x14ac:dyDescent="0.25">
      <c r="A4" s="31" t="s">
        <v>425</v>
      </c>
      <c r="B4" s="32">
        <v>1.05</v>
      </c>
      <c r="C4" s="33"/>
      <c r="D4" s="33"/>
      <c r="E4" s="33"/>
      <c r="F4" s="33"/>
      <c r="G4" s="33"/>
      <c r="H4" s="33"/>
      <c r="I4" s="33"/>
      <c r="J4" s="33"/>
      <c r="K4" s="29"/>
      <c r="L4" s="29"/>
    </row>
    <row r="5" spans="1:23" ht="15" customHeight="1" x14ac:dyDescent="0.25">
      <c r="A5" s="69" t="s">
        <v>1</v>
      </c>
      <c r="B5" s="69"/>
      <c r="C5" s="33"/>
      <c r="D5" s="33"/>
      <c r="E5" s="33"/>
      <c r="F5" s="33"/>
      <c r="G5" s="33"/>
      <c r="H5" s="33"/>
      <c r="I5" s="33"/>
      <c r="J5" s="33"/>
      <c r="K5" s="29"/>
      <c r="L5" s="29"/>
    </row>
    <row r="6" spans="1:23" ht="15" customHeight="1" x14ac:dyDescent="0.25">
      <c r="A6" s="70" t="s">
        <v>2</v>
      </c>
      <c r="B6" s="70"/>
      <c r="C6" s="34"/>
      <c r="D6" s="34"/>
      <c r="E6" s="34"/>
      <c r="F6" s="34"/>
      <c r="G6" s="34"/>
      <c r="H6" s="34"/>
      <c r="I6" s="34"/>
      <c r="J6" s="34"/>
      <c r="K6" s="29"/>
      <c r="L6" s="29"/>
    </row>
    <row r="7" spans="1:23" ht="15" customHeight="1" x14ac:dyDescent="0.25">
      <c r="A7" s="70"/>
      <c r="B7" s="70"/>
      <c r="C7" s="34"/>
      <c r="D7" s="34"/>
      <c r="E7" s="34"/>
      <c r="F7" s="34"/>
      <c r="G7" s="34"/>
      <c r="H7" s="34"/>
      <c r="I7" s="34"/>
      <c r="J7" s="34"/>
    </row>
    <row r="8" spans="1:23" ht="15" customHeight="1" x14ac:dyDescent="0.25">
      <c r="A8" s="70"/>
      <c r="B8" s="70"/>
      <c r="C8" s="34"/>
      <c r="D8" s="34"/>
      <c r="E8" s="34"/>
      <c r="F8" s="34"/>
      <c r="G8" s="34"/>
      <c r="H8" s="34"/>
      <c r="I8" s="34"/>
      <c r="J8" s="34"/>
    </row>
    <row r="9" spans="1:23" ht="15" customHeight="1" x14ac:dyDescent="0.25">
      <c r="A9" s="70"/>
      <c r="B9" s="70"/>
      <c r="C9" s="34"/>
      <c r="D9" s="34"/>
      <c r="E9" s="34"/>
      <c r="F9" s="34"/>
      <c r="G9" s="34"/>
      <c r="H9" s="34"/>
      <c r="I9" s="34"/>
      <c r="J9" s="34"/>
    </row>
    <row r="10" spans="1:23" ht="15" customHeight="1" x14ac:dyDescent="0.25">
      <c r="A10" s="70"/>
      <c r="B10" s="70"/>
      <c r="C10" s="34"/>
      <c r="D10" s="34"/>
      <c r="E10" s="34"/>
      <c r="F10" s="34"/>
      <c r="G10" s="34"/>
      <c r="H10" s="34"/>
      <c r="I10" s="34"/>
      <c r="J10" s="34"/>
    </row>
    <row r="11" spans="1:23" x14ac:dyDescent="0.25">
      <c r="A11" s="70"/>
      <c r="B11" s="70"/>
    </row>
    <row r="12" spans="1:23" ht="15.75" x14ac:dyDescent="0.25">
      <c r="A12" s="65" t="s">
        <v>3</v>
      </c>
      <c r="B12" s="66"/>
    </row>
    <row r="13" spans="1:23" x14ac:dyDescent="0.25">
      <c r="A13" s="35" t="s">
        <v>4</v>
      </c>
      <c r="B13" s="35" t="s">
        <v>5</v>
      </c>
    </row>
    <row r="14" spans="1:23" x14ac:dyDescent="0.25">
      <c r="A14" s="36" t="s">
        <v>6</v>
      </c>
      <c r="B14" s="10" t="s">
        <v>7</v>
      </c>
    </row>
    <row r="15" spans="1:23" x14ac:dyDescent="0.25">
      <c r="A15" s="36" t="s">
        <v>8</v>
      </c>
      <c r="B15" s="10" t="s">
        <v>9</v>
      </c>
    </row>
    <row r="16" spans="1:23" x14ac:dyDescent="0.25">
      <c r="A16" s="36" t="s">
        <v>10</v>
      </c>
      <c r="B16" s="10" t="s">
        <v>488</v>
      </c>
    </row>
    <row r="17" spans="1:2" x14ac:dyDescent="0.25">
      <c r="A17" s="36" t="s">
        <v>11</v>
      </c>
      <c r="B17" s="10" t="s">
        <v>486</v>
      </c>
    </row>
    <row r="18" spans="1:2" x14ac:dyDescent="0.25">
      <c r="A18" s="38" t="s">
        <v>487</v>
      </c>
      <c r="B18" s="10" t="s">
        <v>489</v>
      </c>
    </row>
    <row r="19" spans="1:2" x14ac:dyDescent="0.25">
      <c r="A19" s="38" t="s">
        <v>490</v>
      </c>
      <c r="B19" s="10" t="s">
        <v>491</v>
      </c>
    </row>
    <row r="20" spans="1:2" x14ac:dyDescent="0.25">
      <c r="A20" s="38" t="s">
        <v>494</v>
      </c>
      <c r="B20" s="10" t="s">
        <v>495</v>
      </c>
    </row>
    <row r="22" spans="1:2" ht="15.75" x14ac:dyDescent="0.25">
      <c r="A22" s="65" t="s">
        <v>12</v>
      </c>
      <c r="B22" s="66"/>
    </row>
    <row r="23" spans="1:2" x14ac:dyDescent="0.25">
      <c r="A23" s="67" t="s">
        <v>426</v>
      </c>
      <c r="B23" s="67"/>
    </row>
    <row r="24" spans="1:2" x14ac:dyDescent="0.25">
      <c r="A24" s="67"/>
      <c r="B24" s="67"/>
    </row>
    <row r="27" spans="1:2" ht="15.75" x14ac:dyDescent="0.25">
      <c r="A27" s="65" t="s">
        <v>417</v>
      </c>
      <c r="B27" s="66"/>
    </row>
    <row r="28" spans="1:2" x14ac:dyDescent="0.25">
      <c r="A28" s="10" t="s">
        <v>418</v>
      </c>
    </row>
  </sheetData>
  <sheetProtection sheet="1" objects="1" scenarios="1"/>
  <mergeCells count="7">
    <mergeCell ref="A27:B27"/>
    <mergeCell ref="A23:B24"/>
    <mergeCell ref="A1:C3"/>
    <mergeCell ref="A5:B5"/>
    <mergeCell ref="A6:B11"/>
    <mergeCell ref="A12:B12"/>
    <mergeCell ref="A22:B22"/>
  </mergeCells>
  <hyperlinks>
    <hyperlink ref="A17" location="Analysis!A1" display="Analysis" xr:uid="{6EC57EFA-A591-431C-9C00-782D74F32CCF}"/>
    <hyperlink ref="A16" location="Database!A1" display="Database" xr:uid="{2403AA9A-7183-4F81-B538-8BF38DE44894}"/>
    <hyperlink ref="A15" location="'List of Studies'!A1" display="List of Studies" xr:uid="{4CE887B6-E143-4B44-9737-6FEA0F8D3F4F}"/>
    <hyperlink ref="A14" location="'Data Dictionary'!A1" display="Data Dictionary" xr:uid="{7BF8C6BA-F5D1-4A55-A967-9AAA05A4F6F5}"/>
    <hyperlink ref="A18" location="'Regression Data'!A1" display="Regression Data" xr:uid="{9FBB16B9-C7A9-4CD9-8F39-992FCB2C3A1A}"/>
    <hyperlink ref="A19" location="Analysis!B316" display="Equations" xr:uid="{3B27C7DA-64F8-42B7-A6C8-F31E93E2EC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4A87-17D3-46D9-B835-00FFDDD358F6}">
  <dimension ref="A1:E43"/>
  <sheetViews>
    <sheetView workbookViewId="0">
      <selection activeCell="B32" sqref="B32"/>
    </sheetView>
  </sheetViews>
  <sheetFormatPr defaultColWidth="9.140625" defaultRowHeight="13.5" x14ac:dyDescent="0.25"/>
  <cols>
    <col min="1" max="1" width="22.140625" style="10" customWidth="1"/>
    <col min="2" max="2" width="152.140625" style="10" customWidth="1"/>
    <col min="3" max="16384" width="9.140625" style="10"/>
  </cols>
  <sheetData>
    <row r="1" spans="1:5" ht="15.75" x14ac:dyDescent="0.25">
      <c r="A1" s="71" t="s">
        <v>13</v>
      </c>
      <c r="B1" s="71"/>
    </row>
    <row r="2" spans="1:5" x14ac:dyDescent="0.25">
      <c r="A2" s="19" t="s">
        <v>14</v>
      </c>
      <c r="B2" s="20" t="s">
        <v>5</v>
      </c>
    </row>
    <row r="3" spans="1:5" x14ac:dyDescent="0.25">
      <c r="A3" s="19" t="s">
        <v>15</v>
      </c>
      <c r="B3" s="20" t="s">
        <v>16</v>
      </c>
      <c r="E3" s="20"/>
    </row>
    <row r="4" spans="1:5" x14ac:dyDescent="0.25">
      <c r="A4" s="19" t="s">
        <v>17</v>
      </c>
      <c r="B4" s="20" t="s">
        <v>18</v>
      </c>
      <c r="E4" s="20"/>
    </row>
    <row r="5" spans="1:5" x14ac:dyDescent="0.25">
      <c r="A5" s="19" t="s">
        <v>19</v>
      </c>
      <c r="B5" s="20" t="s">
        <v>20</v>
      </c>
      <c r="E5" s="20"/>
    </row>
    <row r="6" spans="1:5" x14ac:dyDescent="0.25">
      <c r="A6" s="19" t="s">
        <v>110</v>
      </c>
      <c r="B6" s="20" t="s">
        <v>420</v>
      </c>
    </row>
    <row r="7" spans="1:5" x14ac:dyDescent="0.25">
      <c r="A7" s="19" t="s">
        <v>111</v>
      </c>
      <c r="B7" s="20" t="s">
        <v>423</v>
      </c>
    </row>
    <row r="8" spans="1:5" x14ac:dyDescent="0.25">
      <c r="A8" s="19" t="s">
        <v>421</v>
      </c>
      <c r="B8" s="20" t="s">
        <v>422</v>
      </c>
    </row>
    <row r="9" spans="1:5" x14ac:dyDescent="0.25">
      <c r="A9" s="19" t="s">
        <v>21</v>
      </c>
      <c r="B9" s="20" t="s">
        <v>22</v>
      </c>
    </row>
    <row r="10" spans="1:5" x14ac:dyDescent="0.25">
      <c r="A10" s="19" t="s">
        <v>23</v>
      </c>
      <c r="B10" s="20" t="s">
        <v>24</v>
      </c>
    </row>
    <row r="11" spans="1:5" x14ac:dyDescent="0.25">
      <c r="A11" s="19" t="s">
        <v>25</v>
      </c>
      <c r="B11" s="20" t="s">
        <v>26</v>
      </c>
    </row>
    <row r="12" spans="1:5" x14ac:dyDescent="0.25">
      <c r="A12" s="19" t="s">
        <v>27</v>
      </c>
      <c r="B12" s="20" t="s">
        <v>28</v>
      </c>
    </row>
    <row r="13" spans="1:5" x14ac:dyDescent="0.25">
      <c r="A13" s="19" t="s">
        <v>29</v>
      </c>
      <c r="B13" s="20" t="s">
        <v>30</v>
      </c>
    </row>
    <row r="14" spans="1:5" x14ac:dyDescent="0.25">
      <c r="A14" s="19" t="s">
        <v>31</v>
      </c>
      <c r="B14" s="20" t="s">
        <v>32</v>
      </c>
    </row>
    <row r="15" spans="1:5" x14ac:dyDescent="0.25">
      <c r="A15" s="19" t="s">
        <v>33</v>
      </c>
      <c r="B15" s="20" t="s">
        <v>34</v>
      </c>
    </row>
    <row r="16" spans="1:5" x14ac:dyDescent="0.25">
      <c r="A16" s="19" t="s">
        <v>35</v>
      </c>
      <c r="B16" s="20" t="s">
        <v>36</v>
      </c>
    </row>
    <row r="17" spans="1:2" x14ac:dyDescent="0.25">
      <c r="A17" s="19" t="s">
        <v>37</v>
      </c>
      <c r="B17" s="20" t="s">
        <v>38</v>
      </c>
    </row>
    <row r="18" spans="1:2" x14ac:dyDescent="0.25">
      <c r="A18" s="19" t="s">
        <v>39</v>
      </c>
      <c r="B18" s="20" t="s">
        <v>40</v>
      </c>
    </row>
    <row r="19" spans="1:2" x14ac:dyDescent="0.25">
      <c r="A19" s="21" t="s">
        <v>41</v>
      </c>
      <c r="B19" s="20" t="s">
        <v>42</v>
      </c>
    </row>
    <row r="20" spans="1:2" x14ac:dyDescent="0.25">
      <c r="A20" s="22" t="s">
        <v>43</v>
      </c>
      <c r="B20" s="20" t="s">
        <v>44</v>
      </c>
    </row>
    <row r="21" spans="1:2" x14ac:dyDescent="0.25">
      <c r="A21" s="22" t="s">
        <v>45</v>
      </c>
      <c r="B21" s="20" t="s">
        <v>46</v>
      </c>
    </row>
    <row r="22" spans="1:2" x14ac:dyDescent="0.25">
      <c r="A22" s="19" t="s">
        <v>47</v>
      </c>
      <c r="B22" s="20" t="s">
        <v>48</v>
      </c>
    </row>
    <row r="23" spans="1:2" x14ac:dyDescent="0.25">
      <c r="A23" s="19" t="s">
        <v>509</v>
      </c>
      <c r="B23" s="20" t="s">
        <v>510</v>
      </c>
    </row>
    <row r="24" spans="1:2" x14ac:dyDescent="0.25">
      <c r="A24" s="19" t="s">
        <v>50</v>
      </c>
      <c r="B24" s="20" t="s">
        <v>527</v>
      </c>
    </row>
    <row r="25" spans="1:2" x14ac:dyDescent="0.25">
      <c r="A25" s="19" t="s">
        <v>511</v>
      </c>
      <c r="B25" s="20" t="s">
        <v>512</v>
      </c>
    </row>
    <row r="26" spans="1:2" x14ac:dyDescent="0.25">
      <c r="A26" s="19" t="s">
        <v>513</v>
      </c>
      <c r="B26" s="20" t="s">
        <v>514</v>
      </c>
    </row>
    <row r="27" spans="1:2" x14ac:dyDescent="0.25">
      <c r="A27" s="19" t="s">
        <v>515</v>
      </c>
      <c r="B27" s="20" t="s">
        <v>516</v>
      </c>
    </row>
    <row r="28" spans="1:2" x14ac:dyDescent="0.25">
      <c r="A28" s="19" t="s">
        <v>517</v>
      </c>
      <c r="B28" s="20" t="s">
        <v>518</v>
      </c>
    </row>
    <row r="29" spans="1:2" x14ac:dyDescent="0.25">
      <c r="A29" s="19" t="s">
        <v>51</v>
      </c>
      <c r="B29" s="20" t="s">
        <v>528</v>
      </c>
    </row>
    <row r="30" spans="1:2" x14ac:dyDescent="0.25">
      <c r="A30" s="19" t="s">
        <v>519</v>
      </c>
      <c r="B30" s="20" t="s">
        <v>520</v>
      </c>
    </row>
    <row r="31" spans="1:2" x14ac:dyDescent="0.25">
      <c r="A31" s="19" t="s">
        <v>521</v>
      </c>
      <c r="B31" s="20" t="s">
        <v>522</v>
      </c>
    </row>
    <row r="32" spans="1:2" x14ac:dyDescent="0.25">
      <c r="A32" s="19" t="s">
        <v>523</v>
      </c>
      <c r="B32" s="20" t="s">
        <v>524</v>
      </c>
    </row>
    <row r="33" spans="1:2" x14ac:dyDescent="0.25">
      <c r="A33" s="19" t="s">
        <v>525</v>
      </c>
      <c r="B33" s="20" t="s">
        <v>526</v>
      </c>
    </row>
    <row r="34" spans="1:2" x14ac:dyDescent="0.25">
      <c r="A34" s="19" t="s">
        <v>52</v>
      </c>
      <c r="B34" s="20" t="s">
        <v>53</v>
      </c>
    </row>
    <row r="35" spans="1:2" x14ac:dyDescent="0.25">
      <c r="A35" s="23" t="s">
        <v>54</v>
      </c>
      <c r="B35" s="20" t="s">
        <v>493</v>
      </c>
    </row>
    <row r="36" spans="1:2" x14ac:dyDescent="0.25">
      <c r="A36" s="23" t="s">
        <v>427</v>
      </c>
      <c r="B36" s="20" t="s">
        <v>492</v>
      </c>
    </row>
    <row r="39" spans="1:2" ht="15.75" x14ac:dyDescent="0.25">
      <c r="A39" s="65" t="s">
        <v>55</v>
      </c>
      <c r="B39" s="65"/>
    </row>
    <row r="40" spans="1:2" x14ac:dyDescent="0.25">
      <c r="A40" s="24" t="s">
        <v>14</v>
      </c>
      <c r="B40" s="24" t="s">
        <v>5</v>
      </c>
    </row>
    <row r="41" spans="1:2" x14ac:dyDescent="0.25">
      <c r="A41" s="19" t="s">
        <v>17</v>
      </c>
      <c r="B41" s="20" t="s">
        <v>18</v>
      </c>
    </row>
    <row r="42" spans="1:2" x14ac:dyDescent="0.25">
      <c r="A42" s="25" t="s">
        <v>19</v>
      </c>
      <c r="B42" s="26" t="s">
        <v>20</v>
      </c>
    </row>
    <row r="43" spans="1:2" x14ac:dyDescent="0.25">
      <c r="A43" s="27" t="s">
        <v>56</v>
      </c>
      <c r="B43" s="20" t="s">
        <v>57</v>
      </c>
    </row>
  </sheetData>
  <sheetProtection sheet="1" objects="1" scenarios="1"/>
  <mergeCells count="2">
    <mergeCell ref="A1:B1"/>
    <mergeCell ref="A39:B39"/>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894C-F5CB-4C8B-93FE-2AE32F9EF5E1}">
  <dimension ref="A1:X57"/>
  <sheetViews>
    <sheetView zoomScale="80" zoomScaleNormal="80" workbookViewId="0">
      <selection activeCell="C57" sqref="C57"/>
    </sheetView>
  </sheetViews>
  <sheetFormatPr defaultRowHeight="15" x14ac:dyDescent="0.25"/>
  <cols>
    <col min="1" max="1" width="12.5703125" style="9" customWidth="1"/>
    <col min="2" max="2" width="14.28515625" style="9" bestFit="1" customWidth="1"/>
    <col min="3" max="3" width="176.7109375" style="9" customWidth="1"/>
    <col min="4" max="4" width="15.28515625" style="9" bestFit="1" customWidth="1"/>
    <col min="5" max="5" width="13.7109375" style="9" bestFit="1" customWidth="1"/>
    <col min="6" max="6" width="13.85546875" style="9" bestFit="1" customWidth="1"/>
    <col min="7" max="7" width="19.140625" style="9" bestFit="1" customWidth="1"/>
    <col min="8" max="8" width="27.42578125" style="9" customWidth="1"/>
    <col min="9" max="9" width="12.28515625" style="9" bestFit="1" customWidth="1"/>
    <col min="10" max="10" width="32.7109375" style="9" bestFit="1" customWidth="1"/>
    <col min="11" max="11" width="18.42578125" style="9" bestFit="1" customWidth="1"/>
    <col min="12" max="12" width="21" style="9" bestFit="1" customWidth="1"/>
    <col min="13" max="13" width="13.85546875" style="9" bestFit="1" customWidth="1"/>
    <col min="14" max="14" width="23.28515625" style="9" customWidth="1"/>
    <col min="15" max="15" width="18" style="9" bestFit="1" customWidth="1"/>
    <col min="16" max="16" width="11.28515625" style="9" bestFit="1" customWidth="1"/>
    <col min="17" max="17" width="13" style="9" customWidth="1"/>
    <col min="18" max="18" width="15" style="9" customWidth="1"/>
    <col min="19" max="19" width="15.28515625" style="9" bestFit="1" customWidth="1"/>
    <col min="20" max="20" width="7" style="9" bestFit="1" customWidth="1"/>
    <col min="21" max="21" width="12.28515625" style="9" customWidth="1"/>
    <col min="22" max="22" width="11.85546875" style="9" customWidth="1"/>
    <col min="23" max="23" width="13.42578125" style="9" bestFit="1" customWidth="1"/>
    <col min="24" max="24" width="17.85546875" style="17" bestFit="1" customWidth="1"/>
    <col min="25" max="16384" width="9.140625" style="9"/>
  </cols>
  <sheetData>
    <row r="1" spans="1:3" s="16" customFormat="1" ht="15.75" x14ac:dyDescent="0.25">
      <c r="A1" s="4" t="s">
        <v>17</v>
      </c>
      <c r="B1" s="14" t="s">
        <v>19</v>
      </c>
      <c r="C1" s="15" t="s">
        <v>56</v>
      </c>
    </row>
    <row r="2" spans="1:3" x14ac:dyDescent="0.25">
      <c r="A2" s="10">
        <v>1</v>
      </c>
      <c r="B2" s="10">
        <v>2005</v>
      </c>
      <c r="C2" s="10" t="s">
        <v>58</v>
      </c>
    </row>
    <row r="3" spans="1:3" x14ac:dyDescent="0.25">
      <c r="A3" s="10">
        <v>2</v>
      </c>
      <c r="B3" s="10">
        <v>2016</v>
      </c>
      <c r="C3" s="10" t="s">
        <v>59</v>
      </c>
    </row>
    <row r="4" spans="1:3" x14ac:dyDescent="0.25">
      <c r="A4" s="10">
        <v>3</v>
      </c>
      <c r="B4" s="10">
        <v>2008</v>
      </c>
      <c r="C4" s="10" t="s">
        <v>60</v>
      </c>
    </row>
    <row r="5" spans="1:3" x14ac:dyDescent="0.25">
      <c r="A5" s="10">
        <v>4</v>
      </c>
      <c r="B5" s="10">
        <v>2000</v>
      </c>
      <c r="C5" s="10" t="s">
        <v>590</v>
      </c>
    </row>
    <row r="6" spans="1:3" x14ac:dyDescent="0.25">
      <c r="A6" s="10">
        <v>5</v>
      </c>
      <c r="B6" s="10">
        <v>2018</v>
      </c>
      <c r="C6" s="10" t="s">
        <v>61</v>
      </c>
    </row>
    <row r="7" spans="1:3" x14ac:dyDescent="0.25">
      <c r="A7" s="10">
        <v>6</v>
      </c>
      <c r="B7" s="10">
        <v>2012</v>
      </c>
      <c r="C7" s="10" t="s">
        <v>62</v>
      </c>
    </row>
    <row r="8" spans="1:3" x14ac:dyDescent="0.25">
      <c r="A8" s="10">
        <v>7</v>
      </c>
      <c r="B8" s="10">
        <v>2016</v>
      </c>
      <c r="C8" s="10" t="s">
        <v>63</v>
      </c>
    </row>
    <row r="9" spans="1:3" x14ac:dyDescent="0.25">
      <c r="A9" s="10">
        <v>8</v>
      </c>
      <c r="B9" s="10">
        <v>2001</v>
      </c>
      <c r="C9" s="10" t="s">
        <v>64</v>
      </c>
    </row>
    <row r="10" spans="1:3" x14ac:dyDescent="0.25">
      <c r="A10" s="10">
        <v>9</v>
      </c>
      <c r="B10" s="10">
        <v>2018</v>
      </c>
      <c r="C10" s="10" t="s">
        <v>65</v>
      </c>
    </row>
    <row r="11" spans="1:3" x14ac:dyDescent="0.25">
      <c r="A11" s="10">
        <v>10</v>
      </c>
      <c r="B11" s="10">
        <v>2013</v>
      </c>
      <c r="C11" s="10" t="s">
        <v>66</v>
      </c>
    </row>
    <row r="12" spans="1:3" x14ac:dyDescent="0.25">
      <c r="A12" s="10">
        <v>11</v>
      </c>
      <c r="B12" s="10">
        <v>2007</v>
      </c>
      <c r="C12" s="10" t="s">
        <v>598</v>
      </c>
    </row>
    <row r="13" spans="1:3" x14ac:dyDescent="0.25">
      <c r="A13" s="10">
        <v>12</v>
      </c>
      <c r="B13" s="10">
        <v>2014</v>
      </c>
      <c r="C13" s="10" t="s">
        <v>67</v>
      </c>
    </row>
    <row r="14" spans="1:3" x14ac:dyDescent="0.25">
      <c r="A14" s="10">
        <v>13</v>
      </c>
      <c r="B14" s="10">
        <v>2011</v>
      </c>
      <c r="C14" s="10" t="s">
        <v>68</v>
      </c>
    </row>
    <row r="15" spans="1:3" x14ac:dyDescent="0.25">
      <c r="A15" s="10">
        <v>14</v>
      </c>
      <c r="B15" s="10">
        <v>2006</v>
      </c>
      <c r="C15" s="10" t="s">
        <v>69</v>
      </c>
    </row>
    <row r="16" spans="1:3" x14ac:dyDescent="0.25">
      <c r="A16" s="10">
        <v>15</v>
      </c>
      <c r="B16" s="10">
        <v>2001</v>
      </c>
      <c r="C16" s="10" t="s">
        <v>605</v>
      </c>
    </row>
    <row r="17" spans="1:3" x14ac:dyDescent="0.25">
      <c r="A17" s="10">
        <v>16</v>
      </c>
      <c r="B17" s="10">
        <v>2008</v>
      </c>
      <c r="C17" s="10" t="s">
        <v>70</v>
      </c>
    </row>
    <row r="18" spans="1:3" x14ac:dyDescent="0.25">
      <c r="A18" s="10">
        <v>17</v>
      </c>
      <c r="B18" s="10">
        <v>2016</v>
      </c>
      <c r="C18" s="10" t="s">
        <v>71</v>
      </c>
    </row>
    <row r="19" spans="1:3" x14ac:dyDescent="0.25">
      <c r="A19" s="10">
        <v>18</v>
      </c>
      <c r="B19" s="10">
        <v>2016</v>
      </c>
      <c r="C19" s="10" t="s">
        <v>72</v>
      </c>
    </row>
    <row r="20" spans="1:3" x14ac:dyDescent="0.25">
      <c r="A20" s="10">
        <v>19</v>
      </c>
      <c r="B20" s="10">
        <v>2006</v>
      </c>
      <c r="C20" s="10" t="s">
        <v>73</v>
      </c>
    </row>
    <row r="21" spans="1:3" x14ac:dyDescent="0.25">
      <c r="A21" s="10">
        <v>20</v>
      </c>
      <c r="B21" s="10">
        <v>2000</v>
      </c>
      <c r="C21" s="10" t="s">
        <v>74</v>
      </c>
    </row>
    <row r="22" spans="1:3" x14ac:dyDescent="0.25">
      <c r="A22" s="10">
        <v>21</v>
      </c>
      <c r="B22" s="10">
        <v>2004</v>
      </c>
      <c r="C22" s="10" t="s">
        <v>75</v>
      </c>
    </row>
    <row r="23" spans="1:3" x14ac:dyDescent="0.25">
      <c r="A23" s="10">
        <v>22</v>
      </c>
      <c r="B23" s="10">
        <v>2013</v>
      </c>
      <c r="C23" s="10" t="s">
        <v>76</v>
      </c>
    </row>
    <row r="24" spans="1:3" x14ac:dyDescent="0.25">
      <c r="A24" s="10">
        <v>23</v>
      </c>
      <c r="B24" s="10">
        <v>2015</v>
      </c>
      <c r="C24" s="10" t="s">
        <v>77</v>
      </c>
    </row>
    <row r="25" spans="1:3" x14ac:dyDescent="0.25">
      <c r="A25" s="10">
        <v>24</v>
      </c>
      <c r="B25" s="10">
        <v>2011</v>
      </c>
      <c r="C25" s="10" t="s">
        <v>78</v>
      </c>
    </row>
    <row r="26" spans="1:3" x14ac:dyDescent="0.25">
      <c r="A26" s="10">
        <v>25</v>
      </c>
      <c r="B26" s="10">
        <v>2019</v>
      </c>
      <c r="C26" s="18" t="s">
        <v>477</v>
      </c>
    </row>
    <row r="27" spans="1:3" x14ac:dyDescent="0.25">
      <c r="A27" s="10">
        <v>26</v>
      </c>
      <c r="B27" s="10">
        <v>2001</v>
      </c>
      <c r="C27" s="10" t="s">
        <v>79</v>
      </c>
    </row>
    <row r="28" spans="1:3" x14ac:dyDescent="0.25">
      <c r="A28" s="10">
        <v>27</v>
      </c>
      <c r="B28" s="10">
        <v>2005</v>
      </c>
      <c r="C28" s="10" t="s">
        <v>80</v>
      </c>
    </row>
    <row r="29" spans="1:3" x14ac:dyDescent="0.25">
      <c r="A29" s="10">
        <v>28</v>
      </c>
      <c r="B29" s="10">
        <v>2010</v>
      </c>
      <c r="C29" s="10" t="s">
        <v>81</v>
      </c>
    </row>
    <row r="30" spans="1:3" x14ac:dyDescent="0.25">
      <c r="A30" s="10">
        <v>29</v>
      </c>
      <c r="B30" s="10">
        <v>2022</v>
      </c>
      <c r="C30" s="10" t="s">
        <v>82</v>
      </c>
    </row>
    <row r="31" spans="1:3" x14ac:dyDescent="0.25">
      <c r="A31" s="10">
        <v>30</v>
      </c>
      <c r="B31" s="10">
        <v>2022</v>
      </c>
      <c r="C31" s="10" t="s">
        <v>83</v>
      </c>
    </row>
    <row r="32" spans="1:3" x14ac:dyDescent="0.25">
      <c r="A32" s="10">
        <v>31</v>
      </c>
      <c r="B32" s="10">
        <v>2018</v>
      </c>
      <c r="C32" s="10" t="s">
        <v>84</v>
      </c>
    </row>
    <row r="33" spans="1:3" x14ac:dyDescent="0.25">
      <c r="A33" s="10">
        <v>32</v>
      </c>
      <c r="B33" s="10">
        <v>2006</v>
      </c>
      <c r="C33" s="10" t="s">
        <v>85</v>
      </c>
    </row>
    <row r="34" spans="1:3" x14ac:dyDescent="0.25">
      <c r="A34" s="10">
        <v>33</v>
      </c>
      <c r="B34" s="10">
        <v>2005</v>
      </c>
      <c r="C34" s="10" t="s">
        <v>86</v>
      </c>
    </row>
    <row r="35" spans="1:3" x14ac:dyDescent="0.25">
      <c r="A35" s="10">
        <v>34</v>
      </c>
      <c r="B35" s="10">
        <v>2008</v>
      </c>
      <c r="C35" s="10" t="s">
        <v>87</v>
      </c>
    </row>
    <row r="36" spans="1:3" x14ac:dyDescent="0.25">
      <c r="A36" s="10">
        <v>35</v>
      </c>
      <c r="B36" s="10">
        <v>2003</v>
      </c>
      <c r="C36" s="10" t="s">
        <v>88</v>
      </c>
    </row>
    <row r="37" spans="1:3" x14ac:dyDescent="0.25">
      <c r="A37" s="10">
        <v>36</v>
      </c>
      <c r="B37" s="10">
        <v>2020</v>
      </c>
      <c r="C37" s="10" t="s">
        <v>89</v>
      </c>
    </row>
    <row r="38" spans="1:3" x14ac:dyDescent="0.25">
      <c r="A38" s="10">
        <v>37</v>
      </c>
      <c r="B38" s="10">
        <v>2018</v>
      </c>
      <c r="C38" s="10" t="s">
        <v>90</v>
      </c>
    </row>
    <row r="39" spans="1:3" x14ac:dyDescent="0.25">
      <c r="A39" s="10">
        <v>38</v>
      </c>
      <c r="B39" s="10">
        <v>2011</v>
      </c>
      <c r="C39" s="10" t="s">
        <v>91</v>
      </c>
    </row>
    <row r="40" spans="1:3" x14ac:dyDescent="0.25">
      <c r="A40" s="10">
        <v>39</v>
      </c>
      <c r="B40" s="10">
        <v>2015</v>
      </c>
      <c r="C40" s="10" t="s">
        <v>92</v>
      </c>
    </row>
    <row r="41" spans="1:3" x14ac:dyDescent="0.25">
      <c r="A41" s="10">
        <v>40</v>
      </c>
      <c r="B41" s="10">
        <v>2021</v>
      </c>
      <c r="C41" s="10" t="s">
        <v>93</v>
      </c>
    </row>
    <row r="42" spans="1:3" x14ac:dyDescent="0.25">
      <c r="A42" s="10">
        <v>41</v>
      </c>
      <c r="B42" s="10">
        <v>2010</v>
      </c>
      <c r="C42" s="10" t="s">
        <v>94</v>
      </c>
    </row>
    <row r="43" spans="1:3" x14ac:dyDescent="0.25">
      <c r="A43" s="10">
        <v>42</v>
      </c>
      <c r="B43" s="10">
        <v>2009</v>
      </c>
      <c r="C43" s="10" t="s">
        <v>95</v>
      </c>
    </row>
    <row r="44" spans="1:3" x14ac:dyDescent="0.25">
      <c r="A44" s="10">
        <v>43</v>
      </c>
      <c r="B44" s="10">
        <v>2018</v>
      </c>
      <c r="C44" s="10" t="s">
        <v>96</v>
      </c>
    </row>
    <row r="45" spans="1:3" x14ac:dyDescent="0.25">
      <c r="A45" s="10">
        <v>44</v>
      </c>
      <c r="B45" s="10">
        <v>2017</v>
      </c>
      <c r="C45" s="10" t="s">
        <v>97</v>
      </c>
    </row>
    <row r="46" spans="1:3" x14ac:dyDescent="0.25">
      <c r="A46" s="10">
        <v>45</v>
      </c>
      <c r="B46" s="10">
        <v>2012</v>
      </c>
      <c r="C46" s="10" t="s">
        <v>98</v>
      </c>
    </row>
    <row r="47" spans="1:3" x14ac:dyDescent="0.25">
      <c r="A47" s="10">
        <v>46</v>
      </c>
      <c r="B47" s="10">
        <v>2021</v>
      </c>
      <c r="C47" s="10" t="s">
        <v>99</v>
      </c>
    </row>
    <row r="48" spans="1:3" x14ac:dyDescent="0.25">
      <c r="A48" s="10">
        <v>47</v>
      </c>
      <c r="B48" s="10">
        <v>2022</v>
      </c>
      <c r="C48" s="10" t="s">
        <v>100</v>
      </c>
    </row>
    <row r="49" spans="1:3" x14ac:dyDescent="0.25">
      <c r="A49" s="10">
        <v>48</v>
      </c>
      <c r="B49" s="10">
        <v>2013</v>
      </c>
      <c r="C49" s="10" t="s">
        <v>101</v>
      </c>
    </row>
    <row r="50" spans="1:3" x14ac:dyDescent="0.25">
      <c r="A50" s="10">
        <v>49</v>
      </c>
      <c r="B50" s="10">
        <v>2016</v>
      </c>
      <c r="C50" s="10" t="s">
        <v>102</v>
      </c>
    </row>
    <row r="51" spans="1:3" x14ac:dyDescent="0.25">
      <c r="A51" s="10">
        <v>50</v>
      </c>
      <c r="B51" s="10">
        <v>2006</v>
      </c>
      <c r="C51" s="10" t="s">
        <v>103</v>
      </c>
    </row>
    <row r="52" spans="1:3" x14ac:dyDescent="0.25">
      <c r="A52" s="10">
        <v>51</v>
      </c>
      <c r="B52" s="10">
        <v>2015</v>
      </c>
      <c r="C52" s="10" t="s">
        <v>104</v>
      </c>
    </row>
    <row r="53" spans="1:3" x14ac:dyDescent="0.25">
      <c r="A53" s="10">
        <v>52</v>
      </c>
      <c r="B53" s="10">
        <v>2004</v>
      </c>
      <c r="C53" s="10" t="s">
        <v>105</v>
      </c>
    </row>
    <row r="54" spans="1:3" x14ac:dyDescent="0.25">
      <c r="A54" s="10">
        <v>53</v>
      </c>
      <c r="B54" s="10">
        <v>2021</v>
      </c>
      <c r="C54" s="10" t="s">
        <v>106</v>
      </c>
    </row>
    <row r="55" spans="1:3" x14ac:dyDescent="0.25">
      <c r="A55" s="10">
        <v>54</v>
      </c>
      <c r="B55" s="10">
        <v>2010</v>
      </c>
      <c r="C55" s="10" t="s">
        <v>107</v>
      </c>
    </row>
    <row r="56" spans="1:3" x14ac:dyDescent="0.25">
      <c r="A56" s="10">
        <v>55</v>
      </c>
      <c r="B56" s="10">
        <v>2007</v>
      </c>
      <c r="C56" s="10" t="s">
        <v>108</v>
      </c>
    </row>
    <row r="57" spans="1:3" x14ac:dyDescent="0.25">
      <c r="A57" s="10">
        <v>56</v>
      </c>
      <c r="B57" s="10">
        <v>2009</v>
      </c>
      <c r="C57" s="10" t="s">
        <v>109</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889-C8C9-488D-8751-DC6B1E423529}">
  <dimension ref="A1:AK508"/>
  <sheetViews>
    <sheetView tabSelected="1" topLeftCell="N126" zoomScale="110" zoomScaleNormal="110" workbookViewId="0">
      <selection activeCell="AC170" sqref="AC170"/>
    </sheetView>
  </sheetViews>
  <sheetFormatPr defaultRowHeight="15" x14ac:dyDescent="0.25"/>
  <cols>
    <col min="1" max="1" width="12.28515625" style="9" customWidth="1"/>
    <col min="2" max="2" width="12.28515625" style="9" bestFit="1" customWidth="1"/>
    <col min="3" max="4" width="12.28515625" style="9" customWidth="1"/>
    <col min="5" max="5" width="14.28515625" style="9" bestFit="1" customWidth="1"/>
    <col min="6" max="6" width="15.28515625" style="9" bestFit="1" customWidth="1"/>
    <col min="7" max="7" width="13.7109375" style="9" bestFit="1" customWidth="1"/>
    <col min="8" max="8" width="13.7109375" style="9" customWidth="1"/>
    <col min="9" max="9" width="13.85546875" style="9" bestFit="1" customWidth="1"/>
    <col min="10" max="10" width="19.140625" style="9" bestFit="1" customWidth="1"/>
    <col min="11" max="11" width="26" style="9" customWidth="1"/>
    <col min="12" max="12" width="12.28515625" style="9" bestFit="1" customWidth="1"/>
    <col min="13" max="13" width="32.7109375" style="9" bestFit="1" customWidth="1"/>
    <col min="14" max="14" width="18.42578125" style="9" bestFit="1" customWidth="1"/>
    <col min="15" max="15" width="21" style="9" bestFit="1" customWidth="1"/>
    <col min="16" max="16" width="13.85546875" style="9" bestFit="1" customWidth="1"/>
    <col min="17" max="17" width="24.42578125" style="9" customWidth="1"/>
    <col min="18" max="18" width="18" style="9" bestFit="1" customWidth="1"/>
    <col min="19" max="19" width="11.28515625" style="9" bestFit="1" customWidth="1"/>
    <col min="20" max="20" width="12.7109375" style="13" bestFit="1" customWidth="1"/>
    <col min="21" max="21" width="15.140625" style="13" bestFit="1" customWidth="1"/>
    <col min="22" max="22" width="15.28515625" style="9" customWidth="1"/>
    <col min="23" max="35" width="9.140625" style="9"/>
    <col min="36" max="36" width="17.85546875" style="9" bestFit="1" customWidth="1"/>
    <col min="37" max="37" width="13.7109375" style="9" bestFit="1" customWidth="1"/>
    <col min="38" max="16384" width="9.140625" style="9"/>
  </cols>
  <sheetData>
    <row r="1" spans="1:37" ht="15.75" x14ac:dyDescent="0.25">
      <c r="A1" s="4" t="s">
        <v>15</v>
      </c>
      <c r="B1" s="5" t="s">
        <v>17</v>
      </c>
      <c r="C1" s="5" t="s">
        <v>529</v>
      </c>
      <c r="D1" s="5" t="s">
        <v>530</v>
      </c>
      <c r="E1" s="4" t="s">
        <v>19</v>
      </c>
      <c r="F1" s="4" t="s">
        <v>110</v>
      </c>
      <c r="G1" s="4" t="s">
        <v>111</v>
      </c>
      <c r="H1" s="6" t="s">
        <v>421</v>
      </c>
      <c r="I1" s="4" t="s">
        <v>21</v>
      </c>
      <c r="J1" s="4" t="s">
        <v>23</v>
      </c>
      <c r="K1" s="4" t="s">
        <v>25</v>
      </c>
      <c r="L1" s="4" t="s">
        <v>27</v>
      </c>
      <c r="M1" s="4" t="s">
        <v>29</v>
      </c>
      <c r="N1" s="4" t="s">
        <v>31</v>
      </c>
      <c r="O1" s="4" t="s">
        <v>33</v>
      </c>
      <c r="P1" s="4" t="s">
        <v>35</v>
      </c>
      <c r="Q1" s="4" t="s">
        <v>37</v>
      </c>
      <c r="R1" s="4" t="s">
        <v>39</v>
      </c>
      <c r="S1" s="4" t="s">
        <v>41</v>
      </c>
      <c r="T1" s="7" t="s">
        <v>43</v>
      </c>
      <c r="U1" s="7" t="s">
        <v>45</v>
      </c>
      <c r="V1" s="4" t="s">
        <v>47</v>
      </c>
      <c r="W1" s="4" t="s">
        <v>509</v>
      </c>
      <c r="X1" s="4" t="s">
        <v>50</v>
      </c>
      <c r="Y1" s="4" t="s">
        <v>511</v>
      </c>
      <c r="Z1" s="4" t="s">
        <v>513</v>
      </c>
      <c r="AA1" s="4" t="s">
        <v>515</v>
      </c>
      <c r="AB1" s="4" t="s">
        <v>517</v>
      </c>
      <c r="AC1" s="4" t="s">
        <v>531</v>
      </c>
      <c r="AD1" s="4" t="s">
        <v>51</v>
      </c>
      <c r="AE1" s="4" t="s">
        <v>519</v>
      </c>
      <c r="AF1" s="4" t="s">
        <v>521</v>
      </c>
      <c r="AG1" s="4" t="s">
        <v>523</v>
      </c>
      <c r="AH1" s="4" t="s">
        <v>525</v>
      </c>
      <c r="AI1" s="4" t="s">
        <v>52</v>
      </c>
      <c r="AJ1" s="8" t="s">
        <v>54</v>
      </c>
      <c r="AK1" s="4" t="s">
        <v>427</v>
      </c>
    </row>
    <row r="2" spans="1:37" x14ac:dyDescent="0.25">
      <c r="A2" s="10">
        <v>1</v>
      </c>
      <c r="B2" s="10">
        <v>1</v>
      </c>
      <c r="C2" s="10" t="s">
        <v>532</v>
      </c>
      <c r="D2" s="50" t="s">
        <v>587</v>
      </c>
      <c r="E2" s="10">
        <v>2005</v>
      </c>
      <c r="F2" s="10" t="s">
        <v>112</v>
      </c>
      <c r="G2" s="10" t="s">
        <v>113</v>
      </c>
      <c r="H2" s="10" t="s">
        <v>419</v>
      </c>
      <c r="I2" s="10" t="s">
        <v>114</v>
      </c>
      <c r="J2" s="10" t="s">
        <v>115</v>
      </c>
      <c r="K2" s="10" t="s">
        <v>116</v>
      </c>
      <c r="L2" s="10">
        <v>1000</v>
      </c>
      <c r="M2" s="10" t="s">
        <v>117</v>
      </c>
      <c r="N2" s="10" t="s">
        <v>118</v>
      </c>
      <c r="O2" s="10" t="s">
        <v>119</v>
      </c>
      <c r="P2" s="10" t="s">
        <v>120</v>
      </c>
      <c r="Q2" s="10" t="s">
        <v>121</v>
      </c>
      <c r="R2" s="10" t="s">
        <v>122</v>
      </c>
      <c r="S2" s="10">
        <v>1.068E-2</v>
      </c>
      <c r="T2" s="11">
        <v>41.48</v>
      </c>
      <c r="U2" s="11">
        <v>-72.52</v>
      </c>
      <c r="V2" s="10" t="s">
        <v>123</v>
      </c>
      <c r="W2" s="10">
        <v>47</v>
      </c>
      <c r="X2" s="10">
        <v>135.19999999999999</v>
      </c>
      <c r="Y2" s="10"/>
      <c r="Z2" s="10"/>
      <c r="AA2" s="10"/>
      <c r="AB2" s="10"/>
      <c r="AC2" s="10"/>
      <c r="AD2" s="10">
        <v>87.3</v>
      </c>
      <c r="AE2" s="10"/>
      <c r="AF2" s="10"/>
      <c r="AG2" s="10"/>
      <c r="AH2" s="10"/>
      <c r="AI2" s="10" t="s">
        <v>124</v>
      </c>
      <c r="AJ2" s="12"/>
      <c r="AK2" s="9">
        <f>LN(X2/AD2)</f>
        <v>0.43740470076330706</v>
      </c>
    </row>
    <row r="3" spans="1:37" x14ac:dyDescent="0.25">
      <c r="A3" s="10">
        <v>2</v>
      </c>
      <c r="B3" s="10">
        <v>1</v>
      </c>
      <c r="C3" s="10" t="s">
        <v>532</v>
      </c>
      <c r="D3" s="50" t="s">
        <v>587</v>
      </c>
      <c r="E3" s="10">
        <v>2005</v>
      </c>
      <c r="F3" s="10" t="s">
        <v>125</v>
      </c>
      <c r="G3" s="10" t="s">
        <v>113</v>
      </c>
      <c r="H3" s="10" t="s">
        <v>419</v>
      </c>
      <c r="I3" s="10" t="s">
        <v>114</v>
      </c>
      <c r="J3" s="10" t="s">
        <v>115</v>
      </c>
      <c r="K3" s="10" t="s">
        <v>116</v>
      </c>
      <c r="L3" s="10">
        <v>1000</v>
      </c>
      <c r="M3" s="10" t="s">
        <v>117</v>
      </c>
      <c r="N3" s="10" t="s">
        <v>118</v>
      </c>
      <c r="O3" s="10" t="s">
        <v>119</v>
      </c>
      <c r="P3" s="10" t="s">
        <v>120</v>
      </c>
      <c r="Q3" s="10" t="s">
        <v>121</v>
      </c>
      <c r="R3" s="10" t="s">
        <v>122</v>
      </c>
      <c r="S3" s="10">
        <v>1.068E-2</v>
      </c>
      <c r="T3" s="11">
        <v>41.48</v>
      </c>
      <c r="U3" s="11">
        <v>-72.52</v>
      </c>
      <c r="V3" s="10" t="s">
        <v>123</v>
      </c>
      <c r="W3" s="10">
        <v>47</v>
      </c>
      <c r="X3" s="10">
        <v>16.61</v>
      </c>
      <c r="Y3" s="10"/>
      <c r="Z3" s="10"/>
      <c r="AA3" s="10"/>
      <c r="AB3" s="10"/>
      <c r="AC3" s="10"/>
      <c r="AD3" s="10">
        <v>2.5499999999999998</v>
      </c>
      <c r="AE3" s="10"/>
      <c r="AF3" s="10"/>
      <c r="AG3" s="10"/>
      <c r="AH3" s="10"/>
      <c r="AI3" s="10" t="s">
        <v>124</v>
      </c>
      <c r="AJ3" s="12"/>
      <c r="AK3" s="9">
        <f t="shared" ref="AK3:AK72" si="0">LN(X3/AD3)</f>
        <v>1.8739115644548687</v>
      </c>
    </row>
    <row r="4" spans="1:37" x14ac:dyDescent="0.25">
      <c r="A4" s="10">
        <v>3</v>
      </c>
      <c r="B4" s="10">
        <v>1</v>
      </c>
      <c r="C4" s="10" t="s">
        <v>532</v>
      </c>
      <c r="D4" s="50" t="s">
        <v>587</v>
      </c>
      <c r="E4" s="10">
        <v>2005</v>
      </c>
      <c r="F4" s="10" t="s">
        <v>126</v>
      </c>
      <c r="G4" s="10" t="s">
        <v>113</v>
      </c>
      <c r="H4" s="10" t="s">
        <v>419</v>
      </c>
      <c r="I4" s="10" t="s">
        <v>114</v>
      </c>
      <c r="J4" s="10" t="s">
        <v>115</v>
      </c>
      <c r="K4" s="10" t="s">
        <v>116</v>
      </c>
      <c r="L4" s="10">
        <v>1000</v>
      </c>
      <c r="M4" s="10" t="s">
        <v>117</v>
      </c>
      <c r="N4" s="10" t="s">
        <v>118</v>
      </c>
      <c r="O4" s="10" t="s">
        <v>119</v>
      </c>
      <c r="P4" s="10" t="s">
        <v>120</v>
      </c>
      <c r="Q4" s="10" t="s">
        <v>121</v>
      </c>
      <c r="R4" s="10" t="s">
        <v>122</v>
      </c>
      <c r="S4" s="10">
        <v>1.068E-2</v>
      </c>
      <c r="T4" s="11">
        <v>41.48</v>
      </c>
      <c r="U4" s="11">
        <v>-72.52</v>
      </c>
      <c r="V4" s="10" t="s">
        <v>123</v>
      </c>
      <c r="W4" s="10">
        <v>47</v>
      </c>
      <c r="X4" s="10">
        <v>172.4</v>
      </c>
      <c r="Y4" s="10"/>
      <c r="Z4" s="10"/>
      <c r="AA4" s="10"/>
      <c r="AB4" s="10"/>
      <c r="AC4" s="10"/>
      <c r="AD4" s="10">
        <v>118.6</v>
      </c>
      <c r="AE4" s="10"/>
      <c r="AF4" s="10"/>
      <c r="AG4" s="10"/>
      <c r="AH4" s="10"/>
      <c r="AI4" s="10" t="s">
        <v>124</v>
      </c>
      <c r="AJ4" s="12"/>
      <c r="AK4" s="9">
        <f t="shared" si="0"/>
        <v>0.37406087166596769</v>
      </c>
    </row>
    <row r="5" spans="1:37" x14ac:dyDescent="0.25">
      <c r="A5" s="10">
        <v>4</v>
      </c>
      <c r="B5" s="10">
        <v>1</v>
      </c>
      <c r="C5" s="10" t="s">
        <v>532</v>
      </c>
      <c r="D5" s="50" t="s">
        <v>587</v>
      </c>
      <c r="E5" s="10">
        <v>2005</v>
      </c>
      <c r="F5" s="10" t="s">
        <v>127</v>
      </c>
      <c r="G5" s="10" t="s">
        <v>128</v>
      </c>
      <c r="H5" s="10" t="s">
        <v>419</v>
      </c>
      <c r="I5" s="10" t="s">
        <v>114</v>
      </c>
      <c r="J5" s="10" t="s">
        <v>115</v>
      </c>
      <c r="K5" s="10" t="s">
        <v>116</v>
      </c>
      <c r="L5" s="10">
        <v>1000</v>
      </c>
      <c r="M5" s="10" t="s">
        <v>117</v>
      </c>
      <c r="N5" s="10" t="s">
        <v>118</v>
      </c>
      <c r="O5" s="10" t="s">
        <v>119</v>
      </c>
      <c r="P5" s="10" t="s">
        <v>120</v>
      </c>
      <c r="Q5" s="10" t="s">
        <v>121</v>
      </c>
      <c r="R5" s="10" t="s">
        <v>122</v>
      </c>
      <c r="S5" s="10">
        <v>1.068E-2</v>
      </c>
      <c r="T5" s="11">
        <v>41.48</v>
      </c>
      <c r="U5" s="11">
        <v>-72.52</v>
      </c>
      <c r="V5" s="10" t="s">
        <v>123</v>
      </c>
      <c r="W5" s="10">
        <v>47</v>
      </c>
      <c r="X5" s="10">
        <v>7.16</v>
      </c>
      <c r="Y5" s="10"/>
      <c r="Z5" s="10"/>
      <c r="AA5" s="10"/>
      <c r="AB5" s="10"/>
      <c r="AC5" s="10"/>
      <c r="AD5" s="10">
        <v>15.09</v>
      </c>
      <c r="AE5" s="10"/>
      <c r="AF5" s="10"/>
      <c r="AG5" s="10"/>
      <c r="AH5" s="10"/>
      <c r="AI5" s="10" t="s">
        <v>124</v>
      </c>
      <c r="AJ5" s="12"/>
      <c r="AK5" s="9">
        <f t="shared" si="0"/>
        <v>-0.74552229180720331</v>
      </c>
    </row>
    <row r="6" spans="1:37" x14ac:dyDescent="0.25">
      <c r="A6" s="10">
        <v>5</v>
      </c>
      <c r="B6" s="10">
        <v>1</v>
      </c>
      <c r="C6" s="10" t="s">
        <v>532</v>
      </c>
      <c r="D6" s="50" t="s">
        <v>587</v>
      </c>
      <c r="E6" s="10">
        <v>2005</v>
      </c>
      <c r="F6" s="10" t="s">
        <v>129</v>
      </c>
      <c r="G6" s="10" t="s">
        <v>113</v>
      </c>
      <c r="H6" s="10" t="s">
        <v>419</v>
      </c>
      <c r="I6" s="10" t="s">
        <v>114</v>
      </c>
      <c r="J6" s="10" t="s">
        <v>115</v>
      </c>
      <c r="K6" s="10" t="s">
        <v>116</v>
      </c>
      <c r="L6" s="10">
        <v>1000</v>
      </c>
      <c r="M6" s="10" t="s">
        <v>117</v>
      </c>
      <c r="N6" s="10" t="s">
        <v>118</v>
      </c>
      <c r="O6" s="10" t="s">
        <v>119</v>
      </c>
      <c r="P6" s="10" t="s">
        <v>120</v>
      </c>
      <c r="Q6" s="10" t="s">
        <v>121</v>
      </c>
      <c r="R6" s="10" t="s">
        <v>122</v>
      </c>
      <c r="S6" s="10">
        <v>1.068E-2</v>
      </c>
      <c r="T6" s="11">
        <v>41.48</v>
      </c>
      <c r="U6" s="11">
        <v>-72.52</v>
      </c>
      <c r="V6" s="10" t="s">
        <v>123</v>
      </c>
      <c r="W6" s="10">
        <v>47</v>
      </c>
      <c r="X6" s="10">
        <v>305.2</v>
      </c>
      <c r="Y6" s="10"/>
      <c r="Z6" s="10"/>
      <c r="AA6" s="10"/>
      <c r="AB6" s="10"/>
      <c r="AC6" s="10"/>
      <c r="AD6" s="10">
        <v>207.4</v>
      </c>
      <c r="AE6" s="10"/>
      <c r="AF6" s="10"/>
      <c r="AG6" s="10"/>
      <c r="AH6" s="10"/>
      <c r="AI6" s="10" t="s">
        <v>124</v>
      </c>
      <c r="AJ6" s="12"/>
      <c r="AK6" s="9">
        <f t="shared" si="0"/>
        <v>0.38631800361487495</v>
      </c>
    </row>
    <row r="7" spans="1:37" x14ac:dyDescent="0.25">
      <c r="A7" s="10">
        <v>6</v>
      </c>
      <c r="B7" s="10">
        <v>1</v>
      </c>
      <c r="C7" s="10" t="s">
        <v>532</v>
      </c>
      <c r="D7" s="50" t="s">
        <v>587</v>
      </c>
      <c r="E7" s="10">
        <v>2005</v>
      </c>
      <c r="F7" s="10" t="s">
        <v>130</v>
      </c>
      <c r="G7" s="10" t="s">
        <v>113</v>
      </c>
      <c r="H7" s="10" t="s">
        <v>419</v>
      </c>
      <c r="I7" s="10" t="s">
        <v>114</v>
      </c>
      <c r="J7" s="10" t="s">
        <v>115</v>
      </c>
      <c r="K7" s="10" t="s">
        <v>116</v>
      </c>
      <c r="L7" s="10">
        <v>1000</v>
      </c>
      <c r="M7" s="10" t="s">
        <v>117</v>
      </c>
      <c r="N7" s="10" t="s">
        <v>118</v>
      </c>
      <c r="O7" s="10" t="s">
        <v>119</v>
      </c>
      <c r="P7" s="10" t="s">
        <v>120</v>
      </c>
      <c r="Q7" s="10" t="s">
        <v>121</v>
      </c>
      <c r="R7" s="10" t="s">
        <v>122</v>
      </c>
      <c r="S7" s="10">
        <v>1.068E-2</v>
      </c>
      <c r="T7" s="11">
        <v>41.48</v>
      </c>
      <c r="U7" s="11">
        <v>-72.52</v>
      </c>
      <c r="V7" s="10" t="s">
        <v>123</v>
      </c>
      <c r="W7" s="10">
        <v>47</v>
      </c>
      <c r="X7" s="10">
        <v>146.4</v>
      </c>
      <c r="Y7" s="10"/>
      <c r="Z7" s="10"/>
      <c r="AA7" s="10"/>
      <c r="AB7" s="10"/>
      <c r="AC7" s="10"/>
      <c r="AD7" s="10">
        <v>115.3</v>
      </c>
      <c r="AE7" s="10"/>
      <c r="AF7" s="10"/>
      <c r="AG7" s="10"/>
      <c r="AH7" s="10"/>
      <c r="AI7" s="10" t="s">
        <v>124</v>
      </c>
      <c r="AJ7" s="12"/>
      <c r="AK7" s="9">
        <f t="shared" si="0"/>
        <v>0.23880517425219794</v>
      </c>
    </row>
    <row r="8" spans="1:37" x14ac:dyDescent="0.25">
      <c r="A8" s="10">
        <v>7</v>
      </c>
      <c r="B8" s="10">
        <v>2</v>
      </c>
      <c r="C8" s="10" t="s">
        <v>533</v>
      </c>
      <c r="D8" s="50" t="s">
        <v>588</v>
      </c>
      <c r="E8" s="10">
        <v>2016</v>
      </c>
      <c r="F8" s="10" t="s">
        <v>131</v>
      </c>
      <c r="G8" s="10" t="s">
        <v>113</v>
      </c>
      <c r="H8" s="10" t="s">
        <v>419</v>
      </c>
      <c r="I8" s="10" t="s">
        <v>132</v>
      </c>
      <c r="J8" s="10" t="s">
        <v>133</v>
      </c>
      <c r="K8" s="10" t="s">
        <v>134</v>
      </c>
      <c r="L8" s="10">
        <v>554</v>
      </c>
      <c r="M8" s="10" t="s">
        <v>135</v>
      </c>
      <c r="N8" s="10" t="s">
        <v>136</v>
      </c>
      <c r="O8" s="10" t="s">
        <v>119</v>
      </c>
      <c r="P8" s="10" t="s">
        <v>120</v>
      </c>
      <c r="Q8" s="10" t="s">
        <v>137</v>
      </c>
      <c r="R8" s="10" t="s">
        <v>138</v>
      </c>
      <c r="S8" s="10">
        <v>79</v>
      </c>
      <c r="T8" s="11">
        <v>32.97</v>
      </c>
      <c r="U8" s="11">
        <v>-90.52</v>
      </c>
      <c r="V8" s="10" t="s">
        <v>139</v>
      </c>
      <c r="W8" s="10">
        <v>31</v>
      </c>
      <c r="X8" s="10"/>
      <c r="Y8" s="10"/>
      <c r="Z8" s="10"/>
      <c r="AA8" s="10"/>
      <c r="AB8" s="10"/>
      <c r="AC8" s="10"/>
      <c r="AD8" s="10"/>
      <c r="AE8" s="10"/>
      <c r="AF8" s="10"/>
      <c r="AG8" s="10"/>
      <c r="AH8" s="10"/>
      <c r="AI8" s="10" t="s">
        <v>300</v>
      </c>
      <c r="AJ8" s="12">
        <v>-20.8</v>
      </c>
    </row>
    <row r="9" spans="1:37" x14ac:dyDescent="0.25">
      <c r="A9" s="10">
        <v>8</v>
      </c>
      <c r="B9" s="10">
        <v>2</v>
      </c>
      <c r="C9" s="10" t="s">
        <v>533</v>
      </c>
      <c r="D9" s="50" t="s">
        <v>588</v>
      </c>
      <c r="E9" s="10">
        <v>2016</v>
      </c>
      <c r="F9" s="10" t="s">
        <v>140</v>
      </c>
      <c r="G9" s="10" t="s">
        <v>128</v>
      </c>
      <c r="H9" s="10" t="s">
        <v>419</v>
      </c>
      <c r="I9" s="10" t="s">
        <v>132</v>
      </c>
      <c r="J9" s="10" t="s">
        <v>133</v>
      </c>
      <c r="K9" s="10" t="s">
        <v>134</v>
      </c>
      <c r="L9" s="10">
        <v>554</v>
      </c>
      <c r="M9" s="10" t="s">
        <v>135</v>
      </c>
      <c r="N9" s="10" t="s">
        <v>136</v>
      </c>
      <c r="O9" s="10" t="s">
        <v>119</v>
      </c>
      <c r="P9" s="10" t="s">
        <v>120</v>
      </c>
      <c r="Q9" s="10" t="s">
        <v>141</v>
      </c>
      <c r="R9" s="10" t="s">
        <v>138</v>
      </c>
      <c r="S9" s="10">
        <v>79</v>
      </c>
      <c r="T9" s="11">
        <v>32.97</v>
      </c>
      <c r="U9" s="11">
        <v>-90.52</v>
      </c>
      <c r="V9" s="10" t="s">
        <v>139</v>
      </c>
      <c r="W9" s="10">
        <v>31</v>
      </c>
      <c r="X9" s="10"/>
      <c r="Y9" s="10"/>
      <c r="Z9" s="10"/>
      <c r="AA9" s="10"/>
      <c r="AB9" s="10"/>
      <c r="AC9" s="10"/>
      <c r="AD9" s="10"/>
      <c r="AE9" s="10"/>
      <c r="AF9" s="10"/>
      <c r="AG9" s="10"/>
      <c r="AH9" s="10"/>
      <c r="AI9" s="10" t="s">
        <v>300</v>
      </c>
      <c r="AJ9" s="12">
        <v>24.2</v>
      </c>
    </row>
    <row r="10" spans="1:37" x14ac:dyDescent="0.25">
      <c r="A10" s="10">
        <v>9</v>
      </c>
      <c r="B10" s="10">
        <v>2</v>
      </c>
      <c r="C10" s="10" t="s">
        <v>533</v>
      </c>
      <c r="D10" s="50" t="s">
        <v>588</v>
      </c>
      <c r="E10" s="10">
        <v>2016</v>
      </c>
      <c r="F10" s="10" t="s">
        <v>142</v>
      </c>
      <c r="G10" s="10" t="s">
        <v>143</v>
      </c>
      <c r="H10" s="10" t="s">
        <v>143</v>
      </c>
      <c r="I10" s="10" t="s">
        <v>132</v>
      </c>
      <c r="J10" s="10" t="s">
        <v>133</v>
      </c>
      <c r="K10" s="10" t="s">
        <v>134</v>
      </c>
      <c r="L10" s="10">
        <v>554</v>
      </c>
      <c r="M10" s="10" t="s">
        <v>135</v>
      </c>
      <c r="N10" s="10" t="s">
        <v>136</v>
      </c>
      <c r="O10" s="10" t="s">
        <v>119</v>
      </c>
      <c r="P10" s="10" t="s">
        <v>120</v>
      </c>
      <c r="Q10" s="10" t="s">
        <v>144</v>
      </c>
      <c r="R10" s="10" t="s">
        <v>138</v>
      </c>
      <c r="S10" s="10">
        <v>79</v>
      </c>
      <c r="T10" s="11">
        <v>32.97</v>
      </c>
      <c r="U10" s="11">
        <v>-90.52</v>
      </c>
      <c r="V10" s="10" t="s">
        <v>139</v>
      </c>
      <c r="W10" s="10">
        <v>31</v>
      </c>
      <c r="X10" s="10"/>
      <c r="Y10" s="10"/>
      <c r="Z10" s="10"/>
      <c r="AA10" s="10"/>
      <c r="AB10" s="10"/>
      <c r="AC10" s="10"/>
      <c r="AD10" s="10"/>
      <c r="AE10" s="10"/>
      <c r="AF10" s="10"/>
      <c r="AG10" s="10"/>
      <c r="AH10" s="10"/>
      <c r="AI10" s="10" t="s">
        <v>300</v>
      </c>
      <c r="AJ10" s="12">
        <v>17.3</v>
      </c>
    </row>
    <row r="11" spans="1:37" x14ac:dyDescent="0.25">
      <c r="A11" s="10">
        <v>10</v>
      </c>
      <c r="B11" s="10">
        <v>2</v>
      </c>
      <c r="C11" s="10" t="s">
        <v>533</v>
      </c>
      <c r="D11" s="50" t="s">
        <v>588</v>
      </c>
      <c r="E11" s="10">
        <v>2016</v>
      </c>
      <c r="F11" s="10" t="s">
        <v>131</v>
      </c>
      <c r="G11" s="10" t="s">
        <v>113</v>
      </c>
      <c r="H11" s="10" t="s">
        <v>419</v>
      </c>
      <c r="I11" s="10" t="s">
        <v>132</v>
      </c>
      <c r="J11" s="10" t="s">
        <v>133</v>
      </c>
      <c r="K11" s="10" t="s">
        <v>134</v>
      </c>
      <c r="L11" s="10">
        <v>554</v>
      </c>
      <c r="M11" s="10" t="s">
        <v>135</v>
      </c>
      <c r="N11" s="10" t="s">
        <v>136</v>
      </c>
      <c r="O11" s="10" t="s">
        <v>119</v>
      </c>
      <c r="P11" s="10" t="s">
        <v>120</v>
      </c>
      <c r="Q11" s="10" t="s">
        <v>145</v>
      </c>
      <c r="R11" s="10" t="s">
        <v>138</v>
      </c>
      <c r="S11" s="10">
        <v>113</v>
      </c>
      <c r="T11" s="11">
        <v>32.96</v>
      </c>
      <c r="U11" s="11">
        <v>-90.44</v>
      </c>
      <c r="V11" s="10" t="s">
        <v>139</v>
      </c>
      <c r="W11" s="10">
        <v>55</v>
      </c>
      <c r="X11" s="10"/>
      <c r="Y11" s="10"/>
      <c r="Z11" s="10"/>
      <c r="AA11" s="10"/>
      <c r="AB11" s="10"/>
      <c r="AC11" s="10"/>
      <c r="AD11" s="10"/>
      <c r="AE11" s="10"/>
      <c r="AF11" s="10"/>
      <c r="AG11" s="10"/>
      <c r="AH11" s="10"/>
      <c r="AI11" s="10" t="s">
        <v>300</v>
      </c>
      <c r="AJ11" s="12">
        <v>-33.700000000000003</v>
      </c>
    </row>
    <row r="12" spans="1:37" x14ac:dyDescent="0.25">
      <c r="A12" s="10">
        <v>11</v>
      </c>
      <c r="B12" s="10">
        <v>2</v>
      </c>
      <c r="C12" s="10" t="s">
        <v>533</v>
      </c>
      <c r="D12" s="50" t="s">
        <v>588</v>
      </c>
      <c r="E12" s="10">
        <v>2016</v>
      </c>
      <c r="F12" s="10" t="s">
        <v>140</v>
      </c>
      <c r="G12" s="10" t="s">
        <v>128</v>
      </c>
      <c r="H12" s="10" t="s">
        <v>419</v>
      </c>
      <c r="I12" s="10" t="s">
        <v>132</v>
      </c>
      <c r="J12" s="10" t="s">
        <v>133</v>
      </c>
      <c r="K12" s="10" t="s">
        <v>134</v>
      </c>
      <c r="L12" s="10">
        <v>554</v>
      </c>
      <c r="M12" s="10" t="s">
        <v>135</v>
      </c>
      <c r="N12" s="10" t="s">
        <v>136</v>
      </c>
      <c r="O12" s="10" t="s">
        <v>119</v>
      </c>
      <c r="P12" s="10" t="s">
        <v>120</v>
      </c>
      <c r="Q12" s="10" t="s">
        <v>146</v>
      </c>
      <c r="R12" s="10" t="s">
        <v>138</v>
      </c>
      <c r="S12" s="10">
        <v>113</v>
      </c>
      <c r="T12" s="11">
        <v>32.96</v>
      </c>
      <c r="U12" s="11">
        <v>-90.44</v>
      </c>
      <c r="V12" s="10" t="s">
        <v>139</v>
      </c>
      <c r="W12" s="10">
        <v>55</v>
      </c>
      <c r="X12" s="10"/>
      <c r="Y12" s="10"/>
      <c r="Z12" s="10"/>
      <c r="AA12" s="10"/>
      <c r="AB12" s="10"/>
      <c r="AC12" s="10"/>
      <c r="AD12" s="10"/>
      <c r="AE12" s="10"/>
      <c r="AF12" s="10"/>
      <c r="AG12" s="10"/>
      <c r="AH12" s="10"/>
      <c r="AI12" s="10" t="s">
        <v>300</v>
      </c>
      <c r="AJ12" s="12">
        <v>-5.22</v>
      </c>
    </row>
    <row r="13" spans="1:37" x14ac:dyDescent="0.25">
      <c r="A13" s="10">
        <v>12</v>
      </c>
      <c r="B13" s="10">
        <v>2</v>
      </c>
      <c r="C13" s="10" t="s">
        <v>533</v>
      </c>
      <c r="D13" s="50" t="s">
        <v>588</v>
      </c>
      <c r="E13" s="10">
        <v>2016</v>
      </c>
      <c r="F13" s="10" t="s">
        <v>142</v>
      </c>
      <c r="G13" s="10" t="s">
        <v>143</v>
      </c>
      <c r="H13" s="10" t="s">
        <v>143</v>
      </c>
      <c r="I13" s="10" t="s">
        <v>132</v>
      </c>
      <c r="J13" s="10" t="s">
        <v>133</v>
      </c>
      <c r="K13" s="10" t="s">
        <v>134</v>
      </c>
      <c r="L13" s="10">
        <v>554</v>
      </c>
      <c r="M13" s="10" t="s">
        <v>135</v>
      </c>
      <c r="N13" s="10" t="s">
        <v>136</v>
      </c>
      <c r="O13" s="10" t="s">
        <v>119</v>
      </c>
      <c r="P13" s="10" t="s">
        <v>120</v>
      </c>
      <c r="Q13" s="10" t="s">
        <v>147</v>
      </c>
      <c r="R13" s="10" t="s">
        <v>138</v>
      </c>
      <c r="S13" s="10">
        <v>113</v>
      </c>
      <c r="T13" s="11">
        <v>32.96</v>
      </c>
      <c r="U13" s="11">
        <v>-90.44</v>
      </c>
      <c r="V13" s="10" t="s">
        <v>139</v>
      </c>
      <c r="W13" s="10">
        <v>55</v>
      </c>
      <c r="X13" s="10"/>
      <c r="Y13" s="10"/>
      <c r="Z13" s="10"/>
      <c r="AA13" s="10"/>
      <c r="AB13" s="10"/>
      <c r="AC13" s="10"/>
      <c r="AD13" s="10"/>
      <c r="AE13" s="10"/>
      <c r="AF13" s="10"/>
      <c r="AG13" s="10"/>
      <c r="AH13" s="10"/>
      <c r="AI13" s="10" t="s">
        <v>300</v>
      </c>
      <c r="AJ13" s="12">
        <v>4.92</v>
      </c>
    </row>
    <row r="14" spans="1:37" x14ac:dyDescent="0.25">
      <c r="A14" s="10">
        <v>13</v>
      </c>
      <c r="B14" s="10">
        <v>2</v>
      </c>
      <c r="C14" s="10" t="s">
        <v>533</v>
      </c>
      <c r="D14" s="50" t="s">
        <v>588</v>
      </c>
      <c r="E14" s="10">
        <v>2016</v>
      </c>
      <c r="F14" s="10" t="s">
        <v>131</v>
      </c>
      <c r="G14" s="10" t="s">
        <v>113</v>
      </c>
      <c r="H14" s="10" t="s">
        <v>419</v>
      </c>
      <c r="I14" s="10" t="s">
        <v>132</v>
      </c>
      <c r="J14" s="10" t="s">
        <v>133</v>
      </c>
      <c r="K14" s="10" t="s">
        <v>134</v>
      </c>
      <c r="L14" s="10">
        <v>554</v>
      </c>
      <c r="M14" s="10" t="s">
        <v>135</v>
      </c>
      <c r="N14" s="10" t="s">
        <v>136</v>
      </c>
      <c r="O14" s="10" t="s">
        <v>119</v>
      </c>
      <c r="P14" s="10" t="s">
        <v>120</v>
      </c>
      <c r="Q14" s="10" t="s">
        <v>148</v>
      </c>
      <c r="R14" s="10" t="s">
        <v>138</v>
      </c>
      <c r="S14" s="10">
        <v>98</v>
      </c>
      <c r="T14" s="11">
        <v>32.97</v>
      </c>
      <c r="U14" s="11">
        <v>-90.52</v>
      </c>
      <c r="V14" s="10" t="s">
        <v>139</v>
      </c>
      <c r="W14" s="10">
        <v>54</v>
      </c>
      <c r="X14" s="10"/>
      <c r="Y14" s="10"/>
      <c r="Z14" s="10"/>
      <c r="AA14" s="10"/>
      <c r="AB14" s="10"/>
      <c r="AC14" s="10"/>
      <c r="AD14" s="10"/>
      <c r="AE14" s="10"/>
      <c r="AF14" s="10"/>
      <c r="AG14" s="10"/>
      <c r="AH14" s="10"/>
      <c r="AI14" s="10" t="s">
        <v>300</v>
      </c>
      <c r="AJ14" s="12">
        <v>-79.900000000000006</v>
      </c>
    </row>
    <row r="15" spans="1:37" x14ac:dyDescent="0.25">
      <c r="A15" s="10">
        <v>14</v>
      </c>
      <c r="B15" s="10">
        <v>2</v>
      </c>
      <c r="C15" s="10" t="s">
        <v>533</v>
      </c>
      <c r="D15" s="50" t="s">
        <v>588</v>
      </c>
      <c r="E15" s="10">
        <v>2016</v>
      </c>
      <c r="F15" s="10" t="s">
        <v>140</v>
      </c>
      <c r="G15" s="10" t="s">
        <v>128</v>
      </c>
      <c r="H15" s="10" t="s">
        <v>419</v>
      </c>
      <c r="I15" s="10" t="s">
        <v>132</v>
      </c>
      <c r="J15" s="10" t="s">
        <v>133</v>
      </c>
      <c r="K15" s="10" t="s">
        <v>134</v>
      </c>
      <c r="L15" s="10">
        <v>554</v>
      </c>
      <c r="M15" s="10" t="s">
        <v>135</v>
      </c>
      <c r="N15" s="10" t="s">
        <v>136</v>
      </c>
      <c r="O15" s="10" t="s">
        <v>119</v>
      </c>
      <c r="P15" s="10" t="s">
        <v>120</v>
      </c>
      <c r="Q15" s="10" t="s">
        <v>149</v>
      </c>
      <c r="R15" s="10" t="s">
        <v>138</v>
      </c>
      <c r="S15" s="10">
        <v>98</v>
      </c>
      <c r="T15" s="11">
        <v>32.97</v>
      </c>
      <c r="U15" s="11">
        <v>-90.52</v>
      </c>
      <c r="V15" s="10" t="s">
        <v>139</v>
      </c>
      <c r="W15" s="10">
        <v>54</v>
      </c>
      <c r="X15" s="10"/>
      <c r="Y15" s="10"/>
      <c r="Z15" s="10"/>
      <c r="AA15" s="10"/>
      <c r="AB15" s="10"/>
      <c r="AC15" s="10"/>
      <c r="AD15" s="10"/>
      <c r="AE15" s="10"/>
      <c r="AF15" s="10"/>
      <c r="AG15" s="10"/>
      <c r="AH15" s="10"/>
      <c r="AI15" s="10" t="s">
        <v>300</v>
      </c>
      <c r="AJ15" s="12">
        <v>-3.7</v>
      </c>
    </row>
    <row r="16" spans="1:37" x14ac:dyDescent="0.25">
      <c r="A16" s="10">
        <v>15</v>
      </c>
      <c r="B16" s="10">
        <v>2</v>
      </c>
      <c r="C16" s="10" t="s">
        <v>533</v>
      </c>
      <c r="D16" s="50" t="s">
        <v>588</v>
      </c>
      <c r="E16" s="10">
        <v>2016</v>
      </c>
      <c r="F16" s="10" t="s">
        <v>142</v>
      </c>
      <c r="G16" s="10" t="s">
        <v>143</v>
      </c>
      <c r="H16" s="10" t="s">
        <v>143</v>
      </c>
      <c r="I16" s="10" t="s">
        <v>132</v>
      </c>
      <c r="J16" s="10" t="s">
        <v>133</v>
      </c>
      <c r="K16" s="10" t="s">
        <v>134</v>
      </c>
      <c r="L16" s="10">
        <v>554</v>
      </c>
      <c r="M16" s="10" t="s">
        <v>135</v>
      </c>
      <c r="N16" s="10" t="s">
        <v>136</v>
      </c>
      <c r="O16" s="10" t="s">
        <v>119</v>
      </c>
      <c r="P16" s="10" t="s">
        <v>120</v>
      </c>
      <c r="Q16" s="10" t="s">
        <v>150</v>
      </c>
      <c r="R16" s="10" t="s">
        <v>138</v>
      </c>
      <c r="S16" s="10">
        <v>98</v>
      </c>
      <c r="T16" s="11">
        <v>32.97</v>
      </c>
      <c r="U16" s="11">
        <v>-90.52</v>
      </c>
      <c r="V16" s="10" t="s">
        <v>139</v>
      </c>
      <c r="W16" s="10">
        <v>54</v>
      </c>
      <c r="X16" s="10"/>
      <c r="Y16" s="10"/>
      <c r="Z16" s="10"/>
      <c r="AA16" s="10"/>
      <c r="AB16" s="10"/>
      <c r="AC16" s="10"/>
      <c r="AD16" s="10"/>
      <c r="AE16" s="10"/>
      <c r="AF16" s="10"/>
      <c r="AG16" s="10"/>
      <c r="AH16" s="10"/>
      <c r="AI16" s="10" t="s">
        <v>300</v>
      </c>
      <c r="AJ16" s="12">
        <v>-29.6</v>
      </c>
    </row>
    <row r="17" spans="1:37" x14ac:dyDescent="0.25">
      <c r="A17" s="10">
        <v>16</v>
      </c>
      <c r="B17" s="10">
        <v>2</v>
      </c>
      <c r="C17" s="10" t="s">
        <v>533</v>
      </c>
      <c r="D17" s="50" t="s">
        <v>588</v>
      </c>
      <c r="E17" s="10">
        <v>2016</v>
      </c>
      <c r="F17" s="10" t="s">
        <v>131</v>
      </c>
      <c r="G17" s="10" t="s">
        <v>113</v>
      </c>
      <c r="H17" s="10" t="s">
        <v>419</v>
      </c>
      <c r="I17" s="10" t="s">
        <v>132</v>
      </c>
      <c r="J17" s="10" t="s">
        <v>133</v>
      </c>
      <c r="K17" s="10" t="s">
        <v>134</v>
      </c>
      <c r="L17" s="10">
        <v>554</v>
      </c>
      <c r="M17" s="10" t="s">
        <v>135</v>
      </c>
      <c r="N17" s="10" t="s">
        <v>136</v>
      </c>
      <c r="O17" s="10" t="s">
        <v>119</v>
      </c>
      <c r="P17" s="10" t="s">
        <v>120</v>
      </c>
      <c r="Q17" s="10" t="s">
        <v>151</v>
      </c>
      <c r="R17" s="10" t="s">
        <v>138</v>
      </c>
      <c r="S17" s="10">
        <v>155</v>
      </c>
      <c r="T17" s="11">
        <v>32.97</v>
      </c>
      <c r="U17" s="11">
        <v>-90.52</v>
      </c>
      <c r="V17" s="10" t="s">
        <v>139</v>
      </c>
      <c r="W17" s="10">
        <v>48</v>
      </c>
      <c r="X17" s="10"/>
      <c r="Y17" s="10"/>
      <c r="Z17" s="10"/>
      <c r="AA17" s="10"/>
      <c r="AB17" s="10"/>
      <c r="AC17" s="10"/>
      <c r="AD17" s="10"/>
      <c r="AE17" s="10"/>
      <c r="AF17" s="10"/>
      <c r="AG17" s="10"/>
      <c r="AH17" s="10"/>
      <c r="AI17" s="10" t="s">
        <v>300</v>
      </c>
      <c r="AJ17" s="12">
        <v>-21.6</v>
      </c>
    </row>
    <row r="18" spans="1:37" x14ac:dyDescent="0.25">
      <c r="A18" s="10">
        <v>17</v>
      </c>
      <c r="B18" s="10">
        <v>2</v>
      </c>
      <c r="C18" s="10" t="s">
        <v>533</v>
      </c>
      <c r="D18" s="50" t="s">
        <v>588</v>
      </c>
      <c r="E18" s="10">
        <v>2016</v>
      </c>
      <c r="F18" s="10" t="s">
        <v>140</v>
      </c>
      <c r="G18" s="10" t="s">
        <v>128</v>
      </c>
      <c r="H18" s="10" t="s">
        <v>419</v>
      </c>
      <c r="I18" s="10" t="s">
        <v>132</v>
      </c>
      <c r="J18" s="10" t="s">
        <v>133</v>
      </c>
      <c r="K18" s="10" t="s">
        <v>134</v>
      </c>
      <c r="L18" s="10">
        <v>554</v>
      </c>
      <c r="M18" s="10" t="s">
        <v>135</v>
      </c>
      <c r="N18" s="10" t="s">
        <v>136</v>
      </c>
      <c r="O18" s="10" t="s">
        <v>119</v>
      </c>
      <c r="P18" s="10" t="s">
        <v>120</v>
      </c>
      <c r="Q18" s="10" t="s">
        <v>152</v>
      </c>
      <c r="R18" s="10" t="s">
        <v>138</v>
      </c>
      <c r="S18" s="10">
        <v>155</v>
      </c>
      <c r="T18" s="11">
        <v>32.97</v>
      </c>
      <c r="U18" s="11">
        <v>-90.52</v>
      </c>
      <c r="V18" s="10" t="s">
        <v>139</v>
      </c>
      <c r="W18" s="10">
        <v>48</v>
      </c>
      <c r="X18" s="10"/>
      <c r="Y18" s="10"/>
      <c r="Z18" s="10"/>
      <c r="AA18" s="10"/>
      <c r="AB18" s="10"/>
      <c r="AC18" s="10"/>
      <c r="AD18" s="10"/>
      <c r="AE18" s="10"/>
      <c r="AF18" s="10"/>
      <c r="AG18" s="10"/>
      <c r="AH18" s="10"/>
      <c r="AI18" s="10" t="s">
        <v>300</v>
      </c>
      <c r="AJ18" s="12">
        <v>-40.6</v>
      </c>
    </row>
    <row r="19" spans="1:37" x14ac:dyDescent="0.25">
      <c r="A19" s="10">
        <v>18</v>
      </c>
      <c r="B19" s="10">
        <v>2</v>
      </c>
      <c r="C19" s="10" t="s">
        <v>533</v>
      </c>
      <c r="D19" s="50" t="s">
        <v>588</v>
      </c>
      <c r="E19" s="10">
        <v>2016</v>
      </c>
      <c r="F19" s="10" t="s">
        <v>142</v>
      </c>
      <c r="G19" s="10" t="s">
        <v>143</v>
      </c>
      <c r="H19" s="10" t="s">
        <v>143</v>
      </c>
      <c r="I19" s="10" t="s">
        <v>132</v>
      </c>
      <c r="J19" s="10" t="s">
        <v>133</v>
      </c>
      <c r="K19" s="10" t="s">
        <v>134</v>
      </c>
      <c r="L19" s="10">
        <v>554</v>
      </c>
      <c r="M19" s="10" t="s">
        <v>135</v>
      </c>
      <c r="N19" s="10" t="s">
        <v>136</v>
      </c>
      <c r="O19" s="10" t="s">
        <v>119</v>
      </c>
      <c r="P19" s="10" t="s">
        <v>120</v>
      </c>
      <c r="Q19" s="10" t="s">
        <v>153</v>
      </c>
      <c r="R19" s="10" t="s">
        <v>138</v>
      </c>
      <c r="S19" s="10">
        <v>155</v>
      </c>
      <c r="T19" s="11">
        <v>32.97</v>
      </c>
      <c r="U19" s="11">
        <v>-90.52</v>
      </c>
      <c r="V19" s="10" t="s">
        <v>139</v>
      </c>
      <c r="W19" s="10">
        <v>48</v>
      </c>
      <c r="X19" s="10"/>
      <c r="Y19" s="10"/>
      <c r="Z19" s="10"/>
      <c r="AA19" s="10"/>
      <c r="AB19" s="10"/>
      <c r="AC19" s="10"/>
      <c r="AD19" s="10"/>
      <c r="AE19" s="10"/>
      <c r="AF19" s="10"/>
      <c r="AG19" s="10"/>
      <c r="AH19" s="10"/>
      <c r="AI19" s="10" t="s">
        <v>300</v>
      </c>
      <c r="AJ19" s="12">
        <v>-12</v>
      </c>
    </row>
    <row r="20" spans="1:37" x14ac:dyDescent="0.25">
      <c r="A20" s="10">
        <v>19</v>
      </c>
      <c r="B20" s="10">
        <v>3</v>
      </c>
      <c r="C20" s="10" t="s">
        <v>534</v>
      </c>
      <c r="D20" s="50" t="s">
        <v>589</v>
      </c>
      <c r="E20" s="10">
        <v>2008</v>
      </c>
      <c r="F20" s="10" t="s">
        <v>127</v>
      </c>
      <c r="G20" s="10" t="s">
        <v>128</v>
      </c>
      <c r="H20" s="10" t="s">
        <v>419</v>
      </c>
      <c r="I20" s="10" t="s">
        <v>114</v>
      </c>
      <c r="J20" s="10" t="s">
        <v>115</v>
      </c>
      <c r="K20" s="10" t="s">
        <v>154</v>
      </c>
      <c r="L20" s="10">
        <v>1009</v>
      </c>
      <c r="M20" s="10" t="s">
        <v>155</v>
      </c>
      <c r="N20" s="10" t="s">
        <v>136</v>
      </c>
      <c r="O20" s="10" t="s">
        <v>119</v>
      </c>
      <c r="P20" s="10" t="s">
        <v>120</v>
      </c>
      <c r="Q20" s="10" t="s">
        <v>156</v>
      </c>
      <c r="R20" s="10" t="s">
        <v>157</v>
      </c>
      <c r="S20" s="10">
        <v>7.0000000000000001E-3</v>
      </c>
      <c r="T20" s="11">
        <v>35.403273280000001</v>
      </c>
      <c r="U20" s="11">
        <v>-77.945438719999999</v>
      </c>
      <c r="V20" s="10">
        <v>2013</v>
      </c>
      <c r="W20" s="10">
        <v>9</v>
      </c>
      <c r="X20" s="10">
        <v>0.11</v>
      </c>
      <c r="Y20" s="10">
        <v>0.12</v>
      </c>
      <c r="Z20" s="10"/>
      <c r="AA20" s="10"/>
      <c r="AB20" s="10"/>
      <c r="AC20" s="10">
        <v>5</v>
      </c>
      <c r="AD20" s="10">
        <v>1.03</v>
      </c>
      <c r="AE20" s="10">
        <v>0.27</v>
      </c>
      <c r="AF20" s="10"/>
      <c r="AG20" s="10"/>
      <c r="AH20" s="10"/>
      <c r="AI20" s="10" t="s">
        <v>158</v>
      </c>
      <c r="AJ20" s="12"/>
      <c r="AK20" s="9">
        <f t="shared" si="0"/>
        <v>-2.2368337154312652</v>
      </c>
    </row>
    <row r="21" spans="1:37" x14ac:dyDescent="0.25">
      <c r="A21" s="10">
        <v>20</v>
      </c>
      <c r="B21" s="10">
        <v>3</v>
      </c>
      <c r="C21" s="10" t="s">
        <v>534</v>
      </c>
      <c r="D21" s="50" t="s">
        <v>589</v>
      </c>
      <c r="E21" s="10">
        <v>2008</v>
      </c>
      <c r="F21" s="10" t="s">
        <v>129</v>
      </c>
      <c r="G21" s="10" t="s">
        <v>113</v>
      </c>
      <c r="H21" s="10" t="s">
        <v>419</v>
      </c>
      <c r="I21" s="10" t="s">
        <v>114</v>
      </c>
      <c r="J21" s="10" t="s">
        <v>115</v>
      </c>
      <c r="K21" s="10" t="s">
        <v>154</v>
      </c>
      <c r="L21" s="10">
        <v>1009</v>
      </c>
      <c r="M21" s="10" t="s">
        <v>155</v>
      </c>
      <c r="N21" s="10" t="s">
        <v>136</v>
      </c>
      <c r="O21" s="10" t="s">
        <v>119</v>
      </c>
      <c r="P21" s="10" t="s">
        <v>120</v>
      </c>
      <c r="Q21" s="10" t="s">
        <v>156</v>
      </c>
      <c r="R21" s="10" t="s">
        <v>157</v>
      </c>
      <c r="S21" s="10">
        <v>7.0000000000000001E-3</v>
      </c>
      <c r="T21" s="11">
        <v>35.403273280000001</v>
      </c>
      <c r="U21" s="11">
        <v>-77.945438719999999</v>
      </c>
      <c r="V21" s="10">
        <v>2013</v>
      </c>
      <c r="W21" s="10">
        <v>9</v>
      </c>
      <c r="X21" s="10">
        <v>2.4</v>
      </c>
      <c r="Y21" s="10">
        <v>2.4500000000000002</v>
      </c>
      <c r="Z21" s="10"/>
      <c r="AA21" s="10"/>
      <c r="AB21" s="10"/>
      <c r="AC21" s="10">
        <v>5</v>
      </c>
      <c r="AD21" s="10">
        <v>3.91</v>
      </c>
      <c r="AE21" s="10">
        <v>1.92</v>
      </c>
      <c r="AF21" s="10"/>
      <c r="AG21" s="10"/>
      <c r="AH21" s="10"/>
      <c r="AI21" s="10" t="s">
        <v>158</v>
      </c>
      <c r="AJ21" s="12"/>
      <c r="AK21" s="9">
        <f t="shared" si="0"/>
        <v>-0.48806863664337463</v>
      </c>
    </row>
    <row r="22" spans="1:37" x14ac:dyDescent="0.25">
      <c r="A22" s="10">
        <v>21</v>
      </c>
      <c r="B22" s="10">
        <v>4</v>
      </c>
      <c r="C22" s="10" t="s">
        <v>535</v>
      </c>
      <c r="D22" s="50" t="s">
        <v>591</v>
      </c>
      <c r="E22" s="10">
        <v>2000</v>
      </c>
      <c r="F22" s="10" t="s">
        <v>142</v>
      </c>
      <c r="G22" s="10" t="s">
        <v>143</v>
      </c>
      <c r="H22" s="10" t="s">
        <v>143</v>
      </c>
      <c r="I22" s="10" t="s">
        <v>132</v>
      </c>
      <c r="J22" s="10" t="s">
        <v>133</v>
      </c>
      <c r="K22" s="10" t="s">
        <v>159</v>
      </c>
      <c r="L22" s="10">
        <v>590</v>
      </c>
      <c r="M22" s="10" t="s">
        <v>159</v>
      </c>
      <c r="N22" s="10" t="s">
        <v>132</v>
      </c>
      <c r="O22" s="10" t="s">
        <v>160</v>
      </c>
      <c r="P22" s="10" t="s">
        <v>161</v>
      </c>
      <c r="Q22" s="10" t="s">
        <v>162</v>
      </c>
      <c r="R22" s="10" t="s">
        <v>163</v>
      </c>
      <c r="S22" s="10">
        <v>462</v>
      </c>
      <c r="T22" s="11">
        <v>38.658550820000002</v>
      </c>
      <c r="U22" s="11">
        <v>-77.744758129999994</v>
      </c>
      <c r="V22" s="10" t="s">
        <v>164</v>
      </c>
      <c r="W22" s="10">
        <v>120</v>
      </c>
      <c r="X22" s="10">
        <v>0.11</v>
      </c>
      <c r="Y22" s="10"/>
      <c r="Z22" s="10"/>
      <c r="AA22" s="10"/>
      <c r="AB22" s="10"/>
      <c r="AC22" s="10">
        <v>120</v>
      </c>
      <c r="AD22" s="10">
        <v>0.13</v>
      </c>
      <c r="AE22" s="10"/>
      <c r="AF22" s="10"/>
      <c r="AG22" s="10"/>
      <c r="AH22" s="10"/>
      <c r="AI22" s="10" t="s">
        <v>165</v>
      </c>
      <c r="AJ22" s="12"/>
      <c r="AK22" s="9">
        <f t="shared" si="0"/>
        <v>-0.16705408466316621</v>
      </c>
    </row>
    <row r="23" spans="1:37" x14ac:dyDescent="0.25">
      <c r="A23" s="10">
        <v>22</v>
      </c>
      <c r="B23" s="10">
        <v>4</v>
      </c>
      <c r="C23" s="10" t="s">
        <v>535</v>
      </c>
      <c r="D23" s="50" t="s">
        <v>591</v>
      </c>
      <c r="E23" s="10">
        <v>2000</v>
      </c>
      <c r="F23" s="10" t="s">
        <v>166</v>
      </c>
      <c r="G23" s="10" t="s">
        <v>113</v>
      </c>
      <c r="H23" s="10" t="s">
        <v>419</v>
      </c>
      <c r="I23" s="10" t="s">
        <v>132</v>
      </c>
      <c r="J23" s="10" t="s">
        <v>133</v>
      </c>
      <c r="K23" s="10" t="s">
        <v>159</v>
      </c>
      <c r="L23" s="10">
        <v>590</v>
      </c>
      <c r="M23" s="10" t="s">
        <v>159</v>
      </c>
      <c r="N23" s="10" t="s">
        <v>132</v>
      </c>
      <c r="O23" s="10" t="s">
        <v>160</v>
      </c>
      <c r="P23" s="10" t="s">
        <v>161</v>
      </c>
      <c r="Q23" s="10" t="s">
        <v>162</v>
      </c>
      <c r="R23" s="10" t="s">
        <v>163</v>
      </c>
      <c r="S23" s="10">
        <v>462</v>
      </c>
      <c r="T23" s="11">
        <v>38.658550820000002</v>
      </c>
      <c r="U23" s="11">
        <v>-77.744758129999994</v>
      </c>
      <c r="V23" s="10" t="s">
        <v>164</v>
      </c>
      <c r="W23" s="10">
        <v>120</v>
      </c>
      <c r="X23" s="10">
        <v>0.31</v>
      </c>
      <c r="Y23" s="10"/>
      <c r="Z23" s="10"/>
      <c r="AA23" s="10"/>
      <c r="AB23" s="10"/>
      <c r="AC23" s="10">
        <v>120</v>
      </c>
      <c r="AD23" s="10">
        <v>0.1</v>
      </c>
      <c r="AE23" s="10"/>
      <c r="AF23" s="10"/>
      <c r="AG23" s="10"/>
      <c r="AH23" s="10"/>
      <c r="AI23" s="10" t="s">
        <v>158</v>
      </c>
      <c r="AJ23" s="12"/>
      <c r="AK23" s="9">
        <f t="shared" si="0"/>
        <v>1.1314021114911004</v>
      </c>
    </row>
    <row r="24" spans="1:37" x14ac:dyDescent="0.25">
      <c r="A24" s="10">
        <v>23</v>
      </c>
      <c r="B24" s="10">
        <v>4</v>
      </c>
      <c r="C24" s="10" t="s">
        <v>535</v>
      </c>
      <c r="D24" s="50" t="s">
        <v>591</v>
      </c>
      <c r="E24" s="10">
        <v>2000</v>
      </c>
      <c r="F24" s="10" t="s">
        <v>112</v>
      </c>
      <c r="G24" s="10" t="s">
        <v>113</v>
      </c>
      <c r="H24" s="10" t="s">
        <v>419</v>
      </c>
      <c r="I24" s="10" t="s">
        <v>132</v>
      </c>
      <c r="J24" s="10" t="s">
        <v>133</v>
      </c>
      <c r="K24" s="10" t="s">
        <v>159</v>
      </c>
      <c r="L24" s="10">
        <v>590</v>
      </c>
      <c r="M24" s="10" t="s">
        <v>159</v>
      </c>
      <c r="N24" s="10" t="s">
        <v>132</v>
      </c>
      <c r="O24" s="10" t="s">
        <v>160</v>
      </c>
      <c r="P24" s="10" t="s">
        <v>161</v>
      </c>
      <c r="Q24" s="10" t="s">
        <v>162</v>
      </c>
      <c r="R24" s="10" t="s">
        <v>163</v>
      </c>
      <c r="S24" s="10">
        <v>462</v>
      </c>
      <c r="T24" s="11">
        <v>38.658550820000002</v>
      </c>
      <c r="U24" s="11">
        <v>-77.744758129999994</v>
      </c>
      <c r="V24" s="10" t="s">
        <v>164</v>
      </c>
      <c r="W24" s="10">
        <v>120</v>
      </c>
      <c r="X24" s="10">
        <v>1.57</v>
      </c>
      <c r="Y24" s="10"/>
      <c r="Z24" s="10"/>
      <c r="AA24" s="10"/>
      <c r="AB24" s="10"/>
      <c r="AC24" s="10">
        <v>120</v>
      </c>
      <c r="AD24" s="10">
        <v>0.76</v>
      </c>
      <c r="AE24" s="10"/>
      <c r="AF24" s="10"/>
      <c r="AG24" s="10"/>
      <c r="AH24" s="10"/>
      <c r="AI24" s="10" t="s">
        <v>158</v>
      </c>
      <c r="AJ24" s="12"/>
      <c r="AK24" s="9">
        <f t="shared" si="0"/>
        <v>0.72551246506197697</v>
      </c>
    </row>
    <row r="25" spans="1:37" x14ac:dyDescent="0.25">
      <c r="A25" s="10">
        <v>24</v>
      </c>
      <c r="B25" s="10">
        <v>4</v>
      </c>
      <c r="C25" s="10" t="s">
        <v>535</v>
      </c>
      <c r="D25" s="50" t="s">
        <v>591</v>
      </c>
      <c r="E25" s="10">
        <v>2000</v>
      </c>
      <c r="F25" s="10" t="s">
        <v>129</v>
      </c>
      <c r="G25" s="10" t="s">
        <v>113</v>
      </c>
      <c r="H25" s="10" t="s">
        <v>419</v>
      </c>
      <c r="I25" s="10" t="s">
        <v>132</v>
      </c>
      <c r="J25" s="10" t="s">
        <v>133</v>
      </c>
      <c r="K25" s="10" t="s">
        <v>159</v>
      </c>
      <c r="L25" s="10">
        <v>590</v>
      </c>
      <c r="M25" s="10" t="s">
        <v>159</v>
      </c>
      <c r="N25" s="10" t="s">
        <v>132</v>
      </c>
      <c r="O25" s="10" t="s">
        <v>160</v>
      </c>
      <c r="P25" s="10" t="s">
        <v>161</v>
      </c>
      <c r="Q25" s="10" t="s">
        <v>162</v>
      </c>
      <c r="R25" s="10" t="s">
        <v>163</v>
      </c>
      <c r="S25" s="10">
        <v>462</v>
      </c>
      <c r="T25" s="11">
        <v>38.658550820000002</v>
      </c>
      <c r="U25" s="11">
        <v>-77.744758129999994</v>
      </c>
      <c r="V25" s="10" t="s">
        <v>164</v>
      </c>
      <c r="W25" s="10">
        <v>120</v>
      </c>
      <c r="X25" s="10">
        <v>6.52</v>
      </c>
      <c r="Y25" s="10"/>
      <c r="Z25" s="10"/>
      <c r="AA25" s="10"/>
      <c r="AB25" s="10"/>
      <c r="AC25" s="10">
        <v>120</v>
      </c>
      <c r="AD25" s="10">
        <v>1.84</v>
      </c>
      <c r="AE25" s="10"/>
      <c r="AF25" s="10"/>
      <c r="AG25" s="10"/>
      <c r="AH25" s="10"/>
      <c r="AI25" s="10" t="s">
        <v>158</v>
      </c>
      <c r="AJ25" s="12"/>
      <c r="AK25" s="9">
        <f t="shared" si="0"/>
        <v>1.2651088043176673</v>
      </c>
    </row>
    <row r="26" spans="1:37" x14ac:dyDescent="0.25">
      <c r="A26" s="10">
        <v>25</v>
      </c>
      <c r="B26" s="10">
        <v>4</v>
      </c>
      <c r="C26" s="10" t="s">
        <v>535</v>
      </c>
      <c r="D26" s="50" t="s">
        <v>591</v>
      </c>
      <c r="E26" s="10">
        <v>2000</v>
      </c>
      <c r="F26" s="10" t="s">
        <v>167</v>
      </c>
      <c r="G26" s="10" t="s">
        <v>113</v>
      </c>
      <c r="H26" s="10" t="s">
        <v>419</v>
      </c>
      <c r="I26" s="10" t="s">
        <v>132</v>
      </c>
      <c r="J26" s="10" t="s">
        <v>133</v>
      </c>
      <c r="K26" s="10" t="s">
        <v>159</v>
      </c>
      <c r="L26" s="10">
        <v>590</v>
      </c>
      <c r="M26" s="10" t="s">
        <v>159</v>
      </c>
      <c r="N26" s="10" t="s">
        <v>132</v>
      </c>
      <c r="O26" s="10" t="s">
        <v>160</v>
      </c>
      <c r="P26" s="10" t="s">
        <v>161</v>
      </c>
      <c r="Q26" s="10" t="s">
        <v>162</v>
      </c>
      <c r="R26" s="10" t="s">
        <v>163</v>
      </c>
      <c r="S26" s="10">
        <v>462</v>
      </c>
      <c r="T26" s="11">
        <v>38.658550820000002</v>
      </c>
      <c r="U26" s="11">
        <v>-77.744758129999994</v>
      </c>
      <c r="V26" s="10" t="s">
        <v>164</v>
      </c>
      <c r="W26" s="10">
        <v>120</v>
      </c>
      <c r="X26" s="10">
        <v>3.13</v>
      </c>
      <c r="Y26" s="10"/>
      <c r="Z26" s="10"/>
      <c r="AA26" s="10"/>
      <c r="AB26" s="10"/>
      <c r="AC26" s="10">
        <v>120</v>
      </c>
      <c r="AD26" s="10">
        <v>1.25</v>
      </c>
      <c r="AE26" s="10"/>
      <c r="AF26" s="10"/>
      <c r="AG26" s="10"/>
      <c r="AH26" s="10"/>
      <c r="AI26" s="10" t="s">
        <v>158</v>
      </c>
      <c r="AJ26" s="12"/>
      <c r="AK26" s="9">
        <f t="shared" si="0"/>
        <v>0.91788945323785209</v>
      </c>
    </row>
    <row r="27" spans="1:37" x14ac:dyDescent="0.25">
      <c r="A27" s="10">
        <v>26</v>
      </c>
      <c r="B27" s="10">
        <v>4</v>
      </c>
      <c r="C27" s="10" t="s">
        <v>535</v>
      </c>
      <c r="D27" s="50" t="s">
        <v>591</v>
      </c>
      <c r="E27" s="10">
        <v>2000</v>
      </c>
      <c r="F27" s="10" t="s">
        <v>130</v>
      </c>
      <c r="G27" s="10" t="s">
        <v>113</v>
      </c>
      <c r="H27" s="10" t="s">
        <v>419</v>
      </c>
      <c r="I27" s="10" t="s">
        <v>132</v>
      </c>
      <c r="J27" s="10" t="s">
        <v>133</v>
      </c>
      <c r="K27" s="10" t="s">
        <v>159</v>
      </c>
      <c r="L27" s="10">
        <v>590</v>
      </c>
      <c r="M27" s="10" t="s">
        <v>159</v>
      </c>
      <c r="N27" s="10" t="s">
        <v>132</v>
      </c>
      <c r="O27" s="10" t="s">
        <v>160</v>
      </c>
      <c r="P27" s="10" t="s">
        <v>161</v>
      </c>
      <c r="Q27" s="10" t="s">
        <v>162</v>
      </c>
      <c r="R27" s="10" t="s">
        <v>163</v>
      </c>
      <c r="S27" s="10">
        <v>462</v>
      </c>
      <c r="T27" s="11">
        <v>38.658550820000002</v>
      </c>
      <c r="U27" s="11">
        <v>-77.744758129999994</v>
      </c>
      <c r="V27" s="10" t="s">
        <v>164</v>
      </c>
      <c r="W27" s="10">
        <v>120</v>
      </c>
      <c r="X27" s="10">
        <v>2.82</v>
      </c>
      <c r="Y27" s="10"/>
      <c r="Z27" s="10"/>
      <c r="AA27" s="10"/>
      <c r="AB27" s="10"/>
      <c r="AC27" s="10">
        <v>120</v>
      </c>
      <c r="AD27" s="10">
        <v>1.1499999999999999</v>
      </c>
      <c r="AE27" s="10"/>
      <c r="AF27" s="10"/>
      <c r="AG27" s="10"/>
      <c r="AH27" s="10"/>
      <c r="AI27" s="10" t="s">
        <v>158</v>
      </c>
      <c r="AJ27" s="12"/>
      <c r="AK27" s="9">
        <f t="shared" si="0"/>
        <v>0.89697494257486354</v>
      </c>
    </row>
    <row r="28" spans="1:37" x14ac:dyDescent="0.25">
      <c r="A28" s="10">
        <v>27</v>
      </c>
      <c r="B28" s="10">
        <v>4</v>
      </c>
      <c r="C28" s="10" t="s">
        <v>535</v>
      </c>
      <c r="D28" s="50" t="s">
        <v>591</v>
      </c>
      <c r="E28" s="10">
        <v>2000</v>
      </c>
      <c r="F28" s="10" t="s">
        <v>168</v>
      </c>
      <c r="G28" s="10" t="s">
        <v>113</v>
      </c>
      <c r="H28" s="10" t="s">
        <v>419</v>
      </c>
      <c r="I28" s="10" t="s">
        <v>132</v>
      </c>
      <c r="J28" s="10" t="s">
        <v>133</v>
      </c>
      <c r="K28" s="10" t="s">
        <v>159</v>
      </c>
      <c r="L28" s="10">
        <v>590</v>
      </c>
      <c r="M28" s="10" t="s">
        <v>159</v>
      </c>
      <c r="N28" s="10" t="s">
        <v>132</v>
      </c>
      <c r="O28" s="10" t="s">
        <v>160</v>
      </c>
      <c r="P28" s="10" t="s">
        <v>161</v>
      </c>
      <c r="Q28" s="10" t="s">
        <v>162</v>
      </c>
      <c r="R28" s="10" t="s">
        <v>163</v>
      </c>
      <c r="S28" s="10">
        <v>462</v>
      </c>
      <c r="T28" s="11">
        <v>38.658550820000002</v>
      </c>
      <c r="U28" s="11">
        <v>-77.744758129999994</v>
      </c>
      <c r="V28" s="10" t="s">
        <v>164</v>
      </c>
      <c r="W28" s="10">
        <v>120</v>
      </c>
      <c r="X28" s="10">
        <v>3.39</v>
      </c>
      <c r="Y28" s="10"/>
      <c r="Z28" s="10"/>
      <c r="AA28" s="10"/>
      <c r="AB28" s="10"/>
      <c r="AC28" s="10">
        <v>120</v>
      </c>
      <c r="AD28" s="10">
        <v>0.55000000000000004</v>
      </c>
      <c r="AE28" s="10"/>
      <c r="AF28" s="10"/>
      <c r="AG28" s="10"/>
      <c r="AH28" s="10"/>
      <c r="AI28" s="10" t="s">
        <v>158</v>
      </c>
      <c r="AJ28" s="12"/>
      <c r="AK28" s="9">
        <f t="shared" si="0"/>
        <v>1.8186669221479792</v>
      </c>
    </row>
    <row r="29" spans="1:37" x14ac:dyDescent="0.25">
      <c r="A29" s="10">
        <v>28</v>
      </c>
      <c r="B29" s="10">
        <v>4</v>
      </c>
      <c r="C29" s="10" t="s">
        <v>535</v>
      </c>
      <c r="D29" s="50" t="s">
        <v>591</v>
      </c>
      <c r="E29" s="10">
        <v>2000</v>
      </c>
      <c r="F29" s="10" t="s">
        <v>127</v>
      </c>
      <c r="G29" s="10" t="s">
        <v>128</v>
      </c>
      <c r="H29" s="10" t="s">
        <v>419</v>
      </c>
      <c r="I29" s="10" t="s">
        <v>132</v>
      </c>
      <c r="J29" s="10" t="s">
        <v>133</v>
      </c>
      <c r="K29" s="10" t="s">
        <v>159</v>
      </c>
      <c r="L29" s="10">
        <v>590</v>
      </c>
      <c r="M29" s="10" t="s">
        <v>159</v>
      </c>
      <c r="N29" s="10" t="s">
        <v>132</v>
      </c>
      <c r="O29" s="10" t="s">
        <v>160</v>
      </c>
      <c r="P29" s="10" t="s">
        <v>161</v>
      </c>
      <c r="Q29" s="10" t="s">
        <v>162</v>
      </c>
      <c r="R29" s="10" t="s">
        <v>163</v>
      </c>
      <c r="S29" s="10">
        <v>462</v>
      </c>
      <c r="T29" s="11">
        <v>38.658550820000002</v>
      </c>
      <c r="U29" s="11">
        <v>-77.744758129999994</v>
      </c>
      <c r="V29" s="10" t="s">
        <v>164</v>
      </c>
      <c r="W29" s="10">
        <v>120</v>
      </c>
      <c r="X29" s="10">
        <v>0.89</v>
      </c>
      <c r="Y29" s="10"/>
      <c r="Z29" s="10"/>
      <c r="AA29" s="10"/>
      <c r="AB29" s="10"/>
      <c r="AC29" s="10">
        <v>120</v>
      </c>
      <c r="AD29" s="10">
        <v>0.42</v>
      </c>
      <c r="AE29" s="10"/>
      <c r="AF29" s="10"/>
      <c r="AG29" s="10"/>
      <c r="AH29" s="10"/>
      <c r="AI29" s="10" t="s">
        <v>158</v>
      </c>
      <c r="AJ29" s="12"/>
      <c r="AK29" s="9">
        <f t="shared" si="0"/>
        <v>0.75096675144877156</v>
      </c>
    </row>
    <row r="30" spans="1:37" x14ac:dyDescent="0.25">
      <c r="A30" s="10">
        <v>29</v>
      </c>
      <c r="B30" s="10">
        <v>4</v>
      </c>
      <c r="C30" s="10" t="s">
        <v>535</v>
      </c>
      <c r="D30" s="50" t="s">
        <v>591</v>
      </c>
      <c r="E30" s="10">
        <v>2000</v>
      </c>
      <c r="F30" s="10" t="s">
        <v>169</v>
      </c>
      <c r="G30" s="10" t="s">
        <v>128</v>
      </c>
      <c r="H30" s="10" t="s">
        <v>419</v>
      </c>
      <c r="I30" s="10" t="s">
        <v>132</v>
      </c>
      <c r="J30" s="10" t="s">
        <v>133</v>
      </c>
      <c r="K30" s="10" t="s">
        <v>159</v>
      </c>
      <c r="L30" s="10">
        <v>590</v>
      </c>
      <c r="M30" s="10" t="s">
        <v>159</v>
      </c>
      <c r="N30" s="10" t="s">
        <v>132</v>
      </c>
      <c r="O30" s="10" t="s">
        <v>160</v>
      </c>
      <c r="P30" s="10" t="s">
        <v>161</v>
      </c>
      <c r="Q30" s="10" t="s">
        <v>162</v>
      </c>
      <c r="R30" s="10" t="s">
        <v>163</v>
      </c>
      <c r="S30" s="10">
        <v>462</v>
      </c>
      <c r="T30" s="11">
        <v>38.658550820000002</v>
      </c>
      <c r="U30" s="11">
        <v>-77.744758129999994</v>
      </c>
      <c r="V30" s="10" t="s">
        <v>164</v>
      </c>
      <c r="W30" s="10">
        <v>120</v>
      </c>
      <c r="X30" s="10">
        <v>0.16</v>
      </c>
      <c r="Y30" s="10"/>
      <c r="Z30" s="10"/>
      <c r="AA30" s="10"/>
      <c r="AB30" s="10"/>
      <c r="AC30" s="10">
        <v>120</v>
      </c>
      <c r="AD30" s="10">
        <v>0.26</v>
      </c>
      <c r="AE30" s="10"/>
      <c r="AF30" s="10"/>
      <c r="AG30" s="10"/>
      <c r="AH30" s="10"/>
      <c r="AI30" s="10" t="s">
        <v>158</v>
      </c>
      <c r="AJ30" s="12"/>
      <c r="AK30" s="9">
        <f t="shared" si="0"/>
        <v>-0.48550781578170077</v>
      </c>
    </row>
    <row r="31" spans="1:37" x14ac:dyDescent="0.25">
      <c r="A31" s="10">
        <v>30</v>
      </c>
      <c r="B31" s="10">
        <v>4</v>
      </c>
      <c r="C31" s="10" t="s">
        <v>535</v>
      </c>
      <c r="D31" s="50" t="s">
        <v>591</v>
      </c>
      <c r="E31" s="10">
        <v>2000</v>
      </c>
      <c r="F31" s="10" t="s">
        <v>170</v>
      </c>
      <c r="G31" s="10" t="s">
        <v>128</v>
      </c>
      <c r="H31" s="10" t="s">
        <v>419</v>
      </c>
      <c r="I31" s="10" t="s">
        <v>132</v>
      </c>
      <c r="J31" s="10" t="s">
        <v>133</v>
      </c>
      <c r="K31" s="10" t="s">
        <v>159</v>
      </c>
      <c r="L31" s="10">
        <v>590</v>
      </c>
      <c r="M31" s="10" t="s">
        <v>159</v>
      </c>
      <c r="N31" s="10" t="s">
        <v>132</v>
      </c>
      <c r="O31" s="10" t="s">
        <v>160</v>
      </c>
      <c r="P31" s="10" t="s">
        <v>161</v>
      </c>
      <c r="Q31" s="10" t="s">
        <v>162</v>
      </c>
      <c r="R31" s="10" t="s">
        <v>163</v>
      </c>
      <c r="S31" s="10">
        <v>462</v>
      </c>
      <c r="T31" s="11">
        <v>38.658550820000002</v>
      </c>
      <c r="U31" s="11">
        <v>-77.744758129999994</v>
      </c>
      <c r="V31" s="10" t="s">
        <v>164</v>
      </c>
      <c r="W31" s="10">
        <v>120</v>
      </c>
      <c r="X31" s="10">
        <v>0.13</v>
      </c>
      <c r="Y31" s="10"/>
      <c r="Z31" s="10"/>
      <c r="AA31" s="10"/>
      <c r="AB31" s="10"/>
      <c r="AC31" s="10">
        <v>120</v>
      </c>
      <c r="AD31" s="10">
        <v>0.17</v>
      </c>
      <c r="AE31" s="10"/>
      <c r="AF31" s="10"/>
      <c r="AG31" s="10"/>
      <c r="AH31" s="10"/>
      <c r="AI31" s="10" t="s">
        <v>158</v>
      </c>
      <c r="AJ31" s="12"/>
      <c r="AK31" s="9">
        <f t="shared" si="0"/>
        <v>-0.26826398659467943</v>
      </c>
    </row>
    <row r="32" spans="1:37" x14ac:dyDescent="0.25">
      <c r="A32" s="10">
        <v>31</v>
      </c>
      <c r="B32" s="10">
        <v>4</v>
      </c>
      <c r="C32" s="10" t="s">
        <v>535</v>
      </c>
      <c r="D32" s="50" t="s">
        <v>591</v>
      </c>
      <c r="E32" s="10">
        <v>2000</v>
      </c>
      <c r="F32" s="10" t="s">
        <v>171</v>
      </c>
      <c r="G32" s="10" t="s">
        <v>128</v>
      </c>
      <c r="H32" s="10" t="s">
        <v>419</v>
      </c>
      <c r="I32" s="10" t="s">
        <v>132</v>
      </c>
      <c r="J32" s="10" t="s">
        <v>133</v>
      </c>
      <c r="K32" s="10" t="s">
        <v>159</v>
      </c>
      <c r="L32" s="10">
        <v>590</v>
      </c>
      <c r="M32" s="10" t="s">
        <v>159</v>
      </c>
      <c r="N32" s="10" t="s">
        <v>132</v>
      </c>
      <c r="O32" s="10" t="s">
        <v>160</v>
      </c>
      <c r="P32" s="10" t="s">
        <v>161</v>
      </c>
      <c r="Q32" s="10" t="s">
        <v>162</v>
      </c>
      <c r="R32" s="10" t="s">
        <v>163</v>
      </c>
      <c r="S32" s="10">
        <v>462</v>
      </c>
      <c r="T32" s="11">
        <v>38.658550820000002</v>
      </c>
      <c r="U32" s="11">
        <v>-77.744758129999994</v>
      </c>
      <c r="V32" s="10" t="s">
        <v>164</v>
      </c>
      <c r="W32" s="10">
        <v>120</v>
      </c>
      <c r="X32" s="10">
        <v>0.73</v>
      </c>
      <c r="Y32" s="10"/>
      <c r="Z32" s="10"/>
      <c r="AA32" s="10"/>
      <c r="AB32" s="10"/>
      <c r="AC32" s="10">
        <v>120</v>
      </c>
      <c r="AD32" s="10">
        <v>0.16</v>
      </c>
      <c r="AE32" s="10"/>
      <c r="AF32" s="10"/>
      <c r="AG32" s="10"/>
      <c r="AH32" s="10"/>
      <c r="AI32" s="10" t="s">
        <v>158</v>
      </c>
      <c r="AJ32" s="12"/>
      <c r="AK32" s="9">
        <f t="shared" si="0"/>
        <v>1.5178707189086098</v>
      </c>
    </row>
    <row r="33" spans="1:37" x14ac:dyDescent="0.25">
      <c r="A33" s="10">
        <v>32</v>
      </c>
      <c r="B33" s="10">
        <v>4</v>
      </c>
      <c r="C33" s="10" t="s">
        <v>535</v>
      </c>
      <c r="D33" s="50" t="s">
        <v>591</v>
      </c>
      <c r="E33" s="10">
        <v>2000</v>
      </c>
      <c r="F33" s="10" t="s">
        <v>169</v>
      </c>
      <c r="G33" s="10" t="s">
        <v>128</v>
      </c>
      <c r="H33" s="10" t="s">
        <v>419</v>
      </c>
      <c r="I33" s="10" t="s">
        <v>132</v>
      </c>
      <c r="J33" s="10" t="s">
        <v>133</v>
      </c>
      <c r="K33" s="10" t="s">
        <v>159</v>
      </c>
      <c r="L33" s="10">
        <v>590</v>
      </c>
      <c r="M33" s="10" t="s">
        <v>159</v>
      </c>
      <c r="N33" s="10" t="s">
        <v>132</v>
      </c>
      <c r="O33" s="10" t="s">
        <v>160</v>
      </c>
      <c r="P33" s="10" t="s">
        <v>161</v>
      </c>
      <c r="Q33" s="10" t="s">
        <v>162</v>
      </c>
      <c r="R33" s="10" t="s">
        <v>163</v>
      </c>
      <c r="S33" s="10">
        <v>462</v>
      </c>
      <c r="T33" s="11">
        <v>38.658550820000002</v>
      </c>
      <c r="U33" s="11">
        <v>-77.744758129999994</v>
      </c>
      <c r="V33" s="10" t="s">
        <v>164</v>
      </c>
      <c r="W33" s="10">
        <v>120</v>
      </c>
      <c r="X33" s="10">
        <v>0.03</v>
      </c>
      <c r="Y33" s="10"/>
      <c r="Z33" s="10"/>
      <c r="AA33" s="10"/>
      <c r="AB33" s="10"/>
      <c r="AC33" s="10">
        <v>120</v>
      </c>
      <c r="AD33" s="10">
        <v>0.09</v>
      </c>
      <c r="AE33" s="10"/>
      <c r="AF33" s="10"/>
      <c r="AG33" s="10"/>
      <c r="AH33" s="10"/>
      <c r="AI33" s="10" t="s">
        <v>158</v>
      </c>
      <c r="AJ33" s="12"/>
      <c r="AK33" s="9">
        <f t="shared" si="0"/>
        <v>-1.0986122886681098</v>
      </c>
    </row>
    <row r="34" spans="1:37" x14ac:dyDescent="0.25">
      <c r="A34" s="10">
        <v>33</v>
      </c>
      <c r="B34" s="10">
        <v>4</v>
      </c>
      <c r="C34" s="10" t="s">
        <v>535</v>
      </c>
      <c r="D34" s="50" t="s">
        <v>591</v>
      </c>
      <c r="E34" s="10">
        <v>2000</v>
      </c>
      <c r="F34" s="10" t="s">
        <v>142</v>
      </c>
      <c r="G34" s="10" t="s">
        <v>143</v>
      </c>
      <c r="H34" s="10" t="s">
        <v>143</v>
      </c>
      <c r="I34" s="10" t="s">
        <v>172</v>
      </c>
      <c r="J34" s="10" t="s">
        <v>133</v>
      </c>
      <c r="K34" s="10" t="s">
        <v>173</v>
      </c>
      <c r="L34" s="10">
        <v>313</v>
      </c>
      <c r="M34" s="10" t="s">
        <v>174</v>
      </c>
      <c r="N34" s="10" t="s">
        <v>172</v>
      </c>
      <c r="O34" s="10" t="s">
        <v>160</v>
      </c>
      <c r="P34" s="10" t="s">
        <v>161</v>
      </c>
      <c r="Q34" s="10" t="s">
        <v>162</v>
      </c>
      <c r="R34" s="10" t="s">
        <v>163</v>
      </c>
      <c r="S34" s="10">
        <v>331</v>
      </c>
      <c r="T34" s="11">
        <v>38.621343580000001</v>
      </c>
      <c r="U34" s="11">
        <v>-77.791094290000004</v>
      </c>
      <c r="V34" s="10" t="s">
        <v>164</v>
      </c>
      <c r="W34" s="10">
        <v>120</v>
      </c>
      <c r="X34" s="10">
        <v>0.66</v>
      </c>
      <c r="Y34" s="10"/>
      <c r="Z34" s="10"/>
      <c r="AA34" s="10"/>
      <c r="AB34" s="10"/>
      <c r="AC34" s="10">
        <v>120</v>
      </c>
      <c r="AD34" s="10">
        <v>0.48</v>
      </c>
      <c r="AE34" s="10"/>
      <c r="AF34" s="10"/>
      <c r="AG34" s="10"/>
      <c r="AH34" s="10"/>
      <c r="AI34" s="10" t="s">
        <v>165</v>
      </c>
      <c r="AJ34" s="12"/>
      <c r="AK34" s="9">
        <f t="shared" si="0"/>
        <v>0.31845373111853476</v>
      </c>
    </row>
    <row r="35" spans="1:37" x14ac:dyDescent="0.25">
      <c r="A35" s="10">
        <v>34</v>
      </c>
      <c r="B35" s="10">
        <v>4</v>
      </c>
      <c r="C35" s="10" t="s">
        <v>535</v>
      </c>
      <c r="D35" s="50" t="s">
        <v>591</v>
      </c>
      <c r="E35" s="10">
        <v>2000</v>
      </c>
      <c r="F35" s="10" t="s">
        <v>166</v>
      </c>
      <c r="G35" s="10" t="s">
        <v>113</v>
      </c>
      <c r="H35" s="10" t="s">
        <v>419</v>
      </c>
      <c r="I35" s="10" t="s">
        <v>172</v>
      </c>
      <c r="J35" s="10" t="s">
        <v>133</v>
      </c>
      <c r="K35" s="10" t="s">
        <v>173</v>
      </c>
      <c r="L35" s="10">
        <v>313</v>
      </c>
      <c r="M35" s="10" t="s">
        <v>174</v>
      </c>
      <c r="N35" s="10" t="s">
        <v>172</v>
      </c>
      <c r="O35" s="10" t="s">
        <v>160</v>
      </c>
      <c r="P35" s="10" t="s">
        <v>161</v>
      </c>
      <c r="Q35" s="10" t="s">
        <v>162</v>
      </c>
      <c r="R35" s="10" t="s">
        <v>163</v>
      </c>
      <c r="S35" s="10">
        <v>331</v>
      </c>
      <c r="T35" s="11">
        <v>38.621343580000001</v>
      </c>
      <c r="U35" s="11">
        <v>-77.791094290000004</v>
      </c>
      <c r="V35" s="10" t="s">
        <v>164</v>
      </c>
      <c r="W35" s="10">
        <v>120</v>
      </c>
      <c r="X35" s="10">
        <v>0.48</v>
      </c>
      <c r="Y35" s="10"/>
      <c r="Z35" s="10"/>
      <c r="AA35" s="10"/>
      <c r="AB35" s="10"/>
      <c r="AC35" s="10">
        <v>120</v>
      </c>
      <c r="AD35" s="10">
        <v>0.32</v>
      </c>
      <c r="AE35" s="10"/>
      <c r="AF35" s="10"/>
      <c r="AG35" s="10"/>
      <c r="AH35" s="10"/>
      <c r="AI35" s="10" t="s">
        <v>158</v>
      </c>
      <c r="AJ35" s="12"/>
      <c r="AK35" s="9">
        <f t="shared" si="0"/>
        <v>0.40546510810816438</v>
      </c>
    </row>
    <row r="36" spans="1:37" x14ac:dyDescent="0.25">
      <c r="A36" s="10">
        <v>35</v>
      </c>
      <c r="B36" s="10">
        <v>4</v>
      </c>
      <c r="C36" s="10" t="s">
        <v>535</v>
      </c>
      <c r="D36" s="50" t="s">
        <v>591</v>
      </c>
      <c r="E36" s="10">
        <v>2000</v>
      </c>
      <c r="F36" s="10" t="s">
        <v>112</v>
      </c>
      <c r="G36" s="10" t="s">
        <v>113</v>
      </c>
      <c r="H36" s="10" t="s">
        <v>419</v>
      </c>
      <c r="I36" s="10" t="s">
        <v>172</v>
      </c>
      <c r="J36" s="10" t="s">
        <v>133</v>
      </c>
      <c r="K36" s="10" t="s">
        <v>173</v>
      </c>
      <c r="L36" s="10">
        <v>313</v>
      </c>
      <c r="M36" s="10" t="s">
        <v>174</v>
      </c>
      <c r="N36" s="10" t="s">
        <v>172</v>
      </c>
      <c r="O36" s="10" t="s">
        <v>160</v>
      </c>
      <c r="P36" s="10" t="s">
        <v>161</v>
      </c>
      <c r="Q36" s="10" t="s">
        <v>162</v>
      </c>
      <c r="R36" s="10" t="s">
        <v>163</v>
      </c>
      <c r="S36" s="10">
        <v>331</v>
      </c>
      <c r="T36" s="11">
        <v>38.621343580000001</v>
      </c>
      <c r="U36" s="11">
        <v>-77.791094290000004</v>
      </c>
      <c r="V36" s="10" t="s">
        <v>164</v>
      </c>
      <c r="W36" s="10">
        <v>120</v>
      </c>
      <c r="X36" s="10">
        <v>3.13</v>
      </c>
      <c r="Y36" s="10"/>
      <c r="Z36" s="10"/>
      <c r="AA36" s="10"/>
      <c r="AB36" s="10"/>
      <c r="AC36" s="10">
        <v>120</v>
      </c>
      <c r="AD36" s="10">
        <v>2.65</v>
      </c>
      <c r="AE36" s="10"/>
      <c r="AF36" s="10"/>
      <c r="AG36" s="10"/>
      <c r="AH36" s="10"/>
      <c r="AI36" s="10" t="s">
        <v>158</v>
      </c>
      <c r="AJ36" s="12"/>
      <c r="AK36" s="9">
        <f t="shared" si="0"/>
        <v>0.16647336455393097</v>
      </c>
    </row>
    <row r="37" spans="1:37" x14ac:dyDescent="0.25">
      <c r="A37" s="10">
        <v>36</v>
      </c>
      <c r="B37" s="10">
        <v>4</v>
      </c>
      <c r="C37" s="10" t="s">
        <v>535</v>
      </c>
      <c r="D37" s="50" t="s">
        <v>591</v>
      </c>
      <c r="E37" s="10">
        <v>2000</v>
      </c>
      <c r="F37" s="10" t="s">
        <v>129</v>
      </c>
      <c r="G37" s="10" t="s">
        <v>113</v>
      </c>
      <c r="H37" s="10" t="s">
        <v>419</v>
      </c>
      <c r="I37" s="10" t="s">
        <v>172</v>
      </c>
      <c r="J37" s="10" t="s">
        <v>133</v>
      </c>
      <c r="K37" s="10" t="s">
        <v>173</v>
      </c>
      <c r="L37" s="10">
        <v>313</v>
      </c>
      <c r="M37" s="10" t="s">
        <v>174</v>
      </c>
      <c r="N37" s="10" t="s">
        <v>172</v>
      </c>
      <c r="O37" s="10" t="s">
        <v>160</v>
      </c>
      <c r="P37" s="10" t="s">
        <v>161</v>
      </c>
      <c r="Q37" s="10" t="s">
        <v>162</v>
      </c>
      <c r="R37" s="10" t="s">
        <v>163</v>
      </c>
      <c r="S37" s="10">
        <v>331</v>
      </c>
      <c r="T37" s="11">
        <v>38.621343580000001</v>
      </c>
      <c r="U37" s="11">
        <v>-77.791094290000004</v>
      </c>
      <c r="V37" s="10" t="s">
        <v>164</v>
      </c>
      <c r="W37" s="10">
        <v>120</v>
      </c>
      <c r="X37" s="10">
        <v>9.43</v>
      </c>
      <c r="Y37" s="10"/>
      <c r="Z37" s="10"/>
      <c r="AA37" s="10"/>
      <c r="AB37" s="10"/>
      <c r="AC37" s="10">
        <v>120</v>
      </c>
      <c r="AD37" s="10">
        <v>6.35</v>
      </c>
      <c r="AE37" s="10"/>
      <c r="AF37" s="10"/>
      <c r="AG37" s="10"/>
      <c r="AH37" s="10"/>
      <c r="AI37" s="10" t="s">
        <v>158</v>
      </c>
      <c r="AJ37" s="12"/>
      <c r="AK37" s="9">
        <f t="shared" si="0"/>
        <v>0.39544128374076581</v>
      </c>
    </row>
    <row r="38" spans="1:37" x14ac:dyDescent="0.25">
      <c r="A38" s="10">
        <v>37</v>
      </c>
      <c r="B38" s="10">
        <v>4</v>
      </c>
      <c r="C38" s="10" t="s">
        <v>535</v>
      </c>
      <c r="D38" s="50" t="s">
        <v>591</v>
      </c>
      <c r="E38" s="10">
        <v>2000</v>
      </c>
      <c r="F38" s="10" t="s">
        <v>167</v>
      </c>
      <c r="G38" s="10" t="s">
        <v>113</v>
      </c>
      <c r="H38" s="10" t="s">
        <v>419</v>
      </c>
      <c r="I38" s="10" t="s">
        <v>172</v>
      </c>
      <c r="J38" s="10" t="s">
        <v>133</v>
      </c>
      <c r="K38" s="10" t="s">
        <v>173</v>
      </c>
      <c r="L38" s="10">
        <v>313</v>
      </c>
      <c r="M38" s="10" t="s">
        <v>174</v>
      </c>
      <c r="N38" s="10" t="s">
        <v>172</v>
      </c>
      <c r="O38" s="10" t="s">
        <v>160</v>
      </c>
      <c r="P38" s="10" t="s">
        <v>161</v>
      </c>
      <c r="Q38" s="10" t="s">
        <v>162</v>
      </c>
      <c r="R38" s="10" t="s">
        <v>163</v>
      </c>
      <c r="S38" s="10">
        <v>331</v>
      </c>
      <c r="T38" s="11">
        <v>38.621343580000001</v>
      </c>
      <c r="U38" s="11">
        <v>-77.791094290000004</v>
      </c>
      <c r="V38" s="10" t="s">
        <v>164</v>
      </c>
      <c r="W38" s="10">
        <v>120</v>
      </c>
      <c r="X38" s="10">
        <v>5.4</v>
      </c>
      <c r="Y38" s="10"/>
      <c r="Z38" s="10"/>
      <c r="AA38" s="10"/>
      <c r="AB38" s="10"/>
      <c r="AC38" s="10">
        <v>120</v>
      </c>
      <c r="AD38" s="10">
        <v>3.77</v>
      </c>
      <c r="AE38" s="10"/>
      <c r="AF38" s="10"/>
      <c r="AG38" s="10"/>
      <c r="AH38" s="10"/>
      <c r="AI38" s="10" t="s">
        <v>158</v>
      </c>
      <c r="AJ38" s="12"/>
      <c r="AK38" s="9">
        <f t="shared" si="0"/>
        <v>0.35932395211030943</v>
      </c>
    </row>
    <row r="39" spans="1:37" x14ac:dyDescent="0.25">
      <c r="A39" s="10">
        <v>38</v>
      </c>
      <c r="B39" s="10">
        <v>4</v>
      </c>
      <c r="C39" s="10" t="s">
        <v>535</v>
      </c>
      <c r="D39" s="50" t="s">
        <v>591</v>
      </c>
      <c r="E39" s="10">
        <v>2000</v>
      </c>
      <c r="F39" s="10" t="s">
        <v>130</v>
      </c>
      <c r="G39" s="10" t="s">
        <v>113</v>
      </c>
      <c r="H39" s="10" t="s">
        <v>419</v>
      </c>
      <c r="I39" s="10" t="s">
        <v>172</v>
      </c>
      <c r="J39" s="10" t="s">
        <v>133</v>
      </c>
      <c r="K39" s="10" t="s">
        <v>173</v>
      </c>
      <c r="L39" s="10">
        <v>313</v>
      </c>
      <c r="M39" s="10" t="s">
        <v>174</v>
      </c>
      <c r="N39" s="10" t="s">
        <v>172</v>
      </c>
      <c r="O39" s="10" t="s">
        <v>160</v>
      </c>
      <c r="P39" s="10" t="s">
        <v>161</v>
      </c>
      <c r="Q39" s="10" t="s">
        <v>162</v>
      </c>
      <c r="R39" s="10" t="s">
        <v>163</v>
      </c>
      <c r="S39" s="10">
        <v>331</v>
      </c>
      <c r="T39" s="11">
        <v>38.621343580000001</v>
      </c>
      <c r="U39" s="11">
        <v>-77.791094290000004</v>
      </c>
      <c r="V39" s="10" t="s">
        <v>164</v>
      </c>
      <c r="W39" s="10">
        <v>120</v>
      </c>
      <c r="X39" s="10">
        <v>1.79</v>
      </c>
      <c r="Y39" s="10"/>
      <c r="Z39" s="10"/>
      <c r="AA39" s="10"/>
      <c r="AB39" s="10"/>
      <c r="AC39" s="10">
        <v>120</v>
      </c>
      <c r="AD39" s="10">
        <v>0.81</v>
      </c>
      <c r="AE39" s="10"/>
      <c r="AF39" s="10"/>
      <c r="AG39" s="10"/>
      <c r="AH39" s="10"/>
      <c r="AI39" s="10" t="s">
        <v>158</v>
      </c>
      <c r="AJ39" s="12"/>
      <c r="AK39" s="9">
        <f t="shared" si="0"/>
        <v>0.79293665116831624</v>
      </c>
    </row>
    <row r="40" spans="1:37" x14ac:dyDescent="0.25">
      <c r="A40" s="10">
        <v>39</v>
      </c>
      <c r="B40" s="10">
        <v>4</v>
      </c>
      <c r="C40" s="10" t="s">
        <v>535</v>
      </c>
      <c r="D40" s="50" t="s">
        <v>591</v>
      </c>
      <c r="E40" s="10">
        <v>2000</v>
      </c>
      <c r="F40" s="10" t="s">
        <v>168</v>
      </c>
      <c r="G40" s="10" t="s">
        <v>113</v>
      </c>
      <c r="H40" s="10" t="s">
        <v>419</v>
      </c>
      <c r="I40" s="10" t="s">
        <v>172</v>
      </c>
      <c r="J40" s="10" t="s">
        <v>133</v>
      </c>
      <c r="K40" s="10" t="s">
        <v>173</v>
      </c>
      <c r="L40" s="10">
        <v>313</v>
      </c>
      <c r="M40" s="10" t="s">
        <v>174</v>
      </c>
      <c r="N40" s="10" t="s">
        <v>172</v>
      </c>
      <c r="O40" s="10" t="s">
        <v>160</v>
      </c>
      <c r="P40" s="10" t="s">
        <v>161</v>
      </c>
      <c r="Q40" s="10" t="s">
        <v>162</v>
      </c>
      <c r="R40" s="10" t="s">
        <v>163</v>
      </c>
      <c r="S40" s="10">
        <v>331</v>
      </c>
      <c r="T40" s="11">
        <v>38.621343580000001</v>
      </c>
      <c r="U40" s="11">
        <v>-77.791094290000004</v>
      </c>
      <c r="V40" s="10" t="s">
        <v>164</v>
      </c>
      <c r="W40" s="10">
        <v>120</v>
      </c>
      <c r="X40" s="10">
        <v>4.03</v>
      </c>
      <c r="Y40" s="10"/>
      <c r="Z40" s="10"/>
      <c r="AA40" s="10"/>
      <c r="AB40" s="10"/>
      <c r="AC40" s="10">
        <v>120</v>
      </c>
      <c r="AD40" s="10">
        <v>2.57</v>
      </c>
      <c r="AE40" s="10"/>
      <c r="AF40" s="10"/>
      <c r="AG40" s="10"/>
      <c r="AH40" s="10"/>
      <c r="AI40" s="10" t="s">
        <v>158</v>
      </c>
      <c r="AJ40" s="12"/>
      <c r="AK40" s="9">
        <f t="shared" si="0"/>
        <v>0.44986047705146331</v>
      </c>
    </row>
    <row r="41" spans="1:37" x14ac:dyDescent="0.25">
      <c r="A41" s="10">
        <v>40</v>
      </c>
      <c r="B41" s="10">
        <v>4</v>
      </c>
      <c r="C41" s="10" t="s">
        <v>535</v>
      </c>
      <c r="D41" s="50" t="s">
        <v>591</v>
      </c>
      <c r="E41" s="10">
        <v>2000</v>
      </c>
      <c r="F41" s="10" t="s">
        <v>127</v>
      </c>
      <c r="G41" s="10" t="s">
        <v>128</v>
      </c>
      <c r="H41" s="10" t="s">
        <v>419</v>
      </c>
      <c r="I41" s="10" t="s">
        <v>172</v>
      </c>
      <c r="J41" s="10" t="s">
        <v>133</v>
      </c>
      <c r="K41" s="10" t="s">
        <v>173</v>
      </c>
      <c r="L41" s="10">
        <v>313</v>
      </c>
      <c r="M41" s="10" t="s">
        <v>174</v>
      </c>
      <c r="N41" s="10" t="s">
        <v>172</v>
      </c>
      <c r="O41" s="10" t="s">
        <v>160</v>
      </c>
      <c r="P41" s="10" t="s">
        <v>161</v>
      </c>
      <c r="Q41" s="10" t="s">
        <v>162</v>
      </c>
      <c r="R41" s="10" t="s">
        <v>163</v>
      </c>
      <c r="S41" s="10">
        <v>331</v>
      </c>
      <c r="T41" s="11">
        <v>38.621343580000001</v>
      </c>
      <c r="U41" s="11">
        <v>-77.791094290000004</v>
      </c>
      <c r="V41" s="10" t="s">
        <v>164</v>
      </c>
      <c r="W41" s="10">
        <v>120</v>
      </c>
      <c r="X41" s="10">
        <v>2.2200000000000002</v>
      </c>
      <c r="Y41" s="10"/>
      <c r="Z41" s="10"/>
      <c r="AA41" s="10"/>
      <c r="AB41" s="10"/>
      <c r="AC41" s="10">
        <v>120</v>
      </c>
      <c r="AD41" s="10">
        <v>1.47</v>
      </c>
      <c r="AE41" s="10"/>
      <c r="AF41" s="10"/>
      <c r="AG41" s="10"/>
      <c r="AH41" s="10"/>
      <c r="AI41" s="10" t="s">
        <v>158</v>
      </c>
      <c r="AJ41" s="12"/>
      <c r="AK41" s="9">
        <f t="shared" si="0"/>
        <v>0.41224479509354323</v>
      </c>
    </row>
    <row r="42" spans="1:37" x14ac:dyDescent="0.25">
      <c r="A42" s="10">
        <v>41</v>
      </c>
      <c r="B42" s="10">
        <v>4</v>
      </c>
      <c r="C42" s="10" t="s">
        <v>535</v>
      </c>
      <c r="D42" s="50" t="s">
        <v>591</v>
      </c>
      <c r="E42" s="10">
        <v>2000</v>
      </c>
      <c r="F42" s="10" t="s">
        <v>169</v>
      </c>
      <c r="G42" s="10" t="s">
        <v>128</v>
      </c>
      <c r="H42" s="10" t="s">
        <v>419</v>
      </c>
      <c r="I42" s="10" t="s">
        <v>172</v>
      </c>
      <c r="J42" s="10" t="s">
        <v>133</v>
      </c>
      <c r="K42" s="10" t="s">
        <v>173</v>
      </c>
      <c r="L42" s="10">
        <v>313</v>
      </c>
      <c r="M42" s="10" t="s">
        <v>174</v>
      </c>
      <c r="N42" s="10" t="s">
        <v>172</v>
      </c>
      <c r="O42" s="10" t="s">
        <v>160</v>
      </c>
      <c r="P42" s="10" t="s">
        <v>161</v>
      </c>
      <c r="Q42" s="10" t="s">
        <v>162</v>
      </c>
      <c r="R42" s="10" t="s">
        <v>163</v>
      </c>
      <c r="S42" s="10">
        <v>331</v>
      </c>
      <c r="T42" s="11">
        <v>38.621343580000001</v>
      </c>
      <c r="U42" s="11">
        <v>-77.791094290000004</v>
      </c>
      <c r="V42" s="10" t="s">
        <v>164</v>
      </c>
      <c r="W42" s="10">
        <v>120</v>
      </c>
      <c r="X42" s="10">
        <v>0.71</v>
      </c>
      <c r="Y42" s="10"/>
      <c r="Z42" s="10"/>
      <c r="AA42" s="10"/>
      <c r="AB42" s="10"/>
      <c r="AC42" s="10">
        <v>120</v>
      </c>
      <c r="AD42" s="10">
        <v>0.6</v>
      </c>
      <c r="AE42" s="10"/>
      <c r="AF42" s="10"/>
      <c r="AG42" s="10"/>
      <c r="AH42" s="10"/>
      <c r="AI42" s="10" t="s">
        <v>158</v>
      </c>
      <c r="AJ42" s="12"/>
      <c r="AK42" s="9">
        <f t="shared" si="0"/>
        <v>0.16833531481921474</v>
      </c>
    </row>
    <row r="43" spans="1:37" x14ac:dyDescent="0.25">
      <c r="A43" s="10">
        <v>42</v>
      </c>
      <c r="B43" s="10">
        <v>4</v>
      </c>
      <c r="C43" s="10" t="s">
        <v>535</v>
      </c>
      <c r="D43" s="50" t="s">
        <v>591</v>
      </c>
      <c r="E43" s="10">
        <v>2000</v>
      </c>
      <c r="F43" s="10" t="s">
        <v>170</v>
      </c>
      <c r="G43" s="10" t="s">
        <v>128</v>
      </c>
      <c r="H43" s="10" t="s">
        <v>419</v>
      </c>
      <c r="I43" s="10" t="s">
        <v>172</v>
      </c>
      <c r="J43" s="10" t="s">
        <v>133</v>
      </c>
      <c r="K43" s="10" t="s">
        <v>173</v>
      </c>
      <c r="L43" s="10">
        <v>313</v>
      </c>
      <c r="M43" s="10" t="s">
        <v>174</v>
      </c>
      <c r="N43" s="10" t="s">
        <v>172</v>
      </c>
      <c r="O43" s="10" t="s">
        <v>160</v>
      </c>
      <c r="P43" s="10" t="s">
        <v>161</v>
      </c>
      <c r="Q43" s="10" t="s">
        <v>162</v>
      </c>
      <c r="R43" s="10" t="s">
        <v>163</v>
      </c>
      <c r="S43" s="10">
        <v>331</v>
      </c>
      <c r="T43" s="11">
        <v>38.621343580000001</v>
      </c>
      <c r="U43" s="11">
        <v>-77.791094290000004</v>
      </c>
      <c r="V43" s="10" t="s">
        <v>164</v>
      </c>
      <c r="W43" s="10">
        <v>120</v>
      </c>
      <c r="X43" s="10">
        <v>0.38</v>
      </c>
      <c r="Y43" s="10"/>
      <c r="Z43" s="10"/>
      <c r="AA43" s="10"/>
      <c r="AB43" s="10"/>
      <c r="AC43" s="10">
        <v>120</v>
      </c>
      <c r="AD43" s="10">
        <v>0.15</v>
      </c>
      <c r="AE43" s="10"/>
      <c r="AF43" s="10"/>
      <c r="AG43" s="10"/>
      <c r="AH43" s="10"/>
      <c r="AI43" s="10" t="s">
        <v>158</v>
      </c>
      <c r="AJ43" s="12"/>
      <c r="AK43" s="9">
        <f t="shared" si="0"/>
        <v>0.92953595862417582</v>
      </c>
    </row>
    <row r="44" spans="1:37" x14ac:dyDescent="0.25">
      <c r="A44" s="10">
        <v>43</v>
      </c>
      <c r="B44" s="10">
        <v>4</v>
      </c>
      <c r="C44" s="10" t="s">
        <v>535</v>
      </c>
      <c r="D44" s="50" t="s">
        <v>591</v>
      </c>
      <c r="E44" s="10">
        <v>2000</v>
      </c>
      <c r="F44" s="10" t="s">
        <v>171</v>
      </c>
      <c r="G44" s="10" t="s">
        <v>128</v>
      </c>
      <c r="H44" s="10" t="s">
        <v>419</v>
      </c>
      <c r="I44" s="10" t="s">
        <v>172</v>
      </c>
      <c r="J44" s="10" t="s">
        <v>133</v>
      </c>
      <c r="K44" s="10" t="s">
        <v>173</v>
      </c>
      <c r="L44" s="10">
        <v>313</v>
      </c>
      <c r="M44" s="10" t="s">
        <v>174</v>
      </c>
      <c r="N44" s="10" t="s">
        <v>172</v>
      </c>
      <c r="O44" s="10" t="s">
        <v>160</v>
      </c>
      <c r="P44" s="10" t="s">
        <v>161</v>
      </c>
      <c r="Q44" s="10" t="s">
        <v>162</v>
      </c>
      <c r="R44" s="10" t="s">
        <v>163</v>
      </c>
      <c r="S44" s="10">
        <v>331</v>
      </c>
      <c r="T44" s="11">
        <v>38.621343580000001</v>
      </c>
      <c r="U44" s="11">
        <v>-77.791094290000004</v>
      </c>
      <c r="V44" s="10" t="s">
        <v>164</v>
      </c>
      <c r="W44" s="10">
        <v>120</v>
      </c>
      <c r="X44" s="10">
        <v>1.5</v>
      </c>
      <c r="Y44" s="10"/>
      <c r="Z44" s="10"/>
      <c r="AA44" s="10"/>
      <c r="AB44" s="10"/>
      <c r="AC44" s="10">
        <v>120</v>
      </c>
      <c r="AD44" s="10">
        <v>0.86</v>
      </c>
      <c r="AE44" s="10"/>
      <c r="AF44" s="10"/>
      <c r="AG44" s="10"/>
      <c r="AH44" s="10"/>
      <c r="AI44" s="10" t="s">
        <v>158</v>
      </c>
      <c r="AJ44" s="12"/>
      <c r="AK44" s="9">
        <f t="shared" si="0"/>
        <v>0.55628799784274796</v>
      </c>
    </row>
    <row r="45" spans="1:37" x14ac:dyDescent="0.25">
      <c r="A45" s="10">
        <v>44</v>
      </c>
      <c r="B45" s="10">
        <v>4</v>
      </c>
      <c r="C45" s="10" t="s">
        <v>535</v>
      </c>
      <c r="D45" s="50" t="s">
        <v>591</v>
      </c>
      <c r="E45" s="10">
        <v>2000</v>
      </c>
      <c r="F45" s="10" t="s">
        <v>169</v>
      </c>
      <c r="G45" s="10" t="s">
        <v>128</v>
      </c>
      <c r="H45" s="10" t="s">
        <v>419</v>
      </c>
      <c r="I45" s="10" t="s">
        <v>172</v>
      </c>
      <c r="J45" s="10" t="s">
        <v>133</v>
      </c>
      <c r="K45" s="10" t="s">
        <v>173</v>
      </c>
      <c r="L45" s="10">
        <v>313</v>
      </c>
      <c r="M45" s="10" t="s">
        <v>174</v>
      </c>
      <c r="N45" s="10" t="s">
        <v>172</v>
      </c>
      <c r="O45" s="10" t="s">
        <v>160</v>
      </c>
      <c r="P45" s="10" t="s">
        <v>161</v>
      </c>
      <c r="Q45" s="10" t="s">
        <v>162</v>
      </c>
      <c r="R45" s="10" t="s">
        <v>163</v>
      </c>
      <c r="S45" s="10">
        <v>331</v>
      </c>
      <c r="T45" s="11">
        <v>38.621343580000001</v>
      </c>
      <c r="U45" s="11">
        <v>-77.791094290000004</v>
      </c>
      <c r="V45" s="10" t="s">
        <v>164</v>
      </c>
      <c r="W45" s="10">
        <v>120</v>
      </c>
      <c r="X45" s="10">
        <v>0.34</v>
      </c>
      <c r="Y45" s="10"/>
      <c r="Z45" s="10"/>
      <c r="AA45" s="10"/>
      <c r="AB45" s="10"/>
      <c r="AC45" s="10">
        <v>120</v>
      </c>
      <c r="AD45" s="10">
        <v>0.45</v>
      </c>
      <c r="AE45" s="10"/>
      <c r="AF45" s="10"/>
      <c r="AG45" s="10"/>
      <c r="AH45" s="10"/>
      <c r="AI45" s="10" t="s">
        <v>158</v>
      </c>
      <c r="AJ45" s="12"/>
      <c r="AK45" s="9">
        <f t="shared" si="0"/>
        <v>-0.28030196515415839</v>
      </c>
    </row>
    <row r="46" spans="1:37" x14ac:dyDescent="0.25">
      <c r="A46" s="10">
        <v>45</v>
      </c>
      <c r="B46" s="10">
        <v>5</v>
      </c>
      <c r="C46" s="10" t="s">
        <v>536</v>
      </c>
      <c r="D46" s="50" t="s">
        <v>592</v>
      </c>
      <c r="E46" s="10">
        <v>2018</v>
      </c>
      <c r="F46" s="10" t="s">
        <v>142</v>
      </c>
      <c r="G46" s="10" t="s">
        <v>143</v>
      </c>
      <c r="H46" s="10" t="s">
        <v>143</v>
      </c>
      <c r="I46" s="10" t="s">
        <v>114</v>
      </c>
      <c r="J46" s="10" t="s">
        <v>115</v>
      </c>
      <c r="K46" s="10" t="s">
        <v>175</v>
      </c>
      <c r="L46" s="10">
        <v>1013</v>
      </c>
      <c r="M46" s="10" t="s">
        <v>176</v>
      </c>
      <c r="N46" s="10" t="s">
        <v>177</v>
      </c>
      <c r="O46" s="10" t="s">
        <v>119</v>
      </c>
      <c r="P46" s="10" t="s">
        <v>178</v>
      </c>
      <c r="Q46" s="10" t="s">
        <v>179</v>
      </c>
      <c r="R46" s="10" t="s">
        <v>180</v>
      </c>
      <c r="S46" s="10">
        <v>6.5</v>
      </c>
      <c r="T46" s="11">
        <v>29.579638889999998</v>
      </c>
      <c r="U46" s="11">
        <v>-98.620194440000006</v>
      </c>
      <c r="V46" s="10" t="s">
        <v>181</v>
      </c>
      <c r="W46" s="10">
        <v>10</v>
      </c>
      <c r="X46" s="10">
        <v>149.43</v>
      </c>
      <c r="Y46" s="10">
        <v>212.1</v>
      </c>
      <c r="Z46" s="10"/>
      <c r="AA46" s="10"/>
      <c r="AB46" s="10"/>
      <c r="AC46" s="10">
        <v>10</v>
      </c>
      <c r="AD46" s="10">
        <v>9.75</v>
      </c>
      <c r="AE46" s="10">
        <v>4.8600000000000003</v>
      </c>
      <c r="AF46" s="10"/>
      <c r="AG46" s="10"/>
      <c r="AH46" s="10"/>
      <c r="AI46" s="10" t="s">
        <v>158</v>
      </c>
      <c r="AJ46" s="12"/>
      <c r="AK46" s="9">
        <f t="shared" si="0"/>
        <v>2.7295607707435461</v>
      </c>
    </row>
    <row r="47" spans="1:37" x14ac:dyDescent="0.25">
      <c r="A47" s="10">
        <v>46</v>
      </c>
      <c r="B47" s="10">
        <v>5</v>
      </c>
      <c r="C47" s="10" t="s">
        <v>536</v>
      </c>
      <c r="D47" s="50" t="s">
        <v>592</v>
      </c>
      <c r="E47" s="10">
        <v>2018</v>
      </c>
      <c r="F47" s="10" t="s">
        <v>182</v>
      </c>
      <c r="G47" s="10" t="s">
        <v>143</v>
      </c>
      <c r="H47" s="10" t="s">
        <v>143</v>
      </c>
      <c r="I47" s="10" t="s">
        <v>114</v>
      </c>
      <c r="J47" s="10" t="s">
        <v>115</v>
      </c>
      <c r="K47" s="10" t="s">
        <v>175</v>
      </c>
      <c r="L47" s="10">
        <v>1013</v>
      </c>
      <c r="M47" s="10" t="s">
        <v>176</v>
      </c>
      <c r="N47" s="10" t="s">
        <v>177</v>
      </c>
      <c r="O47" s="10" t="s">
        <v>119</v>
      </c>
      <c r="P47" s="10" t="s">
        <v>178</v>
      </c>
      <c r="Q47" s="10" t="s">
        <v>179</v>
      </c>
      <c r="R47" s="10" t="s">
        <v>180</v>
      </c>
      <c r="S47" s="10">
        <v>6.5</v>
      </c>
      <c r="T47" s="11">
        <v>29.579638889999998</v>
      </c>
      <c r="U47" s="11">
        <v>-98.620194440000006</v>
      </c>
      <c r="V47" s="10" t="s">
        <v>181</v>
      </c>
      <c r="W47" s="10">
        <v>10</v>
      </c>
      <c r="X47" s="10">
        <v>40.5</v>
      </c>
      <c r="Y47" s="10">
        <v>57.72</v>
      </c>
      <c r="Z47" s="10"/>
      <c r="AA47" s="10"/>
      <c r="AB47" s="10"/>
      <c r="AC47" s="10">
        <v>10</v>
      </c>
      <c r="AD47" s="10">
        <v>5.85</v>
      </c>
      <c r="AE47" s="10">
        <v>3.42</v>
      </c>
      <c r="AF47" s="10"/>
      <c r="AG47" s="10"/>
      <c r="AH47" s="10"/>
      <c r="AI47" s="10" t="s">
        <v>158</v>
      </c>
      <c r="AJ47" s="12"/>
      <c r="AK47" s="9">
        <f t="shared" si="0"/>
        <v>1.9348603128687283</v>
      </c>
    </row>
    <row r="48" spans="1:37" x14ac:dyDescent="0.25">
      <c r="A48" s="10">
        <v>47</v>
      </c>
      <c r="B48" s="10">
        <v>5</v>
      </c>
      <c r="C48" s="10" t="s">
        <v>536</v>
      </c>
      <c r="D48" s="50" t="s">
        <v>592</v>
      </c>
      <c r="E48" s="10">
        <v>2018</v>
      </c>
      <c r="F48" s="10" t="s">
        <v>169</v>
      </c>
      <c r="G48" s="10" t="s">
        <v>128</v>
      </c>
      <c r="H48" s="10" t="s">
        <v>419</v>
      </c>
      <c r="I48" s="10" t="s">
        <v>114</v>
      </c>
      <c r="J48" s="10" t="s">
        <v>115</v>
      </c>
      <c r="K48" s="10" t="s">
        <v>175</v>
      </c>
      <c r="L48" s="10">
        <v>1013</v>
      </c>
      <c r="M48" s="10" t="s">
        <v>176</v>
      </c>
      <c r="N48" s="10" t="s">
        <v>177</v>
      </c>
      <c r="O48" s="10" t="s">
        <v>119</v>
      </c>
      <c r="P48" s="10" t="s">
        <v>178</v>
      </c>
      <c r="Q48" s="10" t="s">
        <v>179</v>
      </c>
      <c r="R48" s="10" t="s">
        <v>180</v>
      </c>
      <c r="S48" s="10">
        <v>6.5</v>
      </c>
      <c r="T48" s="11">
        <v>29.579638889999998</v>
      </c>
      <c r="U48" s="11">
        <v>-98.620194440000006</v>
      </c>
      <c r="V48" s="10" t="s">
        <v>181</v>
      </c>
      <c r="W48" s="10">
        <v>10</v>
      </c>
      <c r="X48" s="10">
        <v>0.4</v>
      </c>
      <c r="Y48" s="10">
        <v>0.31</v>
      </c>
      <c r="Z48" s="10"/>
      <c r="AA48" s="10"/>
      <c r="AB48" s="10"/>
      <c r="AC48" s="10">
        <v>10</v>
      </c>
      <c r="AD48" s="10">
        <v>0.4</v>
      </c>
      <c r="AE48" s="10">
        <v>0.26</v>
      </c>
      <c r="AF48" s="10"/>
      <c r="AG48" s="10"/>
      <c r="AH48" s="10"/>
      <c r="AI48" s="10" t="s">
        <v>158</v>
      </c>
      <c r="AJ48" s="12"/>
      <c r="AK48" s="9">
        <f t="shared" si="0"/>
        <v>0</v>
      </c>
    </row>
    <row r="49" spans="1:37" x14ac:dyDescent="0.25">
      <c r="A49" s="10">
        <v>48</v>
      </c>
      <c r="B49" s="10">
        <v>5</v>
      </c>
      <c r="C49" s="10" t="s">
        <v>536</v>
      </c>
      <c r="D49" s="50" t="s">
        <v>592</v>
      </c>
      <c r="E49" s="10">
        <v>2018</v>
      </c>
      <c r="F49" s="10" t="s">
        <v>112</v>
      </c>
      <c r="G49" s="10" t="s">
        <v>113</v>
      </c>
      <c r="H49" s="10" t="s">
        <v>419</v>
      </c>
      <c r="I49" s="10" t="s">
        <v>114</v>
      </c>
      <c r="J49" s="10" t="s">
        <v>115</v>
      </c>
      <c r="K49" s="10" t="s">
        <v>175</v>
      </c>
      <c r="L49" s="10">
        <v>1013</v>
      </c>
      <c r="M49" s="10" t="s">
        <v>176</v>
      </c>
      <c r="N49" s="10" t="s">
        <v>177</v>
      </c>
      <c r="O49" s="10" t="s">
        <v>119</v>
      </c>
      <c r="P49" s="10" t="s">
        <v>178</v>
      </c>
      <c r="Q49" s="10" t="s">
        <v>179</v>
      </c>
      <c r="R49" s="10" t="s">
        <v>180</v>
      </c>
      <c r="S49" s="10">
        <v>6.5</v>
      </c>
      <c r="T49" s="11">
        <v>29.579638889999998</v>
      </c>
      <c r="U49" s="11">
        <v>-98.620194440000006</v>
      </c>
      <c r="V49" s="10" t="s">
        <v>181</v>
      </c>
      <c r="W49" s="10">
        <v>10</v>
      </c>
      <c r="X49" s="10">
        <v>1.33</v>
      </c>
      <c r="Y49" s="10">
        <v>0.87</v>
      </c>
      <c r="Z49" s="10"/>
      <c r="AA49" s="10"/>
      <c r="AB49" s="10"/>
      <c r="AC49" s="10">
        <v>10</v>
      </c>
      <c r="AD49" s="10">
        <v>0.78</v>
      </c>
      <c r="AE49" s="10">
        <v>0.35</v>
      </c>
      <c r="AF49" s="10"/>
      <c r="AG49" s="10"/>
      <c r="AH49" s="10"/>
      <c r="AI49" s="10" t="s">
        <v>158</v>
      </c>
      <c r="AJ49" s="12"/>
      <c r="AK49" s="9">
        <f t="shared" si="0"/>
        <v>0.53364030153216202</v>
      </c>
    </row>
    <row r="50" spans="1:37" x14ac:dyDescent="0.25">
      <c r="A50" s="10">
        <v>49</v>
      </c>
      <c r="B50" s="10">
        <v>6</v>
      </c>
      <c r="C50" s="10" t="s">
        <v>537</v>
      </c>
      <c r="D50" s="50" t="s">
        <v>593</v>
      </c>
      <c r="E50" s="10">
        <v>2012</v>
      </c>
      <c r="F50" s="10" t="s">
        <v>142</v>
      </c>
      <c r="G50" s="10" t="s">
        <v>143</v>
      </c>
      <c r="H50" s="10" t="s">
        <v>143</v>
      </c>
      <c r="I50" s="10" t="s">
        <v>132</v>
      </c>
      <c r="J50" s="10" t="s">
        <v>133</v>
      </c>
      <c r="K50" s="10" t="s">
        <v>183</v>
      </c>
      <c r="L50" s="10">
        <v>340</v>
      </c>
      <c r="M50" s="10" t="s">
        <v>184</v>
      </c>
      <c r="N50" s="10" t="s">
        <v>132</v>
      </c>
      <c r="O50" s="10" t="s">
        <v>160</v>
      </c>
      <c r="P50" s="10" t="s">
        <v>120</v>
      </c>
      <c r="Q50" s="10" t="s">
        <v>185</v>
      </c>
      <c r="R50" s="10" t="s">
        <v>186</v>
      </c>
      <c r="S50" s="10">
        <v>44</v>
      </c>
      <c r="T50" s="11">
        <v>38.337357900000001</v>
      </c>
      <c r="U50" s="11">
        <v>-121.65396339999999</v>
      </c>
      <c r="V50" s="10" t="s">
        <v>187</v>
      </c>
      <c r="W50" s="10"/>
      <c r="X50" s="10">
        <v>22</v>
      </c>
      <c r="Y50" s="10"/>
      <c r="Z50" s="10"/>
      <c r="AA50" s="10"/>
      <c r="AB50" s="10"/>
      <c r="AC50" s="10"/>
      <c r="AD50" s="10">
        <v>8.1</v>
      </c>
      <c r="AE50" s="10"/>
      <c r="AF50" s="10"/>
      <c r="AG50" s="10"/>
      <c r="AH50" s="10"/>
      <c r="AI50" s="10" t="s">
        <v>188</v>
      </c>
      <c r="AJ50" s="12"/>
      <c r="AK50" s="9">
        <f t="shared" si="0"/>
        <v>0.99917839167992284</v>
      </c>
    </row>
    <row r="51" spans="1:37" x14ac:dyDescent="0.25">
      <c r="A51" s="10">
        <v>50</v>
      </c>
      <c r="B51" s="10">
        <v>6</v>
      </c>
      <c r="C51" s="10" t="s">
        <v>537</v>
      </c>
      <c r="D51" s="50" t="s">
        <v>593</v>
      </c>
      <c r="E51" s="10">
        <v>2012</v>
      </c>
      <c r="F51" s="10" t="s">
        <v>112</v>
      </c>
      <c r="G51" s="10" t="s">
        <v>113</v>
      </c>
      <c r="H51" s="10" t="s">
        <v>419</v>
      </c>
      <c r="I51" s="10" t="s">
        <v>132</v>
      </c>
      <c r="J51" s="10" t="s">
        <v>133</v>
      </c>
      <c r="K51" s="10" t="s">
        <v>183</v>
      </c>
      <c r="L51" s="10">
        <v>340</v>
      </c>
      <c r="M51" s="10" t="s">
        <v>184</v>
      </c>
      <c r="N51" s="10" t="s">
        <v>132</v>
      </c>
      <c r="O51" s="10" t="s">
        <v>160</v>
      </c>
      <c r="P51" s="10" t="s">
        <v>120</v>
      </c>
      <c r="Q51" s="10" t="s">
        <v>185</v>
      </c>
      <c r="R51" s="10" t="s">
        <v>186</v>
      </c>
      <c r="S51" s="10">
        <v>44</v>
      </c>
      <c r="T51" s="11">
        <v>38.337357900000001</v>
      </c>
      <c r="U51" s="11">
        <v>-121.65396339999999</v>
      </c>
      <c r="V51" s="10" t="s">
        <v>187</v>
      </c>
      <c r="W51" s="10"/>
      <c r="X51" s="10">
        <v>19.2</v>
      </c>
      <c r="Y51" s="10"/>
      <c r="Z51" s="10"/>
      <c r="AA51" s="10"/>
      <c r="AB51" s="10"/>
      <c r="AC51" s="10"/>
      <c r="AD51" s="10">
        <v>19.399999999999999</v>
      </c>
      <c r="AE51" s="10"/>
      <c r="AF51" s="10"/>
      <c r="AG51" s="10"/>
      <c r="AH51" s="10"/>
      <c r="AI51" s="10" t="s">
        <v>189</v>
      </c>
      <c r="AJ51" s="12"/>
      <c r="AK51" s="9">
        <f t="shared" si="0"/>
        <v>-1.0362787035546547E-2</v>
      </c>
    </row>
    <row r="52" spans="1:37" x14ac:dyDescent="0.25">
      <c r="A52" s="10">
        <v>51</v>
      </c>
      <c r="B52" s="10">
        <v>6</v>
      </c>
      <c r="C52" s="10" t="s">
        <v>537</v>
      </c>
      <c r="D52" s="50" t="s">
        <v>593</v>
      </c>
      <c r="E52" s="10">
        <v>2012</v>
      </c>
      <c r="F52" s="10" t="s">
        <v>169</v>
      </c>
      <c r="G52" s="10" t="s">
        <v>128</v>
      </c>
      <c r="H52" s="10" t="s">
        <v>419</v>
      </c>
      <c r="I52" s="10" t="s">
        <v>132</v>
      </c>
      <c r="J52" s="10" t="s">
        <v>133</v>
      </c>
      <c r="K52" s="10" t="s">
        <v>183</v>
      </c>
      <c r="L52" s="10">
        <v>340</v>
      </c>
      <c r="M52" s="10" t="s">
        <v>184</v>
      </c>
      <c r="N52" s="10" t="s">
        <v>132</v>
      </c>
      <c r="O52" s="10" t="s">
        <v>160</v>
      </c>
      <c r="P52" s="10" t="s">
        <v>120</v>
      </c>
      <c r="Q52" s="10" t="s">
        <v>185</v>
      </c>
      <c r="R52" s="10" t="s">
        <v>186</v>
      </c>
      <c r="S52" s="10">
        <v>44</v>
      </c>
      <c r="T52" s="11">
        <v>38.337357900000001</v>
      </c>
      <c r="U52" s="11">
        <v>-121.65396339999999</v>
      </c>
      <c r="V52" s="10" t="s">
        <v>187</v>
      </c>
      <c r="W52" s="10"/>
      <c r="X52" s="10">
        <v>1.4</v>
      </c>
      <c r="Y52" s="10"/>
      <c r="Z52" s="10"/>
      <c r="AA52" s="10"/>
      <c r="AB52" s="10"/>
      <c r="AC52" s="10"/>
      <c r="AD52" s="10">
        <v>1.3</v>
      </c>
      <c r="AE52" s="10"/>
      <c r="AF52" s="10"/>
      <c r="AG52" s="10"/>
      <c r="AH52" s="10"/>
      <c r="AI52" s="10" t="s">
        <v>189</v>
      </c>
      <c r="AJ52" s="12"/>
      <c r="AK52" s="9">
        <f t="shared" si="0"/>
        <v>7.4107972153721835E-2</v>
      </c>
    </row>
    <row r="53" spans="1:37" x14ac:dyDescent="0.25">
      <c r="A53" s="10">
        <v>52</v>
      </c>
      <c r="B53" s="10">
        <v>6</v>
      </c>
      <c r="C53" s="10" t="s">
        <v>537</v>
      </c>
      <c r="D53" s="50" t="s">
        <v>593</v>
      </c>
      <c r="E53" s="10">
        <v>2012</v>
      </c>
      <c r="F53" s="10" t="s">
        <v>142</v>
      </c>
      <c r="G53" s="10" t="s">
        <v>143</v>
      </c>
      <c r="H53" s="10" t="s">
        <v>143</v>
      </c>
      <c r="I53" s="10" t="s">
        <v>132</v>
      </c>
      <c r="J53" s="10" t="s">
        <v>133</v>
      </c>
      <c r="K53" s="10" t="s">
        <v>190</v>
      </c>
      <c r="L53" s="10">
        <v>378</v>
      </c>
      <c r="M53" s="10" t="s">
        <v>191</v>
      </c>
      <c r="N53" s="10" t="s">
        <v>192</v>
      </c>
      <c r="O53" s="10" t="s">
        <v>119</v>
      </c>
      <c r="P53" s="10" t="s">
        <v>120</v>
      </c>
      <c r="Q53" s="10" t="s">
        <v>185</v>
      </c>
      <c r="R53" s="10" t="s">
        <v>186</v>
      </c>
      <c r="S53" s="10">
        <v>44</v>
      </c>
      <c r="T53" s="11">
        <v>38.337357900000001</v>
      </c>
      <c r="U53" s="11">
        <v>-121.65396339999999</v>
      </c>
      <c r="V53" s="10" t="s">
        <v>187</v>
      </c>
      <c r="W53" s="10"/>
      <c r="X53" s="10">
        <v>22</v>
      </c>
      <c r="Y53" s="10"/>
      <c r="Z53" s="10"/>
      <c r="AA53" s="10"/>
      <c r="AB53" s="10"/>
      <c r="AC53" s="10"/>
      <c r="AD53" s="10">
        <v>0.3</v>
      </c>
      <c r="AE53" s="10"/>
      <c r="AF53" s="10"/>
      <c r="AG53" s="10"/>
      <c r="AH53" s="10"/>
      <c r="AI53" s="10" t="s">
        <v>188</v>
      </c>
      <c r="AJ53" s="12"/>
      <c r="AK53" s="9">
        <f t="shared" si="0"/>
        <v>4.295015257684252</v>
      </c>
    </row>
    <row r="54" spans="1:37" x14ac:dyDescent="0.25">
      <c r="A54" s="10">
        <v>53</v>
      </c>
      <c r="B54" s="10">
        <v>6</v>
      </c>
      <c r="C54" s="10" t="s">
        <v>537</v>
      </c>
      <c r="D54" s="50" t="s">
        <v>593</v>
      </c>
      <c r="E54" s="10">
        <v>2012</v>
      </c>
      <c r="F54" s="10" t="s">
        <v>112</v>
      </c>
      <c r="G54" s="10" t="s">
        <v>113</v>
      </c>
      <c r="H54" s="10" t="s">
        <v>419</v>
      </c>
      <c r="I54" s="10" t="s">
        <v>132</v>
      </c>
      <c r="J54" s="10" t="s">
        <v>133</v>
      </c>
      <c r="K54" s="10" t="s">
        <v>190</v>
      </c>
      <c r="L54" s="10">
        <v>378</v>
      </c>
      <c r="M54" s="10" t="s">
        <v>191</v>
      </c>
      <c r="N54" s="10" t="s">
        <v>192</v>
      </c>
      <c r="O54" s="10" t="s">
        <v>119</v>
      </c>
      <c r="P54" s="10" t="s">
        <v>120</v>
      </c>
      <c r="Q54" s="10" t="s">
        <v>185</v>
      </c>
      <c r="R54" s="10" t="s">
        <v>186</v>
      </c>
      <c r="S54" s="10">
        <v>44</v>
      </c>
      <c r="T54" s="11">
        <v>38.337357900000001</v>
      </c>
      <c r="U54" s="11">
        <v>-121.65396339999999</v>
      </c>
      <c r="V54" s="10" t="s">
        <v>187</v>
      </c>
      <c r="W54" s="10"/>
      <c r="X54" s="10">
        <v>19.2</v>
      </c>
      <c r="Y54" s="10"/>
      <c r="Z54" s="10"/>
      <c r="AA54" s="10"/>
      <c r="AB54" s="10"/>
      <c r="AC54" s="10"/>
      <c r="AD54" s="10">
        <v>22.2</v>
      </c>
      <c r="AE54" s="10"/>
      <c r="AF54" s="10"/>
      <c r="AG54" s="10"/>
      <c r="AH54" s="10"/>
      <c r="AI54" s="10" t="s">
        <v>189</v>
      </c>
      <c r="AJ54" s="12"/>
      <c r="AK54" s="9">
        <f t="shared" si="0"/>
        <v>-0.14518200984449783</v>
      </c>
    </row>
    <row r="55" spans="1:37" x14ac:dyDescent="0.25">
      <c r="A55" s="10">
        <v>54</v>
      </c>
      <c r="B55" s="10">
        <v>6</v>
      </c>
      <c r="C55" s="10" t="s">
        <v>537</v>
      </c>
      <c r="D55" s="50" t="s">
        <v>593</v>
      </c>
      <c r="E55" s="10">
        <v>2012</v>
      </c>
      <c r="F55" s="10" t="s">
        <v>169</v>
      </c>
      <c r="G55" s="10" t="s">
        <v>128</v>
      </c>
      <c r="H55" s="10" t="s">
        <v>419</v>
      </c>
      <c r="I55" s="10" t="s">
        <v>132</v>
      </c>
      <c r="J55" s="10" t="s">
        <v>133</v>
      </c>
      <c r="K55" s="10" t="s">
        <v>190</v>
      </c>
      <c r="L55" s="10">
        <v>378</v>
      </c>
      <c r="M55" s="10" t="s">
        <v>191</v>
      </c>
      <c r="N55" s="10" t="s">
        <v>192</v>
      </c>
      <c r="O55" s="10" t="s">
        <v>119</v>
      </c>
      <c r="P55" s="10" t="s">
        <v>120</v>
      </c>
      <c r="Q55" s="10" t="s">
        <v>185</v>
      </c>
      <c r="R55" s="10" t="s">
        <v>186</v>
      </c>
      <c r="S55" s="10">
        <v>44</v>
      </c>
      <c r="T55" s="11">
        <v>38.337357900000001</v>
      </c>
      <c r="U55" s="11">
        <v>-121.65396339999999</v>
      </c>
      <c r="V55" s="10" t="s">
        <v>187</v>
      </c>
      <c r="W55" s="10"/>
      <c r="X55" s="10">
        <v>1.4</v>
      </c>
      <c r="Y55" s="10"/>
      <c r="Z55" s="10"/>
      <c r="AA55" s="10"/>
      <c r="AB55" s="10"/>
      <c r="AC55" s="10"/>
      <c r="AD55" s="10">
        <v>1.3</v>
      </c>
      <c r="AE55" s="10"/>
      <c r="AF55" s="10"/>
      <c r="AG55" s="10"/>
      <c r="AH55" s="10"/>
      <c r="AI55" s="10" t="s">
        <v>189</v>
      </c>
      <c r="AJ55" s="12"/>
      <c r="AK55" s="9">
        <f t="shared" si="0"/>
        <v>7.4107972153721835E-2</v>
      </c>
    </row>
    <row r="56" spans="1:37" x14ac:dyDescent="0.25">
      <c r="A56" s="10">
        <v>55</v>
      </c>
      <c r="B56" s="10">
        <v>6</v>
      </c>
      <c r="C56" s="10" t="s">
        <v>537</v>
      </c>
      <c r="D56" s="50" t="s">
        <v>593</v>
      </c>
      <c r="E56" s="10">
        <v>2012</v>
      </c>
      <c r="F56" s="10" t="s">
        <v>142</v>
      </c>
      <c r="G56" s="10" t="s">
        <v>143</v>
      </c>
      <c r="H56" s="10" t="s">
        <v>143</v>
      </c>
      <c r="I56" s="10" t="s">
        <v>132</v>
      </c>
      <c r="J56" s="10" t="s">
        <v>133</v>
      </c>
      <c r="K56" s="10" t="s">
        <v>193</v>
      </c>
      <c r="L56" s="10">
        <v>447</v>
      </c>
      <c r="M56" s="10" t="s">
        <v>194</v>
      </c>
      <c r="N56" s="10" t="s">
        <v>136</v>
      </c>
      <c r="O56" s="10" t="s">
        <v>119</v>
      </c>
      <c r="P56" s="10" t="s">
        <v>120</v>
      </c>
      <c r="Q56" s="10" t="s">
        <v>185</v>
      </c>
      <c r="R56" s="10" t="s">
        <v>186</v>
      </c>
      <c r="S56" s="10">
        <v>44</v>
      </c>
      <c r="T56" s="11">
        <v>38.337357900000001</v>
      </c>
      <c r="U56" s="11">
        <v>-121.65396339999999</v>
      </c>
      <c r="V56" s="10" t="s">
        <v>187</v>
      </c>
      <c r="W56" s="10"/>
      <c r="X56" s="10">
        <v>22</v>
      </c>
      <c r="Y56" s="10"/>
      <c r="Z56" s="10"/>
      <c r="AA56" s="10"/>
      <c r="AB56" s="10"/>
      <c r="AC56" s="10"/>
      <c r="AD56" s="10">
        <v>0</v>
      </c>
      <c r="AE56" s="10"/>
      <c r="AF56" s="10"/>
      <c r="AG56" s="10"/>
      <c r="AH56" s="10"/>
      <c r="AI56" s="10" t="s">
        <v>188</v>
      </c>
      <c r="AJ56" s="12"/>
    </row>
    <row r="57" spans="1:37" x14ac:dyDescent="0.25">
      <c r="A57" s="10">
        <v>56</v>
      </c>
      <c r="B57" s="10">
        <v>6</v>
      </c>
      <c r="C57" s="10" t="s">
        <v>537</v>
      </c>
      <c r="D57" s="50" t="s">
        <v>593</v>
      </c>
      <c r="E57" s="10">
        <v>2012</v>
      </c>
      <c r="F57" s="10" t="s">
        <v>112</v>
      </c>
      <c r="G57" s="10" t="s">
        <v>113</v>
      </c>
      <c r="H57" s="10" t="s">
        <v>419</v>
      </c>
      <c r="I57" s="10" t="s">
        <v>132</v>
      </c>
      <c r="J57" s="10" t="s">
        <v>133</v>
      </c>
      <c r="K57" s="10" t="s">
        <v>193</v>
      </c>
      <c r="L57" s="10">
        <v>447</v>
      </c>
      <c r="M57" s="10" t="s">
        <v>194</v>
      </c>
      <c r="N57" s="10" t="s">
        <v>136</v>
      </c>
      <c r="O57" s="10" t="s">
        <v>119</v>
      </c>
      <c r="P57" s="10" t="s">
        <v>120</v>
      </c>
      <c r="Q57" s="10" t="s">
        <v>185</v>
      </c>
      <c r="R57" s="10" t="s">
        <v>186</v>
      </c>
      <c r="S57" s="10">
        <v>44</v>
      </c>
      <c r="T57" s="11">
        <v>38.337357900000001</v>
      </c>
      <c r="U57" s="11">
        <v>-121.65396339999999</v>
      </c>
      <c r="V57" s="10" t="s">
        <v>187</v>
      </c>
      <c r="W57" s="10"/>
      <c r="X57" s="10">
        <v>19.2</v>
      </c>
      <c r="Y57" s="10"/>
      <c r="Z57" s="10"/>
      <c r="AA57" s="10"/>
      <c r="AB57" s="10"/>
      <c r="AC57" s="10"/>
      <c r="AD57" s="10">
        <v>16.100000000000001</v>
      </c>
      <c r="AE57" s="10"/>
      <c r="AF57" s="10"/>
      <c r="AG57" s="10"/>
      <c r="AH57" s="10"/>
      <c r="AI57" s="10" t="s">
        <v>189</v>
      </c>
      <c r="AJ57" s="12"/>
      <c r="AK57" s="9">
        <f t="shared" si="0"/>
        <v>0.1760910070433184</v>
      </c>
    </row>
    <row r="58" spans="1:37" x14ac:dyDescent="0.25">
      <c r="A58" s="10">
        <v>57</v>
      </c>
      <c r="B58" s="10">
        <v>6</v>
      </c>
      <c r="C58" s="10" t="s">
        <v>537</v>
      </c>
      <c r="D58" s="50" t="s">
        <v>593</v>
      </c>
      <c r="E58" s="10">
        <v>2012</v>
      </c>
      <c r="F58" s="10" t="s">
        <v>169</v>
      </c>
      <c r="G58" s="10" t="s">
        <v>128</v>
      </c>
      <c r="H58" s="10" t="s">
        <v>419</v>
      </c>
      <c r="I58" s="10" t="s">
        <v>132</v>
      </c>
      <c r="J58" s="10" t="s">
        <v>133</v>
      </c>
      <c r="K58" s="10" t="s">
        <v>193</v>
      </c>
      <c r="L58" s="10">
        <v>447</v>
      </c>
      <c r="M58" s="10" t="s">
        <v>194</v>
      </c>
      <c r="N58" s="10" t="s">
        <v>136</v>
      </c>
      <c r="O58" s="10" t="s">
        <v>119</v>
      </c>
      <c r="P58" s="10" t="s">
        <v>120</v>
      </c>
      <c r="Q58" s="10" t="s">
        <v>185</v>
      </c>
      <c r="R58" s="10" t="s">
        <v>186</v>
      </c>
      <c r="S58" s="10">
        <v>44</v>
      </c>
      <c r="T58" s="11">
        <v>38.337357900000001</v>
      </c>
      <c r="U58" s="11">
        <v>-121.65396339999999</v>
      </c>
      <c r="V58" s="10" t="s">
        <v>187</v>
      </c>
      <c r="W58" s="10"/>
      <c r="X58" s="10">
        <v>1.4</v>
      </c>
      <c r="Y58" s="10"/>
      <c r="Z58" s="10"/>
      <c r="AA58" s="10"/>
      <c r="AB58" s="10"/>
      <c r="AC58" s="10"/>
      <c r="AD58" s="10">
        <v>0.6</v>
      </c>
      <c r="AE58" s="10"/>
      <c r="AF58" s="10"/>
      <c r="AG58" s="10"/>
      <c r="AH58" s="10"/>
      <c r="AI58" s="10" t="s">
        <v>189</v>
      </c>
      <c r="AJ58" s="12"/>
      <c r="AK58" s="9">
        <f t="shared" si="0"/>
        <v>0.84729786038720367</v>
      </c>
    </row>
    <row r="59" spans="1:37" x14ac:dyDescent="0.25">
      <c r="A59" s="10">
        <v>58</v>
      </c>
      <c r="B59" s="10">
        <v>7</v>
      </c>
      <c r="C59" s="10" t="s">
        <v>538</v>
      </c>
      <c r="D59" s="50" t="s">
        <v>594</v>
      </c>
      <c r="E59" s="10">
        <v>2016</v>
      </c>
      <c r="F59" s="10" t="s">
        <v>112</v>
      </c>
      <c r="G59" s="10" t="s">
        <v>113</v>
      </c>
      <c r="H59" s="10" t="s">
        <v>419</v>
      </c>
      <c r="I59" s="10" t="s">
        <v>114</v>
      </c>
      <c r="J59" s="10" t="s">
        <v>115</v>
      </c>
      <c r="K59" s="10" t="s">
        <v>195</v>
      </c>
      <c r="L59" s="10">
        <v>1007</v>
      </c>
      <c r="M59" s="10" t="s">
        <v>196</v>
      </c>
      <c r="N59" s="10" t="s">
        <v>118</v>
      </c>
      <c r="O59" s="10" t="s">
        <v>119</v>
      </c>
      <c r="P59" s="10" t="s">
        <v>120</v>
      </c>
      <c r="Q59" s="10" t="s">
        <v>197</v>
      </c>
      <c r="R59" s="10" t="s">
        <v>198</v>
      </c>
      <c r="S59" s="10">
        <v>1.98</v>
      </c>
      <c r="T59" s="11">
        <v>41.486201000000001</v>
      </c>
      <c r="U59" s="11">
        <v>-71.530765000000002</v>
      </c>
      <c r="V59" s="10" t="s">
        <v>199</v>
      </c>
      <c r="W59" s="10"/>
      <c r="X59" s="10"/>
      <c r="Y59" s="10"/>
      <c r="Z59" s="10"/>
      <c r="AA59" s="10"/>
      <c r="AB59" s="10"/>
      <c r="AC59" s="10"/>
      <c r="AD59" s="10"/>
      <c r="AE59" s="10"/>
      <c r="AF59" s="10"/>
      <c r="AG59" s="10"/>
      <c r="AH59" s="10"/>
      <c r="AI59" s="10" t="s">
        <v>158</v>
      </c>
      <c r="AJ59" s="12">
        <v>12.05</v>
      </c>
      <c r="AK59" s="9" t="e">
        <f t="shared" si="0"/>
        <v>#DIV/0!</v>
      </c>
    </row>
    <row r="60" spans="1:37" x14ac:dyDescent="0.25">
      <c r="A60" s="10">
        <v>59</v>
      </c>
      <c r="B60" s="10">
        <v>7</v>
      </c>
      <c r="C60" s="10" t="s">
        <v>538</v>
      </c>
      <c r="D60" s="50" t="s">
        <v>594</v>
      </c>
      <c r="E60" s="10">
        <v>2016</v>
      </c>
      <c r="F60" s="10" t="s">
        <v>169</v>
      </c>
      <c r="G60" s="10" t="s">
        <v>128</v>
      </c>
      <c r="H60" s="10" t="s">
        <v>419</v>
      </c>
      <c r="I60" s="10" t="s">
        <v>114</v>
      </c>
      <c r="J60" s="10" t="s">
        <v>115</v>
      </c>
      <c r="K60" s="10" t="s">
        <v>195</v>
      </c>
      <c r="L60" s="10">
        <v>1007</v>
      </c>
      <c r="M60" s="10" t="s">
        <v>196</v>
      </c>
      <c r="N60" s="10" t="s">
        <v>118</v>
      </c>
      <c r="O60" s="10" t="s">
        <v>119</v>
      </c>
      <c r="P60" s="10" t="s">
        <v>120</v>
      </c>
      <c r="Q60" s="10" t="s">
        <v>197</v>
      </c>
      <c r="R60" s="10" t="s">
        <v>198</v>
      </c>
      <c r="S60" s="10">
        <v>1.98</v>
      </c>
      <c r="T60" s="11">
        <v>41.486201000000001</v>
      </c>
      <c r="U60" s="11">
        <v>-71.530765000000002</v>
      </c>
      <c r="V60" s="10" t="s">
        <v>199</v>
      </c>
      <c r="W60" s="10"/>
      <c r="X60" s="10"/>
      <c r="Y60" s="10"/>
      <c r="Z60" s="10"/>
      <c r="AA60" s="10"/>
      <c r="AB60" s="10"/>
      <c r="AC60" s="10"/>
      <c r="AD60" s="10"/>
      <c r="AE60" s="10"/>
      <c r="AF60" s="10"/>
      <c r="AG60" s="10"/>
      <c r="AH60" s="10"/>
      <c r="AI60" s="10" t="s">
        <v>158</v>
      </c>
      <c r="AJ60" s="12">
        <v>45.3</v>
      </c>
      <c r="AK60" s="9" t="e">
        <f t="shared" si="0"/>
        <v>#DIV/0!</v>
      </c>
    </row>
    <row r="61" spans="1:37" x14ac:dyDescent="0.25">
      <c r="A61" s="10">
        <v>60</v>
      </c>
      <c r="B61" s="10">
        <v>7</v>
      </c>
      <c r="C61" s="10" t="s">
        <v>538</v>
      </c>
      <c r="D61" s="50" t="s">
        <v>594</v>
      </c>
      <c r="E61" s="10">
        <v>2016</v>
      </c>
      <c r="F61" s="10" t="s">
        <v>142</v>
      </c>
      <c r="G61" s="10" t="s">
        <v>143</v>
      </c>
      <c r="H61" s="10" t="s">
        <v>143</v>
      </c>
      <c r="I61" s="10" t="s">
        <v>114</v>
      </c>
      <c r="J61" s="10" t="s">
        <v>115</v>
      </c>
      <c r="K61" s="10" t="s">
        <v>195</v>
      </c>
      <c r="L61" s="10">
        <v>1007</v>
      </c>
      <c r="M61" s="10" t="s">
        <v>196</v>
      </c>
      <c r="N61" s="10" t="s">
        <v>118</v>
      </c>
      <c r="O61" s="10" t="s">
        <v>119</v>
      </c>
      <c r="P61" s="10" t="s">
        <v>120</v>
      </c>
      <c r="Q61" s="10" t="s">
        <v>197</v>
      </c>
      <c r="R61" s="10" t="s">
        <v>198</v>
      </c>
      <c r="S61" s="10">
        <v>1.98</v>
      </c>
      <c r="T61" s="11">
        <v>41.486201000000001</v>
      </c>
      <c r="U61" s="11">
        <v>-71.530765000000002</v>
      </c>
      <c r="V61" s="10" t="s">
        <v>199</v>
      </c>
      <c r="W61" s="10"/>
      <c r="X61" s="10"/>
      <c r="Y61" s="10"/>
      <c r="Z61" s="10"/>
      <c r="AA61" s="10"/>
      <c r="AB61" s="10"/>
      <c r="AC61" s="10"/>
      <c r="AD61" s="10"/>
      <c r="AE61" s="10"/>
      <c r="AF61" s="10"/>
      <c r="AG61" s="10"/>
      <c r="AH61" s="10"/>
      <c r="AI61" s="10" t="s">
        <v>158</v>
      </c>
      <c r="AJ61" s="12">
        <v>61.25</v>
      </c>
      <c r="AK61" s="9" t="e">
        <f t="shared" si="0"/>
        <v>#DIV/0!</v>
      </c>
    </row>
    <row r="62" spans="1:37" x14ac:dyDescent="0.25">
      <c r="A62" s="10">
        <v>61</v>
      </c>
      <c r="B62" s="10">
        <v>7</v>
      </c>
      <c r="C62" s="10" t="s">
        <v>538</v>
      </c>
      <c r="D62" s="50" t="s">
        <v>594</v>
      </c>
      <c r="E62" s="10">
        <v>2016</v>
      </c>
      <c r="F62" s="10" t="s">
        <v>112</v>
      </c>
      <c r="G62" s="10" t="s">
        <v>113</v>
      </c>
      <c r="H62" s="10" t="s">
        <v>419</v>
      </c>
      <c r="I62" s="10" t="s">
        <v>114</v>
      </c>
      <c r="J62" s="10" t="s">
        <v>115</v>
      </c>
      <c r="K62" s="10" t="s">
        <v>200</v>
      </c>
      <c r="L62" s="10">
        <v>1007</v>
      </c>
      <c r="M62" s="10" t="s">
        <v>196</v>
      </c>
      <c r="N62" s="10" t="s">
        <v>118</v>
      </c>
      <c r="O62" s="10" t="s">
        <v>119</v>
      </c>
      <c r="P62" s="10" t="s">
        <v>120</v>
      </c>
      <c r="Q62" s="10" t="s">
        <v>197</v>
      </c>
      <c r="R62" s="10" t="s">
        <v>198</v>
      </c>
      <c r="S62" s="10">
        <v>1.98</v>
      </c>
      <c r="T62" s="11">
        <v>41.486201000000001</v>
      </c>
      <c r="U62" s="11">
        <v>-71.530765000000002</v>
      </c>
      <c r="V62" s="10" t="s">
        <v>199</v>
      </c>
      <c r="W62" s="10"/>
      <c r="X62" s="10"/>
      <c r="Y62" s="10"/>
      <c r="Z62" s="10"/>
      <c r="AA62" s="10"/>
      <c r="AB62" s="10"/>
      <c r="AC62" s="10"/>
      <c r="AD62" s="10"/>
      <c r="AE62" s="10"/>
      <c r="AF62" s="10"/>
      <c r="AG62" s="10"/>
      <c r="AH62" s="10"/>
      <c r="AI62" s="10" t="s">
        <v>158</v>
      </c>
      <c r="AJ62" s="12">
        <v>26.25</v>
      </c>
      <c r="AK62" s="9" t="e">
        <f t="shared" si="0"/>
        <v>#DIV/0!</v>
      </c>
    </row>
    <row r="63" spans="1:37" x14ac:dyDescent="0.25">
      <c r="A63" s="10">
        <v>62</v>
      </c>
      <c r="B63" s="10">
        <v>7</v>
      </c>
      <c r="C63" s="10" t="s">
        <v>538</v>
      </c>
      <c r="D63" s="50" t="s">
        <v>594</v>
      </c>
      <c r="E63" s="10">
        <v>2016</v>
      </c>
      <c r="F63" s="10" t="s">
        <v>169</v>
      </c>
      <c r="G63" s="10" t="s">
        <v>128</v>
      </c>
      <c r="H63" s="10" t="s">
        <v>419</v>
      </c>
      <c r="I63" s="10" t="s">
        <v>114</v>
      </c>
      <c r="J63" s="10" t="s">
        <v>115</v>
      </c>
      <c r="K63" s="10" t="s">
        <v>200</v>
      </c>
      <c r="L63" s="10">
        <v>1007</v>
      </c>
      <c r="M63" s="10" t="s">
        <v>196</v>
      </c>
      <c r="N63" s="10" t="s">
        <v>118</v>
      </c>
      <c r="O63" s="10" t="s">
        <v>119</v>
      </c>
      <c r="P63" s="10" t="s">
        <v>120</v>
      </c>
      <c r="Q63" s="10" t="s">
        <v>197</v>
      </c>
      <c r="R63" s="10" t="s">
        <v>198</v>
      </c>
      <c r="S63" s="10">
        <v>1.98</v>
      </c>
      <c r="T63" s="11">
        <v>41.486201000000001</v>
      </c>
      <c r="U63" s="11">
        <v>-71.530765000000002</v>
      </c>
      <c r="V63" s="10" t="s">
        <v>199</v>
      </c>
      <c r="W63" s="10"/>
      <c r="X63" s="10"/>
      <c r="Y63" s="10"/>
      <c r="Z63" s="10"/>
      <c r="AA63" s="10"/>
      <c r="AB63" s="10"/>
      <c r="AC63" s="10"/>
      <c r="AD63" s="10"/>
      <c r="AE63" s="10"/>
      <c r="AF63" s="10"/>
      <c r="AG63" s="10"/>
      <c r="AH63" s="10"/>
      <c r="AI63" s="10" t="s">
        <v>158</v>
      </c>
      <c r="AJ63" s="12">
        <v>50.1</v>
      </c>
      <c r="AK63" s="9" t="e">
        <f t="shared" si="0"/>
        <v>#DIV/0!</v>
      </c>
    </row>
    <row r="64" spans="1:37" x14ac:dyDescent="0.25">
      <c r="A64" s="10">
        <v>63</v>
      </c>
      <c r="B64" s="10">
        <v>7</v>
      </c>
      <c r="C64" s="10" t="s">
        <v>538</v>
      </c>
      <c r="D64" s="50" t="s">
        <v>594</v>
      </c>
      <c r="E64" s="10">
        <v>2016</v>
      </c>
      <c r="F64" s="10" t="s">
        <v>142</v>
      </c>
      <c r="G64" s="10" t="s">
        <v>143</v>
      </c>
      <c r="H64" s="10" t="s">
        <v>143</v>
      </c>
      <c r="I64" s="10" t="s">
        <v>114</v>
      </c>
      <c r="J64" s="10" t="s">
        <v>115</v>
      </c>
      <c r="K64" s="10" t="s">
        <v>200</v>
      </c>
      <c r="L64" s="10">
        <v>1007</v>
      </c>
      <c r="M64" s="10" t="s">
        <v>196</v>
      </c>
      <c r="N64" s="10" t="s">
        <v>118</v>
      </c>
      <c r="O64" s="10" t="s">
        <v>119</v>
      </c>
      <c r="P64" s="10" t="s">
        <v>120</v>
      </c>
      <c r="Q64" s="10" t="s">
        <v>197</v>
      </c>
      <c r="R64" s="10" t="s">
        <v>198</v>
      </c>
      <c r="S64" s="10">
        <v>1.98</v>
      </c>
      <c r="T64" s="11">
        <v>41.486201000000001</v>
      </c>
      <c r="U64" s="11">
        <v>-71.530765000000002</v>
      </c>
      <c r="V64" s="10" t="s">
        <v>199</v>
      </c>
      <c r="W64" s="10"/>
      <c r="X64" s="10"/>
      <c r="Y64" s="10"/>
      <c r="Z64" s="10"/>
      <c r="AA64" s="10"/>
      <c r="AB64" s="10"/>
      <c r="AC64" s="10"/>
      <c r="AD64" s="10"/>
      <c r="AE64" s="10"/>
      <c r="AF64" s="10"/>
      <c r="AG64" s="10"/>
      <c r="AH64" s="10"/>
      <c r="AI64" s="10" t="s">
        <v>158</v>
      </c>
      <c r="AJ64" s="12">
        <v>79.599999999999994</v>
      </c>
      <c r="AK64" s="9" t="e">
        <f t="shared" si="0"/>
        <v>#DIV/0!</v>
      </c>
    </row>
    <row r="65" spans="1:37" x14ac:dyDescent="0.25">
      <c r="A65" s="10">
        <v>64</v>
      </c>
      <c r="B65" s="10">
        <v>8</v>
      </c>
      <c r="C65" s="10" t="s">
        <v>539</v>
      </c>
      <c r="D65" s="50" t="s">
        <v>595</v>
      </c>
      <c r="E65" s="10">
        <v>2001</v>
      </c>
      <c r="F65" s="10" t="s">
        <v>142</v>
      </c>
      <c r="G65" s="10" t="s">
        <v>143</v>
      </c>
      <c r="H65" s="10" t="s">
        <v>143</v>
      </c>
      <c r="I65" s="10" t="s">
        <v>132</v>
      </c>
      <c r="J65" s="10" t="s">
        <v>133</v>
      </c>
      <c r="K65" s="10" t="s">
        <v>201</v>
      </c>
      <c r="L65" s="10">
        <v>590</v>
      </c>
      <c r="M65" s="10" t="s">
        <v>159</v>
      </c>
      <c r="N65" s="10" t="s">
        <v>132</v>
      </c>
      <c r="O65" s="10" t="s">
        <v>160</v>
      </c>
      <c r="P65" s="10" t="s">
        <v>161</v>
      </c>
      <c r="Q65" s="10" t="s">
        <v>202</v>
      </c>
      <c r="R65" s="10" t="s">
        <v>163</v>
      </c>
      <c r="S65" s="10">
        <v>1463</v>
      </c>
      <c r="T65" s="11">
        <v>38.103375509999999</v>
      </c>
      <c r="U65" s="11">
        <v>-76.744940810000003</v>
      </c>
      <c r="V65" s="10" t="s">
        <v>203</v>
      </c>
      <c r="W65" s="10">
        <v>599</v>
      </c>
      <c r="X65" s="10">
        <v>193.16</v>
      </c>
      <c r="Y65" s="10"/>
      <c r="Z65" s="10"/>
      <c r="AA65" s="10"/>
      <c r="AB65" s="10"/>
      <c r="AC65" s="10">
        <v>599</v>
      </c>
      <c r="AD65" s="10">
        <v>183.97</v>
      </c>
      <c r="AE65" s="10"/>
      <c r="AF65" s="10"/>
      <c r="AG65" s="10"/>
      <c r="AH65" s="10"/>
      <c r="AI65" s="10" t="s">
        <v>158</v>
      </c>
      <c r="AJ65" s="12"/>
    </row>
    <row r="66" spans="1:37" x14ac:dyDescent="0.25">
      <c r="A66" s="10">
        <v>65</v>
      </c>
      <c r="B66" s="10">
        <v>8</v>
      </c>
      <c r="C66" s="10" t="s">
        <v>539</v>
      </c>
      <c r="D66" s="50" t="s">
        <v>595</v>
      </c>
      <c r="E66" s="10">
        <v>2001</v>
      </c>
      <c r="F66" s="10" t="s">
        <v>166</v>
      </c>
      <c r="G66" s="10" t="s">
        <v>113</v>
      </c>
      <c r="H66" s="10" t="s">
        <v>419</v>
      </c>
      <c r="I66" s="10" t="s">
        <v>132</v>
      </c>
      <c r="J66" s="10" t="s">
        <v>133</v>
      </c>
      <c r="K66" s="10" t="s">
        <v>201</v>
      </c>
      <c r="L66" s="10">
        <v>590</v>
      </c>
      <c r="M66" s="10" t="s">
        <v>159</v>
      </c>
      <c r="N66" s="10" t="s">
        <v>132</v>
      </c>
      <c r="O66" s="10" t="s">
        <v>160</v>
      </c>
      <c r="P66" s="10" t="s">
        <v>161</v>
      </c>
      <c r="Q66" s="10" t="s">
        <v>202</v>
      </c>
      <c r="R66" s="10" t="s">
        <v>163</v>
      </c>
      <c r="S66" s="10">
        <v>1463</v>
      </c>
      <c r="T66" s="11">
        <v>38.103375509999999</v>
      </c>
      <c r="U66" s="11">
        <v>-76.744940810000003</v>
      </c>
      <c r="V66" s="10" t="s">
        <v>203</v>
      </c>
      <c r="W66" s="10">
        <v>599</v>
      </c>
      <c r="X66" s="10">
        <v>0.27</v>
      </c>
      <c r="Y66" s="10"/>
      <c r="Z66" s="10"/>
      <c r="AA66" s="10"/>
      <c r="AB66" s="10"/>
      <c r="AC66" s="10">
        <v>599</v>
      </c>
      <c r="AD66" s="10">
        <v>0.05</v>
      </c>
      <c r="AE66" s="10"/>
      <c r="AF66" s="10"/>
      <c r="AG66" s="10"/>
      <c r="AH66" s="10"/>
      <c r="AI66" s="10" t="s">
        <v>158</v>
      </c>
      <c r="AJ66" s="12"/>
    </row>
    <row r="67" spans="1:37" x14ac:dyDescent="0.25">
      <c r="A67" s="10">
        <v>66</v>
      </c>
      <c r="B67" s="10">
        <v>8</v>
      </c>
      <c r="C67" s="10" t="s">
        <v>539</v>
      </c>
      <c r="D67" s="50" t="s">
        <v>595</v>
      </c>
      <c r="E67" s="10">
        <v>2001</v>
      </c>
      <c r="F67" s="10" t="s">
        <v>112</v>
      </c>
      <c r="G67" s="10" t="s">
        <v>113</v>
      </c>
      <c r="H67" s="10" t="s">
        <v>419</v>
      </c>
      <c r="I67" s="10" t="s">
        <v>132</v>
      </c>
      <c r="J67" s="10" t="s">
        <v>133</v>
      </c>
      <c r="K67" s="10" t="s">
        <v>201</v>
      </c>
      <c r="L67" s="10">
        <v>590</v>
      </c>
      <c r="M67" s="10" t="s">
        <v>159</v>
      </c>
      <c r="N67" s="10" t="s">
        <v>132</v>
      </c>
      <c r="O67" s="10" t="s">
        <v>160</v>
      </c>
      <c r="P67" s="10" t="s">
        <v>161</v>
      </c>
      <c r="Q67" s="10" t="s">
        <v>202</v>
      </c>
      <c r="R67" s="10" t="s">
        <v>163</v>
      </c>
      <c r="S67" s="10">
        <v>1463</v>
      </c>
      <c r="T67" s="11">
        <v>38.103375509999999</v>
      </c>
      <c r="U67" s="11">
        <v>-76.744940810000003</v>
      </c>
      <c r="V67" s="10" t="s">
        <v>203</v>
      </c>
      <c r="W67" s="10">
        <v>599</v>
      </c>
      <c r="X67" s="10">
        <v>0.81</v>
      </c>
      <c r="Y67" s="10"/>
      <c r="Z67" s="10"/>
      <c r="AA67" s="10"/>
      <c r="AB67" s="10"/>
      <c r="AC67" s="10">
        <v>599</v>
      </c>
      <c r="AD67" s="10">
        <v>0.87</v>
      </c>
      <c r="AE67" s="10"/>
      <c r="AF67" s="10"/>
      <c r="AG67" s="10"/>
      <c r="AH67" s="10"/>
      <c r="AI67" s="10" t="s">
        <v>158</v>
      </c>
      <c r="AJ67" s="12"/>
    </row>
    <row r="68" spans="1:37" x14ac:dyDescent="0.25">
      <c r="A68" s="10">
        <v>67</v>
      </c>
      <c r="B68" s="10">
        <v>8</v>
      </c>
      <c r="C68" s="10" t="s">
        <v>539</v>
      </c>
      <c r="D68" s="50" t="s">
        <v>595</v>
      </c>
      <c r="E68" s="10">
        <v>2001</v>
      </c>
      <c r="F68" s="10" t="s">
        <v>130</v>
      </c>
      <c r="G68" s="10" t="s">
        <v>113</v>
      </c>
      <c r="H68" s="10" t="s">
        <v>419</v>
      </c>
      <c r="I68" s="10" t="s">
        <v>132</v>
      </c>
      <c r="J68" s="10" t="s">
        <v>133</v>
      </c>
      <c r="K68" s="10" t="s">
        <v>201</v>
      </c>
      <c r="L68" s="10">
        <v>590</v>
      </c>
      <c r="M68" s="10" t="s">
        <v>159</v>
      </c>
      <c r="N68" s="10" t="s">
        <v>132</v>
      </c>
      <c r="O68" s="10" t="s">
        <v>160</v>
      </c>
      <c r="P68" s="10" t="s">
        <v>161</v>
      </c>
      <c r="Q68" s="10" t="s">
        <v>202</v>
      </c>
      <c r="R68" s="10" t="s">
        <v>163</v>
      </c>
      <c r="S68" s="10">
        <v>1463</v>
      </c>
      <c r="T68" s="11">
        <v>38.103375509999999</v>
      </c>
      <c r="U68" s="11">
        <v>-76.744940810000003</v>
      </c>
      <c r="V68" s="10" t="s">
        <v>203</v>
      </c>
      <c r="W68" s="10">
        <v>599</v>
      </c>
      <c r="X68" s="10">
        <v>1.41</v>
      </c>
      <c r="Y68" s="10"/>
      <c r="Z68" s="10"/>
      <c r="AA68" s="10"/>
      <c r="AB68" s="10"/>
      <c r="AC68" s="10">
        <v>599</v>
      </c>
      <c r="AD68" s="10">
        <v>0.52</v>
      </c>
      <c r="AE68" s="10"/>
      <c r="AF68" s="10"/>
      <c r="AG68" s="10"/>
      <c r="AH68" s="10"/>
      <c r="AI68" s="10" t="s">
        <v>158</v>
      </c>
      <c r="AJ68" s="12"/>
    </row>
    <row r="69" spans="1:37" x14ac:dyDescent="0.25">
      <c r="A69" s="10">
        <v>68</v>
      </c>
      <c r="B69" s="10">
        <v>8</v>
      </c>
      <c r="C69" s="10" t="s">
        <v>539</v>
      </c>
      <c r="D69" s="50" t="s">
        <v>595</v>
      </c>
      <c r="E69" s="10">
        <v>2001</v>
      </c>
      <c r="F69" s="10" t="s">
        <v>168</v>
      </c>
      <c r="G69" s="10" t="s">
        <v>113</v>
      </c>
      <c r="H69" s="10" t="s">
        <v>419</v>
      </c>
      <c r="I69" s="10" t="s">
        <v>132</v>
      </c>
      <c r="J69" s="10" t="s">
        <v>133</v>
      </c>
      <c r="K69" s="10" t="s">
        <v>201</v>
      </c>
      <c r="L69" s="10">
        <v>590</v>
      </c>
      <c r="M69" s="10" t="s">
        <v>159</v>
      </c>
      <c r="N69" s="10" t="s">
        <v>132</v>
      </c>
      <c r="O69" s="10" t="s">
        <v>160</v>
      </c>
      <c r="P69" s="10" t="s">
        <v>161</v>
      </c>
      <c r="Q69" s="10" t="s">
        <v>202</v>
      </c>
      <c r="R69" s="10" t="s">
        <v>163</v>
      </c>
      <c r="S69" s="10">
        <v>1463</v>
      </c>
      <c r="T69" s="11">
        <v>38.103375509999999</v>
      </c>
      <c r="U69" s="11">
        <v>-76.744940810000003</v>
      </c>
      <c r="V69" s="10" t="s">
        <v>203</v>
      </c>
      <c r="W69" s="10">
        <v>599</v>
      </c>
      <c r="X69" s="10">
        <v>2.7</v>
      </c>
      <c r="Y69" s="10"/>
      <c r="Z69" s="10"/>
      <c r="AA69" s="10"/>
      <c r="AB69" s="10"/>
      <c r="AC69" s="10">
        <v>599</v>
      </c>
      <c r="AD69" s="10">
        <v>1.59</v>
      </c>
      <c r="AE69" s="10"/>
      <c r="AF69" s="10"/>
      <c r="AG69" s="10"/>
      <c r="AH69" s="10"/>
      <c r="AI69" s="10" t="s">
        <v>158</v>
      </c>
      <c r="AJ69" s="12"/>
    </row>
    <row r="70" spans="1:37" x14ac:dyDescent="0.25">
      <c r="A70" s="10">
        <v>69</v>
      </c>
      <c r="B70" s="10">
        <v>8</v>
      </c>
      <c r="C70" s="10" t="s">
        <v>539</v>
      </c>
      <c r="D70" s="50" t="s">
        <v>595</v>
      </c>
      <c r="E70" s="10">
        <v>2001</v>
      </c>
      <c r="F70" s="10" t="s">
        <v>129</v>
      </c>
      <c r="G70" s="10" t="s">
        <v>113</v>
      </c>
      <c r="H70" s="10" t="s">
        <v>419</v>
      </c>
      <c r="I70" s="10" t="s">
        <v>132</v>
      </c>
      <c r="J70" s="10" t="s">
        <v>133</v>
      </c>
      <c r="K70" s="10" t="s">
        <v>201</v>
      </c>
      <c r="L70" s="10">
        <v>590</v>
      </c>
      <c r="M70" s="10" t="s">
        <v>159</v>
      </c>
      <c r="N70" s="10" t="s">
        <v>132</v>
      </c>
      <c r="O70" s="10" t="s">
        <v>160</v>
      </c>
      <c r="P70" s="10" t="s">
        <v>161</v>
      </c>
      <c r="Q70" s="10" t="s">
        <v>202</v>
      </c>
      <c r="R70" s="10" t="s">
        <v>163</v>
      </c>
      <c r="S70" s="10">
        <v>1463</v>
      </c>
      <c r="T70" s="11">
        <v>38.103375509999999</v>
      </c>
      <c r="U70" s="11">
        <v>-76.744940810000003</v>
      </c>
      <c r="V70" s="10" t="s">
        <v>203</v>
      </c>
      <c r="W70" s="10">
        <v>599</v>
      </c>
      <c r="X70" s="10">
        <v>5.2</v>
      </c>
      <c r="Y70" s="10"/>
      <c r="Z70" s="10"/>
      <c r="AA70" s="10"/>
      <c r="AB70" s="10"/>
      <c r="AC70" s="10">
        <v>599</v>
      </c>
      <c r="AD70" s="10">
        <v>3.04</v>
      </c>
      <c r="AE70" s="10"/>
      <c r="AF70" s="10"/>
      <c r="AG70" s="10"/>
      <c r="AH70" s="10"/>
      <c r="AI70" s="10" t="s">
        <v>158</v>
      </c>
      <c r="AJ70" s="12"/>
    </row>
    <row r="71" spans="1:37" x14ac:dyDescent="0.25">
      <c r="A71" s="10">
        <v>70</v>
      </c>
      <c r="B71" s="10">
        <v>8</v>
      </c>
      <c r="C71" s="10" t="s">
        <v>539</v>
      </c>
      <c r="D71" s="50" t="s">
        <v>595</v>
      </c>
      <c r="E71" s="10">
        <v>2001</v>
      </c>
      <c r="F71" s="10" t="s">
        <v>169</v>
      </c>
      <c r="G71" s="10" t="s">
        <v>128</v>
      </c>
      <c r="H71" s="10" t="s">
        <v>419</v>
      </c>
      <c r="I71" s="10" t="s">
        <v>132</v>
      </c>
      <c r="J71" s="10" t="s">
        <v>133</v>
      </c>
      <c r="K71" s="10" t="s">
        <v>201</v>
      </c>
      <c r="L71" s="10">
        <v>590</v>
      </c>
      <c r="M71" s="10" t="s">
        <v>159</v>
      </c>
      <c r="N71" s="10" t="s">
        <v>132</v>
      </c>
      <c r="O71" s="10" t="s">
        <v>160</v>
      </c>
      <c r="P71" s="10" t="s">
        <v>161</v>
      </c>
      <c r="Q71" s="10" t="s">
        <v>202</v>
      </c>
      <c r="R71" s="10" t="s">
        <v>163</v>
      </c>
      <c r="S71" s="10">
        <v>1463</v>
      </c>
      <c r="T71" s="11">
        <v>38.103375509999999</v>
      </c>
      <c r="U71" s="11">
        <v>-76.744940810000003</v>
      </c>
      <c r="V71" s="10" t="s">
        <v>203</v>
      </c>
      <c r="W71" s="10">
        <v>599</v>
      </c>
      <c r="X71" s="10">
        <v>0.02</v>
      </c>
      <c r="Y71" s="10"/>
      <c r="Z71" s="10"/>
      <c r="AA71" s="10"/>
      <c r="AB71" s="10"/>
      <c r="AC71" s="10">
        <v>599</v>
      </c>
      <c r="AD71" s="10">
        <v>0.03</v>
      </c>
      <c r="AE71" s="10"/>
      <c r="AF71" s="10"/>
      <c r="AG71" s="10"/>
      <c r="AH71" s="10"/>
      <c r="AI71" s="10" t="s">
        <v>158</v>
      </c>
      <c r="AJ71" s="12"/>
      <c r="AK71" s="9">
        <f t="shared" si="0"/>
        <v>-0.40546510810816427</v>
      </c>
    </row>
    <row r="72" spans="1:37" x14ac:dyDescent="0.25">
      <c r="A72" s="10">
        <v>71</v>
      </c>
      <c r="B72" s="10">
        <v>8</v>
      </c>
      <c r="C72" s="10" t="s">
        <v>539</v>
      </c>
      <c r="D72" s="50" t="s">
        <v>595</v>
      </c>
      <c r="E72" s="10">
        <v>2001</v>
      </c>
      <c r="F72" s="10" t="s">
        <v>170</v>
      </c>
      <c r="G72" s="10" t="s">
        <v>128</v>
      </c>
      <c r="H72" s="10" t="s">
        <v>419</v>
      </c>
      <c r="I72" s="10" t="s">
        <v>132</v>
      </c>
      <c r="J72" s="10" t="s">
        <v>133</v>
      </c>
      <c r="K72" s="10" t="s">
        <v>201</v>
      </c>
      <c r="L72" s="10">
        <v>590</v>
      </c>
      <c r="M72" s="10" t="s">
        <v>159</v>
      </c>
      <c r="N72" s="10" t="s">
        <v>132</v>
      </c>
      <c r="O72" s="10" t="s">
        <v>160</v>
      </c>
      <c r="P72" s="10" t="s">
        <v>161</v>
      </c>
      <c r="Q72" s="10" t="s">
        <v>202</v>
      </c>
      <c r="R72" s="10" t="s">
        <v>163</v>
      </c>
      <c r="S72" s="10">
        <v>1463</v>
      </c>
      <c r="T72" s="11">
        <v>38.103375509999999</v>
      </c>
      <c r="U72" s="11">
        <v>-76.744940810000003</v>
      </c>
      <c r="V72" s="10" t="s">
        <v>203</v>
      </c>
      <c r="W72" s="10">
        <v>599</v>
      </c>
      <c r="X72" s="10">
        <v>0.14000000000000001</v>
      </c>
      <c r="Y72" s="10"/>
      <c r="Z72" s="10"/>
      <c r="AA72" s="10"/>
      <c r="AB72" s="10"/>
      <c r="AC72" s="10">
        <v>599</v>
      </c>
      <c r="AD72" s="10">
        <v>0.21</v>
      </c>
      <c r="AE72" s="10"/>
      <c r="AF72" s="10"/>
      <c r="AG72" s="10"/>
      <c r="AH72" s="10"/>
      <c r="AI72" s="10" t="s">
        <v>158</v>
      </c>
      <c r="AJ72" s="12"/>
      <c r="AK72" s="9">
        <f t="shared" si="0"/>
        <v>-0.40546510810816427</v>
      </c>
    </row>
    <row r="73" spans="1:37" x14ac:dyDescent="0.25">
      <c r="A73" s="10">
        <v>72</v>
      </c>
      <c r="B73" s="10">
        <v>8</v>
      </c>
      <c r="C73" s="10" t="s">
        <v>539</v>
      </c>
      <c r="D73" s="50" t="s">
        <v>595</v>
      </c>
      <c r="E73" s="10">
        <v>2001</v>
      </c>
      <c r="F73" s="10" t="s">
        <v>171</v>
      </c>
      <c r="G73" s="10" t="s">
        <v>128</v>
      </c>
      <c r="H73" s="10" t="s">
        <v>419</v>
      </c>
      <c r="I73" s="10" t="s">
        <v>132</v>
      </c>
      <c r="J73" s="10" t="s">
        <v>133</v>
      </c>
      <c r="K73" s="10" t="s">
        <v>201</v>
      </c>
      <c r="L73" s="10">
        <v>590</v>
      </c>
      <c r="M73" s="10" t="s">
        <v>159</v>
      </c>
      <c r="N73" s="10" t="s">
        <v>132</v>
      </c>
      <c r="O73" s="10" t="s">
        <v>160</v>
      </c>
      <c r="P73" s="10" t="s">
        <v>161</v>
      </c>
      <c r="Q73" s="10" t="s">
        <v>202</v>
      </c>
      <c r="R73" s="10" t="s">
        <v>163</v>
      </c>
      <c r="S73" s="10">
        <v>1463</v>
      </c>
      <c r="T73" s="11">
        <v>38.103375509999999</v>
      </c>
      <c r="U73" s="11">
        <v>-76.744940810000003</v>
      </c>
      <c r="V73" s="10" t="s">
        <v>203</v>
      </c>
      <c r="W73" s="10">
        <v>599</v>
      </c>
      <c r="X73" s="10">
        <v>0.55000000000000004</v>
      </c>
      <c r="Y73" s="10"/>
      <c r="Z73" s="10"/>
      <c r="AA73" s="10"/>
      <c r="AB73" s="10"/>
      <c r="AC73" s="10">
        <v>599</v>
      </c>
      <c r="AD73" s="10">
        <v>0.3</v>
      </c>
      <c r="AE73" s="10"/>
      <c r="AF73" s="10"/>
      <c r="AG73" s="10"/>
      <c r="AH73" s="10"/>
      <c r="AI73" s="10" t="s">
        <v>158</v>
      </c>
      <c r="AJ73" s="12"/>
      <c r="AK73" s="9">
        <f t="shared" ref="AK73:AK136" si="1">LN(X73/AD73)</f>
        <v>0.6061358035703156</v>
      </c>
    </row>
    <row r="74" spans="1:37" x14ac:dyDescent="0.25">
      <c r="A74" s="10">
        <v>73</v>
      </c>
      <c r="B74" s="10">
        <v>8</v>
      </c>
      <c r="C74" s="10" t="s">
        <v>539</v>
      </c>
      <c r="D74" s="50" t="s">
        <v>595</v>
      </c>
      <c r="E74" s="10">
        <v>2001</v>
      </c>
      <c r="F74" s="10" t="s">
        <v>127</v>
      </c>
      <c r="G74" s="10" t="s">
        <v>128</v>
      </c>
      <c r="H74" s="10" t="s">
        <v>419</v>
      </c>
      <c r="I74" s="10" t="s">
        <v>132</v>
      </c>
      <c r="J74" s="10" t="s">
        <v>133</v>
      </c>
      <c r="K74" s="10" t="s">
        <v>201</v>
      </c>
      <c r="L74" s="10">
        <v>590</v>
      </c>
      <c r="M74" s="10" t="s">
        <v>159</v>
      </c>
      <c r="N74" s="10" t="s">
        <v>132</v>
      </c>
      <c r="O74" s="10" t="s">
        <v>160</v>
      </c>
      <c r="P74" s="10" t="s">
        <v>161</v>
      </c>
      <c r="Q74" s="10" t="s">
        <v>202</v>
      </c>
      <c r="R74" s="10" t="s">
        <v>163</v>
      </c>
      <c r="S74" s="10">
        <v>1463</v>
      </c>
      <c r="T74" s="11">
        <v>38.103375509999999</v>
      </c>
      <c r="U74" s="11">
        <v>-76.744940810000003</v>
      </c>
      <c r="V74" s="10" t="s">
        <v>203</v>
      </c>
      <c r="W74" s="10">
        <v>599</v>
      </c>
      <c r="X74" s="10">
        <v>0.71</v>
      </c>
      <c r="Y74" s="10"/>
      <c r="Z74" s="10"/>
      <c r="AA74" s="10"/>
      <c r="AB74" s="10"/>
      <c r="AC74" s="10">
        <v>599</v>
      </c>
      <c r="AD74" s="10">
        <v>0.54</v>
      </c>
      <c r="AE74" s="10"/>
      <c r="AF74" s="10"/>
      <c r="AG74" s="10"/>
      <c r="AH74" s="10"/>
      <c r="AI74" s="10" t="s">
        <v>158</v>
      </c>
      <c r="AJ74" s="12"/>
      <c r="AK74" s="9">
        <f t="shared" si="1"/>
        <v>0.27369583047704094</v>
      </c>
    </row>
    <row r="75" spans="1:37" x14ac:dyDescent="0.25">
      <c r="A75" s="10">
        <v>74</v>
      </c>
      <c r="B75" s="10">
        <v>8</v>
      </c>
      <c r="C75" s="10" t="s">
        <v>539</v>
      </c>
      <c r="D75" s="50" t="s">
        <v>595</v>
      </c>
      <c r="E75" s="10">
        <v>2001</v>
      </c>
      <c r="F75" s="10" t="s">
        <v>142</v>
      </c>
      <c r="G75" s="10" t="s">
        <v>143</v>
      </c>
      <c r="H75" s="10" t="s">
        <v>143</v>
      </c>
      <c r="I75" s="10" t="s">
        <v>132</v>
      </c>
      <c r="J75" s="10" t="s">
        <v>133</v>
      </c>
      <c r="K75" s="10" t="s">
        <v>201</v>
      </c>
      <c r="L75" s="10">
        <v>590</v>
      </c>
      <c r="M75" s="10" t="s">
        <v>159</v>
      </c>
      <c r="N75" s="10" t="s">
        <v>132</v>
      </c>
      <c r="O75" s="10" t="s">
        <v>160</v>
      </c>
      <c r="P75" s="10" t="s">
        <v>161</v>
      </c>
      <c r="Q75" s="10" t="s">
        <v>202</v>
      </c>
      <c r="R75" s="10" t="s">
        <v>163</v>
      </c>
      <c r="S75" s="10">
        <v>214</v>
      </c>
      <c r="T75" s="11">
        <v>38.065618639999997</v>
      </c>
      <c r="U75" s="11">
        <v>-76.701521110000002</v>
      </c>
      <c r="V75" s="10" t="s">
        <v>203</v>
      </c>
      <c r="W75" s="10">
        <v>599</v>
      </c>
      <c r="X75" s="10">
        <v>231.9</v>
      </c>
      <c r="Y75" s="10"/>
      <c r="Z75" s="10"/>
      <c r="AA75" s="10"/>
      <c r="AB75" s="10"/>
      <c r="AC75" s="10">
        <v>599</v>
      </c>
      <c r="AD75" s="10">
        <v>247.58</v>
      </c>
      <c r="AE75" s="10"/>
      <c r="AF75" s="10"/>
      <c r="AG75" s="10"/>
      <c r="AH75" s="10"/>
      <c r="AI75" s="10" t="s">
        <v>158</v>
      </c>
      <c r="AJ75" s="12"/>
      <c r="AK75" s="9">
        <f t="shared" si="1"/>
        <v>-6.5427517842178318E-2</v>
      </c>
    </row>
    <row r="76" spans="1:37" x14ac:dyDescent="0.25">
      <c r="A76" s="10">
        <v>75</v>
      </c>
      <c r="B76" s="10">
        <v>8</v>
      </c>
      <c r="C76" s="10" t="s">
        <v>539</v>
      </c>
      <c r="D76" s="50" t="s">
        <v>595</v>
      </c>
      <c r="E76" s="10">
        <v>2001</v>
      </c>
      <c r="F76" s="10" t="s">
        <v>166</v>
      </c>
      <c r="G76" s="10" t="s">
        <v>113</v>
      </c>
      <c r="H76" s="10" t="s">
        <v>419</v>
      </c>
      <c r="I76" s="10" t="s">
        <v>132</v>
      </c>
      <c r="J76" s="10" t="s">
        <v>133</v>
      </c>
      <c r="K76" s="10" t="s">
        <v>201</v>
      </c>
      <c r="L76" s="10">
        <v>590</v>
      </c>
      <c r="M76" s="10" t="s">
        <v>159</v>
      </c>
      <c r="N76" s="10" t="s">
        <v>132</v>
      </c>
      <c r="O76" s="10" t="s">
        <v>160</v>
      </c>
      <c r="P76" s="10" t="s">
        <v>161</v>
      </c>
      <c r="Q76" s="10" t="s">
        <v>202</v>
      </c>
      <c r="R76" s="10" t="s">
        <v>163</v>
      </c>
      <c r="S76" s="10">
        <v>214</v>
      </c>
      <c r="T76" s="11">
        <v>38.065618639999997</v>
      </c>
      <c r="U76" s="11">
        <v>-76.701521110000002</v>
      </c>
      <c r="V76" s="10" t="s">
        <v>203</v>
      </c>
      <c r="W76" s="10">
        <v>599</v>
      </c>
      <c r="X76" s="10">
        <v>0.28000000000000003</v>
      </c>
      <c r="Y76" s="10"/>
      <c r="Z76" s="10"/>
      <c r="AA76" s="10"/>
      <c r="AB76" s="10"/>
      <c r="AC76" s="10">
        <v>599</v>
      </c>
      <c r="AD76" s="10">
        <v>7.0000000000000007E-2</v>
      </c>
      <c r="AE76" s="10"/>
      <c r="AF76" s="10"/>
      <c r="AG76" s="10"/>
      <c r="AH76" s="10"/>
      <c r="AI76" s="10" t="s">
        <v>158</v>
      </c>
      <c r="AJ76" s="12"/>
      <c r="AK76" s="9">
        <f t="shared" si="1"/>
        <v>1.3862943611198906</v>
      </c>
    </row>
    <row r="77" spans="1:37" x14ac:dyDescent="0.25">
      <c r="A77" s="10">
        <v>76</v>
      </c>
      <c r="B77" s="10">
        <v>8</v>
      </c>
      <c r="C77" s="10" t="s">
        <v>539</v>
      </c>
      <c r="D77" s="50" t="s">
        <v>595</v>
      </c>
      <c r="E77" s="10">
        <v>2001</v>
      </c>
      <c r="F77" s="10" t="s">
        <v>112</v>
      </c>
      <c r="G77" s="10" t="s">
        <v>113</v>
      </c>
      <c r="H77" s="10" t="s">
        <v>419</v>
      </c>
      <c r="I77" s="10" t="s">
        <v>132</v>
      </c>
      <c r="J77" s="10" t="s">
        <v>133</v>
      </c>
      <c r="K77" s="10" t="s">
        <v>201</v>
      </c>
      <c r="L77" s="10">
        <v>590</v>
      </c>
      <c r="M77" s="10" t="s">
        <v>159</v>
      </c>
      <c r="N77" s="10" t="s">
        <v>132</v>
      </c>
      <c r="O77" s="10" t="s">
        <v>160</v>
      </c>
      <c r="P77" s="10" t="s">
        <v>161</v>
      </c>
      <c r="Q77" s="10" t="s">
        <v>202</v>
      </c>
      <c r="R77" s="10" t="s">
        <v>163</v>
      </c>
      <c r="S77" s="10">
        <v>214</v>
      </c>
      <c r="T77" s="11">
        <v>38.065618639999997</v>
      </c>
      <c r="U77" s="11">
        <v>-76.701521110000002</v>
      </c>
      <c r="V77" s="10" t="s">
        <v>203</v>
      </c>
      <c r="W77" s="10">
        <v>599</v>
      </c>
      <c r="X77" s="10">
        <v>1.4</v>
      </c>
      <c r="Y77" s="10"/>
      <c r="Z77" s="10"/>
      <c r="AA77" s="10"/>
      <c r="AB77" s="10"/>
      <c r="AC77" s="10">
        <v>599</v>
      </c>
      <c r="AD77" s="10">
        <v>1.76</v>
      </c>
      <c r="AE77" s="10"/>
      <c r="AF77" s="10"/>
      <c r="AG77" s="10"/>
      <c r="AH77" s="10"/>
      <c r="AI77" s="10" t="s">
        <v>158</v>
      </c>
      <c r="AJ77" s="12"/>
      <c r="AK77" s="9">
        <f t="shared" si="1"/>
        <v>-0.22884157242884753</v>
      </c>
    </row>
    <row r="78" spans="1:37" x14ac:dyDescent="0.25">
      <c r="A78" s="10">
        <v>77</v>
      </c>
      <c r="B78" s="10">
        <v>8</v>
      </c>
      <c r="C78" s="10" t="s">
        <v>539</v>
      </c>
      <c r="D78" s="50" t="s">
        <v>595</v>
      </c>
      <c r="E78" s="10">
        <v>2001</v>
      </c>
      <c r="F78" s="10" t="s">
        <v>130</v>
      </c>
      <c r="G78" s="10" t="s">
        <v>113</v>
      </c>
      <c r="H78" s="10" t="s">
        <v>419</v>
      </c>
      <c r="I78" s="10" t="s">
        <v>132</v>
      </c>
      <c r="J78" s="10" t="s">
        <v>133</v>
      </c>
      <c r="K78" s="10" t="s">
        <v>201</v>
      </c>
      <c r="L78" s="10">
        <v>590</v>
      </c>
      <c r="M78" s="10" t="s">
        <v>159</v>
      </c>
      <c r="N78" s="10" t="s">
        <v>132</v>
      </c>
      <c r="O78" s="10" t="s">
        <v>160</v>
      </c>
      <c r="P78" s="10" t="s">
        <v>161</v>
      </c>
      <c r="Q78" s="10" t="s">
        <v>202</v>
      </c>
      <c r="R78" s="10" t="s">
        <v>163</v>
      </c>
      <c r="S78" s="10">
        <v>214</v>
      </c>
      <c r="T78" s="11">
        <v>38.065618639999997</v>
      </c>
      <c r="U78" s="11">
        <v>-76.701521110000002</v>
      </c>
      <c r="V78" s="10" t="s">
        <v>203</v>
      </c>
      <c r="W78" s="10">
        <v>599</v>
      </c>
      <c r="X78" s="10">
        <v>1.37</v>
      </c>
      <c r="Y78" s="10"/>
      <c r="Z78" s="10"/>
      <c r="AA78" s="10"/>
      <c r="AB78" s="10"/>
      <c r="AC78" s="10">
        <v>599</v>
      </c>
      <c r="AD78" s="10">
        <v>0.54</v>
      </c>
      <c r="AE78" s="10"/>
      <c r="AF78" s="10"/>
      <c r="AG78" s="10"/>
      <c r="AH78" s="10"/>
      <c r="AI78" s="10" t="s">
        <v>158</v>
      </c>
      <c r="AJ78" s="12"/>
      <c r="AK78" s="9">
        <f t="shared" si="1"/>
        <v>0.93099687926385055</v>
      </c>
    </row>
    <row r="79" spans="1:37" x14ac:dyDescent="0.25">
      <c r="A79" s="10">
        <v>78</v>
      </c>
      <c r="B79" s="10">
        <v>8</v>
      </c>
      <c r="C79" s="10" t="s">
        <v>539</v>
      </c>
      <c r="D79" s="50" t="s">
        <v>595</v>
      </c>
      <c r="E79" s="10">
        <v>2001</v>
      </c>
      <c r="F79" s="10" t="s">
        <v>168</v>
      </c>
      <c r="G79" s="10" t="s">
        <v>113</v>
      </c>
      <c r="H79" s="10" t="s">
        <v>419</v>
      </c>
      <c r="I79" s="10" t="s">
        <v>132</v>
      </c>
      <c r="J79" s="10" t="s">
        <v>133</v>
      </c>
      <c r="K79" s="10" t="s">
        <v>201</v>
      </c>
      <c r="L79" s="10">
        <v>590</v>
      </c>
      <c r="M79" s="10" t="s">
        <v>159</v>
      </c>
      <c r="N79" s="10" t="s">
        <v>132</v>
      </c>
      <c r="O79" s="10" t="s">
        <v>160</v>
      </c>
      <c r="P79" s="10" t="s">
        <v>161</v>
      </c>
      <c r="Q79" s="10" t="s">
        <v>202</v>
      </c>
      <c r="R79" s="10" t="s">
        <v>163</v>
      </c>
      <c r="S79" s="10">
        <v>214</v>
      </c>
      <c r="T79" s="11">
        <v>38.065618639999997</v>
      </c>
      <c r="U79" s="11">
        <v>-76.701521110000002</v>
      </c>
      <c r="V79" s="10" t="s">
        <v>203</v>
      </c>
      <c r="W79" s="10">
        <v>599</v>
      </c>
      <c r="X79" s="10">
        <v>3.26</v>
      </c>
      <c r="Y79" s="10"/>
      <c r="Z79" s="10"/>
      <c r="AA79" s="10"/>
      <c r="AB79" s="10"/>
      <c r="AC79" s="10">
        <v>599</v>
      </c>
      <c r="AD79" s="10">
        <v>2.11</v>
      </c>
      <c r="AE79" s="10"/>
      <c r="AF79" s="10"/>
      <c r="AG79" s="10"/>
      <c r="AH79" s="10"/>
      <c r="AI79" s="10" t="s">
        <v>158</v>
      </c>
      <c r="AJ79" s="12"/>
      <c r="AK79" s="9">
        <f t="shared" si="1"/>
        <v>0.43503924789064113</v>
      </c>
    </row>
    <row r="80" spans="1:37" x14ac:dyDescent="0.25">
      <c r="A80" s="10">
        <v>79</v>
      </c>
      <c r="B80" s="10">
        <v>8</v>
      </c>
      <c r="C80" s="10" t="s">
        <v>539</v>
      </c>
      <c r="D80" s="50" t="s">
        <v>595</v>
      </c>
      <c r="E80" s="10">
        <v>2001</v>
      </c>
      <c r="F80" s="10" t="s">
        <v>129</v>
      </c>
      <c r="G80" s="10" t="s">
        <v>113</v>
      </c>
      <c r="H80" s="10" t="s">
        <v>419</v>
      </c>
      <c r="I80" s="10" t="s">
        <v>132</v>
      </c>
      <c r="J80" s="10" t="s">
        <v>133</v>
      </c>
      <c r="K80" s="10" t="s">
        <v>201</v>
      </c>
      <c r="L80" s="10">
        <v>590</v>
      </c>
      <c r="M80" s="10" t="s">
        <v>159</v>
      </c>
      <c r="N80" s="10" t="s">
        <v>132</v>
      </c>
      <c r="O80" s="10" t="s">
        <v>160</v>
      </c>
      <c r="P80" s="10" t="s">
        <v>161</v>
      </c>
      <c r="Q80" s="10" t="s">
        <v>202</v>
      </c>
      <c r="R80" s="10" t="s">
        <v>163</v>
      </c>
      <c r="S80" s="10">
        <v>214</v>
      </c>
      <c r="T80" s="11">
        <v>38.065618639999997</v>
      </c>
      <c r="U80" s="11">
        <v>-76.701521110000002</v>
      </c>
      <c r="V80" s="10" t="s">
        <v>203</v>
      </c>
      <c r="W80" s="10">
        <v>599</v>
      </c>
      <c r="X80" s="10">
        <v>6.32</v>
      </c>
      <c r="Y80" s="10"/>
      <c r="Z80" s="10"/>
      <c r="AA80" s="10"/>
      <c r="AB80" s="10"/>
      <c r="AC80" s="10">
        <v>599</v>
      </c>
      <c r="AD80" s="10">
        <v>4.49</v>
      </c>
      <c r="AE80" s="10"/>
      <c r="AF80" s="10"/>
      <c r="AG80" s="10"/>
      <c r="AH80" s="10"/>
      <c r="AI80" s="10" t="s">
        <v>158</v>
      </c>
      <c r="AJ80" s="12"/>
      <c r="AK80" s="9">
        <f t="shared" si="1"/>
        <v>0.3418665064046032</v>
      </c>
    </row>
    <row r="81" spans="1:37" x14ac:dyDescent="0.25">
      <c r="A81" s="10">
        <v>80</v>
      </c>
      <c r="B81" s="10">
        <v>8</v>
      </c>
      <c r="C81" s="10" t="s">
        <v>539</v>
      </c>
      <c r="D81" s="50" t="s">
        <v>595</v>
      </c>
      <c r="E81" s="10">
        <v>2001</v>
      </c>
      <c r="F81" s="10" t="s">
        <v>169</v>
      </c>
      <c r="G81" s="10" t="s">
        <v>128</v>
      </c>
      <c r="H81" s="10" t="s">
        <v>419</v>
      </c>
      <c r="I81" s="10" t="s">
        <v>132</v>
      </c>
      <c r="J81" s="10" t="s">
        <v>133</v>
      </c>
      <c r="K81" s="10" t="s">
        <v>201</v>
      </c>
      <c r="L81" s="10">
        <v>590</v>
      </c>
      <c r="M81" s="10" t="s">
        <v>159</v>
      </c>
      <c r="N81" s="10" t="s">
        <v>132</v>
      </c>
      <c r="O81" s="10" t="s">
        <v>160</v>
      </c>
      <c r="P81" s="10" t="s">
        <v>161</v>
      </c>
      <c r="Q81" s="10" t="s">
        <v>202</v>
      </c>
      <c r="R81" s="10" t="s">
        <v>163</v>
      </c>
      <c r="S81" s="10">
        <v>214</v>
      </c>
      <c r="T81" s="11">
        <v>38.065618639999997</v>
      </c>
      <c r="U81" s="11">
        <v>-76.701521110000002</v>
      </c>
      <c r="V81" s="10" t="s">
        <v>203</v>
      </c>
      <c r="W81" s="10">
        <v>599</v>
      </c>
      <c r="X81" s="10">
        <v>0.02</v>
      </c>
      <c r="Y81" s="10"/>
      <c r="Z81" s="10"/>
      <c r="AA81" s="10"/>
      <c r="AB81" s="10"/>
      <c r="AC81" s="10">
        <v>599</v>
      </c>
      <c r="AD81" s="10">
        <v>0.03</v>
      </c>
      <c r="AE81" s="10"/>
      <c r="AF81" s="10"/>
      <c r="AG81" s="10"/>
      <c r="AH81" s="10"/>
      <c r="AI81" s="10" t="s">
        <v>158</v>
      </c>
      <c r="AJ81" s="12"/>
      <c r="AK81" s="9">
        <f t="shared" si="1"/>
        <v>-0.40546510810816427</v>
      </c>
    </row>
    <row r="82" spans="1:37" x14ac:dyDescent="0.25">
      <c r="A82" s="10">
        <v>81</v>
      </c>
      <c r="B82" s="10">
        <v>8</v>
      </c>
      <c r="C82" s="10" t="s">
        <v>539</v>
      </c>
      <c r="D82" s="50" t="s">
        <v>595</v>
      </c>
      <c r="E82" s="10">
        <v>2001</v>
      </c>
      <c r="F82" s="10" t="s">
        <v>170</v>
      </c>
      <c r="G82" s="10" t="s">
        <v>128</v>
      </c>
      <c r="H82" s="10" t="s">
        <v>419</v>
      </c>
      <c r="I82" s="10" t="s">
        <v>132</v>
      </c>
      <c r="J82" s="10" t="s">
        <v>133</v>
      </c>
      <c r="K82" s="10" t="s">
        <v>201</v>
      </c>
      <c r="L82" s="10">
        <v>590</v>
      </c>
      <c r="M82" s="10" t="s">
        <v>159</v>
      </c>
      <c r="N82" s="10" t="s">
        <v>132</v>
      </c>
      <c r="O82" s="10" t="s">
        <v>160</v>
      </c>
      <c r="P82" s="10" t="s">
        <v>161</v>
      </c>
      <c r="Q82" s="10" t="s">
        <v>202</v>
      </c>
      <c r="R82" s="10" t="s">
        <v>163</v>
      </c>
      <c r="S82" s="10">
        <v>214</v>
      </c>
      <c r="T82" s="11">
        <v>38.065618639999997</v>
      </c>
      <c r="U82" s="11">
        <v>-76.701521110000002</v>
      </c>
      <c r="V82" s="10" t="s">
        <v>203</v>
      </c>
      <c r="W82" s="10">
        <v>599</v>
      </c>
      <c r="X82" s="10">
        <v>0.16</v>
      </c>
      <c r="Y82" s="10"/>
      <c r="Z82" s="10"/>
      <c r="AA82" s="10"/>
      <c r="AB82" s="10"/>
      <c r="AC82" s="10">
        <v>599</v>
      </c>
      <c r="AD82" s="10">
        <v>0.21</v>
      </c>
      <c r="AE82" s="10"/>
      <c r="AF82" s="10"/>
      <c r="AG82" s="10"/>
      <c r="AH82" s="10"/>
      <c r="AI82" s="10" t="s">
        <v>158</v>
      </c>
      <c r="AJ82" s="12"/>
      <c r="AK82" s="9">
        <f t="shared" si="1"/>
        <v>-0.27193371548364165</v>
      </c>
    </row>
    <row r="83" spans="1:37" x14ac:dyDescent="0.25">
      <c r="A83" s="10">
        <v>82</v>
      </c>
      <c r="B83" s="10">
        <v>8</v>
      </c>
      <c r="C83" s="10" t="s">
        <v>539</v>
      </c>
      <c r="D83" s="50" t="s">
        <v>595</v>
      </c>
      <c r="E83" s="10">
        <v>2001</v>
      </c>
      <c r="F83" s="10" t="s">
        <v>171</v>
      </c>
      <c r="G83" s="10" t="s">
        <v>128</v>
      </c>
      <c r="H83" s="10" t="s">
        <v>419</v>
      </c>
      <c r="I83" s="10" t="s">
        <v>132</v>
      </c>
      <c r="J83" s="10" t="s">
        <v>133</v>
      </c>
      <c r="K83" s="10" t="s">
        <v>201</v>
      </c>
      <c r="L83" s="10">
        <v>590</v>
      </c>
      <c r="M83" s="10" t="s">
        <v>159</v>
      </c>
      <c r="N83" s="10" t="s">
        <v>132</v>
      </c>
      <c r="O83" s="10" t="s">
        <v>160</v>
      </c>
      <c r="P83" s="10" t="s">
        <v>161</v>
      </c>
      <c r="Q83" s="10" t="s">
        <v>202</v>
      </c>
      <c r="R83" s="10" t="s">
        <v>163</v>
      </c>
      <c r="S83" s="10">
        <v>214</v>
      </c>
      <c r="T83" s="11">
        <v>38.065618639999997</v>
      </c>
      <c r="U83" s="11">
        <v>-76.701521110000002</v>
      </c>
      <c r="V83" s="10" t="s">
        <v>203</v>
      </c>
      <c r="W83" s="10">
        <v>599</v>
      </c>
      <c r="X83" s="10">
        <v>0.74</v>
      </c>
      <c r="Y83" s="10"/>
      <c r="Z83" s="10"/>
      <c r="AA83" s="10"/>
      <c r="AB83" s="10"/>
      <c r="AC83" s="10">
        <v>599</v>
      </c>
      <c r="AD83" s="10">
        <v>0.38</v>
      </c>
      <c r="AE83" s="10"/>
      <c r="AF83" s="10"/>
      <c r="AG83" s="10"/>
      <c r="AH83" s="10"/>
      <c r="AI83" s="10" t="s">
        <v>158</v>
      </c>
      <c r="AJ83" s="12"/>
      <c r="AK83" s="9">
        <f t="shared" si="1"/>
        <v>0.66647893347778397</v>
      </c>
    </row>
    <row r="84" spans="1:37" x14ac:dyDescent="0.25">
      <c r="A84" s="10">
        <v>83</v>
      </c>
      <c r="B84" s="10">
        <v>8</v>
      </c>
      <c r="C84" s="10" t="s">
        <v>539</v>
      </c>
      <c r="D84" s="50" t="s">
        <v>595</v>
      </c>
      <c r="E84" s="10">
        <v>2001</v>
      </c>
      <c r="F84" s="10" t="s">
        <v>127</v>
      </c>
      <c r="G84" s="10" t="s">
        <v>128</v>
      </c>
      <c r="H84" s="10" t="s">
        <v>419</v>
      </c>
      <c r="I84" s="10" t="s">
        <v>132</v>
      </c>
      <c r="J84" s="10" t="s">
        <v>133</v>
      </c>
      <c r="K84" s="10" t="s">
        <v>201</v>
      </c>
      <c r="L84" s="10">
        <v>590</v>
      </c>
      <c r="M84" s="10" t="s">
        <v>159</v>
      </c>
      <c r="N84" s="10" t="s">
        <v>132</v>
      </c>
      <c r="O84" s="10" t="s">
        <v>160</v>
      </c>
      <c r="P84" s="10" t="s">
        <v>161</v>
      </c>
      <c r="Q84" s="10" t="s">
        <v>202</v>
      </c>
      <c r="R84" s="10" t="s">
        <v>163</v>
      </c>
      <c r="S84" s="10">
        <v>214</v>
      </c>
      <c r="T84" s="11">
        <v>38.065618639999997</v>
      </c>
      <c r="U84" s="11">
        <v>-76.701521110000002</v>
      </c>
      <c r="V84" s="10" t="s">
        <v>203</v>
      </c>
      <c r="W84" s="10">
        <v>599</v>
      </c>
      <c r="X84" s="10">
        <v>0.92</v>
      </c>
      <c r="Y84" s="10"/>
      <c r="Z84" s="10"/>
      <c r="AA84" s="10"/>
      <c r="AB84" s="10"/>
      <c r="AC84" s="10">
        <v>599</v>
      </c>
      <c r="AD84" s="10">
        <v>0.62</v>
      </c>
      <c r="AE84" s="10"/>
      <c r="AF84" s="10"/>
      <c r="AG84" s="10"/>
      <c r="AH84" s="10"/>
      <c r="AI84" s="10" t="s">
        <v>158</v>
      </c>
      <c r="AJ84" s="12"/>
      <c r="AK84" s="9">
        <f t="shared" si="1"/>
        <v>0.39465419200394874</v>
      </c>
    </row>
    <row r="85" spans="1:37" x14ac:dyDescent="0.25">
      <c r="A85" s="10">
        <v>84</v>
      </c>
      <c r="B85" s="10">
        <v>9</v>
      </c>
      <c r="C85" s="10" t="s">
        <v>540</v>
      </c>
      <c r="D85" s="50" t="s">
        <v>596</v>
      </c>
      <c r="E85" s="10">
        <v>2018</v>
      </c>
      <c r="F85" s="10" t="s">
        <v>169</v>
      </c>
      <c r="G85" s="10" t="s">
        <v>128</v>
      </c>
      <c r="H85" s="10" t="s">
        <v>419</v>
      </c>
      <c r="I85" s="10" t="s">
        <v>132</v>
      </c>
      <c r="J85" s="10" t="s">
        <v>133</v>
      </c>
      <c r="K85" s="10" t="s">
        <v>204</v>
      </c>
      <c r="L85" s="10">
        <v>382</v>
      </c>
      <c r="M85" s="10" t="s">
        <v>205</v>
      </c>
      <c r="N85" s="10" t="s">
        <v>172</v>
      </c>
      <c r="O85" s="10" t="s">
        <v>160</v>
      </c>
      <c r="P85" s="10" t="s">
        <v>120</v>
      </c>
      <c r="Q85" s="10" t="s">
        <v>206</v>
      </c>
      <c r="R85" s="10" t="s">
        <v>207</v>
      </c>
      <c r="S85" s="10">
        <v>65.2</v>
      </c>
      <c r="T85" s="11">
        <v>42.706290340000002</v>
      </c>
      <c r="U85" s="11">
        <v>-76.386994369999996</v>
      </c>
      <c r="V85" s="10" t="s">
        <v>208</v>
      </c>
      <c r="W85" s="10">
        <v>78</v>
      </c>
      <c r="X85" s="10">
        <v>9.5000000000000001E-2</v>
      </c>
      <c r="Y85" s="10">
        <v>5.7700000000000001E-2</v>
      </c>
      <c r="Z85" s="10"/>
      <c r="AA85" s="10"/>
      <c r="AB85" s="10"/>
      <c r="AC85" s="10">
        <v>78</v>
      </c>
      <c r="AD85" s="10">
        <v>0.18890000000000001</v>
      </c>
      <c r="AE85" s="10">
        <v>0.22819999999999999</v>
      </c>
      <c r="AF85" s="10"/>
      <c r="AG85" s="10"/>
      <c r="AH85" s="10"/>
      <c r="AI85" s="10" t="s">
        <v>158</v>
      </c>
      <c r="AJ85" s="12"/>
      <c r="AK85" s="9">
        <f t="shared" si="1"/>
        <v>-0.68734088290692297</v>
      </c>
    </row>
    <row r="86" spans="1:37" x14ac:dyDescent="0.25">
      <c r="A86" s="10">
        <v>85</v>
      </c>
      <c r="B86" s="10">
        <v>9</v>
      </c>
      <c r="C86" s="10" t="s">
        <v>540</v>
      </c>
      <c r="D86" s="50" t="s">
        <v>596</v>
      </c>
      <c r="E86" s="10">
        <v>2018</v>
      </c>
      <c r="F86" s="10" t="s">
        <v>127</v>
      </c>
      <c r="G86" s="10" t="s">
        <v>128</v>
      </c>
      <c r="H86" s="10" t="s">
        <v>419</v>
      </c>
      <c r="I86" s="10" t="s">
        <v>132</v>
      </c>
      <c r="J86" s="10" t="s">
        <v>133</v>
      </c>
      <c r="K86" s="10" t="s">
        <v>204</v>
      </c>
      <c r="L86" s="10">
        <v>382</v>
      </c>
      <c r="M86" s="10" t="s">
        <v>205</v>
      </c>
      <c r="N86" s="10" t="s">
        <v>172</v>
      </c>
      <c r="O86" s="10" t="s">
        <v>160</v>
      </c>
      <c r="P86" s="10" t="s">
        <v>120</v>
      </c>
      <c r="Q86" s="10" t="s">
        <v>206</v>
      </c>
      <c r="R86" s="10" t="s">
        <v>207</v>
      </c>
      <c r="S86" s="10">
        <v>65.2</v>
      </c>
      <c r="T86" s="11">
        <v>42.706290340000002</v>
      </c>
      <c r="U86" s="11">
        <v>-76.386994369999996</v>
      </c>
      <c r="V86" s="10" t="s">
        <v>208</v>
      </c>
      <c r="W86" s="10">
        <v>78</v>
      </c>
      <c r="X86" s="10">
        <v>0.52939999999999998</v>
      </c>
      <c r="Y86" s="10">
        <v>0.50480000000000003</v>
      </c>
      <c r="Z86" s="10"/>
      <c r="AA86" s="10"/>
      <c r="AB86" s="10"/>
      <c r="AC86" s="10">
        <v>78</v>
      </c>
      <c r="AD86" s="10">
        <v>0.21029999999999999</v>
      </c>
      <c r="AE86" s="10">
        <v>0.27410000000000001</v>
      </c>
      <c r="AF86" s="10"/>
      <c r="AG86" s="10"/>
      <c r="AH86" s="10"/>
      <c r="AI86" s="10" t="s">
        <v>158</v>
      </c>
      <c r="AJ86" s="12"/>
      <c r="AK86" s="9">
        <f t="shared" si="1"/>
        <v>0.92320920708434684</v>
      </c>
    </row>
    <row r="87" spans="1:37" x14ac:dyDescent="0.25">
      <c r="A87" s="10">
        <v>86</v>
      </c>
      <c r="B87" s="10">
        <v>9</v>
      </c>
      <c r="C87" s="10" t="s">
        <v>540</v>
      </c>
      <c r="D87" s="50" t="s">
        <v>596</v>
      </c>
      <c r="E87" s="10">
        <v>2018</v>
      </c>
      <c r="F87" s="10" t="s">
        <v>142</v>
      </c>
      <c r="G87" s="10" t="s">
        <v>143</v>
      </c>
      <c r="H87" s="10" t="s">
        <v>143</v>
      </c>
      <c r="I87" s="10" t="s">
        <v>132</v>
      </c>
      <c r="J87" s="10" t="s">
        <v>133</v>
      </c>
      <c r="K87" s="10" t="s">
        <v>204</v>
      </c>
      <c r="L87" s="10">
        <v>382</v>
      </c>
      <c r="M87" s="10" t="s">
        <v>205</v>
      </c>
      <c r="N87" s="10" t="s">
        <v>172</v>
      </c>
      <c r="O87" s="10" t="s">
        <v>160</v>
      </c>
      <c r="P87" s="10" t="s">
        <v>120</v>
      </c>
      <c r="Q87" s="10" t="s">
        <v>206</v>
      </c>
      <c r="R87" s="10" t="s">
        <v>207</v>
      </c>
      <c r="S87" s="10">
        <v>65.2</v>
      </c>
      <c r="T87" s="11">
        <v>42.706290340000002</v>
      </c>
      <c r="U87" s="11">
        <v>-76.386994369999996</v>
      </c>
      <c r="V87" s="10" t="s">
        <v>208</v>
      </c>
      <c r="W87" s="10">
        <v>78</v>
      </c>
      <c r="X87" s="10">
        <v>70.931299999999993</v>
      </c>
      <c r="Y87" s="10">
        <v>154.08789999999999</v>
      </c>
      <c r="Z87" s="10"/>
      <c r="AA87" s="10"/>
      <c r="AB87" s="10"/>
      <c r="AC87" s="10">
        <v>78</v>
      </c>
      <c r="AD87" s="10">
        <v>2.3304</v>
      </c>
      <c r="AE87" s="10">
        <v>19.500800000000002</v>
      </c>
      <c r="AF87" s="10"/>
      <c r="AG87" s="10"/>
      <c r="AH87" s="10"/>
      <c r="AI87" s="10" t="s">
        <v>158</v>
      </c>
      <c r="AJ87" s="12"/>
      <c r="AK87" s="9">
        <f t="shared" si="1"/>
        <v>3.4156718763118969</v>
      </c>
    </row>
    <row r="88" spans="1:37" x14ac:dyDescent="0.25">
      <c r="A88" s="10">
        <v>87</v>
      </c>
      <c r="B88" s="10">
        <v>10</v>
      </c>
      <c r="C88" s="10" t="s">
        <v>541</v>
      </c>
      <c r="D88" s="50" t="s">
        <v>597</v>
      </c>
      <c r="E88" s="10">
        <v>2013</v>
      </c>
      <c r="F88" s="10" t="s">
        <v>142</v>
      </c>
      <c r="G88" s="10" t="s">
        <v>143</v>
      </c>
      <c r="H88" s="10" t="s">
        <v>143</v>
      </c>
      <c r="I88" s="10" t="s">
        <v>114</v>
      </c>
      <c r="J88" s="10" t="s">
        <v>115</v>
      </c>
      <c r="K88" s="10" t="s">
        <v>209</v>
      </c>
      <c r="L88" s="10">
        <v>1001</v>
      </c>
      <c r="M88" s="10" t="s">
        <v>210</v>
      </c>
      <c r="N88" s="10" t="s">
        <v>136</v>
      </c>
      <c r="O88" s="10" t="s">
        <v>119</v>
      </c>
      <c r="P88" s="10" t="s">
        <v>178</v>
      </c>
      <c r="Q88" s="10" t="s">
        <v>211</v>
      </c>
      <c r="R88" s="10" t="s">
        <v>212</v>
      </c>
      <c r="S88" s="10">
        <v>55</v>
      </c>
      <c r="T88" s="11">
        <v>29.606286189999999</v>
      </c>
      <c r="U88" s="11">
        <v>-82.358763640000006</v>
      </c>
      <c r="V88" s="10">
        <v>2007</v>
      </c>
      <c r="W88" s="10">
        <v>10</v>
      </c>
      <c r="X88" s="10">
        <v>82.6</v>
      </c>
      <c r="Y88" s="10">
        <v>50.1</v>
      </c>
      <c r="Z88" s="10"/>
      <c r="AA88" s="10"/>
      <c r="AB88" s="10"/>
      <c r="AC88" s="10">
        <v>10</v>
      </c>
      <c r="AD88" s="10">
        <v>33.1</v>
      </c>
      <c r="AE88" s="10">
        <v>24.4</v>
      </c>
      <c r="AF88" s="10"/>
      <c r="AG88" s="10"/>
      <c r="AH88" s="10"/>
      <c r="AI88" s="10" t="s">
        <v>158</v>
      </c>
      <c r="AJ88" s="12"/>
      <c r="AK88" s="9">
        <f t="shared" si="1"/>
        <v>0.91447639814391513</v>
      </c>
    </row>
    <row r="89" spans="1:37" x14ac:dyDescent="0.25">
      <c r="A89" s="10">
        <v>88</v>
      </c>
      <c r="B89" s="10">
        <v>10</v>
      </c>
      <c r="C89" s="10" t="s">
        <v>541</v>
      </c>
      <c r="D89" s="50" t="s">
        <v>597</v>
      </c>
      <c r="E89" s="10">
        <v>2013</v>
      </c>
      <c r="F89" s="10" t="s">
        <v>127</v>
      </c>
      <c r="G89" s="10" t="s">
        <v>128</v>
      </c>
      <c r="H89" s="10" t="s">
        <v>419</v>
      </c>
      <c r="I89" s="10" t="s">
        <v>114</v>
      </c>
      <c r="J89" s="10" t="s">
        <v>115</v>
      </c>
      <c r="K89" s="10" t="s">
        <v>209</v>
      </c>
      <c r="L89" s="10">
        <v>1001</v>
      </c>
      <c r="M89" s="10" t="s">
        <v>210</v>
      </c>
      <c r="N89" s="10" t="s">
        <v>136</v>
      </c>
      <c r="O89" s="10" t="s">
        <v>119</v>
      </c>
      <c r="P89" s="10" t="s">
        <v>178</v>
      </c>
      <c r="Q89" s="10" t="s">
        <v>211</v>
      </c>
      <c r="R89" s="10" t="s">
        <v>212</v>
      </c>
      <c r="S89" s="10">
        <v>55</v>
      </c>
      <c r="T89" s="11">
        <v>29.606286189999999</v>
      </c>
      <c r="U89" s="11">
        <v>-82.358763640000006</v>
      </c>
      <c r="V89" s="10">
        <v>2007</v>
      </c>
      <c r="W89" s="10">
        <v>10</v>
      </c>
      <c r="X89" s="10">
        <v>0.34699999999999998</v>
      </c>
      <c r="Y89" s="10"/>
      <c r="Z89" s="10"/>
      <c r="AA89" s="10">
        <v>0.19500000000000001</v>
      </c>
      <c r="AB89" s="10">
        <v>0.34699999999999998</v>
      </c>
      <c r="AC89" s="10">
        <v>10</v>
      </c>
      <c r="AD89" s="10">
        <v>0.308</v>
      </c>
      <c r="AE89" s="10"/>
      <c r="AF89" s="10"/>
      <c r="AG89" s="10">
        <v>0.20599999999999999</v>
      </c>
      <c r="AH89" s="10">
        <v>0.48199999999999998</v>
      </c>
      <c r="AI89" s="10" t="s">
        <v>158</v>
      </c>
      <c r="AJ89" s="12"/>
      <c r="AK89" s="9">
        <f t="shared" si="1"/>
        <v>0.11922499697328473</v>
      </c>
    </row>
    <row r="90" spans="1:37" x14ac:dyDescent="0.25">
      <c r="A90" s="10">
        <v>89</v>
      </c>
      <c r="B90" s="10">
        <v>11</v>
      </c>
      <c r="C90" s="10" t="s">
        <v>599</v>
      </c>
      <c r="D90" s="50" t="s">
        <v>600</v>
      </c>
      <c r="E90" s="10">
        <v>2007</v>
      </c>
      <c r="F90" s="10" t="s">
        <v>166</v>
      </c>
      <c r="G90" s="10" t="s">
        <v>113</v>
      </c>
      <c r="H90" s="10" t="s">
        <v>419</v>
      </c>
      <c r="I90" s="10" t="s">
        <v>114</v>
      </c>
      <c r="J90" s="10" t="s">
        <v>115</v>
      </c>
      <c r="K90" s="10" t="s">
        <v>213</v>
      </c>
      <c r="L90" s="10">
        <v>1001</v>
      </c>
      <c r="M90" s="10" t="s">
        <v>210</v>
      </c>
      <c r="N90" s="10" t="s">
        <v>136</v>
      </c>
      <c r="O90" s="10" t="s">
        <v>119</v>
      </c>
      <c r="P90" s="10" t="s">
        <v>120</v>
      </c>
      <c r="Q90" s="10" t="s">
        <v>214</v>
      </c>
      <c r="R90" s="10" t="s">
        <v>157</v>
      </c>
      <c r="S90" s="10">
        <v>0.28000000000000003</v>
      </c>
      <c r="T90" s="11"/>
      <c r="U90" s="11"/>
      <c r="V90" s="10" t="s">
        <v>215</v>
      </c>
      <c r="W90" s="10">
        <v>20</v>
      </c>
      <c r="X90" s="10">
        <v>0.2</v>
      </c>
      <c r="Y90" s="10"/>
      <c r="Z90" s="10"/>
      <c r="AA90" s="10"/>
      <c r="AB90" s="10"/>
      <c r="AC90" s="10">
        <v>20</v>
      </c>
      <c r="AD90" s="10">
        <v>0.2</v>
      </c>
      <c r="AE90" s="10"/>
      <c r="AF90" s="10"/>
      <c r="AG90" s="10"/>
      <c r="AH90" s="10"/>
      <c r="AI90" s="10" t="s">
        <v>158</v>
      </c>
      <c r="AJ90" s="12"/>
      <c r="AK90" s="9">
        <f t="shared" si="1"/>
        <v>0</v>
      </c>
    </row>
    <row r="91" spans="1:37" x14ac:dyDescent="0.25">
      <c r="A91" s="10">
        <v>90</v>
      </c>
      <c r="B91" s="10">
        <v>11</v>
      </c>
      <c r="C91" s="10" t="s">
        <v>599</v>
      </c>
      <c r="D91" s="50" t="s">
        <v>600</v>
      </c>
      <c r="E91" s="10">
        <v>2007</v>
      </c>
      <c r="F91" s="10" t="s">
        <v>217</v>
      </c>
      <c r="G91" s="10" t="s">
        <v>113</v>
      </c>
      <c r="H91" s="10" t="s">
        <v>419</v>
      </c>
      <c r="I91" s="10" t="s">
        <v>114</v>
      </c>
      <c r="J91" s="10" t="s">
        <v>115</v>
      </c>
      <c r="K91" s="10" t="s">
        <v>213</v>
      </c>
      <c r="L91" s="10">
        <v>1001</v>
      </c>
      <c r="M91" s="10" t="s">
        <v>210</v>
      </c>
      <c r="N91" s="10" t="s">
        <v>136</v>
      </c>
      <c r="O91" s="10" t="s">
        <v>119</v>
      </c>
      <c r="P91" s="10" t="s">
        <v>120</v>
      </c>
      <c r="Q91" s="10" t="s">
        <v>214</v>
      </c>
      <c r="R91" s="10" t="s">
        <v>157</v>
      </c>
      <c r="S91" s="10">
        <v>0.28000000000000003</v>
      </c>
      <c r="T91" s="11"/>
      <c r="U91" s="11"/>
      <c r="V91" s="10" t="s">
        <v>215</v>
      </c>
      <c r="W91" s="10">
        <v>20</v>
      </c>
      <c r="X91" s="10">
        <v>0.4</v>
      </c>
      <c r="Y91" s="10"/>
      <c r="Z91" s="10"/>
      <c r="AA91" s="10"/>
      <c r="AB91" s="10"/>
      <c r="AC91" s="10">
        <v>20</v>
      </c>
      <c r="AD91" s="10">
        <v>0.2</v>
      </c>
      <c r="AE91" s="10"/>
      <c r="AF91" s="10"/>
      <c r="AG91" s="10"/>
      <c r="AH91" s="10"/>
      <c r="AI91" s="10" t="s">
        <v>158</v>
      </c>
      <c r="AJ91" s="12"/>
      <c r="AK91" s="9">
        <f t="shared" si="1"/>
        <v>0.69314718055994529</v>
      </c>
    </row>
    <row r="92" spans="1:37" x14ac:dyDescent="0.25">
      <c r="A92" s="10">
        <v>91</v>
      </c>
      <c r="B92" s="10">
        <v>11</v>
      </c>
      <c r="C92" s="10" t="s">
        <v>599</v>
      </c>
      <c r="D92" s="50" t="s">
        <v>600</v>
      </c>
      <c r="E92" s="10">
        <v>2007</v>
      </c>
      <c r="F92" s="10" t="s">
        <v>126</v>
      </c>
      <c r="G92" s="10" t="s">
        <v>113</v>
      </c>
      <c r="H92" s="10" t="s">
        <v>419</v>
      </c>
      <c r="I92" s="10" t="s">
        <v>114</v>
      </c>
      <c r="J92" s="10" t="s">
        <v>115</v>
      </c>
      <c r="K92" s="10" t="s">
        <v>213</v>
      </c>
      <c r="L92" s="10">
        <v>1001</v>
      </c>
      <c r="M92" s="10" t="s">
        <v>210</v>
      </c>
      <c r="N92" s="10" t="s">
        <v>136</v>
      </c>
      <c r="O92" s="10" t="s">
        <v>119</v>
      </c>
      <c r="P92" s="10" t="s">
        <v>120</v>
      </c>
      <c r="Q92" s="10" t="s">
        <v>214</v>
      </c>
      <c r="R92" s="10" t="s">
        <v>157</v>
      </c>
      <c r="S92" s="10">
        <v>0.28000000000000003</v>
      </c>
      <c r="T92" s="11"/>
      <c r="U92" s="11"/>
      <c r="V92" s="10" t="s">
        <v>215</v>
      </c>
      <c r="W92" s="10">
        <v>20</v>
      </c>
      <c r="X92" s="10">
        <v>0.8</v>
      </c>
      <c r="Y92" s="10"/>
      <c r="Z92" s="10"/>
      <c r="AA92" s="10"/>
      <c r="AB92" s="10"/>
      <c r="AC92" s="10">
        <v>20</v>
      </c>
      <c r="AD92" s="10">
        <v>1</v>
      </c>
      <c r="AE92" s="10"/>
      <c r="AF92" s="10"/>
      <c r="AG92" s="10"/>
      <c r="AH92" s="10"/>
      <c r="AI92" s="10" t="s">
        <v>158</v>
      </c>
      <c r="AJ92" s="12"/>
      <c r="AK92" s="9">
        <f t="shared" si="1"/>
        <v>-0.22314355131420971</v>
      </c>
    </row>
    <row r="93" spans="1:37" x14ac:dyDescent="0.25">
      <c r="A93" s="10">
        <v>92</v>
      </c>
      <c r="B93" s="10">
        <v>11</v>
      </c>
      <c r="C93" s="10" t="s">
        <v>599</v>
      </c>
      <c r="D93" s="50" t="s">
        <v>600</v>
      </c>
      <c r="E93" s="10">
        <v>2007</v>
      </c>
      <c r="F93" s="10" t="s">
        <v>129</v>
      </c>
      <c r="G93" s="10" t="s">
        <v>113</v>
      </c>
      <c r="H93" s="10" t="s">
        <v>419</v>
      </c>
      <c r="I93" s="10" t="s">
        <v>114</v>
      </c>
      <c r="J93" s="10" t="s">
        <v>115</v>
      </c>
      <c r="K93" s="10" t="s">
        <v>213</v>
      </c>
      <c r="L93" s="10">
        <v>1001</v>
      </c>
      <c r="M93" s="10" t="s">
        <v>210</v>
      </c>
      <c r="N93" s="10" t="s">
        <v>136</v>
      </c>
      <c r="O93" s="10" t="s">
        <v>119</v>
      </c>
      <c r="P93" s="10" t="s">
        <v>120</v>
      </c>
      <c r="Q93" s="10" t="s">
        <v>214</v>
      </c>
      <c r="R93" s="10" t="s">
        <v>157</v>
      </c>
      <c r="S93" s="10">
        <v>0.28000000000000003</v>
      </c>
      <c r="T93" s="11"/>
      <c r="U93" s="11"/>
      <c r="V93" s="10" t="s">
        <v>215</v>
      </c>
      <c r="W93" s="10">
        <v>20</v>
      </c>
      <c r="X93" s="10">
        <v>1.3</v>
      </c>
      <c r="Y93" s="10">
        <v>0.88</v>
      </c>
      <c r="Z93" s="10"/>
      <c r="AA93" s="10"/>
      <c r="AB93" s="10"/>
      <c r="AC93" s="10">
        <v>20</v>
      </c>
      <c r="AD93" s="10">
        <v>1.2</v>
      </c>
      <c r="AE93" s="10">
        <v>0.88</v>
      </c>
      <c r="AF93" s="10"/>
      <c r="AG93" s="10"/>
      <c r="AH93" s="10"/>
      <c r="AI93" s="10" t="s">
        <v>158</v>
      </c>
      <c r="AJ93" s="12"/>
      <c r="AK93" s="9">
        <f t="shared" si="1"/>
        <v>8.0042707673536564E-2</v>
      </c>
    </row>
    <row r="94" spans="1:37" x14ac:dyDescent="0.25">
      <c r="A94" s="10">
        <v>93</v>
      </c>
      <c r="B94" s="10">
        <v>11</v>
      </c>
      <c r="C94" s="10" t="s">
        <v>599</v>
      </c>
      <c r="D94" s="50" t="s">
        <v>600</v>
      </c>
      <c r="E94" s="10">
        <v>2007</v>
      </c>
      <c r="F94" s="10" t="s">
        <v>127</v>
      </c>
      <c r="G94" s="10" t="s">
        <v>128</v>
      </c>
      <c r="H94" s="10" t="s">
        <v>419</v>
      </c>
      <c r="I94" s="10" t="s">
        <v>114</v>
      </c>
      <c r="J94" s="10" t="s">
        <v>115</v>
      </c>
      <c r="K94" s="10" t="s">
        <v>213</v>
      </c>
      <c r="L94" s="10">
        <v>1001</v>
      </c>
      <c r="M94" s="10" t="s">
        <v>210</v>
      </c>
      <c r="N94" s="10" t="s">
        <v>136</v>
      </c>
      <c r="O94" s="10" t="s">
        <v>119</v>
      </c>
      <c r="P94" s="10" t="s">
        <v>120</v>
      </c>
      <c r="Q94" s="10" t="s">
        <v>214</v>
      </c>
      <c r="R94" s="10" t="s">
        <v>157</v>
      </c>
      <c r="S94" s="10">
        <v>0.28000000000000003</v>
      </c>
      <c r="T94" s="11"/>
      <c r="U94" s="11"/>
      <c r="V94" s="10" t="s">
        <v>215</v>
      </c>
      <c r="W94" s="10">
        <v>20</v>
      </c>
      <c r="X94" s="10">
        <v>0.2</v>
      </c>
      <c r="Y94" s="10">
        <v>0.14000000000000001</v>
      </c>
      <c r="Z94" s="10"/>
      <c r="AA94" s="10"/>
      <c r="AB94" s="10"/>
      <c r="AC94" s="10">
        <v>20</v>
      </c>
      <c r="AD94" s="10">
        <v>0.1</v>
      </c>
      <c r="AE94" s="10">
        <v>0.1</v>
      </c>
      <c r="AF94" s="10"/>
      <c r="AG94" s="10"/>
      <c r="AH94" s="10"/>
      <c r="AI94" s="10" t="s">
        <v>158</v>
      </c>
      <c r="AJ94" s="12"/>
      <c r="AK94" s="9">
        <f t="shared" si="1"/>
        <v>0.69314718055994529</v>
      </c>
    </row>
    <row r="95" spans="1:37" x14ac:dyDescent="0.25">
      <c r="A95" s="10">
        <v>94</v>
      </c>
      <c r="B95" s="10">
        <v>11</v>
      </c>
      <c r="C95" s="10" t="s">
        <v>599</v>
      </c>
      <c r="D95" s="50" t="s">
        <v>600</v>
      </c>
      <c r="E95" s="10">
        <v>2007</v>
      </c>
      <c r="F95" s="10" t="s">
        <v>142</v>
      </c>
      <c r="G95" s="10" t="s">
        <v>143</v>
      </c>
      <c r="H95" s="10" t="s">
        <v>143</v>
      </c>
      <c r="I95" s="10" t="s">
        <v>114</v>
      </c>
      <c r="J95" s="10" t="s">
        <v>115</v>
      </c>
      <c r="K95" s="10" t="s">
        <v>213</v>
      </c>
      <c r="L95" s="10">
        <v>1001</v>
      </c>
      <c r="M95" s="10" t="s">
        <v>210</v>
      </c>
      <c r="N95" s="10" t="s">
        <v>136</v>
      </c>
      <c r="O95" s="10" t="s">
        <v>119</v>
      </c>
      <c r="P95" s="10" t="s">
        <v>120</v>
      </c>
      <c r="Q95" s="10" t="s">
        <v>214</v>
      </c>
      <c r="R95" s="10" t="s">
        <v>157</v>
      </c>
      <c r="S95" s="10">
        <v>0.28000000000000003</v>
      </c>
      <c r="T95" s="11"/>
      <c r="U95" s="11"/>
      <c r="V95" s="10" t="s">
        <v>215</v>
      </c>
      <c r="W95" s="10">
        <v>20</v>
      </c>
      <c r="X95" s="10">
        <v>34</v>
      </c>
      <c r="Y95" s="10">
        <v>30.06</v>
      </c>
      <c r="Z95" s="10"/>
      <c r="AA95" s="10"/>
      <c r="AB95" s="10"/>
      <c r="AC95" s="10">
        <v>20</v>
      </c>
      <c r="AD95" s="10">
        <v>24</v>
      </c>
      <c r="AE95" s="10">
        <v>20.2</v>
      </c>
      <c r="AF95" s="10"/>
      <c r="AG95" s="10"/>
      <c r="AH95" s="10"/>
      <c r="AI95" s="10" t="s">
        <v>216</v>
      </c>
      <c r="AJ95" s="12"/>
      <c r="AK95" s="9">
        <f t="shared" si="1"/>
        <v>0.34830669426821581</v>
      </c>
    </row>
    <row r="96" spans="1:37" x14ac:dyDescent="0.25">
      <c r="A96" s="10">
        <v>95</v>
      </c>
      <c r="B96" s="10">
        <v>11</v>
      </c>
      <c r="C96" s="10" t="s">
        <v>599</v>
      </c>
      <c r="D96" s="50" t="s">
        <v>600</v>
      </c>
      <c r="E96" s="10">
        <v>2007</v>
      </c>
      <c r="F96" s="10" t="s">
        <v>142</v>
      </c>
      <c r="G96" s="10" t="s">
        <v>143</v>
      </c>
      <c r="H96" s="10" t="s">
        <v>143</v>
      </c>
      <c r="I96" s="10" t="s">
        <v>114</v>
      </c>
      <c r="J96" s="10" t="s">
        <v>115</v>
      </c>
      <c r="K96" s="10" t="s">
        <v>213</v>
      </c>
      <c r="L96" s="10">
        <v>1001</v>
      </c>
      <c r="M96" s="10" t="s">
        <v>210</v>
      </c>
      <c r="N96" s="10" t="s">
        <v>136</v>
      </c>
      <c r="O96" s="10" t="s">
        <v>119</v>
      </c>
      <c r="P96" s="10" t="s">
        <v>120</v>
      </c>
      <c r="Q96" s="10" t="s">
        <v>214</v>
      </c>
      <c r="R96" s="10" t="s">
        <v>157</v>
      </c>
      <c r="S96" s="10">
        <v>0.28000000000000003</v>
      </c>
      <c r="T96" s="11"/>
      <c r="U96" s="11"/>
      <c r="V96" s="10" t="s">
        <v>215</v>
      </c>
      <c r="W96" s="10">
        <v>18</v>
      </c>
      <c r="X96" s="10">
        <v>21</v>
      </c>
      <c r="Y96" s="10">
        <v>15.7</v>
      </c>
      <c r="Z96" s="10"/>
      <c r="AA96" s="10"/>
      <c r="AB96" s="10"/>
      <c r="AC96" s="10">
        <v>18</v>
      </c>
      <c r="AD96" s="10">
        <v>17.899999999999999</v>
      </c>
      <c r="AE96" s="10">
        <v>11.59</v>
      </c>
      <c r="AF96" s="10"/>
      <c r="AG96" s="10"/>
      <c r="AH96" s="10"/>
      <c r="AI96" s="10" t="s">
        <v>216</v>
      </c>
      <c r="AJ96" s="12"/>
      <c r="AK96" s="9">
        <f t="shared" si="1"/>
        <v>0.15972172487671368</v>
      </c>
    </row>
    <row r="97" spans="1:37" x14ac:dyDescent="0.25">
      <c r="A97" s="10">
        <v>96</v>
      </c>
      <c r="B97" s="10">
        <v>11</v>
      </c>
      <c r="C97" s="10" t="s">
        <v>599</v>
      </c>
      <c r="D97" s="50" t="s">
        <v>600</v>
      </c>
      <c r="E97" s="10">
        <v>2007</v>
      </c>
      <c r="F97" s="10" t="s">
        <v>218</v>
      </c>
      <c r="G97" s="10" t="s">
        <v>143</v>
      </c>
      <c r="H97" s="10" t="s">
        <v>143</v>
      </c>
      <c r="I97" s="10" t="s">
        <v>114</v>
      </c>
      <c r="J97" s="10" t="s">
        <v>115</v>
      </c>
      <c r="K97" s="10" t="s">
        <v>213</v>
      </c>
      <c r="L97" s="10">
        <v>1001</v>
      </c>
      <c r="M97" s="10" t="s">
        <v>210</v>
      </c>
      <c r="N97" s="10" t="s">
        <v>136</v>
      </c>
      <c r="O97" s="10" t="s">
        <v>119</v>
      </c>
      <c r="P97" s="10" t="s">
        <v>120</v>
      </c>
      <c r="Q97" s="10" t="s">
        <v>214</v>
      </c>
      <c r="R97" s="10" t="s">
        <v>157</v>
      </c>
      <c r="S97" s="10">
        <v>0.28000000000000003</v>
      </c>
      <c r="T97" s="11"/>
      <c r="U97" s="11"/>
      <c r="V97" s="10" t="s">
        <v>215</v>
      </c>
      <c r="W97" s="10">
        <v>21</v>
      </c>
      <c r="X97" s="10">
        <v>18.100000000000001</v>
      </c>
      <c r="Y97" s="10"/>
      <c r="Z97" s="10"/>
      <c r="AA97" s="10"/>
      <c r="AB97" s="10"/>
      <c r="AC97" s="10">
        <v>21</v>
      </c>
      <c r="AD97" s="10">
        <v>17.899999999999999</v>
      </c>
      <c r="AE97" s="10"/>
      <c r="AF97" s="10"/>
      <c r="AG97" s="10"/>
      <c r="AH97" s="10"/>
      <c r="AI97" s="10" t="s">
        <v>219</v>
      </c>
      <c r="AJ97" s="12"/>
      <c r="AK97" s="9">
        <f t="shared" si="1"/>
        <v>1.1111225425070849E-2</v>
      </c>
    </row>
    <row r="98" spans="1:37" x14ac:dyDescent="0.25">
      <c r="A98" s="10">
        <v>97</v>
      </c>
      <c r="B98" s="10">
        <v>12</v>
      </c>
      <c r="C98" s="10" t="s">
        <v>543</v>
      </c>
      <c r="D98" s="50" t="s">
        <v>601</v>
      </c>
      <c r="E98" s="10">
        <v>2014</v>
      </c>
      <c r="F98" s="10" t="s">
        <v>112</v>
      </c>
      <c r="G98" s="10" t="s">
        <v>113</v>
      </c>
      <c r="H98" s="10" t="s">
        <v>419</v>
      </c>
      <c r="I98" s="10" t="s">
        <v>132</v>
      </c>
      <c r="J98" s="10" t="s">
        <v>133</v>
      </c>
      <c r="K98" s="10" t="s">
        <v>220</v>
      </c>
      <c r="L98" s="10">
        <v>656</v>
      </c>
      <c r="M98" s="10" t="s">
        <v>220</v>
      </c>
      <c r="N98" s="10" t="s">
        <v>118</v>
      </c>
      <c r="O98" s="10" t="s">
        <v>119</v>
      </c>
      <c r="P98" s="10" t="s">
        <v>161</v>
      </c>
      <c r="Q98" s="10" t="s">
        <v>221</v>
      </c>
      <c r="R98" s="10" t="s">
        <v>222</v>
      </c>
      <c r="S98" s="10"/>
      <c r="T98" s="11"/>
      <c r="U98" s="11"/>
      <c r="V98" s="10" t="s">
        <v>223</v>
      </c>
      <c r="W98" s="10">
        <v>17</v>
      </c>
      <c r="X98" s="10">
        <v>6.09</v>
      </c>
      <c r="Y98" s="10"/>
      <c r="Z98" s="10"/>
      <c r="AA98" s="10"/>
      <c r="AB98" s="10"/>
      <c r="AC98" s="10">
        <v>17</v>
      </c>
      <c r="AD98" s="10">
        <v>4.3099999999999996</v>
      </c>
      <c r="AE98" s="10"/>
      <c r="AF98" s="10"/>
      <c r="AG98" s="10"/>
      <c r="AH98" s="10"/>
      <c r="AI98" s="10" t="s">
        <v>158</v>
      </c>
      <c r="AJ98" s="12"/>
      <c r="AK98" s="9">
        <f t="shared" si="1"/>
        <v>0.3457101776061493</v>
      </c>
    </row>
    <row r="99" spans="1:37" x14ac:dyDescent="0.25">
      <c r="A99" s="10">
        <v>98</v>
      </c>
      <c r="B99" s="10">
        <v>13</v>
      </c>
      <c r="C99" s="10" t="s">
        <v>542</v>
      </c>
      <c r="D99" s="50" t="s">
        <v>602</v>
      </c>
      <c r="E99" s="10">
        <v>2011</v>
      </c>
      <c r="F99" s="10" t="s">
        <v>129</v>
      </c>
      <c r="G99" s="10" t="s">
        <v>113</v>
      </c>
      <c r="H99" s="10" t="s">
        <v>419</v>
      </c>
      <c r="I99" s="10" t="s">
        <v>114</v>
      </c>
      <c r="J99" s="10" t="s">
        <v>115</v>
      </c>
      <c r="K99" s="10" t="s">
        <v>154</v>
      </c>
      <c r="L99" s="10">
        <v>1009</v>
      </c>
      <c r="M99" s="10" t="s">
        <v>155</v>
      </c>
      <c r="N99" s="10" t="s">
        <v>136</v>
      </c>
      <c r="O99" s="10" t="s">
        <v>119</v>
      </c>
      <c r="P99" s="10" t="s">
        <v>120</v>
      </c>
      <c r="Q99" s="10" t="s">
        <v>224</v>
      </c>
      <c r="R99" s="10" t="s">
        <v>122</v>
      </c>
      <c r="S99" s="10">
        <v>2.4799999999999999E-2</v>
      </c>
      <c r="T99" s="11"/>
      <c r="U99" s="11"/>
      <c r="V99" s="10" t="s">
        <v>225</v>
      </c>
      <c r="W99" s="10">
        <v>19</v>
      </c>
      <c r="X99" s="10">
        <v>0.89600000000000002</v>
      </c>
      <c r="Y99" s="10"/>
      <c r="Z99" s="10"/>
      <c r="AA99" s="10"/>
      <c r="AB99" s="10"/>
      <c r="AC99" s="10">
        <v>19</v>
      </c>
      <c r="AD99" s="10">
        <v>0.49</v>
      </c>
      <c r="AE99" s="10"/>
      <c r="AF99" s="10"/>
      <c r="AG99" s="10"/>
      <c r="AH99" s="10"/>
      <c r="AI99" s="10" t="s">
        <v>158</v>
      </c>
      <c r="AJ99" s="12"/>
      <c r="AK99" s="9">
        <f t="shared" si="1"/>
        <v>0.60353502187025831</v>
      </c>
    </row>
    <row r="100" spans="1:37" x14ac:dyDescent="0.25">
      <c r="A100" s="10">
        <v>99</v>
      </c>
      <c r="B100" s="10">
        <v>13</v>
      </c>
      <c r="C100" s="10" t="s">
        <v>542</v>
      </c>
      <c r="D100" s="50" t="s">
        <v>602</v>
      </c>
      <c r="E100" s="10">
        <v>2011</v>
      </c>
      <c r="F100" s="10" t="s">
        <v>126</v>
      </c>
      <c r="G100" s="10" t="s">
        <v>113</v>
      </c>
      <c r="H100" s="10" t="s">
        <v>419</v>
      </c>
      <c r="I100" s="10" t="s">
        <v>114</v>
      </c>
      <c r="J100" s="10" t="s">
        <v>115</v>
      </c>
      <c r="K100" s="10" t="s">
        <v>154</v>
      </c>
      <c r="L100" s="10">
        <v>1009</v>
      </c>
      <c r="M100" s="10" t="s">
        <v>155</v>
      </c>
      <c r="N100" s="10" t="s">
        <v>136</v>
      </c>
      <c r="O100" s="10" t="s">
        <v>119</v>
      </c>
      <c r="P100" s="10" t="s">
        <v>120</v>
      </c>
      <c r="Q100" s="10" t="s">
        <v>224</v>
      </c>
      <c r="R100" s="10" t="s">
        <v>122</v>
      </c>
      <c r="S100" s="10">
        <v>2.4799999999999999E-2</v>
      </c>
      <c r="T100" s="11"/>
      <c r="U100" s="11"/>
      <c r="V100" s="10" t="s">
        <v>225</v>
      </c>
      <c r="W100" s="10">
        <v>19</v>
      </c>
      <c r="X100" s="10">
        <v>0.13200000000000001</v>
      </c>
      <c r="Y100" s="10"/>
      <c r="Z100" s="10"/>
      <c r="AA100" s="10"/>
      <c r="AB100" s="10"/>
      <c r="AC100" s="10">
        <v>19</v>
      </c>
      <c r="AD100" s="10">
        <v>0.111</v>
      </c>
      <c r="AE100" s="10"/>
      <c r="AF100" s="10"/>
      <c r="AG100" s="10"/>
      <c r="AH100" s="10"/>
      <c r="AI100" s="10" t="s">
        <v>158</v>
      </c>
      <c r="AJ100" s="12"/>
      <c r="AK100" s="9">
        <f t="shared" si="1"/>
        <v>0.17327172127403678</v>
      </c>
    </row>
    <row r="101" spans="1:37" x14ac:dyDescent="0.25">
      <c r="A101" s="10">
        <v>100</v>
      </c>
      <c r="B101" s="10">
        <v>13</v>
      </c>
      <c r="C101" s="10" t="s">
        <v>542</v>
      </c>
      <c r="D101" s="50" t="s">
        <v>602</v>
      </c>
      <c r="E101" s="10">
        <v>2011</v>
      </c>
      <c r="F101" s="10" t="s">
        <v>217</v>
      </c>
      <c r="G101" s="10" t="s">
        <v>113</v>
      </c>
      <c r="H101" s="10" t="s">
        <v>419</v>
      </c>
      <c r="I101" s="10" t="s">
        <v>114</v>
      </c>
      <c r="J101" s="10" t="s">
        <v>115</v>
      </c>
      <c r="K101" s="10" t="s">
        <v>154</v>
      </c>
      <c r="L101" s="10">
        <v>1009</v>
      </c>
      <c r="M101" s="10" t="s">
        <v>155</v>
      </c>
      <c r="N101" s="10" t="s">
        <v>136</v>
      </c>
      <c r="O101" s="10" t="s">
        <v>119</v>
      </c>
      <c r="P101" s="10" t="s">
        <v>120</v>
      </c>
      <c r="Q101" s="10" t="s">
        <v>224</v>
      </c>
      <c r="R101" s="10" t="s">
        <v>122</v>
      </c>
      <c r="S101" s="10">
        <v>2.4799999999999999E-2</v>
      </c>
      <c r="T101" s="11"/>
      <c r="U101" s="11"/>
      <c r="V101" s="10" t="s">
        <v>225</v>
      </c>
      <c r="W101" s="10">
        <v>19</v>
      </c>
      <c r="X101" s="10">
        <v>0.70199999999999996</v>
      </c>
      <c r="Y101" s="10"/>
      <c r="Z101" s="10"/>
      <c r="AA101" s="10"/>
      <c r="AB101" s="10"/>
      <c r="AC101" s="10">
        <v>19</v>
      </c>
      <c r="AD101" s="10">
        <v>0.36899999999999999</v>
      </c>
      <c r="AE101" s="10"/>
      <c r="AF101" s="10"/>
      <c r="AG101" s="10"/>
      <c r="AH101" s="10"/>
      <c r="AI101" s="10" t="s">
        <v>158</v>
      </c>
      <c r="AJ101" s="12"/>
      <c r="AK101" s="9">
        <f t="shared" si="1"/>
        <v>0.64313675998528386</v>
      </c>
    </row>
    <row r="102" spans="1:37" x14ac:dyDescent="0.25">
      <c r="A102" s="10">
        <v>101</v>
      </c>
      <c r="B102" s="10">
        <v>13</v>
      </c>
      <c r="C102" s="10" t="s">
        <v>542</v>
      </c>
      <c r="D102" s="50" t="s">
        <v>602</v>
      </c>
      <c r="E102" s="10">
        <v>2011</v>
      </c>
      <c r="F102" s="10" t="s">
        <v>125</v>
      </c>
      <c r="G102" s="10" t="s">
        <v>113</v>
      </c>
      <c r="H102" s="10" t="s">
        <v>419</v>
      </c>
      <c r="I102" s="10" t="s">
        <v>114</v>
      </c>
      <c r="J102" s="10" t="s">
        <v>115</v>
      </c>
      <c r="K102" s="10" t="s">
        <v>154</v>
      </c>
      <c r="L102" s="10">
        <v>1009</v>
      </c>
      <c r="M102" s="10" t="s">
        <v>155</v>
      </c>
      <c r="N102" s="10" t="s">
        <v>136</v>
      </c>
      <c r="O102" s="10" t="s">
        <v>119</v>
      </c>
      <c r="P102" s="10" t="s">
        <v>120</v>
      </c>
      <c r="Q102" s="10" t="s">
        <v>224</v>
      </c>
      <c r="R102" s="10" t="s">
        <v>122</v>
      </c>
      <c r="S102" s="10">
        <v>2.4799999999999999E-2</v>
      </c>
      <c r="T102" s="11"/>
      <c r="U102" s="11"/>
      <c r="V102" s="10" t="s">
        <v>225</v>
      </c>
      <c r="W102" s="10">
        <v>19</v>
      </c>
      <c r="X102" s="10">
        <v>1.9E-2</v>
      </c>
      <c r="Y102" s="10"/>
      <c r="Z102" s="10"/>
      <c r="AA102" s="10"/>
      <c r="AB102" s="10"/>
      <c r="AC102" s="10">
        <v>19</v>
      </c>
      <c r="AD102" s="10">
        <v>2.3E-2</v>
      </c>
      <c r="AE102" s="10"/>
      <c r="AF102" s="10"/>
      <c r="AG102" s="10"/>
      <c r="AH102" s="10"/>
      <c r="AI102" s="10" t="s">
        <v>158</v>
      </c>
      <c r="AJ102" s="12"/>
      <c r="AK102" s="9">
        <f t="shared" si="1"/>
        <v>-0.19105523676270922</v>
      </c>
    </row>
    <row r="103" spans="1:37" x14ac:dyDescent="0.25">
      <c r="A103" s="10">
        <v>102</v>
      </c>
      <c r="B103" s="10">
        <v>13</v>
      </c>
      <c r="C103" s="10" t="s">
        <v>542</v>
      </c>
      <c r="D103" s="50" t="s">
        <v>602</v>
      </c>
      <c r="E103" s="10">
        <v>2011</v>
      </c>
      <c r="F103" s="10" t="s">
        <v>127</v>
      </c>
      <c r="G103" s="10" t="s">
        <v>128</v>
      </c>
      <c r="H103" s="10" t="s">
        <v>419</v>
      </c>
      <c r="I103" s="10" t="s">
        <v>114</v>
      </c>
      <c r="J103" s="10" t="s">
        <v>115</v>
      </c>
      <c r="K103" s="10" t="s">
        <v>154</v>
      </c>
      <c r="L103" s="10">
        <v>1009</v>
      </c>
      <c r="M103" s="10" t="s">
        <v>155</v>
      </c>
      <c r="N103" s="10" t="s">
        <v>136</v>
      </c>
      <c r="O103" s="10" t="s">
        <v>119</v>
      </c>
      <c r="P103" s="10" t="s">
        <v>120</v>
      </c>
      <c r="Q103" s="10" t="s">
        <v>224</v>
      </c>
      <c r="R103" s="10" t="s">
        <v>122</v>
      </c>
      <c r="S103" s="10">
        <v>2.4799999999999999E-2</v>
      </c>
      <c r="T103" s="11"/>
      <c r="U103" s="11"/>
      <c r="V103" s="10" t="s">
        <v>225</v>
      </c>
      <c r="W103" s="10">
        <v>19</v>
      </c>
      <c r="X103" s="10">
        <v>0.19700000000000001</v>
      </c>
      <c r="Y103" s="10"/>
      <c r="Z103" s="10"/>
      <c r="AA103" s="10"/>
      <c r="AB103" s="10"/>
      <c r="AC103" s="10">
        <v>19</v>
      </c>
      <c r="AD103" s="10">
        <v>4.2999999999999997E-2</v>
      </c>
      <c r="AE103" s="10"/>
      <c r="AF103" s="10"/>
      <c r="AG103" s="10"/>
      <c r="AH103" s="10"/>
      <c r="AI103" s="10" t="s">
        <v>158</v>
      </c>
      <c r="AJ103" s="12"/>
      <c r="AK103" s="9">
        <f t="shared" si="1"/>
        <v>1.5220036130444261</v>
      </c>
    </row>
    <row r="104" spans="1:37" x14ac:dyDescent="0.25">
      <c r="A104" s="10">
        <v>103</v>
      </c>
      <c r="B104" s="10">
        <v>13</v>
      </c>
      <c r="C104" s="10" t="s">
        <v>542</v>
      </c>
      <c r="D104" s="50" t="s">
        <v>602</v>
      </c>
      <c r="E104" s="10">
        <v>2011</v>
      </c>
      <c r="F104" s="10" t="s">
        <v>169</v>
      </c>
      <c r="G104" s="10" t="s">
        <v>128</v>
      </c>
      <c r="H104" s="10" t="s">
        <v>419</v>
      </c>
      <c r="I104" s="10" t="s">
        <v>114</v>
      </c>
      <c r="J104" s="10" t="s">
        <v>115</v>
      </c>
      <c r="K104" s="10" t="s">
        <v>154</v>
      </c>
      <c r="L104" s="10">
        <v>1009</v>
      </c>
      <c r="M104" s="10" t="s">
        <v>155</v>
      </c>
      <c r="N104" s="10" t="s">
        <v>136</v>
      </c>
      <c r="O104" s="10" t="s">
        <v>119</v>
      </c>
      <c r="P104" s="10" t="s">
        <v>120</v>
      </c>
      <c r="Q104" s="10" t="s">
        <v>224</v>
      </c>
      <c r="R104" s="10" t="s">
        <v>122</v>
      </c>
      <c r="S104" s="10">
        <v>2.4799999999999999E-2</v>
      </c>
      <c r="T104" s="11"/>
      <c r="U104" s="11"/>
      <c r="V104" s="10" t="s">
        <v>225</v>
      </c>
      <c r="W104" s="10">
        <v>19</v>
      </c>
      <c r="X104" s="10">
        <v>0.16500000000000001</v>
      </c>
      <c r="Y104" s="10"/>
      <c r="Z104" s="10"/>
      <c r="AA104" s="10"/>
      <c r="AB104" s="10"/>
      <c r="AC104" s="10">
        <v>19</v>
      </c>
      <c r="AD104" s="10">
        <v>2.5000000000000001E-2</v>
      </c>
      <c r="AE104" s="10"/>
      <c r="AF104" s="10"/>
      <c r="AG104" s="10"/>
      <c r="AH104" s="10"/>
      <c r="AI104" s="10" t="s">
        <v>158</v>
      </c>
      <c r="AJ104" s="12"/>
      <c r="AK104" s="9">
        <f t="shared" si="1"/>
        <v>1.8870696490323797</v>
      </c>
    </row>
    <row r="105" spans="1:37" x14ac:dyDescent="0.25">
      <c r="A105" s="10">
        <v>104</v>
      </c>
      <c r="B105" s="10">
        <v>14</v>
      </c>
      <c r="C105" s="10" t="s">
        <v>544</v>
      </c>
      <c r="D105" s="50" t="s">
        <v>603</v>
      </c>
      <c r="E105" s="10">
        <v>2006</v>
      </c>
      <c r="F105" s="10" t="s">
        <v>126</v>
      </c>
      <c r="G105" s="10" t="s">
        <v>113</v>
      </c>
      <c r="H105" s="10" t="s">
        <v>419</v>
      </c>
      <c r="I105" s="10" t="s">
        <v>132</v>
      </c>
      <c r="J105" s="10" t="s">
        <v>133</v>
      </c>
      <c r="K105" s="10" t="s">
        <v>226</v>
      </c>
      <c r="L105" s="10">
        <v>393</v>
      </c>
      <c r="M105" s="10" t="s">
        <v>227</v>
      </c>
      <c r="N105" s="10" t="s">
        <v>177</v>
      </c>
      <c r="O105" s="10" t="s">
        <v>119</v>
      </c>
      <c r="P105" s="10" t="s">
        <v>120</v>
      </c>
      <c r="Q105" s="10" t="s">
        <v>228</v>
      </c>
      <c r="R105" s="10" t="s">
        <v>157</v>
      </c>
      <c r="S105" s="10">
        <v>3</v>
      </c>
      <c r="T105" s="11">
        <v>35.277291355359502</v>
      </c>
      <c r="U105" s="11">
        <v>-77.6113568840032</v>
      </c>
      <c r="V105" s="10" t="s">
        <v>229</v>
      </c>
      <c r="W105" s="10">
        <v>400</v>
      </c>
      <c r="X105" s="10">
        <v>13.37</v>
      </c>
      <c r="Y105" s="10">
        <v>14.1</v>
      </c>
      <c r="Z105" s="10"/>
      <c r="AA105" s="10"/>
      <c r="AB105" s="10"/>
      <c r="AC105" s="10">
        <v>400</v>
      </c>
      <c r="AD105" s="10">
        <v>8.15</v>
      </c>
      <c r="AE105" s="10">
        <v>18.399999999999999</v>
      </c>
      <c r="AF105" s="10"/>
      <c r="AG105" s="10"/>
      <c r="AH105" s="10"/>
      <c r="AI105" s="10" t="s">
        <v>158</v>
      </c>
      <c r="AJ105" s="12"/>
      <c r="AK105" s="9">
        <f t="shared" si="1"/>
        <v>0.4949954638610804</v>
      </c>
    </row>
    <row r="106" spans="1:37" x14ac:dyDescent="0.25">
      <c r="A106" s="10">
        <v>105</v>
      </c>
      <c r="B106" s="10">
        <v>14</v>
      </c>
      <c r="C106" s="10" t="s">
        <v>544</v>
      </c>
      <c r="D106" s="50" t="s">
        <v>603</v>
      </c>
      <c r="E106" s="10">
        <v>2006</v>
      </c>
      <c r="F106" s="10" t="s">
        <v>166</v>
      </c>
      <c r="G106" s="10" t="s">
        <v>113</v>
      </c>
      <c r="H106" s="10" t="s">
        <v>419</v>
      </c>
      <c r="I106" s="10" t="s">
        <v>132</v>
      </c>
      <c r="J106" s="10" t="s">
        <v>133</v>
      </c>
      <c r="K106" s="10" t="s">
        <v>226</v>
      </c>
      <c r="L106" s="10">
        <v>393</v>
      </c>
      <c r="M106" s="10" t="s">
        <v>227</v>
      </c>
      <c r="N106" s="10" t="s">
        <v>177</v>
      </c>
      <c r="O106" s="10" t="s">
        <v>119</v>
      </c>
      <c r="P106" s="10" t="s">
        <v>120</v>
      </c>
      <c r="Q106" s="10" t="s">
        <v>228</v>
      </c>
      <c r="R106" s="10" t="s">
        <v>157</v>
      </c>
      <c r="S106" s="10">
        <v>3</v>
      </c>
      <c r="T106" s="11">
        <v>35.277291355359502</v>
      </c>
      <c r="U106" s="11">
        <v>-77.6113568840032</v>
      </c>
      <c r="V106" s="10" t="s">
        <v>229</v>
      </c>
      <c r="W106" s="10">
        <v>400</v>
      </c>
      <c r="X106" s="10">
        <v>9.69</v>
      </c>
      <c r="Y106" s="10">
        <v>12.9</v>
      </c>
      <c r="Z106" s="10"/>
      <c r="AA106" s="10"/>
      <c r="AB106" s="10"/>
      <c r="AC106" s="10">
        <v>400</v>
      </c>
      <c r="AD106" s="10">
        <v>4.24</v>
      </c>
      <c r="AE106" s="10">
        <v>12.8</v>
      </c>
      <c r="AF106" s="10"/>
      <c r="AG106" s="10"/>
      <c r="AH106" s="10"/>
      <c r="AI106" s="10" t="s">
        <v>158</v>
      </c>
      <c r="AJ106" s="12"/>
      <c r="AK106" s="9">
        <f t="shared" si="1"/>
        <v>0.82653115665880827</v>
      </c>
    </row>
    <row r="107" spans="1:37" x14ac:dyDescent="0.25">
      <c r="A107" s="10">
        <v>106</v>
      </c>
      <c r="B107" s="10">
        <v>14</v>
      </c>
      <c r="C107" s="10" t="s">
        <v>544</v>
      </c>
      <c r="D107" s="50" t="s">
        <v>603</v>
      </c>
      <c r="E107" s="10">
        <v>2006</v>
      </c>
      <c r="F107" s="10" t="s">
        <v>112</v>
      </c>
      <c r="G107" s="10" t="s">
        <v>113</v>
      </c>
      <c r="H107" s="10" t="s">
        <v>419</v>
      </c>
      <c r="I107" s="10" t="s">
        <v>132</v>
      </c>
      <c r="J107" s="10" t="s">
        <v>133</v>
      </c>
      <c r="K107" s="10" t="s">
        <v>226</v>
      </c>
      <c r="L107" s="10">
        <v>393</v>
      </c>
      <c r="M107" s="10" t="s">
        <v>227</v>
      </c>
      <c r="N107" s="10" t="s">
        <v>177</v>
      </c>
      <c r="O107" s="10" t="s">
        <v>119</v>
      </c>
      <c r="P107" s="10" t="s">
        <v>120</v>
      </c>
      <c r="Q107" s="10" t="s">
        <v>228</v>
      </c>
      <c r="R107" s="10" t="s">
        <v>157</v>
      </c>
      <c r="S107" s="10">
        <v>3</v>
      </c>
      <c r="T107" s="11">
        <v>35.277291355359502</v>
      </c>
      <c r="U107" s="11">
        <v>-77.6113568840032</v>
      </c>
      <c r="V107" s="10" t="s">
        <v>229</v>
      </c>
      <c r="W107" s="10">
        <v>400</v>
      </c>
      <c r="X107" s="10">
        <v>1.99</v>
      </c>
      <c r="Y107" s="10">
        <v>3.5</v>
      </c>
      <c r="Z107" s="10"/>
      <c r="AA107" s="10"/>
      <c r="AB107" s="10"/>
      <c r="AC107" s="10">
        <v>400</v>
      </c>
      <c r="AD107" s="10">
        <v>1.69</v>
      </c>
      <c r="AE107" s="10">
        <v>2.9</v>
      </c>
      <c r="AF107" s="10"/>
      <c r="AG107" s="10"/>
      <c r="AH107" s="10"/>
      <c r="AI107" s="10" t="s">
        <v>158</v>
      </c>
      <c r="AJ107" s="12"/>
      <c r="AK107" s="9">
        <f t="shared" si="1"/>
        <v>0.16340610980141895</v>
      </c>
    </row>
    <row r="108" spans="1:37" x14ac:dyDescent="0.25">
      <c r="A108" s="10">
        <v>107</v>
      </c>
      <c r="B108" s="10">
        <v>14</v>
      </c>
      <c r="C108" s="10" t="s">
        <v>544</v>
      </c>
      <c r="D108" s="50" t="s">
        <v>603</v>
      </c>
      <c r="E108" s="10">
        <v>2006</v>
      </c>
      <c r="F108" s="10" t="s">
        <v>129</v>
      </c>
      <c r="G108" s="10" t="s">
        <v>113</v>
      </c>
      <c r="H108" s="10" t="s">
        <v>419</v>
      </c>
      <c r="I108" s="10" t="s">
        <v>132</v>
      </c>
      <c r="J108" s="10" t="s">
        <v>133</v>
      </c>
      <c r="K108" s="10" t="s">
        <v>226</v>
      </c>
      <c r="L108" s="10">
        <v>393</v>
      </c>
      <c r="M108" s="10" t="s">
        <v>227</v>
      </c>
      <c r="N108" s="10" t="s">
        <v>177</v>
      </c>
      <c r="O108" s="10" t="s">
        <v>119</v>
      </c>
      <c r="P108" s="10" t="s">
        <v>120</v>
      </c>
      <c r="Q108" s="10" t="s">
        <v>228</v>
      </c>
      <c r="R108" s="10" t="s">
        <v>157</v>
      </c>
      <c r="S108" s="10">
        <v>3</v>
      </c>
      <c r="T108" s="11">
        <v>35.277291355359502</v>
      </c>
      <c r="U108" s="11">
        <v>-77.6113568840032</v>
      </c>
      <c r="V108" s="10" t="s">
        <v>229</v>
      </c>
      <c r="W108" s="10">
        <v>400</v>
      </c>
      <c r="X108" s="10">
        <v>15.36</v>
      </c>
      <c r="Y108" s="10">
        <v>14.3</v>
      </c>
      <c r="Z108" s="10"/>
      <c r="AA108" s="10"/>
      <c r="AB108" s="10"/>
      <c r="AC108" s="10">
        <v>400</v>
      </c>
      <c r="AD108" s="10">
        <v>9.84</v>
      </c>
      <c r="AE108" s="10">
        <v>18.7</v>
      </c>
      <c r="AF108" s="10"/>
      <c r="AG108" s="10"/>
      <c r="AH108" s="10"/>
      <c r="AI108" s="10" t="s">
        <v>158</v>
      </c>
      <c r="AJ108" s="12"/>
      <c r="AK108" s="9">
        <f t="shared" si="1"/>
        <v>0.4453110166553641</v>
      </c>
    </row>
    <row r="109" spans="1:37" x14ac:dyDescent="0.25">
      <c r="A109" s="10">
        <v>108</v>
      </c>
      <c r="B109" s="10">
        <v>14</v>
      </c>
      <c r="C109" s="10" t="s">
        <v>544</v>
      </c>
      <c r="D109" s="50" t="s">
        <v>603</v>
      </c>
      <c r="E109" s="10">
        <v>2006</v>
      </c>
      <c r="F109" s="10" t="s">
        <v>127</v>
      </c>
      <c r="G109" s="10" t="s">
        <v>128</v>
      </c>
      <c r="H109" s="10" t="s">
        <v>419</v>
      </c>
      <c r="I109" s="10" t="s">
        <v>132</v>
      </c>
      <c r="J109" s="10" t="s">
        <v>133</v>
      </c>
      <c r="K109" s="10" t="s">
        <v>226</v>
      </c>
      <c r="L109" s="10">
        <v>393</v>
      </c>
      <c r="M109" s="10" t="s">
        <v>227</v>
      </c>
      <c r="N109" s="10" t="s">
        <v>177</v>
      </c>
      <c r="O109" s="10" t="s">
        <v>119</v>
      </c>
      <c r="P109" s="10" t="s">
        <v>120</v>
      </c>
      <c r="Q109" s="10" t="s">
        <v>228</v>
      </c>
      <c r="R109" s="10" t="s">
        <v>157</v>
      </c>
      <c r="S109" s="10">
        <v>3</v>
      </c>
      <c r="T109" s="11">
        <v>35.277291355359502</v>
      </c>
      <c r="U109" s="11">
        <v>-77.6113568840032</v>
      </c>
      <c r="V109" s="10" t="s">
        <v>229</v>
      </c>
      <c r="W109" s="10">
        <v>400</v>
      </c>
      <c r="X109" s="10">
        <v>5.14</v>
      </c>
      <c r="Y109" s="10">
        <v>4.7</v>
      </c>
      <c r="Z109" s="10"/>
      <c r="AA109" s="10"/>
      <c r="AB109" s="10"/>
      <c r="AC109" s="10">
        <v>400</v>
      </c>
      <c r="AD109" s="10">
        <v>2.2200000000000002</v>
      </c>
      <c r="AE109" s="10">
        <v>3</v>
      </c>
      <c r="AF109" s="10"/>
      <c r="AG109" s="10"/>
      <c r="AH109" s="10"/>
      <c r="AI109" s="10" t="s">
        <v>158</v>
      </c>
      <c r="AJ109" s="12"/>
      <c r="AK109" s="9">
        <f t="shared" si="1"/>
        <v>0.8395458835828854</v>
      </c>
    </row>
    <row r="110" spans="1:37" x14ac:dyDescent="0.25">
      <c r="A110" s="10">
        <v>109</v>
      </c>
      <c r="B110" s="10">
        <v>14</v>
      </c>
      <c r="C110" s="10" t="s">
        <v>544</v>
      </c>
      <c r="D110" s="50" t="s">
        <v>603</v>
      </c>
      <c r="E110" s="10">
        <v>2006</v>
      </c>
      <c r="F110" s="10" t="s">
        <v>126</v>
      </c>
      <c r="G110" s="10" t="s">
        <v>113</v>
      </c>
      <c r="H110" s="10" t="s">
        <v>419</v>
      </c>
      <c r="I110" s="10" t="s">
        <v>132</v>
      </c>
      <c r="J110" s="10" t="s">
        <v>133</v>
      </c>
      <c r="K110" s="10" t="s">
        <v>230</v>
      </c>
      <c r="L110" s="10">
        <v>554</v>
      </c>
      <c r="M110" s="10" t="s">
        <v>135</v>
      </c>
      <c r="N110" s="10" t="s">
        <v>136</v>
      </c>
      <c r="O110" s="10" t="s">
        <v>119</v>
      </c>
      <c r="P110" s="10" t="s">
        <v>120</v>
      </c>
      <c r="Q110" s="10" t="s">
        <v>228</v>
      </c>
      <c r="R110" s="10" t="s">
        <v>157</v>
      </c>
      <c r="S110" s="10">
        <v>3</v>
      </c>
      <c r="T110" s="11">
        <v>35.277291355359502</v>
      </c>
      <c r="U110" s="11">
        <v>-77.6113568840032</v>
      </c>
      <c r="V110" s="10" t="s">
        <v>229</v>
      </c>
      <c r="W110" s="10">
        <v>400</v>
      </c>
      <c r="X110" s="10">
        <v>9.19</v>
      </c>
      <c r="Y110" s="10">
        <v>10.4</v>
      </c>
      <c r="Z110" s="10"/>
      <c r="AA110" s="10"/>
      <c r="AB110" s="10"/>
      <c r="AC110" s="10">
        <v>400</v>
      </c>
      <c r="AD110" s="10">
        <v>7.5</v>
      </c>
      <c r="AE110" s="10">
        <v>16.399999999999999</v>
      </c>
      <c r="AF110" s="10"/>
      <c r="AG110" s="10"/>
      <c r="AH110" s="10"/>
      <c r="AI110" s="10" t="s">
        <v>158</v>
      </c>
      <c r="AJ110" s="12"/>
      <c r="AK110" s="9">
        <f t="shared" si="1"/>
        <v>0.2032129158253308</v>
      </c>
    </row>
    <row r="111" spans="1:37" x14ac:dyDescent="0.25">
      <c r="A111" s="10">
        <v>110</v>
      </c>
      <c r="B111" s="10">
        <v>14</v>
      </c>
      <c r="C111" s="10" t="s">
        <v>544</v>
      </c>
      <c r="D111" s="50" t="s">
        <v>603</v>
      </c>
      <c r="E111" s="10">
        <v>2006</v>
      </c>
      <c r="F111" s="10" t="s">
        <v>166</v>
      </c>
      <c r="G111" s="10" t="s">
        <v>113</v>
      </c>
      <c r="H111" s="10" t="s">
        <v>419</v>
      </c>
      <c r="I111" s="10" t="s">
        <v>132</v>
      </c>
      <c r="J111" s="10" t="s">
        <v>133</v>
      </c>
      <c r="K111" s="10" t="s">
        <v>230</v>
      </c>
      <c r="L111" s="10">
        <v>554</v>
      </c>
      <c r="M111" s="10" t="s">
        <v>135</v>
      </c>
      <c r="N111" s="10" t="s">
        <v>136</v>
      </c>
      <c r="O111" s="10" t="s">
        <v>119</v>
      </c>
      <c r="P111" s="10" t="s">
        <v>120</v>
      </c>
      <c r="Q111" s="10" t="s">
        <v>228</v>
      </c>
      <c r="R111" s="10" t="s">
        <v>157</v>
      </c>
      <c r="S111" s="10">
        <v>3</v>
      </c>
      <c r="T111" s="11">
        <v>35.277291355359502</v>
      </c>
      <c r="U111" s="11">
        <v>-77.6113568840032</v>
      </c>
      <c r="V111" s="10" t="s">
        <v>229</v>
      </c>
      <c r="W111" s="10">
        <v>400</v>
      </c>
      <c r="X111" s="10">
        <v>5.69</v>
      </c>
      <c r="Y111" s="10">
        <v>9.1</v>
      </c>
      <c r="Z111" s="10"/>
      <c r="AA111" s="10"/>
      <c r="AB111" s="10"/>
      <c r="AC111" s="10">
        <v>400</v>
      </c>
      <c r="AD111" s="10">
        <v>3.67</v>
      </c>
      <c r="AE111" s="10">
        <v>12.3</v>
      </c>
      <c r="AF111" s="10"/>
      <c r="AG111" s="10"/>
      <c r="AH111" s="10"/>
      <c r="AI111" s="10" t="s">
        <v>158</v>
      </c>
      <c r="AJ111" s="12"/>
      <c r="AK111" s="9">
        <f t="shared" si="1"/>
        <v>0.43851858607176075</v>
      </c>
    </row>
    <row r="112" spans="1:37" x14ac:dyDescent="0.25">
      <c r="A112" s="10">
        <v>111</v>
      </c>
      <c r="B112" s="10">
        <v>14</v>
      </c>
      <c r="C112" s="10" t="s">
        <v>544</v>
      </c>
      <c r="D112" s="50" t="s">
        <v>603</v>
      </c>
      <c r="E112" s="10">
        <v>2006</v>
      </c>
      <c r="F112" s="10" t="s">
        <v>112</v>
      </c>
      <c r="G112" s="10" t="s">
        <v>113</v>
      </c>
      <c r="H112" s="10" t="s">
        <v>419</v>
      </c>
      <c r="I112" s="10" t="s">
        <v>132</v>
      </c>
      <c r="J112" s="10" t="s">
        <v>133</v>
      </c>
      <c r="K112" s="10" t="s">
        <v>230</v>
      </c>
      <c r="L112" s="10">
        <v>554</v>
      </c>
      <c r="M112" s="10" t="s">
        <v>135</v>
      </c>
      <c r="N112" s="10" t="s">
        <v>136</v>
      </c>
      <c r="O112" s="10" t="s">
        <v>119</v>
      </c>
      <c r="P112" s="10" t="s">
        <v>120</v>
      </c>
      <c r="Q112" s="10" t="s">
        <v>228</v>
      </c>
      <c r="R112" s="10" t="s">
        <v>157</v>
      </c>
      <c r="S112" s="10">
        <v>3</v>
      </c>
      <c r="T112" s="11">
        <v>35.277291355359502</v>
      </c>
      <c r="U112" s="11">
        <v>-77.6113568840032</v>
      </c>
      <c r="V112" s="10" t="s">
        <v>229</v>
      </c>
      <c r="W112" s="10">
        <v>400</v>
      </c>
      <c r="X112" s="10">
        <v>1</v>
      </c>
      <c r="Y112" s="10">
        <v>1.2</v>
      </c>
      <c r="Z112" s="10"/>
      <c r="AA112" s="10"/>
      <c r="AB112" s="10"/>
      <c r="AC112" s="10">
        <v>400</v>
      </c>
      <c r="AD112" s="10">
        <v>1.5</v>
      </c>
      <c r="AE112" s="10">
        <v>2.2000000000000002</v>
      </c>
      <c r="AF112" s="10"/>
      <c r="AG112" s="10"/>
      <c r="AH112" s="10"/>
      <c r="AI112" s="10" t="s">
        <v>158</v>
      </c>
      <c r="AJ112" s="12"/>
      <c r="AK112" s="9">
        <f t="shared" si="1"/>
        <v>-0.40546510810816444</v>
      </c>
    </row>
    <row r="113" spans="1:37" x14ac:dyDescent="0.25">
      <c r="A113" s="10">
        <v>112</v>
      </c>
      <c r="B113" s="10">
        <v>14</v>
      </c>
      <c r="C113" s="10" t="s">
        <v>544</v>
      </c>
      <c r="D113" s="50" t="s">
        <v>603</v>
      </c>
      <c r="E113" s="10">
        <v>2006</v>
      </c>
      <c r="F113" s="10" t="s">
        <v>129</v>
      </c>
      <c r="G113" s="10" t="s">
        <v>113</v>
      </c>
      <c r="H113" s="10" t="s">
        <v>419</v>
      </c>
      <c r="I113" s="10" t="s">
        <v>132</v>
      </c>
      <c r="J113" s="10" t="s">
        <v>133</v>
      </c>
      <c r="K113" s="10" t="s">
        <v>230</v>
      </c>
      <c r="L113" s="10">
        <v>554</v>
      </c>
      <c r="M113" s="10" t="s">
        <v>135</v>
      </c>
      <c r="N113" s="10" t="s">
        <v>136</v>
      </c>
      <c r="O113" s="10" t="s">
        <v>119</v>
      </c>
      <c r="P113" s="10" t="s">
        <v>120</v>
      </c>
      <c r="Q113" s="10" t="s">
        <v>228</v>
      </c>
      <c r="R113" s="10" t="s">
        <v>157</v>
      </c>
      <c r="S113" s="10">
        <v>3</v>
      </c>
      <c r="T113" s="11">
        <v>35.277291355359502</v>
      </c>
      <c r="U113" s="11">
        <v>-77.6113568840032</v>
      </c>
      <c r="V113" s="10" t="s">
        <v>229</v>
      </c>
      <c r="W113" s="10">
        <v>400</v>
      </c>
      <c r="X113" s="10">
        <v>10.19</v>
      </c>
      <c r="Y113" s="10">
        <v>10.7</v>
      </c>
      <c r="Z113" s="10"/>
      <c r="AA113" s="10"/>
      <c r="AB113" s="10"/>
      <c r="AC113" s="10">
        <v>400</v>
      </c>
      <c r="AD113" s="10">
        <v>9</v>
      </c>
      <c r="AE113" s="10">
        <v>16.3</v>
      </c>
      <c r="AF113" s="10"/>
      <c r="AG113" s="10"/>
      <c r="AH113" s="10"/>
      <c r="AI113" s="10" t="s">
        <v>158</v>
      </c>
      <c r="AJ113" s="12"/>
      <c r="AK113" s="9">
        <f t="shared" si="1"/>
        <v>0.12418226989841408</v>
      </c>
    </row>
    <row r="114" spans="1:37" x14ac:dyDescent="0.25">
      <c r="A114" s="10">
        <v>113</v>
      </c>
      <c r="B114" s="10">
        <v>14</v>
      </c>
      <c r="C114" s="10" t="s">
        <v>544</v>
      </c>
      <c r="D114" s="50" t="s">
        <v>603</v>
      </c>
      <c r="E114" s="10">
        <v>2006</v>
      </c>
      <c r="F114" s="10" t="s">
        <v>127</v>
      </c>
      <c r="G114" s="10" t="s">
        <v>128</v>
      </c>
      <c r="H114" s="10" t="s">
        <v>419</v>
      </c>
      <c r="I114" s="10" t="s">
        <v>132</v>
      </c>
      <c r="J114" s="10" t="s">
        <v>133</v>
      </c>
      <c r="K114" s="10" t="s">
        <v>230</v>
      </c>
      <c r="L114" s="10">
        <v>554</v>
      </c>
      <c r="M114" s="10" t="s">
        <v>135</v>
      </c>
      <c r="N114" s="10" t="s">
        <v>136</v>
      </c>
      <c r="O114" s="10" t="s">
        <v>119</v>
      </c>
      <c r="P114" s="10" t="s">
        <v>120</v>
      </c>
      <c r="Q114" s="10" t="s">
        <v>228</v>
      </c>
      <c r="R114" s="10" t="s">
        <v>157</v>
      </c>
      <c r="S114" s="10">
        <v>3</v>
      </c>
      <c r="T114" s="11">
        <v>35.277291355359502</v>
      </c>
      <c r="U114" s="11">
        <v>-77.6113568840032</v>
      </c>
      <c r="V114" s="10" t="s">
        <v>229</v>
      </c>
      <c r="W114" s="10">
        <v>400</v>
      </c>
      <c r="X114" s="10">
        <v>6.07</v>
      </c>
      <c r="Y114" s="10">
        <v>6</v>
      </c>
      <c r="Z114" s="10"/>
      <c r="AA114" s="10"/>
      <c r="AB114" s="10"/>
      <c r="AC114" s="10">
        <v>400</v>
      </c>
      <c r="AD114" s="10">
        <v>2.68</v>
      </c>
      <c r="AE114" s="10">
        <v>3.7</v>
      </c>
      <c r="AF114" s="10"/>
      <c r="AG114" s="10"/>
      <c r="AH114" s="10"/>
      <c r="AI114" s="10" t="s">
        <v>158</v>
      </c>
      <c r="AJ114" s="12"/>
      <c r="AK114" s="9">
        <f t="shared" si="1"/>
        <v>0.8175418105486415</v>
      </c>
    </row>
    <row r="115" spans="1:37" x14ac:dyDescent="0.25">
      <c r="A115" s="10">
        <v>114</v>
      </c>
      <c r="B115" s="10">
        <v>14</v>
      </c>
      <c r="C115" s="10" t="s">
        <v>544</v>
      </c>
      <c r="D115" s="50" t="s">
        <v>603</v>
      </c>
      <c r="E115" s="10">
        <v>2006</v>
      </c>
      <c r="F115" s="10" t="s">
        <v>126</v>
      </c>
      <c r="G115" s="10" t="s">
        <v>113</v>
      </c>
      <c r="H115" s="10" t="s">
        <v>419</v>
      </c>
      <c r="I115" s="10" t="s">
        <v>132</v>
      </c>
      <c r="J115" s="10" t="s">
        <v>133</v>
      </c>
      <c r="K115" s="10" t="s">
        <v>231</v>
      </c>
      <c r="L115" s="10">
        <v>554</v>
      </c>
      <c r="M115" s="10" t="s">
        <v>135</v>
      </c>
      <c r="N115" s="10" t="s">
        <v>136</v>
      </c>
      <c r="O115" s="10" t="s">
        <v>119</v>
      </c>
      <c r="P115" s="10" t="s">
        <v>120</v>
      </c>
      <c r="Q115" s="10" t="s">
        <v>228</v>
      </c>
      <c r="R115" s="10" t="s">
        <v>157</v>
      </c>
      <c r="S115" s="10">
        <v>3</v>
      </c>
      <c r="T115" s="11">
        <v>35.277291355359502</v>
      </c>
      <c r="U115" s="11">
        <v>-77.6113568840032</v>
      </c>
      <c r="V115" s="10" t="s">
        <v>229</v>
      </c>
      <c r="W115" s="10">
        <v>400</v>
      </c>
      <c r="X115" s="10">
        <v>11.61</v>
      </c>
      <c r="Y115" s="10">
        <v>14.3</v>
      </c>
      <c r="Z115" s="10"/>
      <c r="AA115" s="10"/>
      <c r="AB115" s="10"/>
      <c r="AC115" s="10">
        <v>400</v>
      </c>
      <c r="AD115" s="10">
        <v>16.079999999999998</v>
      </c>
      <c r="AE115" s="10">
        <v>51.2</v>
      </c>
      <c r="AF115" s="10"/>
      <c r="AG115" s="10"/>
      <c r="AH115" s="10"/>
      <c r="AI115" s="10" t="s">
        <v>158</v>
      </c>
      <c r="AJ115" s="12"/>
      <c r="AK115" s="9">
        <f t="shared" si="1"/>
        <v>-0.32570946804102008</v>
      </c>
    </row>
    <row r="116" spans="1:37" x14ac:dyDescent="0.25">
      <c r="A116" s="10">
        <v>115</v>
      </c>
      <c r="B116" s="10">
        <v>14</v>
      </c>
      <c r="C116" s="10" t="s">
        <v>544</v>
      </c>
      <c r="D116" s="50" t="s">
        <v>603</v>
      </c>
      <c r="E116" s="10">
        <v>2006</v>
      </c>
      <c r="F116" s="10" t="s">
        <v>166</v>
      </c>
      <c r="G116" s="10" t="s">
        <v>113</v>
      </c>
      <c r="H116" s="10" t="s">
        <v>419</v>
      </c>
      <c r="I116" s="10" t="s">
        <v>132</v>
      </c>
      <c r="J116" s="10" t="s">
        <v>133</v>
      </c>
      <c r="K116" s="10" t="s">
        <v>231</v>
      </c>
      <c r="L116" s="10">
        <v>554</v>
      </c>
      <c r="M116" s="10" t="s">
        <v>135</v>
      </c>
      <c r="N116" s="10" t="s">
        <v>136</v>
      </c>
      <c r="O116" s="10" t="s">
        <v>119</v>
      </c>
      <c r="P116" s="10" t="s">
        <v>120</v>
      </c>
      <c r="Q116" s="10" t="s">
        <v>228</v>
      </c>
      <c r="R116" s="10" t="s">
        <v>157</v>
      </c>
      <c r="S116" s="10">
        <v>3</v>
      </c>
      <c r="T116" s="11">
        <v>35.277291355359502</v>
      </c>
      <c r="U116" s="11">
        <v>-77.6113568840032</v>
      </c>
      <c r="V116" s="10" t="s">
        <v>229</v>
      </c>
      <c r="W116" s="10">
        <v>400</v>
      </c>
      <c r="X116" s="10">
        <v>9.11</v>
      </c>
      <c r="Y116" s="10">
        <v>12.3</v>
      </c>
      <c r="Z116" s="10"/>
      <c r="AA116" s="10"/>
      <c r="AB116" s="10"/>
      <c r="AC116" s="10">
        <v>400</v>
      </c>
      <c r="AD116" s="10">
        <v>9.61</v>
      </c>
      <c r="AE116" s="10">
        <v>38.9</v>
      </c>
      <c r="AF116" s="10"/>
      <c r="AG116" s="10"/>
      <c r="AH116" s="10"/>
      <c r="AI116" s="10" t="s">
        <v>158</v>
      </c>
      <c r="AJ116" s="12"/>
      <c r="AK116" s="9">
        <f t="shared" si="1"/>
        <v>-5.3431511710334119E-2</v>
      </c>
    </row>
    <row r="117" spans="1:37" x14ac:dyDescent="0.25">
      <c r="A117" s="10">
        <v>116</v>
      </c>
      <c r="B117" s="10">
        <v>14</v>
      </c>
      <c r="C117" s="10" t="s">
        <v>544</v>
      </c>
      <c r="D117" s="50" t="s">
        <v>603</v>
      </c>
      <c r="E117" s="10">
        <v>2006</v>
      </c>
      <c r="F117" s="10" t="s">
        <v>112</v>
      </c>
      <c r="G117" s="10" t="s">
        <v>113</v>
      </c>
      <c r="H117" s="10" t="s">
        <v>419</v>
      </c>
      <c r="I117" s="10" t="s">
        <v>132</v>
      </c>
      <c r="J117" s="10" t="s">
        <v>133</v>
      </c>
      <c r="K117" s="10" t="s">
        <v>231</v>
      </c>
      <c r="L117" s="10">
        <v>554</v>
      </c>
      <c r="M117" s="10" t="s">
        <v>135</v>
      </c>
      <c r="N117" s="10" t="s">
        <v>136</v>
      </c>
      <c r="O117" s="10" t="s">
        <v>119</v>
      </c>
      <c r="P117" s="10" t="s">
        <v>120</v>
      </c>
      <c r="Q117" s="10" t="s">
        <v>228</v>
      </c>
      <c r="R117" s="10" t="s">
        <v>157</v>
      </c>
      <c r="S117" s="10">
        <v>3</v>
      </c>
      <c r="T117" s="11">
        <v>35.277291355359502</v>
      </c>
      <c r="U117" s="11">
        <v>-77.6113568840032</v>
      </c>
      <c r="V117" s="10" t="s">
        <v>229</v>
      </c>
      <c r="W117" s="10">
        <v>400</v>
      </c>
      <c r="X117" s="10">
        <v>0.5</v>
      </c>
      <c r="Y117" s="10">
        <v>0.6</v>
      </c>
      <c r="Z117" s="10"/>
      <c r="AA117" s="10"/>
      <c r="AB117" s="10"/>
      <c r="AC117" s="10">
        <v>400</v>
      </c>
      <c r="AD117" s="10">
        <v>0.68</v>
      </c>
      <c r="AE117" s="10">
        <v>2.1</v>
      </c>
      <c r="AF117" s="10"/>
      <c r="AG117" s="10"/>
      <c r="AH117" s="10"/>
      <c r="AI117" s="10" t="s">
        <v>158</v>
      </c>
      <c r="AJ117" s="12"/>
      <c r="AK117" s="9">
        <f t="shared" si="1"/>
        <v>-0.30748469974796072</v>
      </c>
    </row>
    <row r="118" spans="1:37" x14ac:dyDescent="0.25">
      <c r="A118" s="10">
        <v>117</v>
      </c>
      <c r="B118" s="10">
        <v>14</v>
      </c>
      <c r="C118" s="10" t="s">
        <v>544</v>
      </c>
      <c r="D118" s="50" t="s">
        <v>603</v>
      </c>
      <c r="E118" s="10">
        <v>2006</v>
      </c>
      <c r="F118" s="10" t="s">
        <v>129</v>
      </c>
      <c r="G118" s="10" t="s">
        <v>113</v>
      </c>
      <c r="H118" s="10" t="s">
        <v>419</v>
      </c>
      <c r="I118" s="10" t="s">
        <v>132</v>
      </c>
      <c r="J118" s="10" t="s">
        <v>133</v>
      </c>
      <c r="K118" s="10" t="s">
        <v>231</v>
      </c>
      <c r="L118" s="10">
        <v>554</v>
      </c>
      <c r="M118" s="10" t="s">
        <v>135</v>
      </c>
      <c r="N118" s="10" t="s">
        <v>136</v>
      </c>
      <c r="O118" s="10" t="s">
        <v>119</v>
      </c>
      <c r="P118" s="10" t="s">
        <v>120</v>
      </c>
      <c r="Q118" s="10" t="s">
        <v>228</v>
      </c>
      <c r="R118" s="10" t="s">
        <v>157</v>
      </c>
      <c r="S118" s="10">
        <v>3</v>
      </c>
      <c r="T118" s="11">
        <v>35.277291355359502</v>
      </c>
      <c r="U118" s="11">
        <v>-77.6113568840032</v>
      </c>
      <c r="V118" s="10" t="s">
        <v>229</v>
      </c>
      <c r="W118" s="10">
        <v>400</v>
      </c>
      <c r="X118" s="10">
        <v>14.34</v>
      </c>
      <c r="Y118" s="10">
        <v>14.3</v>
      </c>
      <c r="Z118" s="10"/>
      <c r="AA118" s="10"/>
      <c r="AB118" s="10"/>
      <c r="AC118" s="10">
        <v>400</v>
      </c>
      <c r="AD118" s="10">
        <v>16.760000000000002</v>
      </c>
      <c r="AE118" s="10">
        <v>51.2</v>
      </c>
      <c r="AF118" s="10"/>
      <c r="AG118" s="10"/>
      <c r="AH118" s="10"/>
      <c r="AI118" s="10" t="s">
        <v>158</v>
      </c>
      <c r="AJ118" s="12"/>
      <c r="AK118" s="9">
        <f t="shared" si="1"/>
        <v>-0.15594225988246274</v>
      </c>
    </row>
    <row r="119" spans="1:37" x14ac:dyDescent="0.25">
      <c r="A119" s="10">
        <v>118</v>
      </c>
      <c r="B119" s="10">
        <v>14</v>
      </c>
      <c r="C119" s="10" t="s">
        <v>544</v>
      </c>
      <c r="D119" s="50" t="s">
        <v>603</v>
      </c>
      <c r="E119" s="10">
        <v>2006</v>
      </c>
      <c r="F119" s="10" t="s">
        <v>127</v>
      </c>
      <c r="G119" s="10" t="s">
        <v>128</v>
      </c>
      <c r="H119" s="10" t="s">
        <v>419</v>
      </c>
      <c r="I119" s="10" t="s">
        <v>132</v>
      </c>
      <c r="J119" s="10" t="s">
        <v>133</v>
      </c>
      <c r="K119" s="10" t="s">
        <v>231</v>
      </c>
      <c r="L119" s="10">
        <v>554</v>
      </c>
      <c r="M119" s="10" t="s">
        <v>135</v>
      </c>
      <c r="N119" s="10" t="s">
        <v>136</v>
      </c>
      <c r="O119" s="10" t="s">
        <v>119</v>
      </c>
      <c r="P119" s="10" t="s">
        <v>120</v>
      </c>
      <c r="Q119" s="10" t="s">
        <v>228</v>
      </c>
      <c r="R119" s="10" t="s">
        <v>157</v>
      </c>
      <c r="S119" s="10">
        <v>3</v>
      </c>
      <c r="T119" s="11">
        <v>35.277291355359502</v>
      </c>
      <c r="U119" s="11">
        <v>-77.6113568840032</v>
      </c>
      <c r="V119" s="10" t="s">
        <v>229</v>
      </c>
      <c r="W119" s="10">
        <v>400</v>
      </c>
      <c r="X119" s="10">
        <v>4.42</v>
      </c>
      <c r="Y119" s="10">
        <v>4.7</v>
      </c>
      <c r="Z119" s="10"/>
      <c r="AA119" s="10"/>
      <c r="AB119" s="10"/>
      <c r="AC119" s="10">
        <v>400</v>
      </c>
      <c r="AD119" s="10">
        <v>3.78</v>
      </c>
      <c r="AE119" s="10">
        <v>7.8</v>
      </c>
      <c r="AF119" s="10"/>
      <c r="AG119" s="10"/>
      <c r="AH119" s="10"/>
      <c r="AI119" s="10" t="s">
        <v>158</v>
      </c>
      <c r="AJ119" s="12"/>
      <c r="AK119" s="9">
        <f t="shared" si="1"/>
        <v>0.15641568645811044</v>
      </c>
    </row>
    <row r="120" spans="1:37" x14ac:dyDescent="0.25">
      <c r="A120" s="10">
        <v>119</v>
      </c>
      <c r="B120" s="10">
        <v>15</v>
      </c>
      <c r="C120" s="10" t="s">
        <v>545</v>
      </c>
      <c r="D120" s="50" t="s">
        <v>604</v>
      </c>
      <c r="E120" s="10">
        <v>2001</v>
      </c>
      <c r="F120" s="10" t="s">
        <v>142</v>
      </c>
      <c r="G120" s="10" t="s">
        <v>143</v>
      </c>
      <c r="H120" s="10" t="s">
        <v>143</v>
      </c>
      <c r="I120" s="10" t="s">
        <v>132</v>
      </c>
      <c r="J120" s="10" t="s">
        <v>133</v>
      </c>
      <c r="K120" s="10" t="s">
        <v>232</v>
      </c>
      <c r="L120" s="10">
        <v>382</v>
      </c>
      <c r="M120" s="10" t="s">
        <v>205</v>
      </c>
      <c r="N120" s="10" t="s">
        <v>172</v>
      </c>
      <c r="O120" s="10" t="s">
        <v>160</v>
      </c>
      <c r="P120" s="10" t="s">
        <v>120</v>
      </c>
      <c r="Q120" s="10" t="s">
        <v>233</v>
      </c>
      <c r="R120" s="10" t="s">
        <v>157</v>
      </c>
      <c r="S120" s="10">
        <v>83</v>
      </c>
      <c r="T120" s="11"/>
      <c r="U120" s="11"/>
      <c r="V120" s="10" t="s">
        <v>234</v>
      </c>
      <c r="W120" s="10">
        <v>1380</v>
      </c>
      <c r="X120" s="10">
        <v>1170</v>
      </c>
      <c r="Y120" s="10"/>
      <c r="Z120" s="10"/>
      <c r="AA120" s="10"/>
      <c r="AB120" s="10"/>
      <c r="AC120" s="10">
        <v>1380</v>
      </c>
      <c r="AD120" s="10">
        <v>551</v>
      </c>
      <c r="AE120" s="10"/>
      <c r="AF120" s="10"/>
      <c r="AG120" s="10"/>
      <c r="AH120" s="10"/>
      <c r="AI120" s="10" t="s">
        <v>158</v>
      </c>
      <c r="AJ120" s="12"/>
      <c r="AK120" s="9">
        <f t="shared" si="1"/>
        <v>0.75302421863888735</v>
      </c>
    </row>
    <row r="121" spans="1:37" x14ac:dyDescent="0.25">
      <c r="A121" s="10">
        <v>120</v>
      </c>
      <c r="B121" s="10">
        <v>16</v>
      </c>
      <c r="C121" s="10" t="s">
        <v>546</v>
      </c>
      <c r="D121" s="50" t="s">
        <v>606</v>
      </c>
      <c r="E121" s="10">
        <v>2008</v>
      </c>
      <c r="F121" s="10" t="s">
        <v>127</v>
      </c>
      <c r="G121" s="10" t="s">
        <v>128</v>
      </c>
      <c r="H121" s="10" t="s">
        <v>419</v>
      </c>
      <c r="I121" s="10" t="s">
        <v>132</v>
      </c>
      <c r="J121" s="10" t="s">
        <v>133</v>
      </c>
      <c r="K121" s="10" t="s">
        <v>235</v>
      </c>
      <c r="L121" s="10">
        <v>393</v>
      </c>
      <c r="M121" s="10" t="s">
        <v>227</v>
      </c>
      <c r="N121" s="10" t="s">
        <v>177</v>
      </c>
      <c r="O121" s="10" t="s">
        <v>119</v>
      </c>
      <c r="P121" s="10" t="s">
        <v>120</v>
      </c>
      <c r="Q121" s="10" t="s">
        <v>236</v>
      </c>
      <c r="R121" s="10" t="s">
        <v>237</v>
      </c>
      <c r="S121" s="10">
        <v>58</v>
      </c>
      <c r="T121" s="11"/>
      <c r="U121" s="11"/>
      <c r="V121" s="10" t="s">
        <v>238</v>
      </c>
      <c r="W121" s="10">
        <v>18</v>
      </c>
      <c r="X121" s="10">
        <v>3.13</v>
      </c>
      <c r="Y121" s="10"/>
      <c r="Z121" s="10"/>
      <c r="AA121" s="10"/>
      <c r="AB121" s="10"/>
      <c r="AC121" s="10">
        <v>18</v>
      </c>
      <c r="AD121" s="10">
        <v>1.1599999999999999</v>
      </c>
      <c r="AE121" s="10"/>
      <c r="AF121" s="10"/>
      <c r="AG121" s="10"/>
      <c r="AH121" s="10"/>
      <c r="AI121" s="10" t="s">
        <v>158</v>
      </c>
      <c r="AJ121" s="12"/>
      <c r="AK121" s="9">
        <f t="shared" si="1"/>
        <v>0.99261299943378867</v>
      </c>
    </row>
    <row r="122" spans="1:37" x14ac:dyDescent="0.25">
      <c r="A122" s="10">
        <v>121</v>
      </c>
      <c r="B122" s="10">
        <v>16</v>
      </c>
      <c r="C122" s="10" t="s">
        <v>546</v>
      </c>
      <c r="D122" s="50" t="s">
        <v>606</v>
      </c>
      <c r="E122" s="10">
        <v>2008</v>
      </c>
      <c r="F122" s="10" t="s">
        <v>239</v>
      </c>
      <c r="G122" s="10" t="s">
        <v>128</v>
      </c>
      <c r="H122" s="10" t="s">
        <v>419</v>
      </c>
      <c r="I122" s="10" t="s">
        <v>132</v>
      </c>
      <c r="J122" s="10" t="s">
        <v>133</v>
      </c>
      <c r="K122" s="10" t="s">
        <v>235</v>
      </c>
      <c r="L122" s="10">
        <v>393</v>
      </c>
      <c r="M122" s="10" t="s">
        <v>227</v>
      </c>
      <c r="N122" s="10" t="s">
        <v>177</v>
      </c>
      <c r="O122" s="10" t="s">
        <v>119</v>
      </c>
      <c r="P122" s="10" t="s">
        <v>120</v>
      </c>
      <c r="Q122" s="10" t="s">
        <v>236</v>
      </c>
      <c r="R122" s="10" t="s">
        <v>237</v>
      </c>
      <c r="S122" s="10">
        <v>58</v>
      </c>
      <c r="T122" s="11"/>
      <c r="U122" s="11"/>
      <c r="V122" s="10" t="s">
        <v>238</v>
      </c>
      <c r="W122" s="10">
        <v>18</v>
      </c>
      <c r="X122" s="10">
        <v>1.71</v>
      </c>
      <c r="Y122" s="10"/>
      <c r="Z122" s="10"/>
      <c r="AA122" s="10"/>
      <c r="AB122" s="10"/>
      <c r="AC122" s="10">
        <v>18</v>
      </c>
      <c r="AD122" s="10">
        <v>0.872</v>
      </c>
      <c r="AE122" s="10"/>
      <c r="AF122" s="10"/>
      <c r="AG122" s="10"/>
      <c r="AH122" s="10"/>
      <c r="AI122" s="10" t="s">
        <v>158</v>
      </c>
      <c r="AJ122" s="12"/>
      <c r="AK122" s="9">
        <f t="shared" si="1"/>
        <v>0.67345922558772597</v>
      </c>
    </row>
    <row r="123" spans="1:37" x14ac:dyDescent="0.25">
      <c r="A123" s="10">
        <v>122</v>
      </c>
      <c r="B123" s="10">
        <v>16</v>
      </c>
      <c r="C123" s="10" t="s">
        <v>546</v>
      </c>
      <c r="D123" s="50" t="s">
        <v>606</v>
      </c>
      <c r="E123" s="10">
        <v>2008</v>
      </c>
      <c r="F123" s="10" t="s">
        <v>126</v>
      </c>
      <c r="G123" s="10" t="s">
        <v>113</v>
      </c>
      <c r="H123" s="10" t="s">
        <v>419</v>
      </c>
      <c r="I123" s="10" t="s">
        <v>132</v>
      </c>
      <c r="J123" s="10" t="s">
        <v>133</v>
      </c>
      <c r="K123" s="10" t="s">
        <v>235</v>
      </c>
      <c r="L123" s="10">
        <v>393</v>
      </c>
      <c r="M123" s="10" t="s">
        <v>227</v>
      </c>
      <c r="N123" s="10" t="s">
        <v>177</v>
      </c>
      <c r="O123" s="10" t="s">
        <v>119</v>
      </c>
      <c r="P123" s="10" t="s">
        <v>120</v>
      </c>
      <c r="Q123" s="10" t="s">
        <v>236</v>
      </c>
      <c r="R123" s="10" t="s">
        <v>237</v>
      </c>
      <c r="S123" s="10">
        <v>58</v>
      </c>
      <c r="T123" s="11"/>
      <c r="U123" s="11"/>
      <c r="V123" s="10" t="s">
        <v>238</v>
      </c>
      <c r="W123" s="10">
        <v>18</v>
      </c>
      <c r="X123" s="10">
        <v>3.08</v>
      </c>
      <c r="Y123" s="10"/>
      <c r="Z123" s="10"/>
      <c r="AA123" s="10"/>
      <c r="AB123" s="10"/>
      <c r="AC123" s="10">
        <v>18</v>
      </c>
      <c r="AD123" s="10">
        <v>2.2799999999999998</v>
      </c>
      <c r="AE123" s="10"/>
      <c r="AF123" s="10"/>
      <c r="AG123" s="10"/>
      <c r="AH123" s="10"/>
      <c r="AI123" s="10" t="s">
        <v>158</v>
      </c>
      <c r="AJ123" s="12"/>
      <c r="AK123" s="9">
        <f t="shared" si="1"/>
        <v>0.30075415401913386</v>
      </c>
    </row>
    <row r="124" spans="1:37" x14ac:dyDescent="0.25">
      <c r="A124" s="10">
        <v>123</v>
      </c>
      <c r="B124" s="10">
        <v>16</v>
      </c>
      <c r="C124" s="10" t="s">
        <v>546</v>
      </c>
      <c r="D124" s="50" t="s">
        <v>606</v>
      </c>
      <c r="E124" s="10">
        <v>2008</v>
      </c>
      <c r="F124" s="10" t="s">
        <v>142</v>
      </c>
      <c r="G124" s="10" t="s">
        <v>143</v>
      </c>
      <c r="H124" s="10" t="s">
        <v>143</v>
      </c>
      <c r="I124" s="10" t="s">
        <v>132</v>
      </c>
      <c r="J124" s="10" t="s">
        <v>133</v>
      </c>
      <c r="K124" s="10" t="s">
        <v>235</v>
      </c>
      <c r="L124" s="10">
        <v>393</v>
      </c>
      <c r="M124" s="10" t="s">
        <v>227</v>
      </c>
      <c r="N124" s="10" t="s">
        <v>177</v>
      </c>
      <c r="O124" s="10" t="s">
        <v>119</v>
      </c>
      <c r="P124" s="10" t="s">
        <v>120</v>
      </c>
      <c r="Q124" s="10" t="s">
        <v>236</v>
      </c>
      <c r="R124" s="10" t="s">
        <v>237</v>
      </c>
      <c r="S124" s="10">
        <v>58</v>
      </c>
      <c r="T124" s="11"/>
      <c r="U124" s="11"/>
      <c r="V124" s="10" t="s">
        <v>238</v>
      </c>
      <c r="W124" s="10">
        <v>18</v>
      </c>
      <c r="X124" s="10">
        <v>66</v>
      </c>
      <c r="Y124" s="10"/>
      <c r="Z124" s="10"/>
      <c r="AA124" s="10"/>
      <c r="AB124" s="10"/>
      <c r="AC124" s="10">
        <v>18</v>
      </c>
      <c r="AD124" s="10">
        <v>51</v>
      </c>
      <c r="AE124" s="10"/>
      <c r="AF124" s="10"/>
      <c r="AG124" s="10"/>
      <c r="AH124" s="10"/>
      <c r="AI124" s="10" t="s">
        <v>158</v>
      </c>
      <c r="AJ124" s="12"/>
      <c r="AK124" s="9">
        <f t="shared" si="1"/>
        <v>0.25782910930209985</v>
      </c>
    </row>
    <row r="125" spans="1:37" x14ac:dyDescent="0.25">
      <c r="A125" s="10">
        <v>124</v>
      </c>
      <c r="B125" s="10">
        <v>16</v>
      </c>
      <c r="C125" s="10" t="s">
        <v>546</v>
      </c>
      <c r="D125" s="50" t="s">
        <v>606</v>
      </c>
      <c r="E125" s="10">
        <v>2008</v>
      </c>
      <c r="F125" s="10" t="s">
        <v>127</v>
      </c>
      <c r="G125" s="10" t="s">
        <v>128</v>
      </c>
      <c r="H125" s="10" t="s">
        <v>419</v>
      </c>
      <c r="I125" s="10" t="s">
        <v>132</v>
      </c>
      <c r="J125" s="10" t="s">
        <v>133</v>
      </c>
      <c r="K125" s="10" t="s">
        <v>235</v>
      </c>
      <c r="L125" s="10">
        <v>393</v>
      </c>
      <c r="M125" s="10" t="s">
        <v>227</v>
      </c>
      <c r="N125" s="10" t="s">
        <v>177</v>
      </c>
      <c r="O125" s="10" t="s">
        <v>119</v>
      </c>
      <c r="P125" s="10" t="s">
        <v>120</v>
      </c>
      <c r="Q125" s="10" t="s">
        <v>236</v>
      </c>
      <c r="R125" s="10" t="s">
        <v>237</v>
      </c>
      <c r="S125" s="10">
        <v>58</v>
      </c>
      <c r="T125" s="11"/>
      <c r="U125" s="11"/>
      <c r="V125" s="10" t="s">
        <v>238</v>
      </c>
      <c r="W125" s="10">
        <v>18</v>
      </c>
      <c r="X125" s="10">
        <v>2.0299999999999998</v>
      </c>
      <c r="Y125" s="10"/>
      <c r="Z125" s="10"/>
      <c r="AA125" s="10"/>
      <c r="AB125" s="10"/>
      <c r="AC125" s="10">
        <v>18</v>
      </c>
      <c r="AD125" s="10">
        <v>0.879</v>
      </c>
      <c r="AE125" s="10"/>
      <c r="AF125" s="10"/>
      <c r="AG125" s="10"/>
      <c r="AH125" s="10"/>
      <c r="AI125" s="10" t="s">
        <v>158</v>
      </c>
      <c r="AJ125" s="12"/>
      <c r="AK125" s="9">
        <f t="shared" si="1"/>
        <v>0.83700617435065583</v>
      </c>
    </row>
    <row r="126" spans="1:37" x14ac:dyDescent="0.25">
      <c r="A126" s="10">
        <v>125</v>
      </c>
      <c r="B126" s="10">
        <v>16</v>
      </c>
      <c r="C126" s="10" t="s">
        <v>546</v>
      </c>
      <c r="D126" s="50" t="s">
        <v>606</v>
      </c>
      <c r="E126" s="10">
        <v>2008</v>
      </c>
      <c r="F126" s="10" t="s">
        <v>239</v>
      </c>
      <c r="G126" s="10" t="s">
        <v>128</v>
      </c>
      <c r="H126" s="10" t="s">
        <v>419</v>
      </c>
      <c r="I126" s="10" t="s">
        <v>132</v>
      </c>
      <c r="J126" s="10" t="s">
        <v>133</v>
      </c>
      <c r="K126" s="10" t="s">
        <v>235</v>
      </c>
      <c r="L126" s="10">
        <v>393</v>
      </c>
      <c r="M126" s="10" t="s">
        <v>227</v>
      </c>
      <c r="N126" s="10" t="s">
        <v>177</v>
      </c>
      <c r="O126" s="10" t="s">
        <v>119</v>
      </c>
      <c r="P126" s="10" t="s">
        <v>120</v>
      </c>
      <c r="Q126" s="10" t="s">
        <v>236</v>
      </c>
      <c r="R126" s="10" t="s">
        <v>237</v>
      </c>
      <c r="S126" s="10">
        <v>58</v>
      </c>
      <c r="T126" s="11"/>
      <c r="U126" s="11"/>
      <c r="V126" s="10" t="s">
        <v>238</v>
      </c>
      <c r="W126" s="10">
        <v>18</v>
      </c>
      <c r="X126" s="10">
        <v>1.48</v>
      </c>
      <c r="Y126" s="10"/>
      <c r="Z126" s="10"/>
      <c r="AA126" s="10"/>
      <c r="AB126" s="10"/>
      <c r="AC126" s="10">
        <v>18</v>
      </c>
      <c r="AD126" s="10">
        <v>0.752</v>
      </c>
      <c r="AE126" s="10"/>
      <c r="AF126" s="10"/>
      <c r="AG126" s="10"/>
      <c r="AH126" s="10"/>
      <c r="AI126" s="10" t="s">
        <v>158</v>
      </c>
      <c r="AJ126" s="12"/>
      <c r="AK126" s="9">
        <f t="shared" si="1"/>
        <v>0.67706104280832091</v>
      </c>
    </row>
    <row r="127" spans="1:37" x14ac:dyDescent="0.25">
      <c r="A127" s="10">
        <v>126</v>
      </c>
      <c r="B127" s="10">
        <v>16</v>
      </c>
      <c r="C127" s="10" t="s">
        <v>546</v>
      </c>
      <c r="D127" s="50" t="s">
        <v>606</v>
      </c>
      <c r="E127" s="10">
        <v>2008</v>
      </c>
      <c r="F127" s="10" t="s">
        <v>126</v>
      </c>
      <c r="G127" s="10" t="s">
        <v>113</v>
      </c>
      <c r="H127" s="10" t="s">
        <v>419</v>
      </c>
      <c r="I127" s="10" t="s">
        <v>132</v>
      </c>
      <c r="J127" s="10" t="s">
        <v>133</v>
      </c>
      <c r="K127" s="10" t="s">
        <v>235</v>
      </c>
      <c r="L127" s="10">
        <v>393</v>
      </c>
      <c r="M127" s="10" t="s">
        <v>227</v>
      </c>
      <c r="N127" s="10" t="s">
        <v>177</v>
      </c>
      <c r="O127" s="10" t="s">
        <v>119</v>
      </c>
      <c r="P127" s="10" t="s">
        <v>120</v>
      </c>
      <c r="Q127" s="10" t="s">
        <v>236</v>
      </c>
      <c r="R127" s="10" t="s">
        <v>237</v>
      </c>
      <c r="S127" s="10">
        <v>58</v>
      </c>
      <c r="T127" s="11"/>
      <c r="U127" s="11"/>
      <c r="V127" s="10" t="s">
        <v>238</v>
      </c>
      <c r="W127" s="10">
        <v>18</v>
      </c>
      <c r="X127" s="10">
        <v>2.73</v>
      </c>
      <c r="Y127" s="10"/>
      <c r="Z127" s="10"/>
      <c r="AA127" s="10"/>
      <c r="AB127" s="10"/>
      <c r="AC127" s="10">
        <v>18</v>
      </c>
      <c r="AD127" s="10">
        <v>2.14</v>
      </c>
      <c r="AE127" s="10"/>
      <c r="AF127" s="10"/>
      <c r="AG127" s="10"/>
      <c r="AH127" s="10"/>
      <c r="AI127" s="10" t="s">
        <v>158</v>
      </c>
      <c r="AJ127" s="12"/>
      <c r="AK127" s="9">
        <f t="shared" si="1"/>
        <v>0.24349578016310824</v>
      </c>
    </row>
    <row r="128" spans="1:37" x14ac:dyDescent="0.25">
      <c r="A128" s="10">
        <v>127</v>
      </c>
      <c r="B128" s="10">
        <v>16</v>
      </c>
      <c r="C128" s="10" t="s">
        <v>546</v>
      </c>
      <c r="D128" s="50" t="s">
        <v>606</v>
      </c>
      <c r="E128" s="10">
        <v>2008</v>
      </c>
      <c r="F128" s="10" t="s">
        <v>142</v>
      </c>
      <c r="G128" s="10" t="s">
        <v>143</v>
      </c>
      <c r="H128" s="10" t="s">
        <v>143</v>
      </c>
      <c r="I128" s="10" t="s">
        <v>132</v>
      </c>
      <c r="J128" s="10" t="s">
        <v>133</v>
      </c>
      <c r="K128" s="10" t="s">
        <v>235</v>
      </c>
      <c r="L128" s="10">
        <v>393</v>
      </c>
      <c r="M128" s="10" t="s">
        <v>227</v>
      </c>
      <c r="N128" s="10" t="s">
        <v>177</v>
      </c>
      <c r="O128" s="10" t="s">
        <v>119</v>
      </c>
      <c r="P128" s="10" t="s">
        <v>120</v>
      </c>
      <c r="Q128" s="10" t="s">
        <v>236</v>
      </c>
      <c r="R128" s="10" t="s">
        <v>237</v>
      </c>
      <c r="S128" s="10">
        <v>58</v>
      </c>
      <c r="T128" s="11"/>
      <c r="U128" s="11"/>
      <c r="V128" s="10" t="s">
        <v>238</v>
      </c>
      <c r="W128" s="10">
        <v>18</v>
      </c>
      <c r="X128" s="10">
        <v>44</v>
      </c>
      <c r="Y128" s="10"/>
      <c r="Z128" s="10"/>
      <c r="AA128" s="10"/>
      <c r="AB128" s="10"/>
      <c r="AC128" s="10">
        <v>18</v>
      </c>
      <c r="AD128" s="10">
        <v>33</v>
      </c>
      <c r="AE128" s="10"/>
      <c r="AF128" s="10"/>
      <c r="AG128" s="10"/>
      <c r="AH128" s="10"/>
      <c r="AI128" s="10" t="s">
        <v>158</v>
      </c>
      <c r="AJ128" s="12"/>
      <c r="AK128" s="9">
        <f t="shared" si="1"/>
        <v>0.28768207245178085</v>
      </c>
    </row>
    <row r="129" spans="1:37" x14ac:dyDescent="0.25">
      <c r="A129" s="10">
        <v>128</v>
      </c>
      <c r="B129" s="10">
        <v>17</v>
      </c>
      <c r="C129" s="10" t="s">
        <v>547</v>
      </c>
      <c r="D129" s="50" t="s">
        <v>607</v>
      </c>
      <c r="E129" s="10">
        <v>2016</v>
      </c>
      <c r="F129" s="10" t="s">
        <v>126</v>
      </c>
      <c r="G129" s="10" t="s">
        <v>113</v>
      </c>
      <c r="H129" s="10" t="s">
        <v>419</v>
      </c>
      <c r="I129" s="10" t="s">
        <v>132</v>
      </c>
      <c r="J129" s="10" t="s">
        <v>133</v>
      </c>
      <c r="K129" s="10" t="s">
        <v>232</v>
      </c>
      <c r="L129" s="10">
        <v>382</v>
      </c>
      <c r="M129" s="10" t="s">
        <v>205</v>
      </c>
      <c r="N129" s="10" t="s">
        <v>172</v>
      </c>
      <c r="O129" s="10" t="s">
        <v>160</v>
      </c>
      <c r="P129" s="10" t="s">
        <v>120</v>
      </c>
      <c r="Q129" s="10" t="s">
        <v>240</v>
      </c>
      <c r="R129" s="10" t="s">
        <v>157</v>
      </c>
      <c r="S129" s="10">
        <v>54.5</v>
      </c>
      <c r="T129" s="11"/>
      <c r="U129" s="11"/>
      <c r="V129" s="10" t="s">
        <v>241</v>
      </c>
      <c r="W129" s="10">
        <v>247</v>
      </c>
      <c r="X129" s="10">
        <v>4.07</v>
      </c>
      <c r="Y129" s="10"/>
      <c r="Z129" s="10"/>
      <c r="AA129" s="10">
        <v>0.7</v>
      </c>
      <c r="AB129" s="10">
        <v>16.5</v>
      </c>
      <c r="AC129" s="10">
        <v>247</v>
      </c>
      <c r="AD129" s="10">
        <v>3.65</v>
      </c>
      <c r="AE129" s="10"/>
      <c r="AF129" s="10"/>
      <c r="AG129" s="10">
        <v>0.17</v>
      </c>
      <c r="AH129" s="10">
        <v>12.1</v>
      </c>
      <c r="AI129" s="10" t="s">
        <v>158</v>
      </c>
      <c r="AJ129" s="12"/>
      <c r="AK129" s="9">
        <f t="shared" si="1"/>
        <v>0.10891583186010366</v>
      </c>
    </row>
    <row r="130" spans="1:37" x14ac:dyDescent="0.25">
      <c r="A130" s="10">
        <v>129</v>
      </c>
      <c r="B130" s="10">
        <v>17</v>
      </c>
      <c r="C130" s="10" t="s">
        <v>547</v>
      </c>
      <c r="D130" s="50" t="s">
        <v>607</v>
      </c>
      <c r="E130" s="10">
        <v>2016</v>
      </c>
      <c r="F130" s="10" t="s">
        <v>125</v>
      </c>
      <c r="G130" s="10" t="s">
        <v>113</v>
      </c>
      <c r="H130" s="10" t="s">
        <v>419</v>
      </c>
      <c r="I130" s="10" t="s">
        <v>132</v>
      </c>
      <c r="J130" s="10" t="s">
        <v>133</v>
      </c>
      <c r="K130" s="10" t="s">
        <v>232</v>
      </c>
      <c r="L130" s="10">
        <v>382</v>
      </c>
      <c r="M130" s="10" t="s">
        <v>205</v>
      </c>
      <c r="N130" s="10" t="s">
        <v>172</v>
      </c>
      <c r="O130" s="10" t="s">
        <v>160</v>
      </c>
      <c r="P130" s="10" t="s">
        <v>120</v>
      </c>
      <c r="Q130" s="10" t="s">
        <v>240</v>
      </c>
      <c r="R130" s="10" t="s">
        <v>157</v>
      </c>
      <c r="S130" s="10">
        <v>54.5</v>
      </c>
      <c r="T130" s="11"/>
      <c r="U130" s="11"/>
      <c r="V130" s="10" t="s">
        <v>241</v>
      </c>
      <c r="W130" s="10">
        <v>247</v>
      </c>
      <c r="X130" s="10">
        <v>0.91</v>
      </c>
      <c r="Y130" s="10"/>
      <c r="Z130" s="10"/>
      <c r="AA130" s="10">
        <v>0.11</v>
      </c>
      <c r="AB130" s="10">
        <v>10.98</v>
      </c>
      <c r="AC130" s="10">
        <v>247</v>
      </c>
      <c r="AD130" s="10">
        <v>0.45</v>
      </c>
      <c r="AE130" s="10"/>
      <c r="AF130" s="10"/>
      <c r="AG130" s="10">
        <v>0.11</v>
      </c>
      <c r="AH130" s="10">
        <v>5.71</v>
      </c>
      <c r="AI130" s="10" t="s">
        <v>158</v>
      </c>
      <c r="AJ130" s="12"/>
      <c r="AK130" s="9">
        <f t="shared" si="1"/>
        <v>0.70419701674653024</v>
      </c>
    </row>
    <row r="131" spans="1:37" x14ac:dyDescent="0.25">
      <c r="A131" s="10">
        <v>130</v>
      </c>
      <c r="B131" s="10">
        <v>17</v>
      </c>
      <c r="C131" s="10" t="s">
        <v>547</v>
      </c>
      <c r="D131" s="50" t="s">
        <v>607</v>
      </c>
      <c r="E131" s="10">
        <v>2016</v>
      </c>
      <c r="F131" s="10" t="s">
        <v>129</v>
      </c>
      <c r="G131" s="10" t="s">
        <v>113</v>
      </c>
      <c r="H131" s="10" t="s">
        <v>419</v>
      </c>
      <c r="I131" s="10" t="s">
        <v>132</v>
      </c>
      <c r="J131" s="10" t="s">
        <v>133</v>
      </c>
      <c r="K131" s="10" t="s">
        <v>232</v>
      </c>
      <c r="L131" s="10">
        <v>382</v>
      </c>
      <c r="M131" s="10" t="s">
        <v>205</v>
      </c>
      <c r="N131" s="10" t="s">
        <v>172</v>
      </c>
      <c r="O131" s="10" t="s">
        <v>160</v>
      </c>
      <c r="P131" s="10" t="s">
        <v>120</v>
      </c>
      <c r="Q131" s="10" t="s">
        <v>240</v>
      </c>
      <c r="R131" s="10" t="s">
        <v>157</v>
      </c>
      <c r="S131" s="10">
        <v>54.5</v>
      </c>
      <c r="T131" s="11"/>
      <c r="U131" s="11"/>
      <c r="V131" s="10" t="s">
        <v>241</v>
      </c>
      <c r="W131" s="10">
        <v>247</v>
      </c>
      <c r="X131" s="10">
        <v>0.42</v>
      </c>
      <c r="Y131" s="10"/>
      <c r="Z131" s="10"/>
      <c r="AA131" s="10">
        <v>0.04</v>
      </c>
      <c r="AB131" s="10">
        <v>8.49</v>
      </c>
      <c r="AC131" s="10">
        <v>247</v>
      </c>
      <c r="AD131" s="10">
        <v>0.51</v>
      </c>
      <c r="AE131" s="10"/>
      <c r="AF131" s="10"/>
      <c r="AG131" s="10">
        <v>0.09</v>
      </c>
      <c r="AH131" s="10">
        <v>3.3</v>
      </c>
      <c r="AI131" s="10" t="s">
        <v>158</v>
      </c>
      <c r="AJ131" s="12"/>
      <c r="AK131" s="9">
        <f t="shared" si="1"/>
        <v>-0.19415601444095751</v>
      </c>
    </row>
    <row r="132" spans="1:37" x14ac:dyDescent="0.25">
      <c r="A132" s="10">
        <v>131</v>
      </c>
      <c r="B132" s="10">
        <v>17</v>
      </c>
      <c r="C132" s="10" t="s">
        <v>547</v>
      </c>
      <c r="D132" s="50" t="s">
        <v>607</v>
      </c>
      <c r="E132" s="10">
        <v>2016</v>
      </c>
      <c r="F132" s="10" t="s">
        <v>127</v>
      </c>
      <c r="G132" s="10" t="s">
        <v>128</v>
      </c>
      <c r="H132" s="10" t="s">
        <v>419</v>
      </c>
      <c r="I132" s="10" t="s">
        <v>132</v>
      </c>
      <c r="J132" s="10" t="s">
        <v>133</v>
      </c>
      <c r="K132" s="10" t="s">
        <v>232</v>
      </c>
      <c r="L132" s="10">
        <v>382</v>
      </c>
      <c r="M132" s="10" t="s">
        <v>205</v>
      </c>
      <c r="N132" s="10" t="s">
        <v>172</v>
      </c>
      <c r="O132" s="10" t="s">
        <v>160</v>
      </c>
      <c r="P132" s="10" t="s">
        <v>120</v>
      </c>
      <c r="Q132" s="10" t="s">
        <v>240</v>
      </c>
      <c r="R132" s="10" t="s">
        <v>157</v>
      </c>
      <c r="S132" s="10">
        <v>54.5</v>
      </c>
      <c r="T132" s="11"/>
      <c r="U132" s="11"/>
      <c r="V132" s="10" t="s">
        <v>241</v>
      </c>
      <c r="W132" s="10">
        <v>247</v>
      </c>
      <c r="X132" s="10">
        <v>2.21</v>
      </c>
      <c r="Y132" s="10"/>
      <c r="Z132" s="10"/>
      <c r="AA132" s="10">
        <v>0.42</v>
      </c>
      <c r="AB132" s="10">
        <v>6</v>
      </c>
      <c r="AC132" s="10">
        <v>247</v>
      </c>
      <c r="AD132" s="10">
        <v>1.49</v>
      </c>
      <c r="AE132" s="10"/>
      <c r="AF132" s="10"/>
      <c r="AG132" s="10">
        <v>0.59</v>
      </c>
      <c r="AH132" s="10">
        <v>4.18</v>
      </c>
      <c r="AI132" s="10" t="s">
        <v>158</v>
      </c>
      <c r="AJ132" s="12"/>
      <c r="AK132" s="9">
        <f t="shared" si="1"/>
        <v>0.39421639557229365</v>
      </c>
    </row>
    <row r="133" spans="1:37" x14ac:dyDescent="0.25">
      <c r="A133" s="10">
        <v>132</v>
      </c>
      <c r="B133" s="10">
        <v>17</v>
      </c>
      <c r="C133" s="10" t="s">
        <v>547</v>
      </c>
      <c r="D133" s="50" t="s">
        <v>607</v>
      </c>
      <c r="E133" s="10">
        <v>2016</v>
      </c>
      <c r="F133" s="10" t="s">
        <v>142</v>
      </c>
      <c r="G133" s="10" t="s">
        <v>143</v>
      </c>
      <c r="H133" s="10" t="s">
        <v>143</v>
      </c>
      <c r="I133" s="10" t="s">
        <v>132</v>
      </c>
      <c r="J133" s="10" t="s">
        <v>133</v>
      </c>
      <c r="K133" s="10" t="s">
        <v>232</v>
      </c>
      <c r="L133" s="10">
        <v>382</v>
      </c>
      <c r="M133" s="10" t="s">
        <v>205</v>
      </c>
      <c r="N133" s="10" t="s">
        <v>172</v>
      </c>
      <c r="O133" s="10" t="s">
        <v>160</v>
      </c>
      <c r="P133" s="10" t="s">
        <v>120</v>
      </c>
      <c r="Q133" s="10" t="s">
        <v>240</v>
      </c>
      <c r="R133" s="10" t="s">
        <v>157</v>
      </c>
      <c r="S133" s="10">
        <v>54.5</v>
      </c>
      <c r="T133" s="11"/>
      <c r="U133" s="11"/>
      <c r="V133" s="10" t="s">
        <v>241</v>
      </c>
      <c r="W133" s="10">
        <v>247</v>
      </c>
      <c r="X133" s="10">
        <v>305</v>
      </c>
      <c r="Y133" s="10"/>
      <c r="Z133" s="10"/>
      <c r="AA133" s="10">
        <v>56.6</v>
      </c>
      <c r="AB133" s="10">
        <v>10.35</v>
      </c>
      <c r="AC133" s="10">
        <v>247</v>
      </c>
      <c r="AD133" s="10">
        <v>130</v>
      </c>
      <c r="AE133" s="10"/>
      <c r="AF133" s="10"/>
      <c r="AG133" s="10">
        <v>39.6</v>
      </c>
      <c r="AH133" s="10">
        <v>396</v>
      </c>
      <c r="AI133" s="10" t="s">
        <v>158</v>
      </c>
      <c r="AJ133" s="12"/>
      <c r="AK133" s="9">
        <f t="shared" si="1"/>
        <v>0.85277732615182922</v>
      </c>
    </row>
    <row r="134" spans="1:37" x14ac:dyDescent="0.25">
      <c r="A134" s="10">
        <v>133</v>
      </c>
      <c r="B134" s="10">
        <v>18</v>
      </c>
      <c r="C134" s="10" t="s">
        <v>548</v>
      </c>
      <c r="D134" s="50" t="s">
        <v>608</v>
      </c>
      <c r="E134" s="10">
        <v>2016</v>
      </c>
      <c r="F134" s="10" t="s">
        <v>142</v>
      </c>
      <c r="G134" s="10" t="s">
        <v>143</v>
      </c>
      <c r="H134" s="10" t="s">
        <v>143</v>
      </c>
      <c r="I134" s="10" t="s">
        <v>242</v>
      </c>
      <c r="J134" s="10" t="s">
        <v>115</v>
      </c>
      <c r="K134" s="10" t="s">
        <v>243</v>
      </c>
      <c r="L134" s="10">
        <v>378</v>
      </c>
      <c r="M134" s="10" t="s">
        <v>191</v>
      </c>
      <c r="N134" s="10" t="s">
        <v>192</v>
      </c>
      <c r="O134" s="10" t="s">
        <v>119</v>
      </c>
      <c r="P134" s="10" t="s">
        <v>161</v>
      </c>
      <c r="Q134" s="10" t="s">
        <v>244</v>
      </c>
      <c r="R134" s="10" t="s">
        <v>245</v>
      </c>
      <c r="S134" s="10">
        <v>25</v>
      </c>
      <c r="T134" s="11"/>
      <c r="U134" s="11"/>
      <c r="V134" s="10"/>
      <c r="W134" s="10"/>
      <c r="X134" s="10"/>
      <c r="Y134" s="10"/>
      <c r="Z134" s="10"/>
      <c r="AA134" s="10"/>
      <c r="AB134" s="10"/>
      <c r="AC134" s="10"/>
      <c r="AD134" s="10"/>
      <c r="AE134" s="10"/>
      <c r="AF134" s="10"/>
      <c r="AG134" s="10"/>
      <c r="AH134" s="10"/>
      <c r="AI134" s="10" t="s">
        <v>158</v>
      </c>
      <c r="AJ134" s="12">
        <v>76</v>
      </c>
      <c r="AK134" s="9" t="e">
        <f t="shared" si="1"/>
        <v>#DIV/0!</v>
      </c>
    </row>
    <row r="135" spans="1:37" x14ac:dyDescent="0.25">
      <c r="A135" s="10">
        <v>134</v>
      </c>
      <c r="B135" s="10">
        <v>18</v>
      </c>
      <c r="C135" s="10" t="s">
        <v>548</v>
      </c>
      <c r="D135" s="50" t="s">
        <v>608</v>
      </c>
      <c r="E135" s="10">
        <v>2016</v>
      </c>
      <c r="F135" s="10" t="s">
        <v>127</v>
      </c>
      <c r="G135" s="10" t="s">
        <v>128</v>
      </c>
      <c r="H135" s="10" t="s">
        <v>419</v>
      </c>
      <c r="I135" s="10" t="s">
        <v>242</v>
      </c>
      <c r="J135" s="10" t="s">
        <v>115</v>
      </c>
      <c r="K135" s="10" t="s">
        <v>243</v>
      </c>
      <c r="L135" s="10">
        <v>378</v>
      </c>
      <c r="M135" s="10" t="s">
        <v>191</v>
      </c>
      <c r="N135" s="10" t="s">
        <v>192</v>
      </c>
      <c r="O135" s="10" t="s">
        <v>119</v>
      </c>
      <c r="P135" s="10" t="s">
        <v>161</v>
      </c>
      <c r="Q135" s="10" t="s">
        <v>244</v>
      </c>
      <c r="R135" s="10" t="s">
        <v>245</v>
      </c>
      <c r="S135" s="10">
        <v>25</v>
      </c>
      <c r="T135" s="11"/>
      <c r="U135" s="11"/>
      <c r="V135" s="10"/>
      <c r="W135" s="10"/>
      <c r="X135" s="10"/>
      <c r="Y135" s="10"/>
      <c r="Z135" s="10"/>
      <c r="AA135" s="10"/>
      <c r="AB135" s="10"/>
      <c r="AC135" s="10"/>
      <c r="AD135" s="10"/>
      <c r="AE135" s="10"/>
      <c r="AF135" s="10"/>
      <c r="AG135" s="10"/>
      <c r="AH135" s="10"/>
      <c r="AI135" s="10" t="s">
        <v>158</v>
      </c>
      <c r="AJ135" s="12">
        <v>66</v>
      </c>
      <c r="AK135" s="9" t="e">
        <f t="shared" si="1"/>
        <v>#DIV/0!</v>
      </c>
    </row>
    <row r="136" spans="1:37" x14ac:dyDescent="0.25">
      <c r="A136" s="10">
        <v>135</v>
      </c>
      <c r="B136" s="10">
        <v>18</v>
      </c>
      <c r="C136" s="10" t="s">
        <v>548</v>
      </c>
      <c r="D136" s="50" t="s">
        <v>608</v>
      </c>
      <c r="E136" s="10">
        <v>2016</v>
      </c>
      <c r="F136" s="10" t="s">
        <v>112</v>
      </c>
      <c r="G136" s="10" t="s">
        <v>113</v>
      </c>
      <c r="H136" s="10" t="s">
        <v>419</v>
      </c>
      <c r="I136" s="10" t="s">
        <v>242</v>
      </c>
      <c r="J136" s="10" t="s">
        <v>115</v>
      </c>
      <c r="K136" s="10" t="s">
        <v>243</v>
      </c>
      <c r="L136" s="10">
        <v>378</v>
      </c>
      <c r="M136" s="10" t="s">
        <v>191</v>
      </c>
      <c r="N136" s="10" t="s">
        <v>192</v>
      </c>
      <c r="O136" s="10" t="s">
        <v>119</v>
      </c>
      <c r="P136" s="10" t="s">
        <v>161</v>
      </c>
      <c r="Q136" s="10" t="s">
        <v>244</v>
      </c>
      <c r="R136" s="10" t="s">
        <v>245</v>
      </c>
      <c r="S136" s="10">
        <v>25</v>
      </c>
      <c r="T136" s="11"/>
      <c r="U136" s="11"/>
      <c r="V136" s="10"/>
      <c r="W136" s="10"/>
      <c r="X136" s="10"/>
      <c r="Y136" s="10"/>
      <c r="Z136" s="10"/>
      <c r="AA136" s="10"/>
      <c r="AB136" s="10"/>
      <c r="AC136" s="10"/>
      <c r="AD136" s="10"/>
      <c r="AE136" s="10"/>
      <c r="AF136" s="10"/>
      <c r="AG136" s="10"/>
      <c r="AH136" s="10"/>
      <c r="AI136" s="10" t="s">
        <v>158</v>
      </c>
      <c r="AJ136" s="12">
        <v>66</v>
      </c>
      <c r="AK136" s="9" t="e">
        <f t="shared" si="1"/>
        <v>#DIV/0!</v>
      </c>
    </row>
    <row r="137" spans="1:37" x14ac:dyDescent="0.25">
      <c r="A137" s="10">
        <v>136</v>
      </c>
      <c r="B137" s="10">
        <v>18</v>
      </c>
      <c r="C137" s="10" t="s">
        <v>548</v>
      </c>
      <c r="D137" s="50" t="s">
        <v>608</v>
      </c>
      <c r="E137" s="10">
        <v>2016</v>
      </c>
      <c r="F137" s="10" t="s">
        <v>142</v>
      </c>
      <c r="G137" s="10" t="s">
        <v>143</v>
      </c>
      <c r="H137" s="10" t="s">
        <v>143</v>
      </c>
      <c r="I137" s="10" t="s">
        <v>242</v>
      </c>
      <c r="J137" s="10" t="s">
        <v>115</v>
      </c>
      <c r="K137" s="10" t="s">
        <v>243</v>
      </c>
      <c r="L137" s="10">
        <v>378</v>
      </c>
      <c r="M137" s="10" t="s">
        <v>191</v>
      </c>
      <c r="N137" s="10" t="s">
        <v>192</v>
      </c>
      <c r="O137" s="10" t="s">
        <v>119</v>
      </c>
      <c r="P137" s="10" t="s">
        <v>161</v>
      </c>
      <c r="Q137" s="10" t="s">
        <v>244</v>
      </c>
      <c r="R137" s="10" t="s">
        <v>245</v>
      </c>
      <c r="S137" s="10">
        <v>25</v>
      </c>
      <c r="T137" s="11"/>
      <c r="U137" s="11"/>
      <c r="V137" s="10"/>
      <c r="W137" s="10"/>
      <c r="X137" s="10"/>
      <c r="Y137" s="10"/>
      <c r="Z137" s="10"/>
      <c r="AA137" s="10"/>
      <c r="AB137" s="10"/>
      <c r="AC137" s="10"/>
      <c r="AD137" s="10"/>
      <c r="AE137" s="10"/>
      <c r="AF137" s="10"/>
      <c r="AG137" s="10"/>
      <c r="AH137" s="10"/>
      <c r="AI137" s="10" t="s">
        <v>158</v>
      </c>
      <c r="AJ137" s="12">
        <v>76</v>
      </c>
      <c r="AK137" s="9" t="e">
        <f t="shared" ref="AK137:AK139" si="2">LN(X137/AD137)</f>
        <v>#DIV/0!</v>
      </c>
    </row>
    <row r="138" spans="1:37" x14ac:dyDescent="0.25">
      <c r="A138" s="10">
        <v>137</v>
      </c>
      <c r="B138" s="10">
        <v>18</v>
      </c>
      <c r="C138" s="10" t="s">
        <v>548</v>
      </c>
      <c r="D138" s="50" t="s">
        <v>608</v>
      </c>
      <c r="E138" s="10">
        <v>2016</v>
      </c>
      <c r="F138" s="10" t="s">
        <v>127</v>
      </c>
      <c r="G138" s="10" t="s">
        <v>128</v>
      </c>
      <c r="H138" s="10" t="s">
        <v>419</v>
      </c>
      <c r="I138" s="10" t="s">
        <v>242</v>
      </c>
      <c r="J138" s="10" t="s">
        <v>115</v>
      </c>
      <c r="K138" s="10" t="s">
        <v>243</v>
      </c>
      <c r="L138" s="10">
        <v>378</v>
      </c>
      <c r="M138" s="10" t="s">
        <v>191</v>
      </c>
      <c r="N138" s="10" t="s">
        <v>192</v>
      </c>
      <c r="O138" s="10" t="s">
        <v>119</v>
      </c>
      <c r="P138" s="10" t="s">
        <v>161</v>
      </c>
      <c r="Q138" s="10" t="s">
        <v>244</v>
      </c>
      <c r="R138" s="10" t="s">
        <v>245</v>
      </c>
      <c r="S138" s="10">
        <v>25</v>
      </c>
      <c r="T138" s="11"/>
      <c r="U138" s="11"/>
      <c r="V138" s="10"/>
      <c r="W138" s="10"/>
      <c r="X138" s="10"/>
      <c r="Y138" s="10"/>
      <c r="Z138" s="10"/>
      <c r="AA138" s="10"/>
      <c r="AB138" s="10"/>
      <c r="AC138" s="10"/>
      <c r="AD138" s="10"/>
      <c r="AE138" s="10"/>
      <c r="AF138" s="10"/>
      <c r="AG138" s="10"/>
      <c r="AH138" s="10"/>
      <c r="AI138" s="10" t="s">
        <v>158</v>
      </c>
      <c r="AJ138" s="12">
        <v>73</v>
      </c>
      <c r="AK138" s="9" t="e">
        <f t="shared" si="2"/>
        <v>#DIV/0!</v>
      </c>
    </row>
    <row r="139" spans="1:37" x14ac:dyDescent="0.25">
      <c r="A139" s="10">
        <v>138</v>
      </c>
      <c r="B139" s="10">
        <v>18</v>
      </c>
      <c r="C139" s="10" t="s">
        <v>548</v>
      </c>
      <c r="D139" s="50" t="s">
        <v>608</v>
      </c>
      <c r="E139" s="10">
        <v>2016</v>
      </c>
      <c r="F139" s="10" t="s">
        <v>112</v>
      </c>
      <c r="G139" s="10" t="s">
        <v>113</v>
      </c>
      <c r="H139" s="10" t="s">
        <v>419</v>
      </c>
      <c r="I139" s="10" t="s">
        <v>242</v>
      </c>
      <c r="J139" s="10" t="s">
        <v>115</v>
      </c>
      <c r="K139" s="10" t="s">
        <v>243</v>
      </c>
      <c r="L139" s="10">
        <v>378</v>
      </c>
      <c r="M139" s="10" t="s">
        <v>191</v>
      </c>
      <c r="N139" s="10" t="s">
        <v>192</v>
      </c>
      <c r="O139" s="10" t="s">
        <v>119</v>
      </c>
      <c r="P139" s="10" t="s">
        <v>161</v>
      </c>
      <c r="Q139" s="10" t="s">
        <v>244</v>
      </c>
      <c r="R139" s="10" t="s">
        <v>245</v>
      </c>
      <c r="S139" s="10">
        <v>25</v>
      </c>
      <c r="T139" s="11"/>
      <c r="U139" s="11"/>
      <c r="V139" s="10"/>
      <c r="W139" s="10"/>
      <c r="X139" s="10"/>
      <c r="Y139" s="10"/>
      <c r="Z139" s="10"/>
      <c r="AA139" s="10"/>
      <c r="AB139" s="10"/>
      <c r="AC139" s="10"/>
      <c r="AD139" s="10"/>
      <c r="AE139" s="10"/>
      <c r="AF139" s="10"/>
      <c r="AG139" s="10"/>
      <c r="AH139" s="10"/>
      <c r="AI139" s="10" t="s">
        <v>158</v>
      </c>
      <c r="AJ139" s="12">
        <v>40</v>
      </c>
      <c r="AK139" s="9" t="e">
        <f t="shared" si="2"/>
        <v>#DIV/0!</v>
      </c>
    </row>
    <row r="140" spans="1:37" x14ac:dyDescent="0.25">
      <c r="A140" s="10">
        <v>139</v>
      </c>
      <c r="B140" s="10">
        <v>19</v>
      </c>
      <c r="C140" s="10" t="s">
        <v>549</v>
      </c>
      <c r="D140" s="50" t="s">
        <v>609</v>
      </c>
      <c r="E140" s="10">
        <v>2006</v>
      </c>
      <c r="F140" s="10" t="s">
        <v>126</v>
      </c>
      <c r="G140" s="10" t="s">
        <v>113</v>
      </c>
      <c r="H140" s="10" t="s">
        <v>419</v>
      </c>
      <c r="I140" s="10" t="s">
        <v>114</v>
      </c>
      <c r="J140" s="10" t="s">
        <v>115</v>
      </c>
      <c r="K140" s="10" t="s">
        <v>246</v>
      </c>
      <c r="L140" s="10">
        <v>1000</v>
      </c>
      <c r="M140" s="10" t="s">
        <v>117</v>
      </c>
      <c r="N140" s="10" t="s">
        <v>118</v>
      </c>
      <c r="O140" s="10" t="s">
        <v>119</v>
      </c>
      <c r="P140" s="10" t="s">
        <v>120</v>
      </c>
      <c r="Q140" s="10" t="s">
        <v>247</v>
      </c>
      <c r="R140" s="10" t="s">
        <v>157</v>
      </c>
      <c r="S140" s="10">
        <v>0.2</v>
      </c>
      <c r="T140" s="11"/>
      <c r="U140" s="11"/>
      <c r="V140" s="10" t="s">
        <v>248</v>
      </c>
      <c r="W140" s="10">
        <v>17</v>
      </c>
      <c r="X140" s="10">
        <v>1</v>
      </c>
      <c r="Y140" s="10">
        <v>0.75</v>
      </c>
      <c r="Z140" s="10"/>
      <c r="AA140" s="10"/>
      <c r="AB140" s="10"/>
      <c r="AC140" s="10">
        <v>17</v>
      </c>
      <c r="AD140" s="10">
        <v>4.0999999999999996</v>
      </c>
      <c r="AE140" s="10">
        <v>2</v>
      </c>
      <c r="AF140" s="10"/>
      <c r="AG140" s="10"/>
      <c r="AH140" s="10"/>
      <c r="AI140" s="10" t="s">
        <v>158</v>
      </c>
      <c r="AJ140" s="12"/>
    </row>
    <row r="141" spans="1:37" x14ac:dyDescent="0.25">
      <c r="A141" s="10">
        <v>140</v>
      </c>
      <c r="B141" s="10">
        <v>19</v>
      </c>
      <c r="C141" s="10" t="s">
        <v>549</v>
      </c>
      <c r="D141" s="50" t="s">
        <v>609</v>
      </c>
      <c r="E141" s="10">
        <v>2006</v>
      </c>
      <c r="F141" s="10" t="s">
        <v>166</v>
      </c>
      <c r="G141" s="10" t="s">
        <v>113</v>
      </c>
      <c r="H141" s="10" t="s">
        <v>419</v>
      </c>
      <c r="I141" s="10" t="s">
        <v>114</v>
      </c>
      <c r="J141" s="10" t="s">
        <v>115</v>
      </c>
      <c r="K141" s="10" t="s">
        <v>246</v>
      </c>
      <c r="L141" s="10">
        <v>1000</v>
      </c>
      <c r="M141" s="10" t="s">
        <v>117</v>
      </c>
      <c r="N141" s="10" t="s">
        <v>118</v>
      </c>
      <c r="O141" s="10" t="s">
        <v>119</v>
      </c>
      <c r="P141" s="10" t="s">
        <v>120</v>
      </c>
      <c r="Q141" s="10" t="s">
        <v>247</v>
      </c>
      <c r="R141" s="10" t="s">
        <v>157</v>
      </c>
      <c r="S141" s="10">
        <v>0.2</v>
      </c>
      <c r="T141" s="11"/>
      <c r="U141" s="11"/>
      <c r="V141" s="10" t="s">
        <v>248</v>
      </c>
      <c r="W141" s="10">
        <v>17</v>
      </c>
      <c r="X141" s="10">
        <v>0.24</v>
      </c>
      <c r="Y141" s="10">
        <v>0.2</v>
      </c>
      <c r="Z141" s="10"/>
      <c r="AA141" s="10"/>
      <c r="AB141" s="10"/>
      <c r="AC141" s="10">
        <v>17</v>
      </c>
      <c r="AD141" s="10">
        <v>2.82</v>
      </c>
      <c r="AE141" s="10">
        <v>1.77</v>
      </c>
      <c r="AF141" s="10"/>
      <c r="AG141" s="10"/>
      <c r="AH141" s="10"/>
      <c r="AI141" s="10" t="s">
        <v>158</v>
      </c>
      <c r="AJ141" s="12"/>
    </row>
    <row r="142" spans="1:37" x14ac:dyDescent="0.25">
      <c r="A142" s="10">
        <v>141</v>
      </c>
      <c r="B142" s="10">
        <v>19</v>
      </c>
      <c r="C142" s="10" t="s">
        <v>549</v>
      </c>
      <c r="D142" s="50" t="s">
        <v>609</v>
      </c>
      <c r="E142" s="10">
        <v>2006</v>
      </c>
      <c r="F142" s="10" t="s">
        <v>112</v>
      </c>
      <c r="G142" s="10" t="s">
        <v>113</v>
      </c>
      <c r="H142" s="10" t="s">
        <v>419</v>
      </c>
      <c r="I142" s="10" t="s">
        <v>114</v>
      </c>
      <c r="J142" s="10" t="s">
        <v>115</v>
      </c>
      <c r="K142" s="10" t="s">
        <v>246</v>
      </c>
      <c r="L142" s="10">
        <v>1000</v>
      </c>
      <c r="M142" s="10" t="s">
        <v>117</v>
      </c>
      <c r="N142" s="10" t="s">
        <v>118</v>
      </c>
      <c r="O142" s="10" t="s">
        <v>119</v>
      </c>
      <c r="P142" s="10" t="s">
        <v>120</v>
      </c>
      <c r="Q142" s="10" t="s">
        <v>247</v>
      </c>
      <c r="R142" s="10" t="s">
        <v>157</v>
      </c>
      <c r="S142" s="10">
        <v>0.2</v>
      </c>
      <c r="T142" s="11"/>
      <c r="U142" s="11"/>
      <c r="V142" s="10" t="s">
        <v>248</v>
      </c>
      <c r="W142" s="10">
        <v>17</v>
      </c>
      <c r="X142" s="10">
        <v>0.34</v>
      </c>
      <c r="Y142" s="10">
        <v>0.17</v>
      </c>
      <c r="Z142" s="10"/>
      <c r="AA142" s="10"/>
      <c r="AB142" s="10"/>
      <c r="AC142" s="10">
        <v>17</v>
      </c>
      <c r="AD142" s="10">
        <v>0.28000000000000003</v>
      </c>
      <c r="AE142" s="10">
        <v>0.43</v>
      </c>
      <c r="AF142" s="10"/>
      <c r="AG142" s="10"/>
      <c r="AH142" s="10"/>
      <c r="AI142" s="10" t="s">
        <v>158</v>
      </c>
      <c r="AJ142" s="12"/>
    </row>
    <row r="143" spans="1:37" x14ac:dyDescent="0.25">
      <c r="A143" s="10">
        <v>142</v>
      </c>
      <c r="B143" s="10">
        <v>19</v>
      </c>
      <c r="C143" s="10" t="s">
        <v>549</v>
      </c>
      <c r="D143" s="50" t="s">
        <v>609</v>
      </c>
      <c r="E143" s="10">
        <v>2006</v>
      </c>
      <c r="F143" s="10" t="s">
        <v>129</v>
      </c>
      <c r="G143" s="10" t="s">
        <v>113</v>
      </c>
      <c r="H143" s="10" t="s">
        <v>419</v>
      </c>
      <c r="I143" s="10" t="s">
        <v>114</v>
      </c>
      <c r="J143" s="10" t="s">
        <v>115</v>
      </c>
      <c r="K143" s="10" t="s">
        <v>246</v>
      </c>
      <c r="L143" s="10">
        <v>1000</v>
      </c>
      <c r="M143" s="10" t="s">
        <v>117</v>
      </c>
      <c r="N143" s="10" t="s">
        <v>118</v>
      </c>
      <c r="O143" s="10" t="s">
        <v>119</v>
      </c>
      <c r="P143" s="10" t="s">
        <v>120</v>
      </c>
      <c r="Q143" s="10" t="s">
        <v>247</v>
      </c>
      <c r="R143" s="10" t="s">
        <v>157</v>
      </c>
      <c r="S143" s="10">
        <v>0.2</v>
      </c>
      <c r="T143" s="11"/>
      <c r="U143" s="11"/>
      <c r="V143" s="10" t="s">
        <v>248</v>
      </c>
      <c r="W143" s="10">
        <v>17</v>
      </c>
      <c r="X143" s="10">
        <v>1.35</v>
      </c>
      <c r="Y143" s="10">
        <v>0.7</v>
      </c>
      <c r="Z143" s="10"/>
      <c r="AA143" s="10"/>
      <c r="AB143" s="10"/>
      <c r="AC143" s="10">
        <v>17</v>
      </c>
      <c r="AD143" s="10">
        <v>4.38</v>
      </c>
      <c r="AE143" s="10">
        <v>2.0699999999999998</v>
      </c>
      <c r="AF143" s="10"/>
      <c r="AG143" s="10"/>
      <c r="AH143" s="10"/>
      <c r="AI143" s="10" t="s">
        <v>158</v>
      </c>
      <c r="AJ143" s="12"/>
    </row>
    <row r="144" spans="1:37" x14ac:dyDescent="0.25">
      <c r="A144" s="10">
        <v>143</v>
      </c>
      <c r="B144" s="10">
        <v>19</v>
      </c>
      <c r="C144" s="10" t="s">
        <v>549</v>
      </c>
      <c r="D144" s="50" t="s">
        <v>609</v>
      </c>
      <c r="E144" s="10">
        <v>2006</v>
      </c>
      <c r="F144" s="10" t="s">
        <v>127</v>
      </c>
      <c r="G144" s="10" t="s">
        <v>128</v>
      </c>
      <c r="H144" s="10" t="s">
        <v>419</v>
      </c>
      <c r="I144" s="10" t="s">
        <v>114</v>
      </c>
      <c r="J144" s="10" t="s">
        <v>115</v>
      </c>
      <c r="K144" s="10" t="s">
        <v>246</v>
      </c>
      <c r="L144" s="10">
        <v>1000</v>
      </c>
      <c r="M144" s="10" t="s">
        <v>117</v>
      </c>
      <c r="N144" s="10" t="s">
        <v>118</v>
      </c>
      <c r="O144" s="10" t="s">
        <v>119</v>
      </c>
      <c r="P144" s="10" t="s">
        <v>120</v>
      </c>
      <c r="Q144" s="10" t="s">
        <v>247</v>
      </c>
      <c r="R144" s="10" t="s">
        <v>157</v>
      </c>
      <c r="S144" s="10">
        <v>0.2</v>
      </c>
      <c r="T144" s="11"/>
      <c r="U144" s="11"/>
      <c r="V144" s="10" t="s">
        <v>248</v>
      </c>
      <c r="W144" s="10">
        <v>17</v>
      </c>
      <c r="X144" s="10">
        <v>0.11</v>
      </c>
      <c r="Y144" s="10">
        <v>0.13</v>
      </c>
      <c r="Z144" s="10"/>
      <c r="AA144" s="10"/>
      <c r="AB144" s="10"/>
      <c r="AC144" s="10">
        <v>17</v>
      </c>
      <c r="AD144" s="10">
        <v>0.56000000000000005</v>
      </c>
      <c r="AE144" s="10">
        <v>0.39</v>
      </c>
      <c r="AF144" s="10"/>
      <c r="AG144" s="10"/>
      <c r="AH144" s="10"/>
      <c r="AI144" s="10" t="s">
        <v>158</v>
      </c>
      <c r="AJ144" s="12"/>
    </row>
    <row r="145" spans="1:37" x14ac:dyDescent="0.25">
      <c r="A145" s="10">
        <v>144</v>
      </c>
      <c r="B145" s="10">
        <v>19</v>
      </c>
      <c r="C145" s="10" t="s">
        <v>549</v>
      </c>
      <c r="D145" s="50" t="s">
        <v>609</v>
      </c>
      <c r="E145" s="10">
        <v>2006</v>
      </c>
      <c r="F145" s="10" t="s">
        <v>169</v>
      </c>
      <c r="G145" s="10" t="s">
        <v>128</v>
      </c>
      <c r="H145" s="10" t="s">
        <v>419</v>
      </c>
      <c r="I145" s="10" t="s">
        <v>114</v>
      </c>
      <c r="J145" s="10" t="s">
        <v>115</v>
      </c>
      <c r="K145" s="10" t="s">
        <v>246</v>
      </c>
      <c r="L145" s="10">
        <v>1000</v>
      </c>
      <c r="M145" s="10" t="s">
        <v>117</v>
      </c>
      <c r="N145" s="10" t="s">
        <v>118</v>
      </c>
      <c r="O145" s="10" t="s">
        <v>119</v>
      </c>
      <c r="P145" s="10" t="s">
        <v>120</v>
      </c>
      <c r="Q145" s="10" t="s">
        <v>247</v>
      </c>
      <c r="R145" s="10" t="s">
        <v>157</v>
      </c>
      <c r="S145" s="10">
        <v>0.2</v>
      </c>
      <c r="T145" s="11"/>
      <c r="U145" s="11"/>
      <c r="V145" s="10" t="s">
        <v>248</v>
      </c>
      <c r="W145" s="10">
        <v>17</v>
      </c>
      <c r="X145" s="10">
        <v>0.05</v>
      </c>
      <c r="Y145" s="10">
        <v>0.09</v>
      </c>
      <c r="Z145" s="10"/>
      <c r="AA145" s="10"/>
      <c r="AB145" s="10"/>
      <c r="AC145" s="10">
        <v>17</v>
      </c>
      <c r="AD145" s="10">
        <v>0.52</v>
      </c>
      <c r="AE145" s="10">
        <v>0.37</v>
      </c>
      <c r="AF145" s="10"/>
      <c r="AG145" s="10"/>
      <c r="AH145" s="10"/>
      <c r="AI145" s="10" t="s">
        <v>158</v>
      </c>
      <c r="AJ145" s="12"/>
    </row>
    <row r="146" spans="1:37" x14ac:dyDescent="0.25">
      <c r="A146" s="10">
        <v>145</v>
      </c>
      <c r="B146" s="10">
        <v>19</v>
      </c>
      <c r="C146" s="10" t="s">
        <v>549</v>
      </c>
      <c r="D146" s="50" t="s">
        <v>609</v>
      </c>
      <c r="E146" s="10">
        <v>2006</v>
      </c>
      <c r="F146" s="10" t="s">
        <v>126</v>
      </c>
      <c r="G146" s="10" t="s">
        <v>113</v>
      </c>
      <c r="H146" s="10" t="s">
        <v>419</v>
      </c>
      <c r="I146" s="10" t="s">
        <v>114</v>
      </c>
      <c r="J146" s="10" t="s">
        <v>115</v>
      </c>
      <c r="K146" s="10" t="s">
        <v>246</v>
      </c>
      <c r="L146" s="10">
        <v>1000</v>
      </c>
      <c r="M146" s="10" t="s">
        <v>117</v>
      </c>
      <c r="N146" s="10" t="s">
        <v>118</v>
      </c>
      <c r="O146" s="10" t="s">
        <v>119</v>
      </c>
      <c r="P146" s="10" t="s">
        <v>120</v>
      </c>
      <c r="Q146" s="10" t="s">
        <v>247</v>
      </c>
      <c r="R146" s="10" t="s">
        <v>157</v>
      </c>
      <c r="S146" s="10">
        <v>0.2</v>
      </c>
      <c r="T146" s="11"/>
      <c r="U146" s="11"/>
      <c r="V146" s="10" t="s">
        <v>248</v>
      </c>
      <c r="W146" s="10">
        <v>15</v>
      </c>
      <c r="X146" s="10">
        <v>0.76</v>
      </c>
      <c r="Y146" s="10">
        <v>0.47</v>
      </c>
      <c r="Z146" s="10"/>
      <c r="AA146" s="10"/>
      <c r="AB146" s="10"/>
      <c r="AC146" s="10">
        <v>15</v>
      </c>
      <c r="AD146" s="10">
        <v>4.9000000000000004</v>
      </c>
      <c r="AE146" s="10">
        <v>3.5</v>
      </c>
      <c r="AF146" s="10"/>
      <c r="AG146" s="10"/>
      <c r="AH146" s="10"/>
      <c r="AI146" s="10" t="s">
        <v>158</v>
      </c>
      <c r="AJ146" s="12"/>
      <c r="AK146" s="9">
        <f t="shared" ref="AK146:AK200" si="3">LN(X146/AD146)</f>
        <v>-1.8636720508183413</v>
      </c>
    </row>
    <row r="147" spans="1:37" x14ac:dyDescent="0.25">
      <c r="A147" s="10">
        <v>146</v>
      </c>
      <c r="B147" s="10">
        <v>19</v>
      </c>
      <c r="C147" s="10" t="s">
        <v>549</v>
      </c>
      <c r="D147" s="50" t="s">
        <v>609</v>
      </c>
      <c r="E147" s="10">
        <v>2006</v>
      </c>
      <c r="F147" s="10" t="s">
        <v>166</v>
      </c>
      <c r="G147" s="10" t="s">
        <v>113</v>
      </c>
      <c r="H147" s="10" t="s">
        <v>419</v>
      </c>
      <c r="I147" s="10" t="s">
        <v>114</v>
      </c>
      <c r="J147" s="10" t="s">
        <v>115</v>
      </c>
      <c r="K147" s="10" t="s">
        <v>246</v>
      </c>
      <c r="L147" s="10">
        <v>1000</v>
      </c>
      <c r="M147" s="10" t="s">
        <v>117</v>
      </c>
      <c r="N147" s="10" t="s">
        <v>118</v>
      </c>
      <c r="O147" s="10" t="s">
        <v>119</v>
      </c>
      <c r="P147" s="10" t="s">
        <v>120</v>
      </c>
      <c r="Q147" s="10" t="s">
        <v>247</v>
      </c>
      <c r="R147" s="10" t="s">
        <v>157</v>
      </c>
      <c r="S147" s="10">
        <v>0.2</v>
      </c>
      <c r="T147" s="11"/>
      <c r="U147" s="11"/>
      <c r="V147" s="10" t="s">
        <v>248</v>
      </c>
      <c r="W147" s="10">
        <v>15</v>
      </c>
      <c r="X147" s="10">
        <v>0.22</v>
      </c>
      <c r="Y147" s="10">
        <v>0.18</v>
      </c>
      <c r="Z147" s="10"/>
      <c r="AA147" s="10"/>
      <c r="AB147" s="10"/>
      <c r="AC147" s="10">
        <v>15</v>
      </c>
      <c r="AD147" s="10">
        <v>1.54</v>
      </c>
      <c r="AE147" s="10">
        <v>1.26</v>
      </c>
      <c r="AF147" s="10"/>
      <c r="AG147" s="10"/>
      <c r="AH147" s="10"/>
      <c r="AI147" s="10" t="s">
        <v>158</v>
      </c>
      <c r="AJ147" s="12"/>
      <c r="AK147" s="9">
        <f t="shared" si="3"/>
        <v>-1.9459101490553135</v>
      </c>
    </row>
    <row r="148" spans="1:37" x14ac:dyDescent="0.25">
      <c r="A148" s="10">
        <v>147</v>
      </c>
      <c r="B148" s="10">
        <v>19</v>
      </c>
      <c r="C148" s="10" t="s">
        <v>549</v>
      </c>
      <c r="D148" s="50" t="s">
        <v>609</v>
      </c>
      <c r="E148" s="10">
        <v>2006</v>
      </c>
      <c r="F148" s="10" t="s">
        <v>112</v>
      </c>
      <c r="G148" s="10" t="s">
        <v>113</v>
      </c>
      <c r="H148" s="10" t="s">
        <v>419</v>
      </c>
      <c r="I148" s="10" t="s">
        <v>114</v>
      </c>
      <c r="J148" s="10" t="s">
        <v>115</v>
      </c>
      <c r="K148" s="10" t="s">
        <v>246</v>
      </c>
      <c r="L148" s="10">
        <v>1000</v>
      </c>
      <c r="M148" s="10" t="s">
        <v>117</v>
      </c>
      <c r="N148" s="10" t="s">
        <v>118</v>
      </c>
      <c r="O148" s="10" t="s">
        <v>119</v>
      </c>
      <c r="P148" s="10" t="s">
        <v>120</v>
      </c>
      <c r="Q148" s="10" t="s">
        <v>247</v>
      </c>
      <c r="R148" s="10" t="s">
        <v>157</v>
      </c>
      <c r="S148" s="10">
        <v>0.2</v>
      </c>
      <c r="T148" s="11"/>
      <c r="U148" s="11"/>
      <c r="V148" s="10" t="s">
        <v>248</v>
      </c>
      <c r="W148" s="10">
        <v>15</v>
      </c>
      <c r="X148" s="10">
        <v>0.5</v>
      </c>
      <c r="Y148" s="10">
        <v>0.32</v>
      </c>
      <c r="Z148" s="10"/>
      <c r="AA148" s="10"/>
      <c r="AB148" s="10"/>
      <c r="AC148" s="10">
        <v>15</v>
      </c>
      <c r="AD148" s="10">
        <v>0.3</v>
      </c>
      <c r="AE148" s="10">
        <v>0.42</v>
      </c>
      <c r="AF148" s="10"/>
      <c r="AG148" s="10"/>
      <c r="AH148" s="10"/>
      <c r="AI148" s="10" t="s">
        <v>158</v>
      </c>
      <c r="AJ148" s="12"/>
      <c r="AK148" s="9">
        <f t="shared" si="3"/>
        <v>0.51082562376599072</v>
      </c>
    </row>
    <row r="149" spans="1:37" x14ac:dyDescent="0.25">
      <c r="A149" s="10">
        <v>148</v>
      </c>
      <c r="B149" s="10">
        <v>19</v>
      </c>
      <c r="C149" s="10" t="s">
        <v>549</v>
      </c>
      <c r="D149" s="50" t="s">
        <v>609</v>
      </c>
      <c r="E149" s="10">
        <v>2006</v>
      </c>
      <c r="F149" s="10" t="s">
        <v>129</v>
      </c>
      <c r="G149" s="10" t="s">
        <v>113</v>
      </c>
      <c r="H149" s="10" t="s">
        <v>419</v>
      </c>
      <c r="I149" s="10" t="s">
        <v>114</v>
      </c>
      <c r="J149" s="10" t="s">
        <v>115</v>
      </c>
      <c r="K149" s="10" t="s">
        <v>246</v>
      </c>
      <c r="L149" s="10">
        <v>1000</v>
      </c>
      <c r="M149" s="10" t="s">
        <v>117</v>
      </c>
      <c r="N149" s="10" t="s">
        <v>118</v>
      </c>
      <c r="O149" s="10" t="s">
        <v>119</v>
      </c>
      <c r="P149" s="10" t="s">
        <v>120</v>
      </c>
      <c r="Q149" s="10" t="s">
        <v>247</v>
      </c>
      <c r="R149" s="10" t="s">
        <v>157</v>
      </c>
      <c r="S149" s="10">
        <v>0.2</v>
      </c>
      <c r="T149" s="11"/>
      <c r="U149" s="11"/>
      <c r="V149" s="10" t="s">
        <v>248</v>
      </c>
      <c r="W149" s="10">
        <v>15</v>
      </c>
      <c r="X149" s="10">
        <v>1.27</v>
      </c>
      <c r="Y149" s="10">
        <v>0.55000000000000004</v>
      </c>
      <c r="Z149" s="10"/>
      <c r="AA149" s="10"/>
      <c r="AB149" s="10"/>
      <c r="AC149" s="10">
        <v>15</v>
      </c>
      <c r="AD149" s="10">
        <v>5.23</v>
      </c>
      <c r="AE149" s="10">
        <v>3.42</v>
      </c>
      <c r="AF149" s="10"/>
      <c r="AG149" s="10"/>
      <c r="AH149" s="10"/>
      <c r="AI149" s="10" t="s">
        <v>158</v>
      </c>
      <c r="AJ149" s="12"/>
      <c r="AK149" s="9">
        <f t="shared" si="3"/>
        <v>-1.4153943776063318</v>
      </c>
    </row>
    <row r="150" spans="1:37" x14ac:dyDescent="0.25">
      <c r="A150" s="10">
        <v>149</v>
      </c>
      <c r="B150" s="10">
        <v>19</v>
      </c>
      <c r="C150" s="10" t="s">
        <v>549</v>
      </c>
      <c r="D150" s="50" t="s">
        <v>609</v>
      </c>
      <c r="E150" s="10">
        <v>2006</v>
      </c>
      <c r="F150" s="10" t="s">
        <v>127</v>
      </c>
      <c r="G150" s="10" t="s">
        <v>128</v>
      </c>
      <c r="H150" s="10" t="s">
        <v>419</v>
      </c>
      <c r="I150" s="10" t="s">
        <v>114</v>
      </c>
      <c r="J150" s="10" t="s">
        <v>115</v>
      </c>
      <c r="K150" s="10" t="s">
        <v>246</v>
      </c>
      <c r="L150" s="10">
        <v>1000</v>
      </c>
      <c r="M150" s="10" t="s">
        <v>117</v>
      </c>
      <c r="N150" s="10" t="s">
        <v>118</v>
      </c>
      <c r="O150" s="10" t="s">
        <v>119</v>
      </c>
      <c r="P150" s="10" t="s">
        <v>120</v>
      </c>
      <c r="Q150" s="10" t="s">
        <v>247</v>
      </c>
      <c r="R150" s="10" t="s">
        <v>157</v>
      </c>
      <c r="S150" s="10">
        <v>0.2</v>
      </c>
      <c r="T150" s="11"/>
      <c r="U150" s="11"/>
      <c r="V150" s="10" t="s">
        <v>248</v>
      </c>
      <c r="W150" s="10">
        <v>15</v>
      </c>
      <c r="X150" s="10">
        <v>0.1</v>
      </c>
      <c r="Y150" s="10">
        <v>8.3000000000000004E-2</v>
      </c>
      <c r="Z150" s="10"/>
      <c r="AA150" s="10"/>
      <c r="AB150" s="10"/>
      <c r="AC150" s="10">
        <v>15</v>
      </c>
      <c r="AD150" s="10">
        <v>3</v>
      </c>
      <c r="AE150" s="10">
        <v>3.4</v>
      </c>
      <c r="AF150" s="10"/>
      <c r="AG150" s="10"/>
      <c r="AH150" s="10"/>
      <c r="AI150" s="10" t="s">
        <v>158</v>
      </c>
      <c r="AJ150" s="12"/>
      <c r="AK150" s="9">
        <f t="shared" si="3"/>
        <v>-3.4011973816621555</v>
      </c>
    </row>
    <row r="151" spans="1:37" x14ac:dyDescent="0.25">
      <c r="A151" s="10">
        <v>150</v>
      </c>
      <c r="B151" s="10">
        <v>19</v>
      </c>
      <c r="C151" s="10" t="s">
        <v>549</v>
      </c>
      <c r="D151" s="50" t="s">
        <v>609</v>
      </c>
      <c r="E151" s="10">
        <v>2006</v>
      </c>
      <c r="F151" s="10" t="s">
        <v>169</v>
      </c>
      <c r="G151" s="10" t="s">
        <v>128</v>
      </c>
      <c r="H151" s="10" t="s">
        <v>419</v>
      </c>
      <c r="I151" s="10" t="s">
        <v>114</v>
      </c>
      <c r="J151" s="10" t="s">
        <v>115</v>
      </c>
      <c r="K151" s="10" t="s">
        <v>246</v>
      </c>
      <c r="L151" s="10">
        <v>1000</v>
      </c>
      <c r="M151" s="10" t="s">
        <v>117</v>
      </c>
      <c r="N151" s="10" t="s">
        <v>118</v>
      </c>
      <c r="O151" s="10" t="s">
        <v>119</v>
      </c>
      <c r="P151" s="10" t="s">
        <v>120</v>
      </c>
      <c r="Q151" s="10" t="s">
        <v>247</v>
      </c>
      <c r="R151" s="10" t="s">
        <v>157</v>
      </c>
      <c r="S151" s="10">
        <v>0.2</v>
      </c>
      <c r="T151" s="11"/>
      <c r="U151" s="11"/>
      <c r="V151" s="10" t="s">
        <v>248</v>
      </c>
      <c r="W151" s="10">
        <v>15</v>
      </c>
      <c r="X151" s="10">
        <v>5.6000000000000001E-2</v>
      </c>
      <c r="Y151" s="10">
        <v>6.3E-2</v>
      </c>
      <c r="Z151" s="10"/>
      <c r="AA151" s="10"/>
      <c r="AB151" s="10"/>
      <c r="AC151" s="10">
        <v>15</v>
      </c>
      <c r="AD151" s="10">
        <v>2.2000000000000002</v>
      </c>
      <c r="AE151" s="10">
        <v>2.9</v>
      </c>
      <c r="AF151" s="10"/>
      <c r="AG151" s="10"/>
      <c r="AH151" s="10"/>
      <c r="AI151" s="10" t="s">
        <v>158</v>
      </c>
      <c r="AJ151" s="12"/>
      <c r="AK151" s="9">
        <f t="shared" si="3"/>
        <v>-3.6708609486112582</v>
      </c>
    </row>
    <row r="152" spans="1:37" x14ac:dyDescent="0.25">
      <c r="A152" s="10">
        <v>151</v>
      </c>
      <c r="B152" s="10">
        <v>19</v>
      </c>
      <c r="C152" s="10" t="s">
        <v>549</v>
      </c>
      <c r="D152" s="50" t="s">
        <v>609</v>
      </c>
      <c r="E152" s="10">
        <v>2006</v>
      </c>
      <c r="F152" s="10" t="s">
        <v>125</v>
      </c>
      <c r="G152" s="10" t="s">
        <v>113</v>
      </c>
      <c r="H152" s="10" t="s">
        <v>419</v>
      </c>
      <c r="I152" s="10" t="s">
        <v>114</v>
      </c>
      <c r="J152" s="10" t="s">
        <v>115</v>
      </c>
      <c r="K152" s="10" t="s">
        <v>246</v>
      </c>
      <c r="L152" s="10">
        <v>1000</v>
      </c>
      <c r="M152" s="10" t="s">
        <v>117</v>
      </c>
      <c r="N152" s="10" t="s">
        <v>118</v>
      </c>
      <c r="O152" s="10" t="s">
        <v>119</v>
      </c>
      <c r="P152" s="10" t="s">
        <v>120</v>
      </c>
      <c r="Q152" s="10" t="s">
        <v>247</v>
      </c>
      <c r="R152" s="10" t="s">
        <v>157</v>
      </c>
      <c r="S152" s="10">
        <v>0.2</v>
      </c>
      <c r="T152" s="11"/>
      <c r="U152" s="11"/>
      <c r="V152" s="10" t="s">
        <v>248</v>
      </c>
      <c r="W152" s="10">
        <v>11</v>
      </c>
      <c r="X152" s="10">
        <v>0.59</v>
      </c>
      <c r="Y152" s="10"/>
      <c r="Z152" s="10"/>
      <c r="AA152" s="10"/>
      <c r="AB152" s="10"/>
      <c r="AC152" s="10">
        <v>11</v>
      </c>
      <c r="AD152" s="10">
        <v>0.6</v>
      </c>
      <c r="AE152" s="10"/>
      <c r="AF152" s="10"/>
      <c r="AG152" s="10"/>
      <c r="AH152" s="10"/>
      <c r="AI152" s="10" t="s">
        <v>124</v>
      </c>
      <c r="AJ152" s="12"/>
      <c r="AK152" s="9">
        <f t="shared" si="3"/>
        <v>-1.6807118316381289E-2</v>
      </c>
    </row>
    <row r="153" spans="1:37" x14ac:dyDescent="0.25">
      <c r="A153" s="10">
        <v>152</v>
      </c>
      <c r="B153" s="10">
        <v>19</v>
      </c>
      <c r="C153" s="10" t="s">
        <v>549</v>
      </c>
      <c r="D153" s="50" t="s">
        <v>609</v>
      </c>
      <c r="E153" s="10">
        <v>2006</v>
      </c>
      <c r="F153" s="10" t="s">
        <v>142</v>
      </c>
      <c r="G153" s="10" t="s">
        <v>143</v>
      </c>
      <c r="H153" s="10" t="s">
        <v>143</v>
      </c>
      <c r="I153" s="10" t="s">
        <v>114</v>
      </c>
      <c r="J153" s="10" t="s">
        <v>115</v>
      </c>
      <c r="K153" s="10" t="s">
        <v>246</v>
      </c>
      <c r="L153" s="10">
        <v>1000</v>
      </c>
      <c r="M153" s="10" t="s">
        <v>117</v>
      </c>
      <c r="N153" s="10" t="s">
        <v>118</v>
      </c>
      <c r="O153" s="10" t="s">
        <v>119</v>
      </c>
      <c r="P153" s="10" t="s">
        <v>120</v>
      </c>
      <c r="Q153" s="10" t="s">
        <v>247</v>
      </c>
      <c r="R153" s="10" t="s">
        <v>157</v>
      </c>
      <c r="S153" s="10">
        <v>0.2</v>
      </c>
      <c r="T153" s="11"/>
      <c r="U153" s="11"/>
      <c r="V153" s="10" t="s">
        <v>248</v>
      </c>
      <c r="W153" s="10">
        <v>11</v>
      </c>
      <c r="X153" s="10">
        <v>18</v>
      </c>
      <c r="Y153" s="10"/>
      <c r="Z153" s="10"/>
      <c r="AA153" s="10"/>
      <c r="AB153" s="10"/>
      <c r="AC153" s="10">
        <v>11</v>
      </c>
      <c r="AD153" s="10">
        <v>48</v>
      </c>
      <c r="AE153" s="10"/>
      <c r="AF153" s="10"/>
      <c r="AG153" s="10"/>
      <c r="AH153" s="10"/>
      <c r="AI153" s="10" t="s">
        <v>124</v>
      </c>
      <c r="AJ153" s="12"/>
      <c r="AK153" s="9">
        <f t="shared" si="3"/>
        <v>-0.98082925301172619</v>
      </c>
    </row>
    <row r="154" spans="1:37" x14ac:dyDescent="0.25">
      <c r="A154" s="10">
        <v>153</v>
      </c>
      <c r="B154" s="10">
        <v>19</v>
      </c>
      <c r="C154" s="10" t="s">
        <v>549</v>
      </c>
      <c r="D154" s="50" t="s">
        <v>609</v>
      </c>
      <c r="E154" s="10">
        <v>2006</v>
      </c>
      <c r="F154" s="10" t="s">
        <v>125</v>
      </c>
      <c r="G154" s="10" t="s">
        <v>113</v>
      </c>
      <c r="H154" s="10" t="s">
        <v>419</v>
      </c>
      <c r="I154" s="10" t="s">
        <v>114</v>
      </c>
      <c r="J154" s="10" t="s">
        <v>115</v>
      </c>
      <c r="K154" s="10" t="s">
        <v>246</v>
      </c>
      <c r="L154" s="10">
        <v>1000</v>
      </c>
      <c r="M154" s="10" t="s">
        <v>117</v>
      </c>
      <c r="N154" s="10" t="s">
        <v>118</v>
      </c>
      <c r="O154" s="10" t="s">
        <v>119</v>
      </c>
      <c r="P154" s="10" t="s">
        <v>120</v>
      </c>
      <c r="Q154" s="10" t="s">
        <v>249</v>
      </c>
      <c r="R154" s="10" t="s">
        <v>157</v>
      </c>
      <c r="S154" s="10">
        <v>0.06</v>
      </c>
      <c r="T154" s="11"/>
      <c r="U154" s="11"/>
      <c r="V154" s="10" t="s">
        <v>248</v>
      </c>
      <c r="W154" s="10">
        <v>10</v>
      </c>
      <c r="X154" s="10">
        <v>0.33</v>
      </c>
      <c r="Y154" s="10"/>
      <c r="Z154" s="10"/>
      <c r="AA154" s="10"/>
      <c r="AB154" s="10"/>
      <c r="AC154" s="10">
        <v>10</v>
      </c>
      <c r="AD154" s="10">
        <v>4.4999999999999998E-2</v>
      </c>
      <c r="AE154" s="10"/>
      <c r="AF154" s="10"/>
      <c r="AG154" s="10"/>
      <c r="AH154" s="10"/>
      <c r="AI154" s="10" t="s">
        <v>124</v>
      </c>
      <c r="AJ154" s="12"/>
      <c r="AK154" s="9">
        <f t="shared" si="3"/>
        <v>1.9924301646902063</v>
      </c>
    </row>
    <row r="155" spans="1:37" x14ac:dyDescent="0.25">
      <c r="A155" s="10">
        <v>154</v>
      </c>
      <c r="B155" s="10">
        <v>20</v>
      </c>
      <c r="C155" s="10" t="s">
        <v>550</v>
      </c>
      <c r="D155" s="50" t="s">
        <v>610</v>
      </c>
      <c r="E155" s="10">
        <v>2000</v>
      </c>
      <c r="F155" s="10" t="s">
        <v>112</v>
      </c>
      <c r="G155" s="10" t="s">
        <v>113</v>
      </c>
      <c r="H155" s="10" t="s">
        <v>419</v>
      </c>
      <c r="I155" s="10" t="s">
        <v>132</v>
      </c>
      <c r="J155" s="10" t="s">
        <v>133</v>
      </c>
      <c r="K155" s="10" t="s">
        <v>250</v>
      </c>
      <c r="L155" s="10">
        <v>393</v>
      </c>
      <c r="M155" s="10" t="s">
        <v>227</v>
      </c>
      <c r="N155" s="10" t="s">
        <v>177</v>
      </c>
      <c r="O155" s="10" t="s">
        <v>119</v>
      </c>
      <c r="P155" s="10" t="s">
        <v>120</v>
      </c>
      <c r="Q155" s="10" t="s">
        <v>251</v>
      </c>
      <c r="R155" s="10" t="s">
        <v>186</v>
      </c>
      <c r="S155" s="10">
        <v>3</v>
      </c>
      <c r="T155" s="11"/>
      <c r="U155" s="11"/>
      <c r="V155" s="10">
        <v>1997</v>
      </c>
      <c r="W155" s="10">
        <v>49</v>
      </c>
      <c r="X155" s="10">
        <v>1.03</v>
      </c>
      <c r="Y155" s="10"/>
      <c r="Z155" s="10">
        <v>0.14000000000000001</v>
      </c>
      <c r="AA155" s="10"/>
      <c r="AB155" s="10"/>
      <c r="AC155" s="10">
        <v>69</v>
      </c>
      <c r="AD155" s="10">
        <v>0.68</v>
      </c>
      <c r="AE155" s="10"/>
      <c r="AF155" s="10">
        <v>7.0000000000000007E-2</v>
      </c>
      <c r="AG155" s="10"/>
      <c r="AH155" s="10"/>
      <c r="AI155" s="10" t="s">
        <v>158</v>
      </c>
      <c r="AJ155" s="12"/>
      <c r="AK155" s="9">
        <f t="shared" si="3"/>
        <v>0.41522128305352901</v>
      </c>
    </row>
    <row r="156" spans="1:37" x14ac:dyDescent="0.25">
      <c r="A156" s="10">
        <v>155</v>
      </c>
      <c r="B156" s="10">
        <v>20</v>
      </c>
      <c r="C156" s="10" t="s">
        <v>550</v>
      </c>
      <c r="D156" s="50" t="s">
        <v>610</v>
      </c>
      <c r="E156" s="10">
        <v>2000</v>
      </c>
      <c r="F156" s="10" t="s">
        <v>127</v>
      </c>
      <c r="G156" s="10" t="s">
        <v>128</v>
      </c>
      <c r="H156" s="10" t="s">
        <v>419</v>
      </c>
      <c r="I156" s="10" t="s">
        <v>132</v>
      </c>
      <c r="J156" s="10" t="s">
        <v>133</v>
      </c>
      <c r="K156" s="10" t="s">
        <v>250</v>
      </c>
      <c r="L156" s="10">
        <v>393</v>
      </c>
      <c r="M156" s="10" t="s">
        <v>227</v>
      </c>
      <c r="N156" s="10" t="s">
        <v>177</v>
      </c>
      <c r="O156" s="10" t="s">
        <v>119</v>
      </c>
      <c r="P156" s="10" t="s">
        <v>120</v>
      </c>
      <c r="Q156" s="10" t="s">
        <v>251</v>
      </c>
      <c r="R156" s="10" t="s">
        <v>186</v>
      </c>
      <c r="S156" s="10">
        <v>3</v>
      </c>
      <c r="T156" s="11"/>
      <c r="U156" s="11"/>
      <c r="V156" s="10">
        <v>1997</v>
      </c>
      <c r="W156" s="10">
        <v>49</v>
      </c>
      <c r="X156" s="10">
        <v>0.17</v>
      </c>
      <c r="Y156" s="10"/>
      <c r="Z156" s="10">
        <v>0.02</v>
      </c>
      <c r="AA156" s="10"/>
      <c r="AB156" s="10"/>
      <c r="AC156" s="10">
        <v>69</v>
      </c>
      <c r="AD156" s="10">
        <v>0.16</v>
      </c>
      <c r="AE156" s="10"/>
      <c r="AF156" s="10">
        <v>0.02</v>
      </c>
      <c r="AG156" s="10"/>
      <c r="AH156" s="10"/>
      <c r="AI156" s="10" t="s">
        <v>158</v>
      </c>
      <c r="AJ156" s="12"/>
      <c r="AK156" s="9">
        <f t="shared" si="3"/>
        <v>6.062462181643484E-2</v>
      </c>
    </row>
    <row r="157" spans="1:37" x14ac:dyDescent="0.25">
      <c r="A157" s="10">
        <v>156</v>
      </c>
      <c r="B157" s="10">
        <v>20</v>
      </c>
      <c r="C157" s="10" t="s">
        <v>550</v>
      </c>
      <c r="D157" s="50" t="s">
        <v>610</v>
      </c>
      <c r="E157" s="10">
        <v>2000</v>
      </c>
      <c r="F157" s="10" t="s">
        <v>142</v>
      </c>
      <c r="G157" s="10" t="s">
        <v>143</v>
      </c>
      <c r="H157" s="10" t="s">
        <v>143</v>
      </c>
      <c r="I157" s="10" t="s">
        <v>132</v>
      </c>
      <c r="J157" s="10" t="s">
        <v>133</v>
      </c>
      <c r="K157" s="10" t="s">
        <v>250</v>
      </c>
      <c r="L157" s="10">
        <v>393</v>
      </c>
      <c r="M157" s="10" t="s">
        <v>227</v>
      </c>
      <c r="N157" s="10" t="s">
        <v>177</v>
      </c>
      <c r="O157" s="10" t="s">
        <v>119</v>
      </c>
      <c r="P157" s="10" t="s">
        <v>120</v>
      </c>
      <c r="Q157" s="10" t="s">
        <v>251</v>
      </c>
      <c r="R157" s="10" t="s">
        <v>186</v>
      </c>
      <c r="S157" s="10">
        <v>3</v>
      </c>
      <c r="T157" s="11"/>
      <c r="U157" s="11"/>
      <c r="V157" s="10">
        <v>1997</v>
      </c>
      <c r="W157" s="10">
        <v>49</v>
      </c>
      <c r="X157" s="10">
        <v>0.16200000000000001</v>
      </c>
      <c r="Y157" s="10"/>
      <c r="Z157" s="10">
        <v>4.2999999999999997E-2</v>
      </c>
      <c r="AA157" s="10"/>
      <c r="AB157" s="10"/>
      <c r="AC157" s="10">
        <v>69</v>
      </c>
      <c r="AD157" s="10">
        <v>3.4000000000000002E-2</v>
      </c>
      <c r="AE157" s="10"/>
      <c r="AF157" s="10">
        <v>3.0000000000000001E-3</v>
      </c>
      <c r="AG157" s="10"/>
      <c r="AH157" s="10"/>
      <c r="AI157" s="10" t="s">
        <v>165</v>
      </c>
      <c r="AJ157" s="12"/>
      <c r="AK157" s="9">
        <f t="shared" si="3"/>
        <v>1.5612358106162227</v>
      </c>
    </row>
    <row r="158" spans="1:37" x14ac:dyDescent="0.25">
      <c r="A158" s="10">
        <v>157</v>
      </c>
      <c r="B158" s="10">
        <v>20</v>
      </c>
      <c r="C158" s="10" t="s">
        <v>550</v>
      </c>
      <c r="D158" s="50" t="s">
        <v>610</v>
      </c>
      <c r="E158" s="10">
        <v>2000</v>
      </c>
      <c r="F158" s="10" t="s">
        <v>112</v>
      </c>
      <c r="G158" s="10" t="s">
        <v>113</v>
      </c>
      <c r="H158" s="10" t="s">
        <v>419</v>
      </c>
      <c r="I158" s="10" t="s">
        <v>132</v>
      </c>
      <c r="J158" s="10" t="s">
        <v>133</v>
      </c>
      <c r="K158" s="10" t="s">
        <v>250</v>
      </c>
      <c r="L158" s="10">
        <v>393</v>
      </c>
      <c r="M158" s="10" t="s">
        <v>227</v>
      </c>
      <c r="N158" s="10" t="s">
        <v>177</v>
      </c>
      <c r="O158" s="10" t="s">
        <v>119</v>
      </c>
      <c r="P158" s="10" t="s">
        <v>120</v>
      </c>
      <c r="Q158" s="10" t="s">
        <v>251</v>
      </c>
      <c r="R158" s="10" t="s">
        <v>186</v>
      </c>
      <c r="S158" s="10">
        <v>1</v>
      </c>
      <c r="T158" s="11"/>
      <c r="U158" s="11"/>
      <c r="V158" s="10">
        <v>1997</v>
      </c>
      <c r="W158" s="10">
        <v>70</v>
      </c>
      <c r="X158" s="10">
        <v>2.13</v>
      </c>
      <c r="Y158" s="10"/>
      <c r="Z158" s="10">
        <v>0.15</v>
      </c>
      <c r="AA158" s="10"/>
      <c r="AB158" s="10"/>
      <c r="AC158" s="10">
        <v>93</v>
      </c>
      <c r="AD158" s="10">
        <v>2.41</v>
      </c>
      <c r="AE158" s="10"/>
      <c r="AF158" s="10">
        <v>0.11</v>
      </c>
      <c r="AG158" s="10"/>
      <c r="AH158" s="10"/>
      <c r="AI158" s="10" t="s">
        <v>158</v>
      </c>
      <c r="AJ158" s="12"/>
      <c r="AK158" s="9">
        <f t="shared" si="3"/>
        <v>-0.12350476778123004</v>
      </c>
    </row>
    <row r="159" spans="1:37" x14ac:dyDescent="0.25">
      <c r="A159" s="10">
        <v>158</v>
      </c>
      <c r="B159" s="10">
        <v>20</v>
      </c>
      <c r="C159" s="10" t="s">
        <v>550</v>
      </c>
      <c r="D159" s="50" t="s">
        <v>610</v>
      </c>
      <c r="E159" s="10">
        <v>2000</v>
      </c>
      <c r="F159" s="10" t="s">
        <v>127</v>
      </c>
      <c r="G159" s="10" t="s">
        <v>128</v>
      </c>
      <c r="H159" s="10" t="s">
        <v>419</v>
      </c>
      <c r="I159" s="10" t="s">
        <v>132</v>
      </c>
      <c r="J159" s="10" t="s">
        <v>133</v>
      </c>
      <c r="K159" s="10" t="s">
        <v>250</v>
      </c>
      <c r="L159" s="10">
        <v>393</v>
      </c>
      <c r="M159" s="10" t="s">
        <v>227</v>
      </c>
      <c r="N159" s="10" t="s">
        <v>177</v>
      </c>
      <c r="O159" s="10" t="s">
        <v>119</v>
      </c>
      <c r="P159" s="10" t="s">
        <v>120</v>
      </c>
      <c r="Q159" s="10" t="s">
        <v>251</v>
      </c>
      <c r="R159" s="10" t="s">
        <v>186</v>
      </c>
      <c r="S159" s="10">
        <v>1</v>
      </c>
      <c r="T159" s="11"/>
      <c r="U159" s="11"/>
      <c r="V159" s="10">
        <v>1997</v>
      </c>
      <c r="W159" s="10">
        <v>70</v>
      </c>
      <c r="X159" s="10">
        <v>0.47</v>
      </c>
      <c r="Y159" s="10"/>
      <c r="Z159" s="10">
        <v>0.03</v>
      </c>
      <c r="AA159" s="10"/>
      <c r="AB159" s="10"/>
      <c r="AC159" s="10">
        <v>93</v>
      </c>
      <c r="AD159" s="10">
        <v>0.53</v>
      </c>
      <c r="AE159" s="10"/>
      <c r="AF159" s="10">
        <v>0.03</v>
      </c>
      <c r="AG159" s="10"/>
      <c r="AH159" s="10"/>
      <c r="AI159" s="10" t="s">
        <v>158</v>
      </c>
      <c r="AJ159" s="12"/>
      <c r="AK159" s="9">
        <f t="shared" si="3"/>
        <v>-0.12014431184206334</v>
      </c>
    </row>
    <row r="160" spans="1:37" x14ac:dyDescent="0.25">
      <c r="A160" s="10">
        <v>159</v>
      </c>
      <c r="B160" s="10">
        <v>20</v>
      </c>
      <c r="C160" s="10" t="s">
        <v>550</v>
      </c>
      <c r="D160" s="50" t="s">
        <v>610</v>
      </c>
      <c r="E160" s="10">
        <v>2000</v>
      </c>
      <c r="F160" s="10" t="s">
        <v>142</v>
      </c>
      <c r="G160" s="10" t="s">
        <v>143</v>
      </c>
      <c r="H160" s="10" t="s">
        <v>143</v>
      </c>
      <c r="I160" s="10" t="s">
        <v>132</v>
      </c>
      <c r="J160" s="10" t="s">
        <v>133</v>
      </c>
      <c r="K160" s="10" t="s">
        <v>250</v>
      </c>
      <c r="L160" s="10">
        <v>393</v>
      </c>
      <c r="M160" s="10" t="s">
        <v>227</v>
      </c>
      <c r="N160" s="10" t="s">
        <v>177</v>
      </c>
      <c r="O160" s="10" t="s">
        <v>119</v>
      </c>
      <c r="P160" s="10" t="s">
        <v>120</v>
      </c>
      <c r="Q160" s="10" t="s">
        <v>251</v>
      </c>
      <c r="R160" s="10" t="s">
        <v>186</v>
      </c>
      <c r="S160" s="10">
        <v>1</v>
      </c>
      <c r="T160" s="11"/>
      <c r="U160" s="11"/>
      <c r="V160" s="10">
        <v>1997</v>
      </c>
      <c r="W160" s="10">
        <v>70</v>
      </c>
      <c r="X160" s="10">
        <v>4.2999999999999997E-2</v>
      </c>
      <c r="Y160" s="10"/>
      <c r="Z160" s="10">
        <v>4.0000000000000001E-3</v>
      </c>
      <c r="AA160" s="10"/>
      <c r="AB160" s="10"/>
      <c r="AC160" s="10">
        <v>93</v>
      </c>
      <c r="AD160" s="10">
        <v>2.8000000000000001E-2</v>
      </c>
      <c r="AE160" s="10"/>
      <c r="AF160" s="10">
        <v>4.0000000000000001E-3</v>
      </c>
      <c r="AG160" s="10"/>
      <c r="AH160" s="10"/>
      <c r="AI160" s="10" t="s">
        <v>165</v>
      </c>
      <c r="AJ160" s="12"/>
      <c r="AK160" s="9">
        <f t="shared" si="3"/>
        <v>0.42899560551835841</v>
      </c>
    </row>
    <row r="161" spans="1:37" x14ac:dyDescent="0.25">
      <c r="A161" s="10">
        <v>160</v>
      </c>
      <c r="B161" s="10">
        <v>21</v>
      </c>
      <c r="C161" s="10" t="s">
        <v>551</v>
      </c>
      <c r="D161" s="50" t="s">
        <v>611</v>
      </c>
      <c r="E161" s="10">
        <v>2004</v>
      </c>
      <c r="F161" s="10" t="s">
        <v>126</v>
      </c>
      <c r="G161" s="10" t="s">
        <v>113</v>
      </c>
      <c r="H161" s="10" t="s">
        <v>419</v>
      </c>
      <c r="I161" s="10" t="s">
        <v>114</v>
      </c>
      <c r="J161" s="10" t="s">
        <v>115</v>
      </c>
      <c r="K161" s="10" t="s">
        <v>252</v>
      </c>
      <c r="L161" s="10">
        <v>1015</v>
      </c>
      <c r="M161" s="10" t="s">
        <v>253</v>
      </c>
      <c r="N161" s="10" t="s">
        <v>192</v>
      </c>
      <c r="O161" s="10" t="s">
        <v>119</v>
      </c>
      <c r="P161" s="10" t="s">
        <v>120</v>
      </c>
      <c r="Q161" s="10" t="s">
        <v>254</v>
      </c>
      <c r="R161" s="10" t="s">
        <v>255</v>
      </c>
      <c r="S161" s="10">
        <v>0.37</v>
      </c>
      <c r="T161" s="11"/>
      <c r="U161" s="11"/>
      <c r="V161" s="10" t="s">
        <v>123</v>
      </c>
      <c r="W161" s="10">
        <v>18</v>
      </c>
      <c r="X161" s="10">
        <v>2.4300000000000002</v>
      </c>
      <c r="Y161" s="10">
        <v>1.92</v>
      </c>
      <c r="Z161" s="10"/>
      <c r="AA161" s="10"/>
      <c r="AB161" s="10"/>
      <c r="AC161" s="10">
        <v>18</v>
      </c>
      <c r="AD161" s="10">
        <v>2.14</v>
      </c>
      <c r="AE161" s="10">
        <v>1.39</v>
      </c>
      <c r="AF161" s="10"/>
      <c r="AG161" s="10"/>
      <c r="AH161" s="10"/>
      <c r="AI161" s="10" t="s">
        <v>158</v>
      </c>
      <c r="AJ161" s="12"/>
      <c r="AK161" s="9">
        <f t="shared" si="3"/>
        <v>0.12708542831869704</v>
      </c>
    </row>
    <row r="162" spans="1:37" x14ac:dyDescent="0.25">
      <c r="A162" s="10">
        <v>161</v>
      </c>
      <c r="B162" s="10">
        <v>21</v>
      </c>
      <c r="C162" s="10" t="s">
        <v>551</v>
      </c>
      <c r="D162" s="50" t="s">
        <v>611</v>
      </c>
      <c r="E162" s="10">
        <v>2004</v>
      </c>
      <c r="F162" s="10" t="s">
        <v>126</v>
      </c>
      <c r="G162" s="10" t="s">
        <v>113</v>
      </c>
      <c r="H162" s="10" t="s">
        <v>419</v>
      </c>
      <c r="I162" s="10" t="s">
        <v>114</v>
      </c>
      <c r="J162" s="10" t="s">
        <v>115</v>
      </c>
      <c r="K162" s="10" t="s">
        <v>256</v>
      </c>
      <c r="L162" s="10">
        <v>1001</v>
      </c>
      <c r="M162" s="10" t="s">
        <v>210</v>
      </c>
      <c r="N162" s="10" t="s">
        <v>136</v>
      </c>
      <c r="O162" s="10" t="s">
        <v>119</v>
      </c>
      <c r="P162" s="10" t="s">
        <v>120</v>
      </c>
      <c r="Q162" s="10" t="s">
        <v>254</v>
      </c>
      <c r="R162" s="10" t="s">
        <v>255</v>
      </c>
      <c r="S162" s="10">
        <v>0.24</v>
      </c>
      <c r="T162" s="11"/>
      <c r="U162" s="11"/>
      <c r="V162" s="10" t="s">
        <v>123</v>
      </c>
      <c r="W162" s="10">
        <v>16</v>
      </c>
      <c r="X162" s="10">
        <v>66.680000000000007</v>
      </c>
      <c r="Y162" s="10"/>
      <c r="Z162" s="10"/>
      <c r="AA162" s="10"/>
      <c r="AB162" s="10"/>
      <c r="AC162" s="10"/>
      <c r="AD162" s="10">
        <v>28.82</v>
      </c>
      <c r="AE162" s="10"/>
      <c r="AF162" s="10"/>
      <c r="AG162" s="10"/>
      <c r="AH162" s="10"/>
      <c r="AI162" s="10" t="s">
        <v>124</v>
      </c>
      <c r="AJ162" s="12"/>
      <c r="AK162" s="9">
        <f t="shared" si="3"/>
        <v>0.83883546731121728</v>
      </c>
    </row>
    <row r="163" spans="1:37" x14ac:dyDescent="0.25">
      <c r="A163" s="10">
        <v>162</v>
      </c>
      <c r="B163" s="10">
        <v>21</v>
      </c>
      <c r="C163" s="10" t="s">
        <v>551</v>
      </c>
      <c r="D163" s="50" t="s">
        <v>611</v>
      </c>
      <c r="E163" s="10">
        <v>2004</v>
      </c>
      <c r="F163" s="10" t="s">
        <v>112</v>
      </c>
      <c r="G163" s="10" t="s">
        <v>113</v>
      </c>
      <c r="H163" s="10" t="s">
        <v>419</v>
      </c>
      <c r="I163" s="10" t="s">
        <v>114</v>
      </c>
      <c r="J163" s="10" t="s">
        <v>115</v>
      </c>
      <c r="K163" s="10" t="s">
        <v>252</v>
      </c>
      <c r="L163" s="10">
        <v>1015</v>
      </c>
      <c r="M163" s="10" t="s">
        <v>253</v>
      </c>
      <c r="N163" s="10" t="s">
        <v>192</v>
      </c>
      <c r="O163" s="10" t="s">
        <v>119</v>
      </c>
      <c r="P163" s="10" t="s">
        <v>120</v>
      </c>
      <c r="Q163" s="10" t="s">
        <v>254</v>
      </c>
      <c r="R163" s="10" t="s">
        <v>255</v>
      </c>
      <c r="S163" s="10">
        <v>0.37</v>
      </c>
      <c r="T163" s="11"/>
      <c r="U163" s="11"/>
      <c r="V163" s="10" t="s">
        <v>123</v>
      </c>
      <c r="W163" s="10">
        <v>18</v>
      </c>
      <c r="X163" s="10">
        <v>0.13</v>
      </c>
      <c r="Y163" s="10">
        <v>0.15</v>
      </c>
      <c r="Z163" s="10"/>
      <c r="AA163" s="10"/>
      <c r="AB163" s="10"/>
      <c r="AC163" s="10">
        <v>18</v>
      </c>
      <c r="AD163" s="10">
        <v>0.15</v>
      </c>
      <c r="AE163" s="10">
        <v>0.23</v>
      </c>
      <c r="AF163" s="10"/>
      <c r="AG163" s="10"/>
      <c r="AH163" s="10"/>
      <c r="AI163" s="10" t="s">
        <v>158</v>
      </c>
      <c r="AJ163" s="12"/>
      <c r="AK163" s="9">
        <f t="shared" si="3"/>
        <v>-0.1431008436406733</v>
      </c>
    </row>
    <row r="164" spans="1:37" x14ac:dyDescent="0.25">
      <c r="A164" s="10">
        <v>163</v>
      </c>
      <c r="B164" s="10">
        <v>21</v>
      </c>
      <c r="C164" s="10" t="s">
        <v>551</v>
      </c>
      <c r="D164" s="50" t="s">
        <v>611</v>
      </c>
      <c r="E164" s="10">
        <v>2004</v>
      </c>
      <c r="F164" s="10" t="s">
        <v>112</v>
      </c>
      <c r="G164" s="10" t="s">
        <v>113</v>
      </c>
      <c r="H164" s="10" t="s">
        <v>419</v>
      </c>
      <c r="I164" s="10" t="s">
        <v>114</v>
      </c>
      <c r="J164" s="10" t="s">
        <v>115</v>
      </c>
      <c r="K164" s="10" t="s">
        <v>256</v>
      </c>
      <c r="L164" s="10">
        <v>1001</v>
      </c>
      <c r="M164" s="10" t="s">
        <v>210</v>
      </c>
      <c r="N164" s="10" t="s">
        <v>136</v>
      </c>
      <c r="O164" s="10" t="s">
        <v>119</v>
      </c>
      <c r="P164" s="10" t="s">
        <v>120</v>
      </c>
      <c r="Q164" s="10" t="s">
        <v>254</v>
      </c>
      <c r="R164" s="10" t="s">
        <v>255</v>
      </c>
      <c r="S164" s="10">
        <v>0.24</v>
      </c>
      <c r="T164" s="11"/>
      <c r="U164" s="11"/>
      <c r="V164" s="10" t="s">
        <v>123</v>
      </c>
      <c r="W164" s="10">
        <v>16</v>
      </c>
      <c r="X164" s="10">
        <v>3.44</v>
      </c>
      <c r="Y164" s="10"/>
      <c r="Z164" s="10"/>
      <c r="AA164" s="10"/>
      <c r="AB164" s="10"/>
      <c r="AC164" s="10"/>
      <c r="AD164" s="10">
        <v>0.63</v>
      </c>
      <c r="AE164" s="10"/>
      <c r="AF164" s="10"/>
      <c r="AG164" s="10"/>
      <c r="AH164" s="10"/>
      <c r="AI164" s="10" t="s">
        <v>124</v>
      </c>
      <c r="AJ164" s="12"/>
      <c r="AK164" s="9">
        <f t="shared" si="3"/>
        <v>1.6975069309818658</v>
      </c>
    </row>
    <row r="165" spans="1:37" x14ac:dyDescent="0.25">
      <c r="A165" s="10">
        <v>164</v>
      </c>
      <c r="B165" s="10">
        <v>21</v>
      </c>
      <c r="C165" s="10" t="s">
        <v>551</v>
      </c>
      <c r="D165" s="50" t="s">
        <v>611</v>
      </c>
      <c r="E165" s="10">
        <v>2004</v>
      </c>
      <c r="F165" s="10" t="s">
        <v>129</v>
      </c>
      <c r="G165" s="10" t="s">
        <v>113</v>
      </c>
      <c r="H165" s="10" t="s">
        <v>419</v>
      </c>
      <c r="I165" s="10" t="s">
        <v>114</v>
      </c>
      <c r="J165" s="10" t="s">
        <v>115</v>
      </c>
      <c r="K165" s="10" t="s">
        <v>252</v>
      </c>
      <c r="L165" s="10">
        <v>1015</v>
      </c>
      <c r="M165" s="10" t="s">
        <v>253</v>
      </c>
      <c r="N165" s="10" t="s">
        <v>192</v>
      </c>
      <c r="O165" s="10" t="s">
        <v>119</v>
      </c>
      <c r="P165" s="10" t="s">
        <v>120</v>
      </c>
      <c r="Q165" s="10" t="s">
        <v>254</v>
      </c>
      <c r="R165" s="10" t="s">
        <v>255</v>
      </c>
      <c r="S165" s="10">
        <v>0.37</v>
      </c>
      <c r="T165" s="11"/>
      <c r="U165" s="11"/>
      <c r="V165" s="10" t="s">
        <v>123</v>
      </c>
      <c r="W165" s="10">
        <v>18</v>
      </c>
      <c r="X165" s="10">
        <v>199</v>
      </c>
      <c r="Y165" s="10"/>
      <c r="Z165" s="10"/>
      <c r="AA165" s="10"/>
      <c r="AB165" s="10"/>
      <c r="AC165" s="10"/>
      <c r="AD165" s="10">
        <v>135</v>
      </c>
      <c r="AE165" s="10"/>
      <c r="AF165" s="10"/>
      <c r="AG165" s="10"/>
      <c r="AH165" s="10"/>
      <c r="AI165" s="10" t="s">
        <v>124</v>
      </c>
      <c r="AJ165" s="12"/>
      <c r="AK165" s="9">
        <f t="shared" si="3"/>
        <v>0.38803004628606297</v>
      </c>
    </row>
    <row r="166" spans="1:37" x14ac:dyDescent="0.25">
      <c r="A166" s="10">
        <v>165</v>
      </c>
      <c r="B166" s="10">
        <v>21</v>
      </c>
      <c r="C166" s="10" t="s">
        <v>551</v>
      </c>
      <c r="D166" s="50" t="s">
        <v>611</v>
      </c>
      <c r="E166" s="10">
        <v>2004</v>
      </c>
      <c r="F166" s="10" t="s">
        <v>129</v>
      </c>
      <c r="G166" s="10" t="s">
        <v>113</v>
      </c>
      <c r="H166" s="10" t="s">
        <v>419</v>
      </c>
      <c r="I166" s="10" t="s">
        <v>114</v>
      </c>
      <c r="J166" s="10" t="s">
        <v>115</v>
      </c>
      <c r="K166" s="10" t="s">
        <v>256</v>
      </c>
      <c r="L166" s="10">
        <v>1001</v>
      </c>
      <c r="M166" s="10" t="s">
        <v>210</v>
      </c>
      <c r="N166" s="10" t="s">
        <v>136</v>
      </c>
      <c r="O166" s="10" t="s">
        <v>119</v>
      </c>
      <c r="P166" s="10" t="s">
        <v>120</v>
      </c>
      <c r="Q166" s="10" t="s">
        <v>254</v>
      </c>
      <c r="R166" s="10" t="s">
        <v>255</v>
      </c>
      <c r="S166" s="10">
        <v>0.24</v>
      </c>
      <c r="T166" s="11"/>
      <c r="U166" s="11"/>
      <c r="V166" s="10" t="s">
        <v>123</v>
      </c>
      <c r="W166" s="10">
        <v>16</v>
      </c>
      <c r="X166" s="10">
        <v>68.16</v>
      </c>
      <c r="Y166" s="10"/>
      <c r="Z166" s="10"/>
      <c r="AA166" s="10"/>
      <c r="AB166" s="10"/>
      <c r="AC166" s="10"/>
      <c r="AD166" s="10">
        <v>28.41</v>
      </c>
      <c r="AE166" s="10"/>
      <c r="AF166" s="10"/>
      <c r="AG166" s="10"/>
      <c r="AH166" s="10"/>
      <c r="AI166" s="10" t="s">
        <v>124</v>
      </c>
      <c r="AJ166" s="12"/>
      <c r="AK166" s="9">
        <f t="shared" si="3"/>
        <v>0.87511668665496367</v>
      </c>
    </row>
    <row r="167" spans="1:37" x14ac:dyDescent="0.25">
      <c r="A167" s="10">
        <v>166</v>
      </c>
      <c r="B167" s="10">
        <v>21</v>
      </c>
      <c r="C167" s="10" t="s">
        <v>551</v>
      </c>
      <c r="D167" s="50" t="s">
        <v>611</v>
      </c>
      <c r="E167" s="10">
        <v>2004</v>
      </c>
      <c r="F167" s="10" t="s">
        <v>127</v>
      </c>
      <c r="G167" s="10" t="s">
        <v>128</v>
      </c>
      <c r="H167" s="10" t="s">
        <v>419</v>
      </c>
      <c r="I167" s="10" t="s">
        <v>114</v>
      </c>
      <c r="J167" s="10" t="s">
        <v>115</v>
      </c>
      <c r="K167" s="10" t="s">
        <v>252</v>
      </c>
      <c r="L167" s="10">
        <v>1015</v>
      </c>
      <c r="M167" s="10" t="s">
        <v>253</v>
      </c>
      <c r="N167" s="10" t="s">
        <v>192</v>
      </c>
      <c r="O167" s="10" t="s">
        <v>119</v>
      </c>
      <c r="P167" s="10" t="s">
        <v>120</v>
      </c>
      <c r="Q167" s="10" t="s">
        <v>254</v>
      </c>
      <c r="R167" s="10" t="s">
        <v>255</v>
      </c>
      <c r="S167" s="10">
        <v>0.37</v>
      </c>
      <c r="T167" s="11"/>
      <c r="U167" s="11"/>
      <c r="V167" s="10" t="s">
        <v>123</v>
      </c>
      <c r="W167" s="10">
        <v>18</v>
      </c>
      <c r="X167" s="10">
        <v>1.08</v>
      </c>
      <c r="Y167" s="10">
        <v>1.07</v>
      </c>
      <c r="Z167" s="10"/>
      <c r="AA167" s="10"/>
      <c r="AB167" s="10"/>
      <c r="AC167" s="10">
        <v>18</v>
      </c>
      <c r="AD167" s="10">
        <v>0.8</v>
      </c>
      <c r="AE167" s="10">
        <v>0.53</v>
      </c>
      <c r="AF167" s="10"/>
      <c r="AG167" s="10"/>
      <c r="AH167" s="10"/>
      <c r="AI167" s="10" t="s">
        <v>158</v>
      </c>
      <c r="AJ167" s="12"/>
      <c r="AK167" s="9">
        <f t="shared" si="3"/>
        <v>0.30010459245033816</v>
      </c>
    </row>
    <row r="168" spans="1:37" x14ac:dyDescent="0.25">
      <c r="A168" s="10">
        <v>167</v>
      </c>
      <c r="B168" s="10">
        <v>21</v>
      </c>
      <c r="C168" s="10" t="s">
        <v>551</v>
      </c>
      <c r="D168" s="50" t="s">
        <v>611</v>
      </c>
      <c r="E168" s="10">
        <v>2004</v>
      </c>
      <c r="F168" s="10" t="s">
        <v>127</v>
      </c>
      <c r="G168" s="10" t="s">
        <v>128</v>
      </c>
      <c r="H168" s="10" t="s">
        <v>419</v>
      </c>
      <c r="I168" s="10" t="s">
        <v>114</v>
      </c>
      <c r="J168" s="10" t="s">
        <v>115</v>
      </c>
      <c r="K168" s="10" t="s">
        <v>256</v>
      </c>
      <c r="L168" s="10">
        <v>1001</v>
      </c>
      <c r="M168" s="10" t="s">
        <v>210</v>
      </c>
      <c r="N168" s="10" t="s">
        <v>136</v>
      </c>
      <c r="O168" s="10" t="s">
        <v>119</v>
      </c>
      <c r="P168" s="10" t="s">
        <v>120</v>
      </c>
      <c r="Q168" s="10" t="s">
        <v>254</v>
      </c>
      <c r="R168" s="10" t="s">
        <v>255</v>
      </c>
      <c r="S168" s="10">
        <v>0.24</v>
      </c>
      <c r="T168" s="11"/>
      <c r="U168" s="11"/>
      <c r="V168" s="10" t="s">
        <v>123</v>
      </c>
      <c r="W168" s="10">
        <v>16</v>
      </c>
      <c r="X168" s="10">
        <v>25.27</v>
      </c>
      <c r="Y168" s="10"/>
      <c r="Z168" s="10"/>
      <c r="AA168" s="10"/>
      <c r="AB168" s="10"/>
      <c r="AC168" s="10"/>
      <c r="AD168" s="10">
        <v>9.98</v>
      </c>
      <c r="AE168" s="10"/>
      <c r="AF168" s="10"/>
      <c r="AG168" s="10"/>
      <c r="AH168" s="10"/>
      <c r="AI168" s="10" t="s">
        <v>124</v>
      </c>
      <c r="AJ168" s="12"/>
      <c r="AK168" s="9">
        <f t="shared" si="3"/>
        <v>0.92903483107673024</v>
      </c>
    </row>
    <row r="169" spans="1:37" x14ac:dyDescent="0.25">
      <c r="A169" s="10">
        <v>168</v>
      </c>
      <c r="B169" s="10">
        <v>21</v>
      </c>
      <c r="C169" s="10" t="s">
        <v>551</v>
      </c>
      <c r="D169" s="50" t="s">
        <v>611</v>
      </c>
      <c r="E169" s="10">
        <v>2004</v>
      </c>
      <c r="F169" s="10" t="s">
        <v>169</v>
      </c>
      <c r="G169" s="10" t="s">
        <v>128</v>
      </c>
      <c r="H169" s="10" t="s">
        <v>419</v>
      </c>
      <c r="I169" s="10" t="s">
        <v>114</v>
      </c>
      <c r="J169" s="10" t="s">
        <v>115</v>
      </c>
      <c r="K169" s="10" t="s">
        <v>252</v>
      </c>
      <c r="L169" s="10">
        <v>1015</v>
      </c>
      <c r="M169" s="10" t="s">
        <v>253</v>
      </c>
      <c r="N169" s="10" t="s">
        <v>192</v>
      </c>
      <c r="O169" s="10" t="s">
        <v>119</v>
      </c>
      <c r="P169" s="10" t="s">
        <v>120</v>
      </c>
      <c r="Q169" s="10" t="s">
        <v>254</v>
      </c>
      <c r="R169" s="10" t="s">
        <v>255</v>
      </c>
      <c r="S169" s="10">
        <v>0.37</v>
      </c>
      <c r="T169" s="11"/>
      <c r="U169" s="11"/>
      <c r="V169" s="10" t="s">
        <v>123</v>
      </c>
      <c r="W169" s="10">
        <v>18</v>
      </c>
      <c r="X169" s="10">
        <v>0.03</v>
      </c>
      <c r="Y169" s="10">
        <v>0.02</v>
      </c>
      <c r="Z169" s="10"/>
      <c r="AA169" s="10"/>
      <c r="AB169" s="10"/>
      <c r="AC169" s="10">
        <v>18</v>
      </c>
      <c r="AD169" s="10">
        <v>2.1000000000000001E-2</v>
      </c>
      <c r="AE169" s="10">
        <v>0.01</v>
      </c>
      <c r="AF169" s="10"/>
      <c r="AG169" s="10"/>
      <c r="AH169" s="10"/>
      <c r="AI169" s="10" t="s">
        <v>158</v>
      </c>
      <c r="AJ169" s="12"/>
      <c r="AK169" s="9">
        <f t="shared" si="3"/>
        <v>0.35667494393873223</v>
      </c>
    </row>
    <row r="170" spans="1:37" x14ac:dyDescent="0.25">
      <c r="A170" s="10">
        <v>169</v>
      </c>
      <c r="B170" s="10">
        <v>21</v>
      </c>
      <c r="C170" s="10" t="s">
        <v>551</v>
      </c>
      <c r="D170" s="50" t="s">
        <v>611</v>
      </c>
      <c r="E170" s="10">
        <v>2004</v>
      </c>
      <c r="F170" s="10" t="s">
        <v>169</v>
      </c>
      <c r="G170" s="10" t="s">
        <v>128</v>
      </c>
      <c r="H170" s="10" t="s">
        <v>419</v>
      </c>
      <c r="I170" s="10" t="s">
        <v>114</v>
      </c>
      <c r="J170" s="10" t="s">
        <v>115</v>
      </c>
      <c r="K170" s="10" t="s">
        <v>256</v>
      </c>
      <c r="L170" s="10">
        <v>1001</v>
      </c>
      <c r="M170" s="10" t="s">
        <v>210</v>
      </c>
      <c r="N170" s="10" t="s">
        <v>136</v>
      </c>
      <c r="O170" s="10" t="s">
        <v>119</v>
      </c>
      <c r="P170" s="10" t="s">
        <v>120</v>
      </c>
      <c r="Q170" s="10" t="s">
        <v>254</v>
      </c>
      <c r="R170" s="10" t="s">
        <v>255</v>
      </c>
      <c r="S170" s="10">
        <v>0.24</v>
      </c>
      <c r="T170" s="11"/>
      <c r="U170" s="11"/>
      <c r="V170" s="10" t="s">
        <v>123</v>
      </c>
      <c r="W170" s="10">
        <v>16</v>
      </c>
      <c r="X170" s="10">
        <v>0.79</v>
      </c>
      <c r="Y170" s="10"/>
      <c r="Z170" s="10"/>
      <c r="AA170" s="10"/>
      <c r="AB170" s="10"/>
      <c r="AC170" s="10"/>
      <c r="AD170" s="10">
        <v>0.21</v>
      </c>
      <c r="AE170" s="10"/>
      <c r="AF170" s="10"/>
      <c r="AG170" s="10"/>
      <c r="AH170" s="10"/>
      <c r="AI170" s="10" t="s">
        <v>124</v>
      </c>
      <c r="AJ170" s="12"/>
      <c r="AK170" s="9">
        <f t="shared" si="3"/>
        <v>1.3249254147435987</v>
      </c>
    </row>
    <row r="171" spans="1:37" x14ac:dyDescent="0.25">
      <c r="A171" s="10">
        <v>170</v>
      </c>
      <c r="B171" s="10">
        <v>21</v>
      </c>
      <c r="C171" s="10" t="s">
        <v>551</v>
      </c>
      <c r="D171" s="50" t="s">
        <v>611</v>
      </c>
      <c r="E171" s="10">
        <v>2004</v>
      </c>
      <c r="F171" s="10" t="s">
        <v>142</v>
      </c>
      <c r="G171" s="10" t="s">
        <v>143</v>
      </c>
      <c r="H171" s="10" t="s">
        <v>143</v>
      </c>
      <c r="I171" s="10" t="s">
        <v>114</v>
      </c>
      <c r="J171" s="10" t="s">
        <v>115</v>
      </c>
      <c r="K171" s="10" t="s">
        <v>252</v>
      </c>
      <c r="L171" s="10">
        <v>1015</v>
      </c>
      <c r="M171" s="10" t="s">
        <v>253</v>
      </c>
      <c r="N171" s="10" t="s">
        <v>192</v>
      </c>
      <c r="O171" s="10" t="s">
        <v>119</v>
      </c>
      <c r="P171" s="10" t="s">
        <v>120</v>
      </c>
      <c r="Q171" s="10" t="s">
        <v>254</v>
      </c>
      <c r="R171" s="10" t="s">
        <v>255</v>
      </c>
      <c r="S171" s="10">
        <v>0.37</v>
      </c>
      <c r="T171" s="11"/>
      <c r="U171" s="11"/>
      <c r="V171" s="10" t="s">
        <v>123</v>
      </c>
      <c r="W171" s="10">
        <v>18</v>
      </c>
      <c r="X171" s="10">
        <v>784</v>
      </c>
      <c r="Y171" s="10">
        <v>762</v>
      </c>
      <c r="Z171" s="10"/>
      <c r="AA171" s="10"/>
      <c r="AB171" s="10"/>
      <c r="AC171" s="10">
        <v>18</v>
      </c>
      <c r="AD171" s="10">
        <v>483</v>
      </c>
      <c r="AE171" s="10">
        <v>414</v>
      </c>
      <c r="AF171" s="10"/>
      <c r="AG171" s="10"/>
      <c r="AH171" s="10"/>
      <c r="AI171" s="10" t="s">
        <v>158</v>
      </c>
      <c r="AJ171" s="12"/>
      <c r="AK171" s="9">
        <f t="shared" si="3"/>
        <v>0.4843923666978352</v>
      </c>
    </row>
    <row r="172" spans="1:37" x14ac:dyDescent="0.25">
      <c r="A172" s="10">
        <v>171</v>
      </c>
      <c r="B172" s="10">
        <v>21</v>
      </c>
      <c r="C172" s="10" t="s">
        <v>551</v>
      </c>
      <c r="D172" s="50" t="s">
        <v>611</v>
      </c>
      <c r="E172" s="10">
        <v>2004</v>
      </c>
      <c r="F172" s="10" t="s">
        <v>142</v>
      </c>
      <c r="G172" s="10" t="s">
        <v>143</v>
      </c>
      <c r="H172" s="10" t="s">
        <v>143</v>
      </c>
      <c r="I172" s="10" t="s">
        <v>114</v>
      </c>
      <c r="J172" s="10" t="s">
        <v>115</v>
      </c>
      <c r="K172" s="10" t="s">
        <v>252</v>
      </c>
      <c r="L172" s="10">
        <v>1015</v>
      </c>
      <c r="M172" s="10" t="s">
        <v>253</v>
      </c>
      <c r="N172" s="10" t="s">
        <v>192</v>
      </c>
      <c r="O172" s="10" t="s">
        <v>119</v>
      </c>
      <c r="P172" s="10" t="s">
        <v>120</v>
      </c>
      <c r="Q172" s="10" t="s">
        <v>254</v>
      </c>
      <c r="R172" s="10" t="s">
        <v>255</v>
      </c>
      <c r="S172" s="10">
        <v>0.37</v>
      </c>
      <c r="T172" s="11"/>
      <c r="U172" s="11"/>
      <c r="V172" s="10" t="s">
        <v>123</v>
      </c>
      <c r="W172" s="10">
        <v>18</v>
      </c>
      <c r="X172" s="10">
        <v>1043590</v>
      </c>
      <c r="Y172" s="10"/>
      <c r="Z172" s="10"/>
      <c r="AA172" s="10"/>
      <c r="AB172" s="10"/>
      <c r="AC172" s="10"/>
      <c r="AD172" s="10">
        <v>28170</v>
      </c>
      <c r="AE172" s="10"/>
      <c r="AF172" s="10"/>
      <c r="AG172" s="10"/>
      <c r="AH172" s="10"/>
      <c r="AI172" s="10" t="s">
        <v>124</v>
      </c>
      <c r="AJ172" s="12"/>
      <c r="AK172" s="9">
        <f t="shared" si="3"/>
        <v>3.6121643891129742</v>
      </c>
    </row>
    <row r="173" spans="1:37" x14ac:dyDescent="0.25">
      <c r="A173" s="10">
        <v>172</v>
      </c>
      <c r="B173" s="10">
        <v>21</v>
      </c>
      <c r="C173" s="10" t="s">
        <v>551</v>
      </c>
      <c r="D173" s="50" t="s">
        <v>611</v>
      </c>
      <c r="E173" s="10">
        <v>2004</v>
      </c>
      <c r="F173" s="10" t="s">
        <v>142</v>
      </c>
      <c r="G173" s="10" t="s">
        <v>143</v>
      </c>
      <c r="H173" s="10" t="s">
        <v>143</v>
      </c>
      <c r="I173" s="10" t="s">
        <v>114</v>
      </c>
      <c r="J173" s="10" t="s">
        <v>115</v>
      </c>
      <c r="K173" s="10" t="s">
        <v>256</v>
      </c>
      <c r="L173" s="10">
        <v>1001</v>
      </c>
      <c r="M173" s="10" t="s">
        <v>210</v>
      </c>
      <c r="N173" s="10" t="s">
        <v>136</v>
      </c>
      <c r="O173" s="10" t="s">
        <v>119</v>
      </c>
      <c r="P173" s="10" t="s">
        <v>120</v>
      </c>
      <c r="Q173" s="10" t="s">
        <v>254</v>
      </c>
      <c r="R173" s="10" t="s">
        <v>255</v>
      </c>
      <c r="S173" s="10">
        <v>0.24</v>
      </c>
      <c r="T173" s="11"/>
      <c r="U173" s="11"/>
      <c r="V173" s="10" t="s">
        <v>123</v>
      </c>
      <c r="W173" s="10">
        <v>16</v>
      </c>
      <c r="X173" s="10">
        <v>19293</v>
      </c>
      <c r="Y173" s="10"/>
      <c r="Z173" s="10"/>
      <c r="AA173" s="10"/>
      <c r="AB173" s="10"/>
      <c r="AC173" s="10"/>
      <c r="AD173" s="10">
        <v>7043</v>
      </c>
      <c r="AE173" s="10"/>
      <c r="AF173" s="10"/>
      <c r="AG173" s="10"/>
      <c r="AH173" s="10"/>
      <c r="AI173" s="10" t="s">
        <v>124</v>
      </c>
      <c r="AJ173" s="12"/>
      <c r="AK173" s="9">
        <f t="shared" si="3"/>
        <v>1.0077081200575624</v>
      </c>
    </row>
    <row r="174" spans="1:37" x14ac:dyDescent="0.25">
      <c r="A174" s="10">
        <v>173</v>
      </c>
      <c r="B174" s="10">
        <v>22</v>
      </c>
      <c r="C174" s="10" t="s">
        <v>552</v>
      </c>
      <c r="D174" s="50" t="s">
        <v>612</v>
      </c>
      <c r="E174" s="10">
        <v>2013</v>
      </c>
      <c r="F174" s="10" t="s">
        <v>127</v>
      </c>
      <c r="G174" s="10" t="s">
        <v>128</v>
      </c>
      <c r="H174" s="10" t="s">
        <v>419</v>
      </c>
      <c r="I174" s="10" t="s">
        <v>114</v>
      </c>
      <c r="J174" s="10" t="s">
        <v>115</v>
      </c>
      <c r="K174" s="10" t="s">
        <v>257</v>
      </c>
      <c r="L174" s="10">
        <v>656</v>
      </c>
      <c r="M174" s="10" t="s">
        <v>220</v>
      </c>
      <c r="N174" s="10" t="s">
        <v>118</v>
      </c>
      <c r="O174" s="10" t="s">
        <v>119</v>
      </c>
      <c r="P174" s="10" t="s">
        <v>120</v>
      </c>
      <c r="Q174" s="10" t="s">
        <v>258</v>
      </c>
      <c r="R174" s="10" t="s">
        <v>212</v>
      </c>
      <c r="S174" s="10">
        <v>1.64</v>
      </c>
      <c r="T174" s="11"/>
      <c r="U174" s="11"/>
      <c r="V174" s="10" t="s">
        <v>259</v>
      </c>
      <c r="W174" s="10">
        <v>8</v>
      </c>
      <c r="X174" s="10">
        <v>5.8000000000000003E-2</v>
      </c>
      <c r="Y174" s="10">
        <v>5.2999999999999999E-2</v>
      </c>
      <c r="Z174" s="10"/>
      <c r="AA174" s="10"/>
      <c r="AB174" s="10"/>
      <c r="AC174" s="10">
        <v>8</v>
      </c>
      <c r="AD174" s="10">
        <v>0.05</v>
      </c>
      <c r="AE174" s="10">
        <v>2.5999999999999999E-2</v>
      </c>
      <c r="AF174" s="10"/>
      <c r="AG174" s="10"/>
      <c r="AH174" s="10"/>
      <c r="AI174" s="10" t="s">
        <v>158</v>
      </c>
      <c r="AJ174" s="12"/>
      <c r="AK174" s="9">
        <f t="shared" si="3"/>
        <v>0.14842000511827322</v>
      </c>
    </row>
    <row r="175" spans="1:37" x14ac:dyDescent="0.25">
      <c r="A175" s="10">
        <v>174</v>
      </c>
      <c r="B175" s="10">
        <v>22</v>
      </c>
      <c r="C175" s="10" t="s">
        <v>552</v>
      </c>
      <c r="D175" s="50" t="s">
        <v>612</v>
      </c>
      <c r="E175" s="10">
        <v>2013</v>
      </c>
      <c r="F175" s="10" t="s">
        <v>169</v>
      </c>
      <c r="G175" s="10" t="s">
        <v>128</v>
      </c>
      <c r="H175" s="10" t="s">
        <v>419</v>
      </c>
      <c r="I175" s="10" t="s">
        <v>114</v>
      </c>
      <c r="J175" s="10" t="s">
        <v>115</v>
      </c>
      <c r="K175" s="10" t="s">
        <v>257</v>
      </c>
      <c r="L175" s="10">
        <v>656</v>
      </c>
      <c r="M175" s="10" t="s">
        <v>220</v>
      </c>
      <c r="N175" s="10" t="s">
        <v>118</v>
      </c>
      <c r="O175" s="10" t="s">
        <v>119</v>
      </c>
      <c r="P175" s="10" t="s">
        <v>120</v>
      </c>
      <c r="Q175" s="10" t="s">
        <v>258</v>
      </c>
      <c r="R175" s="10" t="s">
        <v>212</v>
      </c>
      <c r="S175" s="10">
        <v>1.64</v>
      </c>
      <c r="T175" s="11"/>
      <c r="U175" s="11"/>
      <c r="V175" s="10" t="s">
        <v>259</v>
      </c>
      <c r="W175" s="10">
        <v>8</v>
      </c>
      <c r="X175" s="10">
        <v>2.1000000000000001E-2</v>
      </c>
      <c r="Y175" s="10">
        <v>3.3000000000000002E-2</v>
      </c>
      <c r="Z175" s="10"/>
      <c r="AA175" s="10"/>
      <c r="AB175" s="10"/>
      <c r="AC175" s="10">
        <v>8</v>
      </c>
      <c r="AD175" s="10">
        <v>0.01</v>
      </c>
      <c r="AE175" s="10">
        <v>1.4E-2</v>
      </c>
      <c r="AF175" s="10"/>
      <c r="AG175" s="10"/>
      <c r="AH175" s="10"/>
      <c r="AI175" s="10" t="s">
        <v>158</v>
      </c>
      <c r="AJ175" s="12"/>
      <c r="AK175" s="9">
        <f t="shared" si="3"/>
        <v>0.74193734472937733</v>
      </c>
    </row>
    <row r="176" spans="1:37" x14ac:dyDescent="0.25">
      <c r="A176" s="10">
        <v>175</v>
      </c>
      <c r="B176" s="10">
        <v>22</v>
      </c>
      <c r="C176" s="10" t="s">
        <v>552</v>
      </c>
      <c r="D176" s="50" t="s">
        <v>612</v>
      </c>
      <c r="E176" s="10">
        <v>2013</v>
      </c>
      <c r="F176" s="10" t="s">
        <v>129</v>
      </c>
      <c r="G176" s="10" t="s">
        <v>113</v>
      </c>
      <c r="H176" s="10" t="s">
        <v>419</v>
      </c>
      <c r="I176" s="10" t="s">
        <v>114</v>
      </c>
      <c r="J176" s="10" t="s">
        <v>115</v>
      </c>
      <c r="K176" s="10" t="s">
        <v>257</v>
      </c>
      <c r="L176" s="10">
        <v>656</v>
      </c>
      <c r="M176" s="10" t="s">
        <v>220</v>
      </c>
      <c r="N176" s="10" t="s">
        <v>118</v>
      </c>
      <c r="O176" s="10" t="s">
        <v>119</v>
      </c>
      <c r="P176" s="10" t="s">
        <v>120</v>
      </c>
      <c r="Q176" s="10" t="s">
        <v>258</v>
      </c>
      <c r="R176" s="10" t="s">
        <v>212</v>
      </c>
      <c r="S176" s="10">
        <v>1.64</v>
      </c>
      <c r="T176" s="11"/>
      <c r="U176" s="11"/>
      <c r="V176" s="10" t="s">
        <v>259</v>
      </c>
      <c r="W176" s="10">
        <v>8</v>
      </c>
      <c r="X176" s="10">
        <v>0.626</v>
      </c>
      <c r="Y176" s="10">
        <v>0.255</v>
      </c>
      <c r="Z176" s="10"/>
      <c r="AA176" s="10"/>
      <c r="AB176" s="10"/>
      <c r="AC176" s="10">
        <v>8</v>
      </c>
      <c r="AD176" s="10">
        <v>5.2600000000000001E-2</v>
      </c>
      <c r="AE176" s="10">
        <v>0.20399999999999999</v>
      </c>
      <c r="AF176" s="10"/>
      <c r="AG176" s="10"/>
      <c r="AH176" s="10"/>
      <c r="AI176" s="10" t="s">
        <v>158</v>
      </c>
      <c r="AJ176" s="12"/>
      <c r="AK176" s="9">
        <f t="shared" si="3"/>
        <v>2.4766342513564341</v>
      </c>
    </row>
    <row r="177" spans="1:37" x14ac:dyDescent="0.25">
      <c r="A177" s="10">
        <v>176</v>
      </c>
      <c r="B177" s="10">
        <v>22</v>
      </c>
      <c r="C177" s="10" t="s">
        <v>552</v>
      </c>
      <c r="D177" s="50" t="s">
        <v>612</v>
      </c>
      <c r="E177" s="10">
        <v>2013</v>
      </c>
      <c r="F177" s="10" t="s">
        <v>217</v>
      </c>
      <c r="G177" s="10" t="s">
        <v>113</v>
      </c>
      <c r="H177" s="10" t="s">
        <v>419</v>
      </c>
      <c r="I177" s="10" t="s">
        <v>114</v>
      </c>
      <c r="J177" s="10" t="s">
        <v>115</v>
      </c>
      <c r="K177" s="10" t="s">
        <v>257</v>
      </c>
      <c r="L177" s="10">
        <v>656</v>
      </c>
      <c r="M177" s="10" t="s">
        <v>220</v>
      </c>
      <c r="N177" s="10" t="s">
        <v>118</v>
      </c>
      <c r="O177" s="10" t="s">
        <v>119</v>
      </c>
      <c r="P177" s="10" t="s">
        <v>120</v>
      </c>
      <c r="Q177" s="10" t="s">
        <v>258</v>
      </c>
      <c r="R177" s="10" t="s">
        <v>212</v>
      </c>
      <c r="S177" s="10">
        <v>1.64</v>
      </c>
      <c r="T177" s="11"/>
      <c r="U177" s="11"/>
      <c r="V177" s="10" t="s">
        <v>259</v>
      </c>
      <c r="W177" s="10">
        <v>8</v>
      </c>
      <c r="X177" s="10">
        <v>6.2E-2</v>
      </c>
      <c r="Y177" s="10">
        <v>7.0000000000000007E-2</v>
      </c>
      <c r="Z177" s="10"/>
      <c r="AA177" s="10"/>
      <c r="AB177" s="10"/>
      <c r="AC177" s="10">
        <v>8</v>
      </c>
      <c r="AD177" s="10">
        <v>2.9000000000000001E-2</v>
      </c>
      <c r="AE177" s="10">
        <v>3.3000000000000002E-2</v>
      </c>
      <c r="AF177" s="10"/>
      <c r="AG177" s="10"/>
      <c r="AH177" s="10"/>
      <c r="AI177" s="10" t="s">
        <v>158</v>
      </c>
      <c r="AJ177" s="12"/>
      <c r="AK177" s="9">
        <f t="shared" si="3"/>
        <v>0.75983855505861742</v>
      </c>
    </row>
    <row r="178" spans="1:37" x14ac:dyDescent="0.25">
      <c r="A178" s="10">
        <v>177</v>
      </c>
      <c r="B178" s="10">
        <v>22</v>
      </c>
      <c r="C178" s="10" t="s">
        <v>552</v>
      </c>
      <c r="D178" s="50" t="s">
        <v>612</v>
      </c>
      <c r="E178" s="10">
        <v>2013</v>
      </c>
      <c r="F178" s="10" t="s">
        <v>125</v>
      </c>
      <c r="G178" s="10" t="s">
        <v>113</v>
      </c>
      <c r="H178" s="10" t="s">
        <v>419</v>
      </c>
      <c r="I178" s="10" t="s">
        <v>114</v>
      </c>
      <c r="J178" s="10" t="s">
        <v>115</v>
      </c>
      <c r="K178" s="10" t="s">
        <v>257</v>
      </c>
      <c r="L178" s="10">
        <v>656</v>
      </c>
      <c r="M178" s="10" t="s">
        <v>220</v>
      </c>
      <c r="N178" s="10" t="s">
        <v>118</v>
      </c>
      <c r="O178" s="10" t="s">
        <v>119</v>
      </c>
      <c r="P178" s="10" t="s">
        <v>120</v>
      </c>
      <c r="Q178" s="10" t="s">
        <v>258</v>
      </c>
      <c r="R178" s="10" t="s">
        <v>212</v>
      </c>
      <c r="S178" s="10">
        <v>1.64</v>
      </c>
      <c r="T178" s="11"/>
      <c r="U178" s="11"/>
      <c r="V178" s="10" t="s">
        <v>259</v>
      </c>
      <c r="W178" s="10">
        <v>8</v>
      </c>
      <c r="X178" s="10">
        <v>0.10199999999999999</v>
      </c>
      <c r="Y178" s="10">
        <v>7.3999999999999996E-2</v>
      </c>
      <c r="Z178" s="10"/>
      <c r="AA178" s="10"/>
      <c r="AB178" s="10"/>
      <c r="AC178" s="10">
        <v>8</v>
      </c>
      <c r="AD178" s="10">
        <v>0.104</v>
      </c>
      <c r="AE178" s="10">
        <v>0.109</v>
      </c>
      <c r="AF178" s="10"/>
      <c r="AG178" s="10"/>
      <c r="AH178" s="10"/>
      <c r="AI178" s="10" t="s">
        <v>158</v>
      </c>
      <c r="AJ178" s="12"/>
      <c r="AK178" s="9">
        <f t="shared" si="3"/>
        <v>-1.9418085857101627E-2</v>
      </c>
    </row>
    <row r="179" spans="1:37" x14ac:dyDescent="0.25">
      <c r="A179" s="10">
        <v>178</v>
      </c>
      <c r="B179" s="10">
        <v>22</v>
      </c>
      <c r="C179" s="10" t="s">
        <v>552</v>
      </c>
      <c r="D179" s="50" t="s">
        <v>612</v>
      </c>
      <c r="E179" s="10">
        <v>2013</v>
      </c>
      <c r="F179" s="10" t="s">
        <v>127</v>
      </c>
      <c r="G179" s="10" t="s">
        <v>128</v>
      </c>
      <c r="H179" s="10" t="s">
        <v>419</v>
      </c>
      <c r="I179" s="10" t="s">
        <v>114</v>
      </c>
      <c r="J179" s="10" t="s">
        <v>115</v>
      </c>
      <c r="K179" s="10" t="s">
        <v>257</v>
      </c>
      <c r="L179" s="10">
        <v>656</v>
      </c>
      <c r="M179" s="10" t="s">
        <v>220</v>
      </c>
      <c r="N179" s="10" t="s">
        <v>118</v>
      </c>
      <c r="O179" s="10" t="s">
        <v>119</v>
      </c>
      <c r="P179" s="10" t="s">
        <v>120</v>
      </c>
      <c r="Q179" s="10" t="s">
        <v>258</v>
      </c>
      <c r="R179" s="10" t="s">
        <v>212</v>
      </c>
      <c r="S179" s="10">
        <v>1.64</v>
      </c>
      <c r="T179" s="11"/>
      <c r="U179" s="11"/>
      <c r="V179" s="10" t="s">
        <v>259</v>
      </c>
      <c r="W179" s="10">
        <v>8</v>
      </c>
      <c r="X179" s="10">
        <v>5.5E-2</v>
      </c>
      <c r="Y179" s="10">
        <v>5.8999999999999997E-2</v>
      </c>
      <c r="Z179" s="10"/>
      <c r="AA179" s="10"/>
      <c r="AB179" s="10"/>
      <c r="AC179" s="10">
        <v>8</v>
      </c>
      <c r="AD179" s="10">
        <v>2.9000000000000001E-2</v>
      </c>
      <c r="AE179" s="10">
        <v>1.2999999999999999E-2</v>
      </c>
      <c r="AF179" s="10"/>
      <c r="AG179" s="10"/>
      <c r="AH179" s="10"/>
      <c r="AI179" s="10" t="s">
        <v>158</v>
      </c>
      <c r="AJ179" s="12"/>
      <c r="AK179" s="9">
        <f t="shared" si="3"/>
        <v>0.64003735524599692</v>
      </c>
    </row>
    <row r="180" spans="1:37" x14ac:dyDescent="0.25">
      <c r="A180" s="10">
        <v>179</v>
      </c>
      <c r="B180" s="10">
        <v>22</v>
      </c>
      <c r="C180" s="10" t="s">
        <v>552</v>
      </c>
      <c r="D180" s="50" t="s">
        <v>612</v>
      </c>
      <c r="E180" s="10">
        <v>2013</v>
      </c>
      <c r="F180" s="10" t="s">
        <v>169</v>
      </c>
      <c r="G180" s="10" t="s">
        <v>128</v>
      </c>
      <c r="H180" s="10" t="s">
        <v>419</v>
      </c>
      <c r="I180" s="10" t="s">
        <v>114</v>
      </c>
      <c r="J180" s="10" t="s">
        <v>115</v>
      </c>
      <c r="K180" s="10" t="s">
        <v>257</v>
      </c>
      <c r="L180" s="10">
        <v>656</v>
      </c>
      <c r="M180" s="10" t="s">
        <v>220</v>
      </c>
      <c r="N180" s="10" t="s">
        <v>118</v>
      </c>
      <c r="O180" s="10" t="s">
        <v>119</v>
      </c>
      <c r="P180" s="10" t="s">
        <v>120</v>
      </c>
      <c r="Q180" s="10" t="s">
        <v>258</v>
      </c>
      <c r="R180" s="10" t="s">
        <v>212</v>
      </c>
      <c r="S180" s="10">
        <v>1.64</v>
      </c>
      <c r="T180" s="11"/>
      <c r="U180" s="11"/>
      <c r="V180" s="10" t="s">
        <v>259</v>
      </c>
      <c r="W180" s="10">
        <v>8</v>
      </c>
      <c r="X180" s="10">
        <v>0.02</v>
      </c>
      <c r="Y180" s="10">
        <v>3.7999999999999999E-2</v>
      </c>
      <c r="Z180" s="10"/>
      <c r="AA180" s="10"/>
      <c r="AB180" s="10"/>
      <c r="AC180" s="10">
        <v>8</v>
      </c>
      <c r="AD180" s="10">
        <v>4.0000000000000001E-3</v>
      </c>
      <c r="AE180" s="10">
        <v>6.0000000000000001E-3</v>
      </c>
      <c r="AF180" s="10"/>
      <c r="AG180" s="10"/>
      <c r="AH180" s="10"/>
      <c r="AI180" s="10" t="s">
        <v>158</v>
      </c>
      <c r="AJ180" s="12"/>
      <c r="AK180" s="9">
        <f t="shared" si="3"/>
        <v>1.6094379124341003</v>
      </c>
    </row>
    <row r="181" spans="1:37" x14ac:dyDescent="0.25">
      <c r="A181" s="10">
        <v>180</v>
      </c>
      <c r="B181" s="10">
        <v>22</v>
      </c>
      <c r="C181" s="10" t="s">
        <v>552</v>
      </c>
      <c r="D181" s="50" t="s">
        <v>612</v>
      </c>
      <c r="E181" s="10">
        <v>2013</v>
      </c>
      <c r="F181" s="10" t="s">
        <v>129</v>
      </c>
      <c r="G181" s="10" t="s">
        <v>113</v>
      </c>
      <c r="H181" s="10" t="s">
        <v>419</v>
      </c>
      <c r="I181" s="10" t="s">
        <v>114</v>
      </c>
      <c r="J181" s="10" t="s">
        <v>115</v>
      </c>
      <c r="K181" s="10" t="s">
        <v>257</v>
      </c>
      <c r="L181" s="10">
        <v>656</v>
      </c>
      <c r="M181" s="10" t="s">
        <v>220</v>
      </c>
      <c r="N181" s="10" t="s">
        <v>118</v>
      </c>
      <c r="O181" s="10" t="s">
        <v>119</v>
      </c>
      <c r="P181" s="10" t="s">
        <v>120</v>
      </c>
      <c r="Q181" s="10" t="s">
        <v>258</v>
      </c>
      <c r="R181" s="10" t="s">
        <v>212</v>
      </c>
      <c r="S181" s="10">
        <v>1.64</v>
      </c>
      <c r="T181" s="11"/>
      <c r="U181" s="11"/>
      <c r="V181" s="10" t="s">
        <v>259</v>
      </c>
      <c r="W181" s="10">
        <v>8</v>
      </c>
      <c r="X181" s="10">
        <v>0.65500000000000003</v>
      </c>
      <c r="Y181" s="10">
        <v>0.29899999999999999</v>
      </c>
      <c r="Z181" s="10"/>
      <c r="AA181" s="10"/>
      <c r="AB181" s="10"/>
      <c r="AC181" s="10">
        <v>8</v>
      </c>
      <c r="AD181" s="10">
        <v>0.55200000000000005</v>
      </c>
      <c r="AE181" s="10">
        <v>0.20300000000000001</v>
      </c>
      <c r="AF181" s="10"/>
      <c r="AG181" s="10"/>
      <c r="AH181" s="10"/>
      <c r="AI181" s="10" t="s">
        <v>158</v>
      </c>
      <c r="AJ181" s="12"/>
      <c r="AK181" s="9">
        <f t="shared" si="3"/>
        <v>0.17108718935815664</v>
      </c>
    </row>
    <row r="182" spans="1:37" x14ac:dyDescent="0.25">
      <c r="A182" s="10">
        <v>181</v>
      </c>
      <c r="B182" s="10">
        <v>22</v>
      </c>
      <c r="C182" s="10" t="s">
        <v>552</v>
      </c>
      <c r="D182" s="50" t="s">
        <v>612</v>
      </c>
      <c r="E182" s="10">
        <v>2013</v>
      </c>
      <c r="F182" s="10" t="s">
        <v>217</v>
      </c>
      <c r="G182" s="10" t="s">
        <v>113</v>
      </c>
      <c r="H182" s="10" t="s">
        <v>419</v>
      </c>
      <c r="I182" s="10" t="s">
        <v>114</v>
      </c>
      <c r="J182" s="10" t="s">
        <v>115</v>
      </c>
      <c r="K182" s="10" t="s">
        <v>257</v>
      </c>
      <c r="L182" s="10">
        <v>656</v>
      </c>
      <c r="M182" s="10" t="s">
        <v>220</v>
      </c>
      <c r="N182" s="10" t="s">
        <v>118</v>
      </c>
      <c r="O182" s="10" t="s">
        <v>119</v>
      </c>
      <c r="P182" s="10" t="s">
        <v>120</v>
      </c>
      <c r="Q182" s="10" t="s">
        <v>258</v>
      </c>
      <c r="R182" s="10" t="s">
        <v>212</v>
      </c>
      <c r="S182" s="10">
        <v>1.64</v>
      </c>
      <c r="T182" s="11"/>
      <c r="U182" s="11"/>
      <c r="V182" s="10" t="s">
        <v>259</v>
      </c>
      <c r="W182" s="10">
        <v>8</v>
      </c>
      <c r="X182" s="10">
        <v>3.2000000000000001E-2</v>
      </c>
      <c r="Y182" s="10">
        <v>3.1E-2</v>
      </c>
      <c r="Z182" s="10"/>
      <c r="AA182" s="10"/>
      <c r="AB182" s="10"/>
      <c r="AC182" s="10">
        <v>8</v>
      </c>
      <c r="AD182" s="10">
        <v>2.5000000000000001E-2</v>
      </c>
      <c r="AE182" s="10">
        <v>2.7E-2</v>
      </c>
      <c r="AF182" s="10"/>
      <c r="AG182" s="10"/>
      <c r="AH182" s="10"/>
      <c r="AI182" s="10" t="s">
        <v>158</v>
      </c>
      <c r="AJ182" s="12"/>
      <c r="AK182" s="9">
        <f t="shared" si="3"/>
        <v>0.24686007793152581</v>
      </c>
    </row>
    <row r="183" spans="1:37" x14ac:dyDescent="0.25">
      <c r="A183" s="10">
        <v>182</v>
      </c>
      <c r="B183" s="10">
        <v>22</v>
      </c>
      <c r="C183" s="10" t="s">
        <v>552</v>
      </c>
      <c r="D183" s="50" t="s">
        <v>612</v>
      </c>
      <c r="E183" s="10">
        <v>2013</v>
      </c>
      <c r="F183" s="10" t="s">
        <v>125</v>
      </c>
      <c r="G183" s="10" t="s">
        <v>113</v>
      </c>
      <c r="H183" s="10" t="s">
        <v>419</v>
      </c>
      <c r="I183" s="10" t="s">
        <v>114</v>
      </c>
      <c r="J183" s="10" t="s">
        <v>115</v>
      </c>
      <c r="K183" s="10" t="s">
        <v>257</v>
      </c>
      <c r="L183" s="10">
        <v>656</v>
      </c>
      <c r="M183" s="10" t="s">
        <v>220</v>
      </c>
      <c r="N183" s="10" t="s">
        <v>118</v>
      </c>
      <c r="O183" s="10" t="s">
        <v>119</v>
      </c>
      <c r="P183" s="10" t="s">
        <v>120</v>
      </c>
      <c r="Q183" s="10" t="s">
        <v>258</v>
      </c>
      <c r="R183" s="10" t="s">
        <v>212</v>
      </c>
      <c r="S183" s="10">
        <v>1.64</v>
      </c>
      <c r="T183" s="11"/>
      <c r="U183" s="11"/>
      <c r="V183" s="10" t="s">
        <v>259</v>
      </c>
      <c r="W183" s="10">
        <v>8</v>
      </c>
      <c r="X183" s="10">
        <v>0.20799999999999999</v>
      </c>
      <c r="Y183" s="10">
        <v>0.25</v>
      </c>
      <c r="Z183" s="10"/>
      <c r="AA183" s="10"/>
      <c r="AB183" s="10"/>
      <c r="AC183" s="10">
        <v>8</v>
      </c>
      <c r="AD183" s="10">
        <v>0.10199999999999999</v>
      </c>
      <c r="AE183" s="10">
        <v>0.11700000000000001</v>
      </c>
      <c r="AF183" s="10"/>
      <c r="AG183" s="10"/>
      <c r="AH183" s="10"/>
      <c r="AI183" s="10" t="s">
        <v>158</v>
      </c>
      <c r="AJ183" s="12"/>
      <c r="AK183" s="9">
        <f t="shared" si="3"/>
        <v>0.71256526641704687</v>
      </c>
    </row>
    <row r="184" spans="1:37" x14ac:dyDescent="0.25">
      <c r="A184" s="10">
        <v>183</v>
      </c>
      <c r="B184" s="10">
        <v>23</v>
      </c>
      <c r="C184" s="10" t="s">
        <v>553</v>
      </c>
      <c r="D184" s="50" t="s">
        <v>613</v>
      </c>
      <c r="E184" s="10">
        <v>2015</v>
      </c>
      <c r="F184" s="10" t="s">
        <v>142</v>
      </c>
      <c r="G184" s="10" t="s">
        <v>143</v>
      </c>
      <c r="H184" s="10" t="s">
        <v>143</v>
      </c>
      <c r="I184" s="10" t="s">
        <v>114</v>
      </c>
      <c r="J184" s="10" t="s">
        <v>115</v>
      </c>
      <c r="K184" s="10" t="s">
        <v>260</v>
      </c>
      <c r="L184" s="10">
        <v>447</v>
      </c>
      <c r="M184" s="10" t="s">
        <v>261</v>
      </c>
      <c r="N184" s="10" t="s">
        <v>192</v>
      </c>
      <c r="O184" s="10" t="s">
        <v>119</v>
      </c>
      <c r="P184" s="10" t="s">
        <v>161</v>
      </c>
      <c r="Q184" s="10" t="s">
        <v>262</v>
      </c>
      <c r="R184" s="10" t="s">
        <v>157</v>
      </c>
      <c r="S184" s="10"/>
      <c r="T184" s="11"/>
      <c r="U184" s="11"/>
      <c r="V184" s="10">
        <v>2011</v>
      </c>
      <c r="W184" s="10">
        <v>26</v>
      </c>
      <c r="X184" s="10">
        <v>9938.5</v>
      </c>
      <c r="Y184" s="10">
        <v>11788</v>
      </c>
      <c r="Z184" s="10"/>
      <c r="AA184" s="10"/>
      <c r="AB184" s="10"/>
      <c r="AC184" s="10">
        <v>26</v>
      </c>
      <c r="AD184" s="10">
        <v>4068.5115384615387</v>
      </c>
      <c r="AE184" s="10">
        <v>13346</v>
      </c>
      <c r="AF184" s="10"/>
      <c r="AG184" s="10"/>
      <c r="AH184" s="10"/>
      <c r="AI184" s="10" t="s">
        <v>158</v>
      </c>
      <c r="AJ184" s="12"/>
      <c r="AK184" s="9">
        <f t="shared" si="3"/>
        <v>0.89313888664990171</v>
      </c>
    </row>
    <row r="185" spans="1:37" x14ac:dyDescent="0.25">
      <c r="A185" s="10">
        <v>184</v>
      </c>
      <c r="B185" s="10">
        <v>23</v>
      </c>
      <c r="C185" s="10" t="s">
        <v>553</v>
      </c>
      <c r="D185" s="50" t="s">
        <v>613</v>
      </c>
      <c r="E185" s="10">
        <v>2015</v>
      </c>
      <c r="F185" s="10" t="s">
        <v>218</v>
      </c>
      <c r="G185" s="10" t="s">
        <v>143</v>
      </c>
      <c r="H185" s="10" t="s">
        <v>143</v>
      </c>
      <c r="I185" s="10" t="s">
        <v>114</v>
      </c>
      <c r="J185" s="10" t="s">
        <v>115</v>
      </c>
      <c r="K185" s="10" t="s">
        <v>260</v>
      </c>
      <c r="L185" s="10">
        <v>447</v>
      </c>
      <c r="M185" s="10" t="s">
        <v>261</v>
      </c>
      <c r="N185" s="10" t="s">
        <v>192</v>
      </c>
      <c r="O185" s="10" t="s">
        <v>119</v>
      </c>
      <c r="P185" s="10" t="s">
        <v>161</v>
      </c>
      <c r="Q185" s="10" t="s">
        <v>262</v>
      </c>
      <c r="R185" s="10" t="s">
        <v>157</v>
      </c>
      <c r="S185" s="10"/>
      <c r="T185" s="11"/>
      <c r="U185" s="11"/>
      <c r="V185" s="10">
        <v>2011</v>
      </c>
      <c r="W185" s="10">
        <v>26</v>
      </c>
      <c r="X185" s="10">
        <v>7193.0384615384619</v>
      </c>
      <c r="Y185" s="10">
        <v>7859</v>
      </c>
      <c r="Z185" s="10"/>
      <c r="AA185" s="10"/>
      <c r="AB185" s="10"/>
      <c r="AC185" s="10">
        <v>26</v>
      </c>
      <c r="AD185" s="10">
        <v>2244.773076923077</v>
      </c>
      <c r="AE185" s="10">
        <v>5417</v>
      </c>
      <c r="AF185" s="10"/>
      <c r="AG185" s="10"/>
      <c r="AH185" s="10"/>
      <c r="AI185" s="10" t="s">
        <v>648</v>
      </c>
      <c r="AJ185" s="12"/>
      <c r="AK185" s="9">
        <f t="shared" si="3"/>
        <v>1.1645092411860249</v>
      </c>
    </row>
    <row r="186" spans="1:37" x14ac:dyDescent="0.25">
      <c r="A186" s="10">
        <v>185</v>
      </c>
      <c r="B186" s="10">
        <v>24</v>
      </c>
      <c r="C186" s="10" t="s">
        <v>554</v>
      </c>
      <c r="D186" s="50" t="s">
        <v>614</v>
      </c>
      <c r="E186" s="10">
        <v>2011</v>
      </c>
      <c r="F186" s="10" t="s">
        <v>126</v>
      </c>
      <c r="G186" s="10" t="s">
        <v>113</v>
      </c>
      <c r="H186" s="10" t="s">
        <v>419</v>
      </c>
      <c r="I186" s="10" t="s">
        <v>114</v>
      </c>
      <c r="J186" s="10" t="s">
        <v>115</v>
      </c>
      <c r="K186" s="10" t="s">
        <v>263</v>
      </c>
      <c r="L186" s="10">
        <v>393</v>
      </c>
      <c r="M186" s="10" t="s">
        <v>227</v>
      </c>
      <c r="N186" s="10" t="s">
        <v>177</v>
      </c>
      <c r="O186" s="10" t="s">
        <v>119</v>
      </c>
      <c r="P186" s="10" t="s">
        <v>120</v>
      </c>
      <c r="Q186" s="10" t="s">
        <v>264</v>
      </c>
      <c r="R186" s="10" t="s">
        <v>157</v>
      </c>
      <c r="S186" s="10">
        <v>0.42</v>
      </c>
      <c r="T186" s="11"/>
      <c r="U186" s="11"/>
      <c r="V186" s="10" t="s">
        <v>265</v>
      </c>
      <c r="W186" s="10">
        <v>21</v>
      </c>
      <c r="X186" s="10">
        <v>1.34</v>
      </c>
      <c r="Y186" s="10"/>
      <c r="Z186" s="10"/>
      <c r="AA186" s="10"/>
      <c r="AB186" s="10"/>
      <c r="AC186" s="10">
        <v>21</v>
      </c>
      <c r="AD186" s="10">
        <v>0.84</v>
      </c>
      <c r="AE186" s="10"/>
      <c r="AF186" s="10"/>
      <c r="AG186" s="10"/>
      <c r="AH186" s="10"/>
      <c r="AI186" s="10" t="s">
        <v>158</v>
      </c>
      <c r="AJ186" s="12"/>
      <c r="AK186" s="9">
        <f t="shared" si="3"/>
        <v>0.46702300110759781</v>
      </c>
    </row>
    <row r="187" spans="1:37" x14ac:dyDescent="0.25">
      <c r="A187" s="10">
        <v>186</v>
      </c>
      <c r="B187" s="10">
        <v>24</v>
      </c>
      <c r="C187" s="10" t="s">
        <v>554</v>
      </c>
      <c r="D187" s="50" t="s">
        <v>614</v>
      </c>
      <c r="E187" s="10">
        <v>2011</v>
      </c>
      <c r="F187" s="10" t="s">
        <v>217</v>
      </c>
      <c r="G187" s="10" t="s">
        <v>113</v>
      </c>
      <c r="H187" s="10" t="s">
        <v>419</v>
      </c>
      <c r="I187" s="10" t="s">
        <v>114</v>
      </c>
      <c r="J187" s="10" t="s">
        <v>115</v>
      </c>
      <c r="K187" s="10" t="s">
        <v>263</v>
      </c>
      <c r="L187" s="10">
        <v>393</v>
      </c>
      <c r="M187" s="10" t="s">
        <v>227</v>
      </c>
      <c r="N187" s="10" t="s">
        <v>177</v>
      </c>
      <c r="O187" s="10" t="s">
        <v>119</v>
      </c>
      <c r="P187" s="10" t="s">
        <v>120</v>
      </c>
      <c r="Q187" s="10" t="s">
        <v>264</v>
      </c>
      <c r="R187" s="10" t="s">
        <v>157</v>
      </c>
      <c r="S187" s="10">
        <v>0.42</v>
      </c>
      <c r="T187" s="11"/>
      <c r="U187" s="11"/>
      <c r="V187" s="10" t="s">
        <v>265</v>
      </c>
      <c r="W187" s="10">
        <v>21</v>
      </c>
      <c r="X187" s="10">
        <v>0.17</v>
      </c>
      <c r="Y187" s="10"/>
      <c r="Z187" s="10"/>
      <c r="AA187" s="10"/>
      <c r="AB187" s="10"/>
      <c r="AC187" s="10">
        <v>21</v>
      </c>
      <c r="AD187" s="10">
        <v>0.18</v>
      </c>
      <c r="AE187" s="10"/>
      <c r="AF187" s="10"/>
      <c r="AG187" s="10"/>
      <c r="AH187" s="10"/>
      <c r="AI187" s="10" t="s">
        <v>158</v>
      </c>
      <c r="AJ187" s="12"/>
      <c r="AK187" s="9">
        <f t="shared" si="3"/>
        <v>-5.7158413839948519E-2</v>
      </c>
    </row>
    <row r="188" spans="1:37" x14ac:dyDescent="0.25">
      <c r="A188" s="10">
        <v>187</v>
      </c>
      <c r="B188" s="10">
        <v>24</v>
      </c>
      <c r="C188" s="10" t="s">
        <v>554</v>
      </c>
      <c r="D188" s="50" t="s">
        <v>614</v>
      </c>
      <c r="E188" s="10">
        <v>2011</v>
      </c>
      <c r="F188" s="10" t="s">
        <v>129</v>
      </c>
      <c r="G188" s="10" t="s">
        <v>113</v>
      </c>
      <c r="H188" s="10" t="s">
        <v>419</v>
      </c>
      <c r="I188" s="10" t="s">
        <v>114</v>
      </c>
      <c r="J188" s="10" t="s">
        <v>115</v>
      </c>
      <c r="K188" s="10" t="s">
        <v>263</v>
      </c>
      <c r="L188" s="10">
        <v>393</v>
      </c>
      <c r="M188" s="10" t="s">
        <v>227</v>
      </c>
      <c r="N188" s="10" t="s">
        <v>177</v>
      </c>
      <c r="O188" s="10" t="s">
        <v>119</v>
      </c>
      <c r="P188" s="10" t="s">
        <v>120</v>
      </c>
      <c r="Q188" s="10" t="s">
        <v>264</v>
      </c>
      <c r="R188" s="10" t="s">
        <v>157</v>
      </c>
      <c r="S188" s="10">
        <v>0.42</v>
      </c>
      <c r="T188" s="11"/>
      <c r="U188" s="11"/>
      <c r="V188" s="10" t="s">
        <v>265</v>
      </c>
      <c r="W188" s="10">
        <v>21</v>
      </c>
      <c r="X188" s="10">
        <v>1.52</v>
      </c>
      <c r="Y188" s="10"/>
      <c r="Z188" s="10"/>
      <c r="AA188" s="10"/>
      <c r="AB188" s="10"/>
      <c r="AC188" s="10">
        <v>21</v>
      </c>
      <c r="AD188" s="10">
        <v>1.03</v>
      </c>
      <c r="AE188" s="10"/>
      <c r="AF188" s="10"/>
      <c r="AG188" s="10"/>
      <c r="AH188" s="10"/>
      <c r="AI188" s="10" t="s">
        <v>158</v>
      </c>
      <c r="AJ188" s="12"/>
      <c r="AK188" s="9">
        <f t="shared" si="3"/>
        <v>0.38915153261664065</v>
      </c>
    </row>
    <row r="189" spans="1:37" x14ac:dyDescent="0.25">
      <c r="A189" s="10">
        <v>188</v>
      </c>
      <c r="B189" s="10">
        <v>24</v>
      </c>
      <c r="C189" s="10" t="s">
        <v>554</v>
      </c>
      <c r="D189" s="50" t="s">
        <v>614</v>
      </c>
      <c r="E189" s="10">
        <v>2011</v>
      </c>
      <c r="F189" s="10" t="s">
        <v>166</v>
      </c>
      <c r="G189" s="10" t="s">
        <v>113</v>
      </c>
      <c r="H189" s="10" t="s">
        <v>419</v>
      </c>
      <c r="I189" s="10" t="s">
        <v>114</v>
      </c>
      <c r="J189" s="10" t="s">
        <v>115</v>
      </c>
      <c r="K189" s="10" t="s">
        <v>263</v>
      </c>
      <c r="L189" s="10">
        <v>393</v>
      </c>
      <c r="M189" s="10" t="s">
        <v>227</v>
      </c>
      <c r="N189" s="10" t="s">
        <v>177</v>
      </c>
      <c r="O189" s="10" t="s">
        <v>119</v>
      </c>
      <c r="P189" s="10" t="s">
        <v>120</v>
      </c>
      <c r="Q189" s="10" t="s">
        <v>264</v>
      </c>
      <c r="R189" s="10" t="s">
        <v>157</v>
      </c>
      <c r="S189" s="10">
        <v>0.42</v>
      </c>
      <c r="T189" s="11"/>
      <c r="U189" s="11"/>
      <c r="V189" s="10" t="s">
        <v>265</v>
      </c>
      <c r="W189" s="10">
        <v>21</v>
      </c>
      <c r="X189" s="10">
        <v>0.13</v>
      </c>
      <c r="Y189" s="10"/>
      <c r="Z189" s="10"/>
      <c r="AA189" s="10"/>
      <c r="AB189" s="10"/>
      <c r="AC189" s="10">
        <v>21</v>
      </c>
      <c r="AD189" s="10">
        <v>0.09</v>
      </c>
      <c r="AE189" s="10"/>
      <c r="AF189" s="10"/>
      <c r="AG189" s="10"/>
      <c r="AH189" s="10"/>
      <c r="AI189" s="10" t="s">
        <v>158</v>
      </c>
      <c r="AJ189" s="12"/>
      <c r="AK189" s="9">
        <f t="shared" si="3"/>
        <v>0.36772478012531751</v>
      </c>
    </row>
    <row r="190" spans="1:37" x14ac:dyDescent="0.25">
      <c r="A190" s="10">
        <v>189</v>
      </c>
      <c r="B190" s="10">
        <v>24</v>
      </c>
      <c r="C190" s="10" t="s">
        <v>554</v>
      </c>
      <c r="D190" s="50" t="s">
        <v>614</v>
      </c>
      <c r="E190" s="10">
        <v>2011</v>
      </c>
      <c r="F190" s="10" t="s">
        <v>130</v>
      </c>
      <c r="G190" s="10" t="s">
        <v>113</v>
      </c>
      <c r="H190" s="10" t="s">
        <v>419</v>
      </c>
      <c r="I190" s="10" t="s">
        <v>114</v>
      </c>
      <c r="J190" s="10" t="s">
        <v>115</v>
      </c>
      <c r="K190" s="10" t="s">
        <v>263</v>
      </c>
      <c r="L190" s="10">
        <v>393</v>
      </c>
      <c r="M190" s="10" t="s">
        <v>227</v>
      </c>
      <c r="N190" s="10" t="s">
        <v>177</v>
      </c>
      <c r="O190" s="10" t="s">
        <v>119</v>
      </c>
      <c r="P190" s="10" t="s">
        <v>120</v>
      </c>
      <c r="Q190" s="10" t="s">
        <v>264</v>
      </c>
      <c r="R190" s="10" t="s">
        <v>157</v>
      </c>
      <c r="S190" s="10">
        <v>0.42</v>
      </c>
      <c r="T190" s="11"/>
      <c r="U190" s="11"/>
      <c r="V190" s="10" t="s">
        <v>265</v>
      </c>
      <c r="W190" s="10">
        <v>21</v>
      </c>
      <c r="X190" s="10">
        <v>1.22</v>
      </c>
      <c r="Y190" s="10"/>
      <c r="Z190" s="10"/>
      <c r="AA190" s="10"/>
      <c r="AB190" s="10"/>
      <c r="AC190" s="10">
        <v>21</v>
      </c>
      <c r="AD190" s="10">
        <v>0.75</v>
      </c>
      <c r="AE190" s="10"/>
      <c r="AF190" s="10"/>
      <c r="AG190" s="10"/>
      <c r="AH190" s="10"/>
      <c r="AI190" s="10" t="s">
        <v>158</v>
      </c>
      <c r="AJ190" s="12"/>
      <c r="AK190" s="9">
        <f t="shared" si="3"/>
        <v>0.48653293119694613</v>
      </c>
    </row>
    <row r="191" spans="1:37" x14ac:dyDescent="0.25">
      <c r="A191" s="10">
        <v>190</v>
      </c>
      <c r="B191" s="10">
        <v>24</v>
      </c>
      <c r="C191" s="10" t="s">
        <v>554</v>
      </c>
      <c r="D191" s="50" t="s">
        <v>614</v>
      </c>
      <c r="E191" s="10">
        <v>2011</v>
      </c>
      <c r="F191" s="10" t="s">
        <v>127</v>
      </c>
      <c r="G191" s="10" t="s">
        <v>128</v>
      </c>
      <c r="H191" s="10" t="s">
        <v>419</v>
      </c>
      <c r="I191" s="10" t="s">
        <v>114</v>
      </c>
      <c r="J191" s="10" t="s">
        <v>115</v>
      </c>
      <c r="K191" s="10" t="s">
        <v>263</v>
      </c>
      <c r="L191" s="10">
        <v>393</v>
      </c>
      <c r="M191" s="10" t="s">
        <v>227</v>
      </c>
      <c r="N191" s="10" t="s">
        <v>177</v>
      </c>
      <c r="O191" s="10" t="s">
        <v>119</v>
      </c>
      <c r="P191" s="10" t="s">
        <v>120</v>
      </c>
      <c r="Q191" s="10" t="s">
        <v>264</v>
      </c>
      <c r="R191" s="10" t="s">
        <v>157</v>
      </c>
      <c r="S191" s="10">
        <v>0.42</v>
      </c>
      <c r="T191" s="11"/>
      <c r="U191" s="11"/>
      <c r="V191" s="10" t="s">
        <v>265</v>
      </c>
      <c r="W191" s="10">
        <v>21</v>
      </c>
      <c r="X191" s="10">
        <v>0.15</v>
      </c>
      <c r="Y191" s="10"/>
      <c r="Z191" s="10"/>
      <c r="AA191" s="10"/>
      <c r="AB191" s="10"/>
      <c r="AC191" s="10">
        <v>21</v>
      </c>
      <c r="AD191" s="10">
        <v>0.09</v>
      </c>
      <c r="AE191" s="10"/>
      <c r="AF191" s="10"/>
      <c r="AG191" s="10"/>
      <c r="AH191" s="10"/>
      <c r="AI191" s="10" t="s">
        <v>158</v>
      </c>
      <c r="AJ191" s="12"/>
      <c r="AK191" s="9">
        <f t="shared" si="3"/>
        <v>0.51082562376599072</v>
      </c>
    </row>
    <row r="192" spans="1:37" x14ac:dyDescent="0.25">
      <c r="A192" s="10">
        <v>191</v>
      </c>
      <c r="B192" s="10">
        <v>24</v>
      </c>
      <c r="C192" s="10" t="s">
        <v>554</v>
      </c>
      <c r="D192" s="50" t="s">
        <v>614</v>
      </c>
      <c r="E192" s="10">
        <v>2011</v>
      </c>
      <c r="F192" s="10" t="s">
        <v>169</v>
      </c>
      <c r="G192" s="10" t="s">
        <v>128</v>
      </c>
      <c r="H192" s="10" t="s">
        <v>419</v>
      </c>
      <c r="I192" s="10" t="s">
        <v>114</v>
      </c>
      <c r="J192" s="10" t="s">
        <v>115</v>
      </c>
      <c r="K192" s="10" t="s">
        <v>263</v>
      </c>
      <c r="L192" s="10">
        <v>393</v>
      </c>
      <c r="M192" s="10" t="s">
        <v>227</v>
      </c>
      <c r="N192" s="10" t="s">
        <v>177</v>
      </c>
      <c r="O192" s="10" t="s">
        <v>119</v>
      </c>
      <c r="P192" s="10" t="s">
        <v>120</v>
      </c>
      <c r="Q192" s="10" t="s">
        <v>264</v>
      </c>
      <c r="R192" s="10" t="s">
        <v>157</v>
      </c>
      <c r="S192" s="10">
        <v>0.42</v>
      </c>
      <c r="T192" s="11"/>
      <c r="U192" s="11"/>
      <c r="V192" s="10" t="s">
        <v>265</v>
      </c>
      <c r="W192" s="10">
        <v>21</v>
      </c>
      <c r="X192" s="10">
        <v>7.0000000000000001E-3</v>
      </c>
      <c r="Y192" s="10"/>
      <c r="Z192" s="10"/>
      <c r="AA192" s="10"/>
      <c r="AB192" s="10"/>
      <c r="AC192" s="10">
        <v>21</v>
      </c>
      <c r="AD192" s="10">
        <v>0.02</v>
      </c>
      <c r="AE192" s="10"/>
      <c r="AF192" s="10"/>
      <c r="AG192" s="10"/>
      <c r="AH192" s="10"/>
      <c r="AI192" s="10" t="s">
        <v>158</v>
      </c>
      <c r="AJ192" s="12"/>
      <c r="AK192" s="9">
        <f t="shared" si="3"/>
        <v>-1.0498221244986778</v>
      </c>
    </row>
    <row r="193" spans="1:37" x14ac:dyDescent="0.25">
      <c r="A193" s="10">
        <v>192</v>
      </c>
      <c r="B193" s="10">
        <v>24</v>
      </c>
      <c r="C193" s="10" t="s">
        <v>554</v>
      </c>
      <c r="D193" s="50" t="s">
        <v>614</v>
      </c>
      <c r="E193" s="10">
        <v>2011</v>
      </c>
      <c r="F193" s="10" t="s">
        <v>171</v>
      </c>
      <c r="G193" s="10" t="s">
        <v>128</v>
      </c>
      <c r="H193" s="10" t="s">
        <v>419</v>
      </c>
      <c r="I193" s="10" t="s">
        <v>114</v>
      </c>
      <c r="J193" s="10" t="s">
        <v>115</v>
      </c>
      <c r="K193" s="10" t="s">
        <v>263</v>
      </c>
      <c r="L193" s="10">
        <v>393</v>
      </c>
      <c r="M193" s="10" t="s">
        <v>227</v>
      </c>
      <c r="N193" s="10" t="s">
        <v>177</v>
      </c>
      <c r="O193" s="10" t="s">
        <v>119</v>
      </c>
      <c r="P193" s="10" t="s">
        <v>120</v>
      </c>
      <c r="Q193" s="10" t="s">
        <v>264</v>
      </c>
      <c r="R193" s="10" t="s">
        <v>157</v>
      </c>
      <c r="S193" s="10">
        <v>0.42</v>
      </c>
      <c r="T193" s="11"/>
      <c r="U193" s="11"/>
      <c r="V193" s="10" t="s">
        <v>265</v>
      </c>
      <c r="W193" s="10">
        <v>21</v>
      </c>
      <c r="X193" s="10">
        <v>0.15</v>
      </c>
      <c r="Y193" s="10"/>
      <c r="Z193" s="10"/>
      <c r="AA193" s="10"/>
      <c r="AB193" s="10"/>
      <c r="AC193" s="10">
        <v>21</v>
      </c>
      <c r="AD193" s="10">
        <v>0.08</v>
      </c>
      <c r="AE193" s="10"/>
      <c r="AF193" s="10"/>
      <c r="AG193" s="10"/>
      <c r="AH193" s="10"/>
      <c r="AI193" s="10" t="s">
        <v>158</v>
      </c>
      <c r="AJ193" s="12"/>
      <c r="AK193" s="9">
        <f t="shared" si="3"/>
        <v>0.62860865942237409</v>
      </c>
    </row>
    <row r="194" spans="1:37" x14ac:dyDescent="0.25">
      <c r="A194" s="10">
        <v>193</v>
      </c>
      <c r="B194" s="10">
        <v>24</v>
      </c>
      <c r="C194" s="10" t="s">
        <v>554</v>
      </c>
      <c r="D194" s="50" t="s">
        <v>614</v>
      </c>
      <c r="E194" s="10">
        <v>2011</v>
      </c>
      <c r="F194" s="10" t="s">
        <v>142</v>
      </c>
      <c r="G194" s="10" t="s">
        <v>143</v>
      </c>
      <c r="H194" s="10" t="s">
        <v>143</v>
      </c>
      <c r="I194" s="10" t="s">
        <v>114</v>
      </c>
      <c r="J194" s="10" t="s">
        <v>115</v>
      </c>
      <c r="K194" s="10" t="s">
        <v>263</v>
      </c>
      <c r="L194" s="10">
        <v>393</v>
      </c>
      <c r="M194" s="10" t="s">
        <v>227</v>
      </c>
      <c r="N194" s="10" t="s">
        <v>177</v>
      </c>
      <c r="O194" s="10" t="s">
        <v>119</v>
      </c>
      <c r="P194" s="10" t="s">
        <v>120</v>
      </c>
      <c r="Q194" s="10" t="s">
        <v>264</v>
      </c>
      <c r="R194" s="10" t="s">
        <v>157</v>
      </c>
      <c r="S194" s="10">
        <v>0.42</v>
      </c>
      <c r="T194" s="11"/>
      <c r="U194" s="11"/>
      <c r="V194" s="10" t="s">
        <v>265</v>
      </c>
      <c r="W194" s="10">
        <v>20</v>
      </c>
      <c r="X194" s="10">
        <v>119</v>
      </c>
      <c r="Y194" s="10"/>
      <c r="Z194" s="10"/>
      <c r="AA194" s="10"/>
      <c r="AB194" s="10"/>
      <c r="AC194" s="10">
        <v>20</v>
      </c>
      <c r="AD194" s="10">
        <v>33</v>
      </c>
      <c r="AE194" s="10"/>
      <c r="AF194" s="10"/>
      <c r="AG194" s="10"/>
      <c r="AH194" s="10"/>
      <c r="AI194" s="10" t="s">
        <v>158</v>
      </c>
      <c r="AJ194" s="12"/>
      <c r="AK194" s="9">
        <f t="shared" si="3"/>
        <v>1.2826159316450492</v>
      </c>
    </row>
    <row r="195" spans="1:37" x14ac:dyDescent="0.25">
      <c r="A195" s="10">
        <v>194</v>
      </c>
      <c r="B195" s="10">
        <v>24</v>
      </c>
      <c r="C195" s="10" t="s">
        <v>554</v>
      </c>
      <c r="D195" s="50" t="s">
        <v>614</v>
      </c>
      <c r="E195" s="10">
        <v>2011</v>
      </c>
      <c r="F195" s="10" t="s">
        <v>126</v>
      </c>
      <c r="G195" s="10" t="s">
        <v>113</v>
      </c>
      <c r="H195" s="10" t="s">
        <v>419</v>
      </c>
      <c r="I195" s="10" t="s">
        <v>114</v>
      </c>
      <c r="J195" s="10" t="s">
        <v>115</v>
      </c>
      <c r="K195" s="10" t="s">
        <v>263</v>
      </c>
      <c r="L195" s="10">
        <v>393</v>
      </c>
      <c r="M195" s="10" t="s">
        <v>227</v>
      </c>
      <c r="N195" s="10" t="s">
        <v>177</v>
      </c>
      <c r="O195" s="10" t="s">
        <v>119</v>
      </c>
      <c r="P195" s="10" t="s">
        <v>120</v>
      </c>
      <c r="Q195" s="10" t="s">
        <v>266</v>
      </c>
      <c r="R195" s="10" t="s">
        <v>157</v>
      </c>
      <c r="S195" s="10">
        <v>0.4</v>
      </c>
      <c r="T195" s="11"/>
      <c r="U195" s="11"/>
      <c r="V195" s="10" t="s">
        <v>265</v>
      </c>
      <c r="W195" s="10">
        <v>22</v>
      </c>
      <c r="X195" s="10">
        <v>0.9</v>
      </c>
      <c r="Y195" s="10"/>
      <c r="Z195" s="10"/>
      <c r="AA195" s="10"/>
      <c r="AB195" s="10"/>
      <c r="AC195" s="10">
        <v>22</v>
      </c>
      <c r="AD195" s="10">
        <v>0.69</v>
      </c>
      <c r="AE195" s="10"/>
      <c r="AF195" s="10"/>
      <c r="AG195" s="10"/>
      <c r="AH195" s="10"/>
      <c r="AI195" s="10" t="s">
        <v>158</v>
      </c>
      <c r="AJ195" s="12"/>
      <c r="AK195" s="9">
        <f t="shared" si="3"/>
        <v>0.2657031657330059</v>
      </c>
    </row>
    <row r="196" spans="1:37" x14ac:dyDescent="0.25">
      <c r="A196" s="10">
        <v>195</v>
      </c>
      <c r="B196" s="10">
        <v>24</v>
      </c>
      <c r="C196" s="10" t="s">
        <v>554</v>
      </c>
      <c r="D196" s="50" t="s">
        <v>614</v>
      </c>
      <c r="E196" s="10">
        <v>2011</v>
      </c>
      <c r="F196" s="10" t="s">
        <v>217</v>
      </c>
      <c r="G196" s="10" t="s">
        <v>113</v>
      </c>
      <c r="H196" s="10" t="s">
        <v>419</v>
      </c>
      <c r="I196" s="10" t="s">
        <v>114</v>
      </c>
      <c r="J196" s="10" t="s">
        <v>115</v>
      </c>
      <c r="K196" s="10" t="s">
        <v>263</v>
      </c>
      <c r="L196" s="10">
        <v>393</v>
      </c>
      <c r="M196" s="10" t="s">
        <v>227</v>
      </c>
      <c r="N196" s="10" t="s">
        <v>177</v>
      </c>
      <c r="O196" s="10" t="s">
        <v>119</v>
      </c>
      <c r="P196" s="10" t="s">
        <v>120</v>
      </c>
      <c r="Q196" s="10" t="s">
        <v>266</v>
      </c>
      <c r="R196" s="10" t="s">
        <v>157</v>
      </c>
      <c r="S196" s="10">
        <v>0.4</v>
      </c>
      <c r="T196" s="11"/>
      <c r="U196" s="11"/>
      <c r="V196" s="10" t="s">
        <v>265</v>
      </c>
      <c r="W196" s="10">
        <v>22</v>
      </c>
      <c r="X196" s="10">
        <v>0.18</v>
      </c>
      <c r="Y196" s="10"/>
      <c r="Z196" s="10"/>
      <c r="AA196" s="10"/>
      <c r="AB196" s="10"/>
      <c r="AC196" s="10">
        <v>22</v>
      </c>
      <c r="AD196" s="10">
        <v>0.2</v>
      </c>
      <c r="AE196" s="10"/>
      <c r="AF196" s="10"/>
      <c r="AG196" s="10"/>
      <c r="AH196" s="10"/>
      <c r="AI196" s="10" t="s">
        <v>158</v>
      </c>
      <c r="AJ196" s="12"/>
      <c r="AK196" s="9">
        <f t="shared" si="3"/>
        <v>-0.10536051565782641</v>
      </c>
    </row>
    <row r="197" spans="1:37" x14ac:dyDescent="0.25">
      <c r="A197" s="10">
        <v>196</v>
      </c>
      <c r="B197" s="10">
        <v>24</v>
      </c>
      <c r="C197" s="10" t="s">
        <v>554</v>
      </c>
      <c r="D197" s="50" t="s">
        <v>614</v>
      </c>
      <c r="E197" s="10">
        <v>2011</v>
      </c>
      <c r="F197" s="10" t="s">
        <v>129</v>
      </c>
      <c r="G197" s="10" t="s">
        <v>113</v>
      </c>
      <c r="H197" s="10" t="s">
        <v>419</v>
      </c>
      <c r="I197" s="10" t="s">
        <v>114</v>
      </c>
      <c r="J197" s="10" t="s">
        <v>115</v>
      </c>
      <c r="K197" s="10" t="s">
        <v>263</v>
      </c>
      <c r="L197" s="10">
        <v>393</v>
      </c>
      <c r="M197" s="10" t="s">
        <v>227</v>
      </c>
      <c r="N197" s="10" t="s">
        <v>177</v>
      </c>
      <c r="O197" s="10" t="s">
        <v>119</v>
      </c>
      <c r="P197" s="10" t="s">
        <v>120</v>
      </c>
      <c r="Q197" s="10" t="s">
        <v>266</v>
      </c>
      <c r="R197" s="10" t="s">
        <v>157</v>
      </c>
      <c r="S197" s="10">
        <v>0.4</v>
      </c>
      <c r="T197" s="11"/>
      <c r="U197" s="11"/>
      <c r="V197" s="10" t="s">
        <v>265</v>
      </c>
      <c r="W197" s="10">
        <v>22</v>
      </c>
      <c r="X197" s="10">
        <v>1.07</v>
      </c>
      <c r="Y197" s="10"/>
      <c r="Z197" s="10"/>
      <c r="AA197" s="10"/>
      <c r="AB197" s="10"/>
      <c r="AC197" s="10">
        <v>22</v>
      </c>
      <c r="AD197" s="10">
        <v>0.88</v>
      </c>
      <c r="AE197" s="10"/>
      <c r="AF197" s="10"/>
      <c r="AG197" s="10"/>
      <c r="AH197" s="10"/>
      <c r="AI197" s="10" t="s">
        <v>158</v>
      </c>
      <c r="AJ197" s="12"/>
      <c r="AK197" s="9">
        <f t="shared" si="3"/>
        <v>0.19549201998369981</v>
      </c>
    </row>
    <row r="198" spans="1:37" x14ac:dyDescent="0.25">
      <c r="A198" s="10">
        <v>197</v>
      </c>
      <c r="B198" s="10">
        <v>24</v>
      </c>
      <c r="C198" s="10" t="s">
        <v>554</v>
      </c>
      <c r="D198" s="50" t="s">
        <v>614</v>
      </c>
      <c r="E198" s="10">
        <v>2011</v>
      </c>
      <c r="F198" s="10" t="s">
        <v>166</v>
      </c>
      <c r="G198" s="10" t="s">
        <v>113</v>
      </c>
      <c r="H198" s="10" t="s">
        <v>419</v>
      </c>
      <c r="I198" s="10" t="s">
        <v>114</v>
      </c>
      <c r="J198" s="10" t="s">
        <v>115</v>
      </c>
      <c r="K198" s="10" t="s">
        <v>263</v>
      </c>
      <c r="L198" s="10">
        <v>393</v>
      </c>
      <c r="M198" s="10" t="s">
        <v>227</v>
      </c>
      <c r="N198" s="10" t="s">
        <v>177</v>
      </c>
      <c r="O198" s="10" t="s">
        <v>119</v>
      </c>
      <c r="P198" s="10" t="s">
        <v>120</v>
      </c>
      <c r="Q198" s="10" t="s">
        <v>266</v>
      </c>
      <c r="R198" s="10" t="s">
        <v>157</v>
      </c>
      <c r="S198" s="10">
        <v>0.4</v>
      </c>
      <c r="T198" s="11"/>
      <c r="U198" s="11"/>
      <c r="V198" s="10" t="s">
        <v>265</v>
      </c>
      <c r="W198" s="10">
        <v>22</v>
      </c>
      <c r="X198" s="10">
        <v>0.24</v>
      </c>
      <c r="Y198" s="10"/>
      <c r="Z198" s="10"/>
      <c r="AA198" s="10"/>
      <c r="AB198" s="10"/>
      <c r="AC198" s="10">
        <v>22</v>
      </c>
      <c r="AD198" s="10">
        <v>0.16</v>
      </c>
      <c r="AE198" s="10"/>
      <c r="AF198" s="10"/>
      <c r="AG198" s="10"/>
      <c r="AH198" s="10"/>
      <c r="AI198" s="10" t="s">
        <v>158</v>
      </c>
      <c r="AJ198" s="12"/>
      <c r="AK198" s="9">
        <f t="shared" si="3"/>
        <v>0.40546510810816438</v>
      </c>
    </row>
    <row r="199" spans="1:37" x14ac:dyDescent="0.25">
      <c r="A199" s="10">
        <v>198</v>
      </c>
      <c r="B199" s="10">
        <v>24</v>
      </c>
      <c r="C199" s="10" t="s">
        <v>554</v>
      </c>
      <c r="D199" s="50" t="s">
        <v>614</v>
      </c>
      <c r="E199" s="10">
        <v>2011</v>
      </c>
      <c r="F199" s="10" t="s">
        <v>130</v>
      </c>
      <c r="G199" s="10" t="s">
        <v>113</v>
      </c>
      <c r="H199" s="10" t="s">
        <v>419</v>
      </c>
      <c r="I199" s="10" t="s">
        <v>114</v>
      </c>
      <c r="J199" s="10" t="s">
        <v>115</v>
      </c>
      <c r="K199" s="10" t="s">
        <v>263</v>
      </c>
      <c r="L199" s="10">
        <v>393</v>
      </c>
      <c r="M199" s="10" t="s">
        <v>227</v>
      </c>
      <c r="N199" s="10" t="s">
        <v>177</v>
      </c>
      <c r="O199" s="10" t="s">
        <v>119</v>
      </c>
      <c r="P199" s="10" t="s">
        <v>120</v>
      </c>
      <c r="Q199" s="10" t="s">
        <v>266</v>
      </c>
      <c r="R199" s="10" t="s">
        <v>157</v>
      </c>
      <c r="S199" s="10">
        <v>0.4</v>
      </c>
      <c r="T199" s="11"/>
      <c r="U199" s="11"/>
      <c r="V199" s="10" t="s">
        <v>265</v>
      </c>
      <c r="W199" s="10">
        <v>22</v>
      </c>
      <c r="X199" s="10">
        <v>0.69</v>
      </c>
      <c r="Y199" s="10"/>
      <c r="Z199" s="10"/>
      <c r="AA199" s="10"/>
      <c r="AB199" s="10"/>
      <c r="AC199" s="10">
        <v>22</v>
      </c>
      <c r="AD199" s="10">
        <v>0.52</v>
      </c>
      <c r="AE199" s="10"/>
      <c r="AF199" s="10"/>
      <c r="AG199" s="10"/>
      <c r="AH199" s="10"/>
      <c r="AI199" s="10" t="s">
        <v>158</v>
      </c>
      <c r="AJ199" s="12"/>
      <c r="AK199" s="9">
        <f t="shared" si="3"/>
        <v>0.28286278601583198</v>
      </c>
    </row>
    <row r="200" spans="1:37" x14ac:dyDescent="0.25">
      <c r="A200" s="10">
        <v>199</v>
      </c>
      <c r="B200" s="10">
        <v>24</v>
      </c>
      <c r="C200" s="10" t="s">
        <v>554</v>
      </c>
      <c r="D200" s="50" t="s">
        <v>614</v>
      </c>
      <c r="E200" s="10">
        <v>2011</v>
      </c>
      <c r="F200" s="10" t="s">
        <v>127</v>
      </c>
      <c r="G200" s="10" t="s">
        <v>128</v>
      </c>
      <c r="H200" s="10" t="s">
        <v>419</v>
      </c>
      <c r="I200" s="10" t="s">
        <v>114</v>
      </c>
      <c r="J200" s="10" t="s">
        <v>115</v>
      </c>
      <c r="K200" s="10" t="s">
        <v>263</v>
      </c>
      <c r="L200" s="10">
        <v>393</v>
      </c>
      <c r="M200" s="10" t="s">
        <v>227</v>
      </c>
      <c r="N200" s="10" t="s">
        <v>177</v>
      </c>
      <c r="O200" s="10" t="s">
        <v>119</v>
      </c>
      <c r="P200" s="10" t="s">
        <v>120</v>
      </c>
      <c r="Q200" s="10" t="s">
        <v>266</v>
      </c>
      <c r="R200" s="10" t="s">
        <v>157</v>
      </c>
      <c r="S200" s="10">
        <v>0.4</v>
      </c>
      <c r="T200" s="11"/>
      <c r="U200" s="11"/>
      <c r="V200" s="10" t="s">
        <v>265</v>
      </c>
      <c r="W200" s="10">
        <v>22</v>
      </c>
      <c r="X200" s="10">
        <v>0.17</v>
      </c>
      <c r="Y200" s="10"/>
      <c r="Z200" s="10"/>
      <c r="AA200" s="10"/>
      <c r="AB200" s="10"/>
      <c r="AC200" s="10">
        <v>22</v>
      </c>
      <c r="AD200" s="10">
        <v>0.17</v>
      </c>
      <c r="AE200" s="10"/>
      <c r="AF200" s="10"/>
      <c r="AG200" s="10"/>
      <c r="AH200" s="10"/>
      <c r="AI200" s="10" t="s">
        <v>158</v>
      </c>
      <c r="AJ200" s="12"/>
      <c r="AK200" s="9">
        <f t="shared" si="3"/>
        <v>0</v>
      </c>
    </row>
    <row r="201" spans="1:37" x14ac:dyDescent="0.25">
      <c r="A201" s="10">
        <v>200</v>
      </c>
      <c r="B201" s="10">
        <v>24</v>
      </c>
      <c r="C201" s="10" t="s">
        <v>554</v>
      </c>
      <c r="D201" s="50" t="s">
        <v>614</v>
      </c>
      <c r="E201" s="10">
        <v>2011</v>
      </c>
      <c r="F201" s="10" t="s">
        <v>169</v>
      </c>
      <c r="G201" s="10" t="s">
        <v>128</v>
      </c>
      <c r="H201" s="10" t="s">
        <v>419</v>
      </c>
      <c r="I201" s="10" t="s">
        <v>114</v>
      </c>
      <c r="J201" s="10" t="s">
        <v>115</v>
      </c>
      <c r="K201" s="10" t="s">
        <v>263</v>
      </c>
      <c r="L201" s="10">
        <v>393</v>
      </c>
      <c r="M201" s="10" t="s">
        <v>227</v>
      </c>
      <c r="N201" s="10" t="s">
        <v>177</v>
      </c>
      <c r="O201" s="10" t="s">
        <v>119</v>
      </c>
      <c r="P201" s="10" t="s">
        <v>120</v>
      </c>
      <c r="Q201" s="10" t="s">
        <v>266</v>
      </c>
      <c r="R201" s="10" t="s">
        <v>157</v>
      </c>
      <c r="S201" s="10">
        <v>0.4</v>
      </c>
      <c r="T201" s="11"/>
      <c r="U201" s="11"/>
      <c r="V201" s="10" t="s">
        <v>265</v>
      </c>
      <c r="W201" s="10">
        <v>21</v>
      </c>
      <c r="X201" s="10">
        <v>0.1</v>
      </c>
      <c r="Y201" s="10"/>
      <c r="Z201" s="10"/>
      <c r="AA201" s="10"/>
      <c r="AB201" s="10"/>
      <c r="AC201" s="10">
        <v>21</v>
      </c>
      <c r="AD201" s="10">
        <v>0.09</v>
      </c>
      <c r="AE201" s="10"/>
      <c r="AF201" s="10"/>
      <c r="AG201" s="10"/>
      <c r="AH201" s="10"/>
      <c r="AI201" s="10" t="s">
        <v>158</v>
      </c>
      <c r="AJ201" s="12"/>
      <c r="AK201" s="9">
        <f t="shared" ref="AK201:AK264" si="4">LN(X201/AD201)</f>
        <v>0.10536051565782635</v>
      </c>
    </row>
    <row r="202" spans="1:37" x14ac:dyDescent="0.25">
      <c r="A202" s="10">
        <v>201</v>
      </c>
      <c r="B202" s="10">
        <v>24</v>
      </c>
      <c r="C202" s="10" t="s">
        <v>554</v>
      </c>
      <c r="D202" s="50" t="s">
        <v>614</v>
      </c>
      <c r="E202" s="10">
        <v>2011</v>
      </c>
      <c r="F202" s="10" t="s">
        <v>171</v>
      </c>
      <c r="G202" s="10" t="s">
        <v>128</v>
      </c>
      <c r="H202" s="10" t="s">
        <v>419</v>
      </c>
      <c r="I202" s="10" t="s">
        <v>114</v>
      </c>
      <c r="J202" s="10" t="s">
        <v>115</v>
      </c>
      <c r="K202" s="10" t="s">
        <v>263</v>
      </c>
      <c r="L202" s="10">
        <v>393</v>
      </c>
      <c r="M202" s="10" t="s">
        <v>227</v>
      </c>
      <c r="N202" s="10" t="s">
        <v>177</v>
      </c>
      <c r="O202" s="10" t="s">
        <v>119</v>
      </c>
      <c r="P202" s="10" t="s">
        <v>120</v>
      </c>
      <c r="Q202" s="10" t="s">
        <v>266</v>
      </c>
      <c r="R202" s="10" t="s">
        <v>157</v>
      </c>
      <c r="S202" s="10">
        <v>0.4</v>
      </c>
      <c r="T202" s="11"/>
      <c r="U202" s="11"/>
      <c r="V202" s="10" t="s">
        <v>265</v>
      </c>
      <c r="W202" s="10">
        <v>22</v>
      </c>
      <c r="X202" s="10">
        <v>0.12</v>
      </c>
      <c r="Y202" s="10"/>
      <c r="Z202" s="10"/>
      <c r="AA202" s="10"/>
      <c r="AB202" s="10"/>
      <c r="AC202" s="10">
        <v>22</v>
      </c>
      <c r="AD202" s="10">
        <v>0.12</v>
      </c>
      <c r="AE202" s="10"/>
      <c r="AF202" s="10"/>
      <c r="AG202" s="10"/>
      <c r="AH202" s="10"/>
      <c r="AI202" s="10" t="s">
        <v>158</v>
      </c>
      <c r="AJ202" s="12"/>
      <c r="AK202" s="9">
        <f t="shared" si="4"/>
        <v>0</v>
      </c>
    </row>
    <row r="203" spans="1:37" x14ac:dyDescent="0.25">
      <c r="A203" s="10">
        <v>202</v>
      </c>
      <c r="B203" s="10">
        <v>24</v>
      </c>
      <c r="C203" s="10" t="s">
        <v>554</v>
      </c>
      <c r="D203" s="50" t="s">
        <v>614</v>
      </c>
      <c r="E203" s="10">
        <v>2011</v>
      </c>
      <c r="F203" s="10" t="s">
        <v>142</v>
      </c>
      <c r="G203" s="10" t="s">
        <v>143</v>
      </c>
      <c r="H203" s="10" t="s">
        <v>143</v>
      </c>
      <c r="I203" s="10" t="s">
        <v>114</v>
      </c>
      <c r="J203" s="10" t="s">
        <v>115</v>
      </c>
      <c r="K203" s="10" t="s">
        <v>263</v>
      </c>
      <c r="L203" s="10">
        <v>393</v>
      </c>
      <c r="M203" s="10" t="s">
        <v>227</v>
      </c>
      <c r="N203" s="10" t="s">
        <v>177</v>
      </c>
      <c r="O203" s="10" t="s">
        <v>119</v>
      </c>
      <c r="P203" s="10" t="s">
        <v>120</v>
      </c>
      <c r="Q203" s="10" t="s">
        <v>266</v>
      </c>
      <c r="R203" s="10" t="s">
        <v>157</v>
      </c>
      <c r="S203" s="10">
        <v>0.4</v>
      </c>
      <c r="T203" s="11"/>
      <c r="U203" s="11"/>
      <c r="V203" s="10" t="s">
        <v>265</v>
      </c>
      <c r="W203" s="10">
        <v>21</v>
      </c>
      <c r="X203" s="10">
        <v>58</v>
      </c>
      <c r="Y203" s="10"/>
      <c r="Z203" s="10"/>
      <c r="AA203" s="10"/>
      <c r="AB203" s="10"/>
      <c r="AC203" s="10">
        <v>21</v>
      </c>
      <c r="AD203" s="10">
        <v>19</v>
      </c>
      <c r="AE203" s="10"/>
      <c r="AF203" s="10"/>
      <c r="AG203" s="10"/>
      <c r="AH203" s="10"/>
      <c r="AI203" s="10" t="s">
        <v>158</v>
      </c>
      <c r="AJ203" s="12"/>
      <c r="AK203" s="9">
        <f t="shared" si="4"/>
        <v>1.1160040313799788</v>
      </c>
    </row>
    <row r="204" spans="1:37" x14ac:dyDescent="0.25">
      <c r="A204" s="10">
        <v>203</v>
      </c>
      <c r="B204" s="10">
        <v>25</v>
      </c>
      <c r="C204" s="10" t="s">
        <v>555</v>
      </c>
      <c r="D204" s="50" t="s">
        <v>615</v>
      </c>
      <c r="E204" s="10">
        <v>2019</v>
      </c>
      <c r="F204" s="10" t="s">
        <v>126</v>
      </c>
      <c r="G204" s="10" t="s">
        <v>113</v>
      </c>
      <c r="H204" s="10" t="s">
        <v>419</v>
      </c>
      <c r="I204" s="10" t="s">
        <v>242</v>
      </c>
      <c r="J204" s="10" t="s">
        <v>115</v>
      </c>
      <c r="K204" s="10" t="s">
        <v>267</v>
      </c>
      <c r="L204" s="10">
        <v>558</v>
      </c>
      <c r="M204" s="10" t="s">
        <v>267</v>
      </c>
      <c r="N204" s="10" t="s">
        <v>136</v>
      </c>
      <c r="O204" s="10" t="s">
        <v>119</v>
      </c>
      <c r="P204" s="10" t="s">
        <v>120</v>
      </c>
      <c r="Q204" s="10" t="s">
        <v>268</v>
      </c>
      <c r="R204" s="10" t="s">
        <v>157</v>
      </c>
      <c r="S204" s="10">
        <v>6.0400000000000002E-3</v>
      </c>
      <c r="T204" s="11"/>
      <c r="U204" s="11"/>
      <c r="V204" s="10" t="s">
        <v>269</v>
      </c>
      <c r="W204" s="10">
        <v>15</v>
      </c>
      <c r="X204" s="10">
        <v>0.4</v>
      </c>
      <c r="Y204" s="10"/>
      <c r="Z204" s="10"/>
      <c r="AA204" s="10"/>
      <c r="AB204" s="10"/>
      <c r="AC204" s="10"/>
      <c r="AD204" s="10">
        <v>0.14000000000000001</v>
      </c>
      <c r="AE204" s="10"/>
      <c r="AF204" s="10"/>
      <c r="AG204" s="10"/>
      <c r="AH204" s="10"/>
      <c r="AI204" s="10" t="s">
        <v>124</v>
      </c>
      <c r="AJ204" s="12"/>
      <c r="AK204" s="9">
        <f t="shared" si="4"/>
        <v>1.0498221244986776</v>
      </c>
    </row>
    <row r="205" spans="1:37" x14ac:dyDescent="0.25">
      <c r="A205" s="10">
        <v>204</v>
      </c>
      <c r="B205" s="10">
        <v>25</v>
      </c>
      <c r="C205" s="10" t="s">
        <v>555</v>
      </c>
      <c r="D205" s="50" t="s">
        <v>615</v>
      </c>
      <c r="E205" s="10">
        <v>2019</v>
      </c>
      <c r="F205" s="10" t="s">
        <v>217</v>
      </c>
      <c r="G205" s="10" t="s">
        <v>113</v>
      </c>
      <c r="H205" s="10" t="s">
        <v>419</v>
      </c>
      <c r="I205" s="10" t="s">
        <v>242</v>
      </c>
      <c r="J205" s="10" t="s">
        <v>115</v>
      </c>
      <c r="K205" s="10" t="s">
        <v>267</v>
      </c>
      <c r="L205" s="10">
        <v>558</v>
      </c>
      <c r="M205" s="10" t="s">
        <v>267</v>
      </c>
      <c r="N205" s="10" t="s">
        <v>136</v>
      </c>
      <c r="O205" s="10" t="s">
        <v>119</v>
      </c>
      <c r="P205" s="10" t="s">
        <v>120</v>
      </c>
      <c r="Q205" s="10" t="s">
        <v>268</v>
      </c>
      <c r="R205" s="10" t="s">
        <v>157</v>
      </c>
      <c r="S205" s="10">
        <v>6.0400000000000002E-3</v>
      </c>
      <c r="T205" s="11"/>
      <c r="U205" s="11"/>
      <c r="V205" s="10" t="s">
        <v>269</v>
      </c>
      <c r="W205" s="10">
        <v>15</v>
      </c>
      <c r="X205" s="10">
        <v>0.14000000000000001</v>
      </c>
      <c r="Y205" s="10"/>
      <c r="Z205" s="10"/>
      <c r="AA205" s="10"/>
      <c r="AB205" s="10"/>
      <c r="AC205" s="10"/>
      <c r="AD205" s="10">
        <v>0.03</v>
      </c>
      <c r="AE205" s="10"/>
      <c r="AF205" s="10"/>
      <c r="AG205" s="10"/>
      <c r="AH205" s="10"/>
      <c r="AI205" s="10" t="s">
        <v>124</v>
      </c>
      <c r="AJ205" s="12"/>
      <c r="AK205" s="9">
        <f t="shared" si="4"/>
        <v>1.5404450409471491</v>
      </c>
    </row>
    <row r="206" spans="1:37" x14ac:dyDescent="0.25">
      <c r="A206" s="10">
        <v>205</v>
      </c>
      <c r="B206" s="10">
        <v>25</v>
      </c>
      <c r="C206" s="10" t="s">
        <v>555</v>
      </c>
      <c r="D206" s="50" t="s">
        <v>615</v>
      </c>
      <c r="E206" s="10">
        <v>2019</v>
      </c>
      <c r="F206" s="10" t="s">
        <v>125</v>
      </c>
      <c r="G206" s="10" t="s">
        <v>113</v>
      </c>
      <c r="H206" s="10" t="s">
        <v>419</v>
      </c>
      <c r="I206" s="10" t="s">
        <v>242</v>
      </c>
      <c r="J206" s="10" t="s">
        <v>115</v>
      </c>
      <c r="K206" s="10" t="s">
        <v>267</v>
      </c>
      <c r="L206" s="10">
        <v>558</v>
      </c>
      <c r="M206" s="10" t="s">
        <v>267</v>
      </c>
      <c r="N206" s="10" t="s">
        <v>136</v>
      </c>
      <c r="O206" s="10" t="s">
        <v>119</v>
      </c>
      <c r="P206" s="10" t="s">
        <v>120</v>
      </c>
      <c r="Q206" s="10" t="s">
        <v>268</v>
      </c>
      <c r="R206" s="10" t="s">
        <v>157</v>
      </c>
      <c r="S206" s="10">
        <v>6.0400000000000002E-3</v>
      </c>
      <c r="T206" s="11"/>
      <c r="U206" s="11"/>
      <c r="V206" s="10" t="s">
        <v>269</v>
      </c>
      <c r="W206" s="10">
        <v>15</v>
      </c>
      <c r="X206" s="10">
        <v>0.06</v>
      </c>
      <c r="Y206" s="10"/>
      <c r="Z206" s="10"/>
      <c r="AA206" s="10"/>
      <c r="AB206" s="10"/>
      <c r="AC206" s="10"/>
      <c r="AD206" s="10">
        <v>0.01</v>
      </c>
      <c r="AE206" s="10"/>
      <c r="AF206" s="10"/>
      <c r="AG206" s="10"/>
      <c r="AH206" s="10"/>
      <c r="AI206" s="10" t="s">
        <v>124</v>
      </c>
      <c r="AJ206" s="12"/>
      <c r="AK206" s="9">
        <f t="shared" si="4"/>
        <v>1.791759469228055</v>
      </c>
    </row>
    <row r="207" spans="1:37" x14ac:dyDescent="0.25">
      <c r="A207" s="10">
        <v>206</v>
      </c>
      <c r="B207" s="10">
        <v>25</v>
      </c>
      <c r="C207" s="10" t="s">
        <v>555</v>
      </c>
      <c r="D207" s="50" t="s">
        <v>615</v>
      </c>
      <c r="E207" s="10">
        <v>2019</v>
      </c>
      <c r="F207" s="10" t="s">
        <v>127</v>
      </c>
      <c r="G207" s="10" t="s">
        <v>128</v>
      </c>
      <c r="H207" s="10" t="s">
        <v>419</v>
      </c>
      <c r="I207" s="10" t="s">
        <v>242</v>
      </c>
      <c r="J207" s="10" t="s">
        <v>115</v>
      </c>
      <c r="K207" s="10" t="s">
        <v>267</v>
      </c>
      <c r="L207" s="10">
        <v>558</v>
      </c>
      <c r="M207" s="10" t="s">
        <v>267</v>
      </c>
      <c r="N207" s="10" t="s">
        <v>136</v>
      </c>
      <c r="O207" s="10" t="s">
        <v>119</v>
      </c>
      <c r="P207" s="10" t="s">
        <v>120</v>
      </c>
      <c r="Q207" s="10" t="s">
        <v>268</v>
      </c>
      <c r="R207" s="10" t="s">
        <v>157</v>
      </c>
      <c r="S207" s="10">
        <v>6.0400000000000002E-3</v>
      </c>
      <c r="T207" s="11"/>
      <c r="U207" s="11"/>
      <c r="V207" s="10" t="s">
        <v>269</v>
      </c>
      <c r="W207" s="10">
        <v>15</v>
      </c>
      <c r="X207" s="10">
        <v>0.04</v>
      </c>
      <c r="Y207" s="10"/>
      <c r="Z207" s="10"/>
      <c r="AA207" s="10"/>
      <c r="AB207" s="10"/>
      <c r="AC207" s="10"/>
      <c r="AD207" s="10">
        <v>0.04</v>
      </c>
      <c r="AE207" s="10"/>
      <c r="AF207" s="10"/>
      <c r="AG207" s="10"/>
      <c r="AH207" s="10"/>
      <c r="AI207" s="10" t="s">
        <v>124</v>
      </c>
      <c r="AJ207" s="12"/>
      <c r="AK207" s="9">
        <f t="shared" si="4"/>
        <v>0</v>
      </c>
    </row>
    <row r="208" spans="1:37" x14ac:dyDescent="0.25">
      <c r="A208" s="10">
        <v>207</v>
      </c>
      <c r="B208" s="10">
        <v>25</v>
      </c>
      <c r="C208" s="10" t="s">
        <v>555</v>
      </c>
      <c r="D208" s="50" t="s">
        <v>615</v>
      </c>
      <c r="E208" s="10">
        <v>2019</v>
      </c>
      <c r="F208" s="10" t="s">
        <v>169</v>
      </c>
      <c r="G208" s="10" t="s">
        <v>128</v>
      </c>
      <c r="H208" s="10" t="s">
        <v>419</v>
      </c>
      <c r="I208" s="10" t="s">
        <v>242</v>
      </c>
      <c r="J208" s="10" t="s">
        <v>115</v>
      </c>
      <c r="K208" s="10" t="s">
        <v>267</v>
      </c>
      <c r="L208" s="10">
        <v>558</v>
      </c>
      <c r="M208" s="10" t="s">
        <v>267</v>
      </c>
      <c r="N208" s="10" t="s">
        <v>136</v>
      </c>
      <c r="O208" s="10" t="s">
        <v>119</v>
      </c>
      <c r="P208" s="10" t="s">
        <v>120</v>
      </c>
      <c r="Q208" s="10" t="s">
        <v>268</v>
      </c>
      <c r="R208" s="10" t="s">
        <v>157</v>
      </c>
      <c r="S208" s="10">
        <v>6.0400000000000002E-3</v>
      </c>
      <c r="T208" s="11"/>
      <c r="U208" s="11"/>
      <c r="V208" s="10" t="s">
        <v>269</v>
      </c>
      <c r="W208" s="10">
        <v>15</v>
      </c>
      <c r="X208" s="10">
        <v>0.01</v>
      </c>
      <c r="Y208" s="10"/>
      <c r="Z208" s="10"/>
      <c r="AA208" s="10"/>
      <c r="AB208" s="10"/>
      <c r="AC208" s="10"/>
      <c r="AD208" s="10">
        <v>0.03</v>
      </c>
      <c r="AE208" s="10"/>
      <c r="AF208" s="10"/>
      <c r="AG208" s="10"/>
      <c r="AH208" s="10"/>
      <c r="AI208" s="10" t="s">
        <v>124</v>
      </c>
      <c r="AJ208" s="12"/>
      <c r="AK208" s="9">
        <f t="shared" si="4"/>
        <v>-1.0986122886681096</v>
      </c>
    </row>
    <row r="209" spans="1:37" x14ac:dyDescent="0.25">
      <c r="A209" s="10">
        <v>208</v>
      </c>
      <c r="B209" s="10">
        <v>25</v>
      </c>
      <c r="C209" s="10" t="s">
        <v>555</v>
      </c>
      <c r="D209" s="50" t="s">
        <v>615</v>
      </c>
      <c r="E209" s="10">
        <v>2019</v>
      </c>
      <c r="F209" s="10" t="s">
        <v>142</v>
      </c>
      <c r="G209" s="10" t="s">
        <v>143</v>
      </c>
      <c r="H209" s="10" t="s">
        <v>143</v>
      </c>
      <c r="I209" s="10" t="s">
        <v>242</v>
      </c>
      <c r="J209" s="10" t="s">
        <v>115</v>
      </c>
      <c r="K209" s="10" t="s">
        <v>267</v>
      </c>
      <c r="L209" s="10">
        <v>558</v>
      </c>
      <c r="M209" s="10" t="s">
        <v>267</v>
      </c>
      <c r="N209" s="10" t="s">
        <v>136</v>
      </c>
      <c r="O209" s="10" t="s">
        <v>119</v>
      </c>
      <c r="P209" s="10" t="s">
        <v>120</v>
      </c>
      <c r="Q209" s="10" t="s">
        <v>268</v>
      </c>
      <c r="R209" s="10" t="s">
        <v>157</v>
      </c>
      <c r="S209" s="10">
        <v>6.0400000000000002E-3</v>
      </c>
      <c r="T209" s="11"/>
      <c r="U209" s="11"/>
      <c r="V209" s="10" t="s">
        <v>269</v>
      </c>
      <c r="W209" s="10">
        <v>15</v>
      </c>
      <c r="X209" s="10">
        <v>3.76</v>
      </c>
      <c r="Y209" s="10"/>
      <c r="Z209" s="10"/>
      <c r="AA209" s="10"/>
      <c r="AB209" s="10"/>
      <c r="AC209" s="10"/>
      <c r="AD209" s="10">
        <v>1.1100000000000001</v>
      </c>
      <c r="AE209" s="10"/>
      <c r="AF209" s="10"/>
      <c r="AG209" s="10"/>
      <c r="AH209" s="10"/>
      <c r="AI209" s="10" t="s">
        <v>124</v>
      </c>
      <c r="AJ209" s="12"/>
      <c r="AK209" s="9">
        <f t="shared" si="4"/>
        <v>1.2200589420775603</v>
      </c>
    </row>
    <row r="210" spans="1:37" x14ac:dyDescent="0.25">
      <c r="A210" s="10">
        <v>209</v>
      </c>
      <c r="B210" s="10">
        <v>25</v>
      </c>
      <c r="C210" s="10" t="s">
        <v>555</v>
      </c>
      <c r="D210" s="50" t="s">
        <v>615</v>
      </c>
      <c r="E210" s="10">
        <v>2019</v>
      </c>
      <c r="F210" s="10" t="s">
        <v>129</v>
      </c>
      <c r="G210" s="10" t="s">
        <v>113</v>
      </c>
      <c r="H210" s="10" t="s">
        <v>419</v>
      </c>
      <c r="I210" s="10" t="s">
        <v>242</v>
      </c>
      <c r="J210" s="10" t="s">
        <v>115</v>
      </c>
      <c r="K210" s="10" t="s">
        <v>267</v>
      </c>
      <c r="L210" s="10">
        <v>558</v>
      </c>
      <c r="M210" s="10" t="s">
        <v>267</v>
      </c>
      <c r="N210" s="10" t="s">
        <v>136</v>
      </c>
      <c r="O210" s="10" t="s">
        <v>119</v>
      </c>
      <c r="P210" s="10" t="s">
        <v>120</v>
      </c>
      <c r="Q210" s="10" t="s">
        <v>268</v>
      </c>
      <c r="R210" s="10" t="s">
        <v>157</v>
      </c>
      <c r="S210" s="10">
        <v>6.0400000000000002E-3</v>
      </c>
      <c r="T210" s="11"/>
      <c r="U210" s="11"/>
      <c r="V210" s="10" t="s">
        <v>269</v>
      </c>
      <c r="W210" s="10">
        <v>15</v>
      </c>
      <c r="X210" s="10">
        <v>0.54</v>
      </c>
      <c r="Y210" s="10"/>
      <c r="Z210" s="10"/>
      <c r="AA210" s="10"/>
      <c r="AB210" s="10"/>
      <c r="AC210" s="10"/>
      <c r="AD210" s="10">
        <v>0.17</v>
      </c>
      <c r="AE210" s="10"/>
      <c r="AF210" s="10"/>
      <c r="AG210" s="10"/>
      <c r="AH210" s="10"/>
      <c r="AI210" s="10" t="s">
        <v>124</v>
      </c>
      <c r="AJ210" s="12"/>
      <c r="AK210" s="9">
        <f t="shared" si="4"/>
        <v>1.1557707025080584</v>
      </c>
    </row>
    <row r="211" spans="1:37" x14ac:dyDescent="0.25">
      <c r="A211" s="10">
        <v>210</v>
      </c>
      <c r="B211" s="10">
        <v>25</v>
      </c>
      <c r="C211" s="10" t="s">
        <v>555</v>
      </c>
      <c r="D211" s="50" t="s">
        <v>615</v>
      </c>
      <c r="E211" s="10">
        <v>2019</v>
      </c>
      <c r="F211" s="10" t="s">
        <v>171</v>
      </c>
      <c r="G211" s="10" t="s">
        <v>128</v>
      </c>
      <c r="H211" s="10" t="s">
        <v>419</v>
      </c>
      <c r="I211" s="10" t="s">
        <v>242</v>
      </c>
      <c r="J211" s="10" t="s">
        <v>115</v>
      </c>
      <c r="K211" s="10" t="s">
        <v>267</v>
      </c>
      <c r="L211" s="10">
        <v>558</v>
      </c>
      <c r="M211" s="10" t="s">
        <v>267</v>
      </c>
      <c r="N211" s="10" t="s">
        <v>136</v>
      </c>
      <c r="O211" s="10" t="s">
        <v>119</v>
      </c>
      <c r="P211" s="10" t="s">
        <v>120</v>
      </c>
      <c r="Q211" s="10" t="s">
        <v>268</v>
      </c>
      <c r="R211" s="10" t="s">
        <v>157</v>
      </c>
      <c r="S211" s="10">
        <v>6.0400000000000002E-3</v>
      </c>
      <c r="T211" s="11"/>
      <c r="U211" s="11"/>
      <c r="V211" s="10" t="s">
        <v>269</v>
      </c>
      <c r="W211" s="10">
        <v>15</v>
      </c>
      <c r="X211" s="10">
        <v>0.03</v>
      </c>
      <c r="Y211" s="10"/>
      <c r="Z211" s="10"/>
      <c r="AA211" s="10"/>
      <c r="AB211" s="10"/>
      <c r="AC211" s="10"/>
      <c r="AD211" s="10">
        <v>0.01</v>
      </c>
      <c r="AE211" s="10"/>
      <c r="AF211" s="10"/>
      <c r="AG211" s="10"/>
      <c r="AH211" s="10"/>
      <c r="AI211" s="10" t="s">
        <v>124</v>
      </c>
      <c r="AJ211" s="12"/>
      <c r="AK211" s="9">
        <f t="shared" si="4"/>
        <v>1.0986122886681098</v>
      </c>
    </row>
    <row r="212" spans="1:37" x14ac:dyDescent="0.25">
      <c r="A212" s="10">
        <v>211</v>
      </c>
      <c r="B212" s="10">
        <v>25</v>
      </c>
      <c r="C212" s="10" t="s">
        <v>555</v>
      </c>
      <c r="D212" s="50" t="s">
        <v>615</v>
      </c>
      <c r="E212" s="10">
        <v>2019</v>
      </c>
      <c r="F212" s="10" t="s">
        <v>130</v>
      </c>
      <c r="G212" s="10" t="s">
        <v>113</v>
      </c>
      <c r="H212" s="10" t="s">
        <v>419</v>
      </c>
      <c r="I212" s="10" t="s">
        <v>242</v>
      </c>
      <c r="J212" s="10" t="s">
        <v>115</v>
      </c>
      <c r="K212" s="10" t="s">
        <v>267</v>
      </c>
      <c r="L212" s="10">
        <v>558</v>
      </c>
      <c r="M212" s="10" t="s">
        <v>267</v>
      </c>
      <c r="N212" s="10" t="s">
        <v>136</v>
      </c>
      <c r="O212" s="10" t="s">
        <v>119</v>
      </c>
      <c r="P212" s="10" t="s">
        <v>120</v>
      </c>
      <c r="Q212" s="10" t="s">
        <v>268</v>
      </c>
      <c r="R212" s="10" t="s">
        <v>157</v>
      </c>
      <c r="S212" s="10">
        <v>6.0400000000000002E-3</v>
      </c>
      <c r="T212" s="11"/>
      <c r="U212" s="11"/>
      <c r="V212" s="10" t="s">
        <v>269</v>
      </c>
      <c r="W212" s="10">
        <v>15</v>
      </c>
      <c r="X212" s="10">
        <v>0.35</v>
      </c>
      <c r="Y212" s="10"/>
      <c r="Z212" s="10"/>
      <c r="AA212" s="10"/>
      <c r="AB212" s="10"/>
      <c r="AC212" s="10"/>
      <c r="AD212" s="10">
        <v>0.13</v>
      </c>
      <c r="AE212" s="10"/>
      <c r="AF212" s="10"/>
      <c r="AG212" s="10"/>
      <c r="AH212" s="10"/>
      <c r="AI212" s="10" t="s">
        <v>124</v>
      </c>
      <c r="AJ212" s="12"/>
      <c r="AK212" s="9">
        <f t="shared" si="4"/>
        <v>0.99039870402787689</v>
      </c>
    </row>
    <row r="213" spans="1:37" x14ac:dyDescent="0.25">
      <c r="A213" s="10">
        <v>212</v>
      </c>
      <c r="B213" s="10">
        <v>25</v>
      </c>
      <c r="C213" s="10" t="s">
        <v>555</v>
      </c>
      <c r="D213" s="50" t="s">
        <v>615</v>
      </c>
      <c r="E213" s="10">
        <v>2019</v>
      </c>
      <c r="F213" s="10" t="s">
        <v>126</v>
      </c>
      <c r="G213" s="10" t="s">
        <v>113</v>
      </c>
      <c r="H213" s="10" t="s">
        <v>419</v>
      </c>
      <c r="I213" s="10" t="s">
        <v>242</v>
      </c>
      <c r="J213" s="10" t="s">
        <v>115</v>
      </c>
      <c r="K213" s="10" t="s">
        <v>267</v>
      </c>
      <c r="L213" s="10">
        <v>558</v>
      </c>
      <c r="M213" s="10" t="s">
        <v>267</v>
      </c>
      <c r="N213" s="10" t="s">
        <v>136</v>
      </c>
      <c r="O213" s="10" t="s">
        <v>119</v>
      </c>
      <c r="P213" s="10" t="s">
        <v>120</v>
      </c>
      <c r="Q213" s="10" t="s">
        <v>268</v>
      </c>
      <c r="R213" s="10" t="s">
        <v>157</v>
      </c>
      <c r="S213" s="10">
        <v>2.5500000000000002E-3</v>
      </c>
      <c r="T213" s="11"/>
      <c r="U213" s="11"/>
      <c r="V213" s="10" t="s">
        <v>269</v>
      </c>
      <c r="W213" s="10">
        <v>10</v>
      </c>
      <c r="X213" s="10">
        <v>0.22</v>
      </c>
      <c r="Y213" s="10"/>
      <c r="Z213" s="10"/>
      <c r="AA213" s="10"/>
      <c r="AB213" s="10"/>
      <c r="AC213" s="10"/>
      <c r="AD213" s="10">
        <v>0.11</v>
      </c>
      <c r="AE213" s="10"/>
      <c r="AF213" s="10"/>
      <c r="AG213" s="10"/>
      <c r="AH213" s="10"/>
      <c r="AI213" s="10" t="s">
        <v>124</v>
      </c>
      <c r="AJ213" s="12"/>
      <c r="AK213" s="9">
        <f t="shared" si="4"/>
        <v>0.69314718055994529</v>
      </c>
    </row>
    <row r="214" spans="1:37" x14ac:dyDescent="0.25">
      <c r="A214" s="10">
        <v>213</v>
      </c>
      <c r="B214" s="10">
        <v>25</v>
      </c>
      <c r="C214" s="10" t="s">
        <v>555</v>
      </c>
      <c r="D214" s="50" t="s">
        <v>615</v>
      </c>
      <c r="E214" s="10">
        <v>2019</v>
      </c>
      <c r="F214" s="10" t="s">
        <v>217</v>
      </c>
      <c r="G214" s="10" t="s">
        <v>113</v>
      </c>
      <c r="H214" s="10" t="s">
        <v>419</v>
      </c>
      <c r="I214" s="10" t="s">
        <v>242</v>
      </c>
      <c r="J214" s="10" t="s">
        <v>115</v>
      </c>
      <c r="K214" s="10" t="s">
        <v>267</v>
      </c>
      <c r="L214" s="10">
        <v>558</v>
      </c>
      <c r="M214" s="10" t="s">
        <v>267</v>
      </c>
      <c r="N214" s="10" t="s">
        <v>136</v>
      </c>
      <c r="O214" s="10" t="s">
        <v>119</v>
      </c>
      <c r="P214" s="10" t="s">
        <v>120</v>
      </c>
      <c r="Q214" s="10" t="s">
        <v>268</v>
      </c>
      <c r="R214" s="10" t="s">
        <v>157</v>
      </c>
      <c r="S214" s="10">
        <v>2.5500000000000002E-3</v>
      </c>
      <c r="T214" s="11"/>
      <c r="U214" s="11"/>
      <c r="V214" s="10" t="s">
        <v>269</v>
      </c>
      <c r="W214" s="10">
        <v>10</v>
      </c>
      <c r="X214" s="10">
        <v>0.05</v>
      </c>
      <c r="Y214" s="10"/>
      <c r="Z214" s="10"/>
      <c r="AA214" s="10"/>
      <c r="AB214" s="10"/>
      <c r="AC214" s="10"/>
      <c r="AD214" s="10">
        <v>0.01</v>
      </c>
      <c r="AE214" s="10"/>
      <c r="AF214" s="10"/>
      <c r="AG214" s="10"/>
      <c r="AH214" s="10"/>
      <c r="AI214" s="10" t="s">
        <v>124</v>
      </c>
      <c r="AJ214" s="12"/>
      <c r="AK214" s="9">
        <f t="shared" si="4"/>
        <v>1.6094379124341003</v>
      </c>
    </row>
    <row r="215" spans="1:37" x14ac:dyDescent="0.25">
      <c r="A215" s="10">
        <v>214</v>
      </c>
      <c r="B215" s="10">
        <v>25</v>
      </c>
      <c r="C215" s="10" t="s">
        <v>555</v>
      </c>
      <c r="D215" s="50" t="s">
        <v>615</v>
      </c>
      <c r="E215" s="10">
        <v>2019</v>
      </c>
      <c r="F215" s="10" t="s">
        <v>125</v>
      </c>
      <c r="G215" s="10" t="s">
        <v>113</v>
      </c>
      <c r="H215" s="10" t="s">
        <v>419</v>
      </c>
      <c r="I215" s="10" t="s">
        <v>242</v>
      </c>
      <c r="J215" s="10" t="s">
        <v>115</v>
      </c>
      <c r="K215" s="10" t="s">
        <v>267</v>
      </c>
      <c r="L215" s="10">
        <v>558</v>
      </c>
      <c r="M215" s="10" t="s">
        <v>267</v>
      </c>
      <c r="N215" s="10" t="s">
        <v>136</v>
      </c>
      <c r="O215" s="10" t="s">
        <v>119</v>
      </c>
      <c r="P215" s="10" t="s">
        <v>120</v>
      </c>
      <c r="Q215" s="10" t="s">
        <v>268</v>
      </c>
      <c r="R215" s="10" t="s">
        <v>157</v>
      </c>
      <c r="S215" s="10">
        <v>2.5500000000000002E-3</v>
      </c>
      <c r="T215" s="11"/>
      <c r="U215" s="11"/>
      <c r="V215" s="10" t="s">
        <v>269</v>
      </c>
      <c r="W215" s="10">
        <v>10</v>
      </c>
      <c r="X215" s="10">
        <v>0.03</v>
      </c>
      <c r="Y215" s="10"/>
      <c r="Z215" s="10"/>
      <c r="AA215" s="10"/>
      <c r="AB215" s="10"/>
      <c r="AC215" s="10"/>
      <c r="AD215" s="10">
        <v>0.01</v>
      </c>
      <c r="AE215" s="10"/>
      <c r="AF215" s="10"/>
      <c r="AG215" s="10"/>
      <c r="AH215" s="10"/>
      <c r="AI215" s="10" t="s">
        <v>124</v>
      </c>
      <c r="AJ215" s="12"/>
      <c r="AK215" s="9">
        <f t="shared" si="4"/>
        <v>1.0986122886681098</v>
      </c>
    </row>
    <row r="216" spans="1:37" x14ac:dyDescent="0.25">
      <c r="A216" s="10">
        <v>215</v>
      </c>
      <c r="B216" s="10">
        <v>25</v>
      </c>
      <c r="C216" s="10" t="s">
        <v>555</v>
      </c>
      <c r="D216" s="50" t="s">
        <v>615</v>
      </c>
      <c r="E216" s="10">
        <v>2019</v>
      </c>
      <c r="F216" s="10" t="s">
        <v>127</v>
      </c>
      <c r="G216" s="10" t="s">
        <v>128</v>
      </c>
      <c r="H216" s="10" t="s">
        <v>419</v>
      </c>
      <c r="I216" s="10" t="s">
        <v>242</v>
      </c>
      <c r="J216" s="10" t="s">
        <v>115</v>
      </c>
      <c r="K216" s="10" t="s">
        <v>267</v>
      </c>
      <c r="L216" s="10">
        <v>558</v>
      </c>
      <c r="M216" s="10" t="s">
        <v>267</v>
      </c>
      <c r="N216" s="10" t="s">
        <v>136</v>
      </c>
      <c r="O216" s="10" t="s">
        <v>119</v>
      </c>
      <c r="P216" s="10" t="s">
        <v>120</v>
      </c>
      <c r="Q216" s="10" t="s">
        <v>268</v>
      </c>
      <c r="R216" s="10" t="s">
        <v>157</v>
      </c>
      <c r="S216" s="10">
        <v>2.5500000000000002E-3</v>
      </c>
      <c r="T216" s="11"/>
      <c r="U216" s="11"/>
      <c r="V216" s="10" t="s">
        <v>269</v>
      </c>
      <c r="W216" s="10">
        <v>10</v>
      </c>
      <c r="X216" s="10">
        <v>0.01</v>
      </c>
      <c r="Y216" s="10"/>
      <c r="Z216" s="10"/>
      <c r="AA216" s="10"/>
      <c r="AB216" s="10"/>
      <c r="AC216" s="10"/>
      <c r="AD216" s="10">
        <v>0.05</v>
      </c>
      <c r="AE216" s="10"/>
      <c r="AF216" s="10"/>
      <c r="AG216" s="10"/>
      <c r="AH216" s="10"/>
      <c r="AI216" s="10" t="s">
        <v>124</v>
      </c>
      <c r="AJ216" s="12"/>
      <c r="AK216" s="9">
        <f t="shared" si="4"/>
        <v>-1.6094379124341005</v>
      </c>
    </row>
    <row r="217" spans="1:37" x14ac:dyDescent="0.25">
      <c r="A217" s="10">
        <v>216</v>
      </c>
      <c r="B217" s="10">
        <v>25</v>
      </c>
      <c r="C217" s="10" t="s">
        <v>555</v>
      </c>
      <c r="D217" s="50" t="s">
        <v>615</v>
      </c>
      <c r="E217" s="10">
        <v>2019</v>
      </c>
      <c r="F217" s="10" t="s">
        <v>169</v>
      </c>
      <c r="G217" s="10" t="s">
        <v>128</v>
      </c>
      <c r="H217" s="10" t="s">
        <v>419</v>
      </c>
      <c r="I217" s="10" t="s">
        <v>242</v>
      </c>
      <c r="J217" s="10" t="s">
        <v>115</v>
      </c>
      <c r="K217" s="10" t="s">
        <v>267</v>
      </c>
      <c r="L217" s="10">
        <v>558</v>
      </c>
      <c r="M217" s="10" t="s">
        <v>267</v>
      </c>
      <c r="N217" s="10" t="s">
        <v>136</v>
      </c>
      <c r="O217" s="10" t="s">
        <v>119</v>
      </c>
      <c r="P217" s="10" t="s">
        <v>120</v>
      </c>
      <c r="Q217" s="10" t="s">
        <v>268</v>
      </c>
      <c r="R217" s="10" t="s">
        <v>157</v>
      </c>
      <c r="S217" s="10">
        <v>2.5500000000000002E-3</v>
      </c>
      <c r="T217" s="11"/>
      <c r="U217" s="11"/>
      <c r="V217" s="10" t="s">
        <v>269</v>
      </c>
      <c r="W217" s="10">
        <v>10</v>
      </c>
      <c r="X217" s="10">
        <v>0.01</v>
      </c>
      <c r="Y217" s="10"/>
      <c r="Z217" s="10"/>
      <c r="AA217" s="10"/>
      <c r="AB217" s="10"/>
      <c r="AC217" s="10"/>
      <c r="AD217" s="10">
        <v>0.05</v>
      </c>
      <c r="AE217" s="10"/>
      <c r="AF217" s="10"/>
      <c r="AG217" s="10"/>
      <c r="AH217" s="10"/>
      <c r="AI217" s="10" t="s">
        <v>124</v>
      </c>
      <c r="AJ217" s="12"/>
      <c r="AK217" s="9">
        <f t="shared" si="4"/>
        <v>-1.6094379124341005</v>
      </c>
    </row>
    <row r="218" spans="1:37" x14ac:dyDescent="0.25">
      <c r="A218" s="10">
        <v>217</v>
      </c>
      <c r="B218" s="10">
        <v>25</v>
      </c>
      <c r="C218" s="10" t="s">
        <v>555</v>
      </c>
      <c r="D218" s="50" t="s">
        <v>615</v>
      </c>
      <c r="E218" s="10">
        <v>2019</v>
      </c>
      <c r="F218" s="10" t="s">
        <v>142</v>
      </c>
      <c r="G218" s="10" t="s">
        <v>143</v>
      </c>
      <c r="H218" s="10" t="s">
        <v>143</v>
      </c>
      <c r="I218" s="10" t="s">
        <v>242</v>
      </c>
      <c r="J218" s="10" t="s">
        <v>115</v>
      </c>
      <c r="K218" s="10" t="s">
        <v>267</v>
      </c>
      <c r="L218" s="10">
        <v>558</v>
      </c>
      <c r="M218" s="10" t="s">
        <v>267</v>
      </c>
      <c r="N218" s="10" t="s">
        <v>136</v>
      </c>
      <c r="O218" s="10" t="s">
        <v>119</v>
      </c>
      <c r="P218" s="10" t="s">
        <v>120</v>
      </c>
      <c r="Q218" s="10" t="s">
        <v>268</v>
      </c>
      <c r="R218" s="10" t="s">
        <v>157</v>
      </c>
      <c r="S218" s="10">
        <v>2.5500000000000002E-3</v>
      </c>
      <c r="T218" s="11"/>
      <c r="U218" s="11"/>
      <c r="V218" s="10" t="s">
        <v>269</v>
      </c>
      <c r="W218" s="10">
        <v>10</v>
      </c>
      <c r="X218" s="10">
        <v>3.6</v>
      </c>
      <c r="Y218" s="10"/>
      <c r="Z218" s="10"/>
      <c r="AA218" s="10"/>
      <c r="AB218" s="10"/>
      <c r="AC218" s="10"/>
      <c r="AD218" s="10">
        <v>0.76</v>
      </c>
      <c r="AE218" s="10"/>
      <c r="AF218" s="10"/>
      <c r="AG218" s="10"/>
      <c r="AH218" s="10"/>
      <c r="AI218" s="10" t="s">
        <v>124</v>
      </c>
      <c r="AJ218" s="12"/>
      <c r="AK218" s="9">
        <f t="shared" si="4"/>
        <v>1.5553706911638245</v>
      </c>
    </row>
    <row r="219" spans="1:37" x14ac:dyDescent="0.25">
      <c r="A219" s="10">
        <v>218</v>
      </c>
      <c r="B219" s="10">
        <v>25</v>
      </c>
      <c r="C219" s="10" t="s">
        <v>555</v>
      </c>
      <c r="D219" s="50" t="s">
        <v>615</v>
      </c>
      <c r="E219" s="10">
        <v>2019</v>
      </c>
      <c r="F219" s="10" t="s">
        <v>129</v>
      </c>
      <c r="G219" s="10" t="s">
        <v>113</v>
      </c>
      <c r="H219" s="10" t="s">
        <v>419</v>
      </c>
      <c r="I219" s="10" t="s">
        <v>242</v>
      </c>
      <c r="J219" s="10" t="s">
        <v>115</v>
      </c>
      <c r="K219" s="10" t="s">
        <v>267</v>
      </c>
      <c r="L219" s="10">
        <v>558</v>
      </c>
      <c r="M219" s="10" t="s">
        <v>267</v>
      </c>
      <c r="N219" s="10" t="s">
        <v>136</v>
      </c>
      <c r="O219" s="10" t="s">
        <v>119</v>
      </c>
      <c r="P219" s="10" t="s">
        <v>120</v>
      </c>
      <c r="Q219" s="10" t="s">
        <v>268</v>
      </c>
      <c r="R219" s="10" t="s">
        <v>157</v>
      </c>
      <c r="S219" s="10">
        <v>2.5500000000000002E-3</v>
      </c>
      <c r="T219" s="11"/>
      <c r="U219" s="11"/>
      <c r="V219" s="10" t="s">
        <v>269</v>
      </c>
      <c r="W219" s="10">
        <v>10</v>
      </c>
      <c r="X219" s="10">
        <v>0.26</v>
      </c>
      <c r="Y219" s="10"/>
      <c r="Z219" s="10"/>
      <c r="AA219" s="10"/>
      <c r="AB219" s="10"/>
      <c r="AC219" s="10"/>
      <c r="AD219" s="10">
        <v>0.12</v>
      </c>
      <c r="AE219" s="10"/>
      <c r="AF219" s="10"/>
      <c r="AG219" s="10"/>
      <c r="AH219" s="10"/>
      <c r="AI219" s="10" t="s">
        <v>124</v>
      </c>
      <c r="AJ219" s="12"/>
      <c r="AK219" s="9">
        <f t="shared" si="4"/>
        <v>0.77318988823348189</v>
      </c>
    </row>
    <row r="220" spans="1:37" x14ac:dyDescent="0.25">
      <c r="A220" s="10">
        <v>219</v>
      </c>
      <c r="B220" s="10">
        <v>25</v>
      </c>
      <c r="C220" s="10" t="s">
        <v>555</v>
      </c>
      <c r="D220" s="50" t="s">
        <v>615</v>
      </c>
      <c r="E220" s="10">
        <v>2019</v>
      </c>
      <c r="F220" s="10" t="s">
        <v>171</v>
      </c>
      <c r="G220" s="10" t="s">
        <v>128</v>
      </c>
      <c r="H220" s="10" t="s">
        <v>419</v>
      </c>
      <c r="I220" s="10" t="s">
        <v>242</v>
      </c>
      <c r="J220" s="10" t="s">
        <v>115</v>
      </c>
      <c r="K220" s="10" t="s">
        <v>267</v>
      </c>
      <c r="L220" s="10">
        <v>558</v>
      </c>
      <c r="M220" s="10" t="s">
        <v>267</v>
      </c>
      <c r="N220" s="10" t="s">
        <v>136</v>
      </c>
      <c r="O220" s="10" t="s">
        <v>119</v>
      </c>
      <c r="P220" s="10" t="s">
        <v>120</v>
      </c>
      <c r="Q220" s="10" t="s">
        <v>268</v>
      </c>
      <c r="R220" s="10" t="s">
        <v>157</v>
      </c>
      <c r="S220" s="10">
        <v>2.5500000000000002E-3</v>
      </c>
      <c r="T220" s="11"/>
      <c r="U220" s="11"/>
      <c r="V220" s="10" t="s">
        <v>269</v>
      </c>
      <c r="W220" s="10">
        <v>10</v>
      </c>
      <c r="X220" s="10">
        <v>0.01</v>
      </c>
      <c r="Y220" s="10"/>
      <c r="Z220" s="10"/>
      <c r="AA220" s="10"/>
      <c r="AB220" s="10"/>
      <c r="AC220" s="10"/>
      <c r="AD220" s="10">
        <v>0.01</v>
      </c>
      <c r="AE220" s="10"/>
      <c r="AF220" s="10"/>
      <c r="AG220" s="10"/>
      <c r="AH220" s="10"/>
      <c r="AI220" s="10" t="s">
        <v>124</v>
      </c>
      <c r="AJ220" s="12"/>
      <c r="AK220" s="9">
        <f t="shared" si="4"/>
        <v>0</v>
      </c>
    </row>
    <row r="221" spans="1:37" x14ac:dyDescent="0.25">
      <c r="A221" s="10">
        <v>220</v>
      </c>
      <c r="B221" s="10">
        <v>25</v>
      </c>
      <c r="C221" s="10" t="s">
        <v>555</v>
      </c>
      <c r="D221" s="50" t="s">
        <v>615</v>
      </c>
      <c r="E221" s="10">
        <v>2019</v>
      </c>
      <c r="F221" s="10" t="s">
        <v>130</v>
      </c>
      <c r="G221" s="10" t="s">
        <v>113</v>
      </c>
      <c r="H221" s="10" t="s">
        <v>419</v>
      </c>
      <c r="I221" s="10" t="s">
        <v>242</v>
      </c>
      <c r="J221" s="10" t="s">
        <v>115</v>
      </c>
      <c r="K221" s="10" t="s">
        <v>267</v>
      </c>
      <c r="L221" s="10">
        <v>558</v>
      </c>
      <c r="M221" s="10" t="s">
        <v>267</v>
      </c>
      <c r="N221" s="10" t="s">
        <v>136</v>
      </c>
      <c r="O221" s="10" t="s">
        <v>119</v>
      </c>
      <c r="P221" s="10" t="s">
        <v>120</v>
      </c>
      <c r="Q221" s="10" t="s">
        <v>268</v>
      </c>
      <c r="R221" s="10" t="s">
        <v>157</v>
      </c>
      <c r="S221" s="10">
        <v>2.5500000000000002E-3</v>
      </c>
      <c r="T221" s="11"/>
      <c r="U221" s="11"/>
      <c r="V221" s="10" t="s">
        <v>269</v>
      </c>
      <c r="W221" s="10">
        <v>10</v>
      </c>
      <c r="X221" s="10">
        <v>0.19</v>
      </c>
      <c r="Y221" s="10"/>
      <c r="Z221" s="10"/>
      <c r="AA221" s="10"/>
      <c r="AB221" s="10"/>
      <c r="AC221" s="10"/>
      <c r="AD221" s="10">
        <v>0.01</v>
      </c>
      <c r="AE221" s="10"/>
      <c r="AF221" s="10"/>
      <c r="AG221" s="10"/>
      <c r="AH221" s="10"/>
      <c r="AI221" s="10" t="s">
        <v>124</v>
      </c>
      <c r="AJ221" s="12"/>
      <c r="AK221" s="9">
        <f t="shared" si="4"/>
        <v>2.9444389791664403</v>
      </c>
    </row>
    <row r="222" spans="1:37" x14ac:dyDescent="0.25">
      <c r="A222" s="10">
        <v>221</v>
      </c>
      <c r="B222" s="10">
        <v>25</v>
      </c>
      <c r="C222" s="10" t="s">
        <v>555</v>
      </c>
      <c r="D222" s="50" t="s">
        <v>615</v>
      </c>
      <c r="E222" s="10">
        <v>2019</v>
      </c>
      <c r="F222" s="10" t="s">
        <v>126</v>
      </c>
      <c r="G222" s="10" t="s">
        <v>113</v>
      </c>
      <c r="H222" s="10" t="s">
        <v>419</v>
      </c>
      <c r="I222" s="10" t="s">
        <v>242</v>
      </c>
      <c r="J222" s="10" t="s">
        <v>115</v>
      </c>
      <c r="K222" s="10" t="s">
        <v>267</v>
      </c>
      <c r="L222" s="10">
        <v>558</v>
      </c>
      <c r="M222" s="10" t="s">
        <v>267</v>
      </c>
      <c r="N222" s="10" t="s">
        <v>136</v>
      </c>
      <c r="O222" s="10" t="s">
        <v>119</v>
      </c>
      <c r="P222" s="10" t="s">
        <v>120</v>
      </c>
      <c r="Q222" s="10" t="s">
        <v>268</v>
      </c>
      <c r="R222" s="10" t="s">
        <v>157</v>
      </c>
      <c r="S222" s="10">
        <v>3.9500000000000004E-3</v>
      </c>
      <c r="T222" s="11"/>
      <c r="U222" s="11"/>
      <c r="V222" s="10" t="s">
        <v>269</v>
      </c>
      <c r="W222" s="10">
        <v>12</v>
      </c>
      <c r="X222" s="10">
        <v>0.33</v>
      </c>
      <c r="Y222" s="10"/>
      <c r="Z222" s="10"/>
      <c r="AA222" s="10"/>
      <c r="AB222" s="10"/>
      <c r="AC222" s="10"/>
      <c r="AD222" s="10">
        <v>0.09</v>
      </c>
      <c r="AE222" s="10"/>
      <c r="AF222" s="10"/>
      <c r="AG222" s="10"/>
      <c r="AH222" s="10"/>
      <c r="AI222" s="10" t="s">
        <v>124</v>
      </c>
      <c r="AJ222" s="12"/>
      <c r="AK222" s="9">
        <f t="shared" si="4"/>
        <v>1.2992829841302609</v>
      </c>
    </row>
    <row r="223" spans="1:37" x14ac:dyDescent="0.25">
      <c r="A223" s="10">
        <v>222</v>
      </c>
      <c r="B223" s="10">
        <v>25</v>
      </c>
      <c r="C223" s="10" t="s">
        <v>555</v>
      </c>
      <c r="D223" s="50" t="s">
        <v>615</v>
      </c>
      <c r="E223" s="10">
        <v>2019</v>
      </c>
      <c r="F223" s="10" t="s">
        <v>217</v>
      </c>
      <c r="G223" s="10" t="s">
        <v>113</v>
      </c>
      <c r="H223" s="10" t="s">
        <v>419</v>
      </c>
      <c r="I223" s="10" t="s">
        <v>242</v>
      </c>
      <c r="J223" s="10" t="s">
        <v>115</v>
      </c>
      <c r="K223" s="10" t="s">
        <v>267</v>
      </c>
      <c r="L223" s="10">
        <v>558</v>
      </c>
      <c r="M223" s="10" t="s">
        <v>267</v>
      </c>
      <c r="N223" s="10" t="s">
        <v>136</v>
      </c>
      <c r="O223" s="10" t="s">
        <v>119</v>
      </c>
      <c r="P223" s="10" t="s">
        <v>120</v>
      </c>
      <c r="Q223" s="10" t="s">
        <v>268</v>
      </c>
      <c r="R223" s="10" t="s">
        <v>157</v>
      </c>
      <c r="S223" s="10">
        <v>3.9500000000000004E-3</v>
      </c>
      <c r="T223" s="11"/>
      <c r="U223" s="11"/>
      <c r="V223" s="10" t="s">
        <v>269</v>
      </c>
      <c r="W223" s="10">
        <v>12</v>
      </c>
      <c r="X223" s="10">
        <v>0.13</v>
      </c>
      <c r="Y223" s="10"/>
      <c r="Z223" s="10"/>
      <c r="AA223" s="10"/>
      <c r="AB223" s="10"/>
      <c r="AC223" s="10"/>
      <c r="AD223" s="10">
        <v>0.01</v>
      </c>
      <c r="AE223" s="10"/>
      <c r="AF223" s="10"/>
      <c r="AG223" s="10"/>
      <c r="AH223" s="10"/>
      <c r="AI223" s="10" t="s">
        <v>124</v>
      </c>
      <c r="AJ223" s="12"/>
      <c r="AK223" s="9">
        <f t="shared" si="4"/>
        <v>2.5649493574615367</v>
      </c>
    </row>
    <row r="224" spans="1:37" x14ac:dyDescent="0.25">
      <c r="A224" s="10">
        <v>223</v>
      </c>
      <c r="B224" s="10">
        <v>25</v>
      </c>
      <c r="C224" s="10" t="s">
        <v>555</v>
      </c>
      <c r="D224" s="50" t="s">
        <v>615</v>
      </c>
      <c r="E224" s="10">
        <v>2019</v>
      </c>
      <c r="F224" s="10" t="s">
        <v>125</v>
      </c>
      <c r="G224" s="10" t="s">
        <v>113</v>
      </c>
      <c r="H224" s="10" t="s">
        <v>419</v>
      </c>
      <c r="I224" s="10" t="s">
        <v>242</v>
      </c>
      <c r="J224" s="10" t="s">
        <v>115</v>
      </c>
      <c r="K224" s="10" t="s">
        <v>267</v>
      </c>
      <c r="L224" s="10">
        <v>558</v>
      </c>
      <c r="M224" s="10" t="s">
        <v>267</v>
      </c>
      <c r="N224" s="10" t="s">
        <v>136</v>
      </c>
      <c r="O224" s="10" t="s">
        <v>119</v>
      </c>
      <c r="P224" s="10" t="s">
        <v>120</v>
      </c>
      <c r="Q224" s="10" t="s">
        <v>268</v>
      </c>
      <c r="R224" s="10" t="s">
        <v>157</v>
      </c>
      <c r="S224" s="10">
        <v>3.9500000000000004E-3</v>
      </c>
      <c r="T224" s="11"/>
      <c r="U224" s="11"/>
      <c r="V224" s="10" t="s">
        <v>269</v>
      </c>
      <c r="W224" s="10">
        <v>12</v>
      </c>
      <c r="X224" s="10">
        <v>0.05</v>
      </c>
      <c r="Y224" s="10"/>
      <c r="Z224" s="10"/>
      <c r="AA224" s="10"/>
      <c r="AB224" s="10"/>
      <c r="AC224" s="10"/>
      <c r="AD224" s="10">
        <v>0.01</v>
      </c>
      <c r="AE224" s="10"/>
      <c r="AF224" s="10"/>
      <c r="AG224" s="10"/>
      <c r="AH224" s="10"/>
      <c r="AI224" s="10" t="s">
        <v>124</v>
      </c>
      <c r="AJ224" s="12"/>
      <c r="AK224" s="9">
        <f t="shared" si="4"/>
        <v>1.6094379124341003</v>
      </c>
    </row>
    <row r="225" spans="1:37" x14ac:dyDescent="0.25">
      <c r="A225" s="10">
        <v>224</v>
      </c>
      <c r="B225" s="10">
        <v>25</v>
      </c>
      <c r="C225" s="10" t="s">
        <v>555</v>
      </c>
      <c r="D225" s="50" t="s">
        <v>615</v>
      </c>
      <c r="E225" s="10">
        <v>2019</v>
      </c>
      <c r="F225" s="10" t="s">
        <v>127</v>
      </c>
      <c r="G225" s="10" t="s">
        <v>128</v>
      </c>
      <c r="H225" s="10" t="s">
        <v>419</v>
      </c>
      <c r="I225" s="10" t="s">
        <v>242</v>
      </c>
      <c r="J225" s="10" t="s">
        <v>115</v>
      </c>
      <c r="K225" s="10" t="s">
        <v>267</v>
      </c>
      <c r="L225" s="10">
        <v>558</v>
      </c>
      <c r="M225" s="10" t="s">
        <v>267</v>
      </c>
      <c r="N225" s="10" t="s">
        <v>136</v>
      </c>
      <c r="O225" s="10" t="s">
        <v>119</v>
      </c>
      <c r="P225" s="10" t="s">
        <v>120</v>
      </c>
      <c r="Q225" s="10" t="s">
        <v>268</v>
      </c>
      <c r="R225" s="10" t="s">
        <v>157</v>
      </c>
      <c r="S225" s="10">
        <v>3.9500000000000004E-3</v>
      </c>
      <c r="T225" s="11"/>
      <c r="U225" s="11"/>
      <c r="V225" s="10" t="s">
        <v>269</v>
      </c>
      <c r="W225" s="10">
        <v>12</v>
      </c>
      <c r="X225" s="10">
        <v>0.03</v>
      </c>
      <c r="Y225" s="10"/>
      <c r="Z225" s="10"/>
      <c r="AA225" s="10"/>
      <c r="AB225" s="10"/>
      <c r="AC225" s="10"/>
      <c r="AD225" s="10">
        <v>0.02</v>
      </c>
      <c r="AE225" s="10"/>
      <c r="AF225" s="10"/>
      <c r="AG225" s="10"/>
      <c r="AH225" s="10"/>
      <c r="AI225" s="10" t="s">
        <v>124</v>
      </c>
      <c r="AJ225" s="12"/>
      <c r="AK225" s="9">
        <f t="shared" si="4"/>
        <v>0.40546510810816438</v>
      </c>
    </row>
    <row r="226" spans="1:37" x14ac:dyDescent="0.25">
      <c r="A226" s="10">
        <v>225</v>
      </c>
      <c r="B226" s="10">
        <v>25</v>
      </c>
      <c r="C226" s="10" t="s">
        <v>555</v>
      </c>
      <c r="D226" s="50" t="s">
        <v>615</v>
      </c>
      <c r="E226" s="10">
        <v>2019</v>
      </c>
      <c r="F226" s="10" t="s">
        <v>169</v>
      </c>
      <c r="G226" s="10" t="s">
        <v>128</v>
      </c>
      <c r="H226" s="10" t="s">
        <v>419</v>
      </c>
      <c r="I226" s="10" t="s">
        <v>242</v>
      </c>
      <c r="J226" s="10" t="s">
        <v>115</v>
      </c>
      <c r="K226" s="10" t="s">
        <v>267</v>
      </c>
      <c r="L226" s="10">
        <v>558</v>
      </c>
      <c r="M226" s="10" t="s">
        <v>267</v>
      </c>
      <c r="N226" s="10" t="s">
        <v>136</v>
      </c>
      <c r="O226" s="10" t="s">
        <v>119</v>
      </c>
      <c r="P226" s="10" t="s">
        <v>120</v>
      </c>
      <c r="Q226" s="10" t="s">
        <v>268</v>
      </c>
      <c r="R226" s="10" t="s">
        <v>157</v>
      </c>
      <c r="S226" s="10">
        <v>3.9500000000000004E-3</v>
      </c>
      <c r="T226" s="11"/>
      <c r="U226" s="11"/>
      <c r="V226" s="10" t="s">
        <v>269</v>
      </c>
      <c r="W226" s="10">
        <v>12</v>
      </c>
      <c r="X226" s="10">
        <v>0.01</v>
      </c>
      <c r="Y226" s="10"/>
      <c r="Z226" s="10"/>
      <c r="AA226" s="10"/>
      <c r="AB226" s="10"/>
      <c r="AC226" s="10"/>
      <c r="AD226" s="10">
        <v>0.01</v>
      </c>
      <c r="AE226" s="10"/>
      <c r="AF226" s="10"/>
      <c r="AG226" s="10"/>
      <c r="AH226" s="10"/>
      <c r="AI226" s="10" t="s">
        <v>124</v>
      </c>
      <c r="AJ226" s="12"/>
      <c r="AK226" s="9">
        <f t="shared" si="4"/>
        <v>0</v>
      </c>
    </row>
    <row r="227" spans="1:37" x14ac:dyDescent="0.25">
      <c r="A227" s="10">
        <v>226</v>
      </c>
      <c r="B227" s="10">
        <v>25</v>
      </c>
      <c r="C227" s="10" t="s">
        <v>555</v>
      </c>
      <c r="D227" s="50" t="s">
        <v>615</v>
      </c>
      <c r="E227" s="10">
        <v>2019</v>
      </c>
      <c r="F227" s="10" t="s">
        <v>142</v>
      </c>
      <c r="G227" s="10" t="s">
        <v>143</v>
      </c>
      <c r="H227" s="10" t="s">
        <v>143</v>
      </c>
      <c r="I227" s="10" t="s">
        <v>242</v>
      </c>
      <c r="J227" s="10" t="s">
        <v>115</v>
      </c>
      <c r="K227" s="10" t="s">
        <v>267</v>
      </c>
      <c r="L227" s="10">
        <v>558</v>
      </c>
      <c r="M227" s="10" t="s">
        <v>267</v>
      </c>
      <c r="N227" s="10" t="s">
        <v>136</v>
      </c>
      <c r="O227" s="10" t="s">
        <v>119</v>
      </c>
      <c r="P227" s="10" t="s">
        <v>120</v>
      </c>
      <c r="Q227" s="10" t="s">
        <v>268</v>
      </c>
      <c r="R227" s="10" t="s">
        <v>157</v>
      </c>
      <c r="S227" s="10">
        <v>3.9500000000000004E-3</v>
      </c>
      <c r="T227" s="11"/>
      <c r="U227" s="11"/>
      <c r="V227" s="10" t="s">
        <v>269</v>
      </c>
      <c r="W227" s="10">
        <v>12</v>
      </c>
      <c r="X227" s="10">
        <v>5.53</v>
      </c>
      <c r="Y227" s="10"/>
      <c r="Z227" s="10"/>
      <c r="AA227" s="10"/>
      <c r="AB227" s="10"/>
      <c r="AC227" s="10"/>
      <c r="AD227" s="10">
        <v>66</v>
      </c>
      <c r="AE227" s="10"/>
      <c r="AF227" s="10"/>
      <c r="AG227" s="10"/>
      <c r="AH227" s="10"/>
      <c r="AI227" s="10" t="s">
        <v>124</v>
      </c>
      <c r="AJ227" s="12"/>
      <c r="AK227" s="9">
        <f t="shared" si="4"/>
        <v>-2.479466926492182</v>
      </c>
    </row>
    <row r="228" spans="1:37" x14ac:dyDescent="0.25">
      <c r="A228" s="10">
        <v>227</v>
      </c>
      <c r="B228" s="10">
        <v>25</v>
      </c>
      <c r="C228" s="10" t="s">
        <v>555</v>
      </c>
      <c r="D228" s="50" t="s">
        <v>615</v>
      </c>
      <c r="E228" s="10">
        <v>2019</v>
      </c>
      <c r="F228" s="10" t="s">
        <v>129</v>
      </c>
      <c r="G228" s="10" t="s">
        <v>113</v>
      </c>
      <c r="H228" s="10" t="s">
        <v>419</v>
      </c>
      <c r="I228" s="10" t="s">
        <v>242</v>
      </c>
      <c r="J228" s="10" t="s">
        <v>115</v>
      </c>
      <c r="K228" s="10" t="s">
        <v>267</v>
      </c>
      <c r="L228" s="10">
        <v>558</v>
      </c>
      <c r="M228" s="10" t="s">
        <v>267</v>
      </c>
      <c r="N228" s="10" t="s">
        <v>136</v>
      </c>
      <c r="O228" s="10" t="s">
        <v>119</v>
      </c>
      <c r="P228" s="10" t="s">
        <v>120</v>
      </c>
      <c r="Q228" s="10" t="s">
        <v>268</v>
      </c>
      <c r="R228" s="10" t="s">
        <v>157</v>
      </c>
      <c r="S228" s="10">
        <v>3.9500000000000004E-3</v>
      </c>
      <c r="T228" s="11"/>
      <c r="U228" s="11"/>
      <c r="V228" s="10" t="s">
        <v>269</v>
      </c>
      <c r="W228" s="10">
        <v>12</v>
      </c>
      <c r="X228" s="10">
        <v>0.46</v>
      </c>
      <c r="Y228" s="10"/>
      <c r="Z228" s="10"/>
      <c r="AA228" s="10"/>
      <c r="AB228" s="10"/>
      <c r="AC228" s="10"/>
      <c r="AD228" s="10">
        <v>0.1</v>
      </c>
      <c r="AE228" s="10"/>
      <c r="AF228" s="10"/>
      <c r="AG228" s="10"/>
      <c r="AH228" s="10"/>
      <c r="AI228" s="10" t="s">
        <v>124</v>
      </c>
      <c r="AJ228" s="12"/>
      <c r="AK228" s="9">
        <f t="shared" si="4"/>
        <v>1.5260563034950492</v>
      </c>
    </row>
    <row r="229" spans="1:37" x14ac:dyDescent="0.25">
      <c r="A229" s="10">
        <v>228</v>
      </c>
      <c r="B229" s="10">
        <v>25</v>
      </c>
      <c r="C229" s="10" t="s">
        <v>555</v>
      </c>
      <c r="D229" s="50" t="s">
        <v>615</v>
      </c>
      <c r="E229" s="10">
        <v>2019</v>
      </c>
      <c r="F229" s="10" t="s">
        <v>171</v>
      </c>
      <c r="G229" s="10" t="s">
        <v>128</v>
      </c>
      <c r="H229" s="10" t="s">
        <v>419</v>
      </c>
      <c r="I229" s="10" t="s">
        <v>242</v>
      </c>
      <c r="J229" s="10" t="s">
        <v>115</v>
      </c>
      <c r="K229" s="10" t="s">
        <v>267</v>
      </c>
      <c r="L229" s="10">
        <v>558</v>
      </c>
      <c r="M229" s="10" t="s">
        <v>267</v>
      </c>
      <c r="N229" s="10" t="s">
        <v>136</v>
      </c>
      <c r="O229" s="10" t="s">
        <v>119</v>
      </c>
      <c r="P229" s="10" t="s">
        <v>120</v>
      </c>
      <c r="Q229" s="10" t="s">
        <v>268</v>
      </c>
      <c r="R229" s="10" t="s">
        <v>157</v>
      </c>
      <c r="S229" s="10">
        <v>3.9500000000000004E-3</v>
      </c>
      <c r="T229" s="11"/>
      <c r="U229" s="11"/>
      <c r="V229" s="10" t="s">
        <v>269</v>
      </c>
      <c r="W229" s="10">
        <v>12</v>
      </c>
      <c r="X229" s="10">
        <v>0.02</v>
      </c>
      <c r="Y229" s="10"/>
      <c r="Z229" s="10"/>
      <c r="AA229" s="10"/>
      <c r="AB229" s="10"/>
      <c r="AC229" s="10"/>
      <c r="AD229" s="10">
        <v>0.01</v>
      </c>
      <c r="AE229" s="10"/>
      <c r="AF229" s="10"/>
      <c r="AG229" s="10"/>
      <c r="AH229" s="10"/>
      <c r="AI229" s="10" t="s">
        <v>124</v>
      </c>
      <c r="AJ229" s="12"/>
      <c r="AK229" s="9">
        <f t="shared" si="4"/>
        <v>0.69314718055994529</v>
      </c>
    </row>
    <row r="230" spans="1:37" x14ac:dyDescent="0.25">
      <c r="A230" s="10">
        <v>229</v>
      </c>
      <c r="B230" s="10">
        <v>25</v>
      </c>
      <c r="C230" s="10" t="s">
        <v>555</v>
      </c>
      <c r="D230" s="50" t="s">
        <v>615</v>
      </c>
      <c r="E230" s="10">
        <v>2019</v>
      </c>
      <c r="F230" s="10" t="s">
        <v>130</v>
      </c>
      <c r="G230" s="10" t="s">
        <v>113</v>
      </c>
      <c r="H230" s="10" t="s">
        <v>419</v>
      </c>
      <c r="I230" s="10" t="s">
        <v>242</v>
      </c>
      <c r="J230" s="10" t="s">
        <v>115</v>
      </c>
      <c r="K230" s="10" t="s">
        <v>267</v>
      </c>
      <c r="L230" s="10">
        <v>558</v>
      </c>
      <c r="M230" s="10" t="s">
        <v>267</v>
      </c>
      <c r="N230" s="10" t="s">
        <v>136</v>
      </c>
      <c r="O230" s="10" t="s">
        <v>119</v>
      </c>
      <c r="P230" s="10" t="s">
        <v>120</v>
      </c>
      <c r="Q230" s="10" t="s">
        <v>268</v>
      </c>
      <c r="R230" s="10" t="s">
        <v>157</v>
      </c>
      <c r="S230" s="10">
        <v>3.9500000000000004E-3</v>
      </c>
      <c r="T230" s="11"/>
      <c r="U230" s="11"/>
      <c r="V230" s="10" t="s">
        <v>269</v>
      </c>
      <c r="W230" s="10">
        <v>12</v>
      </c>
      <c r="X230" s="10">
        <v>0.28000000000000003</v>
      </c>
      <c r="Y230" s="10"/>
      <c r="Z230" s="10"/>
      <c r="AA230" s="10"/>
      <c r="AB230" s="10"/>
      <c r="AC230" s="10"/>
      <c r="AD230" s="10">
        <v>0.08</v>
      </c>
      <c r="AE230" s="10"/>
      <c r="AF230" s="10"/>
      <c r="AG230" s="10"/>
      <c r="AH230" s="10"/>
      <c r="AI230" s="10" t="s">
        <v>124</v>
      </c>
      <c r="AJ230" s="12"/>
      <c r="AK230" s="9">
        <f t="shared" si="4"/>
        <v>1.2527629684953681</v>
      </c>
    </row>
    <row r="231" spans="1:37" x14ac:dyDescent="0.25">
      <c r="A231" s="10">
        <v>230</v>
      </c>
      <c r="B231" s="10">
        <v>25</v>
      </c>
      <c r="C231" s="10" t="s">
        <v>555</v>
      </c>
      <c r="D231" s="50" t="s">
        <v>615</v>
      </c>
      <c r="E231" s="10">
        <v>2019</v>
      </c>
      <c r="F231" s="10" t="s">
        <v>126</v>
      </c>
      <c r="G231" s="10" t="s">
        <v>113</v>
      </c>
      <c r="H231" s="10" t="s">
        <v>419</v>
      </c>
      <c r="I231" s="10" t="s">
        <v>242</v>
      </c>
      <c r="J231" s="10" t="s">
        <v>115</v>
      </c>
      <c r="K231" s="10" t="s">
        <v>267</v>
      </c>
      <c r="L231" s="10">
        <v>558</v>
      </c>
      <c r="M231" s="10" t="s">
        <v>267</v>
      </c>
      <c r="N231" s="10" t="s">
        <v>136</v>
      </c>
      <c r="O231" s="10" t="s">
        <v>119</v>
      </c>
      <c r="P231" s="10" t="s">
        <v>120</v>
      </c>
      <c r="Q231" s="10" t="s">
        <v>268</v>
      </c>
      <c r="R231" s="10" t="s">
        <v>157</v>
      </c>
      <c r="S231" s="10">
        <v>3.0200000000000001E-3</v>
      </c>
      <c r="T231" s="11"/>
      <c r="U231" s="11"/>
      <c r="V231" s="10" t="s">
        <v>269</v>
      </c>
      <c r="W231" s="10">
        <v>17</v>
      </c>
      <c r="X231" s="10">
        <v>0.32</v>
      </c>
      <c r="Y231" s="10"/>
      <c r="Z231" s="10"/>
      <c r="AA231" s="10"/>
      <c r="AB231" s="10"/>
      <c r="AC231" s="10"/>
      <c r="AD231" s="10">
        <v>0.23</v>
      </c>
      <c r="AE231" s="10"/>
      <c r="AF231" s="10"/>
      <c r="AG231" s="10"/>
      <c r="AH231" s="10"/>
      <c r="AI231" s="10" t="s">
        <v>124</v>
      </c>
      <c r="AJ231" s="12"/>
      <c r="AK231" s="9">
        <f t="shared" si="4"/>
        <v>0.33024168687057681</v>
      </c>
    </row>
    <row r="232" spans="1:37" x14ac:dyDescent="0.25">
      <c r="A232" s="10">
        <v>231</v>
      </c>
      <c r="B232" s="10">
        <v>25</v>
      </c>
      <c r="C232" s="10" t="s">
        <v>555</v>
      </c>
      <c r="D232" s="50" t="s">
        <v>615</v>
      </c>
      <c r="E232" s="10">
        <v>2019</v>
      </c>
      <c r="F232" s="10" t="s">
        <v>217</v>
      </c>
      <c r="G232" s="10" t="s">
        <v>113</v>
      </c>
      <c r="H232" s="10" t="s">
        <v>419</v>
      </c>
      <c r="I232" s="10" t="s">
        <v>242</v>
      </c>
      <c r="J232" s="10" t="s">
        <v>115</v>
      </c>
      <c r="K232" s="10" t="s">
        <v>267</v>
      </c>
      <c r="L232" s="10">
        <v>558</v>
      </c>
      <c r="M232" s="10" t="s">
        <v>267</v>
      </c>
      <c r="N232" s="10" t="s">
        <v>136</v>
      </c>
      <c r="O232" s="10" t="s">
        <v>119</v>
      </c>
      <c r="P232" s="10" t="s">
        <v>120</v>
      </c>
      <c r="Q232" s="10" t="s">
        <v>268</v>
      </c>
      <c r="R232" s="10" t="s">
        <v>157</v>
      </c>
      <c r="S232" s="10">
        <v>3.0200000000000001E-3</v>
      </c>
      <c r="T232" s="11"/>
      <c r="U232" s="11"/>
      <c r="V232" s="10" t="s">
        <v>269</v>
      </c>
      <c r="W232" s="10">
        <v>17</v>
      </c>
      <c r="X232" s="10">
        <v>0.1</v>
      </c>
      <c r="Y232" s="10"/>
      <c r="Z232" s="10"/>
      <c r="AA232" s="10"/>
      <c r="AB232" s="10"/>
      <c r="AC232" s="10"/>
      <c r="AD232" s="10">
        <v>0.1</v>
      </c>
      <c r="AE232" s="10"/>
      <c r="AF232" s="10"/>
      <c r="AG232" s="10"/>
      <c r="AH232" s="10"/>
      <c r="AI232" s="10" t="s">
        <v>124</v>
      </c>
      <c r="AJ232" s="12"/>
      <c r="AK232" s="9">
        <f t="shared" si="4"/>
        <v>0</v>
      </c>
    </row>
    <row r="233" spans="1:37" x14ac:dyDescent="0.25">
      <c r="A233" s="10">
        <v>232</v>
      </c>
      <c r="B233" s="10">
        <v>25</v>
      </c>
      <c r="C233" s="10" t="s">
        <v>555</v>
      </c>
      <c r="D233" s="50" t="s">
        <v>615</v>
      </c>
      <c r="E233" s="10">
        <v>2019</v>
      </c>
      <c r="F233" s="10" t="s">
        <v>125</v>
      </c>
      <c r="G233" s="10" t="s">
        <v>113</v>
      </c>
      <c r="H233" s="10" t="s">
        <v>419</v>
      </c>
      <c r="I233" s="10" t="s">
        <v>242</v>
      </c>
      <c r="J233" s="10" t="s">
        <v>115</v>
      </c>
      <c r="K233" s="10" t="s">
        <v>267</v>
      </c>
      <c r="L233" s="10">
        <v>558</v>
      </c>
      <c r="M233" s="10" t="s">
        <v>267</v>
      </c>
      <c r="N233" s="10" t="s">
        <v>136</v>
      </c>
      <c r="O233" s="10" t="s">
        <v>119</v>
      </c>
      <c r="P233" s="10" t="s">
        <v>120</v>
      </c>
      <c r="Q233" s="10" t="s">
        <v>268</v>
      </c>
      <c r="R233" s="10" t="s">
        <v>157</v>
      </c>
      <c r="S233" s="10">
        <v>3.0200000000000001E-3</v>
      </c>
      <c r="T233" s="11"/>
      <c r="U233" s="11"/>
      <c r="V233" s="10" t="s">
        <v>269</v>
      </c>
      <c r="W233" s="10">
        <v>17</v>
      </c>
      <c r="X233" s="10">
        <v>0.04</v>
      </c>
      <c r="Y233" s="10"/>
      <c r="Z233" s="10"/>
      <c r="AA233" s="10"/>
      <c r="AB233" s="10"/>
      <c r="AC233" s="10"/>
      <c r="AD233" s="10">
        <v>0.03</v>
      </c>
      <c r="AE233" s="10"/>
      <c r="AF233" s="10"/>
      <c r="AG233" s="10"/>
      <c r="AH233" s="10"/>
      <c r="AI233" s="10" t="s">
        <v>124</v>
      </c>
      <c r="AJ233" s="12"/>
      <c r="AK233" s="9">
        <f t="shared" si="4"/>
        <v>0.28768207245178101</v>
      </c>
    </row>
    <row r="234" spans="1:37" x14ac:dyDescent="0.25">
      <c r="A234" s="10">
        <v>233</v>
      </c>
      <c r="B234" s="10">
        <v>25</v>
      </c>
      <c r="C234" s="10" t="s">
        <v>555</v>
      </c>
      <c r="D234" s="50" t="s">
        <v>615</v>
      </c>
      <c r="E234" s="10">
        <v>2019</v>
      </c>
      <c r="F234" s="10" t="s">
        <v>127</v>
      </c>
      <c r="G234" s="10" t="s">
        <v>128</v>
      </c>
      <c r="H234" s="10" t="s">
        <v>419</v>
      </c>
      <c r="I234" s="10" t="s">
        <v>242</v>
      </c>
      <c r="J234" s="10" t="s">
        <v>115</v>
      </c>
      <c r="K234" s="10" t="s">
        <v>267</v>
      </c>
      <c r="L234" s="10">
        <v>558</v>
      </c>
      <c r="M234" s="10" t="s">
        <v>267</v>
      </c>
      <c r="N234" s="10" t="s">
        <v>136</v>
      </c>
      <c r="O234" s="10" t="s">
        <v>119</v>
      </c>
      <c r="P234" s="10" t="s">
        <v>120</v>
      </c>
      <c r="Q234" s="10" t="s">
        <v>268</v>
      </c>
      <c r="R234" s="10" t="s">
        <v>157</v>
      </c>
      <c r="S234" s="10">
        <v>3.0200000000000001E-3</v>
      </c>
      <c r="T234" s="11"/>
      <c r="U234" s="11"/>
      <c r="V234" s="10" t="s">
        <v>269</v>
      </c>
      <c r="W234" s="10">
        <v>17</v>
      </c>
      <c r="X234" s="10">
        <v>0.03</v>
      </c>
      <c r="Y234" s="10"/>
      <c r="Z234" s="10"/>
      <c r="AA234" s="10"/>
      <c r="AB234" s="10"/>
      <c r="AC234" s="10"/>
      <c r="AD234" s="10">
        <v>0.02</v>
      </c>
      <c r="AE234" s="10"/>
      <c r="AF234" s="10"/>
      <c r="AG234" s="10"/>
      <c r="AH234" s="10"/>
      <c r="AI234" s="10" t="s">
        <v>124</v>
      </c>
      <c r="AJ234" s="12"/>
      <c r="AK234" s="9">
        <f t="shared" si="4"/>
        <v>0.40546510810816438</v>
      </c>
    </row>
    <row r="235" spans="1:37" x14ac:dyDescent="0.25">
      <c r="A235" s="10">
        <v>234</v>
      </c>
      <c r="B235" s="10">
        <v>25</v>
      </c>
      <c r="C235" s="10" t="s">
        <v>555</v>
      </c>
      <c r="D235" s="50" t="s">
        <v>615</v>
      </c>
      <c r="E235" s="10">
        <v>2019</v>
      </c>
      <c r="F235" s="10" t="s">
        <v>169</v>
      </c>
      <c r="G235" s="10" t="s">
        <v>128</v>
      </c>
      <c r="H235" s="10" t="s">
        <v>419</v>
      </c>
      <c r="I235" s="10" t="s">
        <v>242</v>
      </c>
      <c r="J235" s="10" t="s">
        <v>115</v>
      </c>
      <c r="K235" s="10" t="s">
        <v>267</v>
      </c>
      <c r="L235" s="10">
        <v>558</v>
      </c>
      <c r="M235" s="10" t="s">
        <v>267</v>
      </c>
      <c r="N235" s="10" t="s">
        <v>136</v>
      </c>
      <c r="O235" s="10" t="s">
        <v>119</v>
      </c>
      <c r="P235" s="10" t="s">
        <v>120</v>
      </c>
      <c r="Q235" s="10" t="s">
        <v>268</v>
      </c>
      <c r="R235" s="10" t="s">
        <v>157</v>
      </c>
      <c r="S235" s="10">
        <v>3.0200000000000001E-3</v>
      </c>
      <c r="T235" s="11"/>
      <c r="U235" s="11"/>
      <c r="V235" s="10" t="s">
        <v>269</v>
      </c>
      <c r="W235" s="10">
        <v>17</v>
      </c>
      <c r="X235" s="10">
        <v>0</v>
      </c>
      <c r="Y235" s="10"/>
      <c r="Z235" s="10"/>
      <c r="AA235" s="10"/>
      <c r="AB235" s="10"/>
      <c r="AC235" s="10"/>
      <c r="AD235" s="10">
        <v>0.01</v>
      </c>
      <c r="AE235" s="10"/>
      <c r="AF235" s="10"/>
      <c r="AG235" s="10"/>
      <c r="AH235" s="10"/>
      <c r="AI235" s="10" t="s">
        <v>124</v>
      </c>
      <c r="AJ235" s="12"/>
      <c r="AK235" s="9" t="e">
        <f t="shared" si="4"/>
        <v>#NUM!</v>
      </c>
    </row>
    <row r="236" spans="1:37" x14ac:dyDescent="0.25">
      <c r="A236" s="10">
        <v>235</v>
      </c>
      <c r="B236" s="10">
        <v>25</v>
      </c>
      <c r="C236" s="10" t="s">
        <v>555</v>
      </c>
      <c r="D236" s="50" t="s">
        <v>615</v>
      </c>
      <c r="E236" s="10">
        <v>2019</v>
      </c>
      <c r="F236" s="10" t="s">
        <v>142</v>
      </c>
      <c r="G236" s="10" t="s">
        <v>143</v>
      </c>
      <c r="H236" s="10" t="s">
        <v>143</v>
      </c>
      <c r="I236" s="10" t="s">
        <v>242</v>
      </c>
      <c r="J236" s="10" t="s">
        <v>115</v>
      </c>
      <c r="K236" s="10" t="s">
        <v>267</v>
      </c>
      <c r="L236" s="10">
        <v>558</v>
      </c>
      <c r="M236" s="10" t="s">
        <v>267</v>
      </c>
      <c r="N236" s="10" t="s">
        <v>136</v>
      </c>
      <c r="O236" s="10" t="s">
        <v>119</v>
      </c>
      <c r="P236" s="10" t="s">
        <v>120</v>
      </c>
      <c r="Q236" s="10" t="s">
        <v>268</v>
      </c>
      <c r="R236" s="10" t="s">
        <v>157</v>
      </c>
      <c r="S236" s="10">
        <v>3.0200000000000001E-3</v>
      </c>
      <c r="T236" s="11"/>
      <c r="U236" s="11"/>
      <c r="V236" s="10" t="s">
        <v>269</v>
      </c>
      <c r="W236" s="10">
        <v>17</v>
      </c>
      <c r="X236" s="10">
        <v>4.3499999999999996</v>
      </c>
      <c r="Y236" s="10"/>
      <c r="Z236" s="10"/>
      <c r="AA236" s="10"/>
      <c r="AB236" s="10"/>
      <c r="AC236" s="10"/>
      <c r="AD236" s="10">
        <v>2.42</v>
      </c>
      <c r="AE236" s="10"/>
      <c r="AF236" s="10"/>
      <c r="AG236" s="10"/>
      <c r="AH236" s="10"/>
      <c r="AI236" s="10" t="s">
        <v>124</v>
      </c>
      <c r="AJ236" s="12"/>
      <c r="AK236" s="9">
        <f t="shared" si="4"/>
        <v>0.58640830493199769</v>
      </c>
    </row>
    <row r="237" spans="1:37" x14ac:dyDescent="0.25">
      <c r="A237" s="10">
        <v>236</v>
      </c>
      <c r="B237" s="10">
        <v>25</v>
      </c>
      <c r="C237" s="10" t="s">
        <v>555</v>
      </c>
      <c r="D237" s="50" t="s">
        <v>615</v>
      </c>
      <c r="E237" s="10">
        <v>2019</v>
      </c>
      <c r="F237" s="10" t="s">
        <v>129</v>
      </c>
      <c r="G237" s="10" t="s">
        <v>113</v>
      </c>
      <c r="H237" s="10" t="s">
        <v>419</v>
      </c>
      <c r="I237" s="10" t="s">
        <v>242</v>
      </c>
      <c r="J237" s="10" t="s">
        <v>115</v>
      </c>
      <c r="K237" s="10" t="s">
        <v>267</v>
      </c>
      <c r="L237" s="10">
        <v>558</v>
      </c>
      <c r="M237" s="10" t="s">
        <v>267</v>
      </c>
      <c r="N237" s="10" t="s">
        <v>136</v>
      </c>
      <c r="O237" s="10" t="s">
        <v>119</v>
      </c>
      <c r="P237" s="10" t="s">
        <v>120</v>
      </c>
      <c r="Q237" s="10" t="s">
        <v>268</v>
      </c>
      <c r="R237" s="10" t="s">
        <v>157</v>
      </c>
      <c r="S237" s="10">
        <v>3.0200000000000001E-3</v>
      </c>
      <c r="T237" s="11"/>
      <c r="U237" s="11"/>
      <c r="V237" s="10" t="s">
        <v>269</v>
      </c>
      <c r="W237" s="10">
        <v>17</v>
      </c>
      <c r="X237" s="10">
        <v>0.42</v>
      </c>
      <c r="Y237" s="10"/>
      <c r="Z237" s="10"/>
      <c r="AA237" s="10"/>
      <c r="AB237" s="10"/>
      <c r="AC237" s="10"/>
      <c r="AD237" s="10">
        <v>0.32</v>
      </c>
      <c r="AE237" s="10"/>
      <c r="AF237" s="10"/>
      <c r="AG237" s="10"/>
      <c r="AH237" s="10"/>
      <c r="AI237" s="10" t="s">
        <v>124</v>
      </c>
      <c r="AJ237" s="12"/>
      <c r="AK237" s="9">
        <f t="shared" si="4"/>
        <v>0.27193371548364176</v>
      </c>
    </row>
    <row r="238" spans="1:37" x14ac:dyDescent="0.25">
      <c r="A238" s="10">
        <v>237</v>
      </c>
      <c r="B238" s="10">
        <v>25</v>
      </c>
      <c r="C238" s="10" t="s">
        <v>555</v>
      </c>
      <c r="D238" s="50" t="s">
        <v>615</v>
      </c>
      <c r="E238" s="10">
        <v>2019</v>
      </c>
      <c r="F238" s="10" t="s">
        <v>171</v>
      </c>
      <c r="G238" s="10" t="s">
        <v>128</v>
      </c>
      <c r="H238" s="10" t="s">
        <v>419</v>
      </c>
      <c r="I238" s="10" t="s">
        <v>242</v>
      </c>
      <c r="J238" s="10" t="s">
        <v>115</v>
      </c>
      <c r="K238" s="10" t="s">
        <v>267</v>
      </c>
      <c r="L238" s="10">
        <v>558</v>
      </c>
      <c r="M238" s="10" t="s">
        <v>267</v>
      </c>
      <c r="N238" s="10" t="s">
        <v>136</v>
      </c>
      <c r="O238" s="10" t="s">
        <v>119</v>
      </c>
      <c r="P238" s="10" t="s">
        <v>120</v>
      </c>
      <c r="Q238" s="10" t="s">
        <v>268</v>
      </c>
      <c r="R238" s="10" t="s">
        <v>157</v>
      </c>
      <c r="S238" s="10">
        <v>3.0200000000000001E-3</v>
      </c>
      <c r="T238" s="11"/>
      <c r="U238" s="11"/>
      <c r="V238" s="10" t="s">
        <v>269</v>
      </c>
      <c r="W238" s="10">
        <v>17</v>
      </c>
      <c r="X238" s="10">
        <v>0.02</v>
      </c>
      <c r="Y238" s="10"/>
      <c r="Z238" s="10"/>
      <c r="AA238" s="10"/>
      <c r="AB238" s="10"/>
      <c r="AC238" s="10"/>
      <c r="AD238" s="10">
        <v>0.01</v>
      </c>
      <c r="AE238" s="10"/>
      <c r="AF238" s="10"/>
      <c r="AG238" s="10"/>
      <c r="AH238" s="10"/>
      <c r="AI238" s="10" t="s">
        <v>124</v>
      </c>
      <c r="AJ238" s="12"/>
      <c r="AK238" s="9">
        <f t="shared" si="4"/>
        <v>0.69314718055994529</v>
      </c>
    </row>
    <row r="239" spans="1:37" x14ac:dyDescent="0.25">
      <c r="A239" s="10">
        <v>238</v>
      </c>
      <c r="B239" s="10">
        <v>25</v>
      </c>
      <c r="C239" s="10" t="s">
        <v>555</v>
      </c>
      <c r="D239" s="50" t="s">
        <v>615</v>
      </c>
      <c r="E239" s="10">
        <v>2019</v>
      </c>
      <c r="F239" s="10" t="s">
        <v>130</v>
      </c>
      <c r="G239" s="10" t="s">
        <v>113</v>
      </c>
      <c r="H239" s="10" t="s">
        <v>419</v>
      </c>
      <c r="I239" s="10" t="s">
        <v>242</v>
      </c>
      <c r="J239" s="10" t="s">
        <v>115</v>
      </c>
      <c r="K239" s="10" t="s">
        <v>267</v>
      </c>
      <c r="L239" s="10">
        <v>558</v>
      </c>
      <c r="M239" s="10" t="s">
        <v>267</v>
      </c>
      <c r="N239" s="10" t="s">
        <v>136</v>
      </c>
      <c r="O239" s="10" t="s">
        <v>119</v>
      </c>
      <c r="P239" s="10" t="s">
        <v>120</v>
      </c>
      <c r="Q239" s="10" t="s">
        <v>268</v>
      </c>
      <c r="R239" s="10" t="s">
        <v>157</v>
      </c>
      <c r="S239" s="10">
        <v>3.0200000000000001E-3</v>
      </c>
      <c r="T239" s="11"/>
      <c r="U239" s="11"/>
      <c r="V239" s="10" t="s">
        <v>269</v>
      </c>
      <c r="W239" s="10">
        <v>17</v>
      </c>
      <c r="X239" s="10">
        <v>0.28000000000000003</v>
      </c>
      <c r="Y239" s="10"/>
      <c r="Z239" s="10"/>
      <c r="AA239" s="10"/>
      <c r="AB239" s="10"/>
      <c r="AC239" s="10"/>
      <c r="AD239" s="10">
        <v>0.19</v>
      </c>
      <c r="AE239" s="10"/>
      <c r="AF239" s="10"/>
      <c r="AG239" s="10"/>
      <c r="AH239" s="10"/>
      <c r="AI239" s="10" t="s">
        <v>124</v>
      </c>
      <c r="AJ239" s="12"/>
      <c r="AK239" s="9">
        <f t="shared" si="4"/>
        <v>0.38776553100876354</v>
      </c>
    </row>
    <row r="240" spans="1:37" x14ac:dyDescent="0.25">
      <c r="A240" s="10">
        <v>239</v>
      </c>
      <c r="B240" s="10">
        <v>26</v>
      </c>
      <c r="C240" s="10" t="s">
        <v>556</v>
      </c>
      <c r="D240" s="50" t="s">
        <v>616</v>
      </c>
      <c r="E240" s="10">
        <v>2001</v>
      </c>
      <c r="F240" s="10" t="s">
        <v>142</v>
      </c>
      <c r="G240" s="10" t="s">
        <v>143</v>
      </c>
      <c r="H240" s="10" t="s">
        <v>143</v>
      </c>
      <c r="I240" s="10" t="s">
        <v>114</v>
      </c>
      <c r="J240" s="10" t="s">
        <v>115</v>
      </c>
      <c r="K240" s="10" t="s">
        <v>270</v>
      </c>
      <c r="L240" s="10">
        <v>412</v>
      </c>
      <c r="M240" s="10" t="s">
        <v>271</v>
      </c>
      <c r="N240" s="10" t="s">
        <v>177</v>
      </c>
      <c r="O240" s="10" t="s">
        <v>119</v>
      </c>
      <c r="P240" s="10" t="s">
        <v>161</v>
      </c>
      <c r="Q240" s="10" t="s">
        <v>272</v>
      </c>
      <c r="R240" s="10" t="s">
        <v>163</v>
      </c>
      <c r="S240" s="10"/>
      <c r="T240" s="11"/>
      <c r="U240" s="11"/>
      <c r="V240" s="10">
        <v>1997</v>
      </c>
      <c r="W240" s="10">
        <v>3</v>
      </c>
      <c r="X240" s="10"/>
      <c r="Y240" s="10"/>
      <c r="Z240" s="10"/>
      <c r="AA240" s="10"/>
      <c r="AB240" s="10"/>
      <c r="AC240" s="10"/>
      <c r="AD240" s="10"/>
      <c r="AE240" s="10"/>
      <c r="AF240" s="10"/>
      <c r="AG240" s="10"/>
      <c r="AH240" s="10"/>
      <c r="AI240" s="10" t="s">
        <v>273</v>
      </c>
      <c r="AJ240" s="12">
        <v>94</v>
      </c>
      <c r="AK240" s="9" t="e">
        <f t="shared" si="4"/>
        <v>#DIV/0!</v>
      </c>
    </row>
    <row r="241" spans="1:37" x14ac:dyDescent="0.25">
      <c r="A241" s="10">
        <v>240</v>
      </c>
      <c r="B241" s="10">
        <v>26</v>
      </c>
      <c r="C241" s="10" t="s">
        <v>556</v>
      </c>
      <c r="D241" s="50" t="s">
        <v>616</v>
      </c>
      <c r="E241" s="10">
        <v>2001</v>
      </c>
      <c r="F241" s="10" t="s">
        <v>127</v>
      </c>
      <c r="G241" s="10" t="s">
        <v>128</v>
      </c>
      <c r="H241" s="10" t="s">
        <v>419</v>
      </c>
      <c r="I241" s="10" t="s">
        <v>114</v>
      </c>
      <c r="J241" s="10" t="s">
        <v>115</v>
      </c>
      <c r="K241" s="10" t="s">
        <v>270</v>
      </c>
      <c r="L241" s="10">
        <v>412</v>
      </c>
      <c r="M241" s="10" t="s">
        <v>271</v>
      </c>
      <c r="N241" s="10" t="s">
        <v>177</v>
      </c>
      <c r="O241" s="10" t="s">
        <v>119</v>
      </c>
      <c r="P241" s="10" t="s">
        <v>161</v>
      </c>
      <c r="Q241" s="10" t="s">
        <v>272</v>
      </c>
      <c r="R241" s="10" t="s">
        <v>163</v>
      </c>
      <c r="S241" s="10"/>
      <c r="T241" s="11"/>
      <c r="U241" s="11"/>
      <c r="V241" s="10">
        <v>1997</v>
      </c>
      <c r="W241" s="10">
        <v>3</v>
      </c>
      <c r="X241" s="10"/>
      <c r="Y241" s="10"/>
      <c r="Z241" s="10"/>
      <c r="AA241" s="10"/>
      <c r="AB241" s="10"/>
      <c r="AC241" s="10"/>
      <c r="AD241" s="10"/>
      <c r="AE241" s="10"/>
      <c r="AF241" s="10"/>
      <c r="AG241" s="10"/>
      <c r="AH241" s="10"/>
      <c r="AI241" s="10" t="s">
        <v>273</v>
      </c>
      <c r="AJ241" s="12">
        <v>98.6</v>
      </c>
    </row>
    <row r="242" spans="1:37" x14ac:dyDescent="0.25">
      <c r="A242" s="10">
        <v>241</v>
      </c>
      <c r="B242" s="10">
        <v>27</v>
      </c>
      <c r="C242" s="10" t="s">
        <v>558</v>
      </c>
      <c r="D242" s="50" t="s">
        <v>617</v>
      </c>
      <c r="E242" s="10">
        <v>2005</v>
      </c>
      <c r="F242" s="10" t="s">
        <v>142</v>
      </c>
      <c r="G242" s="10" t="s">
        <v>143</v>
      </c>
      <c r="H242" s="10" t="s">
        <v>143</v>
      </c>
      <c r="I242" s="10" t="s">
        <v>132</v>
      </c>
      <c r="J242" s="10" t="s">
        <v>133</v>
      </c>
      <c r="K242" s="10" t="s">
        <v>274</v>
      </c>
      <c r="L242" s="10">
        <v>393</v>
      </c>
      <c r="M242" s="10" t="s">
        <v>227</v>
      </c>
      <c r="N242" s="10" t="s">
        <v>177</v>
      </c>
      <c r="O242" s="10" t="s">
        <v>119</v>
      </c>
      <c r="P242" s="10" t="s">
        <v>120</v>
      </c>
      <c r="Q242" s="10" t="s">
        <v>275</v>
      </c>
      <c r="R242" s="10" t="s">
        <v>276</v>
      </c>
      <c r="S242" s="10"/>
      <c r="T242" s="11">
        <v>41.371090750631097</v>
      </c>
      <c r="U242" s="11">
        <v>-97.379728682595697</v>
      </c>
      <c r="V242" s="10" t="s">
        <v>277</v>
      </c>
      <c r="W242" s="10">
        <v>6</v>
      </c>
      <c r="X242" s="10">
        <v>13563</v>
      </c>
      <c r="Y242" s="10"/>
      <c r="Z242" s="10"/>
      <c r="AA242" s="10"/>
      <c r="AB242" s="10"/>
      <c r="AC242" s="10"/>
      <c r="AD242" s="10">
        <v>2879</v>
      </c>
      <c r="AE242" s="10"/>
      <c r="AF242" s="10"/>
      <c r="AG242" s="10"/>
      <c r="AH242" s="10"/>
      <c r="AI242" s="10" t="s">
        <v>278</v>
      </c>
      <c r="AJ242" s="12"/>
      <c r="AK242" s="9">
        <f t="shared" si="4"/>
        <v>1.549902485350539</v>
      </c>
    </row>
    <row r="243" spans="1:37" x14ac:dyDescent="0.25">
      <c r="A243" s="10">
        <v>242</v>
      </c>
      <c r="B243" s="10">
        <v>27</v>
      </c>
      <c r="C243" s="10" t="s">
        <v>558</v>
      </c>
      <c r="D243" s="50" t="s">
        <v>617</v>
      </c>
      <c r="E243" s="10">
        <v>2005</v>
      </c>
      <c r="F243" s="10" t="s">
        <v>142</v>
      </c>
      <c r="G243" s="10" t="s">
        <v>143</v>
      </c>
      <c r="H243" s="10" t="s">
        <v>143</v>
      </c>
      <c r="I243" s="10" t="s">
        <v>132</v>
      </c>
      <c r="J243" s="10" t="s">
        <v>133</v>
      </c>
      <c r="K243" s="10" t="s">
        <v>274</v>
      </c>
      <c r="L243" s="10">
        <v>393</v>
      </c>
      <c r="M243" s="10" t="s">
        <v>227</v>
      </c>
      <c r="N243" s="10" t="s">
        <v>177</v>
      </c>
      <c r="O243" s="10" t="s">
        <v>119</v>
      </c>
      <c r="P243" s="10" t="s">
        <v>120</v>
      </c>
      <c r="Q243" s="10" t="s">
        <v>275</v>
      </c>
      <c r="R243" s="10" t="s">
        <v>276</v>
      </c>
      <c r="S243" s="10"/>
      <c r="T243" s="11">
        <v>41.371090750631097</v>
      </c>
      <c r="U243" s="11">
        <v>-97.379728682595697</v>
      </c>
      <c r="V243" s="10" t="s">
        <v>277</v>
      </c>
      <c r="W243" s="10">
        <v>6</v>
      </c>
      <c r="X243" s="10">
        <v>10980</v>
      </c>
      <c r="Y243" s="10"/>
      <c r="Z243" s="10"/>
      <c r="AA243" s="10"/>
      <c r="AB243" s="10"/>
      <c r="AC243" s="10"/>
      <c r="AD243" s="10">
        <v>2114.5</v>
      </c>
      <c r="AE243" s="10"/>
      <c r="AF243" s="10"/>
      <c r="AG243" s="10"/>
      <c r="AH243" s="10"/>
      <c r="AI243" s="10" t="s">
        <v>278</v>
      </c>
      <c r="AJ243" s="12"/>
      <c r="AK243" s="9">
        <f t="shared" si="4"/>
        <v>1.6472570581509784</v>
      </c>
    </row>
    <row r="244" spans="1:37" x14ac:dyDescent="0.25">
      <c r="A244" s="10">
        <v>243</v>
      </c>
      <c r="B244" s="10">
        <v>28</v>
      </c>
      <c r="C244" s="10" t="s">
        <v>557</v>
      </c>
      <c r="D244" s="50" t="s">
        <v>618</v>
      </c>
      <c r="E244" s="10">
        <v>2010</v>
      </c>
      <c r="F244" s="10" t="s">
        <v>142</v>
      </c>
      <c r="G244" s="10" t="s">
        <v>143</v>
      </c>
      <c r="H244" s="10" t="s">
        <v>143</v>
      </c>
      <c r="I244" s="10" t="s">
        <v>114</v>
      </c>
      <c r="J244" s="10" t="s">
        <v>115</v>
      </c>
      <c r="K244" s="10" t="s">
        <v>279</v>
      </c>
      <c r="L244" s="10">
        <v>1011</v>
      </c>
      <c r="M244" s="10" t="s">
        <v>280</v>
      </c>
      <c r="N244" s="10" t="s">
        <v>281</v>
      </c>
      <c r="O244" s="10" t="s">
        <v>119</v>
      </c>
      <c r="P244" s="10" t="s">
        <v>120</v>
      </c>
      <c r="Q244" s="10" t="s">
        <v>282</v>
      </c>
      <c r="R244" s="10" t="s">
        <v>283</v>
      </c>
      <c r="S244" s="10">
        <v>0.19</v>
      </c>
      <c r="T244" s="11"/>
      <c r="U244" s="11"/>
      <c r="V244" s="10" t="s">
        <v>284</v>
      </c>
      <c r="W244" s="10"/>
      <c r="X244" s="10"/>
      <c r="Y244" s="10"/>
      <c r="Z244" s="10"/>
      <c r="AA244" s="10"/>
      <c r="AB244" s="10"/>
      <c r="AC244" s="10"/>
      <c r="AD244" s="10"/>
      <c r="AE244" s="10"/>
      <c r="AF244" s="10"/>
      <c r="AG244" s="10"/>
      <c r="AH244" s="10"/>
      <c r="AI244" s="10" t="s">
        <v>124</v>
      </c>
      <c r="AJ244" s="12">
        <v>36</v>
      </c>
      <c r="AK244" s="9" t="e">
        <f t="shared" si="4"/>
        <v>#DIV/0!</v>
      </c>
    </row>
    <row r="245" spans="1:37" x14ac:dyDescent="0.25">
      <c r="A245" s="10">
        <v>244</v>
      </c>
      <c r="B245" s="10">
        <v>29</v>
      </c>
      <c r="C245" s="10" t="s">
        <v>559</v>
      </c>
      <c r="D245" s="50" t="s">
        <v>619</v>
      </c>
      <c r="E245" s="10">
        <v>2022</v>
      </c>
      <c r="F245" s="10" t="s">
        <v>142</v>
      </c>
      <c r="G245" s="10" t="s">
        <v>143</v>
      </c>
      <c r="H245" s="10" t="s">
        <v>143</v>
      </c>
      <c r="I245" s="10" t="s">
        <v>114</v>
      </c>
      <c r="J245" s="10" t="s">
        <v>115</v>
      </c>
      <c r="K245" s="10" t="s">
        <v>285</v>
      </c>
      <c r="L245" s="10">
        <v>656</v>
      </c>
      <c r="M245" s="10" t="s">
        <v>220</v>
      </c>
      <c r="N245" s="10" t="s">
        <v>118</v>
      </c>
      <c r="O245" s="10" t="s">
        <v>119</v>
      </c>
      <c r="P245" s="10" t="s">
        <v>178</v>
      </c>
      <c r="Q245" s="10" t="s">
        <v>286</v>
      </c>
      <c r="R245" s="10" t="s">
        <v>287</v>
      </c>
      <c r="S245" s="10">
        <v>0.77</v>
      </c>
      <c r="T245" s="11">
        <v>43.989497791595497</v>
      </c>
      <c r="U245" s="11">
        <v>-88.597306788823204</v>
      </c>
      <c r="V245" s="10"/>
      <c r="W245" s="10">
        <v>13</v>
      </c>
      <c r="X245" s="10"/>
      <c r="Y245" s="10"/>
      <c r="Z245" s="10"/>
      <c r="AA245" s="10"/>
      <c r="AB245" s="10"/>
      <c r="AC245" s="10"/>
      <c r="AD245" s="10"/>
      <c r="AE245" s="10"/>
      <c r="AF245" s="10"/>
      <c r="AG245" s="10"/>
      <c r="AH245" s="10"/>
      <c r="AI245" s="10" t="s">
        <v>158</v>
      </c>
      <c r="AJ245" s="12">
        <v>49</v>
      </c>
      <c r="AK245" s="9" t="e">
        <f t="shared" si="4"/>
        <v>#DIV/0!</v>
      </c>
    </row>
    <row r="246" spans="1:37" x14ac:dyDescent="0.25">
      <c r="A246" s="10">
        <v>245</v>
      </c>
      <c r="B246" s="10">
        <v>29</v>
      </c>
      <c r="C246" s="10" t="s">
        <v>559</v>
      </c>
      <c r="D246" s="50" t="s">
        <v>619</v>
      </c>
      <c r="E246" s="10">
        <v>2022</v>
      </c>
      <c r="F246" s="10" t="s">
        <v>129</v>
      </c>
      <c r="G246" s="10" t="s">
        <v>113</v>
      </c>
      <c r="H246" s="10" t="s">
        <v>419</v>
      </c>
      <c r="I246" s="10" t="s">
        <v>114</v>
      </c>
      <c r="J246" s="10" t="s">
        <v>115</v>
      </c>
      <c r="K246" s="10" t="s">
        <v>285</v>
      </c>
      <c r="L246" s="10">
        <v>656</v>
      </c>
      <c r="M246" s="10" t="s">
        <v>220</v>
      </c>
      <c r="N246" s="10" t="s">
        <v>118</v>
      </c>
      <c r="O246" s="10" t="s">
        <v>119</v>
      </c>
      <c r="P246" s="10" t="s">
        <v>178</v>
      </c>
      <c r="Q246" s="10" t="s">
        <v>286</v>
      </c>
      <c r="R246" s="10" t="s">
        <v>287</v>
      </c>
      <c r="S246" s="10">
        <v>0.77</v>
      </c>
      <c r="T246" s="11">
        <v>43.989497791595497</v>
      </c>
      <c r="U246" s="11">
        <v>-88.597306788823204</v>
      </c>
      <c r="V246" s="10"/>
      <c r="W246" s="10">
        <v>13</v>
      </c>
      <c r="X246" s="10"/>
      <c r="Y246" s="10"/>
      <c r="Z246" s="10"/>
      <c r="AA246" s="10"/>
      <c r="AB246" s="10"/>
      <c r="AC246" s="10"/>
      <c r="AD246" s="10"/>
      <c r="AE246" s="10"/>
      <c r="AF246" s="10"/>
      <c r="AG246" s="10"/>
      <c r="AH246" s="10"/>
      <c r="AI246" s="10" t="s">
        <v>158</v>
      </c>
      <c r="AJ246" s="12">
        <v>-20.8</v>
      </c>
    </row>
    <row r="247" spans="1:37" x14ac:dyDescent="0.25">
      <c r="A247" s="10">
        <v>246</v>
      </c>
      <c r="B247" s="10">
        <v>29</v>
      </c>
      <c r="C247" s="10" t="s">
        <v>559</v>
      </c>
      <c r="D247" s="50" t="s">
        <v>619</v>
      </c>
      <c r="E247" s="10">
        <v>2022</v>
      </c>
      <c r="F247" s="10" t="s">
        <v>127</v>
      </c>
      <c r="G247" s="10" t="s">
        <v>128</v>
      </c>
      <c r="H247" s="10" t="s">
        <v>419</v>
      </c>
      <c r="I247" s="10" t="s">
        <v>114</v>
      </c>
      <c r="J247" s="10" t="s">
        <v>115</v>
      </c>
      <c r="K247" s="10" t="s">
        <v>285</v>
      </c>
      <c r="L247" s="10">
        <v>656</v>
      </c>
      <c r="M247" s="10" t="s">
        <v>220</v>
      </c>
      <c r="N247" s="10" t="s">
        <v>118</v>
      </c>
      <c r="O247" s="10" t="s">
        <v>119</v>
      </c>
      <c r="P247" s="10" t="s">
        <v>178</v>
      </c>
      <c r="Q247" s="10" t="s">
        <v>286</v>
      </c>
      <c r="R247" s="10" t="s">
        <v>287</v>
      </c>
      <c r="S247" s="10">
        <v>0.77</v>
      </c>
      <c r="T247" s="11">
        <v>43.989497791595497</v>
      </c>
      <c r="U247" s="11">
        <v>-88.597306788823204</v>
      </c>
      <c r="V247" s="10"/>
      <c r="W247" s="10">
        <v>13</v>
      </c>
      <c r="X247" s="10"/>
      <c r="Y247" s="10"/>
      <c r="Z247" s="10"/>
      <c r="AA247" s="10"/>
      <c r="AB247" s="10"/>
      <c r="AC247" s="10"/>
      <c r="AD247" s="10"/>
      <c r="AE247" s="10"/>
      <c r="AF247" s="10"/>
      <c r="AG247" s="10"/>
      <c r="AH247" s="10"/>
      <c r="AI247" s="10" t="s">
        <v>158</v>
      </c>
      <c r="AJ247" s="12">
        <v>-0.218</v>
      </c>
    </row>
    <row r="248" spans="1:37" x14ac:dyDescent="0.25">
      <c r="A248" s="10">
        <v>247</v>
      </c>
      <c r="B248" s="10">
        <v>30</v>
      </c>
      <c r="C248" s="10" t="s">
        <v>560</v>
      </c>
      <c r="D248" s="50" t="s">
        <v>620</v>
      </c>
      <c r="E248" s="10">
        <v>2022</v>
      </c>
      <c r="F248" s="10" t="s">
        <v>127</v>
      </c>
      <c r="G248" s="10" t="s">
        <v>128</v>
      </c>
      <c r="H248" s="10" t="s">
        <v>419</v>
      </c>
      <c r="I248" s="10" t="s">
        <v>242</v>
      </c>
      <c r="J248" s="10" t="s">
        <v>115</v>
      </c>
      <c r="K248" s="10" t="s">
        <v>288</v>
      </c>
      <c r="L248" s="10">
        <v>378</v>
      </c>
      <c r="M248" s="10" t="s">
        <v>289</v>
      </c>
      <c r="N248" s="10" t="s">
        <v>192</v>
      </c>
      <c r="O248" s="10" t="s">
        <v>119</v>
      </c>
      <c r="P248" s="10" t="s">
        <v>161</v>
      </c>
      <c r="Q248" s="10" t="s">
        <v>290</v>
      </c>
      <c r="R248" s="10" t="s">
        <v>291</v>
      </c>
      <c r="S248" s="10">
        <v>15.4</v>
      </c>
      <c r="T248" s="11"/>
      <c r="U248" s="11"/>
      <c r="V248" s="10" t="s">
        <v>292</v>
      </c>
      <c r="W248" s="10">
        <v>19</v>
      </c>
      <c r="X248" s="10">
        <v>0.50700000000000001</v>
      </c>
      <c r="Y248" s="10"/>
      <c r="Z248" s="10"/>
      <c r="AA248" s="10"/>
      <c r="AB248" s="10"/>
      <c r="AC248" s="10">
        <v>25</v>
      </c>
      <c r="AD248" s="10">
        <v>0.34499999999999997</v>
      </c>
      <c r="AE248" s="10"/>
      <c r="AF248" s="10"/>
      <c r="AG248" s="10"/>
      <c r="AH248" s="10"/>
      <c r="AI248" s="10" t="s">
        <v>158</v>
      </c>
      <c r="AJ248" s="12"/>
      <c r="AK248" s="9">
        <f t="shared" si="4"/>
        <v>0.38496658655982352</v>
      </c>
    </row>
    <row r="249" spans="1:37" x14ac:dyDescent="0.25">
      <c r="A249" s="10">
        <v>248</v>
      </c>
      <c r="B249" s="10">
        <v>30</v>
      </c>
      <c r="C249" s="10" t="s">
        <v>560</v>
      </c>
      <c r="D249" s="50" t="s">
        <v>620</v>
      </c>
      <c r="E249" s="10">
        <v>2022</v>
      </c>
      <c r="F249" s="10" t="s">
        <v>171</v>
      </c>
      <c r="G249" s="10" t="s">
        <v>128</v>
      </c>
      <c r="H249" s="10" t="s">
        <v>419</v>
      </c>
      <c r="I249" s="10" t="s">
        <v>242</v>
      </c>
      <c r="J249" s="10" t="s">
        <v>115</v>
      </c>
      <c r="K249" s="10" t="s">
        <v>288</v>
      </c>
      <c r="L249" s="10">
        <v>378</v>
      </c>
      <c r="M249" s="10" t="s">
        <v>289</v>
      </c>
      <c r="N249" s="10" t="s">
        <v>192</v>
      </c>
      <c r="O249" s="10" t="s">
        <v>119</v>
      </c>
      <c r="P249" s="10" t="s">
        <v>161</v>
      </c>
      <c r="Q249" s="10" t="s">
        <v>290</v>
      </c>
      <c r="R249" s="10" t="s">
        <v>291</v>
      </c>
      <c r="S249" s="10">
        <v>15.4</v>
      </c>
      <c r="T249" s="11"/>
      <c r="U249" s="11"/>
      <c r="V249" s="10" t="s">
        <v>292</v>
      </c>
      <c r="W249" s="10">
        <v>19</v>
      </c>
      <c r="X249" s="10">
        <v>0.32500000000000001</v>
      </c>
      <c r="Y249" s="10"/>
      <c r="Z249" s="10"/>
      <c r="AA249" s="10"/>
      <c r="AB249" s="10"/>
      <c r="AC249" s="10">
        <v>25</v>
      </c>
      <c r="AD249" s="10">
        <v>0.28499999999999998</v>
      </c>
      <c r="AE249" s="10"/>
      <c r="AF249" s="10"/>
      <c r="AG249" s="10"/>
      <c r="AH249" s="10"/>
      <c r="AI249" s="10" t="s">
        <v>158</v>
      </c>
      <c r="AJ249" s="12"/>
      <c r="AK249" s="9">
        <f t="shared" si="4"/>
        <v>0.13133600206108714</v>
      </c>
    </row>
    <row r="250" spans="1:37" x14ac:dyDescent="0.25">
      <c r="A250" s="10">
        <v>249</v>
      </c>
      <c r="B250" s="10">
        <v>30</v>
      </c>
      <c r="C250" s="10" t="s">
        <v>560</v>
      </c>
      <c r="D250" s="50" t="s">
        <v>620</v>
      </c>
      <c r="E250" s="10">
        <v>2022</v>
      </c>
      <c r="F250" s="10" t="s">
        <v>293</v>
      </c>
      <c r="G250" s="10" t="s">
        <v>128</v>
      </c>
      <c r="H250" s="10" t="s">
        <v>419</v>
      </c>
      <c r="I250" s="10" t="s">
        <v>242</v>
      </c>
      <c r="J250" s="10" t="s">
        <v>115</v>
      </c>
      <c r="K250" s="10" t="s">
        <v>288</v>
      </c>
      <c r="L250" s="10">
        <v>378</v>
      </c>
      <c r="M250" s="10" t="s">
        <v>289</v>
      </c>
      <c r="N250" s="10" t="s">
        <v>192</v>
      </c>
      <c r="O250" s="10" t="s">
        <v>119</v>
      </c>
      <c r="P250" s="10" t="s">
        <v>161</v>
      </c>
      <c r="Q250" s="10" t="s">
        <v>290</v>
      </c>
      <c r="R250" s="10" t="s">
        <v>291</v>
      </c>
      <c r="S250" s="10">
        <v>15.4</v>
      </c>
      <c r="T250" s="11"/>
      <c r="U250" s="11"/>
      <c r="V250" s="10" t="s">
        <v>292</v>
      </c>
      <c r="W250" s="10">
        <v>19</v>
      </c>
      <c r="X250" s="10">
        <v>0.183</v>
      </c>
      <c r="Y250" s="10"/>
      <c r="Z250" s="10"/>
      <c r="AA250" s="10"/>
      <c r="AB250" s="10"/>
      <c r="AC250" s="10">
        <v>25</v>
      </c>
      <c r="AD250" s="10">
        <v>6.0999999999999999E-2</v>
      </c>
      <c r="AE250" s="10"/>
      <c r="AF250" s="10"/>
      <c r="AG250" s="10"/>
      <c r="AH250" s="10"/>
      <c r="AI250" s="10" t="s">
        <v>158</v>
      </c>
      <c r="AJ250" s="12"/>
    </row>
    <row r="251" spans="1:37" x14ac:dyDescent="0.25">
      <c r="A251" s="10">
        <v>250</v>
      </c>
      <c r="B251" s="10">
        <v>30</v>
      </c>
      <c r="C251" s="10" t="s">
        <v>560</v>
      </c>
      <c r="D251" s="50" t="s">
        <v>620</v>
      </c>
      <c r="E251" s="10">
        <v>2022</v>
      </c>
      <c r="F251" s="10" t="s">
        <v>169</v>
      </c>
      <c r="G251" s="10" t="s">
        <v>128</v>
      </c>
      <c r="H251" s="10" t="s">
        <v>419</v>
      </c>
      <c r="I251" s="10" t="s">
        <v>242</v>
      </c>
      <c r="J251" s="10" t="s">
        <v>115</v>
      </c>
      <c r="K251" s="10" t="s">
        <v>288</v>
      </c>
      <c r="L251" s="10">
        <v>378</v>
      </c>
      <c r="M251" s="10" t="s">
        <v>289</v>
      </c>
      <c r="N251" s="10" t="s">
        <v>192</v>
      </c>
      <c r="O251" s="10" t="s">
        <v>119</v>
      </c>
      <c r="P251" s="10" t="s">
        <v>161</v>
      </c>
      <c r="Q251" s="10" t="s">
        <v>290</v>
      </c>
      <c r="R251" s="10" t="s">
        <v>291</v>
      </c>
      <c r="S251" s="10">
        <v>15.4</v>
      </c>
      <c r="T251" s="11"/>
      <c r="U251" s="11"/>
      <c r="V251" s="10" t="s">
        <v>292</v>
      </c>
      <c r="W251" s="10">
        <v>19</v>
      </c>
      <c r="X251" s="10">
        <v>0.125</v>
      </c>
      <c r="Y251" s="10"/>
      <c r="Z251" s="10"/>
      <c r="AA251" s="10"/>
      <c r="AB251" s="10"/>
      <c r="AC251" s="10">
        <v>25</v>
      </c>
      <c r="AD251" s="10">
        <v>2.8000000000000001E-2</v>
      </c>
      <c r="AE251" s="10"/>
      <c r="AF251" s="10"/>
      <c r="AG251" s="10"/>
      <c r="AH251" s="10"/>
      <c r="AI251" s="10" t="s">
        <v>158</v>
      </c>
      <c r="AJ251" s="12"/>
    </row>
    <row r="252" spans="1:37" x14ac:dyDescent="0.25">
      <c r="A252" s="10">
        <v>251</v>
      </c>
      <c r="B252" s="10">
        <v>30</v>
      </c>
      <c r="C252" s="10" t="s">
        <v>560</v>
      </c>
      <c r="D252" s="50" t="s">
        <v>620</v>
      </c>
      <c r="E252" s="10">
        <v>2022</v>
      </c>
      <c r="F252" s="10" t="s">
        <v>129</v>
      </c>
      <c r="G252" s="10" t="s">
        <v>113</v>
      </c>
      <c r="H252" s="10" t="s">
        <v>419</v>
      </c>
      <c r="I252" s="10" t="s">
        <v>242</v>
      </c>
      <c r="J252" s="10" t="s">
        <v>115</v>
      </c>
      <c r="K252" s="10" t="s">
        <v>288</v>
      </c>
      <c r="L252" s="10">
        <v>378</v>
      </c>
      <c r="M252" s="10" t="s">
        <v>289</v>
      </c>
      <c r="N252" s="10" t="s">
        <v>192</v>
      </c>
      <c r="O252" s="10" t="s">
        <v>119</v>
      </c>
      <c r="P252" s="10" t="s">
        <v>161</v>
      </c>
      <c r="Q252" s="10" t="s">
        <v>290</v>
      </c>
      <c r="R252" s="10" t="s">
        <v>291</v>
      </c>
      <c r="S252" s="10">
        <v>15.4</v>
      </c>
      <c r="T252" s="11"/>
      <c r="U252" s="11"/>
      <c r="V252" s="10" t="s">
        <v>292</v>
      </c>
      <c r="W252" s="10">
        <v>19</v>
      </c>
      <c r="X252" s="10">
        <v>4.71</v>
      </c>
      <c r="Y252" s="10"/>
      <c r="Z252" s="10"/>
      <c r="AA252" s="10"/>
      <c r="AB252" s="10"/>
      <c r="AC252" s="10">
        <v>24</v>
      </c>
      <c r="AD252" s="10">
        <v>2</v>
      </c>
      <c r="AE252" s="10"/>
      <c r="AF252" s="10"/>
      <c r="AG252" s="10"/>
      <c r="AH252" s="10"/>
      <c r="AI252" s="10" t="s">
        <v>158</v>
      </c>
      <c r="AJ252" s="12"/>
    </row>
    <row r="253" spans="1:37" x14ac:dyDescent="0.25">
      <c r="A253" s="10">
        <v>252</v>
      </c>
      <c r="B253" s="10">
        <v>30</v>
      </c>
      <c r="C253" s="10" t="s">
        <v>560</v>
      </c>
      <c r="D253" s="50" t="s">
        <v>620</v>
      </c>
      <c r="E253" s="10">
        <v>2022</v>
      </c>
      <c r="F253" s="10" t="s">
        <v>168</v>
      </c>
      <c r="G253" s="10" t="s">
        <v>113</v>
      </c>
      <c r="H253" s="10" t="s">
        <v>419</v>
      </c>
      <c r="I253" s="10" t="s">
        <v>242</v>
      </c>
      <c r="J253" s="10" t="s">
        <v>115</v>
      </c>
      <c r="K253" s="10" t="s">
        <v>288</v>
      </c>
      <c r="L253" s="10">
        <v>378</v>
      </c>
      <c r="M253" s="10" t="s">
        <v>289</v>
      </c>
      <c r="N253" s="10" t="s">
        <v>192</v>
      </c>
      <c r="O253" s="10" t="s">
        <v>119</v>
      </c>
      <c r="P253" s="10" t="s">
        <v>161</v>
      </c>
      <c r="Q253" s="10" t="s">
        <v>290</v>
      </c>
      <c r="R253" s="10" t="s">
        <v>291</v>
      </c>
      <c r="S253" s="10">
        <v>15.4</v>
      </c>
      <c r="T253" s="11"/>
      <c r="U253" s="11"/>
      <c r="V253" s="10" t="s">
        <v>292</v>
      </c>
      <c r="W253" s="10">
        <v>19</v>
      </c>
      <c r="X253" s="10">
        <v>2.5</v>
      </c>
      <c r="Y253" s="10"/>
      <c r="Z253" s="10"/>
      <c r="AA253" s="10"/>
      <c r="AB253" s="10"/>
      <c r="AC253" s="10">
        <v>24</v>
      </c>
      <c r="AD253" s="10">
        <v>0.99</v>
      </c>
      <c r="AE253" s="10"/>
      <c r="AF253" s="10"/>
      <c r="AG253" s="10"/>
      <c r="AH253" s="10"/>
      <c r="AI253" s="10" t="s">
        <v>158</v>
      </c>
      <c r="AJ253" s="12"/>
    </row>
    <row r="254" spans="1:37" x14ac:dyDescent="0.25">
      <c r="A254" s="10">
        <v>253</v>
      </c>
      <c r="B254" s="10">
        <v>30</v>
      </c>
      <c r="C254" s="10" t="s">
        <v>560</v>
      </c>
      <c r="D254" s="50" t="s">
        <v>620</v>
      </c>
      <c r="E254" s="10">
        <v>2022</v>
      </c>
      <c r="F254" s="10" t="s">
        <v>294</v>
      </c>
      <c r="G254" s="10" t="s">
        <v>113</v>
      </c>
      <c r="H254" s="10" t="s">
        <v>419</v>
      </c>
      <c r="I254" s="10" t="s">
        <v>242</v>
      </c>
      <c r="J254" s="10" t="s">
        <v>115</v>
      </c>
      <c r="K254" s="10" t="s">
        <v>288</v>
      </c>
      <c r="L254" s="10">
        <v>378</v>
      </c>
      <c r="M254" s="10" t="s">
        <v>289</v>
      </c>
      <c r="N254" s="10" t="s">
        <v>192</v>
      </c>
      <c r="O254" s="10" t="s">
        <v>119</v>
      </c>
      <c r="P254" s="10" t="s">
        <v>161</v>
      </c>
      <c r="Q254" s="10" t="s">
        <v>290</v>
      </c>
      <c r="R254" s="10" t="s">
        <v>291</v>
      </c>
      <c r="S254" s="10">
        <v>15.4</v>
      </c>
      <c r="T254" s="11"/>
      <c r="U254" s="11"/>
      <c r="V254" s="10" t="s">
        <v>292</v>
      </c>
      <c r="W254" s="10">
        <v>19</v>
      </c>
      <c r="X254" s="10">
        <v>2.21</v>
      </c>
      <c r="Y254" s="10"/>
      <c r="Z254" s="10"/>
      <c r="AA254" s="10"/>
      <c r="AB254" s="10"/>
      <c r="AC254" s="10">
        <v>24</v>
      </c>
      <c r="AD254" s="10">
        <v>1.01</v>
      </c>
      <c r="AE254" s="10"/>
      <c r="AF254" s="10"/>
      <c r="AG254" s="10"/>
      <c r="AH254" s="10"/>
      <c r="AI254" s="10" t="s">
        <v>158</v>
      </c>
      <c r="AJ254" s="12"/>
      <c r="AK254" s="9">
        <f t="shared" si="4"/>
        <v>0.78304218467649345</v>
      </c>
    </row>
    <row r="255" spans="1:37" x14ac:dyDescent="0.25">
      <c r="A255" s="10">
        <v>254</v>
      </c>
      <c r="B255" s="10">
        <v>30</v>
      </c>
      <c r="C255" s="10" t="s">
        <v>560</v>
      </c>
      <c r="D255" s="50" t="s">
        <v>620</v>
      </c>
      <c r="E255" s="10">
        <v>2022</v>
      </c>
      <c r="F255" s="10" t="s">
        <v>217</v>
      </c>
      <c r="G255" s="10" t="s">
        <v>113</v>
      </c>
      <c r="H255" s="10" t="s">
        <v>419</v>
      </c>
      <c r="I255" s="10" t="s">
        <v>242</v>
      </c>
      <c r="J255" s="10" t="s">
        <v>115</v>
      </c>
      <c r="K255" s="10" t="s">
        <v>288</v>
      </c>
      <c r="L255" s="10">
        <v>378</v>
      </c>
      <c r="M255" s="10" t="s">
        <v>289</v>
      </c>
      <c r="N255" s="10" t="s">
        <v>192</v>
      </c>
      <c r="O255" s="10" t="s">
        <v>119</v>
      </c>
      <c r="P255" s="10" t="s">
        <v>161</v>
      </c>
      <c r="Q255" s="10" t="s">
        <v>290</v>
      </c>
      <c r="R255" s="10" t="s">
        <v>291</v>
      </c>
      <c r="S255" s="10">
        <v>15.4</v>
      </c>
      <c r="T255" s="11"/>
      <c r="U255" s="11"/>
      <c r="V255" s="10" t="s">
        <v>292</v>
      </c>
      <c r="W255" s="10">
        <v>19</v>
      </c>
      <c r="X255" s="10">
        <v>0.34</v>
      </c>
      <c r="Y255" s="10"/>
      <c r="Z255" s="10"/>
      <c r="AA255" s="10"/>
      <c r="AB255" s="10"/>
      <c r="AC255" s="10">
        <v>24</v>
      </c>
      <c r="AD255" s="10">
        <v>5.0999999999999997E-2</v>
      </c>
      <c r="AE255" s="10"/>
      <c r="AF255" s="10"/>
      <c r="AG255" s="10"/>
      <c r="AH255" s="10"/>
      <c r="AI255" s="10" t="s">
        <v>158</v>
      </c>
      <c r="AJ255" s="12"/>
      <c r="AK255" s="9">
        <f t="shared" si="4"/>
        <v>1.8971199848858815</v>
      </c>
    </row>
    <row r="256" spans="1:37" x14ac:dyDescent="0.25">
      <c r="A256" s="10">
        <v>255</v>
      </c>
      <c r="B256" s="10">
        <v>30</v>
      </c>
      <c r="C256" s="10" t="s">
        <v>560</v>
      </c>
      <c r="D256" s="50" t="s">
        <v>620</v>
      </c>
      <c r="E256" s="10">
        <v>2022</v>
      </c>
      <c r="F256" s="10" t="s">
        <v>166</v>
      </c>
      <c r="G256" s="10" t="s">
        <v>113</v>
      </c>
      <c r="H256" s="10" t="s">
        <v>419</v>
      </c>
      <c r="I256" s="10" t="s">
        <v>242</v>
      </c>
      <c r="J256" s="10" t="s">
        <v>115</v>
      </c>
      <c r="K256" s="10" t="s">
        <v>288</v>
      </c>
      <c r="L256" s="10">
        <v>378</v>
      </c>
      <c r="M256" s="10" t="s">
        <v>289</v>
      </c>
      <c r="N256" s="10" t="s">
        <v>192</v>
      </c>
      <c r="O256" s="10" t="s">
        <v>119</v>
      </c>
      <c r="P256" s="10" t="s">
        <v>161</v>
      </c>
      <c r="Q256" s="10" t="s">
        <v>290</v>
      </c>
      <c r="R256" s="10" t="s">
        <v>291</v>
      </c>
      <c r="S256" s="10">
        <v>15.4</v>
      </c>
      <c r="T256" s="11"/>
      <c r="U256" s="11"/>
      <c r="V256" s="10" t="s">
        <v>292</v>
      </c>
      <c r="W256" s="10">
        <v>19</v>
      </c>
      <c r="X256" s="10">
        <v>0.89300000000000002</v>
      </c>
      <c r="Y256" s="10"/>
      <c r="Z256" s="10"/>
      <c r="AA256" s="10"/>
      <c r="AB256" s="10"/>
      <c r="AC256" s="10">
        <v>24</v>
      </c>
      <c r="AD256" s="10">
        <v>0.48699999999999999</v>
      </c>
      <c r="AE256" s="10"/>
      <c r="AF256" s="10"/>
      <c r="AG256" s="10"/>
      <c r="AH256" s="10"/>
      <c r="AI256" s="10" t="s">
        <v>158</v>
      </c>
      <c r="AJ256" s="12"/>
      <c r="AK256" s="9">
        <f t="shared" si="4"/>
        <v>0.60632245779390925</v>
      </c>
    </row>
    <row r="257" spans="1:37" x14ac:dyDescent="0.25">
      <c r="A257" s="10">
        <v>256</v>
      </c>
      <c r="B257" s="10">
        <v>30</v>
      </c>
      <c r="C257" s="10" t="s">
        <v>560</v>
      </c>
      <c r="D257" s="50" t="s">
        <v>620</v>
      </c>
      <c r="E257" s="10">
        <v>2022</v>
      </c>
      <c r="F257" s="10" t="s">
        <v>127</v>
      </c>
      <c r="G257" s="10" t="s">
        <v>128</v>
      </c>
      <c r="H257" s="10" t="s">
        <v>419</v>
      </c>
      <c r="I257" s="10" t="s">
        <v>242</v>
      </c>
      <c r="J257" s="10" t="s">
        <v>115</v>
      </c>
      <c r="K257" s="10" t="s">
        <v>288</v>
      </c>
      <c r="L257" s="10">
        <v>378</v>
      </c>
      <c r="M257" s="10" t="s">
        <v>289</v>
      </c>
      <c r="N257" s="10" t="s">
        <v>192</v>
      </c>
      <c r="O257" s="10" t="s">
        <v>119</v>
      </c>
      <c r="P257" s="10" t="s">
        <v>161</v>
      </c>
      <c r="Q257" s="10" t="s">
        <v>290</v>
      </c>
      <c r="R257" s="10" t="s">
        <v>291</v>
      </c>
      <c r="S257" s="10">
        <v>1.82</v>
      </c>
      <c r="T257" s="11"/>
      <c r="U257" s="11"/>
      <c r="V257" s="10" t="s">
        <v>292</v>
      </c>
      <c r="W257" s="10">
        <v>20</v>
      </c>
      <c r="X257" s="10">
        <v>0.14199999999999999</v>
      </c>
      <c r="Y257" s="10"/>
      <c r="Z257" s="10"/>
      <c r="AA257" s="10"/>
      <c r="AB257" s="10"/>
      <c r="AC257" s="10">
        <v>13</v>
      </c>
      <c r="AD257" s="10">
        <v>0.17599999999999999</v>
      </c>
      <c r="AE257" s="10"/>
      <c r="AF257" s="10"/>
      <c r="AG257" s="10"/>
      <c r="AH257" s="10"/>
      <c r="AI257" s="10" t="s">
        <v>158</v>
      </c>
      <c r="AJ257" s="12"/>
      <c r="AK257" s="9">
        <f t="shared" si="4"/>
        <v>-0.21465693743689113</v>
      </c>
    </row>
    <row r="258" spans="1:37" x14ac:dyDescent="0.25">
      <c r="A258" s="10">
        <v>257</v>
      </c>
      <c r="B258" s="10">
        <v>30</v>
      </c>
      <c r="C258" s="10" t="s">
        <v>560</v>
      </c>
      <c r="D258" s="50" t="s">
        <v>620</v>
      </c>
      <c r="E258" s="10">
        <v>2022</v>
      </c>
      <c r="F258" s="10" t="s">
        <v>171</v>
      </c>
      <c r="G258" s="10" t="s">
        <v>128</v>
      </c>
      <c r="H258" s="10" t="s">
        <v>419</v>
      </c>
      <c r="I258" s="10" t="s">
        <v>242</v>
      </c>
      <c r="J258" s="10" t="s">
        <v>115</v>
      </c>
      <c r="K258" s="10" t="s">
        <v>288</v>
      </c>
      <c r="L258" s="10">
        <v>378</v>
      </c>
      <c r="M258" s="10" t="s">
        <v>289</v>
      </c>
      <c r="N258" s="10" t="s">
        <v>192</v>
      </c>
      <c r="O258" s="10" t="s">
        <v>119</v>
      </c>
      <c r="P258" s="10" t="s">
        <v>161</v>
      </c>
      <c r="Q258" s="10" t="s">
        <v>290</v>
      </c>
      <c r="R258" s="10" t="s">
        <v>291</v>
      </c>
      <c r="S258" s="10">
        <v>1.82</v>
      </c>
      <c r="T258" s="11"/>
      <c r="U258" s="11"/>
      <c r="V258" s="10" t="s">
        <v>292</v>
      </c>
      <c r="W258" s="10">
        <v>20</v>
      </c>
      <c r="X258" s="10">
        <v>8.1000000000000003E-2</v>
      </c>
      <c r="Y258" s="10"/>
      <c r="Z258" s="10"/>
      <c r="AA258" s="10"/>
      <c r="AB258" s="10"/>
      <c r="AC258" s="10">
        <v>13</v>
      </c>
      <c r="AD258" s="10">
        <v>0.13900000000000001</v>
      </c>
      <c r="AE258" s="10"/>
      <c r="AF258" s="10"/>
      <c r="AG258" s="10"/>
      <c r="AH258" s="10"/>
      <c r="AI258" s="10" t="s">
        <v>158</v>
      </c>
      <c r="AJ258" s="12"/>
      <c r="AK258" s="9">
        <f t="shared" si="4"/>
        <v>-0.54002477845825314</v>
      </c>
    </row>
    <row r="259" spans="1:37" x14ac:dyDescent="0.25">
      <c r="A259" s="10">
        <v>258</v>
      </c>
      <c r="B259" s="10">
        <v>30</v>
      </c>
      <c r="C259" s="10" t="s">
        <v>560</v>
      </c>
      <c r="D259" s="50" t="s">
        <v>620</v>
      </c>
      <c r="E259" s="10">
        <v>2022</v>
      </c>
      <c r="F259" s="10" t="s">
        <v>293</v>
      </c>
      <c r="G259" s="10" t="s">
        <v>128</v>
      </c>
      <c r="H259" s="10" t="s">
        <v>419</v>
      </c>
      <c r="I259" s="10" t="s">
        <v>242</v>
      </c>
      <c r="J259" s="10" t="s">
        <v>115</v>
      </c>
      <c r="K259" s="10" t="s">
        <v>288</v>
      </c>
      <c r="L259" s="10">
        <v>378</v>
      </c>
      <c r="M259" s="10" t="s">
        <v>289</v>
      </c>
      <c r="N259" s="10" t="s">
        <v>192</v>
      </c>
      <c r="O259" s="10" t="s">
        <v>119</v>
      </c>
      <c r="P259" s="10" t="s">
        <v>161</v>
      </c>
      <c r="Q259" s="10" t="s">
        <v>290</v>
      </c>
      <c r="R259" s="10" t="s">
        <v>291</v>
      </c>
      <c r="S259" s="10">
        <v>1.82</v>
      </c>
      <c r="T259" s="11"/>
      <c r="U259" s="11"/>
      <c r="V259" s="10" t="s">
        <v>292</v>
      </c>
      <c r="W259" s="10">
        <v>20</v>
      </c>
      <c r="X259" s="10">
        <v>6.0999999999999999E-2</v>
      </c>
      <c r="Y259" s="10"/>
      <c r="Z259" s="10"/>
      <c r="AA259" s="10"/>
      <c r="AB259" s="10"/>
      <c r="AC259" s="10">
        <v>13</v>
      </c>
      <c r="AD259" s="10">
        <v>3.6999999999999998E-2</v>
      </c>
      <c r="AE259" s="10"/>
      <c r="AF259" s="10"/>
      <c r="AG259" s="10"/>
      <c r="AH259" s="10"/>
      <c r="AI259" s="10" t="s">
        <v>158</v>
      </c>
      <c r="AJ259" s="12"/>
      <c r="AK259" s="9">
        <f t="shared" si="4"/>
        <v>0.49995595152908684</v>
      </c>
    </row>
    <row r="260" spans="1:37" x14ac:dyDescent="0.25">
      <c r="A260" s="10">
        <v>259</v>
      </c>
      <c r="B260" s="10">
        <v>30</v>
      </c>
      <c r="C260" s="10" t="s">
        <v>560</v>
      </c>
      <c r="D260" s="50" t="s">
        <v>620</v>
      </c>
      <c r="E260" s="10">
        <v>2022</v>
      </c>
      <c r="F260" s="10" t="s">
        <v>169</v>
      </c>
      <c r="G260" s="10" t="s">
        <v>128</v>
      </c>
      <c r="H260" s="10" t="s">
        <v>419</v>
      </c>
      <c r="I260" s="10" t="s">
        <v>242</v>
      </c>
      <c r="J260" s="10" t="s">
        <v>115</v>
      </c>
      <c r="K260" s="10" t="s">
        <v>288</v>
      </c>
      <c r="L260" s="10">
        <v>378</v>
      </c>
      <c r="M260" s="10" t="s">
        <v>289</v>
      </c>
      <c r="N260" s="10" t="s">
        <v>192</v>
      </c>
      <c r="O260" s="10" t="s">
        <v>119</v>
      </c>
      <c r="P260" s="10" t="s">
        <v>161</v>
      </c>
      <c r="Q260" s="10" t="s">
        <v>290</v>
      </c>
      <c r="R260" s="10" t="s">
        <v>291</v>
      </c>
      <c r="S260" s="10">
        <v>1.82</v>
      </c>
      <c r="T260" s="11"/>
      <c r="U260" s="11"/>
      <c r="V260" s="10" t="s">
        <v>292</v>
      </c>
      <c r="W260" s="10">
        <v>20</v>
      </c>
      <c r="X260" s="10">
        <v>4.1000000000000002E-2</v>
      </c>
      <c r="Y260" s="10"/>
      <c r="Z260" s="10"/>
      <c r="AA260" s="10"/>
      <c r="AB260" s="10"/>
      <c r="AC260" s="10">
        <v>13</v>
      </c>
      <c r="AD260" s="10">
        <v>1.4E-2</v>
      </c>
      <c r="AE260" s="10"/>
      <c r="AF260" s="10"/>
      <c r="AG260" s="10"/>
      <c r="AH260" s="10"/>
      <c r="AI260" s="10" t="s">
        <v>158</v>
      </c>
      <c r="AJ260" s="12"/>
      <c r="AK260" s="9">
        <f t="shared" si="4"/>
        <v>1.0745147370890493</v>
      </c>
    </row>
    <row r="261" spans="1:37" x14ac:dyDescent="0.25">
      <c r="A261" s="10">
        <v>260</v>
      </c>
      <c r="B261" s="10">
        <v>30</v>
      </c>
      <c r="C261" s="10" t="s">
        <v>560</v>
      </c>
      <c r="D261" s="50" t="s">
        <v>620</v>
      </c>
      <c r="E261" s="10">
        <v>2022</v>
      </c>
      <c r="F261" s="10" t="s">
        <v>129</v>
      </c>
      <c r="G261" s="10" t="s">
        <v>113</v>
      </c>
      <c r="H261" s="10" t="s">
        <v>419</v>
      </c>
      <c r="I261" s="10" t="s">
        <v>242</v>
      </c>
      <c r="J261" s="10" t="s">
        <v>115</v>
      </c>
      <c r="K261" s="10" t="s">
        <v>288</v>
      </c>
      <c r="L261" s="10">
        <v>378</v>
      </c>
      <c r="M261" s="10" t="s">
        <v>289</v>
      </c>
      <c r="N261" s="10" t="s">
        <v>192</v>
      </c>
      <c r="O261" s="10" t="s">
        <v>119</v>
      </c>
      <c r="P261" s="10" t="s">
        <v>161</v>
      </c>
      <c r="Q261" s="10" t="s">
        <v>290</v>
      </c>
      <c r="R261" s="10" t="s">
        <v>291</v>
      </c>
      <c r="S261" s="10">
        <v>1.82</v>
      </c>
      <c r="T261" s="11"/>
      <c r="U261" s="11"/>
      <c r="V261" s="10" t="s">
        <v>292</v>
      </c>
      <c r="W261" s="10">
        <v>19</v>
      </c>
      <c r="X261" s="10">
        <v>2</v>
      </c>
      <c r="Y261" s="10"/>
      <c r="Z261" s="10"/>
      <c r="AA261" s="10"/>
      <c r="AB261" s="10"/>
      <c r="AC261" s="10">
        <v>12</v>
      </c>
      <c r="AD261" s="10">
        <v>1.25</v>
      </c>
      <c r="AE261" s="10"/>
      <c r="AF261" s="10"/>
      <c r="AG261" s="10"/>
      <c r="AH261" s="10"/>
      <c r="AI261" s="10" t="s">
        <v>158</v>
      </c>
      <c r="AJ261" s="12"/>
      <c r="AK261" s="9">
        <f t="shared" si="4"/>
        <v>0.47000362924573563</v>
      </c>
    </row>
    <row r="262" spans="1:37" x14ac:dyDescent="0.25">
      <c r="A262" s="10">
        <v>261</v>
      </c>
      <c r="B262" s="10">
        <v>30</v>
      </c>
      <c r="C262" s="10" t="s">
        <v>560</v>
      </c>
      <c r="D262" s="50" t="s">
        <v>620</v>
      </c>
      <c r="E262" s="10">
        <v>2022</v>
      </c>
      <c r="F262" s="10" t="s">
        <v>168</v>
      </c>
      <c r="G262" s="10" t="s">
        <v>113</v>
      </c>
      <c r="H262" s="10" t="s">
        <v>419</v>
      </c>
      <c r="I262" s="10" t="s">
        <v>242</v>
      </c>
      <c r="J262" s="10" t="s">
        <v>115</v>
      </c>
      <c r="K262" s="10" t="s">
        <v>288</v>
      </c>
      <c r="L262" s="10">
        <v>378</v>
      </c>
      <c r="M262" s="10" t="s">
        <v>289</v>
      </c>
      <c r="N262" s="10" t="s">
        <v>192</v>
      </c>
      <c r="O262" s="10" t="s">
        <v>119</v>
      </c>
      <c r="P262" s="10" t="s">
        <v>161</v>
      </c>
      <c r="Q262" s="10" t="s">
        <v>290</v>
      </c>
      <c r="R262" s="10" t="s">
        <v>291</v>
      </c>
      <c r="S262" s="10">
        <v>1.82</v>
      </c>
      <c r="T262" s="11"/>
      <c r="U262" s="11"/>
      <c r="V262" s="10" t="s">
        <v>292</v>
      </c>
      <c r="W262" s="10">
        <v>19</v>
      </c>
      <c r="X262" s="10">
        <v>1.05</v>
      </c>
      <c r="Y262" s="10"/>
      <c r="Z262" s="10"/>
      <c r="AA262" s="10"/>
      <c r="AB262" s="10"/>
      <c r="AC262" s="10">
        <v>12</v>
      </c>
      <c r="AD262" s="10">
        <v>0.878</v>
      </c>
      <c r="AE262" s="10"/>
      <c r="AF262" s="10"/>
      <c r="AG262" s="10"/>
      <c r="AH262" s="10"/>
      <c r="AI262" s="10" t="s">
        <v>158</v>
      </c>
      <c r="AJ262" s="12"/>
      <c r="AK262" s="9">
        <f t="shared" si="4"/>
        <v>0.17889884951645241</v>
      </c>
    </row>
    <row r="263" spans="1:37" x14ac:dyDescent="0.25">
      <c r="A263" s="10">
        <v>262</v>
      </c>
      <c r="B263" s="10">
        <v>30</v>
      </c>
      <c r="C263" s="10" t="s">
        <v>560</v>
      </c>
      <c r="D263" s="50" t="s">
        <v>620</v>
      </c>
      <c r="E263" s="10">
        <v>2022</v>
      </c>
      <c r="F263" s="10" t="s">
        <v>294</v>
      </c>
      <c r="G263" s="10" t="s">
        <v>113</v>
      </c>
      <c r="H263" s="10" t="s">
        <v>419</v>
      </c>
      <c r="I263" s="10" t="s">
        <v>242</v>
      </c>
      <c r="J263" s="10" t="s">
        <v>115</v>
      </c>
      <c r="K263" s="10" t="s">
        <v>288</v>
      </c>
      <c r="L263" s="10">
        <v>378</v>
      </c>
      <c r="M263" s="10" t="s">
        <v>289</v>
      </c>
      <c r="N263" s="10" t="s">
        <v>192</v>
      </c>
      <c r="O263" s="10" t="s">
        <v>119</v>
      </c>
      <c r="P263" s="10" t="s">
        <v>161</v>
      </c>
      <c r="Q263" s="10" t="s">
        <v>290</v>
      </c>
      <c r="R263" s="10" t="s">
        <v>291</v>
      </c>
      <c r="S263" s="10">
        <v>1.82</v>
      </c>
      <c r="T263" s="11"/>
      <c r="U263" s="11"/>
      <c r="V263" s="10" t="s">
        <v>292</v>
      </c>
      <c r="W263" s="10">
        <v>19</v>
      </c>
      <c r="X263" s="10">
        <v>0.95</v>
      </c>
      <c r="Y263" s="10"/>
      <c r="Z263" s="10"/>
      <c r="AA263" s="10"/>
      <c r="AB263" s="10"/>
      <c r="AC263" s="10">
        <v>12</v>
      </c>
      <c r="AD263" s="10">
        <v>0.375</v>
      </c>
      <c r="AE263" s="10"/>
      <c r="AF263" s="10"/>
      <c r="AG263" s="10"/>
      <c r="AH263" s="10"/>
      <c r="AI263" s="10" t="s">
        <v>158</v>
      </c>
      <c r="AJ263" s="12"/>
      <c r="AK263" s="9">
        <f t="shared" si="4"/>
        <v>0.92953595862417571</v>
      </c>
    </row>
    <row r="264" spans="1:37" x14ac:dyDescent="0.25">
      <c r="A264" s="10">
        <v>263</v>
      </c>
      <c r="B264" s="10">
        <v>30</v>
      </c>
      <c r="C264" s="10" t="s">
        <v>560</v>
      </c>
      <c r="D264" s="50" t="s">
        <v>620</v>
      </c>
      <c r="E264" s="10">
        <v>2022</v>
      </c>
      <c r="F264" s="10" t="s">
        <v>217</v>
      </c>
      <c r="G264" s="10" t="s">
        <v>113</v>
      </c>
      <c r="H264" s="10" t="s">
        <v>419</v>
      </c>
      <c r="I264" s="10" t="s">
        <v>242</v>
      </c>
      <c r="J264" s="10" t="s">
        <v>115</v>
      </c>
      <c r="K264" s="10" t="s">
        <v>288</v>
      </c>
      <c r="L264" s="10">
        <v>378</v>
      </c>
      <c r="M264" s="10" t="s">
        <v>289</v>
      </c>
      <c r="N264" s="10" t="s">
        <v>192</v>
      </c>
      <c r="O264" s="10" t="s">
        <v>119</v>
      </c>
      <c r="P264" s="10" t="s">
        <v>161</v>
      </c>
      <c r="Q264" s="10" t="s">
        <v>290</v>
      </c>
      <c r="R264" s="10" t="s">
        <v>291</v>
      </c>
      <c r="S264" s="10">
        <v>1.82</v>
      </c>
      <c r="T264" s="11"/>
      <c r="U264" s="11"/>
      <c r="V264" s="10" t="s">
        <v>292</v>
      </c>
      <c r="W264" s="10">
        <v>19</v>
      </c>
      <c r="X264" s="10">
        <v>0.317</v>
      </c>
      <c r="Y264" s="10"/>
      <c r="Z264" s="10"/>
      <c r="AA264" s="10"/>
      <c r="AB264" s="10"/>
      <c r="AC264" s="10">
        <v>12</v>
      </c>
      <c r="AD264" s="10">
        <v>9.5000000000000001E-2</v>
      </c>
      <c r="AE264" s="10"/>
      <c r="AF264" s="10"/>
      <c r="AG264" s="10"/>
      <c r="AH264" s="10"/>
      <c r="AI264" s="10" t="s">
        <v>158</v>
      </c>
      <c r="AJ264" s="12"/>
      <c r="AK264" s="9">
        <f t="shared" si="4"/>
        <v>1.2050248822767398</v>
      </c>
    </row>
    <row r="265" spans="1:37" x14ac:dyDescent="0.25">
      <c r="A265" s="10">
        <v>264</v>
      </c>
      <c r="B265" s="10">
        <v>30</v>
      </c>
      <c r="C265" s="10" t="s">
        <v>560</v>
      </c>
      <c r="D265" s="50" t="s">
        <v>620</v>
      </c>
      <c r="E265" s="10">
        <v>2022</v>
      </c>
      <c r="F265" s="10" t="s">
        <v>166</v>
      </c>
      <c r="G265" s="10" t="s">
        <v>113</v>
      </c>
      <c r="H265" s="10" t="s">
        <v>419</v>
      </c>
      <c r="I265" s="10" t="s">
        <v>242</v>
      </c>
      <c r="J265" s="10" t="s">
        <v>115</v>
      </c>
      <c r="K265" s="10" t="s">
        <v>288</v>
      </c>
      <c r="L265" s="10">
        <v>378</v>
      </c>
      <c r="M265" s="10" t="s">
        <v>289</v>
      </c>
      <c r="N265" s="10" t="s">
        <v>192</v>
      </c>
      <c r="O265" s="10" t="s">
        <v>119</v>
      </c>
      <c r="P265" s="10" t="s">
        <v>161</v>
      </c>
      <c r="Q265" s="10" t="s">
        <v>290</v>
      </c>
      <c r="R265" s="10" t="s">
        <v>291</v>
      </c>
      <c r="S265" s="10">
        <v>1.82</v>
      </c>
      <c r="T265" s="11"/>
      <c r="U265" s="11"/>
      <c r="V265" s="10" t="s">
        <v>292</v>
      </c>
      <c r="W265" s="10">
        <v>19</v>
      </c>
      <c r="X265" s="10">
        <v>0.375</v>
      </c>
      <c r="Y265" s="10"/>
      <c r="Z265" s="10"/>
      <c r="AA265" s="10"/>
      <c r="AB265" s="10"/>
      <c r="AC265" s="10">
        <v>12</v>
      </c>
      <c r="AD265" s="10">
        <v>8.7999999999999995E-2</v>
      </c>
      <c r="AE265" s="10"/>
      <c r="AF265" s="10"/>
      <c r="AG265" s="10"/>
      <c r="AH265" s="10"/>
      <c r="AI265" s="10" t="s">
        <v>158</v>
      </c>
      <c r="AJ265" s="12"/>
      <c r="AK265" s="9">
        <f t="shared" ref="AK265:AK328" si="5">LN(X265/AD265)</f>
        <v>1.4495892114922044</v>
      </c>
    </row>
    <row r="266" spans="1:37" x14ac:dyDescent="0.25">
      <c r="A266" s="10">
        <v>265</v>
      </c>
      <c r="B266" s="10">
        <v>30</v>
      </c>
      <c r="C266" s="10" t="s">
        <v>560</v>
      </c>
      <c r="D266" s="50" t="s">
        <v>620</v>
      </c>
      <c r="E266" s="10">
        <v>2022</v>
      </c>
      <c r="F266" s="10" t="s">
        <v>127</v>
      </c>
      <c r="G266" s="10" t="s">
        <v>128</v>
      </c>
      <c r="H266" s="10" t="s">
        <v>419</v>
      </c>
      <c r="I266" s="10" t="s">
        <v>242</v>
      </c>
      <c r="J266" s="10" t="s">
        <v>115</v>
      </c>
      <c r="K266" s="10" t="s">
        <v>288</v>
      </c>
      <c r="L266" s="10">
        <v>378</v>
      </c>
      <c r="M266" s="10" t="s">
        <v>289</v>
      </c>
      <c r="N266" s="10" t="s">
        <v>192</v>
      </c>
      <c r="O266" s="10" t="s">
        <v>119</v>
      </c>
      <c r="P266" s="10" t="s">
        <v>161</v>
      </c>
      <c r="Q266" s="10" t="s">
        <v>290</v>
      </c>
      <c r="R266" s="10" t="s">
        <v>291</v>
      </c>
      <c r="S266" s="10">
        <v>115.3</v>
      </c>
      <c r="T266" s="11"/>
      <c r="U266" s="11"/>
      <c r="V266" s="10" t="s">
        <v>292</v>
      </c>
      <c r="W266" s="10">
        <v>39</v>
      </c>
      <c r="X266" s="10">
        <v>0.32200000000000001</v>
      </c>
      <c r="Y266" s="10"/>
      <c r="Z266" s="10"/>
      <c r="AA266" s="10"/>
      <c r="AB266" s="10"/>
      <c r="AC266" s="10">
        <v>27</v>
      </c>
      <c r="AD266" s="10">
        <v>0.19400000000000001</v>
      </c>
      <c r="AE266" s="10"/>
      <c r="AF266" s="10"/>
      <c r="AG266" s="10"/>
      <c r="AH266" s="10"/>
      <c r="AI266" s="10" t="s">
        <v>158</v>
      </c>
      <c r="AJ266" s="12"/>
      <c r="AK266" s="9">
        <f t="shared" si="5"/>
        <v>0.5066933864810802</v>
      </c>
    </row>
    <row r="267" spans="1:37" x14ac:dyDescent="0.25">
      <c r="A267" s="10">
        <v>266</v>
      </c>
      <c r="B267" s="10">
        <v>30</v>
      </c>
      <c r="C267" s="10" t="s">
        <v>560</v>
      </c>
      <c r="D267" s="50" t="s">
        <v>620</v>
      </c>
      <c r="E267" s="10">
        <v>2022</v>
      </c>
      <c r="F267" s="10" t="s">
        <v>171</v>
      </c>
      <c r="G267" s="10" t="s">
        <v>128</v>
      </c>
      <c r="H267" s="10" t="s">
        <v>419</v>
      </c>
      <c r="I267" s="10" t="s">
        <v>242</v>
      </c>
      <c r="J267" s="10" t="s">
        <v>115</v>
      </c>
      <c r="K267" s="10" t="s">
        <v>288</v>
      </c>
      <c r="L267" s="10">
        <v>378</v>
      </c>
      <c r="M267" s="10" t="s">
        <v>289</v>
      </c>
      <c r="N267" s="10" t="s">
        <v>192</v>
      </c>
      <c r="O267" s="10" t="s">
        <v>119</v>
      </c>
      <c r="P267" s="10" t="s">
        <v>161</v>
      </c>
      <c r="Q267" s="10" t="s">
        <v>290</v>
      </c>
      <c r="R267" s="10" t="s">
        <v>291</v>
      </c>
      <c r="S267" s="10">
        <v>115.3</v>
      </c>
      <c r="T267" s="11"/>
      <c r="U267" s="11"/>
      <c r="V267" s="10" t="s">
        <v>292</v>
      </c>
      <c r="W267" s="10">
        <v>39</v>
      </c>
      <c r="X267" s="10">
        <v>0.17599999999999999</v>
      </c>
      <c r="Y267" s="10"/>
      <c r="Z267" s="10"/>
      <c r="AA267" s="10"/>
      <c r="AB267" s="10"/>
      <c r="AC267" s="10">
        <v>27</v>
      </c>
      <c r="AD267" s="10">
        <v>0.107</v>
      </c>
      <c r="AE267" s="10"/>
      <c r="AF267" s="10"/>
      <c r="AG267" s="10"/>
      <c r="AH267" s="10"/>
      <c r="AI267" s="10" t="s">
        <v>158</v>
      </c>
      <c r="AJ267" s="12"/>
      <c r="AK267" s="9">
        <f t="shared" si="5"/>
        <v>0.49765516057624559</v>
      </c>
    </row>
    <row r="268" spans="1:37" x14ac:dyDescent="0.25">
      <c r="A268" s="10">
        <v>267</v>
      </c>
      <c r="B268" s="10">
        <v>30</v>
      </c>
      <c r="C268" s="10" t="s">
        <v>560</v>
      </c>
      <c r="D268" s="50" t="s">
        <v>620</v>
      </c>
      <c r="E268" s="10">
        <v>2022</v>
      </c>
      <c r="F268" s="10" t="s">
        <v>293</v>
      </c>
      <c r="G268" s="10" t="s">
        <v>128</v>
      </c>
      <c r="H268" s="10" t="s">
        <v>419</v>
      </c>
      <c r="I268" s="10" t="s">
        <v>242</v>
      </c>
      <c r="J268" s="10" t="s">
        <v>115</v>
      </c>
      <c r="K268" s="10" t="s">
        <v>288</v>
      </c>
      <c r="L268" s="10">
        <v>378</v>
      </c>
      <c r="M268" s="10" t="s">
        <v>289</v>
      </c>
      <c r="N268" s="10" t="s">
        <v>192</v>
      </c>
      <c r="O268" s="10" t="s">
        <v>119</v>
      </c>
      <c r="P268" s="10" t="s">
        <v>161</v>
      </c>
      <c r="Q268" s="10" t="s">
        <v>290</v>
      </c>
      <c r="R268" s="10" t="s">
        <v>291</v>
      </c>
      <c r="S268" s="10">
        <v>115.3</v>
      </c>
      <c r="T268" s="11"/>
      <c r="U268" s="11"/>
      <c r="V268" s="10" t="s">
        <v>292</v>
      </c>
      <c r="W268" s="10">
        <v>39</v>
      </c>
      <c r="X268" s="10">
        <v>0.14599999999999999</v>
      </c>
      <c r="Y268" s="10"/>
      <c r="Z268" s="10"/>
      <c r="AA268" s="10"/>
      <c r="AB268" s="10"/>
      <c r="AC268" s="10">
        <v>27</v>
      </c>
      <c r="AD268" s="10">
        <v>8.6999999999999994E-2</v>
      </c>
      <c r="AE268" s="10"/>
      <c r="AF268" s="10"/>
      <c r="AG268" s="10"/>
      <c r="AH268" s="10"/>
      <c r="AI268" s="10" t="s">
        <v>158</v>
      </c>
      <c r="AJ268" s="12"/>
      <c r="AK268" s="9">
        <f t="shared" si="5"/>
        <v>0.51769850305375265</v>
      </c>
    </row>
    <row r="269" spans="1:37" x14ac:dyDescent="0.25">
      <c r="A269" s="10">
        <v>268</v>
      </c>
      <c r="B269" s="10">
        <v>30</v>
      </c>
      <c r="C269" s="10" t="s">
        <v>560</v>
      </c>
      <c r="D269" s="50" t="s">
        <v>620</v>
      </c>
      <c r="E269" s="10">
        <v>2022</v>
      </c>
      <c r="F269" s="10" t="s">
        <v>169</v>
      </c>
      <c r="G269" s="10" t="s">
        <v>128</v>
      </c>
      <c r="H269" s="10" t="s">
        <v>419</v>
      </c>
      <c r="I269" s="10" t="s">
        <v>242</v>
      </c>
      <c r="J269" s="10" t="s">
        <v>115</v>
      </c>
      <c r="K269" s="10" t="s">
        <v>288</v>
      </c>
      <c r="L269" s="10">
        <v>378</v>
      </c>
      <c r="M269" s="10" t="s">
        <v>289</v>
      </c>
      <c r="N269" s="10" t="s">
        <v>192</v>
      </c>
      <c r="O269" s="10" t="s">
        <v>119</v>
      </c>
      <c r="P269" s="10" t="s">
        <v>161</v>
      </c>
      <c r="Q269" s="10" t="s">
        <v>290</v>
      </c>
      <c r="R269" s="10" t="s">
        <v>291</v>
      </c>
      <c r="S269" s="10">
        <v>115.3</v>
      </c>
      <c r="T269" s="11"/>
      <c r="U269" s="11"/>
      <c r="V269" s="10" t="s">
        <v>292</v>
      </c>
      <c r="W269" s="10">
        <v>39</v>
      </c>
      <c r="X269" s="10">
        <v>0.111</v>
      </c>
      <c r="Y269" s="10"/>
      <c r="Z269" s="10"/>
      <c r="AA269" s="10"/>
      <c r="AB269" s="10"/>
      <c r="AC269" s="10">
        <v>27</v>
      </c>
      <c r="AD269" s="10">
        <v>0.05</v>
      </c>
      <c r="AE269" s="10"/>
      <c r="AF269" s="10"/>
      <c r="AG269" s="10"/>
      <c r="AH269" s="10"/>
      <c r="AI269" s="10" t="s">
        <v>158</v>
      </c>
      <c r="AJ269" s="12"/>
      <c r="AK269" s="9">
        <f t="shared" si="5"/>
        <v>0.79750719588418795</v>
      </c>
    </row>
    <row r="270" spans="1:37" x14ac:dyDescent="0.25">
      <c r="A270" s="10">
        <v>269</v>
      </c>
      <c r="B270" s="10">
        <v>30</v>
      </c>
      <c r="C270" s="10" t="s">
        <v>560</v>
      </c>
      <c r="D270" s="50" t="s">
        <v>620</v>
      </c>
      <c r="E270" s="10">
        <v>2022</v>
      </c>
      <c r="F270" s="10" t="s">
        <v>129</v>
      </c>
      <c r="G270" s="10" t="s">
        <v>113</v>
      </c>
      <c r="H270" s="10" t="s">
        <v>419</v>
      </c>
      <c r="I270" s="10" t="s">
        <v>242</v>
      </c>
      <c r="J270" s="10" t="s">
        <v>115</v>
      </c>
      <c r="K270" s="10" t="s">
        <v>288</v>
      </c>
      <c r="L270" s="10">
        <v>378</v>
      </c>
      <c r="M270" s="10" t="s">
        <v>289</v>
      </c>
      <c r="N270" s="10" t="s">
        <v>192</v>
      </c>
      <c r="O270" s="10" t="s">
        <v>119</v>
      </c>
      <c r="P270" s="10" t="s">
        <v>161</v>
      </c>
      <c r="Q270" s="10" t="s">
        <v>290</v>
      </c>
      <c r="R270" s="10" t="s">
        <v>291</v>
      </c>
      <c r="S270" s="10">
        <v>115.3</v>
      </c>
      <c r="T270" s="11"/>
      <c r="U270" s="11"/>
      <c r="V270" s="10" t="s">
        <v>292</v>
      </c>
      <c r="W270" s="10">
        <v>36</v>
      </c>
      <c r="X270" s="10">
        <v>2.75</v>
      </c>
      <c r="Y270" s="10"/>
      <c r="Z270" s="10"/>
      <c r="AA270" s="10"/>
      <c r="AB270" s="10"/>
      <c r="AC270" s="10">
        <v>26</v>
      </c>
      <c r="AD270" s="10">
        <v>1.25</v>
      </c>
      <c r="AE270" s="10"/>
      <c r="AF270" s="10"/>
      <c r="AG270" s="10"/>
      <c r="AH270" s="10"/>
      <c r="AI270" s="10" t="s">
        <v>158</v>
      </c>
      <c r="AJ270" s="12"/>
      <c r="AK270" s="9">
        <f t="shared" si="5"/>
        <v>0.78845736036427028</v>
      </c>
    </row>
    <row r="271" spans="1:37" x14ac:dyDescent="0.25">
      <c r="A271" s="10">
        <v>270</v>
      </c>
      <c r="B271" s="10">
        <v>30</v>
      </c>
      <c r="C271" s="10" t="s">
        <v>560</v>
      </c>
      <c r="D271" s="50" t="s">
        <v>620</v>
      </c>
      <c r="E271" s="10">
        <v>2022</v>
      </c>
      <c r="F271" s="10" t="s">
        <v>168</v>
      </c>
      <c r="G271" s="10" t="s">
        <v>113</v>
      </c>
      <c r="H271" s="10" t="s">
        <v>419</v>
      </c>
      <c r="I271" s="10" t="s">
        <v>242</v>
      </c>
      <c r="J271" s="10" t="s">
        <v>115</v>
      </c>
      <c r="K271" s="10" t="s">
        <v>288</v>
      </c>
      <c r="L271" s="10">
        <v>378</v>
      </c>
      <c r="M271" s="10" t="s">
        <v>289</v>
      </c>
      <c r="N271" s="10" t="s">
        <v>192</v>
      </c>
      <c r="O271" s="10" t="s">
        <v>119</v>
      </c>
      <c r="P271" s="10" t="s">
        <v>161</v>
      </c>
      <c r="Q271" s="10" t="s">
        <v>290</v>
      </c>
      <c r="R271" s="10" t="s">
        <v>291</v>
      </c>
      <c r="S271" s="10">
        <v>115.3</v>
      </c>
      <c r="T271" s="11"/>
      <c r="U271" s="11"/>
      <c r="V271" s="10" t="s">
        <v>292</v>
      </c>
      <c r="W271" s="10">
        <v>36</v>
      </c>
      <c r="X271" s="10">
        <v>1.45</v>
      </c>
      <c r="Y271" s="10"/>
      <c r="Z271" s="10"/>
      <c r="AA271" s="10"/>
      <c r="AB271" s="10"/>
      <c r="AC271" s="10">
        <v>26</v>
      </c>
      <c r="AD271" s="10">
        <v>0.55400000000000005</v>
      </c>
      <c r="AE271" s="10"/>
      <c r="AF271" s="10"/>
      <c r="AG271" s="10"/>
      <c r="AH271" s="10"/>
      <c r="AI271" s="10" t="s">
        <v>158</v>
      </c>
      <c r="AJ271" s="12"/>
      <c r="AK271" s="9">
        <f t="shared" si="5"/>
        <v>0.96215414866733628</v>
      </c>
    </row>
    <row r="272" spans="1:37" x14ac:dyDescent="0.25">
      <c r="A272" s="10">
        <v>271</v>
      </c>
      <c r="B272" s="10">
        <v>30</v>
      </c>
      <c r="C272" s="10" t="s">
        <v>560</v>
      </c>
      <c r="D272" s="50" t="s">
        <v>620</v>
      </c>
      <c r="E272" s="10">
        <v>2022</v>
      </c>
      <c r="F272" s="10" t="s">
        <v>294</v>
      </c>
      <c r="G272" s="10" t="s">
        <v>113</v>
      </c>
      <c r="H272" s="10" t="s">
        <v>419</v>
      </c>
      <c r="I272" s="10" t="s">
        <v>242</v>
      </c>
      <c r="J272" s="10" t="s">
        <v>115</v>
      </c>
      <c r="K272" s="10" t="s">
        <v>288</v>
      </c>
      <c r="L272" s="10">
        <v>378</v>
      </c>
      <c r="M272" s="10" t="s">
        <v>289</v>
      </c>
      <c r="N272" s="10" t="s">
        <v>192</v>
      </c>
      <c r="O272" s="10" t="s">
        <v>119</v>
      </c>
      <c r="P272" s="10" t="s">
        <v>161</v>
      </c>
      <c r="Q272" s="10" t="s">
        <v>290</v>
      </c>
      <c r="R272" s="10" t="s">
        <v>291</v>
      </c>
      <c r="S272" s="10">
        <v>115.3</v>
      </c>
      <c r="T272" s="11"/>
      <c r="U272" s="11"/>
      <c r="V272" s="10" t="s">
        <v>292</v>
      </c>
      <c r="W272" s="10">
        <v>36</v>
      </c>
      <c r="X272" s="10">
        <v>1.29</v>
      </c>
      <c r="Y272" s="10"/>
      <c r="Z272" s="10"/>
      <c r="AA272" s="10"/>
      <c r="AB272" s="10"/>
      <c r="AC272" s="10">
        <v>26</v>
      </c>
      <c r="AD272" s="10">
        <v>0.69399999999999995</v>
      </c>
      <c r="AE272" s="10"/>
      <c r="AF272" s="10"/>
      <c r="AG272" s="10"/>
      <c r="AH272" s="10"/>
      <c r="AI272" s="10" t="s">
        <v>158</v>
      </c>
      <c r="AJ272" s="12"/>
      <c r="AK272" s="9">
        <f t="shared" si="5"/>
        <v>0.61992553684891338</v>
      </c>
    </row>
    <row r="273" spans="1:37" x14ac:dyDescent="0.25">
      <c r="A273" s="10">
        <v>272</v>
      </c>
      <c r="B273" s="10">
        <v>30</v>
      </c>
      <c r="C273" s="10" t="s">
        <v>560</v>
      </c>
      <c r="D273" s="50" t="s">
        <v>620</v>
      </c>
      <c r="E273" s="10">
        <v>2022</v>
      </c>
      <c r="F273" s="10" t="s">
        <v>217</v>
      </c>
      <c r="G273" s="10" t="s">
        <v>113</v>
      </c>
      <c r="H273" s="10" t="s">
        <v>419</v>
      </c>
      <c r="I273" s="10" t="s">
        <v>242</v>
      </c>
      <c r="J273" s="10" t="s">
        <v>115</v>
      </c>
      <c r="K273" s="10" t="s">
        <v>288</v>
      </c>
      <c r="L273" s="10">
        <v>378</v>
      </c>
      <c r="M273" s="10" t="s">
        <v>289</v>
      </c>
      <c r="N273" s="10" t="s">
        <v>192</v>
      </c>
      <c r="O273" s="10" t="s">
        <v>119</v>
      </c>
      <c r="P273" s="10" t="s">
        <v>161</v>
      </c>
      <c r="Q273" s="10" t="s">
        <v>290</v>
      </c>
      <c r="R273" s="10" t="s">
        <v>291</v>
      </c>
      <c r="S273" s="10">
        <v>115.3</v>
      </c>
      <c r="T273" s="11"/>
      <c r="U273" s="11"/>
      <c r="V273" s="10" t="s">
        <v>292</v>
      </c>
      <c r="W273" s="10">
        <v>36</v>
      </c>
      <c r="X273" s="10">
        <v>0.31</v>
      </c>
      <c r="Y273" s="10"/>
      <c r="Z273" s="10"/>
      <c r="AA273" s="10"/>
      <c r="AB273" s="10"/>
      <c r="AC273" s="10">
        <v>26</v>
      </c>
      <c r="AD273" s="10">
        <v>5.7000000000000002E-2</v>
      </c>
      <c r="AE273" s="10"/>
      <c r="AF273" s="10"/>
      <c r="AG273" s="10"/>
      <c r="AH273" s="10"/>
      <c r="AI273" s="10" t="s">
        <v>158</v>
      </c>
      <c r="AJ273" s="12"/>
      <c r="AK273" s="9">
        <f t="shared" si="5"/>
        <v>1.6935210296446417</v>
      </c>
    </row>
    <row r="274" spans="1:37" x14ac:dyDescent="0.25">
      <c r="A274" s="10">
        <v>273</v>
      </c>
      <c r="B274" s="10">
        <v>30</v>
      </c>
      <c r="C274" s="10" t="s">
        <v>560</v>
      </c>
      <c r="D274" s="50" t="s">
        <v>620</v>
      </c>
      <c r="E274" s="10">
        <v>2022</v>
      </c>
      <c r="F274" s="10" t="s">
        <v>166</v>
      </c>
      <c r="G274" s="10" t="s">
        <v>113</v>
      </c>
      <c r="H274" s="10" t="s">
        <v>419</v>
      </c>
      <c r="I274" s="10" t="s">
        <v>242</v>
      </c>
      <c r="J274" s="10" t="s">
        <v>115</v>
      </c>
      <c r="K274" s="10" t="s">
        <v>288</v>
      </c>
      <c r="L274" s="10">
        <v>378</v>
      </c>
      <c r="M274" s="10" t="s">
        <v>289</v>
      </c>
      <c r="N274" s="10" t="s">
        <v>192</v>
      </c>
      <c r="O274" s="10" t="s">
        <v>119</v>
      </c>
      <c r="P274" s="10" t="s">
        <v>161</v>
      </c>
      <c r="Q274" s="10" t="s">
        <v>290</v>
      </c>
      <c r="R274" s="10" t="s">
        <v>291</v>
      </c>
      <c r="S274" s="10">
        <v>115.3</v>
      </c>
      <c r="T274" s="11"/>
      <c r="U274" s="11"/>
      <c r="V274" s="10" t="s">
        <v>292</v>
      </c>
      <c r="W274" s="10">
        <v>36</v>
      </c>
      <c r="X274" s="10">
        <v>0.251</v>
      </c>
      <c r="Y274" s="10"/>
      <c r="Z274" s="10"/>
      <c r="AA274" s="10"/>
      <c r="AB274" s="10"/>
      <c r="AC274" s="10">
        <v>26</v>
      </c>
      <c r="AD274" s="10">
        <v>0.2</v>
      </c>
      <c r="AE274" s="10"/>
      <c r="AF274" s="10"/>
      <c r="AG274" s="10"/>
      <c r="AH274" s="10"/>
      <c r="AI274" s="10" t="s">
        <v>158</v>
      </c>
      <c r="AJ274" s="12"/>
      <c r="AK274" s="9">
        <f t="shared" si="5"/>
        <v>0.22713557258374711</v>
      </c>
    </row>
    <row r="275" spans="1:37" x14ac:dyDescent="0.25">
      <c r="A275" s="10">
        <v>274</v>
      </c>
      <c r="B275" s="10">
        <v>31</v>
      </c>
      <c r="C275" s="10" t="s">
        <v>561</v>
      </c>
      <c r="D275" s="50" t="s">
        <v>621</v>
      </c>
      <c r="E275" s="10">
        <v>2018</v>
      </c>
      <c r="F275" s="10" t="s">
        <v>169</v>
      </c>
      <c r="G275" s="10" t="s">
        <v>128</v>
      </c>
      <c r="H275" s="10" t="s">
        <v>419</v>
      </c>
      <c r="I275" s="10" t="s">
        <v>132</v>
      </c>
      <c r="J275" s="10" t="s">
        <v>133</v>
      </c>
      <c r="K275" s="10" t="s">
        <v>295</v>
      </c>
      <c r="L275" s="10">
        <v>340</v>
      </c>
      <c r="M275" s="10" t="s">
        <v>184</v>
      </c>
      <c r="N275" s="10" t="s">
        <v>132</v>
      </c>
      <c r="O275" s="10" t="s">
        <v>160</v>
      </c>
      <c r="P275" s="10" t="s">
        <v>120</v>
      </c>
      <c r="Q275" s="10" t="s">
        <v>296</v>
      </c>
      <c r="R275" s="10" t="s">
        <v>297</v>
      </c>
      <c r="S275" s="10">
        <v>31</v>
      </c>
      <c r="T275" s="11">
        <v>35.883705747358903</v>
      </c>
      <c r="U275" s="11">
        <v>-90.180433854916103</v>
      </c>
      <c r="V275" s="10" t="s">
        <v>298</v>
      </c>
      <c r="W275" s="10">
        <v>23</v>
      </c>
      <c r="X275" s="10">
        <v>0.17</v>
      </c>
      <c r="Y275" s="10"/>
      <c r="Z275" s="10"/>
      <c r="AA275" s="10"/>
      <c r="AB275" s="10"/>
      <c r="AC275" s="10">
        <v>18</v>
      </c>
      <c r="AD275" s="10">
        <v>0.17</v>
      </c>
      <c r="AE275" s="10"/>
      <c r="AF275" s="10"/>
      <c r="AG275" s="10"/>
      <c r="AH275" s="10"/>
      <c r="AI275" s="10" t="s">
        <v>158</v>
      </c>
      <c r="AJ275" s="12"/>
      <c r="AK275" s="9">
        <f t="shared" si="5"/>
        <v>0</v>
      </c>
    </row>
    <row r="276" spans="1:37" x14ac:dyDescent="0.25">
      <c r="A276" s="10">
        <v>275</v>
      </c>
      <c r="B276" s="10">
        <v>31</v>
      </c>
      <c r="C276" s="10" t="s">
        <v>561</v>
      </c>
      <c r="D276" s="50" t="s">
        <v>621</v>
      </c>
      <c r="E276" s="10">
        <v>2018</v>
      </c>
      <c r="F276" s="10" t="s">
        <v>127</v>
      </c>
      <c r="G276" s="10" t="s">
        <v>128</v>
      </c>
      <c r="H276" s="10" t="s">
        <v>419</v>
      </c>
      <c r="I276" s="10" t="s">
        <v>132</v>
      </c>
      <c r="J276" s="10" t="s">
        <v>133</v>
      </c>
      <c r="K276" s="10" t="s">
        <v>295</v>
      </c>
      <c r="L276" s="10">
        <v>340</v>
      </c>
      <c r="M276" s="10" t="s">
        <v>184</v>
      </c>
      <c r="N276" s="10" t="s">
        <v>132</v>
      </c>
      <c r="O276" s="10" t="s">
        <v>160</v>
      </c>
      <c r="P276" s="10" t="s">
        <v>120</v>
      </c>
      <c r="Q276" s="10" t="s">
        <v>296</v>
      </c>
      <c r="R276" s="10" t="s">
        <v>297</v>
      </c>
      <c r="S276" s="10">
        <v>31</v>
      </c>
      <c r="T276" s="11">
        <v>35.883705747358903</v>
      </c>
      <c r="U276" s="11">
        <v>-90.180433854916103</v>
      </c>
      <c r="V276" s="10" t="s">
        <v>298</v>
      </c>
      <c r="W276" s="10">
        <v>14</v>
      </c>
      <c r="X276" s="10">
        <v>0.5</v>
      </c>
      <c r="Y276" s="10"/>
      <c r="Z276" s="10"/>
      <c r="AA276" s="10"/>
      <c r="AB276" s="10"/>
      <c r="AC276" s="10">
        <v>11</v>
      </c>
      <c r="AD276" s="10">
        <v>0.47</v>
      </c>
      <c r="AE276" s="10"/>
      <c r="AF276" s="10"/>
      <c r="AG276" s="10"/>
      <c r="AH276" s="10"/>
      <c r="AI276" s="10" t="s">
        <v>158</v>
      </c>
      <c r="AJ276" s="12"/>
      <c r="AK276" s="9">
        <f t="shared" si="5"/>
        <v>6.1875403718087453E-2</v>
      </c>
    </row>
    <row r="277" spans="1:37" x14ac:dyDescent="0.25">
      <c r="A277" s="10">
        <v>276</v>
      </c>
      <c r="B277" s="10">
        <v>31</v>
      </c>
      <c r="C277" s="10" t="s">
        <v>561</v>
      </c>
      <c r="D277" s="50" t="s">
        <v>621</v>
      </c>
      <c r="E277" s="10">
        <v>2018</v>
      </c>
      <c r="F277" s="10" t="s">
        <v>112</v>
      </c>
      <c r="G277" s="10" t="s">
        <v>113</v>
      </c>
      <c r="H277" s="10" t="s">
        <v>419</v>
      </c>
      <c r="I277" s="10" t="s">
        <v>132</v>
      </c>
      <c r="J277" s="10" t="s">
        <v>133</v>
      </c>
      <c r="K277" s="10" t="s">
        <v>295</v>
      </c>
      <c r="L277" s="10">
        <v>340</v>
      </c>
      <c r="M277" s="10" t="s">
        <v>184</v>
      </c>
      <c r="N277" s="10" t="s">
        <v>132</v>
      </c>
      <c r="O277" s="10" t="s">
        <v>160</v>
      </c>
      <c r="P277" s="10" t="s">
        <v>120</v>
      </c>
      <c r="Q277" s="10" t="s">
        <v>296</v>
      </c>
      <c r="R277" s="10" t="s">
        <v>297</v>
      </c>
      <c r="S277" s="10">
        <v>31</v>
      </c>
      <c r="T277" s="11">
        <v>35.883705747358903</v>
      </c>
      <c r="U277" s="11">
        <v>-90.180433854916103</v>
      </c>
      <c r="V277" s="10" t="s">
        <v>298</v>
      </c>
      <c r="W277" s="10">
        <v>23</v>
      </c>
      <c r="X277" s="10">
        <v>0.15</v>
      </c>
      <c r="Y277" s="10"/>
      <c r="Z277" s="10"/>
      <c r="AA277" s="10"/>
      <c r="AB277" s="10"/>
      <c r="AC277" s="10">
        <v>18</v>
      </c>
      <c r="AD277" s="10">
        <v>0.15</v>
      </c>
      <c r="AE277" s="10"/>
      <c r="AF277" s="10"/>
      <c r="AG277" s="10"/>
      <c r="AH277" s="10"/>
      <c r="AI277" s="10" t="s">
        <v>158</v>
      </c>
      <c r="AJ277" s="12"/>
      <c r="AK277" s="9">
        <f t="shared" si="5"/>
        <v>0</v>
      </c>
    </row>
    <row r="278" spans="1:37" x14ac:dyDescent="0.25">
      <c r="A278" s="10">
        <v>277</v>
      </c>
      <c r="B278" s="10">
        <v>31</v>
      </c>
      <c r="C278" s="10" t="s">
        <v>561</v>
      </c>
      <c r="D278" s="50" t="s">
        <v>621</v>
      </c>
      <c r="E278" s="10">
        <v>2018</v>
      </c>
      <c r="F278" s="10" t="s">
        <v>299</v>
      </c>
      <c r="G278" s="10" t="s">
        <v>113</v>
      </c>
      <c r="H278" s="10" t="s">
        <v>419</v>
      </c>
      <c r="I278" s="10" t="s">
        <v>132</v>
      </c>
      <c r="J278" s="10" t="s">
        <v>133</v>
      </c>
      <c r="K278" s="10" t="s">
        <v>295</v>
      </c>
      <c r="L278" s="10">
        <v>340</v>
      </c>
      <c r="M278" s="10" t="s">
        <v>184</v>
      </c>
      <c r="N278" s="10" t="s">
        <v>132</v>
      </c>
      <c r="O278" s="10" t="s">
        <v>160</v>
      </c>
      <c r="P278" s="10" t="s">
        <v>120</v>
      </c>
      <c r="Q278" s="10" t="s">
        <v>296</v>
      </c>
      <c r="R278" s="10" t="s">
        <v>297</v>
      </c>
      <c r="S278" s="10">
        <v>31</v>
      </c>
      <c r="T278" s="11">
        <v>35.883705747358903</v>
      </c>
      <c r="U278" s="11">
        <v>-90.180433854916103</v>
      </c>
      <c r="V278" s="10" t="s">
        <v>298</v>
      </c>
      <c r="W278" s="10">
        <v>23</v>
      </c>
      <c r="X278" s="10">
        <v>0.03</v>
      </c>
      <c r="Y278" s="10"/>
      <c r="Z278" s="10"/>
      <c r="AA278" s="10"/>
      <c r="AB278" s="10"/>
      <c r="AC278" s="10">
        <v>18</v>
      </c>
      <c r="AD278" s="10">
        <v>0.03</v>
      </c>
      <c r="AE278" s="10"/>
      <c r="AF278" s="10"/>
      <c r="AG278" s="10"/>
      <c r="AH278" s="10"/>
      <c r="AI278" s="10" t="s">
        <v>158</v>
      </c>
      <c r="AJ278" s="12"/>
      <c r="AK278" s="9">
        <f t="shared" si="5"/>
        <v>0</v>
      </c>
    </row>
    <row r="279" spans="1:37" x14ac:dyDescent="0.25">
      <c r="A279" s="10">
        <v>278</v>
      </c>
      <c r="B279" s="10">
        <v>31</v>
      </c>
      <c r="C279" s="10" t="s">
        <v>561</v>
      </c>
      <c r="D279" s="50" t="s">
        <v>621</v>
      </c>
      <c r="E279" s="10">
        <v>2018</v>
      </c>
      <c r="F279" s="10" t="s">
        <v>129</v>
      </c>
      <c r="G279" s="10" t="s">
        <v>113</v>
      </c>
      <c r="H279" s="10" t="s">
        <v>419</v>
      </c>
      <c r="I279" s="10" t="s">
        <v>132</v>
      </c>
      <c r="J279" s="10" t="s">
        <v>133</v>
      </c>
      <c r="K279" s="10" t="s">
        <v>295</v>
      </c>
      <c r="L279" s="10">
        <v>340</v>
      </c>
      <c r="M279" s="10" t="s">
        <v>184</v>
      </c>
      <c r="N279" s="10" t="s">
        <v>132</v>
      </c>
      <c r="O279" s="10" t="s">
        <v>160</v>
      </c>
      <c r="P279" s="10" t="s">
        <v>120</v>
      </c>
      <c r="Q279" s="10" t="s">
        <v>296</v>
      </c>
      <c r="R279" s="10" t="s">
        <v>297</v>
      </c>
      <c r="S279" s="10">
        <v>31</v>
      </c>
      <c r="T279" s="11">
        <v>35.883705747358903</v>
      </c>
      <c r="U279" s="11">
        <v>-90.180433854916103</v>
      </c>
      <c r="V279" s="10" t="s">
        <v>298</v>
      </c>
      <c r="W279" s="10">
        <v>14</v>
      </c>
      <c r="X279" s="10">
        <v>0.79</v>
      </c>
      <c r="Y279" s="10"/>
      <c r="Z279" s="10"/>
      <c r="AA279" s="10"/>
      <c r="AB279" s="10"/>
      <c r="AC279" s="10">
        <v>11</v>
      </c>
      <c r="AD279" s="10">
        <v>0.7</v>
      </c>
      <c r="AE279" s="10"/>
      <c r="AF279" s="10"/>
      <c r="AG279" s="10"/>
      <c r="AH279" s="10"/>
      <c r="AI279" s="10" t="s">
        <v>158</v>
      </c>
      <c r="AJ279" s="12"/>
      <c r="AK279" s="9">
        <f t="shared" si="5"/>
        <v>0.12095261041766268</v>
      </c>
    </row>
    <row r="280" spans="1:37" x14ac:dyDescent="0.25">
      <c r="A280" s="10">
        <v>279</v>
      </c>
      <c r="B280" s="10">
        <v>31</v>
      </c>
      <c r="C280" s="10" t="s">
        <v>561</v>
      </c>
      <c r="D280" s="50" t="s">
        <v>621</v>
      </c>
      <c r="E280" s="10">
        <v>2018</v>
      </c>
      <c r="F280" s="10" t="s">
        <v>142</v>
      </c>
      <c r="G280" s="10" t="s">
        <v>143</v>
      </c>
      <c r="H280" s="10" t="s">
        <v>143</v>
      </c>
      <c r="I280" s="10" t="s">
        <v>132</v>
      </c>
      <c r="J280" s="10" t="s">
        <v>133</v>
      </c>
      <c r="K280" s="10" t="s">
        <v>295</v>
      </c>
      <c r="L280" s="10">
        <v>340</v>
      </c>
      <c r="M280" s="10" t="s">
        <v>184</v>
      </c>
      <c r="N280" s="10" t="s">
        <v>132</v>
      </c>
      <c r="O280" s="10" t="s">
        <v>160</v>
      </c>
      <c r="P280" s="10" t="s">
        <v>120</v>
      </c>
      <c r="Q280" s="10" t="s">
        <v>296</v>
      </c>
      <c r="R280" s="10" t="s">
        <v>297</v>
      </c>
      <c r="S280" s="10">
        <v>31</v>
      </c>
      <c r="T280" s="11">
        <v>35.883705747358903</v>
      </c>
      <c r="U280" s="11">
        <v>-90.180433854916103</v>
      </c>
      <c r="V280" s="10" t="s">
        <v>298</v>
      </c>
      <c r="W280" s="10">
        <v>23</v>
      </c>
      <c r="X280" s="10">
        <v>2.95</v>
      </c>
      <c r="Y280" s="10"/>
      <c r="Z280" s="10"/>
      <c r="AA280" s="10"/>
      <c r="AB280" s="10"/>
      <c r="AC280" s="10">
        <v>16</v>
      </c>
      <c r="AD280" s="10">
        <v>0.24</v>
      </c>
      <c r="AE280" s="10"/>
      <c r="AF280" s="10"/>
      <c r="AG280" s="10"/>
      <c r="AH280" s="10"/>
      <c r="AI280" s="10" t="s">
        <v>165</v>
      </c>
      <c r="AJ280" s="12"/>
      <c r="AK280" s="9">
        <f t="shared" si="5"/>
        <v>2.5089215259918745</v>
      </c>
    </row>
    <row r="281" spans="1:37" x14ac:dyDescent="0.25">
      <c r="A281" s="10">
        <v>280</v>
      </c>
      <c r="B281" s="10">
        <v>31</v>
      </c>
      <c r="C281" s="10" t="s">
        <v>561</v>
      </c>
      <c r="D281" s="50" t="s">
        <v>621</v>
      </c>
      <c r="E281" s="10">
        <v>2018</v>
      </c>
      <c r="F281" s="10" t="s">
        <v>142</v>
      </c>
      <c r="G281" s="10" t="s">
        <v>143</v>
      </c>
      <c r="H281" s="10" t="s">
        <v>143</v>
      </c>
      <c r="I281" s="10" t="s">
        <v>132</v>
      </c>
      <c r="J281" s="10" t="s">
        <v>133</v>
      </c>
      <c r="K281" s="10" t="s">
        <v>295</v>
      </c>
      <c r="L281" s="10">
        <v>340</v>
      </c>
      <c r="M281" s="10" t="s">
        <v>184</v>
      </c>
      <c r="N281" s="10" t="s">
        <v>132</v>
      </c>
      <c r="O281" s="10" t="s">
        <v>160</v>
      </c>
      <c r="P281" s="10" t="s">
        <v>120</v>
      </c>
      <c r="Q281" s="10" t="s">
        <v>296</v>
      </c>
      <c r="R281" s="10" t="s">
        <v>297</v>
      </c>
      <c r="S281" s="10">
        <v>31</v>
      </c>
      <c r="T281" s="11">
        <v>35.883705747358903</v>
      </c>
      <c r="U281" s="11">
        <v>-90.180433854916103</v>
      </c>
      <c r="V281" s="10" t="s">
        <v>298</v>
      </c>
      <c r="W281" s="10">
        <v>14</v>
      </c>
      <c r="X281" s="10">
        <v>575.77</v>
      </c>
      <c r="Y281" s="10"/>
      <c r="Z281" s="10"/>
      <c r="AA281" s="10"/>
      <c r="AB281" s="10"/>
      <c r="AC281" s="10">
        <v>13</v>
      </c>
      <c r="AD281" s="10">
        <v>13.75</v>
      </c>
      <c r="AE281" s="10"/>
      <c r="AF281" s="10"/>
      <c r="AG281" s="10"/>
      <c r="AH281" s="10"/>
      <c r="AI281" s="10" t="s">
        <v>300</v>
      </c>
      <c r="AJ281" s="12"/>
      <c r="AK281" s="9">
        <f t="shared" si="5"/>
        <v>3.7346694512840632</v>
      </c>
    </row>
    <row r="282" spans="1:37" x14ac:dyDescent="0.25">
      <c r="A282" s="10">
        <v>281</v>
      </c>
      <c r="B282" s="10">
        <v>32</v>
      </c>
      <c r="C282" s="10" t="s">
        <v>562</v>
      </c>
      <c r="D282" s="50" t="s">
        <v>622</v>
      </c>
      <c r="E282" s="10">
        <v>2006</v>
      </c>
      <c r="F282" s="10" t="s">
        <v>142</v>
      </c>
      <c r="G282" s="10" t="s">
        <v>143</v>
      </c>
      <c r="H282" s="10" t="s">
        <v>143</v>
      </c>
      <c r="I282" s="10" t="s">
        <v>242</v>
      </c>
      <c r="J282" s="10" t="s">
        <v>115</v>
      </c>
      <c r="K282" s="10" t="s">
        <v>301</v>
      </c>
      <c r="L282" s="10">
        <v>1001</v>
      </c>
      <c r="M282" s="10" t="s">
        <v>210</v>
      </c>
      <c r="N282" s="10" t="s">
        <v>136</v>
      </c>
      <c r="O282" s="10" t="s">
        <v>119</v>
      </c>
      <c r="P282" s="10" t="s">
        <v>120</v>
      </c>
      <c r="Q282" s="10" t="s">
        <v>302</v>
      </c>
      <c r="R282" s="10" t="s">
        <v>163</v>
      </c>
      <c r="S282" s="10">
        <v>0.13</v>
      </c>
      <c r="T282" s="11"/>
      <c r="U282" s="11"/>
      <c r="V282" s="10" t="s">
        <v>303</v>
      </c>
      <c r="W282" s="10">
        <v>39</v>
      </c>
      <c r="X282" s="10">
        <v>70.599999999999994</v>
      </c>
      <c r="Y282" s="10">
        <v>17</v>
      </c>
      <c r="Z282" s="10"/>
      <c r="AA282" s="10"/>
      <c r="AB282" s="10"/>
      <c r="AC282" s="10">
        <v>39</v>
      </c>
      <c r="AD282" s="10">
        <v>14.2</v>
      </c>
      <c r="AE282" s="10">
        <v>3.7</v>
      </c>
      <c r="AF282" s="10"/>
      <c r="AG282" s="10"/>
      <c r="AH282" s="10"/>
      <c r="AI282" s="10" t="s">
        <v>158</v>
      </c>
      <c r="AJ282" s="12"/>
      <c r="AK282" s="9">
        <f t="shared" si="5"/>
        <v>1.6037881798919813</v>
      </c>
    </row>
    <row r="283" spans="1:37" x14ac:dyDescent="0.25">
      <c r="A283" s="10">
        <v>282</v>
      </c>
      <c r="B283" s="10">
        <v>33</v>
      </c>
      <c r="C283" s="10" t="s">
        <v>563</v>
      </c>
      <c r="D283" s="50" t="s">
        <v>623</v>
      </c>
      <c r="E283" s="10">
        <v>2005</v>
      </c>
      <c r="F283" s="10" t="s">
        <v>142</v>
      </c>
      <c r="G283" s="10" t="s">
        <v>143</v>
      </c>
      <c r="H283" s="10" t="s">
        <v>143</v>
      </c>
      <c r="I283" s="10" t="s">
        <v>114</v>
      </c>
      <c r="J283" s="10" t="s">
        <v>115</v>
      </c>
      <c r="K283" s="10" t="s">
        <v>304</v>
      </c>
      <c r="L283" s="10">
        <v>656</v>
      </c>
      <c r="M283" s="10" t="s">
        <v>220</v>
      </c>
      <c r="N283" s="10" t="s">
        <v>118</v>
      </c>
      <c r="O283" s="10" t="s">
        <v>119</v>
      </c>
      <c r="P283" s="10" t="s">
        <v>161</v>
      </c>
      <c r="Q283" s="10" t="s">
        <v>305</v>
      </c>
      <c r="R283" s="10" t="s">
        <v>306</v>
      </c>
      <c r="S283" s="10">
        <v>267</v>
      </c>
      <c r="T283" s="11"/>
      <c r="U283" s="11"/>
      <c r="V283" s="10" t="s">
        <v>307</v>
      </c>
      <c r="W283" s="10">
        <v>5</v>
      </c>
      <c r="X283" s="10">
        <v>214</v>
      </c>
      <c r="Y283" s="10"/>
      <c r="Z283" s="10"/>
      <c r="AA283" s="10"/>
      <c r="AB283" s="10"/>
      <c r="AC283" s="10">
        <v>5</v>
      </c>
      <c r="AD283" s="10">
        <v>29</v>
      </c>
      <c r="AE283" s="10"/>
      <c r="AF283" s="10"/>
      <c r="AG283" s="10"/>
      <c r="AH283" s="10"/>
      <c r="AI283" s="10" t="s">
        <v>158</v>
      </c>
      <c r="AJ283" s="12"/>
      <c r="AK283" s="9">
        <f t="shared" si="5"/>
        <v>1.9986801850353775</v>
      </c>
    </row>
    <row r="284" spans="1:37" x14ac:dyDescent="0.25">
      <c r="A284" s="10">
        <v>283</v>
      </c>
      <c r="B284" s="10">
        <v>33</v>
      </c>
      <c r="C284" s="10" t="s">
        <v>563</v>
      </c>
      <c r="D284" s="50" t="s">
        <v>623</v>
      </c>
      <c r="E284" s="10">
        <v>2005</v>
      </c>
      <c r="F284" s="10" t="s">
        <v>129</v>
      </c>
      <c r="G284" s="10" t="s">
        <v>113</v>
      </c>
      <c r="H284" s="10" t="s">
        <v>419</v>
      </c>
      <c r="I284" s="10" t="s">
        <v>114</v>
      </c>
      <c r="J284" s="10" t="s">
        <v>115</v>
      </c>
      <c r="K284" s="10" t="s">
        <v>304</v>
      </c>
      <c r="L284" s="10">
        <v>656</v>
      </c>
      <c r="M284" s="10" t="s">
        <v>220</v>
      </c>
      <c r="N284" s="10" t="s">
        <v>118</v>
      </c>
      <c r="O284" s="10" t="s">
        <v>119</v>
      </c>
      <c r="P284" s="10" t="s">
        <v>161</v>
      </c>
      <c r="Q284" s="10" t="s">
        <v>305</v>
      </c>
      <c r="R284" s="10" t="s">
        <v>306</v>
      </c>
      <c r="S284" s="10">
        <v>267</v>
      </c>
      <c r="T284" s="11"/>
      <c r="U284" s="11"/>
      <c r="V284" s="10" t="s">
        <v>307</v>
      </c>
      <c r="W284" s="10">
        <v>5</v>
      </c>
      <c r="X284" s="10">
        <v>8.74</v>
      </c>
      <c r="Y284" s="10"/>
      <c r="Z284" s="10"/>
      <c r="AA284" s="10"/>
      <c r="AB284" s="10"/>
      <c r="AC284" s="10">
        <v>5</v>
      </c>
      <c r="AD284" s="10">
        <v>2.65</v>
      </c>
      <c r="AE284" s="10"/>
      <c r="AF284" s="10"/>
      <c r="AG284" s="10"/>
      <c r="AH284" s="10"/>
      <c r="AI284" s="10" t="s">
        <v>158</v>
      </c>
      <c r="AJ284" s="12"/>
      <c r="AK284" s="9">
        <f t="shared" si="5"/>
        <v>1.1933505496693133</v>
      </c>
    </row>
    <row r="285" spans="1:37" x14ac:dyDescent="0.25">
      <c r="A285" s="10">
        <v>284</v>
      </c>
      <c r="B285" s="10">
        <v>33</v>
      </c>
      <c r="C285" s="10" t="s">
        <v>563</v>
      </c>
      <c r="D285" s="50" t="s">
        <v>623</v>
      </c>
      <c r="E285" s="10">
        <v>2005</v>
      </c>
      <c r="F285" s="10" t="s">
        <v>127</v>
      </c>
      <c r="G285" s="10" t="s">
        <v>128</v>
      </c>
      <c r="H285" s="10" t="s">
        <v>419</v>
      </c>
      <c r="I285" s="10" t="s">
        <v>114</v>
      </c>
      <c r="J285" s="10" t="s">
        <v>115</v>
      </c>
      <c r="K285" s="10" t="s">
        <v>304</v>
      </c>
      <c r="L285" s="10">
        <v>656</v>
      </c>
      <c r="M285" s="10" t="s">
        <v>220</v>
      </c>
      <c r="N285" s="10" t="s">
        <v>118</v>
      </c>
      <c r="O285" s="10" t="s">
        <v>119</v>
      </c>
      <c r="P285" s="10" t="s">
        <v>161</v>
      </c>
      <c r="Q285" s="10" t="s">
        <v>305</v>
      </c>
      <c r="R285" s="10" t="s">
        <v>306</v>
      </c>
      <c r="S285" s="10">
        <v>267</v>
      </c>
      <c r="T285" s="11"/>
      <c r="U285" s="11"/>
      <c r="V285" s="10" t="s">
        <v>307</v>
      </c>
      <c r="W285" s="10">
        <v>5</v>
      </c>
      <c r="X285" s="10">
        <v>1.06</v>
      </c>
      <c r="Y285" s="10"/>
      <c r="Z285" s="10"/>
      <c r="AA285" s="10"/>
      <c r="AB285" s="10"/>
      <c r="AC285" s="10">
        <v>5</v>
      </c>
      <c r="AD285" s="10">
        <v>0.25</v>
      </c>
      <c r="AE285" s="10"/>
      <c r="AF285" s="10"/>
      <c r="AG285" s="10"/>
      <c r="AH285" s="10"/>
      <c r="AI285" s="10" t="s">
        <v>158</v>
      </c>
      <c r="AJ285" s="12"/>
      <c r="AK285" s="9">
        <f t="shared" si="5"/>
        <v>1.4445632692438664</v>
      </c>
    </row>
    <row r="286" spans="1:37" x14ac:dyDescent="0.25">
      <c r="A286" s="10">
        <v>285</v>
      </c>
      <c r="B286" s="10">
        <v>33</v>
      </c>
      <c r="C286" s="10" t="s">
        <v>563</v>
      </c>
      <c r="D286" s="50" t="s">
        <v>623</v>
      </c>
      <c r="E286" s="10">
        <v>2005</v>
      </c>
      <c r="F286" s="10" t="s">
        <v>142</v>
      </c>
      <c r="G286" s="10" t="s">
        <v>143</v>
      </c>
      <c r="H286" s="10" t="s">
        <v>143</v>
      </c>
      <c r="I286" s="10" t="s">
        <v>114</v>
      </c>
      <c r="J286" s="10" t="s">
        <v>115</v>
      </c>
      <c r="K286" s="10" t="s">
        <v>304</v>
      </c>
      <c r="L286" s="10">
        <v>656</v>
      </c>
      <c r="M286" s="10" t="s">
        <v>220</v>
      </c>
      <c r="N286" s="10" t="s">
        <v>118</v>
      </c>
      <c r="O286" s="10" t="s">
        <v>119</v>
      </c>
      <c r="P286" s="10" t="s">
        <v>161</v>
      </c>
      <c r="Q286" s="10" t="s">
        <v>305</v>
      </c>
      <c r="R286" s="10" t="s">
        <v>306</v>
      </c>
      <c r="S286" s="10">
        <v>267</v>
      </c>
      <c r="T286" s="11"/>
      <c r="U286" s="11"/>
      <c r="V286" s="10" t="s">
        <v>307</v>
      </c>
      <c r="W286" s="10">
        <v>10</v>
      </c>
      <c r="X286" s="10">
        <v>2.1</v>
      </c>
      <c r="Y286" s="10"/>
      <c r="Z286" s="10"/>
      <c r="AA286" s="10"/>
      <c r="AB286" s="10"/>
      <c r="AC286" s="10">
        <v>10</v>
      </c>
      <c r="AD286" s="10">
        <v>23.6</v>
      </c>
      <c r="AE286" s="10"/>
      <c r="AF286" s="10"/>
      <c r="AG286" s="10"/>
      <c r="AH286" s="10"/>
      <c r="AI286" s="10" t="s">
        <v>158</v>
      </c>
      <c r="AJ286" s="12"/>
      <c r="AK286" s="9">
        <f t="shared" si="5"/>
        <v>-2.419309367302187</v>
      </c>
    </row>
    <row r="287" spans="1:37" x14ac:dyDescent="0.25">
      <c r="A287" s="10">
        <v>286</v>
      </c>
      <c r="B287" s="10">
        <v>33</v>
      </c>
      <c r="C287" s="10" t="s">
        <v>563</v>
      </c>
      <c r="D287" s="50" t="s">
        <v>623</v>
      </c>
      <c r="E287" s="10">
        <v>2005</v>
      </c>
      <c r="F287" s="10" t="s">
        <v>129</v>
      </c>
      <c r="G287" s="10" t="s">
        <v>113</v>
      </c>
      <c r="H287" s="10" t="s">
        <v>419</v>
      </c>
      <c r="I287" s="10" t="s">
        <v>114</v>
      </c>
      <c r="J287" s="10" t="s">
        <v>115</v>
      </c>
      <c r="K287" s="10" t="s">
        <v>304</v>
      </c>
      <c r="L287" s="10">
        <v>656</v>
      </c>
      <c r="M287" s="10" t="s">
        <v>220</v>
      </c>
      <c r="N287" s="10" t="s">
        <v>118</v>
      </c>
      <c r="O287" s="10" t="s">
        <v>119</v>
      </c>
      <c r="P287" s="10" t="s">
        <v>161</v>
      </c>
      <c r="Q287" s="10" t="s">
        <v>305</v>
      </c>
      <c r="R287" s="10" t="s">
        <v>306</v>
      </c>
      <c r="S287" s="10">
        <v>267</v>
      </c>
      <c r="T287" s="11"/>
      <c r="U287" s="11"/>
      <c r="V287" s="10" t="s">
        <v>307</v>
      </c>
      <c r="W287" s="10">
        <v>10</v>
      </c>
      <c r="X287" s="10">
        <v>2.98</v>
      </c>
      <c r="Y287" s="10"/>
      <c r="Z287" s="10"/>
      <c r="AA287" s="10"/>
      <c r="AB287" s="10"/>
      <c r="AC287" s="10">
        <v>10</v>
      </c>
      <c r="AD287" s="10">
        <v>2.2400000000000002</v>
      </c>
      <c r="AE287" s="10"/>
      <c r="AF287" s="10"/>
      <c r="AG287" s="10"/>
      <c r="AH287" s="10"/>
      <c r="AI287" s="10" t="s">
        <v>158</v>
      </c>
      <c r="AJ287" s="12"/>
      <c r="AK287" s="9">
        <f t="shared" si="5"/>
        <v>0.28544743465036454</v>
      </c>
    </row>
    <row r="288" spans="1:37" x14ac:dyDescent="0.25">
      <c r="A288" s="10">
        <v>287</v>
      </c>
      <c r="B288" s="10">
        <v>33</v>
      </c>
      <c r="C288" s="10" t="s">
        <v>563</v>
      </c>
      <c r="D288" s="50" t="s">
        <v>623</v>
      </c>
      <c r="E288" s="10">
        <v>2005</v>
      </c>
      <c r="F288" s="10" t="s">
        <v>127</v>
      </c>
      <c r="G288" s="10" t="s">
        <v>128</v>
      </c>
      <c r="H288" s="10" t="s">
        <v>419</v>
      </c>
      <c r="I288" s="10" t="s">
        <v>114</v>
      </c>
      <c r="J288" s="10" t="s">
        <v>115</v>
      </c>
      <c r="K288" s="10" t="s">
        <v>304</v>
      </c>
      <c r="L288" s="10">
        <v>656</v>
      </c>
      <c r="M288" s="10" t="s">
        <v>220</v>
      </c>
      <c r="N288" s="10" t="s">
        <v>118</v>
      </c>
      <c r="O288" s="10" t="s">
        <v>119</v>
      </c>
      <c r="P288" s="10" t="s">
        <v>161</v>
      </c>
      <c r="Q288" s="10" t="s">
        <v>305</v>
      </c>
      <c r="R288" s="10" t="s">
        <v>306</v>
      </c>
      <c r="S288" s="10">
        <v>267</v>
      </c>
      <c r="T288" s="11"/>
      <c r="U288" s="11"/>
      <c r="V288" s="10" t="s">
        <v>307</v>
      </c>
      <c r="W288" s="10">
        <v>10</v>
      </c>
      <c r="X288" s="10">
        <v>7.0000000000000007E-2</v>
      </c>
      <c r="Y288" s="10"/>
      <c r="Z288" s="10"/>
      <c r="AA288" s="10"/>
      <c r="AB288" s="10"/>
      <c r="AC288" s="10">
        <v>10</v>
      </c>
      <c r="AD288" s="10">
        <v>0.15</v>
      </c>
      <c r="AE288" s="10"/>
      <c r="AF288" s="10"/>
      <c r="AG288" s="10"/>
      <c r="AH288" s="10"/>
      <c r="AI288" s="10" t="s">
        <v>158</v>
      </c>
      <c r="AJ288" s="12"/>
      <c r="AK288" s="9">
        <f t="shared" si="5"/>
        <v>-0.76214005204689661</v>
      </c>
    </row>
    <row r="289" spans="1:37" x14ac:dyDescent="0.25">
      <c r="A289" s="10">
        <v>288</v>
      </c>
      <c r="B289" s="10">
        <v>34</v>
      </c>
      <c r="C289" s="10" t="s">
        <v>564</v>
      </c>
      <c r="D289" s="50" t="s">
        <v>624</v>
      </c>
      <c r="E289" s="10">
        <v>2008</v>
      </c>
      <c r="F289" s="10" t="s">
        <v>142</v>
      </c>
      <c r="G289" s="10" t="s">
        <v>143</v>
      </c>
      <c r="H289" s="10" t="s">
        <v>143</v>
      </c>
      <c r="I289" s="10" t="s">
        <v>132</v>
      </c>
      <c r="J289" s="10" t="s">
        <v>133</v>
      </c>
      <c r="K289" s="10" t="s">
        <v>308</v>
      </c>
      <c r="L289" s="10">
        <v>345</v>
      </c>
      <c r="M289" s="10" t="s">
        <v>309</v>
      </c>
      <c r="N289" s="10" t="s">
        <v>132</v>
      </c>
      <c r="O289" s="10" t="s">
        <v>160</v>
      </c>
      <c r="P289" s="10" t="s">
        <v>120</v>
      </c>
      <c r="Q289" s="10" t="s">
        <v>310</v>
      </c>
      <c r="R289" s="10" t="s">
        <v>157</v>
      </c>
      <c r="S289" s="10">
        <v>0.87999999999999989</v>
      </c>
      <c r="T289" s="11"/>
      <c r="U289" s="11"/>
      <c r="V289" s="10">
        <v>1999</v>
      </c>
      <c r="W289" s="10"/>
      <c r="X289" s="10">
        <v>559</v>
      </c>
      <c r="Y289" s="10"/>
      <c r="Z289" s="10"/>
      <c r="AA289" s="10"/>
      <c r="AB289" s="10"/>
      <c r="AC289" s="10"/>
      <c r="AD289" s="10">
        <v>96</v>
      </c>
      <c r="AE289" s="10"/>
      <c r="AF289" s="10"/>
      <c r="AG289" s="10"/>
      <c r="AH289" s="10"/>
      <c r="AI289" s="10" t="s">
        <v>311</v>
      </c>
      <c r="AJ289" s="12"/>
      <c r="AK289" s="9">
        <f t="shared" si="5"/>
        <v>1.761801281687263</v>
      </c>
    </row>
    <row r="290" spans="1:37" x14ac:dyDescent="0.25">
      <c r="A290" s="10">
        <v>289</v>
      </c>
      <c r="B290" s="10">
        <v>34</v>
      </c>
      <c r="C290" s="10" t="s">
        <v>564</v>
      </c>
      <c r="D290" s="50" t="s">
        <v>624</v>
      </c>
      <c r="E290" s="10">
        <v>2008</v>
      </c>
      <c r="F290" s="10" t="s">
        <v>142</v>
      </c>
      <c r="G290" s="10" t="s">
        <v>143</v>
      </c>
      <c r="H290" s="10" t="s">
        <v>143</v>
      </c>
      <c r="I290" s="10" t="s">
        <v>132</v>
      </c>
      <c r="J290" s="10" t="s">
        <v>133</v>
      </c>
      <c r="K290" s="10" t="s">
        <v>308</v>
      </c>
      <c r="L290" s="10">
        <v>345</v>
      </c>
      <c r="M290" s="10" t="s">
        <v>309</v>
      </c>
      <c r="N290" s="10" t="s">
        <v>132</v>
      </c>
      <c r="O290" s="10" t="s">
        <v>160</v>
      </c>
      <c r="P290" s="10" t="s">
        <v>120</v>
      </c>
      <c r="Q290" s="10" t="s">
        <v>310</v>
      </c>
      <c r="R290" s="10" t="s">
        <v>157</v>
      </c>
      <c r="S290" s="10">
        <v>0.87999999999999989</v>
      </c>
      <c r="T290" s="11"/>
      <c r="U290" s="11"/>
      <c r="V290" s="10">
        <v>2000</v>
      </c>
      <c r="W290" s="10"/>
      <c r="X290" s="10">
        <v>982</v>
      </c>
      <c r="Y290" s="10"/>
      <c r="Z290" s="10"/>
      <c r="AA290" s="10"/>
      <c r="AB290" s="10"/>
      <c r="AC290" s="10"/>
      <c r="AD290" s="10">
        <v>191</v>
      </c>
      <c r="AE290" s="10"/>
      <c r="AF290" s="10"/>
      <c r="AG290" s="10"/>
      <c r="AH290" s="10"/>
      <c r="AI290" s="10" t="s">
        <v>311</v>
      </c>
      <c r="AJ290" s="12"/>
      <c r="AK290" s="9">
        <f t="shared" si="5"/>
        <v>1.6373178803078361</v>
      </c>
    </row>
    <row r="291" spans="1:37" x14ac:dyDescent="0.25">
      <c r="A291" s="10">
        <v>290</v>
      </c>
      <c r="B291" s="10">
        <v>34</v>
      </c>
      <c r="C291" s="10" t="s">
        <v>564</v>
      </c>
      <c r="D291" s="50" t="s">
        <v>624</v>
      </c>
      <c r="E291" s="10">
        <v>2008</v>
      </c>
      <c r="F291" s="10" t="s">
        <v>142</v>
      </c>
      <c r="G291" s="10" t="s">
        <v>143</v>
      </c>
      <c r="H291" s="10" t="s">
        <v>143</v>
      </c>
      <c r="I291" s="10" t="s">
        <v>132</v>
      </c>
      <c r="J291" s="10" t="s">
        <v>133</v>
      </c>
      <c r="K291" s="10" t="s">
        <v>312</v>
      </c>
      <c r="L291" s="10">
        <v>393</v>
      </c>
      <c r="M291" s="10" t="s">
        <v>227</v>
      </c>
      <c r="N291" s="10" t="s">
        <v>177</v>
      </c>
      <c r="O291" s="10" t="s">
        <v>119</v>
      </c>
      <c r="P291" s="10" t="s">
        <v>120</v>
      </c>
      <c r="Q291" s="10" t="s">
        <v>310</v>
      </c>
      <c r="R291" s="10" t="s">
        <v>157</v>
      </c>
      <c r="S291" s="10">
        <v>0.87999999999999989</v>
      </c>
      <c r="T291" s="11"/>
      <c r="U291" s="11"/>
      <c r="V291" s="10">
        <v>1999</v>
      </c>
      <c r="W291" s="10"/>
      <c r="X291" s="10">
        <v>655</v>
      </c>
      <c r="Y291" s="10"/>
      <c r="Z291" s="10"/>
      <c r="AA291" s="10"/>
      <c r="AB291" s="10"/>
      <c r="AC291" s="10"/>
      <c r="AD291" s="10">
        <v>738</v>
      </c>
      <c r="AE291" s="10"/>
      <c r="AF291" s="10"/>
      <c r="AG291" s="10"/>
      <c r="AH291" s="10"/>
      <c r="AI291" s="10" t="s">
        <v>311</v>
      </c>
      <c r="AJ291" s="12"/>
      <c r="AK291" s="9">
        <f t="shared" si="5"/>
        <v>-0.11930858896522058</v>
      </c>
    </row>
    <row r="292" spans="1:37" x14ac:dyDescent="0.25">
      <c r="A292" s="10">
        <v>291</v>
      </c>
      <c r="B292" s="10">
        <v>34</v>
      </c>
      <c r="C292" s="10" t="s">
        <v>564</v>
      </c>
      <c r="D292" s="50" t="s">
        <v>624</v>
      </c>
      <c r="E292" s="10">
        <v>2008</v>
      </c>
      <c r="F292" s="10" t="s">
        <v>142</v>
      </c>
      <c r="G292" s="10" t="s">
        <v>143</v>
      </c>
      <c r="H292" s="10" t="s">
        <v>143</v>
      </c>
      <c r="I292" s="10" t="s">
        <v>132</v>
      </c>
      <c r="J292" s="10" t="s">
        <v>133</v>
      </c>
      <c r="K292" s="10" t="s">
        <v>312</v>
      </c>
      <c r="L292" s="10">
        <v>393</v>
      </c>
      <c r="M292" s="10" t="s">
        <v>227</v>
      </c>
      <c r="N292" s="10" t="s">
        <v>177</v>
      </c>
      <c r="O292" s="10" t="s">
        <v>119</v>
      </c>
      <c r="P292" s="10" t="s">
        <v>120</v>
      </c>
      <c r="Q292" s="10" t="s">
        <v>310</v>
      </c>
      <c r="R292" s="10" t="s">
        <v>157</v>
      </c>
      <c r="S292" s="10">
        <v>0.87999999999999989</v>
      </c>
      <c r="T292" s="11"/>
      <c r="U292" s="11"/>
      <c r="V292" s="10">
        <v>2000</v>
      </c>
      <c r="W292" s="10"/>
      <c r="X292" s="10">
        <v>1173</v>
      </c>
      <c r="Y292" s="10"/>
      <c r="Z292" s="10"/>
      <c r="AA292" s="10"/>
      <c r="AB292" s="10"/>
      <c r="AC292" s="10"/>
      <c r="AD292" s="10">
        <v>1170</v>
      </c>
      <c r="AE292" s="10"/>
      <c r="AF292" s="10"/>
      <c r="AG292" s="10"/>
      <c r="AH292" s="10"/>
      <c r="AI292" s="10" t="s">
        <v>311</v>
      </c>
      <c r="AJ292" s="12"/>
      <c r="AK292" s="9">
        <f t="shared" si="5"/>
        <v>2.5608208616736505E-3</v>
      </c>
    </row>
    <row r="293" spans="1:37" x14ac:dyDescent="0.25">
      <c r="A293" s="10">
        <v>292</v>
      </c>
      <c r="B293" s="10">
        <v>34</v>
      </c>
      <c r="C293" s="10" t="s">
        <v>564</v>
      </c>
      <c r="D293" s="50" t="s">
        <v>624</v>
      </c>
      <c r="E293" s="10">
        <v>2008</v>
      </c>
      <c r="F293" s="10" t="s">
        <v>142</v>
      </c>
      <c r="G293" s="10" t="s">
        <v>143</v>
      </c>
      <c r="H293" s="10" t="s">
        <v>143</v>
      </c>
      <c r="I293" s="10" t="s">
        <v>132</v>
      </c>
      <c r="J293" s="10" t="s">
        <v>133</v>
      </c>
      <c r="K293" s="10" t="s">
        <v>313</v>
      </c>
      <c r="L293" s="10">
        <v>393</v>
      </c>
      <c r="M293" s="10" t="s">
        <v>227</v>
      </c>
      <c r="N293" s="10" t="s">
        <v>177</v>
      </c>
      <c r="O293" s="10" t="s">
        <v>119</v>
      </c>
      <c r="P293" s="10" t="s">
        <v>120</v>
      </c>
      <c r="Q293" s="10" t="s">
        <v>310</v>
      </c>
      <c r="R293" s="10" t="s">
        <v>157</v>
      </c>
      <c r="S293" s="10">
        <v>0.87999999999999989</v>
      </c>
      <c r="T293" s="11"/>
      <c r="U293" s="11"/>
      <c r="V293" s="10">
        <v>1999</v>
      </c>
      <c r="W293" s="10"/>
      <c r="X293" s="10">
        <v>738</v>
      </c>
      <c r="Y293" s="10"/>
      <c r="Z293" s="10"/>
      <c r="AA293" s="10"/>
      <c r="AB293" s="10"/>
      <c r="AC293" s="10"/>
      <c r="AD293" s="10">
        <v>222</v>
      </c>
      <c r="AE293" s="10"/>
      <c r="AF293" s="10"/>
      <c r="AG293" s="10"/>
      <c r="AH293" s="10"/>
      <c r="AI293" s="10" t="s">
        <v>311</v>
      </c>
      <c r="AJ293" s="12"/>
      <c r="AK293" s="9">
        <f t="shared" si="5"/>
        <v>1.2012664427281929</v>
      </c>
    </row>
    <row r="294" spans="1:37" x14ac:dyDescent="0.25">
      <c r="A294" s="10">
        <v>293</v>
      </c>
      <c r="B294" s="10">
        <v>34</v>
      </c>
      <c r="C294" s="10" t="s">
        <v>564</v>
      </c>
      <c r="D294" s="50" t="s">
        <v>624</v>
      </c>
      <c r="E294" s="10">
        <v>2008</v>
      </c>
      <c r="F294" s="10" t="s">
        <v>142</v>
      </c>
      <c r="G294" s="10" t="s">
        <v>143</v>
      </c>
      <c r="H294" s="10" t="s">
        <v>143</v>
      </c>
      <c r="I294" s="10" t="s">
        <v>132</v>
      </c>
      <c r="J294" s="10" t="s">
        <v>133</v>
      </c>
      <c r="K294" s="10" t="s">
        <v>313</v>
      </c>
      <c r="L294" s="10">
        <v>393</v>
      </c>
      <c r="M294" s="10" t="s">
        <v>227</v>
      </c>
      <c r="N294" s="10" t="s">
        <v>177</v>
      </c>
      <c r="O294" s="10" t="s">
        <v>119</v>
      </c>
      <c r="P294" s="10" t="s">
        <v>120</v>
      </c>
      <c r="Q294" s="10" t="s">
        <v>310</v>
      </c>
      <c r="R294" s="10" t="s">
        <v>157</v>
      </c>
      <c r="S294" s="10">
        <v>0.87999999999999989</v>
      </c>
      <c r="T294" s="11"/>
      <c r="U294" s="11"/>
      <c r="V294" s="10">
        <v>2000</v>
      </c>
      <c r="W294" s="10"/>
      <c r="X294" s="10">
        <v>1170</v>
      </c>
      <c r="Y294" s="10"/>
      <c r="Z294" s="10"/>
      <c r="AA294" s="10"/>
      <c r="AB294" s="10"/>
      <c r="AC294" s="10"/>
      <c r="AD294" s="10">
        <v>467</v>
      </c>
      <c r="AE294" s="10"/>
      <c r="AF294" s="10"/>
      <c r="AG294" s="10"/>
      <c r="AH294" s="10"/>
      <c r="AI294" s="10" t="s">
        <v>311</v>
      </c>
      <c r="AJ294" s="12"/>
      <c r="AK294" s="9">
        <f t="shared" si="5"/>
        <v>0.91842977012290439</v>
      </c>
    </row>
    <row r="295" spans="1:37" x14ac:dyDescent="0.25">
      <c r="A295" s="10">
        <v>294</v>
      </c>
      <c r="B295" s="10">
        <v>35</v>
      </c>
      <c r="C295" s="10" t="s">
        <v>565</v>
      </c>
      <c r="D295" s="50" t="s">
        <v>625</v>
      </c>
      <c r="E295" s="10">
        <v>2003</v>
      </c>
      <c r="F295" s="10" t="s">
        <v>112</v>
      </c>
      <c r="G295" s="10" t="s">
        <v>113</v>
      </c>
      <c r="H295" s="10" t="s">
        <v>419</v>
      </c>
      <c r="I295" s="10" t="s">
        <v>132</v>
      </c>
      <c r="J295" s="10" t="s">
        <v>133</v>
      </c>
      <c r="K295" s="10" t="s">
        <v>314</v>
      </c>
      <c r="L295" s="10">
        <v>554</v>
      </c>
      <c r="M295" s="10" t="s">
        <v>135</v>
      </c>
      <c r="N295" s="10" t="s">
        <v>136</v>
      </c>
      <c r="O295" s="10" t="s">
        <v>119</v>
      </c>
      <c r="P295" s="10" t="s">
        <v>120</v>
      </c>
      <c r="Q295" s="10" t="s">
        <v>315</v>
      </c>
      <c r="R295" s="10" t="s">
        <v>157</v>
      </c>
      <c r="S295" s="10"/>
      <c r="T295" s="11"/>
      <c r="U295" s="11"/>
      <c r="V295" s="10" t="s">
        <v>316</v>
      </c>
      <c r="W295" s="10">
        <v>16</v>
      </c>
      <c r="X295" s="10">
        <v>8.4</v>
      </c>
      <c r="Y295" s="10"/>
      <c r="Z295" s="10"/>
      <c r="AA295" s="10"/>
      <c r="AB295" s="10"/>
      <c r="AC295" s="10">
        <v>16</v>
      </c>
      <c r="AD295" s="10">
        <v>1.9</v>
      </c>
      <c r="AE295" s="10"/>
      <c r="AF295" s="10"/>
      <c r="AG295" s="10"/>
      <c r="AH295" s="10"/>
      <c r="AI295" s="10" t="s">
        <v>158</v>
      </c>
      <c r="AJ295" s="12"/>
      <c r="AK295" s="9">
        <f t="shared" si="5"/>
        <v>1.4863778196768733</v>
      </c>
    </row>
    <row r="296" spans="1:37" x14ac:dyDescent="0.25">
      <c r="A296" s="10">
        <v>295</v>
      </c>
      <c r="B296" s="10">
        <v>35</v>
      </c>
      <c r="C296" s="10" t="s">
        <v>565</v>
      </c>
      <c r="D296" s="50" t="s">
        <v>625</v>
      </c>
      <c r="E296" s="10">
        <v>2003</v>
      </c>
      <c r="F296" s="10" t="s">
        <v>112</v>
      </c>
      <c r="G296" s="10" t="s">
        <v>113</v>
      </c>
      <c r="H296" s="10" t="s">
        <v>419</v>
      </c>
      <c r="I296" s="10" t="s">
        <v>132</v>
      </c>
      <c r="J296" s="10" t="s">
        <v>133</v>
      </c>
      <c r="K296" s="10" t="s">
        <v>317</v>
      </c>
      <c r="L296" s="10">
        <v>393</v>
      </c>
      <c r="M296" s="10" t="s">
        <v>227</v>
      </c>
      <c r="N296" s="10" t="s">
        <v>177</v>
      </c>
      <c r="O296" s="10" t="s">
        <v>119</v>
      </c>
      <c r="P296" s="10" t="s">
        <v>120</v>
      </c>
      <c r="Q296" s="10" t="s">
        <v>315</v>
      </c>
      <c r="R296" s="10" t="s">
        <v>157</v>
      </c>
      <c r="S296" s="10"/>
      <c r="T296" s="11"/>
      <c r="U296" s="11"/>
      <c r="V296" s="10" t="s">
        <v>316</v>
      </c>
      <c r="W296" s="10">
        <v>16</v>
      </c>
      <c r="X296" s="10">
        <v>8.1</v>
      </c>
      <c r="Y296" s="10"/>
      <c r="Z296" s="10"/>
      <c r="AA296" s="10"/>
      <c r="AB296" s="10"/>
      <c r="AC296" s="10">
        <v>16</v>
      </c>
      <c r="AD296" s="10">
        <v>6.3</v>
      </c>
      <c r="AE296" s="10"/>
      <c r="AF296" s="10"/>
      <c r="AG296" s="10"/>
      <c r="AH296" s="10"/>
      <c r="AI296" s="10" t="s">
        <v>158</v>
      </c>
      <c r="AJ296" s="12"/>
      <c r="AK296" s="9">
        <f t="shared" si="5"/>
        <v>0.251314428280906</v>
      </c>
    </row>
    <row r="297" spans="1:37" x14ac:dyDescent="0.25">
      <c r="A297" s="10">
        <v>296</v>
      </c>
      <c r="B297" s="10">
        <v>35</v>
      </c>
      <c r="C297" s="10" t="s">
        <v>565</v>
      </c>
      <c r="D297" s="50" t="s">
        <v>625</v>
      </c>
      <c r="E297" s="10">
        <v>2003</v>
      </c>
      <c r="F297" s="10" t="s">
        <v>112</v>
      </c>
      <c r="G297" s="10" t="s">
        <v>113</v>
      </c>
      <c r="H297" s="10" t="s">
        <v>419</v>
      </c>
      <c r="I297" s="10" t="s">
        <v>132</v>
      </c>
      <c r="J297" s="10" t="s">
        <v>133</v>
      </c>
      <c r="K297" s="10" t="s">
        <v>318</v>
      </c>
      <c r="L297" s="10">
        <v>554</v>
      </c>
      <c r="M297" s="10" t="s">
        <v>135</v>
      </c>
      <c r="N297" s="10" t="s">
        <v>136</v>
      </c>
      <c r="O297" s="10" t="s">
        <v>119</v>
      </c>
      <c r="P297" s="10" t="s">
        <v>120</v>
      </c>
      <c r="Q297" s="10" t="s">
        <v>315</v>
      </c>
      <c r="R297" s="10" t="s">
        <v>157</v>
      </c>
      <c r="S297" s="10"/>
      <c r="T297" s="11"/>
      <c r="U297" s="11"/>
      <c r="V297" s="10" t="s">
        <v>316</v>
      </c>
      <c r="W297" s="10">
        <v>109</v>
      </c>
      <c r="X297" s="10">
        <v>7.5</v>
      </c>
      <c r="Y297" s="10"/>
      <c r="Z297" s="10"/>
      <c r="AA297" s="10"/>
      <c r="AB297" s="10"/>
      <c r="AC297" s="10">
        <v>109</v>
      </c>
      <c r="AD297" s="10">
        <v>1.9</v>
      </c>
      <c r="AE297" s="10"/>
      <c r="AF297" s="10"/>
      <c r="AG297" s="10"/>
      <c r="AH297" s="10"/>
      <c r="AI297" s="10" t="s">
        <v>158</v>
      </c>
      <c r="AJ297" s="12"/>
      <c r="AK297" s="9">
        <f t="shared" si="5"/>
        <v>1.3730491343698701</v>
      </c>
    </row>
    <row r="298" spans="1:37" x14ac:dyDescent="0.25">
      <c r="A298" s="10">
        <v>297</v>
      </c>
      <c r="B298" s="10">
        <v>35</v>
      </c>
      <c r="C298" s="10" t="s">
        <v>565</v>
      </c>
      <c r="D298" s="50" t="s">
        <v>625</v>
      </c>
      <c r="E298" s="10">
        <v>2003</v>
      </c>
      <c r="F298" s="10" t="s">
        <v>112</v>
      </c>
      <c r="G298" s="10" t="s">
        <v>113</v>
      </c>
      <c r="H298" s="10" t="s">
        <v>419</v>
      </c>
      <c r="I298" s="10" t="s">
        <v>132</v>
      </c>
      <c r="J298" s="10" t="s">
        <v>133</v>
      </c>
      <c r="K298" s="10" t="s">
        <v>314</v>
      </c>
      <c r="L298" s="10">
        <v>554</v>
      </c>
      <c r="M298" s="10" t="s">
        <v>135</v>
      </c>
      <c r="N298" s="10" t="s">
        <v>136</v>
      </c>
      <c r="O298" s="10" t="s">
        <v>119</v>
      </c>
      <c r="P298" s="10" t="s">
        <v>120</v>
      </c>
      <c r="Q298" s="10" t="s">
        <v>315</v>
      </c>
      <c r="R298" s="10" t="s">
        <v>157</v>
      </c>
      <c r="S298" s="10"/>
      <c r="T298" s="11"/>
      <c r="U298" s="11"/>
      <c r="V298" s="10" t="s">
        <v>316</v>
      </c>
      <c r="W298" s="10">
        <v>40</v>
      </c>
      <c r="X298" s="10">
        <v>6.8</v>
      </c>
      <c r="Y298" s="10"/>
      <c r="Z298" s="10"/>
      <c r="AA298" s="10"/>
      <c r="AB298" s="10"/>
      <c r="AC298" s="10">
        <v>40</v>
      </c>
      <c r="AD298" s="10">
        <v>2.1</v>
      </c>
      <c r="AE298" s="10"/>
      <c r="AF298" s="10"/>
      <c r="AG298" s="10"/>
      <c r="AH298" s="10"/>
      <c r="AI298" s="10" t="s">
        <v>158</v>
      </c>
      <c r="AJ298" s="12"/>
      <c r="AK298" s="9">
        <f t="shared" si="5"/>
        <v>1.1749852674526835</v>
      </c>
    </row>
    <row r="299" spans="1:37" x14ac:dyDescent="0.25">
      <c r="A299" s="10">
        <v>298</v>
      </c>
      <c r="B299" s="10">
        <v>35</v>
      </c>
      <c r="C299" s="10" t="s">
        <v>565</v>
      </c>
      <c r="D299" s="50" t="s">
        <v>625</v>
      </c>
      <c r="E299" s="10">
        <v>2003</v>
      </c>
      <c r="F299" s="10" t="s">
        <v>112</v>
      </c>
      <c r="G299" s="10" t="s">
        <v>113</v>
      </c>
      <c r="H299" s="10" t="s">
        <v>419</v>
      </c>
      <c r="I299" s="10" t="s">
        <v>132</v>
      </c>
      <c r="J299" s="10" t="s">
        <v>133</v>
      </c>
      <c r="K299" s="10" t="s">
        <v>317</v>
      </c>
      <c r="L299" s="10">
        <v>393</v>
      </c>
      <c r="M299" s="10" t="s">
        <v>227</v>
      </c>
      <c r="N299" s="10" t="s">
        <v>177</v>
      </c>
      <c r="O299" s="10" t="s">
        <v>119</v>
      </c>
      <c r="P299" s="10" t="s">
        <v>120</v>
      </c>
      <c r="Q299" s="10" t="s">
        <v>315</v>
      </c>
      <c r="R299" s="10" t="s">
        <v>157</v>
      </c>
      <c r="S299" s="10"/>
      <c r="T299" s="11"/>
      <c r="U299" s="11"/>
      <c r="V299" s="10" t="s">
        <v>316</v>
      </c>
      <c r="W299" s="10">
        <v>80</v>
      </c>
      <c r="X299" s="10">
        <v>10.8</v>
      </c>
      <c r="Y299" s="10"/>
      <c r="Z299" s="10"/>
      <c r="AA299" s="10"/>
      <c r="AB299" s="10"/>
      <c r="AC299" s="10">
        <v>80</v>
      </c>
      <c r="AD299" s="10">
        <v>7</v>
      </c>
      <c r="AE299" s="10"/>
      <c r="AF299" s="10"/>
      <c r="AG299" s="10"/>
      <c r="AH299" s="10"/>
      <c r="AI299" s="10" t="s">
        <v>158</v>
      </c>
      <c r="AJ299" s="12"/>
      <c r="AK299" s="9">
        <f t="shared" si="5"/>
        <v>0.43363598507486073</v>
      </c>
    </row>
    <row r="300" spans="1:37" x14ac:dyDescent="0.25">
      <c r="A300" s="10">
        <v>299</v>
      </c>
      <c r="B300" s="10">
        <v>35</v>
      </c>
      <c r="C300" s="10" t="s">
        <v>565</v>
      </c>
      <c r="D300" s="50" t="s">
        <v>625</v>
      </c>
      <c r="E300" s="10">
        <v>2003</v>
      </c>
      <c r="F300" s="10" t="s">
        <v>112</v>
      </c>
      <c r="G300" s="10" t="s">
        <v>113</v>
      </c>
      <c r="H300" s="10" t="s">
        <v>419</v>
      </c>
      <c r="I300" s="10" t="s">
        <v>132</v>
      </c>
      <c r="J300" s="10" t="s">
        <v>133</v>
      </c>
      <c r="K300" s="10" t="s">
        <v>318</v>
      </c>
      <c r="L300" s="10">
        <v>554</v>
      </c>
      <c r="M300" s="10" t="s">
        <v>135</v>
      </c>
      <c r="N300" s="10" t="s">
        <v>136</v>
      </c>
      <c r="O300" s="10" t="s">
        <v>119</v>
      </c>
      <c r="P300" s="10" t="s">
        <v>120</v>
      </c>
      <c r="Q300" s="10" t="s">
        <v>315</v>
      </c>
      <c r="R300" s="10" t="s">
        <v>157</v>
      </c>
      <c r="S300" s="10"/>
      <c r="T300" s="11"/>
      <c r="U300" s="11"/>
      <c r="V300" s="10" t="s">
        <v>316</v>
      </c>
      <c r="W300" s="10">
        <v>110</v>
      </c>
      <c r="X300" s="10">
        <v>11.6</v>
      </c>
      <c r="Y300" s="10"/>
      <c r="Z300" s="10"/>
      <c r="AA300" s="10"/>
      <c r="AB300" s="10"/>
      <c r="AC300" s="10">
        <v>110</v>
      </c>
      <c r="AD300" s="10">
        <v>5.7</v>
      </c>
      <c r="AE300" s="10"/>
      <c r="AF300" s="10"/>
      <c r="AG300" s="10"/>
      <c r="AH300" s="10"/>
      <c r="AI300" s="10" t="s">
        <v>158</v>
      </c>
      <c r="AJ300" s="12"/>
      <c r="AK300" s="9">
        <f t="shared" si="5"/>
        <v>0.71053892327181434</v>
      </c>
    </row>
    <row r="301" spans="1:37" x14ac:dyDescent="0.25">
      <c r="A301" s="10">
        <v>300</v>
      </c>
      <c r="B301" s="10">
        <v>36</v>
      </c>
      <c r="C301" s="10" t="s">
        <v>566</v>
      </c>
      <c r="D301" s="50" t="s">
        <v>626</v>
      </c>
      <c r="E301" s="10">
        <v>2020</v>
      </c>
      <c r="F301" s="10" t="s">
        <v>125</v>
      </c>
      <c r="G301" s="10" t="s">
        <v>113</v>
      </c>
      <c r="H301" s="10" t="s">
        <v>419</v>
      </c>
      <c r="I301" s="10" t="s">
        <v>114</v>
      </c>
      <c r="J301" s="10" t="s">
        <v>115</v>
      </c>
      <c r="K301" s="10" t="s">
        <v>319</v>
      </c>
      <c r="L301" s="10">
        <v>1000</v>
      </c>
      <c r="M301" s="10" t="s">
        <v>117</v>
      </c>
      <c r="N301" s="10" t="s">
        <v>118</v>
      </c>
      <c r="O301" s="10" t="s">
        <v>119</v>
      </c>
      <c r="P301" s="10" t="s">
        <v>120</v>
      </c>
      <c r="Q301" s="10" t="s">
        <v>320</v>
      </c>
      <c r="R301" s="10" t="s">
        <v>212</v>
      </c>
      <c r="S301" s="10"/>
      <c r="T301" s="11"/>
      <c r="U301" s="11"/>
      <c r="V301" s="10" t="s">
        <v>181</v>
      </c>
      <c r="W301" s="10">
        <v>17</v>
      </c>
      <c r="X301" s="10">
        <v>1.49</v>
      </c>
      <c r="Y301" s="10">
        <v>0.41</v>
      </c>
      <c r="Z301" s="10"/>
      <c r="AA301" s="10"/>
      <c r="AB301" s="10"/>
      <c r="AC301" s="10">
        <v>20</v>
      </c>
      <c r="AD301" s="10">
        <v>0.44</v>
      </c>
      <c r="AE301" s="10">
        <v>0.26</v>
      </c>
      <c r="AF301" s="10"/>
      <c r="AG301" s="10"/>
      <c r="AH301" s="10"/>
      <c r="AI301" s="10" t="s">
        <v>158</v>
      </c>
      <c r="AJ301" s="12"/>
      <c r="AK301" s="9">
        <f t="shared" si="5"/>
        <v>1.219756672027198</v>
      </c>
    </row>
    <row r="302" spans="1:37" x14ac:dyDescent="0.25">
      <c r="A302" s="10">
        <v>301</v>
      </c>
      <c r="B302" s="10">
        <v>36</v>
      </c>
      <c r="C302" s="10" t="s">
        <v>566</v>
      </c>
      <c r="D302" s="50" t="s">
        <v>626</v>
      </c>
      <c r="E302" s="10">
        <v>2020</v>
      </c>
      <c r="F302" s="10" t="s">
        <v>217</v>
      </c>
      <c r="G302" s="10" t="s">
        <v>113</v>
      </c>
      <c r="H302" s="10" t="s">
        <v>419</v>
      </c>
      <c r="I302" s="10" t="s">
        <v>114</v>
      </c>
      <c r="J302" s="10" t="s">
        <v>115</v>
      </c>
      <c r="K302" s="10" t="s">
        <v>319</v>
      </c>
      <c r="L302" s="10">
        <v>1000</v>
      </c>
      <c r="M302" s="10" t="s">
        <v>117</v>
      </c>
      <c r="N302" s="10" t="s">
        <v>118</v>
      </c>
      <c r="O302" s="10" t="s">
        <v>119</v>
      </c>
      <c r="P302" s="10" t="s">
        <v>120</v>
      </c>
      <c r="Q302" s="10" t="s">
        <v>320</v>
      </c>
      <c r="R302" s="10" t="s">
        <v>212</v>
      </c>
      <c r="S302" s="10"/>
      <c r="T302" s="11"/>
      <c r="U302" s="11"/>
      <c r="V302" s="10" t="s">
        <v>181</v>
      </c>
      <c r="W302" s="10">
        <v>17</v>
      </c>
      <c r="X302" s="10">
        <v>1.1599999999999999</v>
      </c>
      <c r="Y302" s="10">
        <v>0.53</v>
      </c>
      <c r="Z302" s="10"/>
      <c r="AA302" s="10"/>
      <c r="AB302" s="10"/>
      <c r="AC302" s="10">
        <v>20</v>
      </c>
      <c r="AD302" s="10">
        <v>0.73</v>
      </c>
      <c r="AE302" s="10">
        <v>0.28999999999999998</v>
      </c>
      <c r="AF302" s="10"/>
      <c r="AG302" s="10"/>
      <c r="AH302" s="10"/>
      <c r="AI302" s="10" t="s">
        <v>158</v>
      </c>
      <c r="AJ302" s="12"/>
      <c r="AK302" s="9">
        <f t="shared" si="5"/>
        <v>0.46313074995797349</v>
      </c>
    </row>
    <row r="303" spans="1:37" x14ac:dyDescent="0.25">
      <c r="A303" s="10">
        <v>302</v>
      </c>
      <c r="B303" s="10">
        <v>36</v>
      </c>
      <c r="C303" s="10" t="s">
        <v>566</v>
      </c>
      <c r="D303" s="50" t="s">
        <v>626</v>
      </c>
      <c r="E303" s="10">
        <v>2020</v>
      </c>
      <c r="F303" s="10" t="s">
        <v>129</v>
      </c>
      <c r="G303" s="10" t="s">
        <v>113</v>
      </c>
      <c r="H303" s="10" t="s">
        <v>419</v>
      </c>
      <c r="I303" s="10" t="s">
        <v>114</v>
      </c>
      <c r="J303" s="10" t="s">
        <v>115</v>
      </c>
      <c r="K303" s="10" t="s">
        <v>319</v>
      </c>
      <c r="L303" s="10">
        <v>1000</v>
      </c>
      <c r="M303" s="10" t="s">
        <v>117</v>
      </c>
      <c r="N303" s="10" t="s">
        <v>118</v>
      </c>
      <c r="O303" s="10" t="s">
        <v>119</v>
      </c>
      <c r="P303" s="10" t="s">
        <v>120</v>
      </c>
      <c r="Q303" s="10" t="s">
        <v>320</v>
      </c>
      <c r="R303" s="10" t="s">
        <v>212</v>
      </c>
      <c r="S303" s="10"/>
      <c r="T303" s="11"/>
      <c r="U303" s="11"/>
      <c r="V303" s="10" t="s">
        <v>181</v>
      </c>
      <c r="W303" s="10">
        <v>17</v>
      </c>
      <c r="X303" s="10">
        <v>3.13</v>
      </c>
      <c r="Y303" s="10">
        <v>0.94</v>
      </c>
      <c r="Z303" s="10"/>
      <c r="AA303" s="10"/>
      <c r="AB303" s="10"/>
      <c r="AC303" s="10">
        <v>20</v>
      </c>
      <c r="AD303" s="10">
        <v>1.54</v>
      </c>
      <c r="AE303" s="10">
        <v>0.56999999999999995</v>
      </c>
      <c r="AF303" s="10"/>
      <c r="AG303" s="10"/>
      <c r="AH303" s="10"/>
      <c r="AI303" s="10" t="s">
        <v>158</v>
      </c>
      <c r="AJ303" s="12"/>
      <c r="AK303" s="9">
        <f t="shared" si="5"/>
        <v>0.70925058812652397</v>
      </c>
    </row>
    <row r="304" spans="1:37" x14ac:dyDescent="0.25">
      <c r="A304" s="10">
        <v>303</v>
      </c>
      <c r="B304" s="10">
        <v>36</v>
      </c>
      <c r="C304" s="10" t="s">
        <v>566</v>
      </c>
      <c r="D304" s="50" t="s">
        <v>626</v>
      </c>
      <c r="E304" s="10">
        <v>2020</v>
      </c>
      <c r="F304" s="10" t="s">
        <v>125</v>
      </c>
      <c r="G304" s="10" t="s">
        <v>113</v>
      </c>
      <c r="H304" s="10" t="s">
        <v>419</v>
      </c>
      <c r="I304" s="10" t="s">
        <v>114</v>
      </c>
      <c r="J304" s="10" t="s">
        <v>115</v>
      </c>
      <c r="K304" s="10" t="s">
        <v>321</v>
      </c>
      <c r="L304" s="10">
        <v>1000</v>
      </c>
      <c r="M304" s="10" t="s">
        <v>117</v>
      </c>
      <c r="N304" s="10" t="s">
        <v>118</v>
      </c>
      <c r="O304" s="10" t="s">
        <v>119</v>
      </c>
      <c r="P304" s="10" t="s">
        <v>120</v>
      </c>
      <c r="Q304" s="10" t="s">
        <v>320</v>
      </c>
      <c r="R304" s="10" t="s">
        <v>212</v>
      </c>
      <c r="S304" s="10"/>
      <c r="T304" s="11"/>
      <c r="U304" s="11"/>
      <c r="V304" s="10" t="s">
        <v>181</v>
      </c>
      <c r="W304" s="10">
        <v>17</v>
      </c>
      <c r="X304" s="10">
        <v>1.49</v>
      </c>
      <c r="Y304" s="10">
        <v>0.41</v>
      </c>
      <c r="Z304" s="10"/>
      <c r="AA304" s="10"/>
      <c r="AB304" s="10"/>
      <c r="AC304" s="10">
        <v>20</v>
      </c>
      <c r="AD304" s="10">
        <v>0.25</v>
      </c>
      <c r="AE304" s="10">
        <v>0.14799999999999999</v>
      </c>
      <c r="AF304" s="10"/>
      <c r="AG304" s="10"/>
      <c r="AH304" s="10"/>
      <c r="AI304" s="10" t="s">
        <v>158</v>
      </c>
      <c r="AJ304" s="12"/>
      <c r="AK304" s="9">
        <f t="shared" si="5"/>
        <v>1.7850704810772584</v>
      </c>
    </row>
    <row r="305" spans="1:37" x14ac:dyDescent="0.25">
      <c r="A305" s="10">
        <v>304</v>
      </c>
      <c r="B305" s="10">
        <v>36</v>
      </c>
      <c r="C305" s="10" t="s">
        <v>566</v>
      </c>
      <c r="D305" s="50" t="s">
        <v>626</v>
      </c>
      <c r="E305" s="10">
        <v>2020</v>
      </c>
      <c r="F305" s="10" t="s">
        <v>217</v>
      </c>
      <c r="G305" s="10" t="s">
        <v>113</v>
      </c>
      <c r="H305" s="10" t="s">
        <v>419</v>
      </c>
      <c r="I305" s="10" t="s">
        <v>114</v>
      </c>
      <c r="J305" s="10" t="s">
        <v>115</v>
      </c>
      <c r="K305" s="10" t="s">
        <v>321</v>
      </c>
      <c r="L305" s="10">
        <v>1000</v>
      </c>
      <c r="M305" s="10" t="s">
        <v>117</v>
      </c>
      <c r="N305" s="10" t="s">
        <v>118</v>
      </c>
      <c r="O305" s="10" t="s">
        <v>119</v>
      </c>
      <c r="P305" s="10" t="s">
        <v>120</v>
      </c>
      <c r="Q305" s="10" t="s">
        <v>320</v>
      </c>
      <c r="R305" s="10" t="s">
        <v>212</v>
      </c>
      <c r="S305" s="10"/>
      <c r="T305" s="11"/>
      <c r="U305" s="11"/>
      <c r="V305" s="10" t="s">
        <v>181</v>
      </c>
      <c r="W305" s="10">
        <v>17</v>
      </c>
      <c r="X305" s="10">
        <v>1.1599999999999999</v>
      </c>
      <c r="Y305" s="10">
        <v>0.53</v>
      </c>
      <c r="Z305" s="10"/>
      <c r="AA305" s="10"/>
      <c r="AB305" s="10"/>
      <c r="AC305" s="10">
        <v>20</v>
      </c>
      <c r="AD305" s="10">
        <v>0.22</v>
      </c>
      <c r="AE305" s="10">
        <v>0.2</v>
      </c>
      <c r="AF305" s="10"/>
      <c r="AG305" s="10"/>
      <c r="AH305" s="10"/>
      <c r="AI305" s="10" t="s">
        <v>158</v>
      </c>
      <c r="AJ305" s="12"/>
      <c r="AK305" s="9">
        <f t="shared" si="5"/>
        <v>1.6625477377480486</v>
      </c>
    </row>
    <row r="306" spans="1:37" x14ac:dyDescent="0.25">
      <c r="A306" s="10">
        <v>305</v>
      </c>
      <c r="B306" s="10">
        <v>36</v>
      </c>
      <c r="C306" s="10" t="s">
        <v>566</v>
      </c>
      <c r="D306" s="50" t="s">
        <v>626</v>
      </c>
      <c r="E306" s="10">
        <v>2020</v>
      </c>
      <c r="F306" s="10" t="s">
        <v>129</v>
      </c>
      <c r="G306" s="10" t="s">
        <v>113</v>
      </c>
      <c r="H306" s="10" t="s">
        <v>419</v>
      </c>
      <c r="I306" s="10" t="s">
        <v>114</v>
      </c>
      <c r="J306" s="10" t="s">
        <v>115</v>
      </c>
      <c r="K306" s="10" t="s">
        <v>321</v>
      </c>
      <c r="L306" s="10">
        <v>1000</v>
      </c>
      <c r="M306" s="10" t="s">
        <v>117</v>
      </c>
      <c r="N306" s="10" t="s">
        <v>118</v>
      </c>
      <c r="O306" s="10" t="s">
        <v>119</v>
      </c>
      <c r="P306" s="10" t="s">
        <v>120</v>
      </c>
      <c r="Q306" s="10" t="s">
        <v>320</v>
      </c>
      <c r="R306" s="10" t="s">
        <v>212</v>
      </c>
      <c r="S306" s="10"/>
      <c r="T306" s="11"/>
      <c r="U306" s="11"/>
      <c r="V306" s="10" t="s">
        <v>181</v>
      </c>
      <c r="W306" s="10">
        <v>17</v>
      </c>
      <c r="X306" s="10">
        <v>3.13</v>
      </c>
      <c r="Y306" s="10">
        <v>0.94</v>
      </c>
      <c r="Z306" s="10"/>
      <c r="AA306" s="10"/>
      <c r="AB306" s="10"/>
      <c r="AC306" s="10">
        <v>20</v>
      </c>
      <c r="AD306" s="10">
        <v>0.75</v>
      </c>
      <c r="AE306" s="10">
        <v>0.308</v>
      </c>
      <c r="AF306" s="10"/>
      <c r="AG306" s="10"/>
      <c r="AH306" s="10"/>
      <c r="AI306" s="10" t="s">
        <v>158</v>
      </c>
      <c r="AJ306" s="12"/>
      <c r="AK306" s="9">
        <f t="shared" si="5"/>
        <v>1.4287150770038426</v>
      </c>
    </row>
    <row r="307" spans="1:37" x14ac:dyDescent="0.25">
      <c r="A307" s="10">
        <v>306</v>
      </c>
      <c r="B307" s="10">
        <v>37</v>
      </c>
      <c r="C307" s="10" t="s">
        <v>567</v>
      </c>
      <c r="D307" s="50" t="s">
        <v>627</v>
      </c>
      <c r="E307" s="10">
        <v>2018</v>
      </c>
      <c r="F307" s="10" t="s">
        <v>169</v>
      </c>
      <c r="G307" s="10" t="s">
        <v>128</v>
      </c>
      <c r="H307" s="10" t="s">
        <v>419</v>
      </c>
      <c r="I307" s="10" t="s">
        <v>132</v>
      </c>
      <c r="J307" s="10" t="s">
        <v>133</v>
      </c>
      <c r="K307" s="10" t="s">
        <v>322</v>
      </c>
      <c r="L307" s="10">
        <v>1013</v>
      </c>
      <c r="M307" s="10" t="s">
        <v>176</v>
      </c>
      <c r="N307" s="10" t="s">
        <v>177</v>
      </c>
      <c r="O307" s="10" t="s">
        <v>119</v>
      </c>
      <c r="P307" s="10" t="s">
        <v>161</v>
      </c>
      <c r="Q307" s="10" t="s">
        <v>323</v>
      </c>
      <c r="R307" s="10" t="s">
        <v>291</v>
      </c>
      <c r="S307" s="10">
        <v>7.7</v>
      </c>
      <c r="T307" s="11"/>
      <c r="U307" s="11"/>
      <c r="V307" s="10">
        <v>2015</v>
      </c>
      <c r="W307" s="10">
        <v>13</v>
      </c>
      <c r="X307" s="10">
        <v>0.15820000000000001</v>
      </c>
      <c r="Y307" s="10"/>
      <c r="Z307" s="10"/>
      <c r="AA307" s="10"/>
      <c r="AB307" s="10"/>
      <c r="AC307" s="10">
        <v>13</v>
      </c>
      <c r="AD307" s="10">
        <v>5.6099999999999997E-2</v>
      </c>
      <c r="AE307" s="10"/>
      <c r="AF307" s="10"/>
      <c r="AG307" s="10"/>
      <c r="AH307" s="10"/>
      <c r="AI307" s="10" t="s">
        <v>158</v>
      </c>
      <c r="AJ307" s="12"/>
      <c r="AK307" s="9">
        <f t="shared" si="5"/>
        <v>1.0367242428049031</v>
      </c>
    </row>
    <row r="308" spans="1:37" x14ac:dyDescent="0.25">
      <c r="A308" s="10">
        <v>307</v>
      </c>
      <c r="B308" s="10">
        <v>37</v>
      </c>
      <c r="C308" s="10" t="s">
        <v>567</v>
      </c>
      <c r="D308" s="50" t="s">
        <v>627</v>
      </c>
      <c r="E308" s="10">
        <v>2018</v>
      </c>
      <c r="F308" s="10" t="s">
        <v>169</v>
      </c>
      <c r="G308" s="10" t="s">
        <v>128</v>
      </c>
      <c r="H308" s="10" t="s">
        <v>419</v>
      </c>
      <c r="I308" s="10" t="s">
        <v>242</v>
      </c>
      <c r="J308" s="10" t="s">
        <v>115</v>
      </c>
      <c r="K308" s="10" t="s">
        <v>324</v>
      </c>
      <c r="L308" s="10">
        <v>1013</v>
      </c>
      <c r="M308" s="10" t="s">
        <v>176</v>
      </c>
      <c r="N308" s="10" t="s">
        <v>177</v>
      </c>
      <c r="O308" s="10" t="s">
        <v>119</v>
      </c>
      <c r="P308" s="10" t="s">
        <v>161</v>
      </c>
      <c r="Q308" s="10" t="s">
        <v>325</v>
      </c>
      <c r="R308" s="10" t="s">
        <v>291</v>
      </c>
      <c r="S308" s="10">
        <v>6.5</v>
      </c>
      <c r="T308" s="11"/>
      <c r="U308" s="11"/>
      <c r="V308" s="10" t="s">
        <v>326</v>
      </c>
      <c r="W308" s="10">
        <v>28</v>
      </c>
      <c r="X308" s="10">
        <v>6.9099999999999995E-2</v>
      </c>
      <c r="Y308" s="10"/>
      <c r="Z308" s="10"/>
      <c r="AA308" s="10"/>
      <c r="AB308" s="10"/>
      <c r="AC308" s="10">
        <v>28</v>
      </c>
      <c r="AD308" s="10">
        <v>5.1200000000000002E-2</v>
      </c>
      <c r="AE308" s="10"/>
      <c r="AF308" s="10"/>
      <c r="AG308" s="10"/>
      <c r="AH308" s="10"/>
      <c r="AI308" s="10" t="s">
        <v>158</v>
      </c>
      <c r="AJ308" s="12"/>
      <c r="AK308" s="9">
        <f t="shared" si="5"/>
        <v>0.29981519872816192</v>
      </c>
    </row>
    <row r="309" spans="1:37" x14ac:dyDescent="0.25">
      <c r="A309" s="10">
        <v>308</v>
      </c>
      <c r="B309" s="10">
        <v>38</v>
      </c>
      <c r="C309" s="10" t="s">
        <v>568</v>
      </c>
      <c r="D309" s="50" t="s">
        <v>628</v>
      </c>
      <c r="E309" s="10">
        <v>2011</v>
      </c>
      <c r="F309" s="10" t="s">
        <v>129</v>
      </c>
      <c r="G309" s="10" t="s">
        <v>113</v>
      </c>
      <c r="H309" s="10" t="s">
        <v>419</v>
      </c>
      <c r="I309" s="10" t="s">
        <v>114</v>
      </c>
      <c r="J309" s="10" t="s">
        <v>115</v>
      </c>
      <c r="K309" s="10" t="s">
        <v>327</v>
      </c>
      <c r="L309" s="10">
        <v>1010</v>
      </c>
      <c r="M309" s="10" t="s">
        <v>328</v>
      </c>
      <c r="N309" s="10" t="s">
        <v>281</v>
      </c>
      <c r="O309" s="10" t="s">
        <v>119</v>
      </c>
      <c r="P309" s="10" t="s">
        <v>120</v>
      </c>
      <c r="Q309" s="10" t="s">
        <v>282</v>
      </c>
      <c r="R309" s="10" t="s">
        <v>283</v>
      </c>
      <c r="S309" s="10">
        <v>0.53600000000000003</v>
      </c>
      <c r="T309" s="11"/>
      <c r="U309" s="11"/>
      <c r="V309" s="10" t="s">
        <v>329</v>
      </c>
      <c r="W309" s="10">
        <v>10</v>
      </c>
      <c r="X309" s="10">
        <v>2.21</v>
      </c>
      <c r="Y309" s="10"/>
      <c r="Z309" s="10"/>
      <c r="AA309" s="10"/>
      <c r="AB309" s="10"/>
      <c r="AC309" s="10"/>
      <c r="AD309" s="10">
        <v>0.1</v>
      </c>
      <c r="AE309" s="10"/>
      <c r="AF309" s="10"/>
      <c r="AG309" s="10"/>
      <c r="AH309" s="10"/>
      <c r="AI309" s="10" t="s">
        <v>311</v>
      </c>
      <c r="AJ309" s="12"/>
      <c r="AK309" s="9">
        <f t="shared" si="5"/>
        <v>3.095577608523707</v>
      </c>
    </row>
    <row r="310" spans="1:37" x14ac:dyDescent="0.25">
      <c r="A310" s="10">
        <v>309</v>
      </c>
      <c r="B310" s="10">
        <v>38</v>
      </c>
      <c r="C310" s="10" t="s">
        <v>568</v>
      </c>
      <c r="D310" s="50" t="s">
        <v>628</v>
      </c>
      <c r="E310" s="10">
        <v>2011</v>
      </c>
      <c r="F310" s="10" t="s">
        <v>127</v>
      </c>
      <c r="G310" s="10" t="s">
        <v>128</v>
      </c>
      <c r="H310" s="10" t="s">
        <v>419</v>
      </c>
      <c r="I310" s="10" t="s">
        <v>114</v>
      </c>
      <c r="J310" s="10" t="s">
        <v>115</v>
      </c>
      <c r="K310" s="10" t="s">
        <v>327</v>
      </c>
      <c r="L310" s="10">
        <v>1010</v>
      </c>
      <c r="M310" s="10" t="s">
        <v>328</v>
      </c>
      <c r="N310" s="10" t="s">
        <v>281</v>
      </c>
      <c r="O310" s="10" t="s">
        <v>119</v>
      </c>
      <c r="P310" s="10" t="s">
        <v>120</v>
      </c>
      <c r="Q310" s="10" t="s">
        <v>282</v>
      </c>
      <c r="R310" s="10" t="s">
        <v>283</v>
      </c>
      <c r="S310" s="10">
        <v>0.53600000000000003</v>
      </c>
      <c r="T310" s="11"/>
      <c r="U310" s="11"/>
      <c r="V310" s="10" t="s">
        <v>329</v>
      </c>
      <c r="W310" s="10">
        <v>10</v>
      </c>
      <c r="X310" s="10">
        <v>0.41</v>
      </c>
      <c r="Y310" s="10"/>
      <c r="Z310" s="10"/>
      <c r="AA310" s="10"/>
      <c r="AB310" s="10"/>
      <c r="AC310" s="10"/>
      <c r="AD310" s="10">
        <v>0.03</v>
      </c>
      <c r="AE310" s="10"/>
      <c r="AF310" s="10"/>
      <c r="AG310" s="10"/>
      <c r="AH310" s="10"/>
      <c r="AI310" s="10" t="s">
        <v>311</v>
      </c>
      <c r="AJ310" s="12"/>
      <c r="AK310" s="9">
        <f t="shared" si="5"/>
        <v>2.6149597780361979</v>
      </c>
    </row>
    <row r="311" spans="1:37" x14ac:dyDescent="0.25">
      <c r="A311" s="10">
        <v>310</v>
      </c>
      <c r="B311" s="10">
        <v>38</v>
      </c>
      <c r="C311" s="10" t="s">
        <v>568</v>
      </c>
      <c r="D311" s="50" t="s">
        <v>628</v>
      </c>
      <c r="E311" s="10">
        <v>2011</v>
      </c>
      <c r="F311" s="10" t="s">
        <v>142</v>
      </c>
      <c r="G311" s="10" t="s">
        <v>143</v>
      </c>
      <c r="H311" s="10" t="s">
        <v>143</v>
      </c>
      <c r="I311" s="10" t="s">
        <v>114</v>
      </c>
      <c r="J311" s="10" t="s">
        <v>115</v>
      </c>
      <c r="K311" s="10" t="s">
        <v>327</v>
      </c>
      <c r="L311" s="10">
        <v>1010</v>
      </c>
      <c r="M311" s="10" t="s">
        <v>328</v>
      </c>
      <c r="N311" s="10" t="s">
        <v>281</v>
      </c>
      <c r="O311" s="10" t="s">
        <v>119</v>
      </c>
      <c r="P311" s="10" t="s">
        <v>120</v>
      </c>
      <c r="Q311" s="10" t="s">
        <v>282</v>
      </c>
      <c r="R311" s="10" t="s">
        <v>283</v>
      </c>
      <c r="S311" s="10">
        <v>0.53600000000000003</v>
      </c>
      <c r="T311" s="11"/>
      <c r="U311" s="11"/>
      <c r="V311" s="10" t="s">
        <v>329</v>
      </c>
      <c r="W311" s="10">
        <v>10</v>
      </c>
      <c r="X311" s="10">
        <v>30.29</v>
      </c>
      <c r="Y311" s="10"/>
      <c r="Z311" s="10"/>
      <c r="AA311" s="10"/>
      <c r="AB311" s="10"/>
      <c r="AC311" s="10"/>
      <c r="AD311" s="10">
        <v>0.17</v>
      </c>
      <c r="AE311" s="10"/>
      <c r="AF311" s="10"/>
      <c r="AG311" s="10"/>
      <c r="AH311" s="10"/>
      <c r="AI311" s="10" t="s">
        <v>311</v>
      </c>
      <c r="AJ311" s="12"/>
      <c r="AK311" s="9">
        <f t="shared" si="5"/>
        <v>5.1827744669710212</v>
      </c>
    </row>
    <row r="312" spans="1:37" x14ac:dyDescent="0.25">
      <c r="A312" s="10">
        <v>311</v>
      </c>
      <c r="B312" s="10">
        <v>38</v>
      </c>
      <c r="C312" s="10" t="s">
        <v>568</v>
      </c>
      <c r="D312" s="50" t="s">
        <v>628</v>
      </c>
      <c r="E312" s="10">
        <v>2011</v>
      </c>
      <c r="F312" s="10" t="s">
        <v>330</v>
      </c>
      <c r="G312" s="10" t="s">
        <v>143</v>
      </c>
      <c r="H312" s="10" t="s">
        <v>143</v>
      </c>
      <c r="I312" s="10" t="s">
        <v>114</v>
      </c>
      <c r="J312" s="10" t="s">
        <v>115</v>
      </c>
      <c r="K312" s="10" t="s">
        <v>327</v>
      </c>
      <c r="L312" s="10">
        <v>1010</v>
      </c>
      <c r="M312" s="10" t="s">
        <v>328</v>
      </c>
      <c r="N312" s="10" t="s">
        <v>281</v>
      </c>
      <c r="O312" s="10" t="s">
        <v>119</v>
      </c>
      <c r="P312" s="10" t="s">
        <v>120</v>
      </c>
      <c r="Q312" s="10" t="s">
        <v>282</v>
      </c>
      <c r="R312" s="10" t="s">
        <v>283</v>
      </c>
      <c r="S312" s="10">
        <v>0.53600000000000003</v>
      </c>
      <c r="T312" s="11"/>
      <c r="U312" s="11"/>
      <c r="V312" s="10" t="s">
        <v>329</v>
      </c>
      <c r="W312" s="10">
        <v>10</v>
      </c>
      <c r="X312" s="10">
        <v>24.24</v>
      </c>
      <c r="Y312" s="10"/>
      <c r="Z312" s="10"/>
      <c r="AA312" s="10"/>
      <c r="AB312" s="10"/>
      <c r="AC312" s="10"/>
      <c r="AD312" s="10">
        <v>27.61</v>
      </c>
      <c r="AE312" s="10"/>
      <c r="AF312" s="10"/>
      <c r="AG312" s="10"/>
      <c r="AH312" s="10"/>
      <c r="AI312" s="10" t="s">
        <v>311</v>
      </c>
      <c r="AJ312" s="12"/>
      <c r="AK312" s="9">
        <f t="shared" si="5"/>
        <v>-0.13017386474094936</v>
      </c>
    </row>
    <row r="313" spans="1:37" x14ac:dyDescent="0.25">
      <c r="A313" s="10">
        <v>312</v>
      </c>
      <c r="B313" s="10">
        <v>39</v>
      </c>
      <c r="C313" s="10" t="s">
        <v>569</v>
      </c>
      <c r="D313" s="50" t="s">
        <v>629</v>
      </c>
      <c r="E313" s="10">
        <v>2015</v>
      </c>
      <c r="F313" s="10" t="s">
        <v>112</v>
      </c>
      <c r="G313" s="10" t="s">
        <v>113</v>
      </c>
      <c r="H313" s="10" t="s">
        <v>419</v>
      </c>
      <c r="I313" s="10" t="s">
        <v>132</v>
      </c>
      <c r="J313" s="10" t="s">
        <v>133</v>
      </c>
      <c r="K313" s="10" t="s">
        <v>331</v>
      </c>
      <c r="L313" s="10">
        <v>605</v>
      </c>
      <c r="M313" s="10" t="s">
        <v>332</v>
      </c>
      <c r="N313" s="10" t="s">
        <v>118</v>
      </c>
      <c r="O313" s="10" t="s">
        <v>119</v>
      </c>
      <c r="P313" s="10" t="s">
        <v>161</v>
      </c>
      <c r="Q313" s="10" t="s">
        <v>333</v>
      </c>
      <c r="R313" s="10" t="s">
        <v>334</v>
      </c>
      <c r="S313" s="10">
        <v>20</v>
      </c>
      <c r="T313" s="11"/>
      <c r="U313" s="11"/>
      <c r="V313" s="10">
        <v>2012</v>
      </c>
      <c r="W313" s="10">
        <v>19</v>
      </c>
      <c r="X313" s="10">
        <v>15.64</v>
      </c>
      <c r="Y313" s="10">
        <v>0.97</v>
      </c>
      <c r="Z313" s="10"/>
      <c r="AA313" s="10"/>
      <c r="AB313" s="10"/>
      <c r="AC313" s="10">
        <v>19</v>
      </c>
      <c r="AD313" s="10">
        <v>4.58</v>
      </c>
      <c r="AE313" s="10">
        <v>4.7</v>
      </c>
      <c r="AF313" s="10"/>
      <c r="AG313" s="10"/>
      <c r="AH313" s="10"/>
      <c r="AI313" s="10" t="s">
        <v>158</v>
      </c>
      <c r="AJ313" s="12"/>
      <c r="AK313" s="9">
        <f t="shared" si="5"/>
        <v>1.2281327369910715</v>
      </c>
    </row>
    <row r="314" spans="1:37" x14ac:dyDescent="0.25">
      <c r="A314" s="10">
        <v>313</v>
      </c>
      <c r="B314" s="10">
        <v>39</v>
      </c>
      <c r="C314" s="10" t="s">
        <v>569</v>
      </c>
      <c r="D314" s="50" t="s">
        <v>629</v>
      </c>
      <c r="E314" s="10">
        <v>2015</v>
      </c>
      <c r="F314" s="10" t="s">
        <v>112</v>
      </c>
      <c r="G314" s="10" t="s">
        <v>113</v>
      </c>
      <c r="H314" s="10" t="s">
        <v>419</v>
      </c>
      <c r="I314" s="10" t="s">
        <v>132</v>
      </c>
      <c r="J314" s="10" t="s">
        <v>133</v>
      </c>
      <c r="K314" s="10" t="s">
        <v>335</v>
      </c>
      <c r="L314" s="10">
        <v>340</v>
      </c>
      <c r="M314" s="10" t="s">
        <v>184</v>
      </c>
      <c r="N314" s="10" t="s">
        <v>132</v>
      </c>
      <c r="O314" s="10" t="s">
        <v>160</v>
      </c>
      <c r="P314" s="10" t="s">
        <v>161</v>
      </c>
      <c r="Q314" s="10" t="s">
        <v>333</v>
      </c>
      <c r="R314" s="10" t="s">
        <v>334</v>
      </c>
      <c r="S314" s="10">
        <v>7</v>
      </c>
      <c r="T314" s="11"/>
      <c r="U314" s="11"/>
      <c r="V314" s="10">
        <v>2013</v>
      </c>
      <c r="W314" s="10"/>
      <c r="X314" s="10"/>
      <c r="Y314" s="10"/>
      <c r="Z314" s="10"/>
      <c r="AA314" s="10"/>
      <c r="AB314" s="10"/>
      <c r="AC314" s="10"/>
      <c r="AD314" s="10"/>
      <c r="AE314" s="10"/>
      <c r="AF314" s="10"/>
      <c r="AG314" s="10"/>
      <c r="AH314" s="10"/>
      <c r="AI314" s="10" t="s">
        <v>300</v>
      </c>
      <c r="AJ314" s="12">
        <v>34</v>
      </c>
      <c r="AK314" s="9" t="e">
        <f t="shared" si="5"/>
        <v>#DIV/0!</v>
      </c>
    </row>
    <row r="315" spans="1:37" x14ac:dyDescent="0.25">
      <c r="A315" s="10">
        <v>314</v>
      </c>
      <c r="B315" s="10">
        <v>40</v>
      </c>
      <c r="C315" s="10" t="s">
        <v>570</v>
      </c>
      <c r="D315" s="50" t="s">
        <v>630</v>
      </c>
      <c r="E315" s="10">
        <v>2021</v>
      </c>
      <c r="F315" s="10" t="s">
        <v>129</v>
      </c>
      <c r="G315" s="10" t="s">
        <v>113</v>
      </c>
      <c r="H315" s="10" t="s">
        <v>419</v>
      </c>
      <c r="I315" s="10" t="s">
        <v>132</v>
      </c>
      <c r="J315" s="10" t="s">
        <v>133</v>
      </c>
      <c r="K315" s="10" t="s">
        <v>336</v>
      </c>
      <c r="L315" s="10">
        <v>378</v>
      </c>
      <c r="M315" s="10" t="s">
        <v>289</v>
      </c>
      <c r="N315" s="10" t="s">
        <v>192</v>
      </c>
      <c r="O315" s="10" t="s">
        <v>119</v>
      </c>
      <c r="P315" s="10" t="s">
        <v>161</v>
      </c>
      <c r="Q315" s="10" t="s">
        <v>337</v>
      </c>
      <c r="R315" s="10" t="s">
        <v>338</v>
      </c>
      <c r="S315" s="10">
        <v>230</v>
      </c>
      <c r="T315" s="11">
        <v>41.653295</v>
      </c>
      <c r="U315" s="11">
        <v>-92.831204</v>
      </c>
      <c r="V315" s="10">
        <v>2018</v>
      </c>
      <c r="W315" s="10"/>
      <c r="X315" s="10">
        <v>2380</v>
      </c>
      <c r="Y315" s="10"/>
      <c r="Z315" s="10"/>
      <c r="AA315" s="10"/>
      <c r="AB315" s="10"/>
      <c r="AC315" s="10"/>
      <c r="AD315" s="10">
        <v>1520</v>
      </c>
      <c r="AE315" s="10"/>
      <c r="AF315" s="10"/>
      <c r="AG315" s="10"/>
      <c r="AH315" s="10"/>
      <c r="AI315" s="10" t="s">
        <v>311</v>
      </c>
      <c r="AJ315" s="12"/>
      <c r="AK315" s="9">
        <f t="shared" si="5"/>
        <v>0.44839015282519834</v>
      </c>
    </row>
    <row r="316" spans="1:37" x14ac:dyDescent="0.25">
      <c r="A316" s="10">
        <v>315</v>
      </c>
      <c r="B316" s="10">
        <v>40</v>
      </c>
      <c r="C316" s="10" t="s">
        <v>570</v>
      </c>
      <c r="D316" s="50" t="s">
        <v>630</v>
      </c>
      <c r="E316" s="10">
        <v>2021</v>
      </c>
      <c r="F316" s="10" t="s">
        <v>217</v>
      </c>
      <c r="G316" s="10" t="s">
        <v>113</v>
      </c>
      <c r="H316" s="10" t="s">
        <v>419</v>
      </c>
      <c r="I316" s="10" t="s">
        <v>132</v>
      </c>
      <c r="J316" s="10" t="s">
        <v>133</v>
      </c>
      <c r="K316" s="10" t="s">
        <v>336</v>
      </c>
      <c r="L316" s="10">
        <v>378</v>
      </c>
      <c r="M316" s="10" t="s">
        <v>289</v>
      </c>
      <c r="N316" s="10" t="s">
        <v>192</v>
      </c>
      <c r="O316" s="10" t="s">
        <v>119</v>
      </c>
      <c r="P316" s="10" t="s">
        <v>161</v>
      </c>
      <c r="Q316" s="10" t="s">
        <v>337</v>
      </c>
      <c r="R316" s="10" t="s">
        <v>338</v>
      </c>
      <c r="S316" s="10">
        <v>230</v>
      </c>
      <c r="T316" s="11">
        <v>41.653295</v>
      </c>
      <c r="U316" s="11">
        <v>-92.831204</v>
      </c>
      <c r="V316" s="10">
        <v>2018</v>
      </c>
      <c r="W316" s="10"/>
      <c r="X316" s="10">
        <v>2100</v>
      </c>
      <c r="Y316" s="10"/>
      <c r="Z316" s="10"/>
      <c r="AA316" s="10"/>
      <c r="AB316" s="10"/>
      <c r="AC316" s="10"/>
      <c r="AD316" s="10">
        <v>766</v>
      </c>
      <c r="AE316" s="10"/>
      <c r="AF316" s="10"/>
      <c r="AG316" s="10"/>
      <c r="AH316" s="10"/>
      <c r="AI316" s="10" t="s">
        <v>311</v>
      </c>
      <c r="AJ316" s="12"/>
      <c r="AK316" s="9">
        <f t="shared" si="5"/>
        <v>1.0085104539709231</v>
      </c>
    </row>
    <row r="317" spans="1:37" x14ac:dyDescent="0.25">
      <c r="A317" s="10">
        <v>316</v>
      </c>
      <c r="B317" s="10">
        <v>40</v>
      </c>
      <c r="C317" s="10" t="s">
        <v>570</v>
      </c>
      <c r="D317" s="50" t="s">
        <v>630</v>
      </c>
      <c r="E317" s="10">
        <v>2021</v>
      </c>
      <c r="F317" s="10" t="s">
        <v>127</v>
      </c>
      <c r="G317" s="10" t="s">
        <v>128</v>
      </c>
      <c r="H317" s="10" t="s">
        <v>419</v>
      </c>
      <c r="I317" s="10" t="s">
        <v>132</v>
      </c>
      <c r="J317" s="10" t="s">
        <v>133</v>
      </c>
      <c r="K317" s="10" t="s">
        <v>336</v>
      </c>
      <c r="L317" s="10">
        <v>378</v>
      </c>
      <c r="M317" s="10" t="s">
        <v>289</v>
      </c>
      <c r="N317" s="10" t="s">
        <v>192</v>
      </c>
      <c r="O317" s="10" t="s">
        <v>119</v>
      </c>
      <c r="P317" s="10" t="s">
        <v>161</v>
      </c>
      <c r="Q317" s="10" t="s">
        <v>337</v>
      </c>
      <c r="R317" s="10" t="s">
        <v>338</v>
      </c>
      <c r="S317" s="10">
        <v>230</v>
      </c>
      <c r="T317" s="11">
        <v>41.653295</v>
      </c>
      <c r="U317" s="11">
        <v>-92.831204</v>
      </c>
      <c r="V317" s="10">
        <v>2018</v>
      </c>
      <c r="W317" s="10"/>
      <c r="X317" s="10">
        <v>163</v>
      </c>
      <c r="Y317" s="10"/>
      <c r="Z317" s="10"/>
      <c r="AA317" s="10"/>
      <c r="AB317" s="10"/>
      <c r="AC317" s="10"/>
      <c r="AD317" s="10">
        <v>150</v>
      </c>
      <c r="AE317" s="10"/>
      <c r="AF317" s="10"/>
      <c r="AG317" s="10"/>
      <c r="AH317" s="10"/>
      <c r="AI317" s="10" t="s">
        <v>311</v>
      </c>
      <c r="AJ317" s="12"/>
      <c r="AK317" s="9">
        <f t="shared" si="5"/>
        <v>8.3114906710506586E-2</v>
      </c>
    </row>
    <row r="318" spans="1:37" x14ac:dyDescent="0.25">
      <c r="A318" s="10">
        <v>317</v>
      </c>
      <c r="B318" s="10">
        <v>41</v>
      </c>
      <c r="C318" s="10" t="s">
        <v>571</v>
      </c>
      <c r="D318" s="50" t="s">
        <v>631</v>
      </c>
      <c r="E318" s="10">
        <v>2010</v>
      </c>
      <c r="F318" s="10" t="s">
        <v>129</v>
      </c>
      <c r="G318" s="10" t="s">
        <v>113</v>
      </c>
      <c r="H318" s="10" t="s">
        <v>419</v>
      </c>
      <c r="I318" s="10" t="s">
        <v>242</v>
      </c>
      <c r="J318" s="10" t="s">
        <v>115</v>
      </c>
      <c r="K318" s="10" t="s">
        <v>339</v>
      </c>
      <c r="L318" s="10">
        <v>378</v>
      </c>
      <c r="M318" s="10" t="s">
        <v>191</v>
      </c>
      <c r="N318" s="10" t="s">
        <v>192</v>
      </c>
      <c r="O318" s="10" t="s">
        <v>119</v>
      </c>
      <c r="P318" s="10" t="s">
        <v>161</v>
      </c>
      <c r="Q318" s="10" t="s">
        <v>340</v>
      </c>
      <c r="R318" s="10" t="s">
        <v>212</v>
      </c>
      <c r="S318" s="10">
        <v>35222</v>
      </c>
      <c r="T318" s="11">
        <v>28.723680000000002</v>
      </c>
      <c r="U318" s="11">
        <v>-81.224281000000005</v>
      </c>
      <c r="V318" s="10" t="s">
        <v>341</v>
      </c>
      <c r="W318" s="10">
        <v>35</v>
      </c>
      <c r="X318" s="10">
        <v>1.72</v>
      </c>
      <c r="Y318" s="10"/>
      <c r="Z318" s="10"/>
      <c r="AA318" s="10"/>
      <c r="AB318" s="10"/>
      <c r="AC318" s="10">
        <v>35</v>
      </c>
      <c r="AD318" s="10">
        <v>1.1100000000000001</v>
      </c>
      <c r="AE318" s="10"/>
      <c r="AF318" s="10"/>
      <c r="AG318" s="10"/>
      <c r="AH318" s="10"/>
      <c r="AI318" s="10" t="s">
        <v>158</v>
      </c>
      <c r="AJ318" s="12"/>
      <c r="AK318" s="9">
        <f t="shared" si="5"/>
        <v>0.43796427550111888</v>
      </c>
    </row>
    <row r="319" spans="1:37" x14ac:dyDescent="0.25">
      <c r="A319" s="10">
        <v>318</v>
      </c>
      <c r="B319" s="10">
        <v>41</v>
      </c>
      <c r="C319" s="10" t="s">
        <v>571</v>
      </c>
      <c r="D319" s="50" t="s">
        <v>631</v>
      </c>
      <c r="E319" s="10">
        <v>2010</v>
      </c>
      <c r="F319" s="10" t="s">
        <v>127</v>
      </c>
      <c r="G319" s="10" t="s">
        <v>128</v>
      </c>
      <c r="H319" s="10" t="s">
        <v>419</v>
      </c>
      <c r="I319" s="10" t="s">
        <v>242</v>
      </c>
      <c r="J319" s="10" t="s">
        <v>115</v>
      </c>
      <c r="K319" s="10" t="s">
        <v>339</v>
      </c>
      <c r="L319" s="10">
        <v>378</v>
      </c>
      <c r="M319" s="10" t="s">
        <v>191</v>
      </c>
      <c r="N319" s="10" t="s">
        <v>192</v>
      </c>
      <c r="O319" s="10" t="s">
        <v>119</v>
      </c>
      <c r="P319" s="10" t="s">
        <v>161</v>
      </c>
      <c r="Q319" s="10" t="s">
        <v>340</v>
      </c>
      <c r="R319" s="10" t="s">
        <v>212</v>
      </c>
      <c r="S319" s="10">
        <v>35222</v>
      </c>
      <c r="T319" s="11">
        <v>28.723680000000002</v>
      </c>
      <c r="U319" s="11">
        <v>-81.224281000000005</v>
      </c>
      <c r="V319" s="10" t="s">
        <v>341</v>
      </c>
      <c r="W319" s="10">
        <v>35</v>
      </c>
      <c r="X319" s="10">
        <v>0.31</v>
      </c>
      <c r="Y319" s="10"/>
      <c r="Z319" s="10"/>
      <c r="AA319" s="10"/>
      <c r="AB319" s="10"/>
      <c r="AC319" s="10">
        <v>35</v>
      </c>
      <c r="AD319" s="10">
        <v>0.05</v>
      </c>
      <c r="AE319" s="10"/>
      <c r="AF319" s="10"/>
      <c r="AG319" s="10"/>
      <c r="AH319" s="10"/>
      <c r="AI319" s="10" t="s">
        <v>158</v>
      </c>
      <c r="AJ319" s="12"/>
      <c r="AK319" s="9">
        <f t="shared" si="5"/>
        <v>1.8245492920510458</v>
      </c>
    </row>
    <row r="320" spans="1:37" x14ac:dyDescent="0.25">
      <c r="A320" s="10">
        <v>319</v>
      </c>
      <c r="B320" s="10">
        <v>41</v>
      </c>
      <c r="C320" s="10" t="s">
        <v>571</v>
      </c>
      <c r="D320" s="50" t="s">
        <v>631</v>
      </c>
      <c r="E320" s="10">
        <v>2010</v>
      </c>
      <c r="F320" s="10" t="s">
        <v>142</v>
      </c>
      <c r="G320" s="10" t="s">
        <v>143</v>
      </c>
      <c r="H320" s="10" t="s">
        <v>143</v>
      </c>
      <c r="I320" s="10" t="s">
        <v>242</v>
      </c>
      <c r="J320" s="10" t="s">
        <v>115</v>
      </c>
      <c r="K320" s="10" t="s">
        <v>339</v>
      </c>
      <c r="L320" s="10">
        <v>378</v>
      </c>
      <c r="M320" s="10" t="s">
        <v>191</v>
      </c>
      <c r="N320" s="10" t="s">
        <v>192</v>
      </c>
      <c r="O320" s="10" t="s">
        <v>119</v>
      </c>
      <c r="P320" s="10" t="s">
        <v>161</v>
      </c>
      <c r="Q320" s="10" t="s">
        <v>340</v>
      </c>
      <c r="R320" s="10" t="s">
        <v>212</v>
      </c>
      <c r="S320" s="10">
        <v>35222</v>
      </c>
      <c r="T320" s="11">
        <v>28.723680000000002</v>
      </c>
      <c r="U320" s="11">
        <v>-81.224281000000005</v>
      </c>
      <c r="V320" s="10" t="s">
        <v>341</v>
      </c>
      <c r="W320" s="10">
        <v>35</v>
      </c>
      <c r="X320" s="10">
        <v>48.4</v>
      </c>
      <c r="Y320" s="10"/>
      <c r="Z320" s="10"/>
      <c r="AA320" s="10"/>
      <c r="AB320" s="10"/>
      <c r="AC320" s="10">
        <v>35</v>
      </c>
      <c r="AD320" s="10">
        <v>9</v>
      </c>
      <c r="AE320" s="10"/>
      <c r="AF320" s="10"/>
      <c r="AG320" s="10"/>
      <c r="AH320" s="10"/>
      <c r="AI320" s="10" t="s">
        <v>158</v>
      </c>
      <c r="AJ320" s="12"/>
    </row>
    <row r="321" spans="1:37" x14ac:dyDescent="0.25">
      <c r="A321" s="10">
        <v>320</v>
      </c>
      <c r="B321" s="10">
        <v>41</v>
      </c>
      <c r="C321" s="10" t="s">
        <v>571</v>
      </c>
      <c r="D321" s="50" t="s">
        <v>631</v>
      </c>
      <c r="E321" s="10">
        <v>2010</v>
      </c>
      <c r="F321" s="10" t="s">
        <v>129</v>
      </c>
      <c r="G321" s="10" t="s">
        <v>113</v>
      </c>
      <c r="H321" s="10" t="s">
        <v>419</v>
      </c>
      <c r="I321" s="10" t="s">
        <v>242</v>
      </c>
      <c r="J321" s="10" t="s">
        <v>115</v>
      </c>
      <c r="K321" s="10" t="s">
        <v>342</v>
      </c>
      <c r="L321" s="10">
        <v>1001</v>
      </c>
      <c r="M321" s="10" t="s">
        <v>210</v>
      </c>
      <c r="N321" s="10" t="s">
        <v>136</v>
      </c>
      <c r="O321" s="10" t="s">
        <v>119</v>
      </c>
      <c r="P321" s="10" t="s">
        <v>161</v>
      </c>
      <c r="Q321" s="10" t="s">
        <v>340</v>
      </c>
      <c r="R321" s="10" t="s">
        <v>212</v>
      </c>
      <c r="S321" s="10">
        <v>35222</v>
      </c>
      <c r="T321" s="11">
        <v>28.723680000000002</v>
      </c>
      <c r="U321" s="11">
        <v>-81.224281000000005</v>
      </c>
      <c r="V321" s="10" t="s">
        <v>341</v>
      </c>
      <c r="W321" s="10">
        <v>35</v>
      </c>
      <c r="X321" s="10">
        <v>1.1100000000000001</v>
      </c>
      <c r="Y321" s="10"/>
      <c r="Z321" s="10"/>
      <c r="AA321" s="10"/>
      <c r="AB321" s="10"/>
      <c r="AC321" s="10">
        <v>35</v>
      </c>
      <c r="AD321" s="10">
        <v>0.92</v>
      </c>
      <c r="AE321" s="10"/>
      <c r="AF321" s="10"/>
      <c r="AG321" s="10"/>
      <c r="AH321" s="10"/>
      <c r="AI321" s="10" t="s">
        <v>158</v>
      </c>
      <c r="AJ321" s="12"/>
      <c r="AK321" s="9">
        <f t="shared" si="5"/>
        <v>0.18774162426329385</v>
      </c>
    </row>
    <row r="322" spans="1:37" x14ac:dyDescent="0.25">
      <c r="A322" s="10">
        <v>321</v>
      </c>
      <c r="B322" s="10">
        <v>41</v>
      </c>
      <c r="C322" s="10" t="s">
        <v>571</v>
      </c>
      <c r="D322" s="50" t="s">
        <v>631</v>
      </c>
      <c r="E322" s="10">
        <v>2010</v>
      </c>
      <c r="F322" s="10" t="s">
        <v>127</v>
      </c>
      <c r="G322" s="10" t="s">
        <v>128</v>
      </c>
      <c r="H322" s="10" t="s">
        <v>419</v>
      </c>
      <c r="I322" s="10" t="s">
        <v>242</v>
      </c>
      <c r="J322" s="10" t="s">
        <v>115</v>
      </c>
      <c r="K322" s="10" t="s">
        <v>342</v>
      </c>
      <c r="L322" s="10">
        <v>1001</v>
      </c>
      <c r="M322" s="10" t="s">
        <v>210</v>
      </c>
      <c r="N322" s="10" t="s">
        <v>136</v>
      </c>
      <c r="O322" s="10" t="s">
        <v>119</v>
      </c>
      <c r="P322" s="10" t="s">
        <v>161</v>
      </c>
      <c r="Q322" s="10" t="s">
        <v>340</v>
      </c>
      <c r="R322" s="10" t="s">
        <v>212</v>
      </c>
      <c r="S322" s="10">
        <v>35222</v>
      </c>
      <c r="T322" s="11">
        <v>28.723680000000002</v>
      </c>
      <c r="U322" s="11">
        <v>-81.224281000000005</v>
      </c>
      <c r="V322" s="10" t="s">
        <v>341</v>
      </c>
      <c r="W322" s="10">
        <v>35</v>
      </c>
      <c r="X322" s="10">
        <v>0.05</v>
      </c>
      <c r="Y322" s="10"/>
      <c r="Z322" s="10"/>
      <c r="AA322" s="10"/>
      <c r="AB322" s="10"/>
      <c r="AC322" s="10">
        <v>35</v>
      </c>
      <c r="AD322" s="10">
        <v>0.04</v>
      </c>
      <c r="AE322" s="10"/>
      <c r="AF322" s="10"/>
      <c r="AG322" s="10"/>
      <c r="AH322" s="10"/>
      <c r="AI322" s="10" t="s">
        <v>158</v>
      </c>
      <c r="AJ322" s="12"/>
      <c r="AK322" s="9">
        <f t="shared" si="5"/>
        <v>0.22314355131420976</v>
      </c>
    </row>
    <row r="323" spans="1:37" x14ac:dyDescent="0.25">
      <c r="A323" s="10">
        <v>322</v>
      </c>
      <c r="B323" s="10">
        <v>41</v>
      </c>
      <c r="C323" s="10" t="s">
        <v>571</v>
      </c>
      <c r="D323" s="50" t="s">
        <v>631</v>
      </c>
      <c r="E323" s="10">
        <v>2010</v>
      </c>
      <c r="F323" s="10" t="s">
        <v>142</v>
      </c>
      <c r="G323" s="10" t="s">
        <v>143</v>
      </c>
      <c r="H323" s="10" t="s">
        <v>143</v>
      </c>
      <c r="I323" s="10" t="s">
        <v>242</v>
      </c>
      <c r="J323" s="10" t="s">
        <v>115</v>
      </c>
      <c r="K323" s="10" t="s">
        <v>342</v>
      </c>
      <c r="L323" s="10">
        <v>1001</v>
      </c>
      <c r="M323" s="10" t="s">
        <v>210</v>
      </c>
      <c r="N323" s="10" t="s">
        <v>136</v>
      </c>
      <c r="O323" s="10" t="s">
        <v>119</v>
      </c>
      <c r="P323" s="10" t="s">
        <v>161</v>
      </c>
      <c r="Q323" s="10" t="s">
        <v>340</v>
      </c>
      <c r="R323" s="10" t="s">
        <v>212</v>
      </c>
      <c r="S323" s="10">
        <v>35222</v>
      </c>
      <c r="T323" s="11">
        <v>28.723680000000002</v>
      </c>
      <c r="U323" s="11">
        <v>-81.224281000000005</v>
      </c>
      <c r="V323" s="10" t="s">
        <v>341</v>
      </c>
      <c r="W323" s="10">
        <v>35</v>
      </c>
      <c r="X323" s="10">
        <v>9</v>
      </c>
      <c r="Y323" s="10"/>
      <c r="Z323" s="10"/>
      <c r="AA323" s="10"/>
      <c r="AB323" s="10"/>
      <c r="AC323" s="10">
        <v>35</v>
      </c>
      <c r="AD323" s="10">
        <v>5</v>
      </c>
      <c r="AE323" s="10"/>
      <c r="AF323" s="10"/>
      <c r="AG323" s="10"/>
      <c r="AH323" s="10"/>
      <c r="AI323" s="10" t="s">
        <v>158</v>
      </c>
      <c r="AJ323" s="12"/>
      <c r="AK323" s="9">
        <f t="shared" si="5"/>
        <v>0.58778666490211906</v>
      </c>
    </row>
    <row r="324" spans="1:37" x14ac:dyDescent="0.25">
      <c r="A324" s="10">
        <v>323</v>
      </c>
      <c r="B324" s="10">
        <v>41</v>
      </c>
      <c r="C324" s="10" t="s">
        <v>571</v>
      </c>
      <c r="D324" s="50" t="s">
        <v>631</v>
      </c>
      <c r="E324" s="10">
        <v>2010</v>
      </c>
      <c r="F324" s="10" t="s">
        <v>129</v>
      </c>
      <c r="G324" s="10" t="s">
        <v>113</v>
      </c>
      <c r="H324" s="10" t="s">
        <v>419</v>
      </c>
      <c r="I324" s="10" t="s">
        <v>242</v>
      </c>
      <c r="J324" s="10" t="s">
        <v>115</v>
      </c>
      <c r="K324" s="10" t="s">
        <v>343</v>
      </c>
      <c r="L324" s="10">
        <v>378</v>
      </c>
      <c r="M324" s="10" t="s">
        <v>191</v>
      </c>
      <c r="N324" s="10" t="s">
        <v>192</v>
      </c>
      <c r="O324" s="10" t="s">
        <v>119</v>
      </c>
      <c r="P324" s="10" t="s">
        <v>161</v>
      </c>
      <c r="Q324" s="10" t="s">
        <v>340</v>
      </c>
      <c r="R324" s="10" t="s">
        <v>212</v>
      </c>
      <c r="S324" s="10">
        <v>35222</v>
      </c>
      <c r="T324" s="11">
        <v>28.723680000000002</v>
      </c>
      <c r="U324" s="11">
        <v>-81.224281000000005</v>
      </c>
      <c r="V324" s="10" t="s">
        <v>341</v>
      </c>
      <c r="W324" s="10">
        <v>35</v>
      </c>
      <c r="X324" s="10">
        <v>1.72</v>
      </c>
      <c r="Y324" s="10"/>
      <c r="Z324" s="10"/>
      <c r="AA324" s="10"/>
      <c r="AB324" s="10"/>
      <c r="AC324" s="10">
        <v>35</v>
      </c>
      <c r="AD324" s="10">
        <v>0.92</v>
      </c>
      <c r="AE324" s="10"/>
      <c r="AF324" s="10"/>
      <c r="AG324" s="10"/>
      <c r="AH324" s="10"/>
      <c r="AI324" s="10" t="s">
        <v>158</v>
      </c>
      <c r="AJ324" s="12"/>
      <c r="AK324" s="9">
        <f t="shared" si="5"/>
        <v>0.62570589976441271</v>
      </c>
    </row>
    <row r="325" spans="1:37" x14ac:dyDescent="0.25">
      <c r="A325" s="10">
        <v>324</v>
      </c>
      <c r="B325" s="10">
        <v>41</v>
      </c>
      <c r="C325" s="10" t="s">
        <v>571</v>
      </c>
      <c r="D325" s="50" t="s">
        <v>631</v>
      </c>
      <c r="E325" s="10">
        <v>2010</v>
      </c>
      <c r="F325" s="10" t="s">
        <v>127</v>
      </c>
      <c r="G325" s="10" t="s">
        <v>128</v>
      </c>
      <c r="H325" s="10" t="s">
        <v>419</v>
      </c>
      <c r="I325" s="10" t="s">
        <v>242</v>
      </c>
      <c r="J325" s="10" t="s">
        <v>115</v>
      </c>
      <c r="K325" s="10" t="s">
        <v>343</v>
      </c>
      <c r="L325" s="10">
        <v>378</v>
      </c>
      <c r="M325" s="10" t="s">
        <v>191</v>
      </c>
      <c r="N325" s="10" t="s">
        <v>192</v>
      </c>
      <c r="O325" s="10" t="s">
        <v>119</v>
      </c>
      <c r="P325" s="10" t="s">
        <v>161</v>
      </c>
      <c r="Q325" s="10" t="s">
        <v>340</v>
      </c>
      <c r="R325" s="10" t="s">
        <v>212</v>
      </c>
      <c r="S325" s="10">
        <v>35222</v>
      </c>
      <c r="T325" s="11">
        <v>28.723680000000002</v>
      </c>
      <c r="U325" s="11">
        <v>-81.224281000000005</v>
      </c>
      <c r="V325" s="10" t="s">
        <v>341</v>
      </c>
      <c r="W325" s="10">
        <v>35</v>
      </c>
      <c r="X325" s="10">
        <v>0.31</v>
      </c>
      <c r="Y325" s="10"/>
      <c r="Z325" s="10"/>
      <c r="AA325" s="10"/>
      <c r="AB325" s="10"/>
      <c r="AC325" s="10">
        <v>35</v>
      </c>
      <c r="AD325" s="10">
        <v>0.04</v>
      </c>
      <c r="AE325" s="10"/>
      <c r="AF325" s="10"/>
      <c r="AG325" s="10"/>
      <c r="AH325" s="10"/>
      <c r="AI325" s="10" t="s">
        <v>158</v>
      </c>
      <c r="AJ325" s="12"/>
      <c r="AK325" s="9">
        <f t="shared" si="5"/>
        <v>2.0476928433652555</v>
      </c>
    </row>
    <row r="326" spans="1:37" x14ac:dyDescent="0.25">
      <c r="A326" s="10">
        <v>325</v>
      </c>
      <c r="B326" s="10">
        <v>41</v>
      </c>
      <c r="C326" s="10" t="s">
        <v>571</v>
      </c>
      <c r="D326" s="50" t="s">
        <v>631</v>
      </c>
      <c r="E326" s="10">
        <v>2010</v>
      </c>
      <c r="F326" s="10" t="s">
        <v>142</v>
      </c>
      <c r="G326" s="10" t="s">
        <v>143</v>
      </c>
      <c r="H326" s="10" t="s">
        <v>143</v>
      </c>
      <c r="I326" s="10" t="s">
        <v>242</v>
      </c>
      <c r="J326" s="10" t="s">
        <v>115</v>
      </c>
      <c r="K326" s="10" t="s">
        <v>343</v>
      </c>
      <c r="L326" s="10">
        <v>378</v>
      </c>
      <c r="M326" s="10" t="s">
        <v>191</v>
      </c>
      <c r="N326" s="10" t="s">
        <v>192</v>
      </c>
      <c r="O326" s="10" t="s">
        <v>119</v>
      </c>
      <c r="P326" s="10" t="s">
        <v>161</v>
      </c>
      <c r="Q326" s="10" t="s">
        <v>340</v>
      </c>
      <c r="R326" s="10" t="s">
        <v>212</v>
      </c>
      <c r="S326" s="10">
        <v>35222</v>
      </c>
      <c r="T326" s="11">
        <v>28.723680000000002</v>
      </c>
      <c r="U326" s="11">
        <v>-81.224281000000005</v>
      </c>
      <c r="V326" s="10" t="s">
        <v>341</v>
      </c>
      <c r="W326" s="10">
        <v>35</v>
      </c>
      <c r="X326" s="10">
        <v>48.4</v>
      </c>
      <c r="Y326" s="10"/>
      <c r="Z326" s="10"/>
      <c r="AA326" s="10"/>
      <c r="AB326" s="10"/>
      <c r="AC326" s="10">
        <v>35</v>
      </c>
      <c r="AD326" s="10">
        <v>5</v>
      </c>
      <c r="AE326" s="10"/>
      <c r="AF326" s="10"/>
      <c r="AG326" s="10"/>
      <c r="AH326" s="10"/>
      <c r="AI326" s="10" t="s">
        <v>158</v>
      </c>
      <c r="AJ326" s="12"/>
      <c r="AK326" s="9">
        <f t="shared" si="5"/>
        <v>2.2700619012884857</v>
      </c>
    </row>
    <row r="327" spans="1:37" x14ac:dyDescent="0.25">
      <c r="A327" s="10">
        <v>326</v>
      </c>
      <c r="B327" s="10">
        <v>42</v>
      </c>
      <c r="C327" s="10" t="s">
        <v>572</v>
      </c>
      <c r="D327" s="50" t="s">
        <v>632</v>
      </c>
      <c r="E327" s="10">
        <v>2009</v>
      </c>
      <c r="F327" s="10" t="s">
        <v>166</v>
      </c>
      <c r="G327" s="10" t="s">
        <v>113</v>
      </c>
      <c r="H327" s="10" t="s">
        <v>419</v>
      </c>
      <c r="I327" s="10" t="s">
        <v>114</v>
      </c>
      <c r="J327" s="10" t="s">
        <v>115</v>
      </c>
      <c r="K327" s="10" t="s">
        <v>344</v>
      </c>
      <c r="L327" s="10">
        <v>1000</v>
      </c>
      <c r="M327" s="10" t="s">
        <v>117</v>
      </c>
      <c r="N327" s="10" t="s">
        <v>118</v>
      </c>
      <c r="O327" s="10" t="s">
        <v>119</v>
      </c>
      <c r="P327" s="10" t="s">
        <v>120</v>
      </c>
      <c r="Q327" s="10" t="s">
        <v>345</v>
      </c>
      <c r="R327" s="10" t="s">
        <v>157</v>
      </c>
      <c r="S327" s="10">
        <v>0.53410000000000002</v>
      </c>
      <c r="T327" s="11">
        <v>35.733330000000002</v>
      </c>
      <c r="U327" s="11">
        <v>-81.099999999999994</v>
      </c>
      <c r="V327" s="10" t="s">
        <v>307</v>
      </c>
      <c r="W327" s="10">
        <v>13</v>
      </c>
      <c r="X327" s="10"/>
      <c r="Y327" s="10"/>
      <c r="Z327" s="10"/>
      <c r="AA327" s="10"/>
      <c r="AB327" s="10"/>
      <c r="AC327" s="10"/>
      <c r="AD327" s="10">
        <v>0.49</v>
      </c>
      <c r="AE327" s="10"/>
      <c r="AF327" s="10"/>
      <c r="AG327" s="10"/>
      <c r="AH327" s="10"/>
      <c r="AI327" s="10" t="s">
        <v>158</v>
      </c>
      <c r="AJ327" s="12">
        <v>42</v>
      </c>
      <c r="AK327" s="9" t="e">
        <f t="shared" si="5"/>
        <v>#NUM!</v>
      </c>
    </row>
    <row r="328" spans="1:37" x14ac:dyDescent="0.25">
      <c r="A328" s="10">
        <v>327</v>
      </c>
      <c r="B328" s="10">
        <v>42</v>
      </c>
      <c r="C328" s="10" t="s">
        <v>572</v>
      </c>
      <c r="D328" s="50" t="s">
        <v>632</v>
      </c>
      <c r="E328" s="10">
        <v>2009</v>
      </c>
      <c r="F328" s="10" t="s">
        <v>217</v>
      </c>
      <c r="G328" s="10" t="s">
        <v>113</v>
      </c>
      <c r="H328" s="10" t="s">
        <v>419</v>
      </c>
      <c r="I328" s="10" t="s">
        <v>114</v>
      </c>
      <c r="J328" s="10" t="s">
        <v>115</v>
      </c>
      <c r="K328" s="10" t="s">
        <v>344</v>
      </c>
      <c r="L328" s="10">
        <v>1000</v>
      </c>
      <c r="M328" s="10" t="s">
        <v>117</v>
      </c>
      <c r="N328" s="10" t="s">
        <v>118</v>
      </c>
      <c r="O328" s="10" t="s">
        <v>119</v>
      </c>
      <c r="P328" s="10" t="s">
        <v>120</v>
      </c>
      <c r="Q328" s="10" t="s">
        <v>345</v>
      </c>
      <c r="R328" s="10" t="s">
        <v>157</v>
      </c>
      <c r="S328" s="10">
        <v>0.53410000000000002</v>
      </c>
      <c r="T328" s="11">
        <v>35.733330000000002</v>
      </c>
      <c r="U328" s="11">
        <v>-81.099999999999994</v>
      </c>
      <c r="V328" s="10" t="s">
        <v>307</v>
      </c>
      <c r="W328" s="10">
        <v>13</v>
      </c>
      <c r="X328" s="10"/>
      <c r="Y328" s="10"/>
      <c r="Z328" s="10"/>
      <c r="AA328" s="10"/>
      <c r="AB328" s="10"/>
      <c r="AC328" s="10"/>
      <c r="AD328" s="10">
        <v>1.28</v>
      </c>
      <c r="AE328" s="10"/>
      <c r="AF328" s="10"/>
      <c r="AG328" s="10"/>
      <c r="AH328" s="10"/>
      <c r="AI328" s="10" t="s">
        <v>158</v>
      </c>
      <c r="AJ328" s="12">
        <v>-257</v>
      </c>
      <c r="AK328" s="9" t="e">
        <f t="shared" si="5"/>
        <v>#NUM!</v>
      </c>
    </row>
    <row r="329" spans="1:37" x14ac:dyDescent="0.25">
      <c r="A329" s="10">
        <v>328</v>
      </c>
      <c r="B329" s="10">
        <v>42</v>
      </c>
      <c r="C329" s="10" t="s">
        <v>572</v>
      </c>
      <c r="D329" s="50" t="s">
        <v>632</v>
      </c>
      <c r="E329" s="10">
        <v>2009</v>
      </c>
      <c r="F329" s="10" t="s">
        <v>126</v>
      </c>
      <c r="G329" s="10" t="s">
        <v>113</v>
      </c>
      <c r="H329" s="10" t="s">
        <v>419</v>
      </c>
      <c r="I329" s="10" t="s">
        <v>114</v>
      </c>
      <c r="J329" s="10" t="s">
        <v>115</v>
      </c>
      <c r="K329" s="10" t="s">
        <v>344</v>
      </c>
      <c r="L329" s="10">
        <v>1000</v>
      </c>
      <c r="M329" s="10" t="s">
        <v>117</v>
      </c>
      <c r="N329" s="10" t="s">
        <v>118</v>
      </c>
      <c r="O329" s="10" t="s">
        <v>119</v>
      </c>
      <c r="P329" s="10" t="s">
        <v>120</v>
      </c>
      <c r="Q329" s="10" t="s">
        <v>345</v>
      </c>
      <c r="R329" s="10" t="s">
        <v>157</v>
      </c>
      <c r="S329" s="10">
        <v>0.53410000000000002</v>
      </c>
      <c r="T329" s="11">
        <v>35.733330000000002</v>
      </c>
      <c r="U329" s="11">
        <v>-81.099999999999994</v>
      </c>
      <c r="V329" s="10" t="s">
        <v>307</v>
      </c>
      <c r="W329" s="10">
        <v>13</v>
      </c>
      <c r="X329" s="10"/>
      <c r="Y329" s="10"/>
      <c r="Z329" s="10"/>
      <c r="AA329" s="10"/>
      <c r="AB329" s="10"/>
      <c r="AC329" s="10"/>
      <c r="AD329" s="10">
        <v>1.8</v>
      </c>
      <c r="AE329" s="10"/>
      <c r="AF329" s="10"/>
      <c r="AG329" s="10"/>
      <c r="AH329" s="10"/>
      <c r="AI329" s="10" t="s">
        <v>158</v>
      </c>
      <c r="AJ329" s="12">
        <v>28</v>
      </c>
      <c r="AK329" s="9" t="e">
        <f t="shared" ref="AK329:AK392" si="6">LN(X329/AD329)</f>
        <v>#NUM!</v>
      </c>
    </row>
    <row r="330" spans="1:37" x14ac:dyDescent="0.25">
      <c r="A330" s="10">
        <v>329</v>
      </c>
      <c r="B330" s="10">
        <v>42</v>
      </c>
      <c r="C330" s="10" t="s">
        <v>572</v>
      </c>
      <c r="D330" s="50" t="s">
        <v>632</v>
      </c>
      <c r="E330" s="10">
        <v>2009</v>
      </c>
      <c r="F330" s="10" t="s">
        <v>129</v>
      </c>
      <c r="G330" s="10" t="s">
        <v>113</v>
      </c>
      <c r="H330" s="10" t="s">
        <v>419</v>
      </c>
      <c r="I330" s="10" t="s">
        <v>114</v>
      </c>
      <c r="J330" s="10" t="s">
        <v>115</v>
      </c>
      <c r="K330" s="10" t="s">
        <v>344</v>
      </c>
      <c r="L330" s="10">
        <v>1000</v>
      </c>
      <c r="M330" s="10" t="s">
        <v>117</v>
      </c>
      <c r="N330" s="10" t="s">
        <v>118</v>
      </c>
      <c r="O330" s="10" t="s">
        <v>119</v>
      </c>
      <c r="P330" s="10" t="s">
        <v>120</v>
      </c>
      <c r="Q330" s="10" t="s">
        <v>345</v>
      </c>
      <c r="R330" s="10" t="s">
        <v>157</v>
      </c>
      <c r="S330" s="10">
        <v>0.53410000000000002</v>
      </c>
      <c r="T330" s="11">
        <v>35.733330000000002</v>
      </c>
      <c r="U330" s="11">
        <v>-81.099999999999994</v>
      </c>
      <c r="V330" s="10" t="s">
        <v>307</v>
      </c>
      <c r="W330" s="10">
        <v>13</v>
      </c>
      <c r="X330" s="10"/>
      <c r="Y330" s="10"/>
      <c r="Z330" s="10"/>
      <c r="AA330" s="10"/>
      <c r="AB330" s="10"/>
      <c r="AC330" s="10"/>
      <c r="AD330" s="10">
        <v>3.36</v>
      </c>
      <c r="AE330" s="10"/>
      <c r="AF330" s="10"/>
      <c r="AG330" s="10"/>
      <c r="AH330" s="10"/>
      <c r="AI330" s="10" t="s">
        <v>158</v>
      </c>
      <c r="AJ330" s="12">
        <v>-3</v>
      </c>
      <c r="AK330" s="9" t="e">
        <f t="shared" si="6"/>
        <v>#NUM!</v>
      </c>
    </row>
    <row r="331" spans="1:37" x14ac:dyDescent="0.25">
      <c r="A331" s="10">
        <v>330</v>
      </c>
      <c r="B331" s="10">
        <v>42</v>
      </c>
      <c r="C331" s="10" t="s">
        <v>572</v>
      </c>
      <c r="D331" s="50" t="s">
        <v>632</v>
      </c>
      <c r="E331" s="10">
        <v>2009</v>
      </c>
      <c r="F331" s="10" t="s">
        <v>239</v>
      </c>
      <c r="G331" s="10" t="s">
        <v>128</v>
      </c>
      <c r="H331" s="10" t="s">
        <v>419</v>
      </c>
      <c r="I331" s="10" t="s">
        <v>114</v>
      </c>
      <c r="J331" s="10" t="s">
        <v>115</v>
      </c>
      <c r="K331" s="10" t="s">
        <v>344</v>
      </c>
      <c r="L331" s="10">
        <v>1000</v>
      </c>
      <c r="M331" s="10" t="s">
        <v>117</v>
      </c>
      <c r="N331" s="10" t="s">
        <v>118</v>
      </c>
      <c r="O331" s="10" t="s">
        <v>119</v>
      </c>
      <c r="P331" s="10" t="s">
        <v>120</v>
      </c>
      <c r="Q331" s="10" t="s">
        <v>345</v>
      </c>
      <c r="R331" s="10" t="s">
        <v>157</v>
      </c>
      <c r="S331" s="10">
        <v>0.53410000000000002</v>
      </c>
      <c r="T331" s="11">
        <v>35.733330000000002</v>
      </c>
      <c r="U331" s="11">
        <v>-81.099999999999994</v>
      </c>
      <c r="V331" s="10" t="s">
        <v>307</v>
      </c>
      <c r="W331" s="10">
        <v>13</v>
      </c>
      <c r="X331" s="10"/>
      <c r="Y331" s="10"/>
      <c r="Z331" s="10"/>
      <c r="AA331" s="10"/>
      <c r="AB331" s="10"/>
      <c r="AC331" s="10"/>
      <c r="AD331" s="10">
        <v>0.11</v>
      </c>
      <c r="AE331" s="10"/>
      <c r="AF331" s="10"/>
      <c r="AG331" s="10"/>
      <c r="AH331" s="10"/>
      <c r="AI331" s="10" t="s">
        <v>158</v>
      </c>
      <c r="AJ331" s="12">
        <v>62</v>
      </c>
      <c r="AK331" s="9" t="e">
        <f t="shared" si="6"/>
        <v>#NUM!</v>
      </c>
    </row>
    <row r="332" spans="1:37" x14ac:dyDescent="0.25">
      <c r="A332" s="10">
        <v>331</v>
      </c>
      <c r="B332" s="10">
        <v>42</v>
      </c>
      <c r="C332" s="10" t="s">
        <v>572</v>
      </c>
      <c r="D332" s="50" t="s">
        <v>632</v>
      </c>
      <c r="E332" s="10">
        <v>2009</v>
      </c>
      <c r="F332" s="10" t="s">
        <v>127</v>
      </c>
      <c r="G332" s="10" t="s">
        <v>128</v>
      </c>
      <c r="H332" s="10" t="s">
        <v>419</v>
      </c>
      <c r="I332" s="10" t="s">
        <v>114</v>
      </c>
      <c r="J332" s="10" t="s">
        <v>115</v>
      </c>
      <c r="K332" s="10" t="s">
        <v>344</v>
      </c>
      <c r="L332" s="10">
        <v>1000</v>
      </c>
      <c r="M332" s="10" t="s">
        <v>117</v>
      </c>
      <c r="N332" s="10" t="s">
        <v>118</v>
      </c>
      <c r="O332" s="10" t="s">
        <v>119</v>
      </c>
      <c r="P332" s="10" t="s">
        <v>120</v>
      </c>
      <c r="Q332" s="10" t="s">
        <v>345</v>
      </c>
      <c r="R332" s="10" t="s">
        <v>157</v>
      </c>
      <c r="S332" s="10">
        <v>0.53410000000000002</v>
      </c>
      <c r="T332" s="11">
        <v>35.733330000000002</v>
      </c>
      <c r="U332" s="11">
        <v>-81.099999999999994</v>
      </c>
      <c r="V332" s="10" t="s">
        <v>307</v>
      </c>
      <c r="W332" s="10">
        <v>13</v>
      </c>
      <c r="X332" s="10"/>
      <c r="Y332" s="10"/>
      <c r="Z332" s="10"/>
      <c r="AA332" s="10"/>
      <c r="AB332" s="10"/>
      <c r="AC332" s="10"/>
      <c r="AD332" s="10">
        <v>0.21</v>
      </c>
      <c r="AE332" s="10"/>
      <c r="AF332" s="10"/>
      <c r="AG332" s="10"/>
      <c r="AH332" s="10"/>
      <c r="AI332" s="10" t="s">
        <v>158</v>
      </c>
      <c r="AJ332" s="12">
        <v>44</v>
      </c>
      <c r="AK332" s="9" t="e">
        <f t="shared" si="6"/>
        <v>#NUM!</v>
      </c>
    </row>
    <row r="333" spans="1:37" x14ac:dyDescent="0.25">
      <c r="A333" s="10">
        <v>332</v>
      </c>
      <c r="B333" s="10">
        <v>42</v>
      </c>
      <c r="C333" s="10" t="s">
        <v>572</v>
      </c>
      <c r="D333" s="50" t="s">
        <v>632</v>
      </c>
      <c r="E333" s="10">
        <v>2009</v>
      </c>
      <c r="F333" s="10" t="s">
        <v>166</v>
      </c>
      <c r="G333" s="10" t="s">
        <v>113</v>
      </c>
      <c r="H333" s="10" t="s">
        <v>419</v>
      </c>
      <c r="I333" s="10" t="s">
        <v>114</v>
      </c>
      <c r="J333" s="10" t="s">
        <v>115</v>
      </c>
      <c r="K333" s="10" t="s">
        <v>346</v>
      </c>
      <c r="L333" s="10">
        <v>393</v>
      </c>
      <c r="M333" s="10" t="s">
        <v>227</v>
      </c>
      <c r="N333" s="10" t="s">
        <v>177</v>
      </c>
      <c r="O333" s="10" t="s">
        <v>119</v>
      </c>
      <c r="P333" s="10" t="s">
        <v>120</v>
      </c>
      <c r="Q333" s="10" t="s">
        <v>347</v>
      </c>
      <c r="R333" s="10" t="s">
        <v>157</v>
      </c>
      <c r="S333" s="10">
        <v>0.34799999999999998</v>
      </c>
      <c r="T333" s="11">
        <v>35.634563999999997</v>
      </c>
      <c r="U333" s="11">
        <v>-78.563513</v>
      </c>
      <c r="V333" s="10" t="s">
        <v>307</v>
      </c>
      <c r="W333" s="10">
        <v>14</v>
      </c>
      <c r="X333" s="10"/>
      <c r="Y333" s="10"/>
      <c r="Z333" s="10"/>
      <c r="AA333" s="10"/>
      <c r="AB333" s="10"/>
      <c r="AC333" s="10"/>
      <c r="AD333" s="10">
        <v>0.46</v>
      </c>
      <c r="AE333" s="10"/>
      <c r="AF333" s="10"/>
      <c r="AG333" s="10"/>
      <c r="AH333" s="10"/>
      <c r="AI333" s="10" t="s">
        <v>158</v>
      </c>
      <c r="AJ333" s="12">
        <v>36</v>
      </c>
    </row>
    <row r="334" spans="1:37" x14ac:dyDescent="0.25">
      <c r="A334" s="10">
        <v>333</v>
      </c>
      <c r="B334" s="10">
        <v>42</v>
      </c>
      <c r="C334" s="10" t="s">
        <v>572</v>
      </c>
      <c r="D334" s="50" t="s">
        <v>632</v>
      </c>
      <c r="E334" s="10">
        <v>2009</v>
      </c>
      <c r="F334" s="10" t="s">
        <v>217</v>
      </c>
      <c r="G334" s="10" t="s">
        <v>113</v>
      </c>
      <c r="H334" s="10" t="s">
        <v>419</v>
      </c>
      <c r="I334" s="10" t="s">
        <v>114</v>
      </c>
      <c r="J334" s="10" t="s">
        <v>115</v>
      </c>
      <c r="K334" s="10" t="s">
        <v>346</v>
      </c>
      <c r="L334" s="10">
        <v>393</v>
      </c>
      <c r="M334" s="10" t="s">
        <v>227</v>
      </c>
      <c r="N334" s="10" t="s">
        <v>177</v>
      </c>
      <c r="O334" s="10" t="s">
        <v>119</v>
      </c>
      <c r="P334" s="10" t="s">
        <v>120</v>
      </c>
      <c r="Q334" s="10" t="s">
        <v>348</v>
      </c>
      <c r="R334" s="10" t="s">
        <v>157</v>
      </c>
      <c r="S334" s="10">
        <v>0.34799999999999998</v>
      </c>
      <c r="T334" s="11">
        <v>35.634563999999997</v>
      </c>
      <c r="U334" s="11">
        <v>-78.563513</v>
      </c>
      <c r="V334" s="10" t="s">
        <v>307</v>
      </c>
      <c r="W334" s="10">
        <v>14</v>
      </c>
      <c r="X334" s="10"/>
      <c r="Y334" s="10"/>
      <c r="Z334" s="10"/>
      <c r="AA334" s="10"/>
      <c r="AB334" s="10"/>
      <c r="AC334" s="10"/>
      <c r="AD334" s="10">
        <v>0.44</v>
      </c>
      <c r="AE334" s="10"/>
      <c r="AF334" s="10"/>
      <c r="AG334" s="10"/>
      <c r="AH334" s="10"/>
      <c r="AI334" s="10" t="s">
        <v>158</v>
      </c>
      <c r="AJ334" s="12">
        <v>11</v>
      </c>
    </row>
    <row r="335" spans="1:37" x14ac:dyDescent="0.25">
      <c r="A335" s="10">
        <v>334</v>
      </c>
      <c r="B335" s="10">
        <v>42</v>
      </c>
      <c r="C335" s="10" t="s">
        <v>572</v>
      </c>
      <c r="D335" s="50" t="s">
        <v>632</v>
      </c>
      <c r="E335" s="10">
        <v>2009</v>
      </c>
      <c r="F335" s="10" t="s">
        <v>126</v>
      </c>
      <c r="G335" s="10" t="s">
        <v>113</v>
      </c>
      <c r="H335" s="10" t="s">
        <v>419</v>
      </c>
      <c r="I335" s="10" t="s">
        <v>114</v>
      </c>
      <c r="J335" s="10" t="s">
        <v>115</v>
      </c>
      <c r="K335" s="10" t="s">
        <v>346</v>
      </c>
      <c r="L335" s="10">
        <v>393</v>
      </c>
      <c r="M335" s="10" t="s">
        <v>227</v>
      </c>
      <c r="N335" s="10" t="s">
        <v>177</v>
      </c>
      <c r="O335" s="10" t="s">
        <v>119</v>
      </c>
      <c r="P335" s="10" t="s">
        <v>120</v>
      </c>
      <c r="Q335" s="10" t="s">
        <v>349</v>
      </c>
      <c r="R335" s="10" t="s">
        <v>157</v>
      </c>
      <c r="S335" s="10">
        <v>0.34799999999999998</v>
      </c>
      <c r="T335" s="11">
        <v>35.634563999999997</v>
      </c>
      <c r="U335" s="11">
        <v>-78.563513</v>
      </c>
      <c r="V335" s="10" t="s">
        <v>307</v>
      </c>
      <c r="W335" s="10">
        <v>13</v>
      </c>
      <c r="X335" s="10"/>
      <c r="Y335" s="10"/>
      <c r="Z335" s="10"/>
      <c r="AA335" s="10"/>
      <c r="AB335" s="10"/>
      <c r="AC335" s="10"/>
      <c r="AD335" s="10">
        <v>1.5</v>
      </c>
      <c r="AE335" s="10"/>
      <c r="AF335" s="10"/>
      <c r="AG335" s="10"/>
      <c r="AH335" s="10"/>
      <c r="AI335" s="10" t="s">
        <v>158</v>
      </c>
      <c r="AJ335" s="12">
        <v>17</v>
      </c>
    </row>
    <row r="336" spans="1:37" x14ac:dyDescent="0.25">
      <c r="A336" s="10">
        <v>335</v>
      </c>
      <c r="B336" s="10">
        <v>42</v>
      </c>
      <c r="C336" s="10" t="s">
        <v>572</v>
      </c>
      <c r="D336" s="50" t="s">
        <v>632</v>
      </c>
      <c r="E336" s="10">
        <v>2009</v>
      </c>
      <c r="F336" s="10" t="s">
        <v>129</v>
      </c>
      <c r="G336" s="10" t="s">
        <v>113</v>
      </c>
      <c r="H336" s="10" t="s">
        <v>419</v>
      </c>
      <c r="I336" s="10" t="s">
        <v>114</v>
      </c>
      <c r="J336" s="10" t="s">
        <v>115</v>
      </c>
      <c r="K336" s="10" t="s">
        <v>346</v>
      </c>
      <c r="L336" s="10">
        <v>393</v>
      </c>
      <c r="M336" s="10" t="s">
        <v>227</v>
      </c>
      <c r="N336" s="10" t="s">
        <v>177</v>
      </c>
      <c r="O336" s="10" t="s">
        <v>119</v>
      </c>
      <c r="P336" s="10" t="s">
        <v>120</v>
      </c>
      <c r="Q336" s="10" t="s">
        <v>350</v>
      </c>
      <c r="R336" s="10" t="s">
        <v>157</v>
      </c>
      <c r="S336" s="10">
        <v>0.34799999999999998</v>
      </c>
      <c r="T336" s="11">
        <v>35.634563999999997</v>
      </c>
      <c r="U336" s="11">
        <v>-78.563513</v>
      </c>
      <c r="V336" s="10" t="s">
        <v>307</v>
      </c>
      <c r="W336" s="10">
        <v>13</v>
      </c>
      <c r="X336" s="10"/>
      <c r="Y336" s="10"/>
      <c r="Z336" s="10"/>
      <c r="AA336" s="10"/>
      <c r="AB336" s="10"/>
      <c r="AC336" s="10"/>
      <c r="AD336" s="10">
        <v>2.0499999999999998</v>
      </c>
      <c r="AE336" s="10"/>
      <c r="AF336" s="10"/>
      <c r="AG336" s="10"/>
      <c r="AH336" s="10"/>
      <c r="AI336" s="10" t="s">
        <v>158</v>
      </c>
      <c r="AJ336" s="12">
        <v>14</v>
      </c>
    </row>
    <row r="337" spans="1:37" x14ac:dyDescent="0.25">
      <c r="A337" s="10">
        <v>336</v>
      </c>
      <c r="B337" s="10">
        <v>42</v>
      </c>
      <c r="C337" s="10" t="s">
        <v>572</v>
      </c>
      <c r="D337" s="50" t="s">
        <v>632</v>
      </c>
      <c r="E337" s="10">
        <v>2009</v>
      </c>
      <c r="F337" s="10" t="s">
        <v>239</v>
      </c>
      <c r="G337" s="10" t="s">
        <v>128</v>
      </c>
      <c r="H337" s="10" t="s">
        <v>419</v>
      </c>
      <c r="I337" s="10" t="s">
        <v>114</v>
      </c>
      <c r="J337" s="10" t="s">
        <v>115</v>
      </c>
      <c r="K337" s="10" t="s">
        <v>346</v>
      </c>
      <c r="L337" s="10">
        <v>393</v>
      </c>
      <c r="M337" s="10" t="s">
        <v>227</v>
      </c>
      <c r="N337" s="10" t="s">
        <v>177</v>
      </c>
      <c r="O337" s="10" t="s">
        <v>119</v>
      </c>
      <c r="P337" s="10" t="s">
        <v>120</v>
      </c>
      <c r="Q337" s="10" t="s">
        <v>351</v>
      </c>
      <c r="R337" s="10" t="s">
        <v>157</v>
      </c>
      <c r="S337" s="10">
        <v>0.34799999999999998</v>
      </c>
      <c r="T337" s="11">
        <v>35.634563999999997</v>
      </c>
      <c r="U337" s="11">
        <v>-78.563513</v>
      </c>
      <c r="V337" s="10" t="s">
        <v>307</v>
      </c>
      <c r="W337" s="10">
        <v>14</v>
      </c>
      <c r="X337" s="10"/>
      <c r="Y337" s="10"/>
      <c r="Z337" s="10"/>
      <c r="AA337" s="10"/>
      <c r="AB337" s="10"/>
      <c r="AC337" s="10"/>
      <c r="AD337" s="10">
        <v>0.1</v>
      </c>
      <c r="AE337" s="10"/>
      <c r="AF337" s="10"/>
      <c r="AG337" s="10"/>
      <c r="AH337" s="10"/>
      <c r="AI337" s="10" t="s">
        <v>158</v>
      </c>
      <c r="AJ337" s="12">
        <v>-98</v>
      </c>
    </row>
    <row r="338" spans="1:37" x14ac:dyDescent="0.25">
      <c r="A338" s="10">
        <v>337</v>
      </c>
      <c r="B338" s="10">
        <v>42</v>
      </c>
      <c r="C338" s="10" t="s">
        <v>572</v>
      </c>
      <c r="D338" s="50" t="s">
        <v>632</v>
      </c>
      <c r="E338" s="10">
        <v>2009</v>
      </c>
      <c r="F338" s="10" t="s">
        <v>127</v>
      </c>
      <c r="G338" s="10" t="s">
        <v>128</v>
      </c>
      <c r="H338" s="10" t="s">
        <v>419</v>
      </c>
      <c r="I338" s="10" t="s">
        <v>114</v>
      </c>
      <c r="J338" s="10" t="s">
        <v>115</v>
      </c>
      <c r="K338" s="10" t="s">
        <v>346</v>
      </c>
      <c r="L338" s="10">
        <v>393</v>
      </c>
      <c r="M338" s="10" t="s">
        <v>227</v>
      </c>
      <c r="N338" s="10" t="s">
        <v>177</v>
      </c>
      <c r="O338" s="10" t="s">
        <v>119</v>
      </c>
      <c r="P338" s="10" t="s">
        <v>120</v>
      </c>
      <c r="Q338" s="10" t="s">
        <v>352</v>
      </c>
      <c r="R338" s="10" t="s">
        <v>157</v>
      </c>
      <c r="S338" s="10">
        <v>0.34799999999999998</v>
      </c>
      <c r="T338" s="11">
        <v>35.634563999999997</v>
      </c>
      <c r="U338" s="11">
        <v>-78.563513</v>
      </c>
      <c r="V338" s="10" t="s">
        <v>307</v>
      </c>
      <c r="W338" s="10">
        <v>14</v>
      </c>
      <c r="X338" s="10"/>
      <c r="Y338" s="10"/>
      <c r="Z338" s="10"/>
      <c r="AA338" s="10"/>
      <c r="AB338" s="10"/>
      <c r="AC338" s="10"/>
      <c r="AD338" s="10">
        <v>0.19</v>
      </c>
      <c r="AE338" s="10"/>
      <c r="AF338" s="10"/>
      <c r="AG338" s="10"/>
      <c r="AH338" s="10"/>
      <c r="AI338" s="10" t="s">
        <v>158</v>
      </c>
      <c r="AJ338" s="12">
        <v>-11</v>
      </c>
    </row>
    <row r="339" spans="1:37" x14ac:dyDescent="0.25">
      <c r="A339" s="10">
        <v>338</v>
      </c>
      <c r="B339" s="10">
        <v>43</v>
      </c>
      <c r="C339" s="10" t="s">
        <v>573</v>
      </c>
      <c r="D339" s="50" t="s">
        <v>633</v>
      </c>
      <c r="E339" s="10">
        <v>2018</v>
      </c>
      <c r="F339" s="10" t="s">
        <v>112</v>
      </c>
      <c r="G339" s="10" t="s">
        <v>113</v>
      </c>
      <c r="H339" s="10" t="s">
        <v>419</v>
      </c>
      <c r="I339" s="10" t="s">
        <v>132</v>
      </c>
      <c r="J339" s="10" t="s">
        <v>133</v>
      </c>
      <c r="K339" s="10" t="s">
        <v>353</v>
      </c>
      <c r="L339" s="10">
        <v>605</v>
      </c>
      <c r="M339" s="10" t="s">
        <v>332</v>
      </c>
      <c r="N339" s="10" t="s">
        <v>118</v>
      </c>
      <c r="O339" s="10" t="s">
        <v>119</v>
      </c>
      <c r="P339" s="10" t="s">
        <v>120</v>
      </c>
      <c r="Q339" s="10" t="s">
        <v>354</v>
      </c>
      <c r="R339" s="10" t="s">
        <v>163</v>
      </c>
      <c r="S339" s="10">
        <v>6.5</v>
      </c>
      <c r="T339" s="11">
        <v>37.585372</v>
      </c>
      <c r="U339" s="11">
        <v>-76.451901000000007</v>
      </c>
      <c r="V339" s="10" t="s">
        <v>355</v>
      </c>
      <c r="W339" s="10">
        <v>31</v>
      </c>
      <c r="X339" s="10">
        <v>3.7</v>
      </c>
      <c r="Y339" s="10"/>
      <c r="Z339" s="10"/>
      <c r="AA339" s="10"/>
      <c r="AB339" s="10"/>
      <c r="AC339" s="10">
        <v>31</v>
      </c>
      <c r="AD339" s="10">
        <v>3.1</v>
      </c>
      <c r="AE339" s="10"/>
      <c r="AF339" s="10"/>
      <c r="AG339" s="10"/>
      <c r="AH339" s="10"/>
      <c r="AI339" s="10" t="s">
        <v>158</v>
      </c>
      <c r="AJ339" s="12"/>
    </row>
    <row r="340" spans="1:37" x14ac:dyDescent="0.25">
      <c r="A340" s="10">
        <v>339</v>
      </c>
      <c r="B340" s="10">
        <v>43</v>
      </c>
      <c r="C340" s="10" t="s">
        <v>573</v>
      </c>
      <c r="D340" s="50" t="s">
        <v>633</v>
      </c>
      <c r="E340" s="10">
        <v>2018</v>
      </c>
      <c r="F340" s="10" t="s">
        <v>127</v>
      </c>
      <c r="G340" s="10" t="s">
        <v>128</v>
      </c>
      <c r="H340" s="10" t="s">
        <v>419</v>
      </c>
      <c r="I340" s="10" t="s">
        <v>132</v>
      </c>
      <c r="J340" s="10" t="s">
        <v>133</v>
      </c>
      <c r="K340" s="10" t="s">
        <v>353</v>
      </c>
      <c r="L340" s="10">
        <v>605</v>
      </c>
      <c r="M340" s="10" t="s">
        <v>332</v>
      </c>
      <c r="N340" s="10" t="s">
        <v>118</v>
      </c>
      <c r="O340" s="10" t="s">
        <v>119</v>
      </c>
      <c r="P340" s="10" t="s">
        <v>120</v>
      </c>
      <c r="Q340" s="10" t="s">
        <v>354</v>
      </c>
      <c r="R340" s="10" t="s">
        <v>163</v>
      </c>
      <c r="S340" s="10">
        <v>6.5</v>
      </c>
      <c r="T340" s="11">
        <v>37.585372</v>
      </c>
      <c r="U340" s="11">
        <v>-76.451901000000007</v>
      </c>
      <c r="V340" s="10" t="s">
        <v>355</v>
      </c>
      <c r="W340" s="10">
        <v>31</v>
      </c>
      <c r="X340" s="10">
        <v>0.13</v>
      </c>
      <c r="Y340" s="10"/>
      <c r="Z340" s="10"/>
      <c r="AA340" s="10"/>
      <c r="AB340" s="10"/>
      <c r="AC340" s="10">
        <v>31</v>
      </c>
      <c r="AD340" s="10">
        <v>0.03</v>
      </c>
      <c r="AE340" s="10"/>
      <c r="AF340" s="10"/>
      <c r="AG340" s="10"/>
      <c r="AH340" s="10"/>
      <c r="AI340" s="10" t="s">
        <v>158</v>
      </c>
      <c r="AJ340" s="12"/>
    </row>
    <row r="341" spans="1:37" x14ac:dyDescent="0.25">
      <c r="A341" s="10">
        <v>340</v>
      </c>
      <c r="B341" s="10">
        <v>44</v>
      </c>
      <c r="C341" s="10" t="s">
        <v>574</v>
      </c>
      <c r="D341" s="50" t="s">
        <v>634</v>
      </c>
      <c r="E341" s="10">
        <v>2017</v>
      </c>
      <c r="F341" s="10" t="s">
        <v>112</v>
      </c>
      <c r="G341" s="10" t="s">
        <v>113</v>
      </c>
      <c r="H341" s="10" t="s">
        <v>419</v>
      </c>
      <c r="I341" s="10" t="s">
        <v>172</v>
      </c>
      <c r="J341" s="10" t="s">
        <v>133</v>
      </c>
      <c r="K341" s="10" t="s">
        <v>356</v>
      </c>
      <c r="L341" s="10">
        <v>605</v>
      </c>
      <c r="M341" s="10" t="s">
        <v>332</v>
      </c>
      <c r="N341" s="10" t="s">
        <v>118</v>
      </c>
      <c r="O341" s="10" t="s">
        <v>119</v>
      </c>
      <c r="P341" s="10" t="s">
        <v>120</v>
      </c>
      <c r="Q341" s="10" t="s">
        <v>357</v>
      </c>
      <c r="R341" s="10" t="s">
        <v>358</v>
      </c>
      <c r="S341" s="10">
        <v>34.700000000000003</v>
      </c>
      <c r="T341" s="11">
        <v>38.956555000000002</v>
      </c>
      <c r="U341" s="11">
        <v>-75.881590000000003</v>
      </c>
      <c r="V341" s="10" t="s">
        <v>355</v>
      </c>
      <c r="W341" s="10">
        <v>66</v>
      </c>
      <c r="X341" s="10">
        <v>8.17</v>
      </c>
      <c r="Y341" s="10">
        <v>10.5</v>
      </c>
      <c r="Z341" s="10"/>
      <c r="AA341" s="10"/>
      <c r="AB341" s="10"/>
      <c r="AC341" s="10">
        <v>66</v>
      </c>
      <c r="AD341" s="10">
        <v>7.0000000000000007E-2</v>
      </c>
      <c r="AE341" s="10">
        <v>0.2</v>
      </c>
      <c r="AF341" s="10"/>
      <c r="AG341" s="10"/>
      <c r="AH341" s="10"/>
      <c r="AI341" s="10" t="s">
        <v>158</v>
      </c>
      <c r="AJ341" s="12"/>
    </row>
    <row r="342" spans="1:37" x14ac:dyDescent="0.25">
      <c r="A342" s="10">
        <v>341</v>
      </c>
      <c r="B342" s="10">
        <v>44</v>
      </c>
      <c r="C342" s="10" t="s">
        <v>574</v>
      </c>
      <c r="D342" s="50" t="s">
        <v>634</v>
      </c>
      <c r="E342" s="10">
        <v>2017</v>
      </c>
      <c r="F342" s="10" t="s">
        <v>166</v>
      </c>
      <c r="G342" s="10" t="s">
        <v>113</v>
      </c>
      <c r="H342" s="10" t="s">
        <v>419</v>
      </c>
      <c r="I342" s="10" t="s">
        <v>172</v>
      </c>
      <c r="J342" s="10" t="s">
        <v>133</v>
      </c>
      <c r="K342" s="10" t="s">
        <v>356</v>
      </c>
      <c r="L342" s="10">
        <v>605</v>
      </c>
      <c r="M342" s="10" t="s">
        <v>332</v>
      </c>
      <c r="N342" s="10" t="s">
        <v>118</v>
      </c>
      <c r="O342" s="10" t="s">
        <v>119</v>
      </c>
      <c r="P342" s="10" t="s">
        <v>120</v>
      </c>
      <c r="Q342" s="10" t="s">
        <v>357</v>
      </c>
      <c r="R342" s="10" t="s">
        <v>358</v>
      </c>
      <c r="S342" s="10">
        <v>34.700000000000003</v>
      </c>
      <c r="T342" s="11">
        <v>38.956555000000002</v>
      </c>
      <c r="U342" s="11">
        <v>-75.881590000000003</v>
      </c>
      <c r="V342" s="10" t="s">
        <v>355</v>
      </c>
      <c r="W342" s="10">
        <v>41</v>
      </c>
      <c r="X342" s="10">
        <v>11.25</v>
      </c>
      <c r="Y342" s="10">
        <v>11.8</v>
      </c>
      <c r="Z342" s="10"/>
      <c r="AA342" s="10"/>
      <c r="AB342" s="10"/>
      <c r="AC342" s="10">
        <v>41</v>
      </c>
      <c r="AD342" s="10">
        <v>12.78</v>
      </c>
      <c r="AE342" s="10">
        <v>16.3</v>
      </c>
      <c r="AF342" s="10"/>
      <c r="AG342" s="10"/>
      <c r="AH342" s="10"/>
      <c r="AI342" s="10" t="s">
        <v>158</v>
      </c>
      <c r="AJ342" s="12"/>
    </row>
    <row r="343" spans="1:37" x14ac:dyDescent="0.25">
      <c r="A343" s="10">
        <v>342</v>
      </c>
      <c r="B343" s="10">
        <v>44</v>
      </c>
      <c r="C343" s="10" t="s">
        <v>574</v>
      </c>
      <c r="D343" s="50" t="s">
        <v>634</v>
      </c>
      <c r="E343" s="10">
        <v>2017</v>
      </c>
      <c r="F343" s="10" t="s">
        <v>129</v>
      </c>
      <c r="G343" s="10" t="s">
        <v>113</v>
      </c>
      <c r="H343" s="10" t="s">
        <v>419</v>
      </c>
      <c r="I343" s="10" t="s">
        <v>172</v>
      </c>
      <c r="J343" s="10" t="s">
        <v>133</v>
      </c>
      <c r="K343" s="10" t="s">
        <v>356</v>
      </c>
      <c r="L343" s="10">
        <v>605</v>
      </c>
      <c r="M343" s="10" t="s">
        <v>332</v>
      </c>
      <c r="N343" s="10" t="s">
        <v>118</v>
      </c>
      <c r="O343" s="10" t="s">
        <v>119</v>
      </c>
      <c r="P343" s="10" t="s">
        <v>120</v>
      </c>
      <c r="Q343" s="10" t="s">
        <v>357</v>
      </c>
      <c r="R343" s="10" t="s">
        <v>358</v>
      </c>
      <c r="S343" s="10">
        <v>34.700000000000003</v>
      </c>
      <c r="T343" s="11">
        <v>38.956555000000002</v>
      </c>
      <c r="U343" s="11">
        <v>-75.881590000000003</v>
      </c>
      <c r="V343" s="10" t="s">
        <v>355</v>
      </c>
      <c r="W343" s="10">
        <v>21</v>
      </c>
      <c r="X343" s="10">
        <v>30.3</v>
      </c>
      <c r="Y343" s="10">
        <v>20.9</v>
      </c>
      <c r="Z343" s="10"/>
      <c r="AA343" s="10"/>
      <c r="AB343" s="10"/>
      <c r="AC343" s="10">
        <v>21</v>
      </c>
      <c r="AD343" s="10">
        <v>11.2</v>
      </c>
      <c r="AE343" s="10">
        <v>7.2</v>
      </c>
      <c r="AF343" s="10"/>
      <c r="AG343" s="10"/>
      <c r="AH343" s="10"/>
      <c r="AI343" s="10" t="s">
        <v>158</v>
      </c>
      <c r="AJ343" s="12"/>
    </row>
    <row r="344" spans="1:37" x14ac:dyDescent="0.25">
      <c r="A344" s="10">
        <v>343</v>
      </c>
      <c r="B344" s="10">
        <v>44</v>
      </c>
      <c r="C344" s="10" t="s">
        <v>574</v>
      </c>
      <c r="D344" s="50" t="s">
        <v>634</v>
      </c>
      <c r="E344" s="10">
        <v>2017</v>
      </c>
      <c r="F344" s="10" t="s">
        <v>169</v>
      </c>
      <c r="G344" s="10" t="s">
        <v>128</v>
      </c>
      <c r="H344" s="10" t="s">
        <v>419</v>
      </c>
      <c r="I344" s="10" t="s">
        <v>172</v>
      </c>
      <c r="J344" s="10" t="s">
        <v>133</v>
      </c>
      <c r="K344" s="10" t="s">
        <v>356</v>
      </c>
      <c r="L344" s="10">
        <v>605</v>
      </c>
      <c r="M344" s="10" t="s">
        <v>332</v>
      </c>
      <c r="N344" s="10" t="s">
        <v>118</v>
      </c>
      <c r="O344" s="10" t="s">
        <v>119</v>
      </c>
      <c r="P344" s="10" t="s">
        <v>120</v>
      </c>
      <c r="Q344" s="10" t="s">
        <v>357</v>
      </c>
      <c r="R344" s="10" t="s">
        <v>358</v>
      </c>
      <c r="S344" s="10">
        <v>34.700000000000003</v>
      </c>
      <c r="T344" s="11">
        <v>38.956555000000002</v>
      </c>
      <c r="U344" s="11">
        <v>-75.881590000000003</v>
      </c>
      <c r="V344" s="10" t="s">
        <v>355</v>
      </c>
      <c r="W344" s="10">
        <v>41</v>
      </c>
      <c r="X344" s="10">
        <v>2.52</v>
      </c>
      <c r="Y344" s="10">
        <v>2.8</v>
      </c>
      <c r="Z344" s="10"/>
      <c r="AA344" s="10"/>
      <c r="AB344" s="10"/>
      <c r="AC344" s="10">
        <v>41</v>
      </c>
      <c r="AD344" s="10">
        <v>1.43</v>
      </c>
      <c r="AE344" s="10">
        <v>2.1</v>
      </c>
      <c r="AF344" s="10"/>
      <c r="AG344" s="10"/>
      <c r="AH344" s="10"/>
      <c r="AI344" s="10" t="s">
        <v>158</v>
      </c>
      <c r="AJ344" s="12"/>
    </row>
    <row r="345" spans="1:37" x14ac:dyDescent="0.25">
      <c r="A345" s="10">
        <v>344</v>
      </c>
      <c r="B345" s="10">
        <v>44</v>
      </c>
      <c r="C345" s="10" t="s">
        <v>574</v>
      </c>
      <c r="D345" s="50" t="s">
        <v>634</v>
      </c>
      <c r="E345" s="10">
        <v>2017</v>
      </c>
      <c r="F345" s="10" t="s">
        <v>127</v>
      </c>
      <c r="G345" s="10" t="s">
        <v>128</v>
      </c>
      <c r="H345" s="10" t="s">
        <v>419</v>
      </c>
      <c r="I345" s="10" t="s">
        <v>172</v>
      </c>
      <c r="J345" s="10" t="s">
        <v>133</v>
      </c>
      <c r="K345" s="10" t="s">
        <v>356</v>
      </c>
      <c r="L345" s="10">
        <v>605</v>
      </c>
      <c r="M345" s="10" t="s">
        <v>332</v>
      </c>
      <c r="N345" s="10" t="s">
        <v>118</v>
      </c>
      <c r="O345" s="10" t="s">
        <v>119</v>
      </c>
      <c r="P345" s="10" t="s">
        <v>120</v>
      </c>
      <c r="Q345" s="10" t="s">
        <v>357</v>
      </c>
      <c r="R345" s="10" t="s">
        <v>358</v>
      </c>
      <c r="S345" s="10">
        <v>34.700000000000003</v>
      </c>
      <c r="T345" s="11">
        <v>38.956555000000002</v>
      </c>
      <c r="U345" s="11">
        <v>-75.881590000000003</v>
      </c>
      <c r="V345" s="10" t="s">
        <v>355</v>
      </c>
      <c r="W345" s="10">
        <v>21</v>
      </c>
      <c r="X345" s="10">
        <v>5.08</v>
      </c>
      <c r="Y345" s="10">
        <v>4.8</v>
      </c>
      <c r="Z345" s="10"/>
      <c r="AA345" s="10"/>
      <c r="AB345" s="10"/>
      <c r="AC345" s="10">
        <v>21</v>
      </c>
      <c r="AD345" s="10">
        <v>2.81</v>
      </c>
      <c r="AE345" s="10">
        <v>2.9</v>
      </c>
      <c r="AF345" s="10"/>
      <c r="AG345" s="10"/>
      <c r="AH345" s="10"/>
      <c r="AI345" s="10" t="s">
        <v>158</v>
      </c>
      <c r="AJ345" s="12"/>
      <c r="AK345" s="9">
        <f t="shared" si="6"/>
        <v>0.59212677824473614</v>
      </c>
    </row>
    <row r="346" spans="1:37" x14ac:dyDescent="0.25">
      <c r="A346" s="10">
        <v>345</v>
      </c>
      <c r="B346" s="10">
        <v>44</v>
      </c>
      <c r="C346" s="10" t="s">
        <v>574</v>
      </c>
      <c r="D346" s="50" t="s">
        <v>634</v>
      </c>
      <c r="E346" s="10">
        <v>2017</v>
      </c>
      <c r="F346" s="10" t="s">
        <v>112</v>
      </c>
      <c r="G346" s="10" t="s">
        <v>113</v>
      </c>
      <c r="H346" s="10" t="s">
        <v>419</v>
      </c>
      <c r="I346" s="10" t="s">
        <v>172</v>
      </c>
      <c r="J346" s="10" t="s">
        <v>133</v>
      </c>
      <c r="K346" s="10" t="s">
        <v>356</v>
      </c>
      <c r="L346" s="10">
        <v>605</v>
      </c>
      <c r="M346" s="10" t="s">
        <v>332</v>
      </c>
      <c r="N346" s="10" t="s">
        <v>118</v>
      </c>
      <c r="O346" s="10" t="s">
        <v>119</v>
      </c>
      <c r="P346" s="10" t="s">
        <v>120</v>
      </c>
      <c r="Q346" s="10" t="s">
        <v>359</v>
      </c>
      <c r="R346" s="10" t="s">
        <v>358</v>
      </c>
      <c r="S346" s="10">
        <v>25.2</v>
      </c>
      <c r="T346" s="11">
        <v>38.917023</v>
      </c>
      <c r="U346" s="11">
        <v>-75.954359999999994</v>
      </c>
      <c r="V346" s="10" t="s">
        <v>355</v>
      </c>
      <c r="W346" s="10">
        <v>52</v>
      </c>
      <c r="X346" s="10">
        <v>9.49</v>
      </c>
      <c r="Y346" s="10">
        <v>5</v>
      </c>
      <c r="Z346" s="10"/>
      <c r="AA346" s="10"/>
      <c r="AB346" s="10"/>
      <c r="AC346" s="10">
        <v>53</v>
      </c>
      <c r="AD346" s="10">
        <v>0.12</v>
      </c>
      <c r="AE346" s="10">
        <v>0.4</v>
      </c>
      <c r="AF346" s="10"/>
      <c r="AG346" s="10"/>
      <c r="AH346" s="10"/>
      <c r="AI346" s="10" t="s">
        <v>158</v>
      </c>
      <c r="AJ346" s="12"/>
      <c r="AK346" s="9">
        <f t="shared" si="6"/>
        <v>4.3705021488219273</v>
      </c>
    </row>
    <row r="347" spans="1:37" x14ac:dyDescent="0.25">
      <c r="A347" s="10">
        <v>346</v>
      </c>
      <c r="B347" s="10">
        <v>44</v>
      </c>
      <c r="C347" s="10" t="s">
        <v>574</v>
      </c>
      <c r="D347" s="50" t="s">
        <v>634</v>
      </c>
      <c r="E347" s="10">
        <v>2017</v>
      </c>
      <c r="F347" s="10" t="s">
        <v>166</v>
      </c>
      <c r="G347" s="10" t="s">
        <v>113</v>
      </c>
      <c r="H347" s="10" t="s">
        <v>419</v>
      </c>
      <c r="I347" s="10" t="s">
        <v>172</v>
      </c>
      <c r="J347" s="10" t="s">
        <v>133</v>
      </c>
      <c r="K347" s="10" t="s">
        <v>356</v>
      </c>
      <c r="L347" s="10">
        <v>605</v>
      </c>
      <c r="M347" s="10" t="s">
        <v>332</v>
      </c>
      <c r="N347" s="10" t="s">
        <v>118</v>
      </c>
      <c r="O347" s="10" t="s">
        <v>119</v>
      </c>
      <c r="P347" s="10" t="s">
        <v>120</v>
      </c>
      <c r="Q347" s="10" t="s">
        <v>359</v>
      </c>
      <c r="R347" s="10" t="s">
        <v>358</v>
      </c>
      <c r="S347" s="10">
        <v>25.2</v>
      </c>
      <c r="T347" s="11">
        <v>38.917023</v>
      </c>
      <c r="U347" s="11">
        <v>-75.954359999999994</v>
      </c>
      <c r="V347" s="10" t="s">
        <v>355</v>
      </c>
      <c r="W347" s="10">
        <v>32</v>
      </c>
      <c r="X347" s="10">
        <v>0.22</v>
      </c>
      <c r="Y347" s="10">
        <v>0.7</v>
      </c>
      <c r="Z347" s="10"/>
      <c r="AA347" s="10"/>
      <c r="AB347" s="10"/>
      <c r="AC347" s="10">
        <v>32</v>
      </c>
      <c r="AD347" s="10">
        <v>0.26</v>
      </c>
      <c r="AE347" s="10">
        <v>0.5</v>
      </c>
      <c r="AF347" s="10"/>
      <c r="AG347" s="10"/>
      <c r="AH347" s="10"/>
      <c r="AI347" s="10" t="s">
        <v>158</v>
      </c>
      <c r="AJ347" s="12"/>
      <c r="AK347" s="9">
        <f t="shared" si="6"/>
        <v>-0.16705408466316621</v>
      </c>
    </row>
    <row r="348" spans="1:37" x14ac:dyDescent="0.25">
      <c r="A348" s="10">
        <v>347</v>
      </c>
      <c r="B348" s="10">
        <v>44</v>
      </c>
      <c r="C348" s="10" t="s">
        <v>574</v>
      </c>
      <c r="D348" s="50" t="s">
        <v>634</v>
      </c>
      <c r="E348" s="10">
        <v>2017</v>
      </c>
      <c r="F348" s="10" t="s">
        <v>129</v>
      </c>
      <c r="G348" s="10" t="s">
        <v>113</v>
      </c>
      <c r="H348" s="10" t="s">
        <v>419</v>
      </c>
      <c r="I348" s="10" t="s">
        <v>172</v>
      </c>
      <c r="J348" s="10" t="s">
        <v>133</v>
      </c>
      <c r="K348" s="10" t="s">
        <v>356</v>
      </c>
      <c r="L348" s="10">
        <v>605</v>
      </c>
      <c r="M348" s="10" t="s">
        <v>332</v>
      </c>
      <c r="N348" s="10" t="s">
        <v>118</v>
      </c>
      <c r="O348" s="10" t="s">
        <v>119</v>
      </c>
      <c r="P348" s="10" t="s">
        <v>120</v>
      </c>
      <c r="Q348" s="10" t="s">
        <v>359</v>
      </c>
      <c r="R348" s="10" t="s">
        <v>358</v>
      </c>
      <c r="S348" s="10">
        <v>25.2</v>
      </c>
      <c r="T348" s="11">
        <v>38.917023</v>
      </c>
      <c r="U348" s="11">
        <v>-75.954359999999994</v>
      </c>
      <c r="V348" s="10" t="s">
        <v>355</v>
      </c>
      <c r="W348" s="10">
        <v>15</v>
      </c>
      <c r="X348" s="10">
        <v>11.5</v>
      </c>
      <c r="Y348" s="10">
        <v>5.9</v>
      </c>
      <c r="Z348" s="10"/>
      <c r="AA348" s="10"/>
      <c r="AB348" s="10"/>
      <c r="AC348" s="10">
        <v>15</v>
      </c>
      <c r="AD348" s="10">
        <v>2.33</v>
      </c>
      <c r="AE348" s="10">
        <v>2.2000000000000002</v>
      </c>
      <c r="AF348" s="10"/>
      <c r="AG348" s="10"/>
      <c r="AH348" s="10"/>
      <c r="AI348" s="10" t="s">
        <v>158</v>
      </c>
      <c r="AJ348" s="12"/>
      <c r="AK348" s="9">
        <f t="shared" si="6"/>
        <v>1.5964787677915953</v>
      </c>
    </row>
    <row r="349" spans="1:37" x14ac:dyDescent="0.25">
      <c r="A349" s="10">
        <v>348</v>
      </c>
      <c r="B349" s="10">
        <v>44</v>
      </c>
      <c r="C349" s="10" t="s">
        <v>574</v>
      </c>
      <c r="D349" s="50" t="s">
        <v>634</v>
      </c>
      <c r="E349" s="10">
        <v>2017</v>
      </c>
      <c r="F349" s="10" t="s">
        <v>169</v>
      </c>
      <c r="G349" s="10" t="s">
        <v>128</v>
      </c>
      <c r="H349" s="10" t="s">
        <v>419</v>
      </c>
      <c r="I349" s="10" t="s">
        <v>172</v>
      </c>
      <c r="J349" s="10" t="s">
        <v>133</v>
      </c>
      <c r="K349" s="10" t="s">
        <v>356</v>
      </c>
      <c r="L349" s="10">
        <v>605</v>
      </c>
      <c r="M349" s="10" t="s">
        <v>332</v>
      </c>
      <c r="N349" s="10" t="s">
        <v>118</v>
      </c>
      <c r="O349" s="10" t="s">
        <v>119</v>
      </c>
      <c r="P349" s="10" t="s">
        <v>120</v>
      </c>
      <c r="Q349" s="10" t="s">
        <v>359</v>
      </c>
      <c r="R349" s="10" t="s">
        <v>358</v>
      </c>
      <c r="S349" s="10">
        <v>25.2</v>
      </c>
      <c r="T349" s="11">
        <v>38.917023</v>
      </c>
      <c r="U349" s="11">
        <v>-75.954359999999994</v>
      </c>
      <c r="V349" s="10" t="s">
        <v>355</v>
      </c>
      <c r="W349" s="10">
        <v>32</v>
      </c>
      <c r="X349" s="10">
        <v>0.15</v>
      </c>
      <c r="Y349" s="10">
        <v>0.2</v>
      </c>
      <c r="Z349" s="10"/>
      <c r="AA349" s="10"/>
      <c r="AB349" s="10"/>
      <c r="AC349" s="10">
        <v>32</v>
      </c>
      <c r="AD349" s="10">
        <v>0.21</v>
      </c>
      <c r="AE349" s="10">
        <v>0.4</v>
      </c>
      <c r="AF349" s="10"/>
      <c r="AG349" s="10"/>
      <c r="AH349" s="10"/>
      <c r="AI349" s="10" t="s">
        <v>158</v>
      </c>
      <c r="AJ349" s="12"/>
      <c r="AK349" s="9">
        <f t="shared" si="6"/>
        <v>-0.33647223662121289</v>
      </c>
    </row>
    <row r="350" spans="1:37" x14ac:dyDescent="0.25">
      <c r="A350" s="10">
        <v>349</v>
      </c>
      <c r="B350" s="10">
        <v>44</v>
      </c>
      <c r="C350" s="10" t="s">
        <v>574</v>
      </c>
      <c r="D350" s="50" t="s">
        <v>634</v>
      </c>
      <c r="E350" s="10">
        <v>2017</v>
      </c>
      <c r="F350" s="10" t="s">
        <v>127</v>
      </c>
      <c r="G350" s="10" t="s">
        <v>128</v>
      </c>
      <c r="H350" s="10" t="s">
        <v>419</v>
      </c>
      <c r="I350" s="10" t="s">
        <v>172</v>
      </c>
      <c r="J350" s="10" t="s">
        <v>133</v>
      </c>
      <c r="K350" s="10" t="s">
        <v>356</v>
      </c>
      <c r="L350" s="10">
        <v>605</v>
      </c>
      <c r="M350" s="10" t="s">
        <v>332</v>
      </c>
      <c r="N350" s="10" t="s">
        <v>118</v>
      </c>
      <c r="O350" s="10" t="s">
        <v>119</v>
      </c>
      <c r="P350" s="10" t="s">
        <v>120</v>
      </c>
      <c r="Q350" s="10" t="s">
        <v>359</v>
      </c>
      <c r="R350" s="10" t="s">
        <v>358</v>
      </c>
      <c r="S350" s="10">
        <v>25.2</v>
      </c>
      <c r="T350" s="11">
        <v>38.917023</v>
      </c>
      <c r="U350" s="11">
        <v>-75.954359999999994</v>
      </c>
      <c r="V350" s="10" t="s">
        <v>355</v>
      </c>
      <c r="W350" s="10">
        <v>15</v>
      </c>
      <c r="X350" s="10">
        <v>0.56999999999999995</v>
      </c>
      <c r="Y350" s="10">
        <v>0.7</v>
      </c>
      <c r="Z350" s="10"/>
      <c r="AA350" s="10"/>
      <c r="AB350" s="10"/>
      <c r="AC350" s="10">
        <v>15</v>
      </c>
      <c r="AD350" s="10">
        <v>0.56999999999999995</v>
      </c>
      <c r="AE350" s="10">
        <v>0.8</v>
      </c>
      <c r="AF350" s="10"/>
      <c r="AG350" s="10"/>
      <c r="AH350" s="10"/>
      <c r="AI350" s="10" t="s">
        <v>158</v>
      </c>
      <c r="AJ350" s="12"/>
      <c r="AK350" s="9">
        <f t="shared" si="6"/>
        <v>0</v>
      </c>
    </row>
    <row r="351" spans="1:37" x14ac:dyDescent="0.25">
      <c r="A351" s="10">
        <v>350</v>
      </c>
      <c r="B351" s="10">
        <v>45</v>
      </c>
      <c r="C351" s="10" t="s">
        <v>575</v>
      </c>
      <c r="D351" s="50" t="s">
        <v>635</v>
      </c>
      <c r="E351" s="10">
        <v>2012</v>
      </c>
      <c r="F351" s="10" t="s">
        <v>142</v>
      </c>
      <c r="G351" s="10" t="s">
        <v>143</v>
      </c>
      <c r="H351" s="10" t="s">
        <v>143</v>
      </c>
      <c r="I351" s="10" t="s">
        <v>114</v>
      </c>
      <c r="J351" s="10" t="s">
        <v>115</v>
      </c>
      <c r="K351" s="10" t="s">
        <v>360</v>
      </c>
      <c r="L351" s="10">
        <v>412</v>
      </c>
      <c r="M351" s="10" t="s">
        <v>271</v>
      </c>
      <c r="N351" s="10" t="s">
        <v>177</v>
      </c>
      <c r="O351" s="10" t="s">
        <v>119</v>
      </c>
      <c r="P351" s="10" t="s">
        <v>120</v>
      </c>
      <c r="Q351" s="10" t="s">
        <v>361</v>
      </c>
      <c r="R351" s="10" t="s">
        <v>358</v>
      </c>
      <c r="S351" s="10">
        <v>0.224</v>
      </c>
      <c r="T351" s="11">
        <v>39.143942000000003</v>
      </c>
      <c r="U351" s="11">
        <v>-76.819744999999998</v>
      </c>
      <c r="V351" s="10" t="s">
        <v>362</v>
      </c>
      <c r="W351" s="10">
        <v>16</v>
      </c>
      <c r="X351" s="10">
        <v>98</v>
      </c>
      <c r="Y351" s="10"/>
      <c r="Z351" s="10"/>
      <c r="AA351" s="10">
        <v>10</v>
      </c>
      <c r="AB351" s="10">
        <v>309</v>
      </c>
      <c r="AC351" s="10">
        <v>16</v>
      </c>
      <c r="AD351" s="10">
        <v>7</v>
      </c>
      <c r="AE351" s="10"/>
      <c r="AF351" s="10"/>
      <c r="AG351" s="10">
        <v>0</v>
      </c>
      <c r="AH351" s="10">
        <v>31</v>
      </c>
      <c r="AI351" s="10" t="s">
        <v>158</v>
      </c>
      <c r="AJ351" s="12"/>
      <c r="AK351" s="9">
        <f t="shared" si="6"/>
        <v>2.6390573296152584</v>
      </c>
    </row>
    <row r="352" spans="1:37" x14ac:dyDescent="0.25">
      <c r="A352" s="10">
        <v>351</v>
      </c>
      <c r="B352" s="10">
        <v>45</v>
      </c>
      <c r="C352" s="10" t="s">
        <v>575</v>
      </c>
      <c r="D352" s="50" t="s">
        <v>635</v>
      </c>
      <c r="E352" s="10">
        <v>2012</v>
      </c>
      <c r="F352" s="10" t="s">
        <v>129</v>
      </c>
      <c r="G352" s="10" t="s">
        <v>113</v>
      </c>
      <c r="H352" s="10" t="s">
        <v>419</v>
      </c>
      <c r="I352" s="10" t="s">
        <v>114</v>
      </c>
      <c r="J352" s="10" t="s">
        <v>115</v>
      </c>
      <c r="K352" s="10" t="s">
        <v>360</v>
      </c>
      <c r="L352" s="10">
        <v>412</v>
      </c>
      <c r="M352" s="10" t="s">
        <v>271</v>
      </c>
      <c r="N352" s="10" t="s">
        <v>177</v>
      </c>
      <c r="O352" s="10" t="s">
        <v>119</v>
      </c>
      <c r="P352" s="10" t="s">
        <v>120</v>
      </c>
      <c r="Q352" s="10" t="s">
        <v>361</v>
      </c>
      <c r="R352" s="10" t="s">
        <v>358</v>
      </c>
      <c r="S352" s="10">
        <v>0.224</v>
      </c>
      <c r="T352" s="11">
        <v>39.143942000000003</v>
      </c>
      <c r="U352" s="11">
        <v>-76.819744999999998</v>
      </c>
      <c r="V352" s="10" t="s">
        <v>362</v>
      </c>
      <c r="W352" s="10">
        <v>6</v>
      </c>
      <c r="X352" s="10">
        <v>5.53</v>
      </c>
      <c r="Y352" s="10"/>
      <c r="Z352" s="10"/>
      <c r="AA352" s="10">
        <v>2.2999999999999998</v>
      </c>
      <c r="AB352" s="10">
        <v>12.7</v>
      </c>
      <c r="AC352" s="10">
        <v>6</v>
      </c>
      <c r="AD352" s="10">
        <v>2.12</v>
      </c>
      <c r="AE352" s="10"/>
      <c r="AF352" s="10"/>
      <c r="AG352" s="10">
        <v>0</v>
      </c>
      <c r="AH352" s="10">
        <v>12.7</v>
      </c>
      <c r="AI352" s="10" t="s">
        <v>158</v>
      </c>
      <c r="AJ352" s="12"/>
      <c r="AK352" s="9">
        <f t="shared" si="6"/>
        <v>0.95877172685032241</v>
      </c>
    </row>
    <row r="353" spans="1:37" x14ac:dyDescent="0.25">
      <c r="A353" s="10">
        <v>352</v>
      </c>
      <c r="B353" s="10">
        <v>45</v>
      </c>
      <c r="C353" s="10" t="s">
        <v>575</v>
      </c>
      <c r="D353" s="50" t="s">
        <v>635</v>
      </c>
      <c r="E353" s="10">
        <v>2012</v>
      </c>
      <c r="F353" s="10" t="s">
        <v>112</v>
      </c>
      <c r="G353" s="10" t="s">
        <v>113</v>
      </c>
      <c r="H353" s="10" t="s">
        <v>419</v>
      </c>
      <c r="I353" s="10" t="s">
        <v>114</v>
      </c>
      <c r="J353" s="10" t="s">
        <v>115</v>
      </c>
      <c r="K353" s="10" t="s">
        <v>360</v>
      </c>
      <c r="L353" s="10">
        <v>412</v>
      </c>
      <c r="M353" s="10" t="s">
        <v>271</v>
      </c>
      <c r="N353" s="10" t="s">
        <v>177</v>
      </c>
      <c r="O353" s="10" t="s">
        <v>119</v>
      </c>
      <c r="P353" s="10" t="s">
        <v>120</v>
      </c>
      <c r="Q353" s="10" t="s">
        <v>361</v>
      </c>
      <c r="R353" s="10" t="s">
        <v>358</v>
      </c>
      <c r="S353" s="10">
        <v>0.224</v>
      </c>
      <c r="T353" s="11">
        <v>39.143942000000003</v>
      </c>
      <c r="U353" s="11">
        <v>-76.819744999999998</v>
      </c>
      <c r="V353" s="10" t="s">
        <v>362</v>
      </c>
      <c r="W353" s="10">
        <v>7</v>
      </c>
      <c r="X353" s="10">
        <v>2.25</v>
      </c>
      <c r="Y353" s="10"/>
      <c r="Z353" s="10"/>
      <c r="AA353" s="10">
        <v>0.77</v>
      </c>
      <c r="AB353" s="10">
        <v>3.81</v>
      </c>
      <c r="AC353" s="10">
        <v>7</v>
      </c>
      <c r="AD353" s="10">
        <v>1.76</v>
      </c>
      <c r="AE353" s="10"/>
      <c r="AF353" s="10"/>
      <c r="AG353" s="10">
        <v>0</v>
      </c>
      <c r="AH353" s="10">
        <v>10.4</v>
      </c>
      <c r="AI353" s="10" t="s">
        <v>158</v>
      </c>
      <c r="AJ353" s="12"/>
      <c r="AK353" s="9">
        <f t="shared" si="6"/>
        <v>0.24561640716626829</v>
      </c>
    </row>
    <row r="354" spans="1:37" x14ac:dyDescent="0.25">
      <c r="A354" s="10">
        <v>353</v>
      </c>
      <c r="B354" s="10">
        <v>45</v>
      </c>
      <c r="C354" s="10" t="s">
        <v>575</v>
      </c>
      <c r="D354" s="50" t="s">
        <v>635</v>
      </c>
      <c r="E354" s="10">
        <v>2012</v>
      </c>
      <c r="F354" s="10" t="s">
        <v>299</v>
      </c>
      <c r="G354" s="10" t="s">
        <v>113</v>
      </c>
      <c r="H354" s="10" t="s">
        <v>419</v>
      </c>
      <c r="I354" s="10" t="s">
        <v>114</v>
      </c>
      <c r="J354" s="10" t="s">
        <v>115</v>
      </c>
      <c r="K354" s="10" t="s">
        <v>360</v>
      </c>
      <c r="L354" s="10">
        <v>412</v>
      </c>
      <c r="M354" s="10" t="s">
        <v>271</v>
      </c>
      <c r="N354" s="10" t="s">
        <v>177</v>
      </c>
      <c r="O354" s="10" t="s">
        <v>119</v>
      </c>
      <c r="P354" s="10" t="s">
        <v>120</v>
      </c>
      <c r="Q354" s="10" t="s">
        <v>361</v>
      </c>
      <c r="R354" s="10" t="s">
        <v>358</v>
      </c>
      <c r="S354" s="10">
        <v>0.224</v>
      </c>
      <c r="T354" s="11">
        <v>39.143942000000003</v>
      </c>
      <c r="U354" s="11">
        <v>-76.819744999999998</v>
      </c>
      <c r="V354" s="10" t="s">
        <v>362</v>
      </c>
      <c r="W354" s="10">
        <v>16</v>
      </c>
      <c r="X354" s="10">
        <v>0.33</v>
      </c>
      <c r="Y354" s="10"/>
      <c r="Z354" s="10"/>
      <c r="AA354" s="10">
        <v>0.06</v>
      </c>
      <c r="AB354" s="10">
        <v>1.47</v>
      </c>
      <c r="AC354" s="10">
        <v>16</v>
      </c>
      <c r="AD354" s="10">
        <v>0.04</v>
      </c>
      <c r="AE354" s="10"/>
      <c r="AF354" s="10"/>
      <c r="AG354" s="10">
        <v>0</v>
      </c>
      <c r="AH354" s="10">
        <v>0.15</v>
      </c>
      <c r="AI354" s="10" t="s">
        <v>158</v>
      </c>
      <c r="AJ354" s="12"/>
      <c r="AK354" s="9">
        <f t="shared" si="6"/>
        <v>2.1102132003465894</v>
      </c>
    </row>
    <row r="355" spans="1:37" x14ac:dyDescent="0.25">
      <c r="A355" s="10">
        <v>354</v>
      </c>
      <c r="B355" s="10">
        <v>45</v>
      </c>
      <c r="C355" s="10" t="s">
        <v>575</v>
      </c>
      <c r="D355" s="50" t="s">
        <v>635</v>
      </c>
      <c r="E355" s="10">
        <v>2012</v>
      </c>
      <c r="F355" s="10" t="s">
        <v>126</v>
      </c>
      <c r="G355" s="10" t="s">
        <v>113</v>
      </c>
      <c r="H355" s="10" t="s">
        <v>419</v>
      </c>
      <c r="I355" s="10" t="s">
        <v>114</v>
      </c>
      <c r="J355" s="10" t="s">
        <v>115</v>
      </c>
      <c r="K355" s="10" t="s">
        <v>360</v>
      </c>
      <c r="L355" s="10">
        <v>412</v>
      </c>
      <c r="M355" s="10" t="s">
        <v>271</v>
      </c>
      <c r="N355" s="10" t="s">
        <v>177</v>
      </c>
      <c r="O355" s="10" t="s">
        <v>119</v>
      </c>
      <c r="P355" s="10" t="s">
        <v>120</v>
      </c>
      <c r="Q355" s="10" t="s">
        <v>361</v>
      </c>
      <c r="R355" s="10" t="s">
        <v>358</v>
      </c>
      <c r="S355" s="10">
        <v>0.224</v>
      </c>
      <c r="T355" s="11">
        <v>39.143942000000003</v>
      </c>
      <c r="U355" s="11">
        <v>-76.819744999999998</v>
      </c>
      <c r="V355" s="10" t="s">
        <v>362</v>
      </c>
      <c r="W355" s="10">
        <v>14</v>
      </c>
      <c r="X355" s="10">
        <v>3.38</v>
      </c>
      <c r="Y355" s="10"/>
      <c r="Z355" s="10"/>
      <c r="AA355" s="10">
        <v>0.83</v>
      </c>
      <c r="AB355" s="10">
        <v>10.199999999999999</v>
      </c>
      <c r="AC355" s="10">
        <v>14</v>
      </c>
      <c r="AD355" s="10">
        <v>0.94</v>
      </c>
      <c r="AE355" s="10"/>
      <c r="AF355" s="10"/>
      <c r="AG355" s="10">
        <v>0</v>
      </c>
      <c r="AH355" s="10">
        <v>2.97</v>
      </c>
      <c r="AI355" s="10" t="s">
        <v>158</v>
      </c>
      <c r="AJ355" s="12"/>
      <c r="AK355" s="9">
        <f t="shared" si="6"/>
        <v>1.2797511132130148</v>
      </c>
    </row>
    <row r="356" spans="1:37" x14ac:dyDescent="0.25">
      <c r="A356" s="10">
        <v>355</v>
      </c>
      <c r="B356" s="10">
        <v>45</v>
      </c>
      <c r="C356" s="10" t="s">
        <v>575</v>
      </c>
      <c r="D356" s="50" t="s">
        <v>635</v>
      </c>
      <c r="E356" s="10">
        <v>2012</v>
      </c>
      <c r="F356" s="10" t="s">
        <v>127</v>
      </c>
      <c r="G356" s="10" t="s">
        <v>128</v>
      </c>
      <c r="H356" s="10" t="s">
        <v>419</v>
      </c>
      <c r="I356" s="10" t="s">
        <v>114</v>
      </c>
      <c r="J356" s="10" t="s">
        <v>115</v>
      </c>
      <c r="K356" s="10" t="s">
        <v>360</v>
      </c>
      <c r="L356" s="10">
        <v>412</v>
      </c>
      <c r="M356" s="10" t="s">
        <v>271</v>
      </c>
      <c r="N356" s="10" t="s">
        <v>177</v>
      </c>
      <c r="O356" s="10" t="s">
        <v>119</v>
      </c>
      <c r="P356" s="10" t="s">
        <v>120</v>
      </c>
      <c r="Q356" s="10" t="s">
        <v>361</v>
      </c>
      <c r="R356" s="10" t="s">
        <v>358</v>
      </c>
      <c r="S356" s="10">
        <v>0.224</v>
      </c>
      <c r="T356" s="11">
        <v>39.143942000000003</v>
      </c>
      <c r="U356" s="11">
        <v>-76.819744999999998</v>
      </c>
      <c r="V356" s="10" t="s">
        <v>362</v>
      </c>
      <c r="W356" s="10">
        <v>16</v>
      </c>
      <c r="X356" s="10">
        <v>0.55000000000000004</v>
      </c>
      <c r="Y356" s="10"/>
      <c r="Z356" s="10"/>
      <c r="AA356" s="10">
        <v>0.08</v>
      </c>
      <c r="AB356" s="10">
        <v>2.2799999999999998</v>
      </c>
      <c r="AC356" s="10">
        <v>16</v>
      </c>
      <c r="AD356" s="10">
        <v>0.28999999999999998</v>
      </c>
      <c r="AE356" s="10"/>
      <c r="AF356" s="10"/>
      <c r="AG356" s="10">
        <v>0</v>
      </c>
      <c r="AH356" s="10">
        <v>1.2</v>
      </c>
      <c r="AI356" s="10" t="s">
        <v>158</v>
      </c>
      <c r="AJ356" s="12"/>
      <c r="AK356" s="9">
        <f t="shared" si="6"/>
        <v>0.64003735524599703</v>
      </c>
    </row>
    <row r="357" spans="1:37" x14ac:dyDescent="0.25">
      <c r="A357" s="10">
        <v>356</v>
      </c>
      <c r="B357" s="10">
        <v>45</v>
      </c>
      <c r="C357" s="10" t="s">
        <v>575</v>
      </c>
      <c r="D357" s="50" t="s">
        <v>635</v>
      </c>
      <c r="E357" s="10">
        <v>2012</v>
      </c>
      <c r="F357" s="10" t="s">
        <v>142</v>
      </c>
      <c r="G357" s="10" t="s">
        <v>143</v>
      </c>
      <c r="H357" s="10" t="s">
        <v>143</v>
      </c>
      <c r="I357" s="10" t="s">
        <v>114</v>
      </c>
      <c r="J357" s="10" t="s">
        <v>115</v>
      </c>
      <c r="K357" s="10" t="s">
        <v>363</v>
      </c>
      <c r="L357" s="10">
        <v>412</v>
      </c>
      <c r="M357" s="10" t="s">
        <v>271</v>
      </c>
      <c r="N357" s="10" t="s">
        <v>177</v>
      </c>
      <c r="O357" s="10" t="s">
        <v>119</v>
      </c>
      <c r="P357" s="10" t="s">
        <v>120</v>
      </c>
      <c r="Q357" s="10" t="s">
        <v>361</v>
      </c>
      <c r="R357" s="10" t="s">
        <v>358</v>
      </c>
      <c r="S357" s="10">
        <v>0.22500000000000001</v>
      </c>
      <c r="T357" s="11">
        <v>39.143942000000003</v>
      </c>
      <c r="U357" s="11">
        <v>-76.819744999999998</v>
      </c>
      <c r="V357" s="10" t="s">
        <v>362</v>
      </c>
      <c r="W357" s="10">
        <v>18</v>
      </c>
      <c r="X357" s="10">
        <v>98</v>
      </c>
      <c r="Y357" s="10"/>
      <c r="Z357" s="10"/>
      <c r="AA357" s="10">
        <v>10</v>
      </c>
      <c r="AB357" s="10">
        <v>309</v>
      </c>
      <c r="AC357" s="10">
        <v>18</v>
      </c>
      <c r="AD357" s="10">
        <v>9</v>
      </c>
      <c r="AE357" s="10"/>
      <c r="AF357" s="10"/>
      <c r="AG357" s="10">
        <v>0</v>
      </c>
      <c r="AH357" s="10">
        <v>72</v>
      </c>
      <c r="AI357" s="10" t="s">
        <v>158</v>
      </c>
      <c r="AJ357" s="12"/>
      <c r="AK357" s="9">
        <f t="shared" si="6"/>
        <v>2.3877429013343527</v>
      </c>
    </row>
    <row r="358" spans="1:37" x14ac:dyDescent="0.25">
      <c r="A358" s="10">
        <v>357</v>
      </c>
      <c r="B358" s="10">
        <v>45</v>
      </c>
      <c r="C358" s="10" t="s">
        <v>575</v>
      </c>
      <c r="D358" s="50" t="s">
        <v>635</v>
      </c>
      <c r="E358" s="10">
        <v>2012</v>
      </c>
      <c r="F358" s="10" t="s">
        <v>129</v>
      </c>
      <c r="G358" s="10" t="s">
        <v>113</v>
      </c>
      <c r="H358" s="10" t="s">
        <v>419</v>
      </c>
      <c r="I358" s="10" t="s">
        <v>114</v>
      </c>
      <c r="J358" s="10" t="s">
        <v>115</v>
      </c>
      <c r="K358" s="10" t="s">
        <v>363</v>
      </c>
      <c r="L358" s="10">
        <v>412</v>
      </c>
      <c r="M358" s="10" t="s">
        <v>271</v>
      </c>
      <c r="N358" s="10" t="s">
        <v>177</v>
      </c>
      <c r="O358" s="10" t="s">
        <v>119</v>
      </c>
      <c r="P358" s="10" t="s">
        <v>120</v>
      </c>
      <c r="Q358" s="10" t="s">
        <v>361</v>
      </c>
      <c r="R358" s="10" t="s">
        <v>358</v>
      </c>
      <c r="S358" s="10">
        <v>0.22500000000000001</v>
      </c>
      <c r="T358" s="11">
        <v>39.143942000000003</v>
      </c>
      <c r="U358" s="11">
        <v>-76.819744999999998</v>
      </c>
      <c r="V358" s="10" t="s">
        <v>362</v>
      </c>
      <c r="W358" s="10">
        <v>8</v>
      </c>
      <c r="X358" s="10">
        <v>5.53</v>
      </c>
      <c r="Y358" s="10"/>
      <c r="Z358" s="10"/>
      <c r="AA358" s="10">
        <v>2.2999999999999998</v>
      </c>
      <c r="AB358" s="10">
        <v>12.7</v>
      </c>
      <c r="AC358" s="10">
        <v>8</v>
      </c>
      <c r="AD358" s="10">
        <v>2.63</v>
      </c>
      <c r="AE358" s="10"/>
      <c r="AF358" s="10"/>
      <c r="AG358" s="10">
        <v>0</v>
      </c>
      <c r="AH358" s="10">
        <v>9.9</v>
      </c>
      <c r="AI358" s="10" t="s">
        <v>158</v>
      </c>
      <c r="AJ358" s="12"/>
      <c r="AK358" s="9">
        <f t="shared" si="6"/>
        <v>0.74320396934457045</v>
      </c>
    </row>
    <row r="359" spans="1:37" x14ac:dyDescent="0.25">
      <c r="A359" s="10">
        <v>358</v>
      </c>
      <c r="B359" s="10">
        <v>45</v>
      </c>
      <c r="C359" s="10" t="s">
        <v>575</v>
      </c>
      <c r="D359" s="50" t="s">
        <v>635</v>
      </c>
      <c r="E359" s="10">
        <v>2012</v>
      </c>
      <c r="F359" s="10" t="s">
        <v>112</v>
      </c>
      <c r="G359" s="10" t="s">
        <v>113</v>
      </c>
      <c r="H359" s="10" t="s">
        <v>419</v>
      </c>
      <c r="I359" s="10" t="s">
        <v>114</v>
      </c>
      <c r="J359" s="10" t="s">
        <v>115</v>
      </c>
      <c r="K359" s="10" t="s">
        <v>363</v>
      </c>
      <c r="L359" s="10">
        <v>412</v>
      </c>
      <c r="M359" s="10" t="s">
        <v>271</v>
      </c>
      <c r="N359" s="10" t="s">
        <v>177</v>
      </c>
      <c r="O359" s="10" t="s">
        <v>119</v>
      </c>
      <c r="P359" s="10" t="s">
        <v>120</v>
      </c>
      <c r="Q359" s="10" t="s">
        <v>361</v>
      </c>
      <c r="R359" s="10" t="s">
        <v>358</v>
      </c>
      <c r="S359" s="10">
        <v>0.22500000000000001</v>
      </c>
      <c r="T359" s="11">
        <v>39.143942000000003</v>
      </c>
      <c r="U359" s="11">
        <v>-76.819744999999998</v>
      </c>
      <c r="V359" s="10" t="s">
        <v>362</v>
      </c>
      <c r="W359" s="10">
        <v>9</v>
      </c>
      <c r="X359" s="10">
        <v>2.25</v>
      </c>
      <c r="Y359" s="10"/>
      <c r="Z359" s="10"/>
      <c r="AA359" s="10">
        <v>0.77</v>
      </c>
      <c r="AB359" s="10">
        <v>3.81</v>
      </c>
      <c r="AC359" s="10">
        <v>9</v>
      </c>
      <c r="AD359" s="10">
        <v>1.93</v>
      </c>
      <c r="AE359" s="10"/>
      <c r="AF359" s="10"/>
      <c r="AG359" s="10">
        <v>0</v>
      </c>
      <c r="AH359" s="10">
        <v>8.1999999999999993</v>
      </c>
      <c r="AI359" s="10" t="s">
        <v>158</v>
      </c>
      <c r="AJ359" s="12"/>
      <c r="AK359" s="9">
        <f t="shared" si="6"/>
        <v>0.15341021329953469</v>
      </c>
    </row>
    <row r="360" spans="1:37" x14ac:dyDescent="0.25">
      <c r="A360" s="10">
        <v>359</v>
      </c>
      <c r="B360" s="10">
        <v>45</v>
      </c>
      <c r="C360" s="10" t="s">
        <v>575</v>
      </c>
      <c r="D360" s="50" t="s">
        <v>635</v>
      </c>
      <c r="E360" s="10">
        <v>2012</v>
      </c>
      <c r="F360" s="10" t="s">
        <v>299</v>
      </c>
      <c r="G360" s="10" t="s">
        <v>113</v>
      </c>
      <c r="H360" s="10" t="s">
        <v>419</v>
      </c>
      <c r="I360" s="10" t="s">
        <v>114</v>
      </c>
      <c r="J360" s="10" t="s">
        <v>115</v>
      </c>
      <c r="K360" s="10" t="s">
        <v>363</v>
      </c>
      <c r="L360" s="10">
        <v>412</v>
      </c>
      <c r="M360" s="10" t="s">
        <v>271</v>
      </c>
      <c r="N360" s="10" t="s">
        <v>177</v>
      </c>
      <c r="O360" s="10" t="s">
        <v>119</v>
      </c>
      <c r="P360" s="10" t="s">
        <v>120</v>
      </c>
      <c r="Q360" s="10" t="s">
        <v>361</v>
      </c>
      <c r="R360" s="10" t="s">
        <v>358</v>
      </c>
      <c r="S360" s="10">
        <v>0.22500000000000001</v>
      </c>
      <c r="T360" s="11">
        <v>39.143942000000003</v>
      </c>
      <c r="U360" s="11">
        <v>-76.819744999999998</v>
      </c>
      <c r="V360" s="10" t="s">
        <v>362</v>
      </c>
      <c r="W360" s="10">
        <v>18</v>
      </c>
      <c r="X360" s="10">
        <v>0.33</v>
      </c>
      <c r="Y360" s="10"/>
      <c r="Z360" s="10"/>
      <c r="AA360" s="10">
        <v>0.06</v>
      </c>
      <c r="AB360" s="10">
        <v>1.47</v>
      </c>
      <c r="AC360" s="10">
        <v>18</v>
      </c>
      <c r="AD360" s="10">
        <v>0.03</v>
      </c>
      <c r="AE360" s="10"/>
      <c r="AF360" s="10"/>
      <c r="AG360" s="10">
        <v>0</v>
      </c>
      <c r="AH360" s="10">
        <v>0.15</v>
      </c>
      <c r="AI360" s="10" t="s">
        <v>158</v>
      </c>
      <c r="AJ360" s="12"/>
      <c r="AK360" s="9">
        <f t="shared" si="6"/>
        <v>2.3978952727983707</v>
      </c>
    </row>
    <row r="361" spans="1:37" x14ac:dyDescent="0.25">
      <c r="A361" s="10">
        <v>360</v>
      </c>
      <c r="B361" s="10">
        <v>45</v>
      </c>
      <c r="C361" s="10" t="s">
        <v>575</v>
      </c>
      <c r="D361" s="50" t="s">
        <v>635</v>
      </c>
      <c r="E361" s="10">
        <v>2012</v>
      </c>
      <c r="F361" s="10" t="s">
        <v>126</v>
      </c>
      <c r="G361" s="10" t="s">
        <v>113</v>
      </c>
      <c r="H361" s="10" t="s">
        <v>419</v>
      </c>
      <c r="I361" s="10" t="s">
        <v>114</v>
      </c>
      <c r="J361" s="10" t="s">
        <v>115</v>
      </c>
      <c r="K361" s="10" t="s">
        <v>363</v>
      </c>
      <c r="L361" s="10">
        <v>412</v>
      </c>
      <c r="M361" s="10" t="s">
        <v>271</v>
      </c>
      <c r="N361" s="10" t="s">
        <v>177</v>
      </c>
      <c r="O361" s="10" t="s">
        <v>119</v>
      </c>
      <c r="P361" s="10" t="s">
        <v>120</v>
      </c>
      <c r="Q361" s="10" t="s">
        <v>361</v>
      </c>
      <c r="R361" s="10" t="s">
        <v>358</v>
      </c>
      <c r="S361" s="10">
        <v>0.22500000000000001</v>
      </c>
      <c r="T361" s="11">
        <v>39.143942000000003</v>
      </c>
      <c r="U361" s="11">
        <v>-76.819744999999998</v>
      </c>
      <c r="V361" s="10" t="s">
        <v>362</v>
      </c>
      <c r="W361" s="10">
        <v>16</v>
      </c>
      <c r="X361" s="10">
        <v>3.38</v>
      </c>
      <c r="Y361" s="10"/>
      <c r="Z361" s="10"/>
      <c r="AA361" s="10">
        <v>0.83</v>
      </c>
      <c r="AB361" s="10">
        <v>10.199999999999999</v>
      </c>
      <c r="AC361" s="10">
        <v>16</v>
      </c>
      <c r="AD361" s="10">
        <v>0.81</v>
      </c>
      <c r="AE361" s="10"/>
      <c r="AF361" s="10"/>
      <c r="AG361" s="10">
        <v>0</v>
      </c>
      <c r="AH361" s="10">
        <v>3.2</v>
      </c>
      <c r="AI361" s="10" t="s">
        <v>158</v>
      </c>
      <c r="AJ361" s="12"/>
      <c r="AK361" s="9">
        <f t="shared" si="6"/>
        <v>1.42859674081058</v>
      </c>
    </row>
    <row r="362" spans="1:37" x14ac:dyDescent="0.25">
      <c r="A362" s="10">
        <v>361</v>
      </c>
      <c r="B362" s="10">
        <v>45</v>
      </c>
      <c r="C362" s="10" t="s">
        <v>575</v>
      </c>
      <c r="D362" s="50" t="s">
        <v>635</v>
      </c>
      <c r="E362" s="10">
        <v>2012</v>
      </c>
      <c r="F362" s="10" t="s">
        <v>127</v>
      </c>
      <c r="G362" s="10" t="s">
        <v>128</v>
      </c>
      <c r="H362" s="10" t="s">
        <v>419</v>
      </c>
      <c r="I362" s="10" t="s">
        <v>114</v>
      </c>
      <c r="J362" s="10" t="s">
        <v>115</v>
      </c>
      <c r="K362" s="10" t="s">
        <v>363</v>
      </c>
      <c r="L362" s="10">
        <v>412</v>
      </c>
      <c r="M362" s="10" t="s">
        <v>271</v>
      </c>
      <c r="N362" s="10" t="s">
        <v>177</v>
      </c>
      <c r="O362" s="10" t="s">
        <v>119</v>
      </c>
      <c r="P362" s="10" t="s">
        <v>120</v>
      </c>
      <c r="Q362" s="10" t="s">
        <v>361</v>
      </c>
      <c r="R362" s="10" t="s">
        <v>358</v>
      </c>
      <c r="S362" s="10">
        <v>0.22500000000000001</v>
      </c>
      <c r="T362" s="11">
        <v>39.143942000000003</v>
      </c>
      <c r="U362" s="11">
        <v>-76.819744999999998</v>
      </c>
      <c r="V362" s="10" t="s">
        <v>362</v>
      </c>
      <c r="W362" s="10">
        <v>18</v>
      </c>
      <c r="X362" s="10">
        <v>0.55000000000000004</v>
      </c>
      <c r="Y362" s="10"/>
      <c r="Z362" s="10"/>
      <c r="AA362" s="10">
        <v>0.08</v>
      </c>
      <c r="AB362" s="10">
        <v>2.2799999999999998</v>
      </c>
      <c r="AC362" s="10">
        <v>18</v>
      </c>
      <c r="AD362" s="10">
        <v>0.2</v>
      </c>
      <c r="AE362" s="10"/>
      <c r="AF362" s="10"/>
      <c r="AG362" s="10">
        <v>0</v>
      </c>
      <c r="AH362" s="10">
        <v>1.1000000000000001</v>
      </c>
      <c r="AI362" s="10" t="s">
        <v>158</v>
      </c>
      <c r="AJ362" s="12"/>
      <c r="AK362" s="9">
        <f t="shared" si="6"/>
        <v>1.0116009116784799</v>
      </c>
    </row>
    <row r="363" spans="1:37" x14ac:dyDescent="0.25">
      <c r="A363" s="10">
        <v>362</v>
      </c>
      <c r="B363" s="10">
        <v>45</v>
      </c>
      <c r="C363" s="10" t="s">
        <v>575</v>
      </c>
      <c r="D363" s="50" t="s">
        <v>635</v>
      </c>
      <c r="E363" s="10">
        <v>2012</v>
      </c>
      <c r="F363" s="10" t="s">
        <v>142</v>
      </c>
      <c r="G363" s="10" t="s">
        <v>143</v>
      </c>
      <c r="H363" s="10" t="s">
        <v>143</v>
      </c>
      <c r="I363" s="10" t="s">
        <v>114</v>
      </c>
      <c r="J363" s="10" t="s">
        <v>115</v>
      </c>
      <c r="K363" s="10" t="s">
        <v>364</v>
      </c>
      <c r="L363" s="10">
        <v>412</v>
      </c>
      <c r="M363" s="10" t="s">
        <v>271</v>
      </c>
      <c r="N363" s="10" t="s">
        <v>177</v>
      </c>
      <c r="O363" s="10" t="s">
        <v>119</v>
      </c>
      <c r="P363" s="10" t="s">
        <v>120</v>
      </c>
      <c r="Q363" s="10" t="s">
        <v>361</v>
      </c>
      <c r="R363" s="10" t="s">
        <v>358</v>
      </c>
      <c r="S363" s="10">
        <v>0.224</v>
      </c>
      <c r="T363" s="11">
        <v>39.143942000000003</v>
      </c>
      <c r="U363" s="11">
        <v>-76.819744999999998</v>
      </c>
      <c r="V363" s="10" t="s">
        <v>365</v>
      </c>
      <c r="W363" s="10">
        <v>27</v>
      </c>
      <c r="X363" s="10">
        <v>126</v>
      </c>
      <c r="Y363" s="10"/>
      <c r="Z363" s="10"/>
      <c r="AA363" s="10">
        <v>8</v>
      </c>
      <c r="AB363" s="10">
        <v>582</v>
      </c>
      <c r="AC363" s="10">
        <v>27</v>
      </c>
      <c r="AD363" s="10">
        <v>19</v>
      </c>
      <c r="AE363" s="10"/>
      <c r="AF363" s="10"/>
      <c r="AG363" s="10">
        <v>0</v>
      </c>
      <c r="AH363" s="10">
        <v>109</v>
      </c>
      <c r="AI363" s="10" t="s">
        <v>158</v>
      </c>
      <c r="AJ363" s="12"/>
      <c r="AK363" s="9">
        <f t="shared" si="6"/>
        <v>1.8918429277850375</v>
      </c>
    </row>
    <row r="364" spans="1:37" x14ac:dyDescent="0.25">
      <c r="A364" s="10">
        <v>363</v>
      </c>
      <c r="B364" s="10">
        <v>45</v>
      </c>
      <c r="C364" s="10" t="s">
        <v>575</v>
      </c>
      <c r="D364" s="50" t="s">
        <v>635</v>
      </c>
      <c r="E364" s="10">
        <v>2012</v>
      </c>
      <c r="F364" s="10" t="s">
        <v>129</v>
      </c>
      <c r="G364" s="10" t="s">
        <v>113</v>
      </c>
      <c r="H364" s="10" t="s">
        <v>419</v>
      </c>
      <c r="I364" s="10" t="s">
        <v>114</v>
      </c>
      <c r="J364" s="10" t="s">
        <v>115</v>
      </c>
      <c r="K364" s="10" t="s">
        <v>364</v>
      </c>
      <c r="L364" s="10">
        <v>412</v>
      </c>
      <c r="M364" s="10" t="s">
        <v>271</v>
      </c>
      <c r="N364" s="10" t="s">
        <v>177</v>
      </c>
      <c r="O364" s="10" t="s">
        <v>119</v>
      </c>
      <c r="P364" s="10" t="s">
        <v>120</v>
      </c>
      <c r="Q364" s="10" t="s">
        <v>361</v>
      </c>
      <c r="R364" s="10" t="s">
        <v>358</v>
      </c>
      <c r="S364" s="10">
        <v>0.224</v>
      </c>
      <c r="T364" s="11">
        <v>39.143942000000003</v>
      </c>
      <c r="U364" s="11">
        <v>-76.819744999999998</v>
      </c>
      <c r="V364" s="10" t="s">
        <v>365</v>
      </c>
      <c r="W364" s="10">
        <v>19</v>
      </c>
      <c r="X364" s="10">
        <v>4.8</v>
      </c>
      <c r="Y364" s="10"/>
      <c r="Z364" s="10"/>
      <c r="AA364" s="10">
        <v>1</v>
      </c>
      <c r="AB364" s="10">
        <v>19.100000000000001</v>
      </c>
      <c r="AC364" s="10">
        <v>19</v>
      </c>
      <c r="AD364" s="10">
        <v>2.27</v>
      </c>
      <c r="AE364" s="10"/>
      <c r="AF364" s="10"/>
      <c r="AG364" s="10">
        <v>0</v>
      </c>
      <c r="AH364" s="10">
        <v>12.9</v>
      </c>
      <c r="AI364" s="10" t="s">
        <v>158</v>
      </c>
      <c r="AJ364" s="12"/>
      <c r="AK364" s="9">
        <f t="shared" si="6"/>
        <v>0.7488360864205339</v>
      </c>
    </row>
    <row r="365" spans="1:37" x14ac:dyDescent="0.25">
      <c r="A365" s="10">
        <v>364</v>
      </c>
      <c r="B365" s="10">
        <v>45</v>
      </c>
      <c r="C365" s="10" t="s">
        <v>575</v>
      </c>
      <c r="D365" s="50" t="s">
        <v>635</v>
      </c>
      <c r="E365" s="10">
        <v>2012</v>
      </c>
      <c r="F365" s="10" t="s">
        <v>112</v>
      </c>
      <c r="G365" s="10" t="s">
        <v>113</v>
      </c>
      <c r="H365" s="10" t="s">
        <v>419</v>
      </c>
      <c r="I365" s="10" t="s">
        <v>114</v>
      </c>
      <c r="J365" s="10" t="s">
        <v>115</v>
      </c>
      <c r="K365" s="10" t="s">
        <v>364</v>
      </c>
      <c r="L365" s="10">
        <v>412</v>
      </c>
      <c r="M365" s="10" t="s">
        <v>271</v>
      </c>
      <c r="N365" s="10" t="s">
        <v>177</v>
      </c>
      <c r="O365" s="10" t="s">
        <v>119</v>
      </c>
      <c r="P365" s="10" t="s">
        <v>120</v>
      </c>
      <c r="Q365" s="10" t="s">
        <v>361</v>
      </c>
      <c r="R365" s="10" t="s">
        <v>358</v>
      </c>
      <c r="S365" s="10">
        <v>0.224</v>
      </c>
      <c r="T365" s="11">
        <v>39.143942000000003</v>
      </c>
      <c r="U365" s="11">
        <v>-76.819744999999998</v>
      </c>
      <c r="V365" s="10" t="s">
        <v>365</v>
      </c>
      <c r="W365" s="10">
        <v>20</v>
      </c>
      <c r="X365" s="10">
        <v>1.79</v>
      </c>
      <c r="Y365" s="10"/>
      <c r="Z365" s="10"/>
      <c r="AA365" s="10">
        <v>0.27</v>
      </c>
      <c r="AB365" s="10">
        <v>16.3</v>
      </c>
      <c r="AC365" s="10">
        <v>20</v>
      </c>
      <c r="AD365" s="10">
        <v>0.74</v>
      </c>
      <c r="AE365" s="10"/>
      <c r="AF365" s="10"/>
      <c r="AG365" s="10">
        <v>0</v>
      </c>
      <c r="AH365" s="10">
        <v>6.4</v>
      </c>
      <c r="AI365" s="10" t="s">
        <v>158</v>
      </c>
      <c r="AJ365" s="12"/>
      <c r="AK365" s="9">
        <f t="shared" si="6"/>
        <v>0.88332071263658518</v>
      </c>
    </row>
    <row r="366" spans="1:37" x14ac:dyDescent="0.25">
      <c r="A366" s="10">
        <v>365</v>
      </c>
      <c r="B366" s="10">
        <v>45</v>
      </c>
      <c r="C366" s="10" t="s">
        <v>575</v>
      </c>
      <c r="D366" s="50" t="s">
        <v>635</v>
      </c>
      <c r="E366" s="10">
        <v>2012</v>
      </c>
      <c r="F366" s="10" t="s">
        <v>299</v>
      </c>
      <c r="G366" s="10" t="s">
        <v>113</v>
      </c>
      <c r="H366" s="10" t="s">
        <v>419</v>
      </c>
      <c r="I366" s="10" t="s">
        <v>114</v>
      </c>
      <c r="J366" s="10" t="s">
        <v>115</v>
      </c>
      <c r="K366" s="10" t="s">
        <v>364</v>
      </c>
      <c r="L366" s="10">
        <v>412</v>
      </c>
      <c r="M366" s="10" t="s">
        <v>271</v>
      </c>
      <c r="N366" s="10" t="s">
        <v>177</v>
      </c>
      <c r="O366" s="10" t="s">
        <v>119</v>
      </c>
      <c r="P366" s="10" t="s">
        <v>120</v>
      </c>
      <c r="Q366" s="10" t="s">
        <v>361</v>
      </c>
      <c r="R366" s="10" t="s">
        <v>358</v>
      </c>
      <c r="S366" s="10">
        <v>0.224</v>
      </c>
      <c r="T366" s="11">
        <v>39.143942000000003</v>
      </c>
      <c r="U366" s="11">
        <v>-76.819744999999998</v>
      </c>
      <c r="V366" s="10" t="s">
        <v>365</v>
      </c>
      <c r="W366" s="10">
        <v>27</v>
      </c>
      <c r="X366" s="10">
        <v>0.1</v>
      </c>
      <c r="Y366" s="10"/>
      <c r="Z366" s="10"/>
      <c r="AA366" s="10">
        <v>0.02</v>
      </c>
      <c r="AB366" s="10">
        <v>0.34</v>
      </c>
      <c r="AC366" s="10">
        <v>27</v>
      </c>
      <c r="AD366" s="10">
        <v>0.02</v>
      </c>
      <c r="AE366" s="10"/>
      <c r="AF366" s="10"/>
      <c r="AG366" s="10">
        <v>0</v>
      </c>
      <c r="AH366" s="10">
        <v>0.18</v>
      </c>
      <c r="AI366" s="10" t="s">
        <v>158</v>
      </c>
      <c r="AJ366" s="12"/>
      <c r="AK366" s="9">
        <f t="shared" si="6"/>
        <v>1.6094379124341003</v>
      </c>
    </row>
    <row r="367" spans="1:37" x14ac:dyDescent="0.25">
      <c r="A367" s="10">
        <v>366</v>
      </c>
      <c r="B367" s="10">
        <v>45</v>
      </c>
      <c r="C367" s="10" t="s">
        <v>575</v>
      </c>
      <c r="D367" s="50" t="s">
        <v>635</v>
      </c>
      <c r="E367" s="10">
        <v>2012</v>
      </c>
      <c r="F367" s="10" t="s">
        <v>126</v>
      </c>
      <c r="G367" s="10" t="s">
        <v>113</v>
      </c>
      <c r="H367" s="10" t="s">
        <v>419</v>
      </c>
      <c r="I367" s="10" t="s">
        <v>114</v>
      </c>
      <c r="J367" s="10" t="s">
        <v>115</v>
      </c>
      <c r="K367" s="10" t="s">
        <v>364</v>
      </c>
      <c r="L367" s="10">
        <v>412</v>
      </c>
      <c r="M367" s="10" t="s">
        <v>271</v>
      </c>
      <c r="N367" s="10" t="s">
        <v>177</v>
      </c>
      <c r="O367" s="10" t="s">
        <v>119</v>
      </c>
      <c r="P367" s="10" t="s">
        <v>120</v>
      </c>
      <c r="Q367" s="10" t="s">
        <v>361</v>
      </c>
      <c r="R367" s="10" t="s">
        <v>358</v>
      </c>
      <c r="S367" s="10">
        <v>0.224</v>
      </c>
      <c r="T367" s="11">
        <v>39.143942000000003</v>
      </c>
      <c r="U367" s="11">
        <v>-76.819744999999998</v>
      </c>
      <c r="V367" s="10" t="s">
        <v>365</v>
      </c>
      <c r="W367" s="10">
        <v>25</v>
      </c>
      <c r="X367" s="10">
        <v>2.94</v>
      </c>
      <c r="Y367" s="10"/>
      <c r="Z367" s="10"/>
      <c r="AA367" s="10">
        <v>0.31</v>
      </c>
      <c r="AB367" s="10">
        <v>12.1</v>
      </c>
      <c r="AC367" s="10">
        <v>25</v>
      </c>
      <c r="AD367" s="10">
        <v>1.98</v>
      </c>
      <c r="AE367" s="10"/>
      <c r="AF367" s="10"/>
      <c r="AG367" s="10">
        <v>0</v>
      </c>
      <c r="AH367" s="10">
        <v>14.7</v>
      </c>
      <c r="AI367" s="10" t="s">
        <v>158</v>
      </c>
      <c r="AJ367" s="12"/>
      <c r="AK367" s="9">
        <f t="shared" si="6"/>
        <v>0.3953127366441464</v>
      </c>
    </row>
    <row r="368" spans="1:37" x14ac:dyDescent="0.25">
      <c r="A368" s="10">
        <v>367</v>
      </c>
      <c r="B368" s="10">
        <v>45</v>
      </c>
      <c r="C368" s="10" t="s">
        <v>575</v>
      </c>
      <c r="D368" s="50" t="s">
        <v>635</v>
      </c>
      <c r="E368" s="10">
        <v>2012</v>
      </c>
      <c r="F368" s="10" t="s">
        <v>127</v>
      </c>
      <c r="G368" s="10" t="s">
        <v>128</v>
      </c>
      <c r="H368" s="10" t="s">
        <v>419</v>
      </c>
      <c r="I368" s="10" t="s">
        <v>114</v>
      </c>
      <c r="J368" s="10" t="s">
        <v>115</v>
      </c>
      <c r="K368" s="10" t="s">
        <v>364</v>
      </c>
      <c r="L368" s="10">
        <v>412</v>
      </c>
      <c r="M368" s="10" t="s">
        <v>271</v>
      </c>
      <c r="N368" s="10" t="s">
        <v>177</v>
      </c>
      <c r="O368" s="10" t="s">
        <v>119</v>
      </c>
      <c r="P368" s="10" t="s">
        <v>120</v>
      </c>
      <c r="Q368" s="10" t="s">
        <v>361</v>
      </c>
      <c r="R368" s="10" t="s">
        <v>358</v>
      </c>
      <c r="S368" s="10">
        <v>0.224</v>
      </c>
      <c r="T368" s="11">
        <v>39.143942000000003</v>
      </c>
      <c r="U368" s="11">
        <v>-76.819744999999998</v>
      </c>
      <c r="V368" s="10" t="s">
        <v>365</v>
      </c>
      <c r="W368" s="10">
        <v>27</v>
      </c>
      <c r="X368" s="10">
        <v>0.34</v>
      </c>
      <c r="Y368" s="10"/>
      <c r="Z368" s="10"/>
      <c r="AA368" s="10">
        <v>7.0000000000000007E-2</v>
      </c>
      <c r="AB368" s="10">
        <v>1.52</v>
      </c>
      <c r="AC368" s="10">
        <v>27</v>
      </c>
      <c r="AD368" s="10">
        <v>2.2400000000000002</v>
      </c>
      <c r="AE368" s="10"/>
      <c r="AF368" s="10"/>
      <c r="AG368" s="10">
        <v>0</v>
      </c>
      <c r="AH368" s="10">
        <v>1.29</v>
      </c>
      <c r="AI368" s="10" t="s">
        <v>158</v>
      </c>
      <c r="AJ368" s="12"/>
      <c r="AK368" s="9">
        <f t="shared" si="6"/>
        <v>-1.8852855272388784</v>
      </c>
    </row>
    <row r="369" spans="1:37" x14ac:dyDescent="0.25">
      <c r="A369" s="10">
        <v>368</v>
      </c>
      <c r="B369" s="10">
        <v>45</v>
      </c>
      <c r="C369" s="10" t="s">
        <v>575</v>
      </c>
      <c r="D369" s="50" t="s">
        <v>635</v>
      </c>
      <c r="E369" s="10">
        <v>2012</v>
      </c>
      <c r="F369" s="10" t="s">
        <v>142</v>
      </c>
      <c r="G369" s="10" t="s">
        <v>143</v>
      </c>
      <c r="H369" s="10" t="s">
        <v>143</v>
      </c>
      <c r="I369" s="10" t="s">
        <v>114</v>
      </c>
      <c r="J369" s="10" t="s">
        <v>115</v>
      </c>
      <c r="K369" s="10" t="s">
        <v>366</v>
      </c>
      <c r="L369" s="10">
        <v>412</v>
      </c>
      <c r="M369" s="10" t="s">
        <v>271</v>
      </c>
      <c r="N369" s="10" t="s">
        <v>177</v>
      </c>
      <c r="O369" s="10" t="s">
        <v>119</v>
      </c>
      <c r="P369" s="10" t="s">
        <v>120</v>
      </c>
      <c r="Q369" s="10" t="s">
        <v>361</v>
      </c>
      <c r="R369" s="10" t="s">
        <v>358</v>
      </c>
      <c r="S369" s="10">
        <v>0.22500000000000001</v>
      </c>
      <c r="T369" s="11">
        <v>39.143942000000003</v>
      </c>
      <c r="U369" s="11">
        <v>-76.819744999999998</v>
      </c>
      <c r="V369" s="10" t="s">
        <v>365</v>
      </c>
      <c r="W369" s="10">
        <v>27</v>
      </c>
      <c r="X369" s="10">
        <v>126</v>
      </c>
      <c r="Y369" s="10"/>
      <c r="Z369" s="10"/>
      <c r="AA369" s="10">
        <v>8</v>
      </c>
      <c r="AB369" s="10">
        <v>582</v>
      </c>
      <c r="AC369" s="10">
        <v>27</v>
      </c>
      <c r="AD369" s="10">
        <v>52</v>
      </c>
      <c r="AE369" s="10"/>
      <c r="AF369" s="10"/>
      <c r="AG369" s="10">
        <v>0</v>
      </c>
      <c r="AH369" s="10">
        <v>232</v>
      </c>
      <c r="AI369" s="10" t="s">
        <v>158</v>
      </c>
      <c r="AJ369" s="12"/>
      <c r="AK369" s="9">
        <f t="shared" si="6"/>
        <v>0.88503818837005055</v>
      </c>
    </row>
    <row r="370" spans="1:37" x14ac:dyDescent="0.25">
      <c r="A370" s="10">
        <v>369</v>
      </c>
      <c r="B370" s="10">
        <v>45</v>
      </c>
      <c r="C370" s="10" t="s">
        <v>575</v>
      </c>
      <c r="D370" s="50" t="s">
        <v>635</v>
      </c>
      <c r="E370" s="10">
        <v>2012</v>
      </c>
      <c r="F370" s="10" t="s">
        <v>129</v>
      </c>
      <c r="G370" s="10" t="s">
        <v>113</v>
      </c>
      <c r="H370" s="10" t="s">
        <v>419</v>
      </c>
      <c r="I370" s="10" t="s">
        <v>114</v>
      </c>
      <c r="J370" s="10" t="s">
        <v>115</v>
      </c>
      <c r="K370" s="10" t="s">
        <v>366</v>
      </c>
      <c r="L370" s="10">
        <v>412</v>
      </c>
      <c r="M370" s="10" t="s">
        <v>271</v>
      </c>
      <c r="N370" s="10" t="s">
        <v>177</v>
      </c>
      <c r="O370" s="10" t="s">
        <v>119</v>
      </c>
      <c r="P370" s="10" t="s">
        <v>120</v>
      </c>
      <c r="Q370" s="10" t="s">
        <v>361</v>
      </c>
      <c r="R370" s="10" t="s">
        <v>358</v>
      </c>
      <c r="S370" s="10">
        <v>0.22500000000000001</v>
      </c>
      <c r="T370" s="11">
        <v>39.143942000000003</v>
      </c>
      <c r="U370" s="11">
        <v>-76.819744999999998</v>
      </c>
      <c r="V370" s="10" t="s">
        <v>365</v>
      </c>
      <c r="W370" s="10">
        <v>19</v>
      </c>
      <c r="X370" s="10">
        <v>4.8</v>
      </c>
      <c r="Y370" s="10"/>
      <c r="Z370" s="10"/>
      <c r="AA370" s="10">
        <v>1</v>
      </c>
      <c r="AB370" s="10">
        <v>19.100000000000001</v>
      </c>
      <c r="AC370" s="10">
        <v>19</v>
      </c>
      <c r="AD370" s="10">
        <v>4.34</v>
      </c>
      <c r="AE370" s="10"/>
      <c r="AF370" s="10"/>
      <c r="AG370" s="10">
        <v>0</v>
      </c>
      <c r="AH370" s="10">
        <v>65.2</v>
      </c>
      <c r="AI370" s="10" t="s">
        <v>158</v>
      </c>
      <c r="AJ370" s="12"/>
      <c r="AK370" s="9">
        <f t="shared" si="6"/>
        <v>0.10074156980153184</v>
      </c>
    </row>
    <row r="371" spans="1:37" x14ac:dyDescent="0.25">
      <c r="A371" s="10">
        <v>370</v>
      </c>
      <c r="B371" s="10">
        <v>45</v>
      </c>
      <c r="C371" s="10" t="s">
        <v>575</v>
      </c>
      <c r="D371" s="50" t="s">
        <v>635</v>
      </c>
      <c r="E371" s="10">
        <v>2012</v>
      </c>
      <c r="F371" s="10" t="s">
        <v>112</v>
      </c>
      <c r="G371" s="10" t="s">
        <v>113</v>
      </c>
      <c r="H371" s="10" t="s">
        <v>419</v>
      </c>
      <c r="I371" s="10" t="s">
        <v>114</v>
      </c>
      <c r="J371" s="10" t="s">
        <v>115</v>
      </c>
      <c r="K371" s="10" t="s">
        <v>366</v>
      </c>
      <c r="L371" s="10">
        <v>412</v>
      </c>
      <c r="M371" s="10" t="s">
        <v>271</v>
      </c>
      <c r="N371" s="10" t="s">
        <v>177</v>
      </c>
      <c r="O371" s="10" t="s">
        <v>119</v>
      </c>
      <c r="P371" s="10" t="s">
        <v>120</v>
      </c>
      <c r="Q371" s="10" t="s">
        <v>361</v>
      </c>
      <c r="R371" s="10" t="s">
        <v>358</v>
      </c>
      <c r="S371" s="10">
        <v>0.22500000000000001</v>
      </c>
      <c r="T371" s="11">
        <v>39.143942000000003</v>
      </c>
      <c r="U371" s="11">
        <v>-76.819744999999998</v>
      </c>
      <c r="V371" s="10" t="s">
        <v>365</v>
      </c>
      <c r="W371" s="10">
        <v>20</v>
      </c>
      <c r="X371" s="10">
        <v>1.79</v>
      </c>
      <c r="Y371" s="10"/>
      <c r="Z371" s="10"/>
      <c r="AA371" s="10">
        <v>0.27</v>
      </c>
      <c r="AB371" s="10">
        <v>16.3</v>
      </c>
      <c r="AC371" s="10">
        <v>20</v>
      </c>
      <c r="AD371" s="10">
        <v>0.27</v>
      </c>
      <c r="AE371" s="10"/>
      <c r="AF371" s="10"/>
      <c r="AG371" s="10">
        <v>0</v>
      </c>
      <c r="AH371" s="10">
        <v>2.6</v>
      </c>
      <c r="AI371" s="10" t="s">
        <v>158</v>
      </c>
      <c r="AJ371" s="12"/>
      <c r="AK371" s="9">
        <f t="shared" si="6"/>
        <v>1.891548939836426</v>
      </c>
    </row>
    <row r="372" spans="1:37" x14ac:dyDescent="0.25">
      <c r="A372" s="10">
        <v>371</v>
      </c>
      <c r="B372" s="10">
        <v>45</v>
      </c>
      <c r="C372" s="10" t="s">
        <v>575</v>
      </c>
      <c r="D372" s="50" t="s">
        <v>635</v>
      </c>
      <c r="E372" s="10">
        <v>2012</v>
      </c>
      <c r="F372" s="10" t="s">
        <v>299</v>
      </c>
      <c r="G372" s="10" t="s">
        <v>113</v>
      </c>
      <c r="H372" s="10" t="s">
        <v>419</v>
      </c>
      <c r="I372" s="10" t="s">
        <v>114</v>
      </c>
      <c r="J372" s="10" t="s">
        <v>115</v>
      </c>
      <c r="K372" s="10" t="s">
        <v>366</v>
      </c>
      <c r="L372" s="10">
        <v>412</v>
      </c>
      <c r="M372" s="10" t="s">
        <v>271</v>
      </c>
      <c r="N372" s="10" t="s">
        <v>177</v>
      </c>
      <c r="O372" s="10" t="s">
        <v>119</v>
      </c>
      <c r="P372" s="10" t="s">
        <v>120</v>
      </c>
      <c r="Q372" s="10" t="s">
        <v>361</v>
      </c>
      <c r="R372" s="10" t="s">
        <v>358</v>
      </c>
      <c r="S372" s="10">
        <v>0.22500000000000001</v>
      </c>
      <c r="T372" s="11">
        <v>39.143942000000003</v>
      </c>
      <c r="U372" s="11">
        <v>-76.819744999999998</v>
      </c>
      <c r="V372" s="10" t="s">
        <v>365</v>
      </c>
      <c r="W372" s="10">
        <v>27</v>
      </c>
      <c r="X372" s="10">
        <v>0.1</v>
      </c>
      <c r="Y372" s="10"/>
      <c r="Z372" s="10"/>
      <c r="AA372" s="10">
        <v>0.02</v>
      </c>
      <c r="AB372" s="10">
        <v>0.34</v>
      </c>
      <c r="AC372" s="10">
        <v>27</v>
      </c>
      <c r="AD372" s="10">
        <v>0.02</v>
      </c>
      <c r="AE372" s="10"/>
      <c r="AF372" s="10"/>
      <c r="AG372" s="10">
        <v>0</v>
      </c>
      <c r="AH372" s="10">
        <v>0.13</v>
      </c>
      <c r="AI372" s="10" t="s">
        <v>158</v>
      </c>
      <c r="AJ372" s="12"/>
      <c r="AK372" s="9">
        <f t="shared" si="6"/>
        <v>1.6094379124341003</v>
      </c>
    </row>
    <row r="373" spans="1:37" x14ac:dyDescent="0.25">
      <c r="A373" s="10">
        <v>372</v>
      </c>
      <c r="B373" s="10">
        <v>45</v>
      </c>
      <c r="C373" s="10" t="s">
        <v>575</v>
      </c>
      <c r="D373" s="50" t="s">
        <v>635</v>
      </c>
      <c r="E373" s="10">
        <v>2012</v>
      </c>
      <c r="F373" s="10" t="s">
        <v>126</v>
      </c>
      <c r="G373" s="10" t="s">
        <v>113</v>
      </c>
      <c r="H373" s="10" t="s">
        <v>419</v>
      </c>
      <c r="I373" s="10" t="s">
        <v>114</v>
      </c>
      <c r="J373" s="10" t="s">
        <v>115</v>
      </c>
      <c r="K373" s="10" t="s">
        <v>366</v>
      </c>
      <c r="L373" s="10">
        <v>412</v>
      </c>
      <c r="M373" s="10" t="s">
        <v>271</v>
      </c>
      <c r="N373" s="10" t="s">
        <v>177</v>
      </c>
      <c r="O373" s="10" t="s">
        <v>119</v>
      </c>
      <c r="P373" s="10" t="s">
        <v>120</v>
      </c>
      <c r="Q373" s="10" t="s">
        <v>361</v>
      </c>
      <c r="R373" s="10" t="s">
        <v>358</v>
      </c>
      <c r="S373" s="10">
        <v>0.22500000000000001</v>
      </c>
      <c r="T373" s="11">
        <v>39.143942000000003</v>
      </c>
      <c r="U373" s="11">
        <v>-76.819744999999998</v>
      </c>
      <c r="V373" s="10" t="s">
        <v>365</v>
      </c>
      <c r="W373" s="10">
        <v>25</v>
      </c>
      <c r="X373" s="10">
        <v>2.94</v>
      </c>
      <c r="Y373" s="10"/>
      <c r="Z373" s="10"/>
      <c r="AA373" s="10">
        <v>0.31</v>
      </c>
      <c r="AB373" s="10">
        <v>12.1</v>
      </c>
      <c r="AC373" s="10">
        <v>25</v>
      </c>
      <c r="AD373" s="10">
        <v>3.35</v>
      </c>
      <c r="AE373" s="10"/>
      <c r="AF373" s="10"/>
      <c r="AG373" s="10">
        <v>0</v>
      </c>
      <c r="AH373" s="10">
        <v>62.4</v>
      </c>
      <c r="AI373" s="10" t="s">
        <v>158</v>
      </c>
      <c r="AJ373" s="12"/>
      <c r="AK373" s="9">
        <f t="shared" si="6"/>
        <v>-0.13055076448638486</v>
      </c>
    </row>
    <row r="374" spans="1:37" x14ac:dyDescent="0.25">
      <c r="A374" s="10">
        <v>373</v>
      </c>
      <c r="B374" s="10">
        <v>45</v>
      </c>
      <c r="C374" s="10" t="s">
        <v>575</v>
      </c>
      <c r="D374" s="50" t="s">
        <v>635</v>
      </c>
      <c r="E374" s="10">
        <v>2012</v>
      </c>
      <c r="F374" s="10" t="s">
        <v>127</v>
      </c>
      <c r="G374" s="10" t="s">
        <v>128</v>
      </c>
      <c r="H374" s="10" t="s">
        <v>419</v>
      </c>
      <c r="I374" s="10" t="s">
        <v>114</v>
      </c>
      <c r="J374" s="10" t="s">
        <v>115</v>
      </c>
      <c r="K374" s="10" t="s">
        <v>366</v>
      </c>
      <c r="L374" s="10">
        <v>412</v>
      </c>
      <c r="M374" s="10" t="s">
        <v>271</v>
      </c>
      <c r="N374" s="10" t="s">
        <v>177</v>
      </c>
      <c r="O374" s="10" t="s">
        <v>119</v>
      </c>
      <c r="P374" s="10" t="s">
        <v>120</v>
      </c>
      <c r="Q374" s="10" t="s">
        <v>361</v>
      </c>
      <c r="R374" s="10" t="s">
        <v>358</v>
      </c>
      <c r="S374" s="10">
        <v>0.22500000000000001</v>
      </c>
      <c r="T374" s="11">
        <v>39.143942000000003</v>
      </c>
      <c r="U374" s="11">
        <v>-76.819744999999998</v>
      </c>
      <c r="V374" s="10" t="s">
        <v>365</v>
      </c>
      <c r="W374" s="10">
        <v>27</v>
      </c>
      <c r="X374" s="10">
        <v>0.34</v>
      </c>
      <c r="Y374" s="10"/>
      <c r="Z374" s="10"/>
      <c r="AA374" s="10">
        <v>7.0000000000000007E-2</v>
      </c>
      <c r="AB374" s="10">
        <v>1.52</v>
      </c>
      <c r="AC374" s="10">
        <v>27</v>
      </c>
      <c r="AD374" s="10">
        <v>0.16</v>
      </c>
      <c r="AE374" s="10"/>
      <c r="AF374" s="10"/>
      <c r="AG374" s="10">
        <v>0</v>
      </c>
      <c r="AH374" s="10">
        <v>0.57999999999999996</v>
      </c>
      <c r="AI374" s="10" t="s">
        <v>158</v>
      </c>
      <c r="AJ374" s="12"/>
      <c r="AK374" s="9">
        <f t="shared" si="6"/>
        <v>0.7537718023763802</v>
      </c>
    </row>
    <row r="375" spans="1:37" x14ac:dyDescent="0.25">
      <c r="A375" s="10">
        <v>374</v>
      </c>
      <c r="B375" s="10">
        <v>46</v>
      </c>
      <c r="C375" s="10" t="s">
        <v>576</v>
      </c>
      <c r="D375" s="50" t="s">
        <v>636</v>
      </c>
      <c r="E375" s="10">
        <v>2021</v>
      </c>
      <c r="F375" s="10" t="s">
        <v>112</v>
      </c>
      <c r="G375" s="10" t="s">
        <v>113</v>
      </c>
      <c r="H375" s="10" t="s">
        <v>419</v>
      </c>
      <c r="I375" s="10" t="s">
        <v>132</v>
      </c>
      <c r="J375" s="10" t="s">
        <v>133</v>
      </c>
      <c r="K375" s="10" t="s">
        <v>367</v>
      </c>
      <c r="L375" s="10">
        <v>656</v>
      </c>
      <c r="M375" s="10" t="s">
        <v>220</v>
      </c>
      <c r="N375" s="10" t="s">
        <v>118</v>
      </c>
      <c r="O375" s="10" t="s">
        <v>119</v>
      </c>
      <c r="P375" s="10" t="s">
        <v>120</v>
      </c>
      <c r="Q375" s="10" t="s">
        <v>368</v>
      </c>
      <c r="R375" s="10" t="s">
        <v>291</v>
      </c>
      <c r="S375" s="10">
        <v>0.11</v>
      </c>
      <c r="T375" s="11">
        <v>43.756613999999999</v>
      </c>
      <c r="U375" s="11">
        <v>-94.343828999999999</v>
      </c>
      <c r="V375" s="10" t="s">
        <v>369</v>
      </c>
      <c r="W375" s="10"/>
      <c r="X375" s="10">
        <v>184.47499999999999</v>
      </c>
      <c r="Y375" s="10"/>
      <c r="Z375" s="10"/>
      <c r="AA375" s="10"/>
      <c r="AB375" s="10"/>
      <c r="AC375" s="10"/>
      <c r="AD375" s="10">
        <v>60.625</v>
      </c>
      <c r="AE375" s="10"/>
      <c r="AF375" s="10"/>
      <c r="AG375" s="10"/>
      <c r="AH375" s="10"/>
      <c r="AI375" s="10" t="s">
        <v>311</v>
      </c>
      <c r="AJ375" s="12"/>
      <c r="AK375" s="9">
        <f t="shared" si="6"/>
        <v>1.112806603686783</v>
      </c>
    </row>
    <row r="376" spans="1:37" x14ac:dyDescent="0.25">
      <c r="A376" s="10">
        <v>375</v>
      </c>
      <c r="B376" s="10">
        <v>47</v>
      </c>
      <c r="C376" s="10" t="s">
        <v>577</v>
      </c>
      <c r="D376" s="50" t="s">
        <v>637</v>
      </c>
      <c r="E376" s="10">
        <v>2022</v>
      </c>
      <c r="F376" s="10" t="s">
        <v>127</v>
      </c>
      <c r="G376" s="10" t="s">
        <v>128</v>
      </c>
      <c r="H376" s="10" t="s">
        <v>419</v>
      </c>
      <c r="I376" s="10" t="s">
        <v>132</v>
      </c>
      <c r="J376" s="10" t="s">
        <v>133</v>
      </c>
      <c r="K376" s="10" t="s">
        <v>370</v>
      </c>
      <c r="L376" s="10">
        <v>1013</v>
      </c>
      <c r="M376" s="10" t="s">
        <v>176</v>
      </c>
      <c r="N376" s="10" t="s">
        <v>177</v>
      </c>
      <c r="O376" s="10" t="s">
        <v>119</v>
      </c>
      <c r="P376" s="10" t="s">
        <v>120</v>
      </c>
      <c r="Q376" s="10" t="s">
        <v>371</v>
      </c>
      <c r="R376" s="10" t="s">
        <v>372</v>
      </c>
      <c r="S376" s="10">
        <v>12.14</v>
      </c>
      <c r="T376" s="11">
        <v>42.728197999999999</v>
      </c>
      <c r="U376" s="11">
        <v>-86.003848000000005</v>
      </c>
      <c r="V376" s="10" t="s">
        <v>373</v>
      </c>
      <c r="W376" s="10">
        <v>25</v>
      </c>
      <c r="X376" s="10">
        <v>0.59499999999999997</v>
      </c>
      <c r="Y376" s="10">
        <v>0.65300000000000002</v>
      </c>
      <c r="Z376" s="10"/>
      <c r="AA376" s="10"/>
      <c r="AB376" s="10"/>
      <c r="AC376" s="10">
        <v>25</v>
      </c>
      <c r="AD376" s="10">
        <v>0.24199999999999999</v>
      </c>
      <c r="AE376" s="10">
        <v>0.19900000000000001</v>
      </c>
      <c r="AF376" s="10"/>
      <c r="AG376" s="10"/>
      <c r="AH376" s="10"/>
      <c r="AI376" s="10" t="s">
        <v>158</v>
      </c>
      <c r="AJ376" s="12"/>
      <c r="AK376" s="9">
        <f t="shared" si="6"/>
        <v>0.89962367938894328</v>
      </c>
    </row>
    <row r="377" spans="1:37" x14ac:dyDescent="0.25">
      <c r="A377" s="10">
        <v>376</v>
      </c>
      <c r="B377" s="10">
        <v>47</v>
      </c>
      <c r="C377" s="10" t="s">
        <v>577</v>
      </c>
      <c r="D377" s="50" t="s">
        <v>637</v>
      </c>
      <c r="E377" s="10">
        <v>2022</v>
      </c>
      <c r="F377" s="10" t="s">
        <v>169</v>
      </c>
      <c r="G377" s="10" t="s">
        <v>128</v>
      </c>
      <c r="H377" s="10" t="s">
        <v>419</v>
      </c>
      <c r="I377" s="10" t="s">
        <v>132</v>
      </c>
      <c r="J377" s="10" t="s">
        <v>133</v>
      </c>
      <c r="K377" s="10" t="s">
        <v>370</v>
      </c>
      <c r="L377" s="10">
        <v>1013</v>
      </c>
      <c r="M377" s="10" t="s">
        <v>176</v>
      </c>
      <c r="N377" s="10" t="s">
        <v>177</v>
      </c>
      <c r="O377" s="10" t="s">
        <v>119</v>
      </c>
      <c r="P377" s="10" t="s">
        <v>120</v>
      </c>
      <c r="Q377" s="10" t="s">
        <v>371</v>
      </c>
      <c r="R377" s="10" t="s">
        <v>372</v>
      </c>
      <c r="S377" s="10">
        <v>12.14</v>
      </c>
      <c r="T377" s="11">
        <v>42.728197999999999</v>
      </c>
      <c r="U377" s="11">
        <v>-86.003848000000005</v>
      </c>
      <c r="V377" s="10" t="s">
        <v>373</v>
      </c>
      <c r="W377" s="10">
        <v>25</v>
      </c>
      <c r="X377" s="10">
        <v>0.36399999999999999</v>
      </c>
      <c r="Y377" s="10">
        <v>0.35499999999999998</v>
      </c>
      <c r="Z377" s="10"/>
      <c r="AA377" s="10"/>
      <c r="AB377" s="10"/>
      <c r="AC377" s="10">
        <v>25</v>
      </c>
      <c r="AD377" s="10">
        <v>0.17399999999999999</v>
      </c>
      <c r="AE377" s="10">
        <v>0.17399999999999999</v>
      </c>
      <c r="AF377" s="10"/>
      <c r="AG377" s="10"/>
      <c r="AH377" s="10"/>
      <c r="AI377" s="10" t="s">
        <v>158</v>
      </c>
      <c r="AJ377" s="12"/>
      <c r="AK377" s="9">
        <f t="shared" si="6"/>
        <v>0.73809856842221155</v>
      </c>
    </row>
    <row r="378" spans="1:37" x14ac:dyDescent="0.25">
      <c r="A378" s="10">
        <v>377</v>
      </c>
      <c r="B378" s="10">
        <v>47</v>
      </c>
      <c r="C378" s="10" t="s">
        <v>577</v>
      </c>
      <c r="D378" s="50" t="s">
        <v>637</v>
      </c>
      <c r="E378" s="10">
        <v>2022</v>
      </c>
      <c r="F378" s="10" t="s">
        <v>127</v>
      </c>
      <c r="G378" s="10" t="s">
        <v>128</v>
      </c>
      <c r="H378" s="10" t="s">
        <v>419</v>
      </c>
      <c r="I378" s="10" t="s">
        <v>132</v>
      </c>
      <c r="J378" s="10" t="s">
        <v>133</v>
      </c>
      <c r="K378" s="10" t="s">
        <v>370</v>
      </c>
      <c r="L378" s="10">
        <v>1013</v>
      </c>
      <c r="M378" s="10" t="s">
        <v>176</v>
      </c>
      <c r="N378" s="10" t="s">
        <v>177</v>
      </c>
      <c r="O378" s="10" t="s">
        <v>119</v>
      </c>
      <c r="P378" s="10" t="s">
        <v>120</v>
      </c>
      <c r="Q378" s="10" t="s">
        <v>374</v>
      </c>
      <c r="R378" s="10" t="s">
        <v>372</v>
      </c>
      <c r="S378" s="10">
        <v>12.14</v>
      </c>
      <c r="T378" s="11">
        <v>42.736896000000002</v>
      </c>
      <c r="U378" s="11">
        <v>-86.026912999999993</v>
      </c>
      <c r="V378" s="10" t="s">
        <v>373</v>
      </c>
      <c r="W378" s="10">
        <v>21</v>
      </c>
      <c r="X378" s="10">
        <v>0.438</v>
      </c>
      <c r="Y378" s="10">
        <v>0.66400000000000003</v>
      </c>
      <c r="Z378" s="10"/>
      <c r="AA378" s="10"/>
      <c r="AB378" s="10"/>
      <c r="AC378" s="10">
        <v>21</v>
      </c>
      <c r="AD378" s="10">
        <v>0.104</v>
      </c>
      <c r="AE378" s="10">
        <v>8.5999999999999993E-2</v>
      </c>
      <c r="AF378" s="10"/>
      <c r="AG378" s="10"/>
      <c r="AH378" s="10"/>
      <c r="AI378" s="10" t="s">
        <v>158</v>
      </c>
      <c r="AJ378" s="12"/>
      <c r="AK378" s="9">
        <f t="shared" si="6"/>
        <v>1.4378280112350734</v>
      </c>
    </row>
    <row r="379" spans="1:37" x14ac:dyDescent="0.25">
      <c r="A379" s="10">
        <v>378</v>
      </c>
      <c r="B379" s="10">
        <v>47</v>
      </c>
      <c r="C379" s="10" t="s">
        <v>577</v>
      </c>
      <c r="D379" s="50" t="s">
        <v>637</v>
      </c>
      <c r="E379" s="10">
        <v>2022</v>
      </c>
      <c r="F379" s="10" t="s">
        <v>169</v>
      </c>
      <c r="G379" s="10" t="s">
        <v>128</v>
      </c>
      <c r="H379" s="10" t="s">
        <v>419</v>
      </c>
      <c r="I379" s="10" t="s">
        <v>132</v>
      </c>
      <c r="J379" s="10" t="s">
        <v>133</v>
      </c>
      <c r="K379" s="10" t="s">
        <v>370</v>
      </c>
      <c r="L379" s="10">
        <v>1013</v>
      </c>
      <c r="M379" s="10" t="s">
        <v>176</v>
      </c>
      <c r="N379" s="10" t="s">
        <v>177</v>
      </c>
      <c r="O379" s="10" t="s">
        <v>119</v>
      </c>
      <c r="P379" s="10" t="s">
        <v>120</v>
      </c>
      <c r="Q379" s="10" t="s">
        <v>374</v>
      </c>
      <c r="R379" s="10" t="s">
        <v>372</v>
      </c>
      <c r="S379" s="10">
        <v>12.14</v>
      </c>
      <c r="T379" s="11">
        <v>42.736896000000002</v>
      </c>
      <c r="U379" s="11">
        <v>-86.026912999999993</v>
      </c>
      <c r="V379" s="10" t="s">
        <v>373</v>
      </c>
      <c r="W379" s="10">
        <v>21</v>
      </c>
      <c r="X379" s="10">
        <v>0.16400000000000001</v>
      </c>
      <c r="Y379" s="10">
        <v>0.188</v>
      </c>
      <c r="Z379" s="10"/>
      <c r="AA379" s="10"/>
      <c r="AB379" s="10"/>
      <c r="AC379" s="10">
        <v>21</v>
      </c>
      <c r="AD379" s="10">
        <v>6.9000000000000006E-2</v>
      </c>
      <c r="AE379" s="10">
        <v>5.7000000000000002E-2</v>
      </c>
      <c r="AF379" s="10"/>
      <c r="AG379" s="10"/>
      <c r="AH379" s="10"/>
      <c r="AI379" s="10" t="s">
        <v>158</v>
      </c>
      <c r="AJ379" s="12"/>
      <c r="AK379" s="9">
        <f t="shared" si="6"/>
        <v>0.86575992322693895</v>
      </c>
    </row>
    <row r="380" spans="1:37" x14ac:dyDescent="0.25">
      <c r="A380" s="10">
        <v>379</v>
      </c>
      <c r="B380" s="10">
        <v>47</v>
      </c>
      <c r="C380" s="10" t="s">
        <v>577</v>
      </c>
      <c r="D380" s="50" t="s">
        <v>637</v>
      </c>
      <c r="E380" s="10">
        <v>2022</v>
      </c>
      <c r="F380" s="10" t="s">
        <v>127</v>
      </c>
      <c r="G380" s="10" t="s">
        <v>128</v>
      </c>
      <c r="H380" s="10" t="s">
        <v>419</v>
      </c>
      <c r="I380" s="10" t="s">
        <v>132</v>
      </c>
      <c r="J380" s="10" t="s">
        <v>133</v>
      </c>
      <c r="K380" s="10" t="s">
        <v>370</v>
      </c>
      <c r="L380" s="10">
        <v>1013</v>
      </c>
      <c r="M380" s="10" t="s">
        <v>176</v>
      </c>
      <c r="N380" s="10" t="s">
        <v>177</v>
      </c>
      <c r="O380" s="10" t="s">
        <v>119</v>
      </c>
      <c r="P380" s="10" t="s">
        <v>120</v>
      </c>
      <c r="Q380" s="10" t="s">
        <v>375</v>
      </c>
      <c r="R380" s="10" t="s">
        <v>372</v>
      </c>
      <c r="S380" s="10">
        <v>12.14</v>
      </c>
      <c r="T380" s="11">
        <v>42.728226999999997</v>
      </c>
      <c r="U380" s="11">
        <v>-86.031419</v>
      </c>
      <c r="V380" s="10" t="s">
        <v>373</v>
      </c>
      <c r="W380" s="10">
        <v>17</v>
      </c>
      <c r="X380" s="10">
        <v>0.997</v>
      </c>
      <c r="Y380" s="10">
        <v>1.4510000000000001</v>
      </c>
      <c r="Z380" s="10"/>
      <c r="AA380" s="10"/>
      <c r="AB380" s="10"/>
      <c r="AC380" s="10">
        <v>17</v>
      </c>
      <c r="AD380" s="10">
        <v>0.30399999999999999</v>
      </c>
      <c r="AE380" s="10">
        <v>0.126</v>
      </c>
      <c r="AF380" s="10"/>
      <c r="AG380" s="10"/>
      <c r="AH380" s="10"/>
      <c r="AI380" s="10" t="s">
        <v>158</v>
      </c>
      <c r="AJ380" s="12"/>
      <c r="AK380" s="9">
        <f t="shared" si="6"/>
        <v>1.1877230685556166</v>
      </c>
    </row>
    <row r="381" spans="1:37" x14ac:dyDescent="0.25">
      <c r="A381" s="10">
        <v>380</v>
      </c>
      <c r="B381" s="10">
        <v>47</v>
      </c>
      <c r="C381" s="10" t="s">
        <v>577</v>
      </c>
      <c r="D381" s="50" t="s">
        <v>637</v>
      </c>
      <c r="E381" s="10">
        <v>2022</v>
      </c>
      <c r="F381" s="10" t="s">
        <v>169</v>
      </c>
      <c r="G381" s="10" t="s">
        <v>128</v>
      </c>
      <c r="H381" s="10" t="s">
        <v>419</v>
      </c>
      <c r="I381" s="10" t="s">
        <v>132</v>
      </c>
      <c r="J381" s="10" t="s">
        <v>133</v>
      </c>
      <c r="K381" s="10" t="s">
        <v>370</v>
      </c>
      <c r="L381" s="10">
        <v>1013</v>
      </c>
      <c r="M381" s="10" t="s">
        <v>176</v>
      </c>
      <c r="N381" s="10" t="s">
        <v>177</v>
      </c>
      <c r="O381" s="10" t="s">
        <v>119</v>
      </c>
      <c r="P381" s="10" t="s">
        <v>120</v>
      </c>
      <c r="Q381" s="10" t="s">
        <v>375</v>
      </c>
      <c r="R381" s="10" t="s">
        <v>372</v>
      </c>
      <c r="S381" s="10">
        <v>12.14</v>
      </c>
      <c r="T381" s="11">
        <v>42.728226999999997</v>
      </c>
      <c r="U381" s="11">
        <v>-86.031419</v>
      </c>
      <c r="V381" s="10" t="s">
        <v>373</v>
      </c>
      <c r="W381" s="10">
        <v>17</v>
      </c>
      <c r="X381" s="10">
        <v>0.28499999999999998</v>
      </c>
      <c r="Y381" s="10">
        <v>0.20799999999999999</v>
      </c>
      <c r="Z381" s="10"/>
      <c r="AA381" s="10"/>
      <c r="AB381" s="10"/>
      <c r="AC381" s="10">
        <v>17</v>
      </c>
      <c r="AD381" s="10">
        <v>0.23400000000000001</v>
      </c>
      <c r="AE381" s="10">
        <v>0.14899999999999999</v>
      </c>
      <c r="AF381" s="10"/>
      <c r="AG381" s="10"/>
      <c r="AH381" s="10"/>
      <c r="AI381" s="10" t="s">
        <v>158</v>
      </c>
      <c r="AJ381" s="12"/>
      <c r="AK381" s="9">
        <f t="shared" si="6"/>
        <v>0.19716806491094901</v>
      </c>
    </row>
    <row r="382" spans="1:37" x14ac:dyDescent="0.25">
      <c r="A382" s="10">
        <v>381</v>
      </c>
      <c r="B382" s="10">
        <v>48</v>
      </c>
      <c r="C382" s="10" t="s">
        <v>578</v>
      </c>
      <c r="D382" s="50" t="s">
        <v>638</v>
      </c>
      <c r="E382" s="10">
        <v>2013</v>
      </c>
      <c r="F382" s="10" t="s">
        <v>126</v>
      </c>
      <c r="G382" s="10" t="s">
        <v>113</v>
      </c>
      <c r="H382" s="10" t="s">
        <v>419</v>
      </c>
      <c r="I382" s="10" t="s">
        <v>114</v>
      </c>
      <c r="J382" s="10" t="s">
        <v>115</v>
      </c>
      <c r="K382" s="10" t="s">
        <v>376</v>
      </c>
      <c r="L382" s="10">
        <v>393</v>
      </c>
      <c r="M382" s="10" t="s">
        <v>227</v>
      </c>
      <c r="N382" s="10" t="s">
        <v>177</v>
      </c>
      <c r="O382" s="10" t="s">
        <v>119</v>
      </c>
      <c r="P382" s="10" t="s">
        <v>120</v>
      </c>
      <c r="Q382" s="10" t="s">
        <v>377</v>
      </c>
      <c r="R382" s="10" t="s">
        <v>157</v>
      </c>
      <c r="S382" s="10">
        <v>1.23</v>
      </c>
      <c r="T382" s="11">
        <v>35.723053999999998</v>
      </c>
      <c r="U382" s="11">
        <v>-77.981660000000005</v>
      </c>
      <c r="V382" s="10" t="s">
        <v>223</v>
      </c>
      <c r="W382" s="10">
        <v>20</v>
      </c>
      <c r="X382" s="10">
        <v>0.98</v>
      </c>
      <c r="Y382" s="10"/>
      <c r="Z382" s="10"/>
      <c r="AA382" s="10"/>
      <c r="AB382" s="10"/>
      <c r="AC382" s="10">
        <v>20</v>
      </c>
      <c r="AD382" s="10">
        <v>1.05</v>
      </c>
      <c r="AE382" s="10"/>
      <c r="AF382" s="10"/>
      <c r="AG382" s="10"/>
      <c r="AH382" s="10"/>
      <c r="AI382" s="10" t="s">
        <v>158</v>
      </c>
      <c r="AJ382" s="12"/>
      <c r="AK382" s="9">
        <f t="shared" si="6"/>
        <v>-6.899287148695156E-2</v>
      </c>
    </row>
    <row r="383" spans="1:37" x14ac:dyDescent="0.25">
      <c r="A383" s="10">
        <v>382</v>
      </c>
      <c r="B383" s="10">
        <v>48</v>
      </c>
      <c r="C383" s="10" t="s">
        <v>578</v>
      </c>
      <c r="D383" s="50" t="s">
        <v>638</v>
      </c>
      <c r="E383" s="10">
        <v>2013</v>
      </c>
      <c r="F383" s="10" t="s">
        <v>217</v>
      </c>
      <c r="G383" s="10" t="s">
        <v>113</v>
      </c>
      <c r="H383" s="10" t="s">
        <v>419</v>
      </c>
      <c r="I383" s="10" t="s">
        <v>114</v>
      </c>
      <c r="J383" s="10" t="s">
        <v>115</v>
      </c>
      <c r="K383" s="10" t="s">
        <v>376</v>
      </c>
      <c r="L383" s="10">
        <v>393</v>
      </c>
      <c r="M383" s="10" t="s">
        <v>227</v>
      </c>
      <c r="N383" s="10" t="s">
        <v>177</v>
      </c>
      <c r="O383" s="10" t="s">
        <v>119</v>
      </c>
      <c r="P383" s="10" t="s">
        <v>120</v>
      </c>
      <c r="Q383" s="10" t="s">
        <v>377</v>
      </c>
      <c r="R383" s="10" t="s">
        <v>157</v>
      </c>
      <c r="S383" s="10">
        <v>1.23</v>
      </c>
      <c r="T383" s="11">
        <v>35.723053999999998</v>
      </c>
      <c r="U383" s="11">
        <v>-77.981660000000005</v>
      </c>
      <c r="V383" s="10" t="s">
        <v>223</v>
      </c>
      <c r="W383" s="10">
        <v>20</v>
      </c>
      <c r="X383" s="10">
        <v>0.18</v>
      </c>
      <c r="Y383" s="10"/>
      <c r="Z383" s="10"/>
      <c r="AA383" s="10"/>
      <c r="AB383" s="10"/>
      <c r="AC383" s="10">
        <v>20</v>
      </c>
      <c r="AD383" s="10">
        <v>0.17</v>
      </c>
      <c r="AE383" s="10"/>
      <c r="AF383" s="10"/>
      <c r="AG383" s="10"/>
      <c r="AH383" s="10"/>
      <c r="AI383" s="10" t="s">
        <v>158</v>
      </c>
      <c r="AJ383" s="12"/>
      <c r="AK383" s="9">
        <f t="shared" si="6"/>
        <v>5.7158413839948415E-2</v>
      </c>
    </row>
    <row r="384" spans="1:37" x14ac:dyDescent="0.25">
      <c r="A384" s="10">
        <v>383</v>
      </c>
      <c r="B384" s="10">
        <v>48</v>
      </c>
      <c r="C384" s="10" t="s">
        <v>578</v>
      </c>
      <c r="D384" s="50" t="s">
        <v>638</v>
      </c>
      <c r="E384" s="10">
        <v>2013</v>
      </c>
      <c r="F384" s="10" t="s">
        <v>129</v>
      </c>
      <c r="G384" s="10" t="s">
        <v>113</v>
      </c>
      <c r="H384" s="10" t="s">
        <v>419</v>
      </c>
      <c r="I384" s="10" t="s">
        <v>114</v>
      </c>
      <c r="J384" s="10" t="s">
        <v>115</v>
      </c>
      <c r="K384" s="10" t="s">
        <v>376</v>
      </c>
      <c r="L384" s="10">
        <v>393</v>
      </c>
      <c r="M384" s="10" t="s">
        <v>227</v>
      </c>
      <c r="N384" s="10" t="s">
        <v>177</v>
      </c>
      <c r="O384" s="10" t="s">
        <v>119</v>
      </c>
      <c r="P384" s="10" t="s">
        <v>120</v>
      </c>
      <c r="Q384" s="10" t="s">
        <v>377</v>
      </c>
      <c r="R384" s="10" t="s">
        <v>157</v>
      </c>
      <c r="S384" s="10">
        <v>1.23</v>
      </c>
      <c r="T384" s="11">
        <v>35.723053999999998</v>
      </c>
      <c r="U384" s="11">
        <v>-77.981660000000005</v>
      </c>
      <c r="V384" s="10" t="s">
        <v>223</v>
      </c>
      <c r="W384" s="10">
        <v>20</v>
      </c>
      <c r="X384" s="10">
        <v>1.21</v>
      </c>
      <c r="Y384" s="10"/>
      <c r="Z384" s="10"/>
      <c r="AA384" s="10"/>
      <c r="AB384" s="10"/>
      <c r="AC384" s="10">
        <v>20</v>
      </c>
      <c r="AD384" s="10">
        <v>1.1599999999999999</v>
      </c>
      <c r="AE384" s="10"/>
      <c r="AF384" s="10"/>
      <c r="AG384" s="10"/>
      <c r="AH384" s="10"/>
      <c r="AI384" s="10" t="s">
        <v>158</v>
      </c>
      <c r="AJ384" s="12"/>
      <c r="AK384" s="9">
        <f t="shared" si="6"/>
        <v>4.2200354490376471E-2</v>
      </c>
    </row>
    <row r="385" spans="1:37" x14ac:dyDescent="0.25">
      <c r="A385" s="10">
        <v>384</v>
      </c>
      <c r="B385" s="10">
        <v>48</v>
      </c>
      <c r="C385" s="10" t="s">
        <v>578</v>
      </c>
      <c r="D385" s="50" t="s">
        <v>638</v>
      </c>
      <c r="E385" s="10">
        <v>2013</v>
      </c>
      <c r="F385" s="10" t="s">
        <v>125</v>
      </c>
      <c r="G385" s="10" t="s">
        <v>113</v>
      </c>
      <c r="H385" s="10" t="s">
        <v>419</v>
      </c>
      <c r="I385" s="10" t="s">
        <v>114</v>
      </c>
      <c r="J385" s="10" t="s">
        <v>115</v>
      </c>
      <c r="K385" s="10" t="s">
        <v>376</v>
      </c>
      <c r="L385" s="10">
        <v>393</v>
      </c>
      <c r="M385" s="10" t="s">
        <v>227</v>
      </c>
      <c r="N385" s="10" t="s">
        <v>177</v>
      </c>
      <c r="O385" s="10" t="s">
        <v>119</v>
      </c>
      <c r="P385" s="10" t="s">
        <v>120</v>
      </c>
      <c r="Q385" s="10" t="s">
        <v>377</v>
      </c>
      <c r="R385" s="10" t="s">
        <v>157</v>
      </c>
      <c r="S385" s="10">
        <v>1.23</v>
      </c>
      <c r="T385" s="11">
        <v>35.723053999999998</v>
      </c>
      <c r="U385" s="11">
        <v>-77.981660000000005</v>
      </c>
      <c r="V385" s="10" t="s">
        <v>223</v>
      </c>
      <c r="W385" s="10">
        <v>20</v>
      </c>
      <c r="X385" s="10">
        <v>0.16</v>
      </c>
      <c r="Y385" s="10"/>
      <c r="Z385" s="10"/>
      <c r="AA385" s="10"/>
      <c r="AB385" s="10"/>
      <c r="AC385" s="10">
        <v>20</v>
      </c>
      <c r="AD385" s="10">
        <v>0.08</v>
      </c>
      <c r="AE385" s="10"/>
      <c r="AF385" s="10"/>
      <c r="AG385" s="10"/>
      <c r="AH385" s="10"/>
      <c r="AI385" s="10" t="s">
        <v>158</v>
      </c>
      <c r="AJ385" s="12"/>
      <c r="AK385" s="9">
        <f t="shared" si="6"/>
        <v>0.69314718055994529</v>
      </c>
    </row>
    <row r="386" spans="1:37" x14ac:dyDescent="0.25">
      <c r="A386" s="10">
        <v>385</v>
      </c>
      <c r="B386" s="10">
        <v>48</v>
      </c>
      <c r="C386" s="10" t="s">
        <v>578</v>
      </c>
      <c r="D386" s="50" t="s">
        <v>638</v>
      </c>
      <c r="E386" s="10">
        <v>2013</v>
      </c>
      <c r="F386" s="10" t="s">
        <v>130</v>
      </c>
      <c r="G386" s="10" t="s">
        <v>113</v>
      </c>
      <c r="H386" s="10" t="s">
        <v>419</v>
      </c>
      <c r="I386" s="10" t="s">
        <v>114</v>
      </c>
      <c r="J386" s="10" t="s">
        <v>115</v>
      </c>
      <c r="K386" s="10" t="s">
        <v>376</v>
      </c>
      <c r="L386" s="10">
        <v>393</v>
      </c>
      <c r="M386" s="10" t="s">
        <v>227</v>
      </c>
      <c r="N386" s="10" t="s">
        <v>177</v>
      </c>
      <c r="O386" s="10" t="s">
        <v>119</v>
      </c>
      <c r="P386" s="10" t="s">
        <v>120</v>
      </c>
      <c r="Q386" s="10" t="s">
        <v>377</v>
      </c>
      <c r="R386" s="10" t="s">
        <v>157</v>
      </c>
      <c r="S386" s="10">
        <v>1.23</v>
      </c>
      <c r="T386" s="11">
        <v>35.723053999999998</v>
      </c>
      <c r="U386" s="11">
        <v>-77.981660000000005</v>
      </c>
      <c r="V386" s="10" t="s">
        <v>223</v>
      </c>
      <c r="W386" s="10">
        <v>20</v>
      </c>
      <c r="X386" s="10">
        <v>0.83</v>
      </c>
      <c r="Y386" s="10"/>
      <c r="Z386" s="10"/>
      <c r="AA386" s="10"/>
      <c r="AB386" s="10"/>
      <c r="AC386" s="10">
        <v>20</v>
      </c>
      <c r="AD386" s="10">
        <v>0.92</v>
      </c>
      <c r="AE386" s="10"/>
      <c r="AF386" s="10"/>
      <c r="AG386" s="10"/>
      <c r="AH386" s="10"/>
      <c r="AI386" s="10" t="s">
        <v>158</v>
      </c>
      <c r="AJ386" s="12"/>
      <c r="AK386" s="9">
        <f t="shared" si="6"/>
        <v>-0.1029479692524425</v>
      </c>
    </row>
    <row r="387" spans="1:37" x14ac:dyDescent="0.25">
      <c r="A387" s="10">
        <v>386</v>
      </c>
      <c r="B387" s="10">
        <v>48</v>
      </c>
      <c r="C387" s="10" t="s">
        <v>578</v>
      </c>
      <c r="D387" s="50" t="s">
        <v>638</v>
      </c>
      <c r="E387" s="10">
        <v>2013</v>
      </c>
      <c r="F387" s="10" t="s">
        <v>127</v>
      </c>
      <c r="G387" s="10" t="s">
        <v>128</v>
      </c>
      <c r="H387" s="10" t="s">
        <v>419</v>
      </c>
      <c r="I387" s="10" t="s">
        <v>114</v>
      </c>
      <c r="J387" s="10" t="s">
        <v>115</v>
      </c>
      <c r="K387" s="10" t="s">
        <v>376</v>
      </c>
      <c r="L387" s="10">
        <v>393</v>
      </c>
      <c r="M387" s="10" t="s">
        <v>227</v>
      </c>
      <c r="N387" s="10" t="s">
        <v>177</v>
      </c>
      <c r="O387" s="10" t="s">
        <v>119</v>
      </c>
      <c r="P387" s="10" t="s">
        <v>120</v>
      </c>
      <c r="Q387" s="10" t="s">
        <v>377</v>
      </c>
      <c r="R387" s="10" t="s">
        <v>157</v>
      </c>
      <c r="S387" s="10">
        <v>1.23</v>
      </c>
      <c r="T387" s="11">
        <v>35.723053999999998</v>
      </c>
      <c r="U387" s="11">
        <v>-77.981660000000005</v>
      </c>
      <c r="V387" s="10" t="s">
        <v>223</v>
      </c>
      <c r="W387" s="10">
        <v>20</v>
      </c>
      <c r="X387" s="10">
        <v>0.14000000000000001</v>
      </c>
      <c r="Y387" s="10"/>
      <c r="Z387" s="10"/>
      <c r="AA387" s="10"/>
      <c r="AB387" s="10"/>
      <c r="AC387" s="10">
        <v>20</v>
      </c>
      <c r="AD387" s="10">
        <v>0.33</v>
      </c>
      <c r="AE387" s="10"/>
      <c r="AF387" s="10"/>
      <c r="AG387" s="10"/>
      <c r="AH387" s="10"/>
      <c r="AI387" s="10" t="s">
        <v>158</v>
      </c>
      <c r="AJ387" s="12"/>
      <c r="AK387" s="9">
        <f t="shared" si="6"/>
        <v>-0.8574502318512216</v>
      </c>
    </row>
    <row r="388" spans="1:37" x14ac:dyDescent="0.25">
      <c r="A388" s="10">
        <v>387</v>
      </c>
      <c r="B388" s="10">
        <v>48</v>
      </c>
      <c r="C388" s="10" t="s">
        <v>578</v>
      </c>
      <c r="D388" s="50" t="s">
        <v>638</v>
      </c>
      <c r="E388" s="10">
        <v>2013</v>
      </c>
      <c r="F388" s="10" t="s">
        <v>169</v>
      </c>
      <c r="G388" s="10" t="s">
        <v>128</v>
      </c>
      <c r="H388" s="10" t="s">
        <v>419</v>
      </c>
      <c r="I388" s="10" t="s">
        <v>114</v>
      </c>
      <c r="J388" s="10" t="s">
        <v>115</v>
      </c>
      <c r="K388" s="10" t="s">
        <v>376</v>
      </c>
      <c r="L388" s="10">
        <v>393</v>
      </c>
      <c r="M388" s="10" t="s">
        <v>227</v>
      </c>
      <c r="N388" s="10" t="s">
        <v>177</v>
      </c>
      <c r="O388" s="10" t="s">
        <v>119</v>
      </c>
      <c r="P388" s="10" t="s">
        <v>120</v>
      </c>
      <c r="Q388" s="10" t="s">
        <v>377</v>
      </c>
      <c r="R388" s="10" t="s">
        <v>157</v>
      </c>
      <c r="S388" s="10">
        <v>1.23</v>
      </c>
      <c r="T388" s="11">
        <v>35.723053999999998</v>
      </c>
      <c r="U388" s="11">
        <v>-77.981660000000005</v>
      </c>
      <c r="V388" s="10" t="s">
        <v>223</v>
      </c>
      <c r="W388" s="10">
        <v>17</v>
      </c>
      <c r="X388" s="10">
        <v>0.06</v>
      </c>
      <c r="Y388" s="10"/>
      <c r="Z388" s="10"/>
      <c r="AA388" s="10"/>
      <c r="AB388" s="10"/>
      <c r="AC388" s="10">
        <v>17</v>
      </c>
      <c r="AD388" s="10">
        <v>0.26</v>
      </c>
      <c r="AE388" s="10"/>
      <c r="AF388" s="10"/>
      <c r="AG388" s="10"/>
      <c r="AH388" s="10"/>
      <c r="AI388" s="10" t="s">
        <v>158</v>
      </c>
      <c r="AJ388" s="12"/>
      <c r="AK388" s="9">
        <f t="shared" si="6"/>
        <v>-1.4663370687934272</v>
      </c>
    </row>
    <row r="389" spans="1:37" x14ac:dyDescent="0.25">
      <c r="A389" s="10">
        <v>388</v>
      </c>
      <c r="B389" s="10">
        <v>48</v>
      </c>
      <c r="C389" s="10" t="s">
        <v>578</v>
      </c>
      <c r="D389" s="50" t="s">
        <v>638</v>
      </c>
      <c r="E389" s="10">
        <v>2013</v>
      </c>
      <c r="F389" s="10" t="s">
        <v>142</v>
      </c>
      <c r="G389" s="10" t="s">
        <v>143</v>
      </c>
      <c r="H389" s="10" t="s">
        <v>143</v>
      </c>
      <c r="I389" s="10" t="s">
        <v>114</v>
      </c>
      <c r="J389" s="10" t="s">
        <v>115</v>
      </c>
      <c r="K389" s="10" t="s">
        <v>376</v>
      </c>
      <c r="L389" s="10">
        <v>393</v>
      </c>
      <c r="M389" s="10" t="s">
        <v>227</v>
      </c>
      <c r="N389" s="10" t="s">
        <v>177</v>
      </c>
      <c r="O389" s="10" t="s">
        <v>119</v>
      </c>
      <c r="P389" s="10" t="s">
        <v>120</v>
      </c>
      <c r="Q389" s="10" t="s">
        <v>377</v>
      </c>
      <c r="R389" s="10" t="s">
        <v>157</v>
      </c>
      <c r="S389" s="10">
        <v>1.23</v>
      </c>
      <c r="T389" s="11">
        <v>35.723053999999998</v>
      </c>
      <c r="U389" s="11">
        <v>-77.981660000000005</v>
      </c>
      <c r="V389" s="10" t="s">
        <v>223</v>
      </c>
      <c r="W389" s="10">
        <v>17</v>
      </c>
      <c r="X389" s="10">
        <v>33</v>
      </c>
      <c r="Y389" s="10"/>
      <c r="Z389" s="10"/>
      <c r="AA389" s="10"/>
      <c r="AB389" s="10"/>
      <c r="AC389" s="10">
        <v>17</v>
      </c>
      <c r="AD389" s="10">
        <v>8</v>
      </c>
      <c r="AE389" s="10"/>
      <c r="AF389" s="10"/>
      <c r="AG389" s="10"/>
      <c r="AH389" s="10"/>
      <c r="AI389" s="10" t="s">
        <v>158</v>
      </c>
      <c r="AJ389" s="12"/>
      <c r="AK389" s="9">
        <f t="shared" si="6"/>
        <v>1.4170660197866443</v>
      </c>
    </row>
    <row r="390" spans="1:37" x14ac:dyDescent="0.25">
      <c r="A390" s="10">
        <v>389</v>
      </c>
      <c r="B390" s="10">
        <v>48</v>
      </c>
      <c r="C390" s="10" t="s">
        <v>578</v>
      </c>
      <c r="D390" s="50" t="s">
        <v>638</v>
      </c>
      <c r="E390" s="10">
        <v>2013</v>
      </c>
      <c r="F390" s="10" t="s">
        <v>126</v>
      </c>
      <c r="G390" s="10" t="s">
        <v>113</v>
      </c>
      <c r="H390" s="10" t="s">
        <v>419</v>
      </c>
      <c r="I390" s="10" t="s">
        <v>114</v>
      </c>
      <c r="J390" s="10" t="s">
        <v>115</v>
      </c>
      <c r="K390" s="10" t="s">
        <v>378</v>
      </c>
      <c r="L390" s="10">
        <v>393</v>
      </c>
      <c r="M390" s="10" t="s">
        <v>227</v>
      </c>
      <c r="N390" s="10" t="s">
        <v>177</v>
      </c>
      <c r="O390" s="10" t="s">
        <v>119</v>
      </c>
      <c r="P390" s="10" t="s">
        <v>120</v>
      </c>
      <c r="Q390" s="10" t="s">
        <v>377</v>
      </c>
      <c r="R390" s="10" t="s">
        <v>157</v>
      </c>
      <c r="S390" s="10">
        <v>1.23</v>
      </c>
      <c r="T390" s="11">
        <v>35.723053999999998</v>
      </c>
      <c r="U390" s="11">
        <v>-77.981660000000005</v>
      </c>
      <c r="V390" s="10" t="s">
        <v>223</v>
      </c>
      <c r="W390" s="10">
        <v>20</v>
      </c>
      <c r="X390" s="10">
        <v>0.98</v>
      </c>
      <c r="Y390" s="10"/>
      <c r="Z390" s="10"/>
      <c r="AA390" s="10"/>
      <c r="AB390" s="10"/>
      <c r="AC390" s="10">
        <v>20</v>
      </c>
      <c r="AD390" s="10">
        <v>0.85</v>
      </c>
      <c r="AE390" s="10"/>
      <c r="AF390" s="10"/>
      <c r="AG390" s="10"/>
      <c r="AH390" s="10"/>
      <c r="AI390" s="10" t="s">
        <v>158</v>
      </c>
      <c r="AJ390" s="12"/>
      <c r="AK390" s="9">
        <f t="shared" si="6"/>
        <v>0.14231622218025539</v>
      </c>
    </row>
    <row r="391" spans="1:37" x14ac:dyDescent="0.25">
      <c r="A391" s="10">
        <v>390</v>
      </c>
      <c r="B391" s="10">
        <v>48</v>
      </c>
      <c r="C391" s="10" t="s">
        <v>578</v>
      </c>
      <c r="D391" s="50" t="s">
        <v>638</v>
      </c>
      <c r="E391" s="10">
        <v>2013</v>
      </c>
      <c r="F391" s="10" t="s">
        <v>217</v>
      </c>
      <c r="G391" s="10" t="s">
        <v>113</v>
      </c>
      <c r="H391" s="10" t="s">
        <v>419</v>
      </c>
      <c r="I391" s="10" t="s">
        <v>114</v>
      </c>
      <c r="J391" s="10" t="s">
        <v>115</v>
      </c>
      <c r="K391" s="10" t="s">
        <v>378</v>
      </c>
      <c r="L391" s="10">
        <v>393</v>
      </c>
      <c r="M391" s="10" t="s">
        <v>227</v>
      </c>
      <c r="N391" s="10" t="s">
        <v>177</v>
      </c>
      <c r="O391" s="10" t="s">
        <v>119</v>
      </c>
      <c r="P391" s="10" t="s">
        <v>120</v>
      </c>
      <c r="Q391" s="10" t="s">
        <v>377</v>
      </c>
      <c r="R391" s="10" t="s">
        <v>157</v>
      </c>
      <c r="S391" s="10">
        <v>1.23</v>
      </c>
      <c r="T391" s="11">
        <v>35.723053999999998</v>
      </c>
      <c r="U391" s="11">
        <v>-77.981660000000005</v>
      </c>
      <c r="V391" s="10" t="s">
        <v>223</v>
      </c>
      <c r="W391" s="10">
        <v>20</v>
      </c>
      <c r="X391" s="10">
        <v>0.18</v>
      </c>
      <c r="Y391" s="10"/>
      <c r="Z391" s="10"/>
      <c r="AA391" s="10"/>
      <c r="AB391" s="10"/>
      <c r="AC391" s="10">
        <v>20</v>
      </c>
      <c r="AD391" s="10">
        <v>0.21</v>
      </c>
      <c r="AE391" s="10"/>
      <c r="AF391" s="10"/>
      <c r="AG391" s="10"/>
      <c r="AH391" s="10"/>
      <c r="AI391" s="10" t="s">
        <v>158</v>
      </c>
      <c r="AJ391" s="12"/>
      <c r="AK391" s="9">
        <f t="shared" si="6"/>
        <v>-0.15415067982725836</v>
      </c>
    </row>
    <row r="392" spans="1:37" x14ac:dyDescent="0.25">
      <c r="A392" s="10">
        <v>391</v>
      </c>
      <c r="B392" s="10">
        <v>48</v>
      </c>
      <c r="C392" s="10" t="s">
        <v>578</v>
      </c>
      <c r="D392" s="50" t="s">
        <v>638</v>
      </c>
      <c r="E392" s="10">
        <v>2013</v>
      </c>
      <c r="F392" s="10" t="s">
        <v>129</v>
      </c>
      <c r="G392" s="10" t="s">
        <v>113</v>
      </c>
      <c r="H392" s="10" t="s">
        <v>419</v>
      </c>
      <c r="I392" s="10" t="s">
        <v>114</v>
      </c>
      <c r="J392" s="10" t="s">
        <v>115</v>
      </c>
      <c r="K392" s="10" t="s">
        <v>378</v>
      </c>
      <c r="L392" s="10">
        <v>393</v>
      </c>
      <c r="M392" s="10" t="s">
        <v>227</v>
      </c>
      <c r="N392" s="10" t="s">
        <v>177</v>
      </c>
      <c r="O392" s="10" t="s">
        <v>119</v>
      </c>
      <c r="P392" s="10" t="s">
        <v>120</v>
      </c>
      <c r="Q392" s="10" t="s">
        <v>377</v>
      </c>
      <c r="R392" s="10" t="s">
        <v>157</v>
      </c>
      <c r="S392" s="10">
        <v>1.23</v>
      </c>
      <c r="T392" s="11">
        <v>35.723053999999998</v>
      </c>
      <c r="U392" s="11">
        <v>-77.981660000000005</v>
      </c>
      <c r="V392" s="10" t="s">
        <v>223</v>
      </c>
      <c r="W392" s="10">
        <v>20</v>
      </c>
      <c r="X392" s="10">
        <v>1.21</v>
      </c>
      <c r="Y392" s="10"/>
      <c r="Z392" s="10"/>
      <c r="AA392" s="10"/>
      <c r="AB392" s="10"/>
      <c r="AC392" s="10">
        <v>20</v>
      </c>
      <c r="AD392" s="10">
        <v>1.1299999999999999</v>
      </c>
      <c r="AE392" s="10"/>
      <c r="AF392" s="10"/>
      <c r="AG392" s="10"/>
      <c r="AH392" s="10"/>
      <c r="AI392" s="10" t="s">
        <v>158</v>
      </c>
      <c r="AJ392" s="12"/>
      <c r="AK392" s="9">
        <f t="shared" si="6"/>
        <v>6.8402726884400619E-2</v>
      </c>
    </row>
    <row r="393" spans="1:37" x14ac:dyDescent="0.25">
      <c r="A393" s="10">
        <v>392</v>
      </c>
      <c r="B393" s="10">
        <v>48</v>
      </c>
      <c r="C393" s="10" t="s">
        <v>578</v>
      </c>
      <c r="D393" s="50" t="s">
        <v>638</v>
      </c>
      <c r="E393" s="10">
        <v>2013</v>
      </c>
      <c r="F393" s="10" t="s">
        <v>125</v>
      </c>
      <c r="G393" s="10" t="s">
        <v>113</v>
      </c>
      <c r="H393" s="10" t="s">
        <v>419</v>
      </c>
      <c r="I393" s="10" t="s">
        <v>114</v>
      </c>
      <c r="J393" s="10" t="s">
        <v>115</v>
      </c>
      <c r="K393" s="10" t="s">
        <v>378</v>
      </c>
      <c r="L393" s="10">
        <v>393</v>
      </c>
      <c r="M393" s="10" t="s">
        <v>227</v>
      </c>
      <c r="N393" s="10" t="s">
        <v>177</v>
      </c>
      <c r="O393" s="10" t="s">
        <v>119</v>
      </c>
      <c r="P393" s="10" t="s">
        <v>120</v>
      </c>
      <c r="Q393" s="10" t="s">
        <v>377</v>
      </c>
      <c r="R393" s="10" t="s">
        <v>157</v>
      </c>
      <c r="S393" s="10">
        <v>1.23</v>
      </c>
      <c r="T393" s="11">
        <v>35.723053999999998</v>
      </c>
      <c r="U393" s="11">
        <v>-77.981660000000005</v>
      </c>
      <c r="V393" s="10" t="s">
        <v>223</v>
      </c>
      <c r="W393" s="10">
        <v>20</v>
      </c>
      <c r="X393" s="10">
        <v>0.16</v>
      </c>
      <c r="Y393" s="10"/>
      <c r="Z393" s="10"/>
      <c r="AA393" s="10"/>
      <c r="AB393" s="10"/>
      <c r="AC393" s="10">
        <v>20</v>
      </c>
      <c r="AD393" s="10">
        <v>0.05</v>
      </c>
      <c r="AE393" s="10"/>
      <c r="AF393" s="10"/>
      <c r="AG393" s="10"/>
      <c r="AH393" s="10"/>
      <c r="AI393" s="10" t="s">
        <v>158</v>
      </c>
      <c r="AJ393" s="12"/>
      <c r="AK393" s="9">
        <f t="shared" ref="AK393:AK465" si="7">LN(X393/AD393)</f>
        <v>1.1631508098056809</v>
      </c>
    </row>
    <row r="394" spans="1:37" x14ac:dyDescent="0.25">
      <c r="A394" s="10">
        <v>393</v>
      </c>
      <c r="B394" s="10">
        <v>48</v>
      </c>
      <c r="C394" s="10" t="s">
        <v>578</v>
      </c>
      <c r="D394" s="50" t="s">
        <v>638</v>
      </c>
      <c r="E394" s="10">
        <v>2013</v>
      </c>
      <c r="F394" s="10" t="s">
        <v>130</v>
      </c>
      <c r="G394" s="10" t="s">
        <v>113</v>
      </c>
      <c r="H394" s="10" t="s">
        <v>419</v>
      </c>
      <c r="I394" s="10" t="s">
        <v>114</v>
      </c>
      <c r="J394" s="10" t="s">
        <v>115</v>
      </c>
      <c r="K394" s="10" t="s">
        <v>378</v>
      </c>
      <c r="L394" s="10">
        <v>393</v>
      </c>
      <c r="M394" s="10" t="s">
        <v>227</v>
      </c>
      <c r="N394" s="10" t="s">
        <v>177</v>
      </c>
      <c r="O394" s="10" t="s">
        <v>119</v>
      </c>
      <c r="P394" s="10" t="s">
        <v>120</v>
      </c>
      <c r="Q394" s="10" t="s">
        <v>377</v>
      </c>
      <c r="R394" s="10" t="s">
        <v>157</v>
      </c>
      <c r="S394" s="10">
        <v>1.23</v>
      </c>
      <c r="T394" s="11">
        <v>35.723053999999998</v>
      </c>
      <c r="U394" s="11">
        <v>-77.981660000000005</v>
      </c>
      <c r="V394" s="10" t="s">
        <v>223</v>
      </c>
      <c r="W394" s="10">
        <v>20</v>
      </c>
      <c r="X394" s="10">
        <v>0.83</v>
      </c>
      <c r="Y394" s="10"/>
      <c r="Z394" s="10"/>
      <c r="AA394" s="10"/>
      <c r="AB394" s="10"/>
      <c r="AC394" s="10">
        <v>20</v>
      </c>
      <c r="AD394" s="10">
        <v>0.8</v>
      </c>
      <c r="AE394" s="10"/>
      <c r="AF394" s="10"/>
      <c r="AG394" s="10"/>
      <c r="AH394" s="10"/>
      <c r="AI394" s="10" t="s">
        <v>158</v>
      </c>
      <c r="AJ394" s="12"/>
      <c r="AK394" s="9">
        <f t="shared" si="7"/>
        <v>3.6813973122716184E-2</v>
      </c>
    </row>
    <row r="395" spans="1:37" x14ac:dyDescent="0.25">
      <c r="A395" s="10">
        <v>394</v>
      </c>
      <c r="B395" s="10">
        <v>48</v>
      </c>
      <c r="C395" s="10" t="s">
        <v>578</v>
      </c>
      <c r="D395" s="50" t="s">
        <v>638</v>
      </c>
      <c r="E395" s="10">
        <v>2013</v>
      </c>
      <c r="F395" s="10" t="s">
        <v>127</v>
      </c>
      <c r="G395" s="10" t="s">
        <v>128</v>
      </c>
      <c r="H395" s="10" t="s">
        <v>419</v>
      </c>
      <c r="I395" s="10" t="s">
        <v>114</v>
      </c>
      <c r="J395" s="10" t="s">
        <v>115</v>
      </c>
      <c r="K395" s="10" t="s">
        <v>378</v>
      </c>
      <c r="L395" s="10">
        <v>393</v>
      </c>
      <c r="M395" s="10" t="s">
        <v>227</v>
      </c>
      <c r="N395" s="10" t="s">
        <v>177</v>
      </c>
      <c r="O395" s="10" t="s">
        <v>119</v>
      </c>
      <c r="P395" s="10" t="s">
        <v>120</v>
      </c>
      <c r="Q395" s="10" t="s">
        <v>377</v>
      </c>
      <c r="R395" s="10" t="s">
        <v>157</v>
      </c>
      <c r="S395" s="10">
        <v>1.23</v>
      </c>
      <c r="T395" s="11">
        <v>35.723053999999998</v>
      </c>
      <c r="U395" s="11">
        <v>-77.981660000000005</v>
      </c>
      <c r="V395" s="10" t="s">
        <v>223</v>
      </c>
      <c r="W395" s="10">
        <v>20</v>
      </c>
      <c r="X395" s="10">
        <v>0.14000000000000001</v>
      </c>
      <c r="Y395" s="10"/>
      <c r="Z395" s="10"/>
      <c r="AA395" s="10"/>
      <c r="AB395" s="10"/>
      <c r="AC395" s="10">
        <v>20</v>
      </c>
      <c r="AD395" s="10">
        <v>0.28000000000000003</v>
      </c>
      <c r="AE395" s="10"/>
      <c r="AF395" s="10"/>
      <c r="AG395" s="10"/>
      <c r="AH395" s="10"/>
      <c r="AI395" s="10" t="s">
        <v>158</v>
      </c>
      <c r="AJ395" s="12"/>
      <c r="AK395" s="9">
        <f t="shared" si="7"/>
        <v>-0.69314718055994529</v>
      </c>
    </row>
    <row r="396" spans="1:37" x14ac:dyDescent="0.25">
      <c r="A396" s="10">
        <v>395</v>
      </c>
      <c r="B396" s="10">
        <v>48</v>
      </c>
      <c r="C396" s="10" t="s">
        <v>578</v>
      </c>
      <c r="D396" s="50" t="s">
        <v>638</v>
      </c>
      <c r="E396" s="10">
        <v>2013</v>
      </c>
      <c r="F396" s="10" t="s">
        <v>169</v>
      </c>
      <c r="G396" s="10" t="s">
        <v>128</v>
      </c>
      <c r="H396" s="10" t="s">
        <v>419</v>
      </c>
      <c r="I396" s="10" t="s">
        <v>114</v>
      </c>
      <c r="J396" s="10" t="s">
        <v>115</v>
      </c>
      <c r="K396" s="10" t="s">
        <v>378</v>
      </c>
      <c r="L396" s="10">
        <v>393</v>
      </c>
      <c r="M396" s="10" t="s">
        <v>227</v>
      </c>
      <c r="N396" s="10" t="s">
        <v>177</v>
      </c>
      <c r="O396" s="10" t="s">
        <v>119</v>
      </c>
      <c r="P396" s="10" t="s">
        <v>120</v>
      </c>
      <c r="Q396" s="10" t="s">
        <v>377</v>
      </c>
      <c r="R396" s="10" t="s">
        <v>157</v>
      </c>
      <c r="S396" s="10">
        <v>1.23</v>
      </c>
      <c r="T396" s="11">
        <v>35.723053999999998</v>
      </c>
      <c r="U396" s="11">
        <v>-77.981660000000005</v>
      </c>
      <c r="V396" s="10" t="s">
        <v>223</v>
      </c>
      <c r="W396" s="10">
        <v>17</v>
      </c>
      <c r="X396" s="10">
        <v>0.06</v>
      </c>
      <c r="Y396" s="10"/>
      <c r="Z396" s="10"/>
      <c r="AA396" s="10"/>
      <c r="AB396" s="10"/>
      <c r="AC396" s="10">
        <v>17</v>
      </c>
      <c r="AD396" s="10">
        <v>0.21</v>
      </c>
      <c r="AE396" s="10"/>
      <c r="AF396" s="10"/>
      <c r="AG396" s="10"/>
      <c r="AH396" s="10"/>
      <c r="AI396" s="10" t="s">
        <v>158</v>
      </c>
      <c r="AJ396" s="12"/>
      <c r="AK396" s="9">
        <f t="shared" si="7"/>
        <v>-1.2527629684953681</v>
      </c>
    </row>
    <row r="397" spans="1:37" x14ac:dyDescent="0.25">
      <c r="A397" s="10">
        <v>396</v>
      </c>
      <c r="B397" s="10">
        <v>48</v>
      </c>
      <c r="C397" s="10" t="s">
        <v>578</v>
      </c>
      <c r="D397" s="50" t="s">
        <v>638</v>
      </c>
      <c r="E397" s="10">
        <v>2013</v>
      </c>
      <c r="F397" s="10" t="s">
        <v>142</v>
      </c>
      <c r="G397" s="10" t="s">
        <v>143</v>
      </c>
      <c r="H397" s="10" t="s">
        <v>143</v>
      </c>
      <c r="I397" s="10" t="s">
        <v>114</v>
      </c>
      <c r="J397" s="10" t="s">
        <v>115</v>
      </c>
      <c r="K397" s="10" t="s">
        <v>378</v>
      </c>
      <c r="L397" s="10">
        <v>393</v>
      </c>
      <c r="M397" s="10" t="s">
        <v>227</v>
      </c>
      <c r="N397" s="10" t="s">
        <v>177</v>
      </c>
      <c r="O397" s="10" t="s">
        <v>119</v>
      </c>
      <c r="P397" s="10" t="s">
        <v>120</v>
      </c>
      <c r="Q397" s="10" t="s">
        <v>377</v>
      </c>
      <c r="R397" s="10" t="s">
        <v>157</v>
      </c>
      <c r="S397" s="10">
        <v>1.23</v>
      </c>
      <c r="T397" s="11">
        <v>35.723053999999998</v>
      </c>
      <c r="U397" s="11">
        <v>-77.981660000000005</v>
      </c>
      <c r="V397" s="10" t="s">
        <v>223</v>
      </c>
      <c r="W397" s="10">
        <v>17</v>
      </c>
      <c r="X397" s="10">
        <v>33</v>
      </c>
      <c r="Y397" s="10"/>
      <c r="Z397" s="10"/>
      <c r="AA397" s="10"/>
      <c r="AB397" s="10"/>
      <c r="AC397" s="10">
        <v>17</v>
      </c>
      <c r="AD397" s="10">
        <v>8</v>
      </c>
      <c r="AE397" s="10"/>
      <c r="AF397" s="10"/>
      <c r="AG397" s="10"/>
      <c r="AH397" s="10"/>
      <c r="AI397" s="10" t="s">
        <v>158</v>
      </c>
      <c r="AJ397" s="12"/>
      <c r="AK397" s="9">
        <f t="shared" si="7"/>
        <v>1.4170660197866443</v>
      </c>
    </row>
    <row r="398" spans="1:37" x14ac:dyDescent="0.25">
      <c r="A398" s="10">
        <v>397</v>
      </c>
      <c r="B398" s="10">
        <v>48</v>
      </c>
      <c r="C398" s="10" t="s">
        <v>578</v>
      </c>
      <c r="D398" s="50" t="s">
        <v>638</v>
      </c>
      <c r="E398" s="10">
        <v>2013</v>
      </c>
      <c r="F398" s="10" t="s">
        <v>126</v>
      </c>
      <c r="G398" s="10" t="s">
        <v>113</v>
      </c>
      <c r="H398" s="10" t="s">
        <v>419</v>
      </c>
      <c r="I398" s="10" t="s">
        <v>114</v>
      </c>
      <c r="J398" s="10" t="s">
        <v>115</v>
      </c>
      <c r="K398" s="10" t="s">
        <v>379</v>
      </c>
      <c r="L398" s="10">
        <v>393</v>
      </c>
      <c r="M398" s="10" t="s">
        <v>227</v>
      </c>
      <c r="N398" s="10" t="s">
        <v>177</v>
      </c>
      <c r="O398" s="10" t="s">
        <v>119</v>
      </c>
      <c r="P398" s="10" t="s">
        <v>120</v>
      </c>
      <c r="Q398" s="10" t="s">
        <v>377</v>
      </c>
      <c r="R398" s="10" t="s">
        <v>157</v>
      </c>
      <c r="S398" s="10">
        <v>1.23</v>
      </c>
      <c r="T398" s="11">
        <v>35.723053999999998</v>
      </c>
      <c r="U398" s="11">
        <v>-77.981660000000005</v>
      </c>
      <c r="V398" s="10" t="s">
        <v>223</v>
      </c>
      <c r="W398" s="10">
        <v>20</v>
      </c>
      <c r="X398" s="10">
        <v>0.98</v>
      </c>
      <c r="Y398" s="10"/>
      <c r="Z398" s="10"/>
      <c r="AA398" s="10"/>
      <c r="AB398" s="10"/>
      <c r="AC398" s="10">
        <v>20</v>
      </c>
      <c r="AD398" s="10">
        <v>0.73</v>
      </c>
      <c r="AE398" s="10"/>
      <c r="AF398" s="10"/>
      <c r="AG398" s="10"/>
      <c r="AH398" s="10"/>
      <c r="AI398" s="10" t="s">
        <v>158</v>
      </c>
      <c r="AJ398" s="12"/>
      <c r="AK398" s="9">
        <f t="shared" si="7"/>
        <v>0.2945080375221808</v>
      </c>
    </row>
    <row r="399" spans="1:37" x14ac:dyDescent="0.25">
      <c r="A399" s="10">
        <v>398</v>
      </c>
      <c r="B399" s="10">
        <v>48</v>
      </c>
      <c r="C399" s="10" t="s">
        <v>578</v>
      </c>
      <c r="D399" s="50" t="s">
        <v>638</v>
      </c>
      <c r="E399" s="10">
        <v>2013</v>
      </c>
      <c r="F399" s="10" t="s">
        <v>217</v>
      </c>
      <c r="G399" s="10" t="s">
        <v>113</v>
      </c>
      <c r="H399" s="10" t="s">
        <v>419</v>
      </c>
      <c r="I399" s="10" t="s">
        <v>114</v>
      </c>
      <c r="J399" s="10" t="s">
        <v>115</v>
      </c>
      <c r="K399" s="10" t="s">
        <v>379</v>
      </c>
      <c r="L399" s="10">
        <v>393</v>
      </c>
      <c r="M399" s="10" t="s">
        <v>227</v>
      </c>
      <c r="N399" s="10" t="s">
        <v>177</v>
      </c>
      <c r="O399" s="10" t="s">
        <v>119</v>
      </c>
      <c r="P399" s="10" t="s">
        <v>120</v>
      </c>
      <c r="Q399" s="10" t="s">
        <v>377</v>
      </c>
      <c r="R399" s="10" t="s">
        <v>157</v>
      </c>
      <c r="S399" s="10">
        <v>1.23</v>
      </c>
      <c r="T399" s="11">
        <v>35.723053999999998</v>
      </c>
      <c r="U399" s="11">
        <v>-77.981660000000005</v>
      </c>
      <c r="V399" s="10" t="s">
        <v>223</v>
      </c>
      <c r="W399" s="10">
        <v>20</v>
      </c>
      <c r="X399" s="10">
        <v>0.18</v>
      </c>
      <c r="Y399" s="10"/>
      <c r="Z399" s="10"/>
      <c r="AA399" s="10"/>
      <c r="AB399" s="10"/>
      <c r="AC399" s="10">
        <v>20</v>
      </c>
      <c r="AD399" s="10">
        <v>0.11</v>
      </c>
      <c r="AE399" s="10"/>
      <c r="AF399" s="10"/>
      <c r="AG399" s="10"/>
      <c r="AH399" s="10"/>
      <c r="AI399" s="10" t="s">
        <v>158</v>
      </c>
      <c r="AJ399" s="12"/>
      <c r="AK399" s="9">
        <f t="shared" si="7"/>
        <v>0.49247648509779407</v>
      </c>
    </row>
    <row r="400" spans="1:37" x14ac:dyDescent="0.25">
      <c r="A400" s="10">
        <v>399</v>
      </c>
      <c r="B400" s="10">
        <v>48</v>
      </c>
      <c r="C400" s="10" t="s">
        <v>578</v>
      </c>
      <c r="D400" s="50" t="s">
        <v>638</v>
      </c>
      <c r="E400" s="10">
        <v>2013</v>
      </c>
      <c r="F400" s="10" t="s">
        <v>129</v>
      </c>
      <c r="G400" s="10" t="s">
        <v>113</v>
      </c>
      <c r="H400" s="10" t="s">
        <v>419</v>
      </c>
      <c r="I400" s="10" t="s">
        <v>114</v>
      </c>
      <c r="J400" s="10" t="s">
        <v>115</v>
      </c>
      <c r="K400" s="10" t="s">
        <v>379</v>
      </c>
      <c r="L400" s="10">
        <v>393</v>
      </c>
      <c r="M400" s="10" t="s">
        <v>227</v>
      </c>
      <c r="N400" s="10" t="s">
        <v>177</v>
      </c>
      <c r="O400" s="10" t="s">
        <v>119</v>
      </c>
      <c r="P400" s="10" t="s">
        <v>120</v>
      </c>
      <c r="Q400" s="10" t="s">
        <v>377</v>
      </c>
      <c r="R400" s="10" t="s">
        <v>157</v>
      </c>
      <c r="S400" s="10">
        <v>1.23</v>
      </c>
      <c r="T400" s="11">
        <v>35.723053999999998</v>
      </c>
      <c r="U400" s="11">
        <v>-77.981660000000005</v>
      </c>
      <c r="V400" s="10" t="s">
        <v>223</v>
      </c>
      <c r="W400" s="10">
        <v>20</v>
      </c>
      <c r="X400" s="10">
        <v>1.21</v>
      </c>
      <c r="Y400" s="10"/>
      <c r="Z400" s="10"/>
      <c r="AA400" s="10"/>
      <c r="AB400" s="10"/>
      <c r="AC400" s="10">
        <v>20</v>
      </c>
      <c r="AD400" s="10">
        <v>0.93</v>
      </c>
      <c r="AE400" s="10"/>
      <c r="AF400" s="10"/>
      <c r="AG400" s="10"/>
      <c r="AH400" s="10"/>
      <c r="AI400" s="10" t="s">
        <v>158</v>
      </c>
      <c r="AJ400" s="12"/>
      <c r="AK400" s="9">
        <f t="shared" si="7"/>
        <v>0.26319105244348512</v>
      </c>
    </row>
    <row r="401" spans="1:37" x14ac:dyDescent="0.25">
      <c r="A401" s="10">
        <v>400</v>
      </c>
      <c r="B401" s="10">
        <v>48</v>
      </c>
      <c r="C401" s="10" t="s">
        <v>578</v>
      </c>
      <c r="D401" s="50" t="s">
        <v>638</v>
      </c>
      <c r="E401" s="10">
        <v>2013</v>
      </c>
      <c r="F401" s="10" t="s">
        <v>125</v>
      </c>
      <c r="G401" s="10" t="s">
        <v>113</v>
      </c>
      <c r="H401" s="10" t="s">
        <v>419</v>
      </c>
      <c r="I401" s="10" t="s">
        <v>114</v>
      </c>
      <c r="J401" s="10" t="s">
        <v>115</v>
      </c>
      <c r="K401" s="10" t="s">
        <v>379</v>
      </c>
      <c r="L401" s="10">
        <v>393</v>
      </c>
      <c r="M401" s="10" t="s">
        <v>227</v>
      </c>
      <c r="N401" s="10" t="s">
        <v>177</v>
      </c>
      <c r="O401" s="10" t="s">
        <v>119</v>
      </c>
      <c r="P401" s="10" t="s">
        <v>120</v>
      </c>
      <c r="Q401" s="10" t="s">
        <v>377</v>
      </c>
      <c r="R401" s="10" t="s">
        <v>157</v>
      </c>
      <c r="S401" s="10">
        <v>1.23</v>
      </c>
      <c r="T401" s="11">
        <v>35.723053999999998</v>
      </c>
      <c r="U401" s="11">
        <v>-77.981660000000005</v>
      </c>
      <c r="V401" s="10" t="s">
        <v>223</v>
      </c>
      <c r="W401" s="10">
        <v>20</v>
      </c>
      <c r="X401" s="10">
        <v>0.16</v>
      </c>
      <c r="Y401" s="10"/>
      <c r="Z401" s="10"/>
      <c r="AA401" s="10"/>
      <c r="AB401" s="10"/>
      <c r="AC401" s="10">
        <v>20</v>
      </c>
      <c r="AD401" s="10">
        <v>7.0000000000000007E-2</v>
      </c>
      <c r="AE401" s="10"/>
      <c r="AF401" s="10"/>
      <c r="AG401" s="10"/>
      <c r="AH401" s="10"/>
      <c r="AI401" s="10" t="s">
        <v>158</v>
      </c>
      <c r="AJ401" s="12"/>
      <c r="AK401" s="9">
        <f t="shared" si="7"/>
        <v>0.82667857318446791</v>
      </c>
    </row>
    <row r="402" spans="1:37" x14ac:dyDescent="0.25">
      <c r="A402" s="10">
        <v>401</v>
      </c>
      <c r="B402" s="10">
        <v>48</v>
      </c>
      <c r="C402" s="10" t="s">
        <v>578</v>
      </c>
      <c r="D402" s="50" t="s">
        <v>638</v>
      </c>
      <c r="E402" s="10">
        <v>2013</v>
      </c>
      <c r="F402" s="10" t="s">
        <v>130</v>
      </c>
      <c r="G402" s="10" t="s">
        <v>113</v>
      </c>
      <c r="H402" s="10" t="s">
        <v>419</v>
      </c>
      <c r="I402" s="10" t="s">
        <v>114</v>
      </c>
      <c r="J402" s="10" t="s">
        <v>115</v>
      </c>
      <c r="K402" s="10" t="s">
        <v>379</v>
      </c>
      <c r="L402" s="10">
        <v>393</v>
      </c>
      <c r="M402" s="10" t="s">
        <v>227</v>
      </c>
      <c r="N402" s="10" t="s">
        <v>177</v>
      </c>
      <c r="O402" s="10" t="s">
        <v>119</v>
      </c>
      <c r="P402" s="10" t="s">
        <v>120</v>
      </c>
      <c r="Q402" s="10" t="s">
        <v>377</v>
      </c>
      <c r="R402" s="10" t="s">
        <v>157</v>
      </c>
      <c r="S402" s="10">
        <v>1.23</v>
      </c>
      <c r="T402" s="11">
        <v>35.723053999999998</v>
      </c>
      <c r="U402" s="11">
        <v>-77.981660000000005</v>
      </c>
      <c r="V402" s="10" t="s">
        <v>223</v>
      </c>
      <c r="W402" s="10">
        <v>20</v>
      </c>
      <c r="X402" s="10">
        <v>0.83</v>
      </c>
      <c r="Y402" s="10"/>
      <c r="Z402" s="10"/>
      <c r="AA402" s="10"/>
      <c r="AB402" s="10"/>
      <c r="AC402" s="10">
        <v>20</v>
      </c>
      <c r="AD402" s="10">
        <v>0.68</v>
      </c>
      <c r="AE402" s="10"/>
      <c r="AF402" s="10"/>
      <c r="AG402" s="10"/>
      <c r="AH402" s="10"/>
      <c r="AI402" s="10" t="s">
        <v>158</v>
      </c>
      <c r="AJ402" s="12"/>
      <c r="AK402" s="9">
        <f t="shared" si="7"/>
        <v>0.19933290262049114</v>
      </c>
    </row>
    <row r="403" spans="1:37" x14ac:dyDescent="0.25">
      <c r="A403" s="10">
        <v>402</v>
      </c>
      <c r="B403" s="10">
        <v>48</v>
      </c>
      <c r="C403" s="10" t="s">
        <v>578</v>
      </c>
      <c r="D403" s="50" t="s">
        <v>638</v>
      </c>
      <c r="E403" s="10">
        <v>2013</v>
      </c>
      <c r="F403" s="10" t="s">
        <v>127</v>
      </c>
      <c r="G403" s="10" t="s">
        <v>128</v>
      </c>
      <c r="H403" s="10" t="s">
        <v>419</v>
      </c>
      <c r="I403" s="10" t="s">
        <v>114</v>
      </c>
      <c r="J403" s="10" t="s">
        <v>115</v>
      </c>
      <c r="K403" s="10" t="s">
        <v>379</v>
      </c>
      <c r="L403" s="10">
        <v>393</v>
      </c>
      <c r="M403" s="10" t="s">
        <v>227</v>
      </c>
      <c r="N403" s="10" t="s">
        <v>177</v>
      </c>
      <c r="O403" s="10" t="s">
        <v>119</v>
      </c>
      <c r="P403" s="10" t="s">
        <v>120</v>
      </c>
      <c r="Q403" s="10" t="s">
        <v>377</v>
      </c>
      <c r="R403" s="10" t="s">
        <v>157</v>
      </c>
      <c r="S403" s="10">
        <v>1.23</v>
      </c>
      <c r="T403" s="11">
        <v>35.723053999999998</v>
      </c>
      <c r="U403" s="11">
        <v>-77.981660000000005</v>
      </c>
      <c r="V403" s="10" t="s">
        <v>223</v>
      </c>
      <c r="W403" s="10">
        <v>20</v>
      </c>
      <c r="X403" s="10">
        <v>0.14000000000000001</v>
      </c>
      <c r="Y403" s="10"/>
      <c r="Z403" s="10"/>
      <c r="AA403" s="10"/>
      <c r="AB403" s="10"/>
      <c r="AC403" s="10">
        <v>20</v>
      </c>
      <c r="AD403" s="10">
        <v>0.17</v>
      </c>
      <c r="AE403" s="10"/>
      <c r="AF403" s="10"/>
      <c r="AG403" s="10"/>
      <c r="AH403" s="10"/>
      <c r="AI403" s="10" t="s">
        <v>158</v>
      </c>
      <c r="AJ403" s="12"/>
      <c r="AK403" s="9">
        <f t="shared" si="7"/>
        <v>-0.19415601444095737</v>
      </c>
    </row>
    <row r="404" spans="1:37" x14ac:dyDescent="0.25">
      <c r="A404" s="10">
        <v>403</v>
      </c>
      <c r="B404" s="10">
        <v>48</v>
      </c>
      <c r="C404" s="10" t="s">
        <v>578</v>
      </c>
      <c r="D404" s="50" t="s">
        <v>638</v>
      </c>
      <c r="E404" s="10">
        <v>2013</v>
      </c>
      <c r="F404" s="10" t="s">
        <v>169</v>
      </c>
      <c r="G404" s="10" t="s">
        <v>128</v>
      </c>
      <c r="H404" s="10" t="s">
        <v>419</v>
      </c>
      <c r="I404" s="10" t="s">
        <v>114</v>
      </c>
      <c r="J404" s="10" t="s">
        <v>115</v>
      </c>
      <c r="K404" s="10" t="s">
        <v>379</v>
      </c>
      <c r="L404" s="10">
        <v>393</v>
      </c>
      <c r="M404" s="10" t="s">
        <v>227</v>
      </c>
      <c r="N404" s="10" t="s">
        <v>177</v>
      </c>
      <c r="O404" s="10" t="s">
        <v>119</v>
      </c>
      <c r="P404" s="10" t="s">
        <v>120</v>
      </c>
      <c r="Q404" s="10" t="s">
        <v>377</v>
      </c>
      <c r="R404" s="10" t="s">
        <v>157</v>
      </c>
      <c r="S404" s="10">
        <v>1.23</v>
      </c>
      <c r="T404" s="11">
        <v>35.723053999999998</v>
      </c>
      <c r="U404" s="11">
        <v>-77.981660000000005</v>
      </c>
      <c r="V404" s="10" t="s">
        <v>223</v>
      </c>
      <c r="W404" s="10">
        <v>17</v>
      </c>
      <c r="X404" s="10">
        <v>0.06</v>
      </c>
      <c r="Y404" s="10"/>
      <c r="Z404" s="10"/>
      <c r="AA404" s="10"/>
      <c r="AB404" s="10"/>
      <c r="AC404" s="10">
        <v>17</v>
      </c>
      <c r="AD404" s="10">
        <v>0.08</v>
      </c>
      <c r="AE404" s="10"/>
      <c r="AF404" s="10"/>
      <c r="AG404" s="10"/>
      <c r="AH404" s="10"/>
      <c r="AI404" s="10" t="s">
        <v>158</v>
      </c>
      <c r="AJ404" s="12"/>
      <c r="AK404" s="9">
        <f t="shared" si="7"/>
        <v>-0.2876820724517809</v>
      </c>
    </row>
    <row r="405" spans="1:37" x14ac:dyDescent="0.25">
      <c r="A405" s="10">
        <v>404</v>
      </c>
      <c r="B405" s="10">
        <v>48</v>
      </c>
      <c r="C405" s="10" t="s">
        <v>578</v>
      </c>
      <c r="D405" s="50" t="s">
        <v>638</v>
      </c>
      <c r="E405" s="10">
        <v>2013</v>
      </c>
      <c r="F405" s="10" t="s">
        <v>142</v>
      </c>
      <c r="G405" s="10" t="s">
        <v>143</v>
      </c>
      <c r="H405" s="10" t="s">
        <v>143</v>
      </c>
      <c r="I405" s="10" t="s">
        <v>114</v>
      </c>
      <c r="J405" s="10" t="s">
        <v>115</v>
      </c>
      <c r="K405" s="10" t="s">
        <v>379</v>
      </c>
      <c r="L405" s="10">
        <v>393</v>
      </c>
      <c r="M405" s="10" t="s">
        <v>227</v>
      </c>
      <c r="N405" s="10" t="s">
        <v>177</v>
      </c>
      <c r="O405" s="10" t="s">
        <v>119</v>
      </c>
      <c r="P405" s="10" t="s">
        <v>120</v>
      </c>
      <c r="Q405" s="10" t="s">
        <v>377</v>
      </c>
      <c r="R405" s="10" t="s">
        <v>157</v>
      </c>
      <c r="S405" s="10">
        <v>1.23</v>
      </c>
      <c r="T405" s="11">
        <v>35.723053999999998</v>
      </c>
      <c r="U405" s="11">
        <v>-77.981660000000005</v>
      </c>
      <c r="V405" s="10" t="s">
        <v>223</v>
      </c>
      <c r="W405" s="10">
        <v>17</v>
      </c>
      <c r="X405" s="10">
        <v>33</v>
      </c>
      <c r="Y405" s="10"/>
      <c r="Z405" s="10"/>
      <c r="AA405" s="10"/>
      <c r="AB405" s="10"/>
      <c r="AC405" s="10">
        <v>17</v>
      </c>
      <c r="AD405" s="10">
        <v>5</v>
      </c>
      <c r="AE405" s="10"/>
      <c r="AF405" s="10"/>
      <c r="AG405" s="10"/>
      <c r="AH405" s="10"/>
      <c r="AI405" s="10" t="s">
        <v>158</v>
      </c>
      <c r="AJ405" s="12"/>
      <c r="AK405" s="9">
        <f t="shared" si="7"/>
        <v>1.8870696490323797</v>
      </c>
    </row>
    <row r="406" spans="1:37" x14ac:dyDescent="0.25">
      <c r="A406" s="10">
        <v>405</v>
      </c>
      <c r="B406" s="10">
        <v>48</v>
      </c>
      <c r="C406" s="10" t="s">
        <v>578</v>
      </c>
      <c r="D406" s="50" t="s">
        <v>638</v>
      </c>
      <c r="E406" s="10">
        <v>2013</v>
      </c>
      <c r="F406" s="10" t="s">
        <v>126</v>
      </c>
      <c r="G406" s="10" t="s">
        <v>113</v>
      </c>
      <c r="H406" s="10" t="s">
        <v>419</v>
      </c>
      <c r="I406" s="10" t="s">
        <v>114</v>
      </c>
      <c r="J406" s="10" t="s">
        <v>115</v>
      </c>
      <c r="K406" s="10" t="s">
        <v>380</v>
      </c>
      <c r="L406" s="10">
        <v>393</v>
      </c>
      <c r="M406" s="10" t="s">
        <v>227</v>
      </c>
      <c r="N406" s="10" t="s">
        <v>177</v>
      </c>
      <c r="O406" s="10" t="s">
        <v>119</v>
      </c>
      <c r="P406" s="10" t="s">
        <v>120</v>
      </c>
      <c r="Q406" s="10" t="s">
        <v>377</v>
      </c>
      <c r="R406" s="10" t="s">
        <v>157</v>
      </c>
      <c r="S406" s="10">
        <v>1.23</v>
      </c>
      <c r="T406" s="11">
        <v>35.723053999999998</v>
      </c>
      <c r="U406" s="11">
        <v>-77.981660000000005</v>
      </c>
      <c r="V406" s="10" t="s">
        <v>223</v>
      </c>
      <c r="W406" s="10">
        <v>20</v>
      </c>
      <c r="X406" s="10">
        <v>0.98</v>
      </c>
      <c r="Y406" s="10"/>
      <c r="Z406" s="10"/>
      <c r="AA406" s="10"/>
      <c r="AB406" s="10"/>
      <c r="AC406" s="10">
        <v>20</v>
      </c>
      <c r="AD406" s="10">
        <v>0.96</v>
      </c>
      <c r="AE406" s="10"/>
      <c r="AF406" s="10"/>
      <c r="AG406" s="10"/>
      <c r="AH406" s="10"/>
      <c r="AI406" s="10" t="s">
        <v>158</v>
      </c>
      <c r="AJ406" s="12"/>
      <c r="AK406" s="9">
        <f t="shared" si="7"/>
        <v>2.061928720273561E-2</v>
      </c>
    </row>
    <row r="407" spans="1:37" x14ac:dyDescent="0.25">
      <c r="A407" s="10">
        <v>406</v>
      </c>
      <c r="B407" s="10">
        <v>48</v>
      </c>
      <c r="C407" s="10" t="s">
        <v>578</v>
      </c>
      <c r="D407" s="50" t="s">
        <v>638</v>
      </c>
      <c r="E407" s="10">
        <v>2013</v>
      </c>
      <c r="F407" s="10" t="s">
        <v>217</v>
      </c>
      <c r="G407" s="10" t="s">
        <v>113</v>
      </c>
      <c r="H407" s="10" t="s">
        <v>419</v>
      </c>
      <c r="I407" s="10" t="s">
        <v>114</v>
      </c>
      <c r="J407" s="10" t="s">
        <v>115</v>
      </c>
      <c r="K407" s="10" t="s">
        <v>380</v>
      </c>
      <c r="L407" s="10">
        <v>393</v>
      </c>
      <c r="M407" s="10" t="s">
        <v>227</v>
      </c>
      <c r="N407" s="10" t="s">
        <v>177</v>
      </c>
      <c r="O407" s="10" t="s">
        <v>119</v>
      </c>
      <c r="P407" s="10" t="s">
        <v>120</v>
      </c>
      <c r="Q407" s="10" t="s">
        <v>377</v>
      </c>
      <c r="R407" s="10" t="s">
        <v>157</v>
      </c>
      <c r="S407" s="10">
        <v>1.23</v>
      </c>
      <c r="T407" s="11">
        <v>35.723053999999998</v>
      </c>
      <c r="U407" s="11">
        <v>-77.981660000000005</v>
      </c>
      <c r="V407" s="10" t="s">
        <v>223</v>
      </c>
      <c r="W407" s="10">
        <v>20</v>
      </c>
      <c r="X407" s="10">
        <v>0.18</v>
      </c>
      <c r="Y407" s="10"/>
      <c r="Z407" s="10"/>
      <c r="AA407" s="10"/>
      <c r="AB407" s="10"/>
      <c r="AC407" s="10">
        <v>20</v>
      </c>
      <c r="AD407" s="10">
        <v>0.12</v>
      </c>
      <c r="AE407" s="10"/>
      <c r="AF407" s="10"/>
      <c r="AG407" s="10"/>
      <c r="AH407" s="10"/>
      <c r="AI407" s="10" t="s">
        <v>158</v>
      </c>
      <c r="AJ407" s="12"/>
      <c r="AK407" s="9">
        <f t="shared" si="7"/>
        <v>0.40546510810816438</v>
      </c>
    </row>
    <row r="408" spans="1:37" x14ac:dyDescent="0.25">
      <c r="A408" s="10">
        <v>407</v>
      </c>
      <c r="B408" s="10">
        <v>48</v>
      </c>
      <c r="C408" s="10" t="s">
        <v>578</v>
      </c>
      <c r="D408" s="50" t="s">
        <v>638</v>
      </c>
      <c r="E408" s="10">
        <v>2013</v>
      </c>
      <c r="F408" s="10" t="s">
        <v>129</v>
      </c>
      <c r="G408" s="10" t="s">
        <v>113</v>
      </c>
      <c r="H408" s="10" t="s">
        <v>419</v>
      </c>
      <c r="I408" s="10" t="s">
        <v>114</v>
      </c>
      <c r="J408" s="10" t="s">
        <v>115</v>
      </c>
      <c r="K408" s="10" t="s">
        <v>380</v>
      </c>
      <c r="L408" s="10">
        <v>393</v>
      </c>
      <c r="M408" s="10" t="s">
        <v>227</v>
      </c>
      <c r="N408" s="10" t="s">
        <v>177</v>
      </c>
      <c r="O408" s="10" t="s">
        <v>119</v>
      </c>
      <c r="P408" s="10" t="s">
        <v>120</v>
      </c>
      <c r="Q408" s="10" t="s">
        <v>377</v>
      </c>
      <c r="R408" s="10" t="s">
        <v>157</v>
      </c>
      <c r="S408" s="10">
        <v>1.23</v>
      </c>
      <c r="T408" s="11">
        <v>35.723053999999998</v>
      </c>
      <c r="U408" s="11">
        <v>-77.981660000000005</v>
      </c>
      <c r="V408" s="10" t="s">
        <v>223</v>
      </c>
      <c r="W408" s="10">
        <v>20</v>
      </c>
      <c r="X408" s="10">
        <v>1.21</v>
      </c>
      <c r="Y408" s="10"/>
      <c r="Z408" s="10"/>
      <c r="AA408" s="10"/>
      <c r="AB408" s="10"/>
      <c r="AC408" s="10">
        <v>20</v>
      </c>
      <c r="AD408" s="10">
        <v>0.98</v>
      </c>
      <c r="AE408" s="10"/>
      <c r="AF408" s="10"/>
      <c r="AG408" s="10"/>
      <c r="AH408" s="10"/>
      <c r="AI408" s="10" t="s">
        <v>158</v>
      </c>
      <c r="AJ408" s="12"/>
      <c r="AK408" s="9">
        <f t="shared" si="7"/>
        <v>0.21082306692616912</v>
      </c>
    </row>
    <row r="409" spans="1:37" x14ac:dyDescent="0.25">
      <c r="A409" s="10">
        <v>408</v>
      </c>
      <c r="B409" s="10">
        <v>48</v>
      </c>
      <c r="C409" s="10" t="s">
        <v>578</v>
      </c>
      <c r="D409" s="50" t="s">
        <v>638</v>
      </c>
      <c r="E409" s="10">
        <v>2013</v>
      </c>
      <c r="F409" s="10" t="s">
        <v>125</v>
      </c>
      <c r="G409" s="10" t="s">
        <v>113</v>
      </c>
      <c r="H409" s="10" t="s">
        <v>419</v>
      </c>
      <c r="I409" s="10" t="s">
        <v>114</v>
      </c>
      <c r="J409" s="10" t="s">
        <v>115</v>
      </c>
      <c r="K409" s="10" t="s">
        <v>380</v>
      </c>
      <c r="L409" s="10">
        <v>393</v>
      </c>
      <c r="M409" s="10" t="s">
        <v>227</v>
      </c>
      <c r="N409" s="10" t="s">
        <v>177</v>
      </c>
      <c r="O409" s="10" t="s">
        <v>119</v>
      </c>
      <c r="P409" s="10" t="s">
        <v>120</v>
      </c>
      <c r="Q409" s="10" t="s">
        <v>377</v>
      </c>
      <c r="R409" s="10" t="s">
        <v>157</v>
      </c>
      <c r="S409" s="10">
        <v>1.23</v>
      </c>
      <c r="T409" s="11">
        <v>35.723053999999998</v>
      </c>
      <c r="U409" s="11">
        <v>-77.981660000000005</v>
      </c>
      <c r="V409" s="10" t="s">
        <v>223</v>
      </c>
      <c r="W409" s="10">
        <v>20</v>
      </c>
      <c r="X409" s="10">
        <v>0.16</v>
      </c>
      <c r="Y409" s="10"/>
      <c r="Z409" s="10"/>
      <c r="AA409" s="10"/>
      <c r="AB409" s="10"/>
      <c r="AC409" s="10">
        <v>20</v>
      </c>
      <c r="AD409" s="10">
        <v>0.04</v>
      </c>
      <c r="AE409" s="10"/>
      <c r="AF409" s="10"/>
      <c r="AG409" s="10"/>
      <c r="AH409" s="10"/>
      <c r="AI409" s="10" t="s">
        <v>158</v>
      </c>
      <c r="AJ409" s="12"/>
      <c r="AK409" s="9">
        <f t="shared" si="7"/>
        <v>1.3862943611198906</v>
      </c>
    </row>
    <row r="410" spans="1:37" x14ac:dyDescent="0.25">
      <c r="A410" s="10">
        <v>409</v>
      </c>
      <c r="B410" s="10">
        <v>48</v>
      </c>
      <c r="C410" s="10" t="s">
        <v>578</v>
      </c>
      <c r="D410" s="50" t="s">
        <v>638</v>
      </c>
      <c r="E410" s="10">
        <v>2013</v>
      </c>
      <c r="F410" s="10" t="s">
        <v>130</v>
      </c>
      <c r="G410" s="10" t="s">
        <v>113</v>
      </c>
      <c r="H410" s="10" t="s">
        <v>419</v>
      </c>
      <c r="I410" s="10" t="s">
        <v>114</v>
      </c>
      <c r="J410" s="10" t="s">
        <v>115</v>
      </c>
      <c r="K410" s="10" t="s">
        <v>380</v>
      </c>
      <c r="L410" s="10">
        <v>393</v>
      </c>
      <c r="M410" s="10" t="s">
        <v>227</v>
      </c>
      <c r="N410" s="10" t="s">
        <v>177</v>
      </c>
      <c r="O410" s="10" t="s">
        <v>119</v>
      </c>
      <c r="P410" s="10" t="s">
        <v>120</v>
      </c>
      <c r="Q410" s="10" t="s">
        <v>377</v>
      </c>
      <c r="R410" s="10" t="s">
        <v>157</v>
      </c>
      <c r="S410" s="10">
        <v>1.23</v>
      </c>
      <c r="T410" s="11">
        <v>35.723053999999998</v>
      </c>
      <c r="U410" s="11">
        <v>-77.981660000000005</v>
      </c>
      <c r="V410" s="10" t="s">
        <v>223</v>
      </c>
      <c r="W410" s="10">
        <v>20</v>
      </c>
      <c r="X410" s="10">
        <v>0.83</v>
      </c>
      <c r="Y410" s="10"/>
      <c r="Z410" s="10"/>
      <c r="AA410" s="10"/>
      <c r="AB410" s="10"/>
      <c r="AC410" s="10">
        <v>20</v>
      </c>
      <c r="AD410" s="10">
        <v>0.86</v>
      </c>
      <c r="AE410" s="10"/>
      <c r="AF410" s="10"/>
      <c r="AG410" s="10"/>
      <c r="AH410" s="10"/>
      <c r="AI410" s="10" t="s">
        <v>158</v>
      </c>
      <c r="AJ410" s="12"/>
      <c r="AK410" s="9">
        <f t="shared" si="7"/>
        <v>-3.5506688456909873E-2</v>
      </c>
    </row>
    <row r="411" spans="1:37" x14ac:dyDescent="0.25">
      <c r="A411" s="10">
        <v>410</v>
      </c>
      <c r="B411" s="10">
        <v>48</v>
      </c>
      <c r="C411" s="10" t="s">
        <v>578</v>
      </c>
      <c r="D411" s="50" t="s">
        <v>638</v>
      </c>
      <c r="E411" s="10">
        <v>2013</v>
      </c>
      <c r="F411" s="10" t="s">
        <v>127</v>
      </c>
      <c r="G411" s="10" t="s">
        <v>128</v>
      </c>
      <c r="H411" s="10" t="s">
        <v>419</v>
      </c>
      <c r="I411" s="10" t="s">
        <v>114</v>
      </c>
      <c r="J411" s="10" t="s">
        <v>115</v>
      </c>
      <c r="K411" s="10" t="s">
        <v>380</v>
      </c>
      <c r="L411" s="10">
        <v>393</v>
      </c>
      <c r="M411" s="10" t="s">
        <v>227</v>
      </c>
      <c r="N411" s="10" t="s">
        <v>177</v>
      </c>
      <c r="O411" s="10" t="s">
        <v>119</v>
      </c>
      <c r="P411" s="10" t="s">
        <v>120</v>
      </c>
      <c r="Q411" s="10" t="s">
        <v>377</v>
      </c>
      <c r="R411" s="10" t="s">
        <v>157</v>
      </c>
      <c r="S411" s="10">
        <v>1.23</v>
      </c>
      <c r="T411" s="11">
        <v>35.723053999999998</v>
      </c>
      <c r="U411" s="11">
        <v>-77.981660000000005</v>
      </c>
      <c r="V411" s="10" t="s">
        <v>223</v>
      </c>
      <c r="W411" s="10">
        <v>20</v>
      </c>
      <c r="X411" s="10">
        <v>0.14000000000000001</v>
      </c>
      <c r="Y411" s="10"/>
      <c r="Z411" s="10"/>
      <c r="AA411" s="10"/>
      <c r="AB411" s="10"/>
      <c r="AC411" s="10">
        <v>20</v>
      </c>
      <c r="AD411" s="10">
        <v>0.17</v>
      </c>
      <c r="AE411" s="10"/>
      <c r="AF411" s="10"/>
      <c r="AG411" s="10"/>
      <c r="AH411" s="10"/>
      <c r="AI411" s="10" t="s">
        <v>158</v>
      </c>
      <c r="AJ411" s="12"/>
      <c r="AK411" s="9">
        <f t="shared" si="7"/>
        <v>-0.19415601444095737</v>
      </c>
    </row>
    <row r="412" spans="1:37" x14ac:dyDescent="0.25">
      <c r="A412" s="10">
        <v>411</v>
      </c>
      <c r="B412" s="10">
        <v>48</v>
      </c>
      <c r="C412" s="10" t="s">
        <v>578</v>
      </c>
      <c r="D412" s="50" t="s">
        <v>638</v>
      </c>
      <c r="E412" s="10">
        <v>2013</v>
      </c>
      <c r="F412" s="10" t="s">
        <v>169</v>
      </c>
      <c r="G412" s="10" t="s">
        <v>128</v>
      </c>
      <c r="H412" s="10" t="s">
        <v>419</v>
      </c>
      <c r="I412" s="10" t="s">
        <v>114</v>
      </c>
      <c r="J412" s="10" t="s">
        <v>115</v>
      </c>
      <c r="K412" s="10" t="s">
        <v>380</v>
      </c>
      <c r="L412" s="10">
        <v>393</v>
      </c>
      <c r="M412" s="10" t="s">
        <v>227</v>
      </c>
      <c r="N412" s="10" t="s">
        <v>177</v>
      </c>
      <c r="O412" s="10" t="s">
        <v>119</v>
      </c>
      <c r="P412" s="10" t="s">
        <v>120</v>
      </c>
      <c r="Q412" s="10" t="s">
        <v>377</v>
      </c>
      <c r="R412" s="10" t="s">
        <v>157</v>
      </c>
      <c r="S412" s="10">
        <v>1.23</v>
      </c>
      <c r="T412" s="11">
        <v>35.723053999999998</v>
      </c>
      <c r="U412" s="11">
        <v>-77.981660000000005</v>
      </c>
      <c r="V412" s="10" t="s">
        <v>223</v>
      </c>
      <c r="W412" s="10">
        <v>17</v>
      </c>
      <c r="X412" s="10">
        <v>0.06</v>
      </c>
      <c r="Y412" s="10"/>
      <c r="Z412" s="10"/>
      <c r="AA412" s="10"/>
      <c r="AB412" s="10"/>
      <c r="AC412" s="10">
        <v>17</v>
      </c>
      <c r="AD412" s="10">
        <v>0.09</v>
      </c>
      <c r="AE412" s="10"/>
      <c r="AF412" s="10"/>
      <c r="AG412" s="10"/>
      <c r="AH412" s="10"/>
      <c r="AI412" s="10" t="s">
        <v>158</v>
      </c>
      <c r="AJ412" s="12"/>
      <c r="AK412" s="9">
        <f t="shared" si="7"/>
        <v>-0.40546510810816444</v>
      </c>
    </row>
    <row r="413" spans="1:37" x14ac:dyDescent="0.25">
      <c r="A413" s="10">
        <v>412</v>
      </c>
      <c r="B413" s="10">
        <v>48</v>
      </c>
      <c r="C413" s="10" t="s">
        <v>578</v>
      </c>
      <c r="D413" s="50" t="s">
        <v>638</v>
      </c>
      <c r="E413" s="10">
        <v>2013</v>
      </c>
      <c r="F413" s="10" t="s">
        <v>142</v>
      </c>
      <c r="G413" s="10" t="s">
        <v>143</v>
      </c>
      <c r="H413" s="10" t="s">
        <v>143</v>
      </c>
      <c r="I413" s="10" t="s">
        <v>114</v>
      </c>
      <c r="J413" s="10" t="s">
        <v>115</v>
      </c>
      <c r="K413" s="10" t="s">
        <v>380</v>
      </c>
      <c r="L413" s="10">
        <v>393</v>
      </c>
      <c r="M413" s="10" t="s">
        <v>227</v>
      </c>
      <c r="N413" s="10" t="s">
        <v>177</v>
      </c>
      <c r="O413" s="10" t="s">
        <v>119</v>
      </c>
      <c r="P413" s="10" t="s">
        <v>120</v>
      </c>
      <c r="Q413" s="10" t="s">
        <v>377</v>
      </c>
      <c r="R413" s="10" t="s">
        <v>157</v>
      </c>
      <c r="S413" s="10">
        <v>1.23</v>
      </c>
      <c r="T413" s="11">
        <v>35.723053999999998</v>
      </c>
      <c r="U413" s="11">
        <v>-77.981660000000005</v>
      </c>
      <c r="V413" s="10" t="s">
        <v>223</v>
      </c>
      <c r="W413" s="10">
        <v>17</v>
      </c>
      <c r="X413" s="10">
        <v>33</v>
      </c>
      <c r="Y413" s="10"/>
      <c r="Z413" s="10"/>
      <c r="AA413" s="10"/>
      <c r="AB413" s="10"/>
      <c r="AC413" s="10">
        <v>17</v>
      </c>
      <c r="AD413" s="10">
        <v>5</v>
      </c>
      <c r="AE413" s="10"/>
      <c r="AF413" s="10"/>
      <c r="AG413" s="10"/>
      <c r="AH413" s="10"/>
      <c r="AI413" s="10" t="s">
        <v>158</v>
      </c>
      <c r="AJ413" s="12"/>
      <c r="AK413" s="9">
        <f t="shared" si="7"/>
        <v>1.8870696490323797</v>
      </c>
    </row>
    <row r="414" spans="1:37" x14ac:dyDescent="0.25">
      <c r="A414" s="10">
        <v>413</v>
      </c>
      <c r="B414" s="10">
        <v>48</v>
      </c>
      <c r="C414" s="10" t="s">
        <v>578</v>
      </c>
      <c r="D414" s="50" t="s">
        <v>638</v>
      </c>
      <c r="E414" s="10">
        <v>2013</v>
      </c>
      <c r="F414" s="10" t="s">
        <v>126</v>
      </c>
      <c r="G414" s="10" t="s">
        <v>113</v>
      </c>
      <c r="H414" s="10" t="s">
        <v>419</v>
      </c>
      <c r="I414" s="10" t="s">
        <v>114</v>
      </c>
      <c r="J414" s="10" t="s">
        <v>115</v>
      </c>
      <c r="K414" s="10" t="s">
        <v>381</v>
      </c>
      <c r="L414" s="10">
        <v>393</v>
      </c>
      <c r="M414" s="10" t="s">
        <v>227</v>
      </c>
      <c r="N414" s="10" t="s">
        <v>177</v>
      </c>
      <c r="O414" s="10" t="s">
        <v>119</v>
      </c>
      <c r="P414" s="10" t="s">
        <v>120</v>
      </c>
      <c r="Q414" s="10" t="s">
        <v>377</v>
      </c>
      <c r="R414" s="10" t="s">
        <v>157</v>
      </c>
      <c r="S414" s="10">
        <v>1.23</v>
      </c>
      <c r="T414" s="11">
        <v>35.723053999999998</v>
      </c>
      <c r="U414" s="11">
        <v>-77.981660000000005</v>
      </c>
      <c r="V414" s="10" t="s">
        <v>223</v>
      </c>
      <c r="W414" s="10">
        <v>20</v>
      </c>
      <c r="X414" s="10">
        <v>0.98</v>
      </c>
      <c r="Y414" s="10"/>
      <c r="Z414" s="10"/>
      <c r="AA414" s="10"/>
      <c r="AB414" s="10"/>
      <c r="AC414" s="10">
        <v>20</v>
      </c>
      <c r="AD414" s="10">
        <v>0.86</v>
      </c>
      <c r="AE414" s="10"/>
      <c r="AF414" s="10"/>
      <c r="AG414" s="10"/>
      <c r="AH414" s="10"/>
      <c r="AI414" s="10" t="s">
        <v>158</v>
      </c>
      <c r="AJ414" s="12"/>
      <c r="AK414" s="9">
        <f t="shared" si="7"/>
        <v>0.13062018241706422</v>
      </c>
    </row>
    <row r="415" spans="1:37" x14ac:dyDescent="0.25">
      <c r="A415" s="10">
        <v>414</v>
      </c>
      <c r="B415" s="10">
        <v>48</v>
      </c>
      <c r="C415" s="10" t="s">
        <v>578</v>
      </c>
      <c r="D415" s="50" t="s">
        <v>638</v>
      </c>
      <c r="E415" s="10">
        <v>2013</v>
      </c>
      <c r="F415" s="10" t="s">
        <v>217</v>
      </c>
      <c r="G415" s="10" t="s">
        <v>113</v>
      </c>
      <c r="H415" s="10" t="s">
        <v>419</v>
      </c>
      <c r="I415" s="10" t="s">
        <v>114</v>
      </c>
      <c r="J415" s="10" t="s">
        <v>115</v>
      </c>
      <c r="K415" s="10" t="s">
        <v>381</v>
      </c>
      <c r="L415" s="10">
        <v>393</v>
      </c>
      <c r="M415" s="10" t="s">
        <v>227</v>
      </c>
      <c r="N415" s="10" t="s">
        <v>177</v>
      </c>
      <c r="O415" s="10" t="s">
        <v>119</v>
      </c>
      <c r="P415" s="10" t="s">
        <v>120</v>
      </c>
      <c r="Q415" s="10" t="s">
        <v>377</v>
      </c>
      <c r="R415" s="10" t="s">
        <v>157</v>
      </c>
      <c r="S415" s="10">
        <v>1.23</v>
      </c>
      <c r="T415" s="11">
        <v>35.723053999999998</v>
      </c>
      <c r="U415" s="11">
        <v>-77.981660000000005</v>
      </c>
      <c r="V415" s="10" t="s">
        <v>223</v>
      </c>
      <c r="W415" s="10">
        <v>20</v>
      </c>
      <c r="X415" s="10">
        <v>0.18</v>
      </c>
      <c r="Y415" s="10"/>
      <c r="Z415" s="10"/>
      <c r="AA415" s="10"/>
      <c r="AB415" s="10"/>
      <c r="AC415" s="10">
        <v>20</v>
      </c>
      <c r="AD415" s="10">
        <v>0.18</v>
      </c>
      <c r="AE415" s="10"/>
      <c r="AF415" s="10"/>
      <c r="AG415" s="10"/>
      <c r="AH415" s="10"/>
      <c r="AI415" s="10" t="s">
        <v>158</v>
      </c>
      <c r="AJ415" s="12"/>
      <c r="AK415" s="9">
        <f t="shared" si="7"/>
        <v>0</v>
      </c>
    </row>
    <row r="416" spans="1:37" x14ac:dyDescent="0.25">
      <c r="A416" s="10">
        <v>415</v>
      </c>
      <c r="B416" s="10">
        <v>48</v>
      </c>
      <c r="C416" s="10" t="s">
        <v>578</v>
      </c>
      <c r="D416" s="50" t="s">
        <v>638</v>
      </c>
      <c r="E416" s="10">
        <v>2013</v>
      </c>
      <c r="F416" s="10" t="s">
        <v>129</v>
      </c>
      <c r="G416" s="10" t="s">
        <v>113</v>
      </c>
      <c r="H416" s="10" t="s">
        <v>419</v>
      </c>
      <c r="I416" s="10" t="s">
        <v>114</v>
      </c>
      <c r="J416" s="10" t="s">
        <v>115</v>
      </c>
      <c r="K416" s="10" t="s">
        <v>381</v>
      </c>
      <c r="L416" s="10">
        <v>393</v>
      </c>
      <c r="M416" s="10" t="s">
        <v>227</v>
      </c>
      <c r="N416" s="10" t="s">
        <v>177</v>
      </c>
      <c r="O416" s="10" t="s">
        <v>119</v>
      </c>
      <c r="P416" s="10" t="s">
        <v>120</v>
      </c>
      <c r="Q416" s="10" t="s">
        <v>377</v>
      </c>
      <c r="R416" s="10" t="s">
        <v>157</v>
      </c>
      <c r="S416" s="10">
        <v>1.23</v>
      </c>
      <c r="T416" s="11">
        <v>35.723053999999998</v>
      </c>
      <c r="U416" s="11">
        <v>-77.981660000000005</v>
      </c>
      <c r="V416" s="10" t="s">
        <v>223</v>
      </c>
      <c r="W416" s="10">
        <v>20</v>
      </c>
      <c r="X416" s="10">
        <v>1.21</v>
      </c>
      <c r="Y416" s="10"/>
      <c r="Z416" s="10"/>
      <c r="AA416" s="10"/>
      <c r="AB416" s="10"/>
      <c r="AC416" s="10">
        <v>20</v>
      </c>
      <c r="AD416" s="10">
        <v>1.02</v>
      </c>
      <c r="AE416" s="10"/>
      <c r="AF416" s="10"/>
      <c r="AG416" s="10"/>
      <c r="AH416" s="10"/>
      <c r="AI416" s="10" t="s">
        <v>158</v>
      </c>
      <c r="AJ416" s="12"/>
      <c r="AK416" s="9">
        <f t="shared" si="7"/>
        <v>0.17081773231247002</v>
      </c>
    </row>
    <row r="417" spans="1:37" x14ac:dyDescent="0.25">
      <c r="A417" s="10">
        <v>416</v>
      </c>
      <c r="B417" s="10">
        <v>48</v>
      </c>
      <c r="C417" s="10" t="s">
        <v>578</v>
      </c>
      <c r="D417" s="50" t="s">
        <v>638</v>
      </c>
      <c r="E417" s="10">
        <v>2013</v>
      </c>
      <c r="F417" s="10" t="s">
        <v>125</v>
      </c>
      <c r="G417" s="10" t="s">
        <v>113</v>
      </c>
      <c r="H417" s="10" t="s">
        <v>419</v>
      </c>
      <c r="I417" s="10" t="s">
        <v>114</v>
      </c>
      <c r="J417" s="10" t="s">
        <v>115</v>
      </c>
      <c r="K417" s="10" t="s">
        <v>381</v>
      </c>
      <c r="L417" s="10">
        <v>393</v>
      </c>
      <c r="M417" s="10" t="s">
        <v>227</v>
      </c>
      <c r="N417" s="10" t="s">
        <v>177</v>
      </c>
      <c r="O417" s="10" t="s">
        <v>119</v>
      </c>
      <c r="P417" s="10" t="s">
        <v>120</v>
      </c>
      <c r="Q417" s="10" t="s">
        <v>377</v>
      </c>
      <c r="R417" s="10" t="s">
        <v>157</v>
      </c>
      <c r="S417" s="10">
        <v>1.23</v>
      </c>
      <c r="T417" s="11">
        <v>35.723053999999998</v>
      </c>
      <c r="U417" s="11">
        <v>-77.981660000000005</v>
      </c>
      <c r="V417" s="10" t="s">
        <v>223</v>
      </c>
      <c r="W417" s="10">
        <v>20</v>
      </c>
      <c r="X417" s="10">
        <v>0.16</v>
      </c>
      <c r="Y417" s="10"/>
      <c r="Z417" s="10"/>
      <c r="AA417" s="10"/>
      <c r="AB417" s="10"/>
      <c r="AC417" s="10">
        <v>20</v>
      </c>
      <c r="AD417" s="10">
        <v>0.08</v>
      </c>
      <c r="AE417" s="10"/>
      <c r="AF417" s="10"/>
      <c r="AG417" s="10"/>
      <c r="AH417" s="10"/>
      <c r="AI417" s="10" t="s">
        <v>158</v>
      </c>
      <c r="AJ417" s="12"/>
      <c r="AK417" s="9">
        <f t="shared" si="7"/>
        <v>0.69314718055994529</v>
      </c>
    </row>
    <row r="418" spans="1:37" x14ac:dyDescent="0.25">
      <c r="A418" s="10">
        <v>417</v>
      </c>
      <c r="B418" s="10">
        <v>48</v>
      </c>
      <c r="C418" s="10" t="s">
        <v>578</v>
      </c>
      <c r="D418" s="50" t="s">
        <v>638</v>
      </c>
      <c r="E418" s="10">
        <v>2013</v>
      </c>
      <c r="F418" s="10" t="s">
        <v>130</v>
      </c>
      <c r="G418" s="10" t="s">
        <v>113</v>
      </c>
      <c r="H418" s="10" t="s">
        <v>419</v>
      </c>
      <c r="I418" s="10" t="s">
        <v>114</v>
      </c>
      <c r="J418" s="10" t="s">
        <v>115</v>
      </c>
      <c r="K418" s="10" t="s">
        <v>381</v>
      </c>
      <c r="L418" s="10">
        <v>393</v>
      </c>
      <c r="M418" s="10" t="s">
        <v>227</v>
      </c>
      <c r="N418" s="10" t="s">
        <v>177</v>
      </c>
      <c r="O418" s="10" t="s">
        <v>119</v>
      </c>
      <c r="P418" s="10" t="s">
        <v>120</v>
      </c>
      <c r="Q418" s="10" t="s">
        <v>377</v>
      </c>
      <c r="R418" s="10" t="s">
        <v>157</v>
      </c>
      <c r="S418" s="10">
        <v>1.23</v>
      </c>
      <c r="T418" s="11">
        <v>35.723053999999998</v>
      </c>
      <c r="U418" s="11">
        <v>-77.981660000000005</v>
      </c>
      <c r="V418" s="10" t="s">
        <v>223</v>
      </c>
      <c r="W418" s="10">
        <v>20</v>
      </c>
      <c r="X418" s="10">
        <v>0.83</v>
      </c>
      <c r="Y418" s="10"/>
      <c r="Z418" s="10"/>
      <c r="AA418" s="10"/>
      <c r="AB418" s="10"/>
      <c r="AC418" s="10">
        <v>20</v>
      </c>
      <c r="AD418" s="10">
        <v>0.75</v>
      </c>
      <c r="AE418" s="10"/>
      <c r="AF418" s="10"/>
      <c r="AG418" s="10"/>
      <c r="AH418" s="10"/>
      <c r="AI418" s="10" t="s">
        <v>158</v>
      </c>
      <c r="AJ418" s="12"/>
      <c r="AK418" s="9">
        <f t="shared" si="7"/>
        <v>0.1013524942602875</v>
      </c>
    </row>
    <row r="419" spans="1:37" x14ac:dyDescent="0.25">
      <c r="A419" s="10">
        <v>418</v>
      </c>
      <c r="B419" s="10">
        <v>48</v>
      </c>
      <c r="C419" s="10" t="s">
        <v>578</v>
      </c>
      <c r="D419" s="50" t="s">
        <v>638</v>
      </c>
      <c r="E419" s="10">
        <v>2013</v>
      </c>
      <c r="F419" s="10" t="s">
        <v>127</v>
      </c>
      <c r="G419" s="10" t="s">
        <v>128</v>
      </c>
      <c r="H419" s="10" t="s">
        <v>419</v>
      </c>
      <c r="I419" s="10" t="s">
        <v>114</v>
      </c>
      <c r="J419" s="10" t="s">
        <v>115</v>
      </c>
      <c r="K419" s="10" t="s">
        <v>381</v>
      </c>
      <c r="L419" s="10">
        <v>393</v>
      </c>
      <c r="M419" s="10" t="s">
        <v>227</v>
      </c>
      <c r="N419" s="10" t="s">
        <v>177</v>
      </c>
      <c r="O419" s="10" t="s">
        <v>119</v>
      </c>
      <c r="P419" s="10" t="s">
        <v>120</v>
      </c>
      <c r="Q419" s="10" t="s">
        <v>377</v>
      </c>
      <c r="R419" s="10" t="s">
        <v>157</v>
      </c>
      <c r="S419" s="10">
        <v>1.23</v>
      </c>
      <c r="T419" s="11">
        <v>35.723053999999998</v>
      </c>
      <c r="U419" s="11">
        <v>-77.981660000000005</v>
      </c>
      <c r="V419" s="10" t="s">
        <v>223</v>
      </c>
      <c r="W419" s="10">
        <v>20</v>
      </c>
      <c r="X419" s="10">
        <v>0.14000000000000001</v>
      </c>
      <c r="Y419" s="10"/>
      <c r="Z419" s="10"/>
      <c r="AA419" s="10"/>
      <c r="AB419" s="10"/>
      <c r="AC419" s="10">
        <v>20</v>
      </c>
      <c r="AD419" s="10">
        <v>0.17</v>
      </c>
      <c r="AE419" s="10"/>
      <c r="AF419" s="10"/>
      <c r="AG419" s="10"/>
      <c r="AH419" s="10"/>
      <c r="AI419" s="10" t="s">
        <v>158</v>
      </c>
      <c r="AJ419" s="12"/>
      <c r="AK419" s="9">
        <f t="shared" si="7"/>
        <v>-0.19415601444095737</v>
      </c>
    </row>
    <row r="420" spans="1:37" x14ac:dyDescent="0.25">
      <c r="A420" s="10">
        <v>419</v>
      </c>
      <c r="B420" s="10">
        <v>48</v>
      </c>
      <c r="C420" s="10" t="s">
        <v>578</v>
      </c>
      <c r="D420" s="50" t="s">
        <v>638</v>
      </c>
      <c r="E420" s="10">
        <v>2013</v>
      </c>
      <c r="F420" s="10" t="s">
        <v>169</v>
      </c>
      <c r="G420" s="10" t="s">
        <v>128</v>
      </c>
      <c r="H420" s="10" t="s">
        <v>419</v>
      </c>
      <c r="I420" s="10" t="s">
        <v>114</v>
      </c>
      <c r="J420" s="10" t="s">
        <v>115</v>
      </c>
      <c r="K420" s="10" t="s">
        <v>381</v>
      </c>
      <c r="L420" s="10">
        <v>393</v>
      </c>
      <c r="M420" s="10" t="s">
        <v>227</v>
      </c>
      <c r="N420" s="10" t="s">
        <v>177</v>
      </c>
      <c r="O420" s="10" t="s">
        <v>119</v>
      </c>
      <c r="P420" s="10" t="s">
        <v>120</v>
      </c>
      <c r="Q420" s="10" t="s">
        <v>377</v>
      </c>
      <c r="R420" s="10" t="s">
        <v>157</v>
      </c>
      <c r="S420" s="10">
        <v>1.23</v>
      </c>
      <c r="T420" s="11">
        <v>35.723053999999998</v>
      </c>
      <c r="U420" s="11">
        <v>-77.981660000000005</v>
      </c>
      <c r="V420" s="10" t="s">
        <v>223</v>
      </c>
      <c r="W420" s="10">
        <v>17</v>
      </c>
      <c r="X420" s="10">
        <v>0.06</v>
      </c>
      <c r="Y420" s="10"/>
      <c r="Z420" s="10"/>
      <c r="AA420" s="10"/>
      <c r="AB420" s="10"/>
      <c r="AC420" s="10">
        <v>17</v>
      </c>
      <c r="AD420" s="10">
        <v>0.09</v>
      </c>
      <c r="AE420" s="10"/>
      <c r="AF420" s="10"/>
      <c r="AG420" s="10"/>
      <c r="AH420" s="10"/>
      <c r="AI420" s="10" t="s">
        <v>158</v>
      </c>
      <c r="AJ420" s="12"/>
      <c r="AK420" s="9">
        <f t="shared" si="7"/>
        <v>-0.40546510810816444</v>
      </c>
    </row>
    <row r="421" spans="1:37" x14ac:dyDescent="0.25">
      <c r="A421" s="10">
        <v>420</v>
      </c>
      <c r="B421" s="10">
        <v>48</v>
      </c>
      <c r="C421" s="10" t="s">
        <v>578</v>
      </c>
      <c r="D421" s="50" t="s">
        <v>638</v>
      </c>
      <c r="E421" s="10">
        <v>2013</v>
      </c>
      <c r="F421" s="10" t="s">
        <v>142</v>
      </c>
      <c r="G421" s="10" t="s">
        <v>143</v>
      </c>
      <c r="H421" s="10" t="s">
        <v>143</v>
      </c>
      <c r="I421" s="10" t="s">
        <v>114</v>
      </c>
      <c r="J421" s="10" t="s">
        <v>115</v>
      </c>
      <c r="K421" s="10" t="s">
        <v>381</v>
      </c>
      <c r="L421" s="10">
        <v>393</v>
      </c>
      <c r="M421" s="10" t="s">
        <v>227</v>
      </c>
      <c r="N421" s="10" t="s">
        <v>177</v>
      </c>
      <c r="O421" s="10" t="s">
        <v>119</v>
      </c>
      <c r="P421" s="10" t="s">
        <v>120</v>
      </c>
      <c r="Q421" s="10" t="s">
        <v>377</v>
      </c>
      <c r="R421" s="10" t="s">
        <v>157</v>
      </c>
      <c r="S421" s="10">
        <v>1.23</v>
      </c>
      <c r="T421" s="11">
        <v>35.723053999999998</v>
      </c>
      <c r="U421" s="11">
        <v>-77.981660000000005</v>
      </c>
      <c r="V421" s="10" t="s">
        <v>223</v>
      </c>
      <c r="W421" s="10">
        <v>17</v>
      </c>
      <c r="X421" s="10">
        <v>33</v>
      </c>
      <c r="Y421" s="10"/>
      <c r="Z421" s="10"/>
      <c r="AA421" s="10"/>
      <c r="AB421" s="10"/>
      <c r="AC421" s="10">
        <v>17</v>
      </c>
      <c r="AD421" s="10">
        <v>10</v>
      </c>
      <c r="AE421" s="10"/>
      <c r="AF421" s="10"/>
      <c r="AG421" s="10"/>
      <c r="AH421" s="10"/>
      <c r="AI421" s="10" t="s">
        <v>158</v>
      </c>
      <c r="AJ421" s="12"/>
      <c r="AK421" s="9">
        <f t="shared" si="7"/>
        <v>1.1939224684724346</v>
      </c>
    </row>
    <row r="422" spans="1:37" x14ac:dyDescent="0.25">
      <c r="A422" s="10">
        <v>421</v>
      </c>
      <c r="B422" s="10">
        <v>49</v>
      </c>
      <c r="C422" s="10" t="s">
        <v>579</v>
      </c>
      <c r="D422" s="50" t="s">
        <v>639</v>
      </c>
      <c r="E422" s="10">
        <v>2016</v>
      </c>
      <c r="F422" s="10" t="s">
        <v>142</v>
      </c>
      <c r="G422" s="10" t="s">
        <v>143</v>
      </c>
      <c r="H422" s="10" t="s">
        <v>143</v>
      </c>
      <c r="I422" s="10" t="s">
        <v>242</v>
      </c>
      <c r="J422" s="10" t="s">
        <v>115</v>
      </c>
      <c r="K422" s="10" t="s">
        <v>382</v>
      </c>
      <c r="L422" s="10">
        <v>1003</v>
      </c>
      <c r="M422" s="10" t="s">
        <v>382</v>
      </c>
      <c r="N422" s="10" t="s">
        <v>281</v>
      </c>
      <c r="O422" s="10" t="s">
        <v>119</v>
      </c>
      <c r="P422" s="10" t="s">
        <v>120</v>
      </c>
      <c r="Q422" s="10" t="s">
        <v>383</v>
      </c>
      <c r="R422" s="10" t="s">
        <v>157</v>
      </c>
      <c r="S422" s="10">
        <v>0.62</v>
      </c>
      <c r="T422" s="11">
        <v>34.19547232</v>
      </c>
      <c r="U422" s="11">
        <v>-77.805168899999998</v>
      </c>
      <c r="V422" s="10" t="s">
        <v>326</v>
      </c>
      <c r="W422" s="10">
        <v>11</v>
      </c>
      <c r="X422" s="10">
        <v>52.5</v>
      </c>
      <c r="Y422" s="10">
        <v>52.7</v>
      </c>
      <c r="Z422" s="10"/>
      <c r="AA422" s="10"/>
      <c r="AB422" s="10"/>
      <c r="AC422" s="10">
        <v>9</v>
      </c>
      <c r="AD422" s="10">
        <v>6.6</v>
      </c>
      <c r="AE422" s="10">
        <v>6.1</v>
      </c>
      <c r="AF422" s="10"/>
      <c r="AG422" s="10"/>
      <c r="AH422" s="10"/>
      <c r="AI422" s="10" t="s">
        <v>158</v>
      </c>
      <c r="AJ422" s="12"/>
      <c r="AK422" s="9">
        <f t="shared" si="7"/>
        <v>2.0737435205651984</v>
      </c>
    </row>
    <row r="423" spans="1:37" x14ac:dyDescent="0.25">
      <c r="A423" s="10">
        <v>422</v>
      </c>
      <c r="B423" s="10">
        <v>49</v>
      </c>
      <c r="C423" s="10" t="s">
        <v>579</v>
      </c>
      <c r="D423" s="50" t="s">
        <v>639</v>
      </c>
      <c r="E423" s="10">
        <v>2016</v>
      </c>
      <c r="F423" s="10" t="s">
        <v>142</v>
      </c>
      <c r="G423" s="10" t="s">
        <v>143</v>
      </c>
      <c r="H423" s="10" t="s">
        <v>143</v>
      </c>
      <c r="I423" s="10" t="s">
        <v>242</v>
      </c>
      <c r="J423" s="10" t="s">
        <v>115</v>
      </c>
      <c r="K423" s="10" t="s">
        <v>384</v>
      </c>
      <c r="L423" s="10">
        <v>412</v>
      </c>
      <c r="M423" s="10" t="s">
        <v>271</v>
      </c>
      <c r="N423" s="10" t="s">
        <v>177</v>
      </c>
      <c r="O423" s="10" t="s">
        <v>119</v>
      </c>
      <c r="P423" s="10" t="s">
        <v>120</v>
      </c>
      <c r="Q423" s="10" t="s">
        <v>385</v>
      </c>
      <c r="R423" s="10" t="s">
        <v>157</v>
      </c>
      <c r="S423" s="10">
        <v>1.5</v>
      </c>
      <c r="T423" s="11">
        <v>34.207250670000001</v>
      </c>
      <c r="U423" s="11">
        <v>-77.793633139999997</v>
      </c>
      <c r="V423" s="10" t="s">
        <v>326</v>
      </c>
      <c r="W423" s="10">
        <v>12</v>
      </c>
      <c r="X423" s="10">
        <v>82.5</v>
      </c>
      <c r="Y423" s="10">
        <v>104.1</v>
      </c>
      <c r="Z423" s="10"/>
      <c r="AA423" s="10"/>
      <c r="AB423" s="10"/>
      <c r="AC423" s="10">
        <v>11</v>
      </c>
      <c r="AD423" s="10">
        <v>29.8</v>
      </c>
      <c r="AE423" s="10">
        <v>59.6</v>
      </c>
      <c r="AF423" s="10"/>
      <c r="AG423" s="10"/>
      <c r="AH423" s="10"/>
      <c r="AI423" s="10" t="s">
        <v>158</v>
      </c>
      <c r="AJ423" s="12"/>
      <c r="AK423" s="9">
        <f t="shared" si="7"/>
        <v>1.0182898998292766</v>
      </c>
    </row>
    <row r="424" spans="1:37" x14ac:dyDescent="0.25">
      <c r="A424" s="10">
        <v>423</v>
      </c>
      <c r="B424" s="10">
        <v>50</v>
      </c>
      <c r="C424" s="10" t="s">
        <v>580</v>
      </c>
      <c r="D424" s="50" t="s">
        <v>640</v>
      </c>
      <c r="E424" s="10">
        <v>2006</v>
      </c>
      <c r="F424" s="10" t="s">
        <v>142</v>
      </c>
      <c r="G424" s="10" t="s">
        <v>143</v>
      </c>
      <c r="H424" s="10" t="s">
        <v>143</v>
      </c>
      <c r="I424" s="10" t="s">
        <v>114</v>
      </c>
      <c r="J424" s="10" t="s">
        <v>115</v>
      </c>
      <c r="K424" s="10" t="s">
        <v>386</v>
      </c>
      <c r="L424" s="10">
        <v>1003</v>
      </c>
      <c r="M424" s="10" t="s">
        <v>382</v>
      </c>
      <c r="N424" s="10" t="s">
        <v>281</v>
      </c>
      <c r="O424" s="10" t="s">
        <v>119</v>
      </c>
      <c r="P424" s="10" t="s">
        <v>120</v>
      </c>
      <c r="Q424" s="10" t="s">
        <v>387</v>
      </c>
      <c r="R424" s="10" t="s">
        <v>388</v>
      </c>
      <c r="S424" s="10">
        <v>3.6</v>
      </c>
      <c r="T424" s="11">
        <v>43.132285709999998</v>
      </c>
      <c r="U424" s="11">
        <v>-70.931648969999998</v>
      </c>
      <c r="V424" s="10" t="s">
        <v>238</v>
      </c>
      <c r="W424" s="10">
        <v>11</v>
      </c>
      <c r="X424" s="10">
        <v>37</v>
      </c>
      <c r="Y424" s="10"/>
      <c r="Z424" s="10"/>
      <c r="AA424" s="10"/>
      <c r="AB424" s="10"/>
      <c r="AC424" s="10"/>
      <c r="AD424" s="10"/>
      <c r="AE424" s="10"/>
      <c r="AF424" s="10"/>
      <c r="AG424" s="10"/>
      <c r="AH424" s="10"/>
      <c r="AI424" s="10" t="s">
        <v>158</v>
      </c>
      <c r="AJ424" s="12">
        <v>95.1</v>
      </c>
      <c r="AK424" s="9" t="e">
        <f t="shared" si="7"/>
        <v>#DIV/0!</v>
      </c>
    </row>
    <row r="425" spans="1:37" x14ac:dyDescent="0.25">
      <c r="A425" s="10">
        <v>424</v>
      </c>
      <c r="B425" s="10">
        <v>50</v>
      </c>
      <c r="C425" s="10" t="s">
        <v>580</v>
      </c>
      <c r="D425" s="50" t="s">
        <v>640</v>
      </c>
      <c r="E425" s="10">
        <v>2006</v>
      </c>
      <c r="F425" s="10" t="s">
        <v>142</v>
      </c>
      <c r="G425" s="10" t="s">
        <v>143</v>
      </c>
      <c r="H425" s="10" t="s">
        <v>143</v>
      </c>
      <c r="I425" s="10" t="s">
        <v>114</v>
      </c>
      <c r="J425" s="10" t="s">
        <v>115</v>
      </c>
      <c r="K425" s="10" t="s">
        <v>175</v>
      </c>
      <c r="L425" s="10">
        <v>1013</v>
      </c>
      <c r="M425" s="10" t="s">
        <v>176</v>
      </c>
      <c r="N425" s="10" t="s">
        <v>177</v>
      </c>
      <c r="O425" s="10" t="s">
        <v>119</v>
      </c>
      <c r="P425" s="10" t="s">
        <v>120</v>
      </c>
      <c r="Q425" s="10" t="s">
        <v>387</v>
      </c>
      <c r="R425" s="10" t="s">
        <v>388</v>
      </c>
      <c r="S425" s="10">
        <v>3.6</v>
      </c>
      <c r="T425" s="11">
        <v>43.132285709999998</v>
      </c>
      <c r="U425" s="11">
        <v>-70.931648969999998</v>
      </c>
      <c r="V425" s="10" t="s">
        <v>238</v>
      </c>
      <c r="W425" s="10">
        <v>11</v>
      </c>
      <c r="X425" s="10">
        <v>37</v>
      </c>
      <c r="Y425" s="10"/>
      <c r="Z425" s="10"/>
      <c r="AA425" s="10"/>
      <c r="AB425" s="10"/>
      <c r="AC425" s="10"/>
      <c r="AD425" s="10"/>
      <c r="AE425" s="10"/>
      <c r="AF425" s="10"/>
      <c r="AG425" s="10"/>
      <c r="AH425" s="10"/>
      <c r="AI425" s="10" t="s">
        <v>158</v>
      </c>
      <c r="AJ425" s="12">
        <v>39.1</v>
      </c>
      <c r="AK425" s="9" t="e">
        <f t="shared" si="7"/>
        <v>#DIV/0!</v>
      </c>
    </row>
    <row r="426" spans="1:37" x14ac:dyDescent="0.25">
      <c r="A426" s="10">
        <v>425</v>
      </c>
      <c r="B426" s="10">
        <v>50</v>
      </c>
      <c r="C426" s="10" t="s">
        <v>580</v>
      </c>
      <c r="D426" s="50" t="s">
        <v>640</v>
      </c>
      <c r="E426" s="10">
        <v>2006</v>
      </c>
      <c r="F426" s="10" t="s">
        <v>142</v>
      </c>
      <c r="G426" s="10" t="s">
        <v>143</v>
      </c>
      <c r="H426" s="10" t="s">
        <v>143</v>
      </c>
      <c r="I426" s="10" t="s">
        <v>114</v>
      </c>
      <c r="J426" s="10" t="s">
        <v>115</v>
      </c>
      <c r="K426" s="10" t="s">
        <v>117</v>
      </c>
      <c r="L426" s="10">
        <v>1000</v>
      </c>
      <c r="M426" s="10" t="s">
        <v>117</v>
      </c>
      <c r="N426" s="10" t="s">
        <v>118</v>
      </c>
      <c r="O426" s="10" t="s">
        <v>119</v>
      </c>
      <c r="P426" s="10" t="s">
        <v>120</v>
      </c>
      <c r="Q426" s="10" t="s">
        <v>387</v>
      </c>
      <c r="R426" s="10" t="s">
        <v>388</v>
      </c>
      <c r="S426" s="10">
        <v>3.6</v>
      </c>
      <c r="T426" s="11">
        <v>43.132285709999998</v>
      </c>
      <c r="U426" s="11">
        <v>-70.931648969999998</v>
      </c>
      <c r="V426" s="10" t="s">
        <v>238</v>
      </c>
      <c r="W426" s="10">
        <v>11</v>
      </c>
      <c r="X426" s="10">
        <v>37</v>
      </c>
      <c r="Y426" s="10"/>
      <c r="Z426" s="10"/>
      <c r="AA426" s="10"/>
      <c r="AB426" s="10"/>
      <c r="AC426" s="10"/>
      <c r="AD426" s="10"/>
      <c r="AE426" s="10"/>
      <c r="AF426" s="10"/>
      <c r="AG426" s="10"/>
      <c r="AH426" s="10"/>
      <c r="AI426" s="10" t="s">
        <v>158</v>
      </c>
      <c r="AJ426" s="12">
        <v>96.5</v>
      </c>
      <c r="AK426" s="9" t="e">
        <f t="shared" si="7"/>
        <v>#DIV/0!</v>
      </c>
    </row>
    <row r="427" spans="1:37" x14ac:dyDescent="0.25">
      <c r="A427" s="10">
        <v>426</v>
      </c>
      <c r="B427" s="10">
        <v>50</v>
      </c>
      <c r="C427" s="10" t="s">
        <v>580</v>
      </c>
      <c r="D427" s="50" t="s">
        <v>640</v>
      </c>
      <c r="E427" s="10">
        <v>2006</v>
      </c>
      <c r="F427" s="10" t="s">
        <v>142</v>
      </c>
      <c r="G427" s="10" t="s">
        <v>143</v>
      </c>
      <c r="H427" s="10" t="s">
        <v>143</v>
      </c>
      <c r="I427" s="10" t="s">
        <v>114</v>
      </c>
      <c r="J427" s="10" t="s">
        <v>115</v>
      </c>
      <c r="K427" s="10" t="s">
        <v>389</v>
      </c>
      <c r="L427" s="10">
        <v>1013</v>
      </c>
      <c r="M427" s="10" t="s">
        <v>176</v>
      </c>
      <c r="N427" s="10" t="s">
        <v>177</v>
      </c>
      <c r="O427" s="10" t="s">
        <v>119</v>
      </c>
      <c r="P427" s="10" t="s">
        <v>120</v>
      </c>
      <c r="Q427" s="10" t="s">
        <v>387</v>
      </c>
      <c r="R427" s="10" t="s">
        <v>388</v>
      </c>
      <c r="S427" s="10">
        <v>3.6</v>
      </c>
      <c r="T427" s="11">
        <v>43.132285709999998</v>
      </c>
      <c r="U427" s="11">
        <v>-70.931648969999998</v>
      </c>
      <c r="V427" s="10" t="s">
        <v>238</v>
      </c>
      <c r="W427" s="10">
        <v>11</v>
      </c>
      <c r="X427" s="10">
        <v>37</v>
      </c>
      <c r="Y427" s="10"/>
      <c r="Z427" s="10"/>
      <c r="AA427" s="10"/>
      <c r="AB427" s="10"/>
      <c r="AC427" s="10"/>
      <c r="AD427" s="10"/>
      <c r="AE427" s="10"/>
      <c r="AF427" s="10"/>
      <c r="AG427" s="10"/>
      <c r="AH427" s="10"/>
      <c r="AI427" s="10" t="s">
        <v>158</v>
      </c>
      <c r="AJ427" s="12">
        <v>67.2</v>
      </c>
      <c r="AK427" s="9" t="e">
        <f t="shared" si="7"/>
        <v>#DIV/0!</v>
      </c>
    </row>
    <row r="428" spans="1:37" x14ac:dyDescent="0.25">
      <c r="A428" s="10">
        <v>427</v>
      </c>
      <c r="B428" s="10">
        <v>50</v>
      </c>
      <c r="C428" s="10" t="s">
        <v>580</v>
      </c>
      <c r="D428" s="50" t="s">
        <v>640</v>
      </c>
      <c r="E428" s="10">
        <v>2006</v>
      </c>
      <c r="F428" s="10" t="s">
        <v>142</v>
      </c>
      <c r="G428" s="10" t="s">
        <v>143</v>
      </c>
      <c r="H428" s="10" t="s">
        <v>143</v>
      </c>
      <c r="I428" s="10" t="s">
        <v>114</v>
      </c>
      <c r="J428" s="10" t="s">
        <v>115</v>
      </c>
      <c r="K428" s="10" t="s">
        <v>390</v>
      </c>
      <c r="L428" s="10">
        <v>1001</v>
      </c>
      <c r="M428" s="10" t="s">
        <v>210</v>
      </c>
      <c r="N428" s="10" t="s">
        <v>136</v>
      </c>
      <c r="O428" s="10" t="s">
        <v>119</v>
      </c>
      <c r="P428" s="10" t="s">
        <v>120</v>
      </c>
      <c r="Q428" s="10" t="s">
        <v>387</v>
      </c>
      <c r="R428" s="10" t="s">
        <v>388</v>
      </c>
      <c r="S428" s="10">
        <v>3.6</v>
      </c>
      <c r="T428" s="11">
        <v>43.132285709999998</v>
      </c>
      <c r="U428" s="11">
        <v>-70.931648969999998</v>
      </c>
      <c r="V428" s="10" t="s">
        <v>238</v>
      </c>
      <c r="W428" s="10">
        <v>11</v>
      </c>
      <c r="X428" s="10">
        <v>37</v>
      </c>
      <c r="Y428" s="10"/>
      <c r="Z428" s="10"/>
      <c r="AA428" s="10"/>
      <c r="AB428" s="10"/>
      <c r="AC428" s="10"/>
      <c r="AD428" s="10"/>
      <c r="AE428" s="10"/>
      <c r="AF428" s="10"/>
      <c r="AG428" s="10"/>
      <c r="AH428" s="10"/>
      <c r="AI428" s="10" t="s">
        <v>158</v>
      </c>
      <c r="AJ428" s="12">
        <v>31.9</v>
      </c>
      <c r="AK428" s="9" t="e">
        <f t="shared" si="7"/>
        <v>#DIV/0!</v>
      </c>
    </row>
    <row r="429" spans="1:37" x14ac:dyDescent="0.25">
      <c r="A429" s="10">
        <v>428</v>
      </c>
      <c r="B429" s="10">
        <v>50</v>
      </c>
      <c r="C429" s="10" t="s">
        <v>580</v>
      </c>
      <c r="D429" s="50" t="s">
        <v>640</v>
      </c>
      <c r="E429" s="10">
        <v>2006</v>
      </c>
      <c r="F429" s="10" t="s">
        <v>142</v>
      </c>
      <c r="G429" s="10" t="s">
        <v>143</v>
      </c>
      <c r="H429" s="10" t="s">
        <v>143</v>
      </c>
      <c r="I429" s="10" t="s">
        <v>114</v>
      </c>
      <c r="J429" s="10" t="s">
        <v>115</v>
      </c>
      <c r="K429" s="10" t="s">
        <v>391</v>
      </c>
      <c r="L429" s="10">
        <v>656</v>
      </c>
      <c r="M429" s="10" t="s">
        <v>220</v>
      </c>
      <c r="N429" s="10" t="s">
        <v>118</v>
      </c>
      <c r="O429" s="10" t="s">
        <v>119</v>
      </c>
      <c r="P429" s="10" t="s">
        <v>120</v>
      </c>
      <c r="Q429" s="10" t="s">
        <v>387</v>
      </c>
      <c r="R429" s="10" t="s">
        <v>388</v>
      </c>
      <c r="S429" s="10">
        <v>3.6</v>
      </c>
      <c r="T429" s="11">
        <v>43.132285709999998</v>
      </c>
      <c r="U429" s="11">
        <v>-70.931648969999998</v>
      </c>
      <c r="V429" s="10" t="s">
        <v>238</v>
      </c>
      <c r="W429" s="10">
        <v>11</v>
      </c>
      <c r="X429" s="10">
        <v>37</v>
      </c>
      <c r="Y429" s="10"/>
      <c r="Z429" s="10"/>
      <c r="AA429" s="10"/>
      <c r="AB429" s="10"/>
      <c r="AC429" s="10"/>
      <c r="AD429" s="10"/>
      <c r="AE429" s="10"/>
      <c r="AF429" s="10"/>
      <c r="AG429" s="10"/>
      <c r="AH429" s="10"/>
      <c r="AI429" s="10" t="s">
        <v>158</v>
      </c>
      <c r="AJ429" s="12">
        <v>99</v>
      </c>
      <c r="AK429" s="9" t="e">
        <f t="shared" si="7"/>
        <v>#DIV/0!</v>
      </c>
    </row>
    <row r="430" spans="1:37" x14ac:dyDescent="0.25">
      <c r="A430" s="10">
        <v>429</v>
      </c>
      <c r="B430" s="10">
        <v>50</v>
      </c>
      <c r="C430" s="10" t="s">
        <v>580</v>
      </c>
      <c r="D430" s="50" t="s">
        <v>640</v>
      </c>
      <c r="E430" s="10">
        <v>2006</v>
      </c>
      <c r="F430" s="10" t="s">
        <v>142</v>
      </c>
      <c r="G430" s="10" t="s">
        <v>143</v>
      </c>
      <c r="H430" s="10" t="s">
        <v>143</v>
      </c>
      <c r="I430" s="10" t="s">
        <v>114</v>
      </c>
      <c r="J430" s="10" t="s">
        <v>115</v>
      </c>
      <c r="K430" s="10" t="s">
        <v>117</v>
      </c>
      <c r="L430" s="10">
        <v>1000</v>
      </c>
      <c r="M430" s="10" t="s">
        <v>117</v>
      </c>
      <c r="N430" s="10" t="s">
        <v>118</v>
      </c>
      <c r="O430" s="10" t="s">
        <v>119</v>
      </c>
      <c r="P430" s="10" t="s">
        <v>120</v>
      </c>
      <c r="Q430" s="10" t="s">
        <v>387</v>
      </c>
      <c r="R430" s="10" t="s">
        <v>388</v>
      </c>
      <c r="S430" s="10">
        <v>3.6</v>
      </c>
      <c r="T430" s="11">
        <v>43.132285709999998</v>
      </c>
      <c r="U430" s="11">
        <v>-70.931648969999998</v>
      </c>
      <c r="V430" s="10" t="s">
        <v>238</v>
      </c>
      <c r="W430" s="10">
        <v>11</v>
      </c>
      <c r="X430" s="10">
        <v>37</v>
      </c>
      <c r="Y430" s="10"/>
      <c r="Z430" s="10"/>
      <c r="AA430" s="10"/>
      <c r="AB430" s="10"/>
      <c r="AC430" s="10"/>
      <c r="AD430" s="10"/>
      <c r="AE430" s="10"/>
      <c r="AF430" s="10"/>
      <c r="AG430" s="10"/>
      <c r="AH430" s="10"/>
      <c r="AI430" s="10" t="s">
        <v>158</v>
      </c>
      <c r="AJ430" s="12">
        <v>79.900000000000006</v>
      </c>
    </row>
    <row r="431" spans="1:37" x14ac:dyDescent="0.25">
      <c r="A431" s="10">
        <v>430</v>
      </c>
      <c r="B431" s="10">
        <v>50</v>
      </c>
      <c r="C431" s="10" t="s">
        <v>580</v>
      </c>
      <c r="D431" s="50" t="s">
        <v>640</v>
      </c>
      <c r="E431" s="10">
        <v>2006</v>
      </c>
      <c r="F431" s="10" t="s">
        <v>142</v>
      </c>
      <c r="G431" s="10" t="s">
        <v>143</v>
      </c>
      <c r="H431" s="10" t="s">
        <v>143</v>
      </c>
      <c r="I431" s="10" t="s">
        <v>114</v>
      </c>
      <c r="J431" s="10" t="s">
        <v>115</v>
      </c>
      <c r="K431" s="10" t="s">
        <v>392</v>
      </c>
      <c r="L431" s="10">
        <v>412</v>
      </c>
      <c r="M431" s="10" t="s">
        <v>271</v>
      </c>
      <c r="N431" s="10" t="s">
        <v>177</v>
      </c>
      <c r="O431" s="10" t="s">
        <v>119</v>
      </c>
      <c r="P431" s="10" t="s">
        <v>120</v>
      </c>
      <c r="Q431" s="10" t="s">
        <v>387</v>
      </c>
      <c r="R431" s="10" t="s">
        <v>388</v>
      </c>
      <c r="S431" s="10">
        <v>3.6</v>
      </c>
      <c r="T431" s="11">
        <v>43.132285709999998</v>
      </c>
      <c r="U431" s="11">
        <v>-70.931648969999998</v>
      </c>
      <c r="V431" s="10" t="s">
        <v>238</v>
      </c>
      <c r="W431" s="10">
        <v>11</v>
      </c>
      <c r="X431" s="10">
        <v>37</v>
      </c>
      <c r="Y431" s="10"/>
      <c r="Z431" s="10"/>
      <c r="AA431" s="10"/>
      <c r="AB431" s="10"/>
      <c r="AC431" s="10"/>
      <c r="AD431" s="10"/>
      <c r="AE431" s="10"/>
      <c r="AF431" s="10"/>
      <c r="AG431" s="10"/>
      <c r="AH431" s="10"/>
      <c r="AI431" s="10" t="s">
        <v>158</v>
      </c>
      <c r="AJ431" s="12">
        <v>28.9</v>
      </c>
    </row>
    <row r="432" spans="1:37" x14ac:dyDescent="0.25">
      <c r="A432" s="10">
        <v>431</v>
      </c>
      <c r="B432" s="10">
        <v>50</v>
      </c>
      <c r="C432" s="10" t="s">
        <v>580</v>
      </c>
      <c r="D432" s="50" t="s">
        <v>640</v>
      </c>
      <c r="E432" s="10">
        <v>2006</v>
      </c>
      <c r="F432" s="10" t="s">
        <v>112</v>
      </c>
      <c r="G432" s="10" t="s">
        <v>113</v>
      </c>
      <c r="H432" s="10" t="s">
        <v>419</v>
      </c>
      <c r="I432" s="10" t="s">
        <v>114</v>
      </c>
      <c r="J432" s="10" t="s">
        <v>115</v>
      </c>
      <c r="K432" s="10" t="s">
        <v>386</v>
      </c>
      <c r="L432" s="10">
        <v>1003</v>
      </c>
      <c r="M432" s="10" t="s">
        <v>382</v>
      </c>
      <c r="N432" s="10" t="s">
        <v>281</v>
      </c>
      <c r="O432" s="10" t="s">
        <v>119</v>
      </c>
      <c r="P432" s="10" t="s">
        <v>120</v>
      </c>
      <c r="Q432" s="10" t="s">
        <v>387</v>
      </c>
      <c r="R432" s="10" t="s">
        <v>388</v>
      </c>
      <c r="S432" s="10">
        <v>3.6</v>
      </c>
      <c r="T432" s="11">
        <v>43.132285709999998</v>
      </c>
      <c r="U432" s="11">
        <v>-70.931648969999998</v>
      </c>
      <c r="V432" s="10" t="s">
        <v>238</v>
      </c>
      <c r="W432" s="10">
        <v>11</v>
      </c>
      <c r="X432" s="10">
        <v>0.38</v>
      </c>
      <c r="Y432" s="10"/>
      <c r="Z432" s="10"/>
      <c r="AA432" s="10"/>
      <c r="AB432" s="10"/>
      <c r="AC432" s="10"/>
      <c r="AD432" s="10"/>
      <c r="AE432" s="10"/>
      <c r="AF432" s="10"/>
      <c r="AG432" s="10"/>
      <c r="AH432" s="10"/>
      <c r="AI432" s="10" t="s">
        <v>158</v>
      </c>
      <c r="AJ432" s="12">
        <v>-67.3</v>
      </c>
    </row>
    <row r="433" spans="1:37" x14ac:dyDescent="0.25">
      <c r="A433" s="10">
        <v>432</v>
      </c>
      <c r="B433" s="10">
        <v>50</v>
      </c>
      <c r="C433" s="10" t="s">
        <v>580</v>
      </c>
      <c r="D433" s="50" t="s">
        <v>640</v>
      </c>
      <c r="E433" s="10">
        <v>2006</v>
      </c>
      <c r="F433" s="10" t="s">
        <v>112</v>
      </c>
      <c r="G433" s="10" t="s">
        <v>113</v>
      </c>
      <c r="H433" s="10" t="s">
        <v>419</v>
      </c>
      <c r="I433" s="10" t="s">
        <v>114</v>
      </c>
      <c r="J433" s="10" t="s">
        <v>115</v>
      </c>
      <c r="K433" s="10" t="s">
        <v>175</v>
      </c>
      <c r="L433" s="10">
        <v>1013</v>
      </c>
      <c r="M433" s="10" t="s">
        <v>176</v>
      </c>
      <c r="N433" s="10" t="s">
        <v>177</v>
      </c>
      <c r="O433" s="10" t="s">
        <v>119</v>
      </c>
      <c r="P433" s="10" t="s">
        <v>120</v>
      </c>
      <c r="Q433" s="10" t="s">
        <v>387</v>
      </c>
      <c r="R433" s="10" t="s">
        <v>388</v>
      </c>
      <c r="S433" s="10">
        <v>3.6</v>
      </c>
      <c r="T433" s="11">
        <v>43.132285709999998</v>
      </c>
      <c r="U433" s="11">
        <v>-70.931648969999998</v>
      </c>
      <c r="V433" s="10" t="s">
        <v>238</v>
      </c>
      <c r="W433" s="10">
        <v>11</v>
      </c>
      <c r="X433" s="10">
        <v>0.38</v>
      </c>
      <c r="Y433" s="10"/>
      <c r="Z433" s="10"/>
      <c r="AA433" s="10"/>
      <c r="AB433" s="10"/>
      <c r="AC433" s="10"/>
      <c r="AD433" s="10"/>
      <c r="AE433" s="10"/>
      <c r="AF433" s="10"/>
      <c r="AG433" s="10"/>
      <c r="AH433" s="10"/>
      <c r="AI433" s="10" t="s">
        <v>158</v>
      </c>
      <c r="AJ433" s="12">
        <v>-43.6</v>
      </c>
    </row>
    <row r="434" spans="1:37" x14ac:dyDescent="0.25">
      <c r="A434" s="10">
        <v>433</v>
      </c>
      <c r="B434" s="10">
        <v>50</v>
      </c>
      <c r="C434" s="10" t="s">
        <v>580</v>
      </c>
      <c r="D434" s="50" t="s">
        <v>640</v>
      </c>
      <c r="E434" s="10">
        <v>2006</v>
      </c>
      <c r="F434" s="10" t="s">
        <v>112</v>
      </c>
      <c r="G434" s="10" t="s">
        <v>113</v>
      </c>
      <c r="H434" s="10" t="s">
        <v>419</v>
      </c>
      <c r="I434" s="10" t="s">
        <v>114</v>
      </c>
      <c r="J434" s="10" t="s">
        <v>115</v>
      </c>
      <c r="K434" s="10" t="s">
        <v>117</v>
      </c>
      <c r="L434" s="10">
        <v>1000</v>
      </c>
      <c r="M434" s="10" t="s">
        <v>117</v>
      </c>
      <c r="N434" s="10" t="s">
        <v>118</v>
      </c>
      <c r="O434" s="10" t="s">
        <v>119</v>
      </c>
      <c r="P434" s="10" t="s">
        <v>120</v>
      </c>
      <c r="Q434" s="10" t="s">
        <v>387</v>
      </c>
      <c r="R434" s="10" t="s">
        <v>388</v>
      </c>
      <c r="S434" s="10">
        <v>3.6</v>
      </c>
      <c r="T434" s="11">
        <v>43.132285709999998</v>
      </c>
      <c r="U434" s="11">
        <v>-70.931648969999998</v>
      </c>
      <c r="V434" s="10" t="s">
        <v>238</v>
      </c>
      <c r="W434" s="10">
        <v>11</v>
      </c>
      <c r="X434" s="10">
        <v>0.38</v>
      </c>
      <c r="Y434" s="10"/>
      <c r="Z434" s="10"/>
      <c r="AA434" s="10"/>
      <c r="AB434" s="10"/>
      <c r="AC434" s="10"/>
      <c r="AD434" s="10"/>
      <c r="AE434" s="10"/>
      <c r="AF434" s="10"/>
      <c r="AG434" s="10"/>
      <c r="AH434" s="10"/>
      <c r="AI434" s="10" t="s">
        <v>158</v>
      </c>
      <c r="AJ434" s="12">
        <v>27.3</v>
      </c>
    </row>
    <row r="435" spans="1:37" x14ac:dyDescent="0.25">
      <c r="A435" s="10">
        <v>434</v>
      </c>
      <c r="B435" s="10">
        <v>50</v>
      </c>
      <c r="C435" s="10" t="s">
        <v>580</v>
      </c>
      <c r="D435" s="50" t="s">
        <v>640</v>
      </c>
      <c r="E435" s="10">
        <v>2006</v>
      </c>
      <c r="F435" s="10" t="s">
        <v>112</v>
      </c>
      <c r="G435" s="10" t="s">
        <v>113</v>
      </c>
      <c r="H435" s="10" t="s">
        <v>419</v>
      </c>
      <c r="I435" s="10" t="s">
        <v>114</v>
      </c>
      <c r="J435" s="10" t="s">
        <v>115</v>
      </c>
      <c r="K435" s="10" t="s">
        <v>389</v>
      </c>
      <c r="L435" s="10">
        <v>1013</v>
      </c>
      <c r="M435" s="10" t="s">
        <v>176</v>
      </c>
      <c r="N435" s="10" t="s">
        <v>177</v>
      </c>
      <c r="O435" s="10" t="s">
        <v>119</v>
      </c>
      <c r="P435" s="10" t="s">
        <v>120</v>
      </c>
      <c r="Q435" s="10" t="s">
        <v>387</v>
      </c>
      <c r="R435" s="10" t="s">
        <v>388</v>
      </c>
      <c r="S435" s="10">
        <v>3.6</v>
      </c>
      <c r="T435" s="11">
        <v>43.132285709999998</v>
      </c>
      <c r="U435" s="11">
        <v>-70.931648969999998</v>
      </c>
      <c r="V435" s="10" t="s">
        <v>238</v>
      </c>
      <c r="W435" s="10">
        <v>11</v>
      </c>
      <c r="X435" s="10">
        <v>0.38</v>
      </c>
      <c r="Y435" s="10"/>
      <c r="Z435" s="10"/>
      <c r="AA435" s="10"/>
      <c r="AB435" s="10"/>
      <c r="AC435" s="10"/>
      <c r="AD435" s="10"/>
      <c r="AE435" s="10"/>
      <c r="AF435" s="10"/>
      <c r="AG435" s="10"/>
      <c r="AH435" s="10"/>
      <c r="AI435" s="10" t="s">
        <v>158</v>
      </c>
      <c r="AJ435" s="12">
        <v>-29.1</v>
      </c>
    </row>
    <row r="436" spans="1:37" x14ac:dyDescent="0.25">
      <c r="A436" s="10">
        <v>435</v>
      </c>
      <c r="B436" s="10">
        <v>50</v>
      </c>
      <c r="C436" s="10" t="s">
        <v>580</v>
      </c>
      <c r="D436" s="50" t="s">
        <v>640</v>
      </c>
      <c r="E436" s="10">
        <v>2006</v>
      </c>
      <c r="F436" s="10" t="s">
        <v>112</v>
      </c>
      <c r="G436" s="10" t="s">
        <v>113</v>
      </c>
      <c r="H436" s="10" t="s">
        <v>419</v>
      </c>
      <c r="I436" s="10" t="s">
        <v>114</v>
      </c>
      <c r="J436" s="10" t="s">
        <v>115</v>
      </c>
      <c r="K436" s="10" t="s">
        <v>390</v>
      </c>
      <c r="L436" s="10">
        <v>1001</v>
      </c>
      <c r="M436" s="10" t="s">
        <v>210</v>
      </c>
      <c r="N436" s="10" t="s">
        <v>136</v>
      </c>
      <c r="O436" s="10" t="s">
        <v>119</v>
      </c>
      <c r="P436" s="10" t="s">
        <v>120</v>
      </c>
      <c r="Q436" s="10" t="s">
        <v>387</v>
      </c>
      <c r="R436" s="10" t="s">
        <v>388</v>
      </c>
      <c r="S436" s="10">
        <v>3.6</v>
      </c>
      <c r="T436" s="11">
        <v>43.132285709999998</v>
      </c>
      <c r="U436" s="11">
        <v>-70.931648969999998</v>
      </c>
      <c r="V436" s="10" t="s">
        <v>238</v>
      </c>
      <c r="W436" s="10">
        <v>11</v>
      </c>
      <c r="X436" s="10">
        <v>0.38</v>
      </c>
      <c r="Y436" s="10"/>
      <c r="Z436" s="10"/>
      <c r="AA436" s="10"/>
      <c r="AB436" s="10"/>
      <c r="AC436" s="10"/>
      <c r="AD436" s="10"/>
      <c r="AE436" s="10"/>
      <c r="AF436" s="10"/>
      <c r="AG436" s="10"/>
      <c r="AH436" s="10"/>
      <c r="AI436" s="10" t="s">
        <v>158</v>
      </c>
      <c r="AJ436" s="12">
        <v>-9.5</v>
      </c>
    </row>
    <row r="437" spans="1:37" x14ac:dyDescent="0.25">
      <c r="A437" s="10">
        <v>436</v>
      </c>
      <c r="B437" s="10">
        <v>50</v>
      </c>
      <c r="C437" s="10" t="s">
        <v>580</v>
      </c>
      <c r="D437" s="50" t="s">
        <v>640</v>
      </c>
      <c r="E437" s="10">
        <v>2006</v>
      </c>
      <c r="F437" s="10" t="s">
        <v>112</v>
      </c>
      <c r="G437" s="10" t="s">
        <v>113</v>
      </c>
      <c r="H437" s="10" t="s">
        <v>419</v>
      </c>
      <c r="I437" s="10" t="s">
        <v>114</v>
      </c>
      <c r="J437" s="10" t="s">
        <v>115</v>
      </c>
      <c r="K437" s="10" t="s">
        <v>391</v>
      </c>
      <c r="L437" s="10">
        <v>656</v>
      </c>
      <c r="M437" s="10" t="s">
        <v>220</v>
      </c>
      <c r="N437" s="10" t="s">
        <v>118</v>
      </c>
      <c r="O437" s="10" t="s">
        <v>119</v>
      </c>
      <c r="P437" s="10" t="s">
        <v>120</v>
      </c>
      <c r="Q437" s="10" t="s">
        <v>387</v>
      </c>
      <c r="R437" s="10" t="s">
        <v>388</v>
      </c>
      <c r="S437" s="10">
        <v>3.6</v>
      </c>
      <c r="T437" s="11">
        <v>43.132285709999998</v>
      </c>
      <c r="U437" s="11">
        <v>-70.931648969999998</v>
      </c>
      <c r="V437" s="10" t="s">
        <v>238</v>
      </c>
      <c r="W437" s="10">
        <v>11</v>
      </c>
      <c r="X437" s="10">
        <v>0.38</v>
      </c>
      <c r="Y437" s="10"/>
      <c r="Z437" s="10"/>
      <c r="AA437" s="10"/>
      <c r="AB437" s="10"/>
      <c r="AC437" s="10"/>
      <c r="AD437" s="10"/>
      <c r="AE437" s="10"/>
      <c r="AF437" s="10"/>
      <c r="AG437" s="10"/>
      <c r="AH437" s="10"/>
      <c r="AI437" s="10" t="s">
        <v>158</v>
      </c>
      <c r="AJ437" s="12">
        <v>99</v>
      </c>
    </row>
    <row r="438" spans="1:37" x14ac:dyDescent="0.25">
      <c r="A438" s="10">
        <v>437</v>
      </c>
      <c r="B438" s="10">
        <v>50</v>
      </c>
      <c r="C438" s="10" t="s">
        <v>580</v>
      </c>
      <c r="D438" s="50" t="s">
        <v>640</v>
      </c>
      <c r="E438" s="10">
        <v>2006</v>
      </c>
      <c r="F438" s="10" t="s">
        <v>112</v>
      </c>
      <c r="G438" s="10" t="s">
        <v>113</v>
      </c>
      <c r="H438" s="10" t="s">
        <v>419</v>
      </c>
      <c r="I438" s="10" t="s">
        <v>114</v>
      </c>
      <c r="J438" s="10" t="s">
        <v>115</v>
      </c>
      <c r="K438" s="10" t="s">
        <v>117</v>
      </c>
      <c r="L438" s="10">
        <v>1000</v>
      </c>
      <c r="M438" s="10" t="s">
        <v>117</v>
      </c>
      <c r="N438" s="10" t="s">
        <v>118</v>
      </c>
      <c r="O438" s="10" t="s">
        <v>119</v>
      </c>
      <c r="P438" s="10" t="s">
        <v>120</v>
      </c>
      <c r="Q438" s="10" t="s">
        <v>387</v>
      </c>
      <c r="R438" s="10" t="s">
        <v>388</v>
      </c>
      <c r="S438" s="10">
        <v>3.6</v>
      </c>
      <c r="T438" s="11">
        <v>43.132285709999998</v>
      </c>
      <c r="U438" s="11">
        <v>-70.931648969999998</v>
      </c>
      <c r="V438" s="10" t="s">
        <v>238</v>
      </c>
      <c r="W438" s="10">
        <v>11</v>
      </c>
      <c r="X438" s="10">
        <v>0.38</v>
      </c>
      <c r="Y438" s="10"/>
      <c r="Z438" s="10"/>
      <c r="AA438" s="10"/>
      <c r="AB438" s="10"/>
      <c r="AC438" s="10"/>
      <c r="AD438" s="10"/>
      <c r="AE438" s="10"/>
      <c r="AF438" s="10"/>
      <c r="AG438" s="10"/>
      <c r="AH438" s="10"/>
      <c r="AI438" s="10" t="s">
        <v>158</v>
      </c>
      <c r="AJ438" s="12">
        <v>21.3</v>
      </c>
    </row>
    <row r="439" spans="1:37" x14ac:dyDescent="0.25">
      <c r="A439" s="10">
        <v>438</v>
      </c>
      <c r="B439" s="10">
        <v>50</v>
      </c>
      <c r="C439" s="10" t="s">
        <v>580</v>
      </c>
      <c r="D439" s="50" t="s">
        <v>640</v>
      </c>
      <c r="E439" s="10">
        <v>2006</v>
      </c>
      <c r="F439" s="10" t="s">
        <v>112</v>
      </c>
      <c r="G439" s="10" t="s">
        <v>113</v>
      </c>
      <c r="H439" s="10" t="s">
        <v>419</v>
      </c>
      <c r="I439" s="10" t="s">
        <v>114</v>
      </c>
      <c r="J439" s="10" t="s">
        <v>115</v>
      </c>
      <c r="K439" s="10" t="s">
        <v>392</v>
      </c>
      <c r="L439" s="10">
        <v>412</v>
      </c>
      <c r="M439" s="10" t="s">
        <v>271</v>
      </c>
      <c r="N439" s="10" t="s">
        <v>177</v>
      </c>
      <c r="O439" s="10" t="s">
        <v>119</v>
      </c>
      <c r="P439" s="10" t="s">
        <v>120</v>
      </c>
      <c r="Q439" s="10" t="s">
        <v>387</v>
      </c>
      <c r="R439" s="10" t="s">
        <v>388</v>
      </c>
      <c r="S439" s="10">
        <v>3.6</v>
      </c>
      <c r="T439" s="11">
        <v>43.132285709999998</v>
      </c>
      <c r="U439" s="11">
        <v>-70.931648969999998</v>
      </c>
      <c r="V439" s="10" t="s">
        <v>238</v>
      </c>
      <c r="W439" s="10">
        <v>11</v>
      </c>
      <c r="X439" s="10">
        <v>0.38</v>
      </c>
      <c r="Y439" s="10"/>
      <c r="Z439" s="10"/>
      <c r="AA439" s="10"/>
      <c r="AB439" s="10"/>
      <c r="AC439" s="10"/>
      <c r="AD439" s="10"/>
      <c r="AE439" s="10"/>
      <c r="AF439" s="10"/>
      <c r="AG439" s="10"/>
      <c r="AH439" s="10"/>
      <c r="AI439" s="10" t="s">
        <v>158</v>
      </c>
      <c r="AJ439" s="12">
        <v>-14.4</v>
      </c>
    </row>
    <row r="440" spans="1:37" x14ac:dyDescent="0.25">
      <c r="A440" s="10">
        <v>439</v>
      </c>
      <c r="B440" s="10">
        <v>51</v>
      </c>
      <c r="C440" s="10" t="s">
        <v>581</v>
      </c>
      <c r="D440" s="50" t="s">
        <v>641</v>
      </c>
      <c r="E440" s="10">
        <v>2015</v>
      </c>
      <c r="F440" s="10" t="s">
        <v>142</v>
      </c>
      <c r="G440" s="10" t="s">
        <v>143</v>
      </c>
      <c r="H440" s="10" t="s">
        <v>143</v>
      </c>
      <c r="I440" s="10" t="s">
        <v>114</v>
      </c>
      <c r="J440" s="10" t="s">
        <v>115</v>
      </c>
      <c r="K440" s="10" t="s">
        <v>393</v>
      </c>
      <c r="L440" s="10">
        <v>447</v>
      </c>
      <c r="M440" s="10" t="s">
        <v>261</v>
      </c>
      <c r="N440" s="10" t="s">
        <v>192</v>
      </c>
      <c r="O440" s="10" t="s">
        <v>119</v>
      </c>
      <c r="P440" s="10" t="s">
        <v>120</v>
      </c>
      <c r="Q440" s="10" t="s">
        <v>394</v>
      </c>
      <c r="R440" s="10" t="s">
        <v>395</v>
      </c>
      <c r="S440" s="10">
        <v>3.7271999999999998</v>
      </c>
      <c r="T440" s="11">
        <v>34.445616880000003</v>
      </c>
      <c r="U440" s="11">
        <v>-88.102547250000001</v>
      </c>
      <c r="V440" s="10" t="s">
        <v>259</v>
      </c>
      <c r="W440" s="10">
        <v>2</v>
      </c>
      <c r="X440" s="10">
        <v>3925.4</v>
      </c>
      <c r="Y440" s="10">
        <v>2593</v>
      </c>
      <c r="Z440" s="10"/>
      <c r="AA440" s="10"/>
      <c r="AB440" s="10"/>
      <c r="AC440" s="10">
        <v>2</v>
      </c>
      <c r="AD440" s="10">
        <v>270.55</v>
      </c>
      <c r="AE440" s="10">
        <v>49.05</v>
      </c>
      <c r="AF440" s="10"/>
      <c r="AG440" s="10"/>
      <c r="AH440" s="10"/>
      <c r="AI440" s="10" t="s">
        <v>158</v>
      </c>
      <c r="AJ440" s="12"/>
    </row>
    <row r="441" spans="1:37" x14ac:dyDescent="0.25">
      <c r="A441" s="10">
        <v>440</v>
      </c>
      <c r="B441" s="10">
        <v>52</v>
      </c>
      <c r="C441" s="10" t="s">
        <v>582</v>
      </c>
      <c r="D441" s="50" t="s">
        <v>642</v>
      </c>
      <c r="E441" s="10">
        <v>2004</v>
      </c>
      <c r="F441" s="10" t="s">
        <v>112</v>
      </c>
      <c r="G441" s="10" t="s">
        <v>113</v>
      </c>
      <c r="H441" s="10" t="s">
        <v>419</v>
      </c>
      <c r="I441" s="10" t="s">
        <v>132</v>
      </c>
      <c r="J441" s="10" t="s">
        <v>133</v>
      </c>
      <c r="K441" s="10" t="s">
        <v>396</v>
      </c>
      <c r="L441" s="10">
        <v>656</v>
      </c>
      <c r="M441" s="10" t="s">
        <v>220</v>
      </c>
      <c r="N441" s="10" t="s">
        <v>118</v>
      </c>
      <c r="O441" s="10" t="s">
        <v>119</v>
      </c>
      <c r="P441" s="10" t="s">
        <v>161</v>
      </c>
      <c r="Q441" s="10" t="s">
        <v>397</v>
      </c>
      <c r="R441" s="10" t="s">
        <v>157</v>
      </c>
      <c r="S441" s="10">
        <v>2360</v>
      </c>
      <c r="T441" s="11">
        <v>35.073333400000003</v>
      </c>
      <c r="U441" s="11">
        <v>-77.913888900000003</v>
      </c>
      <c r="V441" s="10" t="s">
        <v>398</v>
      </c>
      <c r="W441" s="10">
        <v>666</v>
      </c>
      <c r="X441" s="10">
        <v>2.0099999999999998</v>
      </c>
      <c r="Y441" s="10">
        <v>0.62</v>
      </c>
      <c r="Z441" s="10"/>
      <c r="AA441" s="10"/>
      <c r="AB441" s="10"/>
      <c r="AC441" s="10">
        <v>1658</v>
      </c>
      <c r="AD441" s="10">
        <v>0.88</v>
      </c>
      <c r="AE441" s="10">
        <v>0.61</v>
      </c>
      <c r="AF441" s="10"/>
      <c r="AG441" s="10"/>
      <c r="AH441" s="10"/>
      <c r="AI441" s="10" t="s">
        <v>158</v>
      </c>
      <c r="AJ441" s="12"/>
    </row>
    <row r="442" spans="1:37" x14ac:dyDescent="0.25">
      <c r="A442" s="10">
        <v>441</v>
      </c>
      <c r="B442" s="10">
        <v>52</v>
      </c>
      <c r="C442" s="10" t="s">
        <v>582</v>
      </c>
      <c r="D442" s="50" t="s">
        <v>642</v>
      </c>
      <c r="E442" s="10">
        <v>2004</v>
      </c>
      <c r="F442" s="10" t="s">
        <v>125</v>
      </c>
      <c r="G442" s="10" t="s">
        <v>113</v>
      </c>
      <c r="H442" s="10" t="s">
        <v>419</v>
      </c>
      <c r="I442" s="10" t="s">
        <v>132</v>
      </c>
      <c r="J442" s="10" t="s">
        <v>133</v>
      </c>
      <c r="K442" s="10" t="s">
        <v>396</v>
      </c>
      <c r="L442" s="10">
        <v>656</v>
      </c>
      <c r="M442" s="10" t="s">
        <v>220</v>
      </c>
      <c r="N442" s="10" t="s">
        <v>118</v>
      </c>
      <c r="O442" s="10" t="s">
        <v>119</v>
      </c>
      <c r="P442" s="10" t="s">
        <v>161</v>
      </c>
      <c r="Q442" s="10" t="s">
        <v>397</v>
      </c>
      <c r="R442" s="10" t="s">
        <v>157</v>
      </c>
      <c r="S442" s="10">
        <v>2360</v>
      </c>
      <c r="T442" s="11">
        <v>35.073333400000003</v>
      </c>
      <c r="U442" s="11">
        <v>-77.913888900000003</v>
      </c>
      <c r="V442" s="10" t="s">
        <v>398</v>
      </c>
      <c r="W442" s="10">
        <v>653</v>
      </c>
      <c r="X442" s="10">
        <v>0.26</v>
      </c>
      <c r="Y442" s="10">
        <v>0.36</v>
      </c>
      <c r="Z442" s="10"/>
      <c r="AA442" s="10"/>
      <c r="AB442" s="10"/>
      <c r="AC442" s="10">
        <v>1625</v>
      </c>
      <c r="AD442" s="10">
        <v>0.26</v>
      </c>
      <c r="AE442" s="10">
        <v>0.44</v>
      </c>
      <c r="AF442" s="10"/>
      <c r="AG442" s="10"/>
      <c r="AH442" s="10"/>
      <c r="AI442" s="10" t="s">
        <v>158</v>
      </c>
      <c r="AJ442" s="12"/>
    </row>
    <row r="443" spans="1:37" x14ac:dyDescent="0.25">
      <c r="A443" s="10">
        <v>442</v>
      </c>
      <c r="B443" s="10">
        <v>53</v>
      </c>
      <c r="C443" s="10" t="s">
        <v>583</v>
      </c>
      <c r="D443" s="50" t="s">
        <v>643</v>
      </c>
      <c r="E443" s="10">
        <v>2021</v>
      </c>
      <c r="F443" s="10" t="s">
        <v>129</v>
      </c>
      <c r="G443" s="10" t="s">
        <v>113</v>
      </c>
      <c r="H443" s="10" t="s">
        <v>419</v>
      </c>
      <c r="I443" s="10" t="s">
        <v>114</v>
      </c>
      <c r="J443" s="10" t="s">
        <v>115</v>
      </c>
      <c r="K443" s="10" t="s">
        <v>382</v>
      </c>
      <c r="L443" s="10">
        <v>1003</v>
      </c>
      <c r="M443" s="10" t="s">
        <v>382</v>
      </c>
      <c r="N443" s="10" t="s">
        <v>281</v>
      </c>
      <c r="O443" s="10" t="s">
        <v>119</v>
      </c>
      <c r="P443" s="10" t="s">
        <v>178</v>
      </c>
      <c r="Q443" s="10" t="s">
        <v>399</v>
      </c>
      <c r="R443" s="10" t="s">
        <v>157</v>
      </c>
      <c r="S443" s="10">
        <v>1.04</v>
      </c>
      <c r="T443" s="11">
        <v>34.207250670000001</v>
      </c>
      <c r="U443" s="11">
        <v>-77.793633139999997</v>
      </c>
      <c r="V443" s="10" t="s">
        <v>400</v>
      </c>
      <c r="W443" s="10">
        <v>10</v>
      </c>
      <c r="X443" s="10">
        <v>0.61919999999999997</v>
      </c>
      <c r="Y443" s="10">
        <v>0.45100000000000001</v>
      </c>
      <c r="Z443" s="10"/>
      <c r="AA443" s="10"/>
      <c r="AB443" s="10"/>
      <c r="AC443" s="10">
        <v>10</v>
      </c>
      <c r="AD443" s="10">
        <v>0.43020000000000003</v>
      </c>
      <c r="AE443" s="10">
        <v>0.65280000000000005</v>
      </c>
      <c r="AF443" s="10"/>
      <c r="AG443" s="10"/>
      <c r="AH443" s="10"/>
      <c r="AI443" s="10" t="s">
        <v>158</v>
      </c>
      <c r="AJ443" s="12"/>
    </row>
    <row r="444" spans="1:37" x14ac:dyDescent="0.25">
      <c r="A444" s="10">
        <v>443</v>
      </c>
      <c r="B444" s="10">
        <v>53</v>
      </c>
      <c r="C444" s="10" t="s">
        <v>583</v>
      </c>
      <c r="D444" s="50" t="s">
        <v>643</v>
      </c>
      <c r="E444" s="10">
        <v>2021</v>
      </c>
      <c r="F444" s="10" t="s">
        <v>127</v>
      </c>
      <c r="G444" s="10" t="s">
        <v>128</v>
      </c>
      <c r="H444" s="10" t="s">
        <v>419</v>
      </c>
      <c r="I444" s="10" t="s">
        <v>114</v>
      </c>
      <c r="J444" s="10" t="s">
        <v>115</v>
      </c>
      <c r="K444" s="10" t="s">
        <v>382</v>
      </c>
      <c r="L444" s="10">
        <v>1003</v>
      </c>
      <c r="M444" s="10" t="s">
        <v>382</v>
      </c>
      <c r="N444" s="10" t="s">
        <v>281</v>
      </c>
      <c r="O444" s="10" t="s">
        <v>119</v>
      </c>
      <c r="P444" s="10" t="s">
        <v>178</v>
      </c>
      <c r="Q444" s="10" t="s">
        <v>399</v>
      </c>
      <c r="R444" s="10" t="s">
        <v>157</v>
      </c>
      <c r="S444" s="10">
        <v>1.04</v>
      </c>
      <c r="T444" s="11">
        <v>34.207250670000001</v>
      </c>
      <c r="U444" s="11">
        <v>-77.793633139999997</v>
      </c>
      <c r="V444" s="10" t="s">
        <v>400</v>
      </c>
      <c r="W444" s="10">
        <v>10</v>
      </c>
      <c r="X444" s="10">
        <v>4.8599999999999997E-2</v>
      </c>
      <c r="Y444" s="10">
        <v>3.1300000000000001E-2</v>
      </c>
      <c r="Z444" s="10"/>
      <c r="AA444" s="10"/>
      <c r="AB444" s="10"/>
      <c r="AC444" s="10">
        <v>10</v>
      </c>
      <c r="AD444" s="10">
        <v>8.3599999999999994E-2</v>
      </c>
      <c r="AE444" s="10">
        <v>9.2999999999999999E-2</v>
      </c>
      <c r="AF444" s="10"/>
      <c r="AG444" s="10"/>
      <c r="AH444" s="10"/>
      <c r="AI444" s="10" t="s">
        <v>158</v>
      </c>
      <c r="AJ444" s="12"/>
    </row>
    <row r="445" spans="1:37" x14ac:dyDescent="0.25">
      <c r="A445" s="10">
        <v>444</v>
      </c>
      <c r="B445" s="10">
        <v>53</v>
      </c>
      <c r="C445" s="10" t="s">
        <v>583</v>
      </c>
      <c r="D445" s="50" t="s">
        <v>643</v>
      </c>
      <c r="E445" s="10">
        <v>2021</v>
      </c>
      <c r="F445" s="10" t="s">
        <v>142</v>
      </c>
      <c r="G445" s="10" t="s">
        <v>143</v>
      </c>
      <c r="H445" s="10" t="s">
        <v>143</v>
      </c>
      <c r="I445" s="10" t="s">
        <v>114</v>
      </c>
      <c r="J445" s="10" t="s">
        <v>115</v>
      </c>
      <c r="K445" s="10" t="s">
        <v>382</v>
      </c>
      <c r="L445" s="10">
        <v>1003</v>
      </c>
      <c r="M445" s="10" t="s">
        <v>382</v>
      </c>
      <c r="N445" s="10" t="s">
        <v>281</v>
      </c>
      <c r="O445" s="10" t="s">
        <v>119</v>
      </c>
      <c r="P445" s="10" t="s">
        <v>178</v>
      </c>
      <c r="Q445" s="10" t="s">
        <v>399</v>
      </c>
      <c r="R445" s="10" t="s">
        <v>157</v>
      </c>
      <c r="S445" s="10">
        <v>1.04</v>
      </c>
      <c r="T445" s="11">
        <v>34.207250670000001</v>
      </c>
      <c r="U445" s="11">
        <v>-77.793633139999997</v>
      </c>
      <c r="V445" s="10" t="s">
        <v>400</v>
      </c>
      <c r="W445" s="10">
        <v>10</v>
      </c>
      <c r="X445" s="10">
        <v>15.5</v>
      </c>
      <c r="Y445" s="10">
        <v>7</v>
      </c>
      <c r="Z445" s="10"/>
      <c r="AA445" s="10"/>
      <c r="AB445" s="10"/>
      <c r="AC445" s="10">
        <v>8</v>
      </c>
      <c r="AD445" s="10">
        <v>70.3</v>
      </c>
      <c r="AE445" s="10">
        <v>104.4</v>
      </c>
      <c r="AF445" s="10"/>
      <c r="AG445" s="10"/>
      <c r="AH445" s="10"/>
      <c r="AI445" s="10" t="s">
        <v>158</v>
      </c>
      <c r="AJ445" s="12"/>
    </row>
    <row r="446" spans="1:37" x14ac:dyDescent="0.25">
      <c r="A446" s="10">
        <v>445</v>
      </c>
      <c r="B446" s="10">
        <v>54</v>
      </c>
      <c r="C446" s="10" t="s">
        <v>584</v>
      </c>
      <c r="D446" s="50" t="s">
        <v>644</v>
      </c>
      <c r="E446" s="10">
        <v>2010</v>
      </c>
      <c r="F446" s="10" t="s">
        <v>142</v>
      </c>
      <c r="G446" s="10" t="s">
        <v>143</v>
      </c>
      <c r="H446" s="10" t="s">
        <v>143</v>
      </c>
      <c r="I446" s="10" t="s">
        <v>132</v>
      </c>
      <c r="J446" s="10" t="s">
        <v>133</v>
      </c>
      <c r="K446" s="10" t="s">
        <v>401</v>
      </c>
      <c r="L446" s="10">
        <v>590</v>
      </c>
      <c r="M446" s="10" t="s">
        <v>159</v>
      </c>
      <c r="N446" s="10" t="s">
        <v>132</v>
      </c>
      <c r="O446" s="10" t="s">
        <v>160</v>
      </c>
      <c r="P446" s="10" t="s">
        <v>120</v>
      </c>
      <c r="Q446" s="10" t="s">
        <v>402</v>
      </c>
      <c r="R446" s="10" t="s">
        <v>403</v>
      </c>
      <c r="S446" s="10">
        <v>2.74</v>
      </c>
      <c r="T446" s="11">
        <v>29.8079</v>
      </c>
      <c r="U446" s="11">
        <v>-92.153425999999996</v>
      </c>
      <c r="V446" s="10" t="s">
        <v>404</v>
      </c>
      <c r="W446" s="10">
        <v>46</v>
      </c>
      <c r="X446" s="10">
        <v>799.82</v>
      </c>
      <c r="Y446" s="10"/>
      <c r="Z446" s="10">
        <v>168</v>
      </c>
      <c r="AA446" s="10"/>
      <c r="AB446" s="10"/>
      <c r="AC446" s="10">
        <v>28</v>
      </c>
      <c r="AD446" s="10">
        <v>3566.75</v>
      </c>
      <c r="AE446" s="10"/>
      <c r="AF446" s="10">
        <v>1381</v>
      </c>
      <c r="AG446" s="10"/>
      <c r="AH446" s="10"/>
      <c r="AI446" s="10" t="s">
        <v>158</v>
      </c>
      <c r="AJ446" s="12"/>
      <c r="AK446" s="9">
        <f t="shared" si="7"/>
        <v>-1.495023393643294</v>
      </c>
    </row>
    <row r="447" spans="1:37" x14ac:dyDescent="0.25">
      <c r="A447" s="10">
        <v>446</v>
      </c>
      <c r="B447" s="10">
        <v>54</v>
      </c>
      <c r="C447" s="10" t="s">
        <v>584</v>
      </c>
      <c r="D447" s="50" t="s">
        <v>644</v>
      </c>
      <c r="E447" s="10">
        <v>2010</v>
      </c>
      <c r="F447" s="10" t="s">
        <v>129</v>
      </c>
      <c r="G447" s="10" t="s">
        <v>113</v>
      </c>
      <c r="H447" s="10" t="s">
        <v>419</v>
      </c>
      <c r="I447" s="10" t="s">
        <v>132</v>
      </c>
      <c r="J447" s="10" t="s">
        <v>133</v>
      </c>
      <c r="K447" s="10" t="s">
        <v>401</v>
      </c>
      <c r="L447" s="10">
        <v>590</v>
      </c>
      <c r="M447" s="10" t="s">
        <v>159</v>
      </c>
      <c r="N447" s="10" t="s">
        <v>132</v>
      </c>
      <c r="O447" s="10" t="s">
        <v>160</v>
      </c>
      <c r="P447" s="10" t="s">
        <v>120</v>
      </c>
      <c r="Q447" s="10" t="s">
        <v>402</v>
      </c>
      <c r="R447" s="10" t="s">
        <v>403</v>
      </c>
      <c r="S447" s="10">
        <v>2.74</v>
      </c>
      <c r="T447" s="11">
        <v>29.8079</v>
      </c>
      <c r="U447" s="11">
        <v>-92.153425999999996</v>
      </c>
      <c r="V447" s="10" t="s">
        <v>404</v>
      </c>
      <c r="W447" s="10">
        <v>41</v>
      </c>
      <c r="X447" s="10">
        <v>5.01</v>
      </c>
      <c r="Y447" s="10"/>
      <c r="Z447" s="10">
        <v>0.89</v>
      </c>
      <c r="AA447" s="10"/>
      <c r="AB447" s="10"/>
      <c r="AC447" s="10">
        <v>24</v>
      </c>
      <c r="AD447" s="10">
        <v>5.96</v>
      </c>
      <c r="AE447" s="10"/>
      <c r="AF447" s="10">
        <v>1.42</v>
      </c>
      <c r="AG447" s="10"/>
      <c r="AH447" s="10"/>
      <c r="AI447" s="10" t="s">
        <v>158</v>
      </c>
      <c r="AJ447" s="12"/>
      <c r="AK447" s="9">
        <f t="shared" si="7"/>
        <v>-0.17363456598048504</v>
      </c>
    </row>
    <row r="448" spans="1:37" x14ac:dyDescent="0.25">
      <c r="A448" s="10">
        <v>447</v>
      </c>
      <c r="B448" s="10">
        <v>54</v>
      </c>
      <c r="C448" s="10" t="s">
        <v>584</v>
      </c>
      <c r="D448" s="50" t="s">
        <v>644</v>
      </c>
      <c r="E448" s="10">
        <v>2010</v>
      </c>
      <c r="F448" s="10" t="s">
        <v>127</v>
      </c>
      <c r="G448" s="10" t="s">
        <v>128</v>
      </c>
      <c r="H448" s="10" t="s">
        <v>419</v>
      </c>
      <c r="I448" s="10" t="s">
        <v>132</v>
      </c>
      <c r="J448" s="10" t="s">
        <v>133</v>
      </c>
      <c r="K448" s="10" t="s">
        <v>401</v>
      </c>
      <c r="L448" s="10">
        <v>590</v>
      </c>
      <c r="M448" s="10" t="s">
        <v>159</v>
      </c>
      <c r="N448" s="10" t="s">
        <v>132</v>
      </c>
      <c r="O448" s="10" t="s">
        <v>160</v>
      </c>
      <c r="P448" s="10" t="s">
        <v>120</v>
      </c>
      <c r="Q448" s="10" t="s">
        <v>402</v>
      </c>
      <c r="R448" s="10" t="s">
        <v>403</v>
      </c>
      <c r="S448" s="10">
        <v>2.74</v>
      </c>
      <c r="T448" s="11">
        <v>29.8079</v>
      </c>
      <c r="U448" s="11">
        <v>-92.153425999999996</v>
      </c>
      <c r="V448" s="10" t="s">
        <v>404</v>
      </c>
      <c r="W448" s="10">
        <v>41</v>
      </c>
      <c r="X448" s="10">
        <v>0.43</v>
      </c>
      <c r="Y448" s="10"/>
      <c r="Z448" s="10">
        <v>0.06</v>
      </c>
      <c r="AA448" s="10"/>
      <c r="AB448" s="10"/>
      <c r="AC448" s="10">
        <v>24</v>
      </c>
      <c r="AD448" s="10">
        <v>0.35</v>
      </c>
      <c r="AE448" s="10"/>
      <c r="AF448" s="10">
        <v>0.05</v>
      </c>
      <c r="AG448" s="10"/>
      <c r="AH448" s="10"/>
      <c r="AI448" s="10" t="s">
        <v>158</v>
      </c>
      <c r="AJ448" s="12"/>
      <c r="AK448" s="9">
        <f t="shared" si="7"/>
        <v>0.20585205420414882</v>
      </c>
    </row>
    <row r="449" spans="1:37" x14ac:dyDescent="0.25">
      <c r="A449" s="10">
        <v>448</v>
      </c>
      <c r="B449" s="10">
        <v>54</v>
      </c>
      <c r="C449" s="10" t="s">
        <v>584</v>
      </c>
      <c r="D449" s="50" t="s">
        <v>644</v>
      </c>
      <c r="E449" s="10">
        <v>2010</v>
      </c>
      <c r="F449" s="10" t="s">
        <v>217</v>
      </c>
      <c r="G449" s="10" t="s">
        <v>113</v>
      </c>
      <c r="H449" s="10" t="s">
        <v>419</v>
      </c>
      <c r="I449" s="10" t="s">
        <v>132</v>
      </c>
      <c r="J449" s="10" t="s">
        <v>133</v>
      </c>
      <c r="K449" s="10" t="s">
        <v>401</v>
      </c>
      <c r="L449" s="10">
        <v>590</v>
      </c>
      <c r="M449" s="10" t="s">
        <v>159</v>
      </c>
      <c r="N449" s="10" t="s">
        <v>132</v>
      </c>
      <c r="O449" s="10" t="s">
        <v>160</v>
      </c>
      <c r="P449" s="10" t="s">
        <v>120</v>
      </c>
      <c r="Q449" s="10" t="s">
        <v>402</v>
      </c>
      <c r="R449" s="10" t="s">
        <v>403</v>
      </c>
      <c r="S449" s="10">
        <v>2.74</v>
      </c>
      <c r="T449" s="11">
        <v>29.8079</v>
      </c>
      <c r="U449" s="11">
        <v>-92.153425999999996</v>
      </c>
      <c r="V449" s="10" t="s">
        <v>404</v>
      </c>
      <c r="W449" s="10">
        <v>46</v>
      </c>
      <c r="X449" s="10">
        <v>2.16</v>
      </c>
      <c r="Y449" s="10"/>
      <c r="Z449" s="10">
        <v>0.61</v>
      </c>
      <c r="AA449" s="10"/>
      <c r="AB449" s="10"/>
      <c r="AC449" s="10">
        <v>26</v>
      </c>
      <c r="AD449" s="10">
        <v>2.85</v>
      </c>
      <c r="AE449" s="10"/>
      <c r="AF449" s="10">
        <v>0.89</v>
      </c>
      <c r="AG449" s="10"/>
      <c r="AH449" s="10"/>
      <c r="AI449" s="10" t="s">
        <v>158</v>
      </c>
      <c r="AJ449" s="12"/>
      <c r="AK449" s="9">
        <f t="shared" si="7"/>
        <v>-0.27721077258448551</v>
      </c>
    </row>
    <row r="450" spans="1:37" x14ac:dyDescent="0.25">
      <c r="A450" s="10">
        <v>449</v>
      </c>
      <c r="B450" s="10">
        <v>54</v>
      </c>
      <c r="C450" s="10" t="s">
        <v>584</v>
      </c>
      <c r="D450" s="50" t="s">
        <v>644</v>
      </c>
      <c r="E450" s="10">
        <v>2010</v>
      </c>
      <c r="F450" s="10" t="s">
        <v>169</v>
      </c>
      <c r="G450" s="10" t="s">
        <v>128</v>
      </c>
      <c r="H450" s="10" t="s">
        <v>419</v>
      </c>
      <c r="I450" s="10" t="s">
        <v>132</v>
      </c>
      <c r="J450" s="10" t="s">
        <v>133</v>
      </c>
      <c r="K450" s="10" t="s">
        <v>401</v>
      </c>
      <c r="L450" s="10">
        <v>590</v>
      </c>
      <c r="M450" s="10" t="s">
        <v>159</v>
      </c>
      <c r="N450" s="10" t="s">
        <v>132</v>
      </c>
      <c r="O450" s="10" t="s">
        <v>160</v>
      </c>
      <c r="P450" s="10" t="s">
        <v>120</v>
      </c>
      <c r="Q450" s="10" t="s">
        <v>402</v>
      </c>
      <c r="R450" s="10" t="s">
        <v>403</v>
      </c>
      <c r="S450" s="10">
        <v>2.74</v>
      </c>
      <c r="T450" s="11">
        <v>29.8079</v>
      </c>
      <c r="U450" s="11">
        <v>-92.153425999999996</v>
      </c>
      <c r="V450" s="10" t="s">
        <v>404</v>
      </c>
      <c r="W450" s="10">
        <v>46</v>
      </c>
      <c r="X450" s="10">
        <v>0.27</v>
      </c>
      <c r="Y450" s="10"/>
      <c r="Z450" s="10">
        <v>0.03</v>
      </c>
      <c r="AA450" s="10"/>
      <c r="AB450" s="10"/>
      <c r="AC450" s="10">
        <v>27</v>
      </c>
      <c r="AD450" s="10">
        <v>0.17</v>
      </c>
      <c r="AE450" s="10"/>
      <c r="AF450" s="10">
        <v>0.03</v>
      </c>
      <c r="AG450" s="10"/>
      <c r="AH450" s="10"/>
      <c r="AI450" s="10" t="s">
        <v>158</v>
      </c>
      <c r="AJ450" s="12"/>
      <c r="AK450" s="9">
        <f t="shared" si="7"/>
        <v>0.46262352194811296</v>
      </c>
    </row>
    <row r="451" spans="1:37" x14ac:dyDescent="0.25">
      <c r="A451" s="10">
        <v>450</v>
      </c>
      <c r="B451" s="10">
        <v>54</v>
      </c>
      <c r="C451" s="10" t="s">
        <v>584</v>
      </c>
      <c r="D451" s="50" t="s">
        <v>644</v>
      </c>
      <c r="E451" s="10">
        <v>2010</v>
      </c>
      <c r="F451" s="10" t="s">
        <v>142</v>
      </c>
      <c r="G451" s="10" t="s">
        <v>143</v>
      </c>
      <c r="H451" s="10" t="s">
        <v>143</v>
      </c>
      <c r="I451" s="10" t="s">
        <v>172</v>
      </c>
      <c r="J451" s="10" t="s">
        <v>133</v>
      </c>
      <c r="K451" s="10" t="s">
        <v>405</v>
      </c>
      <c r="L451" s="10">
        <v>590</v>
      </c>
      <c r="M451" s="10" t="s">
        <v>159</v>
      </c>
      <c r="N451" s="10" t="s">
        <v>172</v>
      </c>
      <c r="O451" s="10" t="s">
        <v>160</v>
      </c>
      <c r="P451" s="10" t="s">
        <v>120</v>
      </c>
      <c r="Q451" s="10" t="s">
        <v>406</v>
      </c>
      <c r="R451" s="10" t="s">
        <v>403</v>
      </c>
      <c r="S451" s="10">
        <v>4.95</v>
      </c>
      <c r="T451" s="11">
        <v>29.8079</v>
      </c>
      <c r="U451" s="11">
        <v>-92.153425999999996</v>
      </c>
      <c r="V451" s="10" t="s">
        <v>404</v>
      </c>
      <c r="W451" s="10">
        <v>37</v>
      </c>
      <c r="X451" s="10">
        <v>132.88999999999999</v>
      </c>
      <c r="Y451" s="10"/>
      <c r="Z451" s="10">
        <v>31.81</v>
      </c>
      <c r="AA451" s="10"/>
      <c r="AB451" s="10"/>
      <c r="AC451" s="10">
        <v>35</v>
      </c>
      <c r="AD451" s="10">
        <v>38.67</v>
      </c>
      <c r="AE451" s="10"/>
      <c r="AF451" s="10">
        <v>15.67</v>
      </c>
      <c r="AG451" s="10"/>
      <c r="AH451" s="10"/>
      <c r="AI451" s="10" t="s">
        <v>158</v>
      </c>
      <c r="AJ451" s="12"/>
      <c r="AK451" s="9">
        <f t="shared" si="7"/>
        <v>1.2344576127242106</v>
      </c>
    </row>
    <row r="452" spans="1:37" x14ac:dyDescent="0.25">
      <c r="A452" s="10">
        <v>451</v>
      </c>
      <c r="B452" s="10">
        <v>54</v>
      </c>
      <c r="C452" s="10" t="s">
        <v>584</v>
      </c>
      <c r="D452" s="50" t="s">
        <v>644</v>
      </c>
      <c r="E452" s="10">
        <v>2010</v>
      </c>
      <c r="F452" s="10" t="s">
        <v>129</v>
      </c>
      <c r="G452" s="10" t="s">
        <v>113</v>
      </c>
      <c r="H452" s="10" t="s">
        <v>419</v>
      </c>
      <c r="I452" s="10" t="s">
        <v>172</v>
      </c>
      <c r="J452" s="10" t="s">
        <v>133</v>
      </c>
      <c r="K452" s="10" t="s">
        <v>405</v>
      </c>
      <c r="L452" s="10">
        <v>590</v>
      </c>
      <c r="M452" s="10" t="s">
        <v>159</v>
      </c>
      <c r="N452" s="10" t="s">
        <v>172</v>
      </c>
      <c r="O452" s="10" t="s">
        <v>160</v>
      </c>
      <c r="P452" s="10" t="s">
        <v>120</v>
      </c>
      <c r="Q452" s="10" t="s">
        <v>406</v>
      </c>
      <c r="R452" s="10" t="s">
        <v>403</v>
      </c>
      <c r="S452" s="10">
        <v>4.95</v>
      </c>
      <c r="T452" s="11">
        <v>29.8079</v>
      </c>
      <c r="U452" s="11">
        <v>-92.153425999999996</v>
      </c>
      <c r="V452" s="10" t="s">
        <v>404</v>
      </c>
      <c r="W452" s="10">
        <v>36</v>
      </c>
      <c r="X452" s="10">
        <v>4.09</v>
      </c>
      <c r="Y452" s="10"/>
      <c r="Z452" s="10">
        <v>0.32</v>
      </c>
      <c r="AA452" s="10"/>
      <c r="AB452" s="10"/>
      <c r="AC452" s="10">
        <v>31</v>
      </c>
      <c r="AD452" s="10">
        <v>3.22</v>
      </c>
      <c r="AE452" s="10"/>
      <c r="AF452" s="10">
        <v>0.4</v>
      </c>
      <c r="AG452" s="10"/>
      <c r="AH452" s="10"/>
      <c r="AI452" s="10" t="s">
        <v>158</v>
      </c>
      <c r="AJ452" s="12"/>
      <c r="AK452" s="9">
        <f t="shared" si="7"/>
        <v>0.23916361049839335</v>
      </c>
    </row>
    <row r="453" spans="1:37" x14ac:dyDescent="0.25">
      <c r="A453" s="10">
        <v>452</v>
      </c>
      <c r="B453" s="10">
        <v>54</v>
      </c>
      <c r="C453" s="10" t="s">
        <v>584</v>
      </c>
      <c r="D453" s="50" t="s">
        <v>644</v>
      </c>
      <c r="E453" s="10">
        <v>2010</v>
      </c>
      <c r="F453" s="10" t="s">
        <v>127</v>
      </c>
      <c r="G453" s="10" t="s">
        <v>128</v>
      </c>
      <c r="H453" s="10" t="s">
        <v>419</v>
      </c>
      <c r="I453" s="10" t="s">
        <v>172</v>
      </c>
      <c r="J453" s="10" t="s">
        <v>133</v>
      </c>
      <c r="K453" s="10" t="s">
        <v>405</v>
      </c>
      <c r="L453" s="10">
        <v>590</v>
      </c>
      <c r="M453" s="10" t="s">
        <v>159</v>
      </c>
      <c r="N453" s="10" t="s">
        <v>172</v>
      </c>
      <c r="O453" s="10" t="s">
        <v>160</v>
      </c>
      <c r="P453" s="10" t="s">
        <v>120</v>
      </c>
      <c r="Q453" s="10" t="s">
        <v>406</v>
      </c>
      <c r="R453" s="10" t="s">
        <v>403</v>
      </c>
      <c r="S453" s="10">
        <v>4.95</v>
      </c>
      <c r="T453" s="11">
        <v>29.8079</v>
      </c>
      <c r="U453" s="11">
        <v>-92.153425999999996</v>
      </c>
      <c r="V453" s="10" t="s">
        <v>404</v>
      </c>
      <c r="W453" s="10">
        <v>36</v>
      </c>
      <c r="X453" s="10">
        <v>1.02</v>
      </c>
      <c r="Y453" s="10"/>
      <c r="Z453" s="10">
        <v>0.13</v>
      </c>
      <c r="AA453" s="10"/>
      <c r="AB453" s="10"/>
      <c r="AC453" s="10">
        <v>31</v>
      </c>
      <c r="AD453" s="10">
        <v>1.33</v>
      </c>
      <c r="AE453" s="10"/>
      <c r="AF453" s="10">
        <v>0.25</v>
      </c>
      <c r="AG453" s="10"/>
      <c r="AH453" s="10"/>
      <c r="AI453" s="10" t="s">
        <v>158</v>
      </c>
      <c r="AJ453" s="12"/>
      <c r="AK453" s="9">
        <f t="shared" si="7"/>
        <v>-0.26537631493748276</v>
      </c>
    </row>
    <row r="454" spans="1:37" x14ac:dyDescent="0.25">
      <c r="A454" s="10">
        <v>453</v>
      </c>
      <c r="B454" s="10">
        <v>54</v>
      </c>
      <c r="C454" s="10" t="s">
        <v>584</v>
      </c>
      <c r="D454" s="50" t="s">
        <v>644</v>
      </c>
      <c r="E454" s="10">
        <v>2010</v>
      </c>
      <c r="F454" s="10" t="s">
        <v>217</v>
      </c>
      <c r="G454" s="10" t="s">
        <v>113</v>
      </c>
      <c r="H454" s="10" t="s">
        <v>419</v>
      </c>
      <c r="I454" s="10" t="s">
        <v>172</v>
      </c>
      <c r="J454" s="10" t="s">
        <v>133</v>
      </c>
      <c r="K454" s="10" t="s">
        <v>405</v>
      </c>
      <c r="L454" s="10">
        <v>590</v>
      </c>
      <c r="M454" s="10" t="s">
        <v>159</v>
      </c>
      <c r="N454" s="10" t="s">
        <v>172</v>
      </c>
      <c r="O454" s="10" t="s">
        <v>160</v>
      </c>
      <c r="P454" s="10" t="s">
        <v>120</v>
      </c>
      <c r="Q454" s="10" t="s">
        <v>406</v>
      </c>
      <c r="R454" s="10" t="s">
        <v>403</v>
      </c>
      <c r="S454" s="10">
        <v>4.95</v>
      </c>
      <c r="T454" s="11">
        <v>29.8079</v>
      </c>
      <c r="U454" s="11">
        <v>-92.153425999999996</v>
      </c>
      <c r="V454" s="10" t="s">
        <v>404</v>
      </c>
      <c r="W454" s="10">
        <v>37</v>
      </c>
      <c r="X454" s="10">
        <v>1.56</v>
      </c>
      <c r="Y454" s="10"/>
      <c r="Z454" s="10">
        <v>0.14000000000000001</v>
      </c>
      <c r="AA454" s="10"/>
      <c r="AB454" s="10"/>
      <c r="AC454" s="10">
        <v>35</v>
      </c>
      <c r="AD454" s="10">
        <v>1.1499999999999999</v>
      </c>
      <c r="AE454" s="10"/>
      <c r="AF454" s="10">
        <v>0.15</v>
      </c>
      <c r="AG454" s="10"/>
      <c r="AH454" s="10"/>
      <c r="AI454" s="10" t="s">
        <v>158</v>
      </c>
      <c r="AJ454" s="12"/>
      <c r="AK454" s="9">
        <f t="shared" si="7"/>
        <v>0.30492387888628708</v>
      </c>
    </row>
    <row r="455" spans="1:37" x14ac:dyDescent="0.25">
      <c r="A455" s="10">
        <v>454</v>
      </c>
      <c r="B455" s="10">
        <v>54</v>
      </c>
      <c r="C455" s="10" t="s">
        <v>584</v>
      </c>
      <c r="D455" s="50" t="s">
        <v>644</v>
      </c>
      <c r="E455" s="10">
        <v>2010</v>
      </c>
      <c r="F455" s="10" t="s">
        <v>169</v>
      </c>
      <c r="G455" s="10" t="s">
        <v>128</v>
      </c>
      <c r="H455" s="10" t="s">
        <v>419</v>
      </c>
      <c r="I455" s="10" t="s">
        <v>172</v>
      </c>
      <c r="J455" s="10" t="s">
        <v>133</v>
      </c>
      <c r="K455" s="10" t="s">
        <v>405</v>
      </c>
      <c r="L455" s="10">
        <v>590</v>
      </c>
      <c r="M455" s="10" t="s">
        <v>159</v>
      </c>
      <c r="N455" s="10" t="s">
        <v>172</v>
      </c>
      <c r="O455" s="10" t="s">
        <v>160</v>
      </c>
      <c r="P455" s="10" t="s">
        <v>120</v>
      </c>
      <c r="Q455" s="10" t="s">
        <v>406</v>
      </c>
      <c r="R455" s="10" t="s">
        <v>403</v>
      </c>
      <c r="S455" s="10">
        <v>4.95</v>
      </c>
      <c r="T455" s="11">
        <v>29.8079</v>
      </c>
      <c r="U455" s="11">
        <v>-92.153425999999996</v>
      </c>
      <c r="V455" s="10" t="s">
        <v>404</v>
      </c>
      <c r="W455" s="10">
        <v>37</v>
      </c>
      <c r="X455" s="10">
        <v>0.79</v>
      </c>
      <c r="Y455" s="10"/>
      <c r="Z455" s="10">
        <v>0.11</v>
      </c>
      <c r="AA455" s="10"/>
      <c r="AB455" s="10"/>
      <c r="AC455" s="10">
        <v>35</v>
      </c>
      <c r="AD455" s="10">
        <v>1.0900000000000001</v>
      </c>
      <c r="AE455" s="10"/>
      <c r="AF455" s="10">
        <v>0.19</v>
      </c>
      <c r="AG455" s="10"/>
      <c r="AH455" s="10"/>
      <c r="AI455" s="10" t="s">
        <v>158</v>
      </c>
      <c r="AJ455" s="12"/>
      <c r="AK455" s="9">
        <f t="shared" si="7"/>
        <v>-0.32190002976212223</v>
      </c>
    </row>
    <row r="456" spans="1:37" x14ac:dyDescent="0.25">
      <c r="A456" s="10">
        <v>455</v>
      </c>
      <c r="B456" s="10">
        <v>55</v>
      </c>
      <c r="C456" s="10" t="s">
        <v>585</v>
      </c>
      <c r="D456" s="50" t="s">
        <v>645</v>
      </c>
      <c r="E456" s="10">
        <v>2007</v>
      </c>
      <c r="F456" s="10" t="s">
        <v>142</v>
      </c>
      <c r="G456" s="10" t="s">
        <v>143</v>
      </c>
      <c r="H456" s="10" t="s">
        <v>143</v>
      </c>
      <c r="I456" s="10" t="s">
        <v>132</v>
      </c>
      <c r="J456" s="10" t="s">
        <v>133</v>
      </c>
      <c r="K456" s="10" t="s">
        <v>407</v>
      </c>
      <c r="L456" s="10">
        <v>345</v>
      </c>
      <c r="M456" s="10" t="s">
        <v>309</v>
      </c>
      <c r="N456" s="10" t="s">
        <v>132</v>
      </c>
      <c r="O456" s="10" t="s">
        <v>160</v>
      </c>
      <c r="P456" s="10" t="s">
        <v>120</v>
      </c>
      <c r="Q456" s="10" t="s">
        <v>408</v>
      </c>
      <c r="R456" s="10" t="s">
        <v>163</v>
      </c>
      <c r="S456" s="10">
        <v>1.2700000000000001E-3</v>
      </c>
      <c r="T456" s="11">
        <v>36.863058000000002</v>
      </c>
      <c r="U456" s="11">
        <v>-81.502981000000005</v>
      </c>
      <c r="V456" s="10">
        <v>2002</v>
      </c>
      <c r="W456" s="10"/>
      <c r="X456" s="10">
        <v>1924.8</v>
      </c>
      <c r="Y456" s="10"/>
      <c r="Z456" s="10"/>
      <c r="AA456" s="10"/>
      <c r="AB456" s="10"/>
      <c r="AC456" s="10"/>
      <c r="AD456" s="10"/>
      <c r="AE456" s="10"/>
      <c r="AF456" s="10"/>
      <c r="AG456" s="10"/>
      <c r="AH456" s="10"/>
      <c r="AI456" s="10" t="s">
        <v>300</v>
      </c>
      <c r="AJ456" s="12">
        <v>64</v>
      </c>
      <c r="AK456" s="9" t="e">
        <f t="shared" si="7"/>
        <v>#DIV/0!</v>
      </c>
    </row>
    <row r="457" spans="1:37" x14ac:dyDescent="0.25">
      <c r="A457" s="10">
        <v>456</v>
      </c>
      <c r="B457" s="10">
        <v>55</v>
      </c>
      <c r="C457" s="10" t="s">
        <v>585</v>
      </c>
      <c r="D457" s="50" t="s">
        <v>645</v>
      </c>
      <c r="E457" s="10">
        <v>2007</v>
      </c>
      <c r="F457" s="10" t="s">
        <v>129</v>
      </c>
      <c r="G457" s="10" t="s">
        <v>113</v>
      </c>
      <c r="H457" s="10" t="s">
        <v>419</v>
      </c>
      <c r="I457" s="10" t="s">
        <v>132</v>
      </c>
      <c r="J457" s="10" t="s">
        <v>133</v>
      </c>
      <c r="K457" s="10" t="s">
        <v>407</v>
      </c>
      <c r="L457" s="10">
        <v>345</v>
      </c>
      <c r="M457" s="10" t="s">
        <v>309</v>
      </c>
      <c r="N457" s="10" t="s">
        <v>132</v>
      </c>
      <c r="O457" s="10" t="s">
        <v>160</v>
      </c>
      <c r="P457" s="10" t="s">
        <v>120</v>
      </c>
      <c r="Q457" s="10" t="s">
        <v>408</v>
      </c>
      <c r="R457" s="10" t="s">
        <v>163</v>
      </c>
      <c r="S457" s="10">
        <v>1.2700000000000001E-3</v>
      </c>
      <c r="T457" s="11">
        <v>36.863058000000002</v>
      </c>
      <c r="U457" s="11">
        <v>-81.502981000000005</v>
      </c>
      <c r="V457" s="10">
        <v>2002</v>
      </c>
      <c r="W457" s="10"/>
      <c r="X457" s="10">
        <v>9.4</v>
      </c>
      <c r="Y457" s="10"/>
      <c r="Z457" s="10"/>
      <c r="AA457" s="10"/>
      <c r="AB457" s="10"/>
      <c r="AC457" s="10"/>
      <c r="AD457" s="10"/>
      <c r="AE457" s="10"/>
      <c r="AF457" s="10"/>
      <c r="AG457" s="10"/>
      <c r="AH457" s="10"/>
      <c r="AI457" s="10" t="s">
        <v>300</v>
      </c>
      <c r="AJ457" s="12">
        <v>55</v>
      </c>
      <c r="AK457" s="9" t="e">
        <f t="shared" si="7"/>
        <v>#DIV/0!</v>
      </c>
    </row>
    <row r="458" spans="1:37" x14ac:dyDescent="0.25">
      <c r="A458" s="10">
        <v>457</v>
      </c>
      <c r="B458" s="10">
        <v>55</v>
      </c>
      <c r="C458" s="10" t="s">
        <v>585</v>
      </c>
      <c r="D458" s="50" t="s">
        <v>645</v>
      </c>
      <c r="E458" s="10">
        <v>2007</v>
      </c>
      <c r="F458" s="10" t="s">
        <v>126</v>
      </c>
      <c r="G458" s="10" t="s">
        <v>113</v>
      </c>
      <c r="H458" s="10" t="s">
        <v>419</v>
      </c>
      <c r="I458" s="10" t="s">
        <v>132</v>
      </c>
      <c r="J458" s="10" t="s">
        <v>133</v>
      </c>
      <c r="K458" s="10" t="s">
        <v>407</v>
      </c>
      <c r="L458" s="10">
        <v>345</v>
      </c>
      <c r="M458" s="10" t="s">
        <v>309</v>
      </c>
      <c r="N458" s="10" t="s">
        <v>132</v>
      </c>
      <c r="O458" s="10" t="s">
        <v>160</v>
      </c>
      <c r="P458" s="10" t="s">
        <v>120</v>
      </c>
      <c r="Q458" s="10" t="s">
        <v>408</v>
      </c>
      <c r="R458" s="10" t="s">
        <v>163</v>
      </c>
      <c r="S458" s="10">
        <v>1.2700000000000001E-3</v>
      </c>
      <c r="T458" s="11">
        <v>36.863058000000002</v>
      </c>
      <c r="U458" s="11">
        <v>-81.502981000000005</v>
      </c>
      <c r="V458" s="10">
        <v>2002</v>
      </c>
      <c r="W458" s="10"/>
      <c r="X458" s="10">
        <v>7.4</v>
      </c>
      <c r="Y458" s="10"/>
      <c r="Z458" s="10"/>
      <c r="AA458" s="10"/>
      <c r="AB458" s="10"/>
      <c r="AC458" s="10"/>
      <c r="AD458" s="10"/>
      <c r="AE458" s="10"/>
      <c r="AF458" s="10"/>
      <c r="AG458" s="10"/>
      <c r="AH458" s="10"/>
      <c r="AI458" s="10" t="s">
        <v>300</v>
      </c>
      <c r="AJ458" s="12">
        <v>59</v>
      </c>
      <c r="AK458" s="9" t="e">
        <f t="shared" si="7"/>
        <v>#DIV/0!</v>
      </c>
    </row>
    <row r="459" spans="1:37" x14ac:dyDescent="0.25">
      <c r="A459" s="10">
        <v>458</v>
      </c>
      <c r="B459" s="10">
        <v>55</v>
      </c>
      <c r="C459" s="10" t="s">
        <v>585</v>
      </c>
      <c r="D459" s="50" t="s">
        <v>645</v>
      </c>
      <c r="E459" s="10">
        <v>2007</v>
      </c>
      <c r="F459" s="10" t="s">
        <v>125</v>
      </c>
      <c r="G459" s="10" t="s">
        <v>113</v>
      </c>
      <c r="H459" s="10" t="s">
        <v>419</v>
      </c>
      <c r="I459" s="10" t="s">
        <v>132</v>
      </c>
      <c r="J459" s="10" t="s">
        <v>133</v>
      </c>
      <c r="K459" s="10" t="s">
        <v>407</v>
      </c>
      <c r="L459" s="10">
        <v>345</v>
      </c>
      <c r="M459" s="10" t="s">
        <v>309</v>
      </c>
      <c r="N459" s="10" t="s">
        <v>132</v>
      </c>
      <c r="O459" s="10" t="s">
        <v>160</v>
      </c>
      <c r="P459" s="10" t="s">
        <v>120</v>
      </c>
      <c r="Q459" s="10" t="s">
        <v>408</v>
      </c>
      <c r="R459" s="10" t="s">
        <v>163</v>
      </c>
      <c r="S459" s="10">
        <v>1.2700000000000001E-3</v>
      </c>
      <c r="T459" s="11">
        <v>36.863058000000002</v>
      </c>
      <c r="U459" s="11">
        <v>-81.502981000000005</v>
      </c>
      <c r="V459" s="10">
        <v>2002</v>
      </c>
      <c r="W459" s="10"/>
      <c r="X459" s="10">
        <v>0.6</v>
      </c>
      <c r="Y459" s="10"/>
      <c r="Z459" s="10"/>
      <c r="AA459" s="10"/>
      <c r="AB459" s="10"/>
      <c r="AC459" s="10"/>
      <c r="AD459" s="10"/>
      <c r="AE459" s="10"/>
      <c r="AF459" s="10"/>
      <c r="AG459" s="10"/>
      <c r="AH459" s="10"/>
      <c r="AI459" s="10" t="s">
        <v>300</v>
      </c>
      <c r="AJ459" s="12">
        <v>54</v>
      </c>
      <c r="AK459" s="9" t="e">
        <f t="shared" si="7"/>
        <v>#DIV/0!</v>
      </c>
    </row>
    <row r="460" spans="1:37" x14ac:dyDescent="0.25">
      <c r="A460" s="10">
        <v>459</v>
      </c>
      <c r="B460" s="10">
        <v>55</v>
      </c>
      <c r="C460" s="10" t="s">
        <v>585</v>
      </c>
      <c r="D460" s="50" t="s">
        <v>645</v>
      </c>
      <c r="E460" s="10">
        <v>2007</v>
      </c>
      <c r="F460" s="10" t="s">
        <v>112</v>
      </c>
      <c r="G460" s="10" t="s">
        <v>113</v>
      </c>
      <c r="H460" s="10" t="s">
        <v>419</v>
      </c>
      <c r="I460" s="10" t="s">
        <v>132</v>
      </c>
      <c r="J460" s="10" t="s">
        <v>133</v>
      </c>
      <c r="K460" s="10" t="s">
        <v>407</v>
      </c>
      <c r="L460" s="10">
        <v>345</v>
      </c>
      <c r="M460" s="10" t="s">
        <v>309</v>
      </c>
      <c r="N460" s="10" t="s">
        <v>132</v>
      </c>
      <c r="O460" s="10" t="s">
        <v>160</v>
      </c>
      <c r="P460" s="10" t="s">
        <v>120</v>
      </c>
      <c r="Q460" s="10" t="s">
        <v>408</v>
      </c>
      <c r="R460" s="10" t="s">
        <v>163</v>
      </c>
      <c r="S460" s="10">
        <v>1.2700000000000001E-3</v>
      </c>
      <c r="T460" s="11">
        <v>36.863058000000002</v>
      </c>
      <c r="U460" s="11">
        <v>-81.502981000000005</v>
      </c>
      <c r="V460" s="10">
        <v>2002</v>
      </c>
      <c r="W460" s="10"/>
      <c r="X460" s="10">
        <v>1.8</v>
      </c>
      <c r="Y460" s="10"/>
      <c r="Z460" s="10"/>
      <c r="AA460" s="10"/>
      <c r="AB460" s="10"/>
      <c r="AC460" s="10"/>
      <c r="AD460" s="10"/>
      <c r="AE460" s="10"/>
      <c r="AF460" s="10"/>
      <c r="AG460" s="10"/>
      <c r="AH460" s="10"/>
      <c r="AI460" s="10" t="s">
        <v>300</v>
      </c>
      <c r="AJ460" s="12">
        <v>39</v>
      </c>
      <c r="AK460" s="9" t="e">
        <f t="shared" si="7"/>
        <v>#DIV/0!</v>
      </c>
    </row>
    <row r="461" spans="1:37" x14ac:dyDescent="0.25">
      <c r="A461" s="10">
        <v>460</v>
      </c>
      <c r="B461" s="10">
        <v>55</v>
      </c>
      <c r="C461" s="10" t="s">
        <v>585</v>
      </c>
      <c r="D461" s="50" t="s">
        <v>645</v>
      </c>
      <c r="E461" s="10">
        <v>2007</v>
      </c>
      <c r="F461" s="10" t="s">
        <v>127</v>
      </c>
      <c r="G461" s="10" t="s">
        <v>128</v>
      </c>
      <c r="H461" s="10" t="s">
        <v>419</v>
      </c>
      <c r="I461" s="10" t="s">
        <v>132</v>
      </c>
      <c r="J461" s="10" t="s">
        <v>133</v>
      </c>
      <c r="K461" s="10" t="s">
        <v>407</v>
      </c>
      <c r="L461" s="10">
        <v>345</v>
      </c>
      <c r="M461" s="10" t="s">
        <v>309</v>
      </c>
      <c r="N461" s="10" t="s">
        <v>132</v>
      </c>
      <c r="O461" s="10" t="s">
        <v>160</v>
      </c>
      <c r="P461" s="10" t="s">
        <v>120</v>
      </c>
      <c r="Q461" s="10" t="s">
        <v>408</v>
      </c>
      <c r="R461" s="10" t="s">
        <v>163</v>
      </c>
      <c r="S461" s="10">
        <v>1.2700000000000001E-3</v>
      </c>
      <c r="T461" s="11">
        <v>36.863058000000002</v>
      </c>
      <c r="U461" s="11">
        <v>-81.502981000000005</v>
      </c>
      <c r="V461" s="10">
        <v>2002</v>
      </c>
      <c r="W461" s="10"/>
      <c r="X461" s="10">
        <v>3.5</v>
      </c>
      <c r="Y461" s="10"/>
      <c r="Z461" s="10"/>
      <c r="AA461" s="10"/>
      <c r="AB461" s="10"/>
      <c r="AC461" s="10"/>
      <c r="AD461" s="10"/>
      <c r="AE461" s="10"/>
      <c r="AF461" s="10"/>
      <c r="AG461" s="10"/>
      <c r="AH461" s="10"/>
      <c r="AI461" s="10" t="s">
        <v>300</v>
      </c>
      <c r="AJ461" s="12">
        <v>66</v>
      </c>
      <c r="AK461" s="9" t="e">
        <f t="shared" si="7"/>
        <v>#DIV/0!</v>
      </c>
    </row>
    <row r="462" spans="1:37" x14ac:dyDescent="0.25">
      <c r="A462" s="10">
        <v>461</v>
      </c>
      <c r="B462" s="10">
        <v>55</v>
      </c>
      <c r="C462" s="10" t="s">
        <v>585</v>
      </c>
      <c r="D462" s="50" t="s">
        <v>645</v>
      </c>
      <c r="E462" s="10">
        <v>2007</v>
      </c>
      <c r="F462" s="10" t="s">
        <v>169</v>
      </c>
      <c r="G462" s="10" t="s">
        <v>128</v>
      </c>
      <c r="H462" s="10" t="s">
        <v>419</v>
      </c>
      <c r="I462" s="10" t="s">
        <v>132</v>
      </c>
      <c r="J462" s="10" t="s">
        <v>133</v>
      </c>
      <c r="K462" s="10" t="s">
        <v>407</v>
      </c>
      <c r="L462" s="10">
        <v>345</v>
      </c>
      <c r="M462" s="10" t="s">
        <v>309</v>
      </c>
      <c r="N462" s="10" t="s">
        <v>132</v>
      </c>
      <c r="O462" s="10" t="s">
        <v>160</v>
      </c>
      <c r="P462" s="10" t="s">
        <v>120</v>
      </c>
      <c r="Q462" s="10" t="s">
        <v>408</v>
      </c>
      <c r="R462" s="10" t="s">
        <v>163</v>
      </c>
      <c r="S462" s="10">
        <v>1.2700000000000001E-3</v>
      </c>
      <c r="T462" s="11">
        <v>36.863058000000002</v>
      </c>
      <c r="U462" s="11">
        <v>-81.502981000000005</v>
      </c>
      <c r="V462" s="10">
        <v>2002</v>
      </c>
      <c r="W462" s="10"/>
      <c r="X462" s="10">
        <v>0.5</v>
      </c>
      <c r="Y462" s="10"/>
      <c r="Z462" s="10"/>
      <c r="AA462" s="10"/>
      <c r="AB462" s="10"/>
      <c r="AC462" s="10"/>
      <c r="AD462" s="10"/>
      <c r="AE462" s="10"/>
      <c r="AF462" s="10"/>
      <c r="AG462" s="10"/>
      <c r="AH462" s="10"/>
      <c r="AI462" s="10" t="s">
        <v>300</v>
      </c>
      <c r="AJ462" s="12">
        <v>12</v>
      </c>
      <c r="AK462" s="9" t="e">
        <f t="shared" si="7"/>
        <v>#DIV/0!</v>
      </c>
    </row>
    <row r="463" spans="1:37" x14ac:dyDescent="0.25">
      <c r="A463" s="10">
        <v>462</v>
      </c>
      <c r="B463" s="10">
        <v>55</v>
      </c>
      <c r="C463" s="10" t="s">
        <v>585</v>
      </c>
      <c r="D463" s="50" t="s">
        <v>645</v>
      </c>
      <c r="E463" s="10">
        <v>2007</v>
      </c>
      <c r="F463" s="10" t="s">
        <v>142</v>
      </c>
      <c r="G463" s="10" t="s">
        <v>143</v>
      </c>
      <c r="H463" s="10" t="s">
        <v>143</v>
      </c>
      <c r="I463" s="10" t="s">
        <v>132</v>
      </c>
      <c r="J463" s="10" t="s">
        <v>133</v>
      </c>
      <c r="K463" s="10" t="s">
        <v>409</v>
      </c>
      <c r="L463" s="10">
        <v>329</v>
      </c>
      <c r="M463" s="10" t="s">
        <v>410</v>
      </c>
      <c r="N463" s="10" t="s">
        <v>132</v>
      </c>
      <c r="O463" s="10" t="s">
        <v>160</v>
      </c>
      <c r="P463" s="10" t="s">
        <v>120</v>
      </c>
      <c r="Q463" s="10" t="s">
        <v>408</v>
      </c>
      <c r="R463" s="10" t="s">
        <v>163</v>
      </c>
      <c r="S463" s="10">
        <v>1.2700000000000001E-3</v>
      </c>
      <c r="T463" s="11">
        <v>36.863058000000002</v>
      </c>
      <c r="U463" s="11">
        <v>-81.502981000000005</v>
      </c>
      <c r="V463" s="10">
        <v>2002</v>
      </c>
      <c r="W463" s="10"/>
      <c r="X463" s="10">
        <v>1924.8</v>
      </c>
      <c r="Y463" s="10"/>
      <c r="Z463" s="10"/>
      <c r="AA463" s="10"/>
      <c r="AB463" s="10"/>
      <c r="AC463" s="10"/>
      <c r="AD463" s="10"/>
      <c r="AE463" s="10"/>
      <c r="AF463" s="10"/>
      <c r="AG463" s="10"/>
      <c r="AH463" s="10"/>
      <c r="AI463" s="10" t="s">
        <v>300</v>
      </c>
      <c r="AJ463" s="12">
        <v>77</v>
      </c>
      <c r="AK463" s="9" t="e">
        <f t="shared" si="7"/>
        <v>#DIV/0!</v>
      </c>
    </row>
    <row r="464" spans="1:37" x14ac:dyDescent="0.25">
      <c r="A464" s="10">
        <v>463</v>
      </c>
      <c r="B464" s="10">
        <v>55</v>
      </c>
      <c r="C464" s="10" t="s">
        <v>585</v>
      </c>
      <c r="D464" s="50" t="s">
        <v>645</v>
      </c>
      <c r="E464" s="10">
        <v>2007</v>
      </c>
      <c r="F464" s="10" t="s">
        <v>129</v>
      </c>
      <c r="G464" s="10" t="s">
        <v>113</v>
      </c>
      <c r="H464" s="10" t="s">
        <v>419</v>
      </c>
      <c r="I464" s="10" t="s">
        <v>132</v>
      </c>
      <c r="J464" s="10" t="s">
        <v>133</v>
      </c>
      <c r="K464" s="10" t="s">
        <v>409</v>
      </c>
      <c r="L464" s="10">
        <v>329</v>
      </c>
      <c r="M464" s="10" t="s">
        <v>410</v>
      </c>
      <c r="N464" s="10" t="s">
        <v>132</v>
      </c>
      <c r="O464" s="10" t="s">
        <v>160</v>
      </c>
      <c r="P464" s="10" t="s">
        <v>120</v>
      </c>
      <c r="Q464" s="10" t="s">
        <v>408</v>
      </c>
      <c r="R464" s="10" t="s">
        <v>163</v>
      </c>
      <c r="S464" s="10">
        <v>1.2700000000000001E-3</v>
      </c>
      <c r="T464" s="11">
        <v>36.863058000000002</v>
      </c>
      <c r="U464" s="11">
        <v>-81.502981000000005</v>
      </c>
      <c r="V464" s="10">
        <v>2002</v>
      </c>
      <c r="W464" s="10"/>
      <c r="X464" s="10">
        <v>9.4</v>
      </c>
      <c r="Y464" s="10"/>
      <c r="Z464" s="10"/>
      <c r="AA464" s="10"/>
      <c r="AB464" s="10"/>
      <c r="AC464" s="10"/>
      <c r="AD464" s="10"/>
      <c r="AE464" s="10"/>
      <c r="AF464" s="10"/>
      <c r="AG464" s="10"/>
      <c r="AH464" s="10"/>
      <c r="AI464" s="10" t="s">
        <v>300</v>
      </c>
      <c r="AJ464" s="12">
        <v>63</v>
      </c>
      <c r="AK464" s="9" t="e">
        <f t="shared" si="7"/>
        <v>#DIV/0!</v>
      </c>
    </row>
    <row r="465" spans="1:37" x14ac:dyDescent="0.25">
      <c r="A465" s="10">
        <v>464</v>
      </c>
      <c r="B465" s="10">
        <v>55</v>
      </c>
      <c r="C465" s="10" t="s">
        <v>585</v>
      </c>
      <c r="D465" s="50" t="s">
        <v>645</v>
      </c>
      <c r="E465" s="10">
        <v>2007</v>
      </c>
      <c r="F465" s="10" t="s">
        <v>126</v>
      </c>
      <c r="G465" s="10" t="s">
        <v>113</v>
      </c>
      <c r="H465" s="10" t="s">
        <v>419</v>
      </c>
      <c r="I465" s="10" t="s">
        <v>132</v>
      </c>
      <c r="J465" s="10" t="s">
        <v>133</v>
      </c>
      <c r="K465" s="10" t="s">
        <v>409</v>
      </c>
      <c r="L465" s="10">
        <v>329</v>
      </c>
      <c r="M465" s="10" t="s">
        <v>410</v>
      </c>
      <c r="N465" s="10" t="s">
        <v>132</v>
      </c>
      <c r="O465" s="10" t="s">
        <v>160</v>
      </c>
      <c r="P465" s="10" t="s">
        <v>120</v>
      </c>
      <c r="Q465" s="10" t="s">
        <v>408</v>
      </c>
      <c r="R465" s="10" t="s">
        <v>163</v>
      </c>
      <c r="S465" s="10">
        <v>1.2700000000000001E-3</v>
      </c>
      <c r="T465" s="11">
        <v>36.863058000000002</v>
      </c>
      <c r="U465" s="11">
        <v>-81.502981000000005</v>
      </c>
      <c r="V465" s="10">
        <v>2002</v>
      </c>
      <c r="W465" s="10"/>
      <c r="X465" s="10">
        <v>7.4</v>
      </c>
      <c r="Y465" s="10"/>
      <c r="Z465" s="10"/>
      <c r="AA465" s="10"/>
      <c r="AB465" s="10"/>
      <c r="AC465" s="10"/>
      <c r="AD465" s="10"/>
      <c r="AE465" s="10"/>
      <c r="AF465" s="10"/>
      <c r="AG465" s="10"/>
      <c r="AH465" s="10"/>
      <c r="AI465" s="10" t="s">
        <v>300</v>
      </c>
      <c r="AJ465" s="12">
        <v>66</v>
      </c>
      <c r="AK465" s="9" t="e">
        <f t="shared" si="7"/>
        <v>#DIV/0!</v>
      </c>
    </row>
    <row r="466" spans="1:37" x14ac:dyDescent="0.25">
      <c r="A466" s="10">
        <v>465</v>
      </c>
      <c r="B466" s="10">
        <v>55</v>
      </c>
      <c r="C466" s="10" t="s">
        <v>585</v>
      </c>
      <c r="D466" s="50" t="s">
        <v>645</v>
      </c>
      <c r="E466" s="10">
        <v>2007</v>
      </c>
      <c r="F466" s="10" t="s">
        <v>125</v>
      </c>
      <c r="G466" s="10" t="s">
        <v>113</v>
      </c>
      <c r="H466" s="10" t="s">
        <v>419</v>
      </c>
      <c r="I466" s="10" t="s">
        <v>132</v>
      </c>
      <c r="J466" s="10" t="s">
        <v>133</v>
      </c>
      <c r="K466" s="10" t="s">
        <v>409</v>
      </c>
      <c r="L466" s="10">
        <v>329</v>
      </c>
      <c r="M466" s="10" t="s">
        <v>410</v>
      </c>
      <c r="N466" s="10" t="s">
        <v>132</v>
      </c>
      <c r="O466" s="10" t="s">
        <v>160</v>
      </c>
      <c r="P466" s="10" t="s">
        <v>120</v>
      </c>
      <c r="Q466" s="10" t="s">
        <v>408</v>
      </c>
      <c r="R466" s="10" t="s">
        <v>163</v>
      </c>
      <c r="S466" s="10">
        <v>1.2700000000000001E-3</v>
      </c>
      <c r="T466" s="11">
        <v>36.863058000000002</v>
      </c>
      <c r="U466" s="11">
        <v>-81.502981000000005</v>
      </c>
      <c r="V466" s="10">
        <v>2002</v>
      </c>
      <c r="W466" s="10"/>
      <c r="X466" s="10">
        <v>0.6</v>
      </c>
      <c r="Y466" s="10"/>
      <c r="Z466" s="10"/>
      <c r="AA466" s="10"/>
      <c r="AB466" s="10"/>
      <c r="AC466" s="10"/>
      <c r="AD466" s="10"/>
      <c r="AE466" s="10"/>
      <c r="AF466" s="10"/>
      <c r="AG466" s="10"/>
      <c r="AH466" s="10"/>
      <c r="AI466" s="10" t="s">
        <v>300</v>
      </c>
      <c r="AJ466" s="12">
        <v>46</v>
      </c>
      <c r="AK466" s="9" t="e">
        <f t="shared" ref="AK466:AK508" si="8">LN(X466/AD466)</f>
        <v>#DIV/0!</v>
      </c>
    </row>
    <row r="467" spans="1:37" x14ac:dyDescent="0.25">
      <c r="A467" s="10">
        <v>466</v>
      </c>
      <c r="B467" s="10">
        <v>55</v>
      </c>
      <c r="C467" s="10" t="s">
        <v>585</v>
      </c>
      <c r="D467" s="50" t="s">
        <v>645</v>
      </c>
      <c r="E467" s="10">
        <v>2007</v>
      </c>
      <c r="F467" s="10" t="s">
        <v>112</v>
      </c>
      <c r="G467" s="10" t="s">
        <v>113</v>
      </c>
      <c r="H467" s="10" t="s">
        <v>419</v>
      </c>
      <c r="I467" s="10" t="s">
        <v>132</v>
      </c>
      <c r="J467" s="10" t="s">
        <v>133</v>
      </c>
      <c r="K467" s="10" t="s">
        <v>409</v>
      </c>
      <c r="L467" s="10">
        <v>329</v>
      </c>
      <c r="M467" s="10" t="s">
        <v>410</v>
      </c>
      <c r="N467" s="10" t="s">
        <v>132</v>
      </c>
      <c r="O467" s="10" t="s">
        <v>160</v>
      </c>
      <c r="P467" s="10" t="s">
        <v>120</v>
      </c>
      <c r="Q467" s="10" t="s">
        <v>408</v>
      </c>
      <c r="R467" s="10" t="s">
        <v>163</v>
      </c>
      <c r="S467" s="10">
        <v>1.2700000000000001E-3</v>
      </c>
      <c r="T467" s="11">
        <v>36.863058000000002</v>
      </c>
      <c r="U467" s="11">
        <v>-81.502981000000005</v>
      </c>
      <c r="V467" s="10">
        <v>2002</v>
      </c>
      <c r="W467" s="10"/>
      <c r="X467" s="10">
        <v>1.8</v>
      </c>
      <c r="Y467" s="10"/>
      <c r="Z467" s="10"/>
      <c r="AA467" s="10"/>
      <c r="AB467" s="10"/>
      <c r="AC467" s="10"/>
      <c r="AD467" s="10"/>
      <c r="AE467" s="10"/>
      <c r="AF467" s="10"/>
      <c r="AG467" s="10"/>
      <c r="AH467" s="10"/>
      <c r="AI467" s="10" t="s">
        <v>300</v>
      </c>
      <c r="AJ467" s="12">
        <v>50</v>
      </c>
      <c r="AK467" s="9" t="e">
        <f t="shared" si="8"/>
        <v>#DIV/0!</v>
      </c>
    </row>
    <row r="468" spans="1:37" x14ac:dyDescent="0.25">
      <c r="A468" s="10">
        <v>467</v>
      </c>
      <c r="B468" s="10">
        <v>55</v>
      </c>
      <c r="C468" s="10" t="s">
        <v>585</v>
      </c>
      <c r="D468" s="50" t="s">
        <v>645</v>
      </c>
      <c r="E468" s="10">
        <v>2007</v>
      </c>
      <c r="F468" s="10" t="s">
        <v>127</v>
      </c>
      <c r="G468" s="10" t="s">
        <v>128</v>
      </c>
      <c r="H468" s="10" t="s">
        <v>419</v>
      </c>
      <c r="I468" s="10" t="s">
        <v>132</v>
      </c>
      <c r="J468" s="10" t="s">
        <v>133</v>
      </c>
      <c r="K468" s="10" t="s">
        <v>409</v>
      </c>
      <c r="L468" s="10">
        <v>329</v>
      </c>
      <c r="M468" s="10" t="s">
        <v>410</v>
      </c>
      <c r="N468" s="10" t="s">
        <v>132</v>
      </c>
      <c r="O468" s="10" t="s">
        <v>160</v>
      </c>
      <c r="P468" s="10" t="s">
        <v>120</v>
      </c>
      <c r="Q468" s="10" t="s">
        <v>408</v>
      </c>
      <c r="R468" s="10" t="s">
        <v>163</v>
      </c>
      <c r="S468" s="10">
        <v>1.2700000000000001E-3</v>
      </c>
      <c r="T468" s="11">
        <v>36.863058000000002</v>
      </c>
      <c r="U468" s="11">
        <v>-81.502981000000005</v>
      </c>
      <c r="V468" s="10">
        <v>2002</v>
      </c>
      <c r="W468" s="10"/>
      <c r="X468" s="10">
        <v>3.5</v>
      </c>
      <c r="Y468" s="10"/>
      <c r="Z468" s="10"/>
      <c r="AA468" s="10"/>
      <c r="AB468" s="10"/>
      <c r="AC468" s="10"/>
      <c r="AD468" s="10"/>
      <c r="AE468" s="10"/>
      <c r="AF468" s="10"/>
      <c r="AG468" s="10"/>
      <c r="AH468" s="10"/>
      <c r="AI468" s="10" t="s">
        <v>300</v>
      </c>
      <c r="AJ468" s="12">
        <v>74</v>
      </c>
      <c r="AK468" s="9" t="e">
        <f t="shared" si="8"/>
        <v>#DIV/0!</v>
      </c>
    </row>
    <row r="469" spans="1:37" x14ac:dyDescent="0.25">
      <c r="A469" s="10">
        <v>468</v>
      </c>
      <c r="B469" s="10">
        <v>55</v>
      </c>
      <c r="C469" s="10" t="s">
        <v>585</v>
      </c>
      <c r="D469" s="50" t="s">
        <v>645</v>
      </c>
      <c r="E469" s="10">
        <v>2007</v>
      </c>
      <c r="F469" s="10" t="s">
        <v>169</v>
      </c>
      <c r="G469" s="10" t="s">
        <v>128</v>
      </c>
      <c r="H469" s="10" t="s">
        <v>419</v>
      </c>
      <c r="I469" s="10" t="s">
        <v>132</v>
      </c>
      <c r="J469" s="10" t="s">
        <v>133</v>
      </c>
      <c r="K469" s="10" t="s">
        <v>409</v>
      </c>
      <c r="L469" s="10">
        <v>329</v>
      </c>
      <c r="M469" s="10" t="s">
        <v>410</v>
      </c>
      <c r="N469" s="10" t="s">
        <v>132</v>
      </c>
      <c r="O469" s="10" t="s">
        <v>160</v>
      </c>
      <c r="P469" s="10" t="s">
        <v>120</v>
      </c>
      <c r="Q469" s="10" t="s">
        <v>408</v>
      </c>
      <c r="R469" s="10" t="s">
        <v>163</v>
      </c>
      <c r="S469" s="10">
        <v>1.2700000000000001E-3</v>
      </c>
      <c r="T469" s="11">
        <v>36.863058000000002</v>
      </c>
      <c r="U469" s="11">
        <v>-81.502981000000005</v>
      </c>
      <c r="V469" s="10">
        <v>2002</v>
      </c>
      <c r="W469" s="10"/>
      <c r="X469" s="10">
        <v>0.5</v>
      </c>
      <c r="Y469" s="10"/>
      <c r="Z469" s="10"/>
      <c r="AA469" s="10"/>
      <c r="AB469" s="10"/>
      <c r="AC469" s="10"/>
      <c r="AD469" s="10"/>
      <c r="AE469" s="10"/>
      <c r="AF469" s="10"/>
      <c r="AG469" s="10"/>
      <c r="AH469" s="10"/>
      <c r="AI469" s="10" t="s">
        <v>300</v>
      </c>
      <c r="AJ469" s="12">
        <v>17</v>
      </c>
      <c r="AK469" s="9" t="e">
        <f t="shared" si="8"/>
        <v>#DIV/0!</v>
      </c>
    </row>
    <row r="470" spans="1:37" x14ac:dyDescent="0.25">
      <c r="A470" s="10">
        <v>469</v>
      </c>
      <c r="B470" s="10">
        <v>56</v>
      </c>
      <c r="C470" s="10" t="s">
        <v>586</v>
      </c>
      <c r="D470" s="50" t="s">
        <v>646</v>
      </c>
      <c r="E470" s="10">
        <v>2009</v>
      </c>
      <c r="F470" s="10" t="s">
        <v>142</v>
      </c>
      <c r="G470" s="10" t="s">
        <v>143</v>
      </c>
      <c r="H470" s="10" t="s">
        <v>143</v>
      </c>
      <c r="I470" s="10" t="s">
        <v>114</v>
      </c>
      <c r="J470" s="10" t="s">
        <v>115</v>
      </c>
      <c r="K470" s="10" t="s">
        <v>411</v>
      </c>
      <c r="L470" s="10">
        <v>1000</v>
      </c>
      <c r="M470" s="10" t="s">
        <v>117</v>
      </c>
      <c r="N470" s="10" t="s">
        <v>118</v>
      </c>
      <c r="O470" s="10" t="s">
        <v>119</v>
      </c>
      <c r="P470" s="10" t="s">
        <v>120</v>
      </c>
      <c r="Q470" s="10" t="s">
        <v>412</v>
      </c>
      <c r="R470" s="10" t="s">
        <v>358</v>
      </c>
      <c r="S470" s="10">
        <v>0.28000000000000003</v>
      </c>
      <c r="T470" s="11">
        <v>38.9865548</v>
      </c>
      <c r="U470" s="11">
        <v>-76.938823589999998</v>
      </c>
      <c r="V470" s="10" t="s">
        <v>413</v>
      </c>
      <c r="W470" s="10">
        <v>15</v>
      </c>
      <c r="X470" s="10">
        <v>137</v>
      </c>
      <c r="Y470" s="10"/>
      <c r="Z470" s="10"/>
      <c r="AA470" s="10"/>
      <c r="AB470" s="10"/>
      <c r="AC470" s="10">
        <v>15</v>
      </c>
      <c r="AD470" s="10">
        <v>8</v>
      </c>
      <c r="AE470" s="10"/>
      <c r="AF470" s="10"/>
      <c r="AG470" s="10"/>
      <c r="AH470" s="10"/>
      <c r="AI470" s="10" t="s">
        <v>158</v>
      </c>
      <c r="AJ470" s="12"/>
      <c r="AK470" s="9">
        <f t="shared" si="8"/>
        <v>2.8405393841482889</v>
      </c>
    </row>
    <row r="471" spans="1:37" x14ac:dyDescent="0.25">
      <c r="A471" s="10">
        <v>470</v>
      </c>
      <c r="B471" s="10">
        <v>56</v>
      </c>
      <c r="C471" s="10" t="s">
        <v>586</v>
      </c>
      <c r="D471" s="50" t="s">
        <v>646</v>
      </c>
      <c r="E471" s="10">
        <v>2009</v>
      </c>
      <c r="F471" s="10" t="s">
        <v>129</v>
      </c>
      <c r="G471" s="10" t="s">
        <v>113</v>
      </c>
      <c r="H471" s="10" t="s">
        <v>419</v>
      </c>
      <c r="I471" s="10" t="s">
        <v>114</v>
      </c>
      <c r="J471" s="10" t="s">
        <v>115</v>
      </c>
      <c r="K471" s="10" t="s">
        <v>411</v>
      </c>
      <c r="L471" s="10">
        <v>1000</v>
      </c>
      <c r="M471" s="10" t="s">
        <v>117</v>
      </c>
      <c r="N471" s="10" t="s">
        <v>118</v>
      </c>
      <c r="O471" s="10" t="s">
        <v>119</v>
      </c>
      <c r="P471" s="10" t="s">
        <v>120</v>
      </c>
      <c r="Q471" s="10" t="s">
        <v>412</v>
      </c>
      <c r="R471" s="10" t="s">
        <v>358</v>
      </c>
      <c r="S471" s="10">
        <v>0.28000000000000003</v>
      </c>
      <c r="T471" s="11">
        <v>38.9865548</v>
      </c>
      <c r="U471" s="11">
        <v>-76.938823589999998</v>
      </c>
      <c r="V471" s="10" t="s">
        <v>413</v>
      </c>
      <c r="W471" s="10">
        <v>15</v>
      </c>
      <c r="X471" s="10">
        <v>3.1</v>
      </c>
      <c r="Y471" s="10"/>
      <c r="Z471" s="10"/>
      <c r="AA471" s="10"/>
      <c r="AB471" s="10"/>
      <c r="AC471" s="10">
        <v>15</v>
      </c>
      <c r="AD471" s="10">
        <v>2.4</v>
      </c>
      <c r="AE471" s="10"/>
      <c r="AF471" s="10"/>
      <c r="AG471" s="10"/>
      <c r="AH471" s="10"/>
      <c r="AI471" s="10" t="s">
        <v>158</v>
      </c>
      <c r="AJ471" s="12"/>
    </row>
    <row r="472" spans="1:37" x14ac:dyDescent="0.25">
      <c r="A472" s="10">
        <v>471</v>
      </c>
      <c r="B472" s="10">
        <v>56</v>
      </c>
      <c r="C472" s="10" t="s">
        <v>586</v>
      </c>
      <c r="D472" s="50" t="s">
        <v>646</v>
      </c>
      <c r="E472" s="10">
        <v>2009</v>
      </c>
      <c r="F472" s="10" t="s">
        <v>112</v>
      </c>
      <c r="G472" s="10" t="s">
        <v>113</v>
      </c>
      <c r="H472" s="10" t="s">
        <v>419</v>
      </c>
      <c r="I472" s="10" t="s">
        <v>114</v>
      </c>
      <c r="J472" s="10" t="s">
        <v>115</v>
      </c>
      <c r="K472" s="10" t="s">
        <v>411</v>
      </c>
      <c r="L472" s="10">
        <v>1000</v>
      </c>
      <c r="M472" s="10" t="s">
        <v>117</v>
      </c>
      <c r="N472" s="10" t="s">
        <v>118</v>
      </c>
      <c r="O472" s="10" t="s">
        <v>119</v>
      </c>
      <c r="P472" s="10" t="s">
        <v>120</v>
      </c>
      <c r="Q472" s="10" t="s">
        <v>412</v>
      </c>
      <c r="R472" s="10" t="s">
        <v>358</v>
      </c>
      <c r="S472" s="10">
        <v>0.28000000000000003</v>
      </c>
      <c r="T472" s="11">
        <v>38.9865548</v>
      </c>
      <c r="U472" s="11">
        <v>-76.938823589999998</v>
      </c>
      <c r="V472" s="10" t="s">
        <v>413</v>
      </c>
      <c r="W472" s="10">
        <v>15</v>
      </c>
      <c r="X472" s="10">
        <v>1.4</v>
      </c>
      <c r="Y472" s="10"/>
      <c r="Z472" s="10"/>
      <c r="AA472" s="10"/>
      <c r="AB472" s="10"/>
      <c r="AC472" s="10">
        <v>15</v>
      </c>
      <c r="AD472" s="10">
        <v>1.2</v>
      </c>
      <c r="AE472" s="10"/>
      <c r="AF472" s="10"/>
      <c r="AG472" s="10"/>
      <c r="AH472" s="10"/>
      <c r="AI472" s="10" t="s">
        <v>158</v>
      </c>
      <c r="AJ472" s="12"/>
    </row>
    <row r="473" spans="1:37" x14ac:dyDescent="0.25">
      <c r="A473" s="10">
        <v>472</v>
      </c>
      <c r="B473" s="10">
        <v>56</v>
      </c>
      <c r="C473" s="10" t="s">
        <v>586</v>
      </c>
      <c r="D473" s="50" t="s">
        <v>646</v>
      </c>
      <c r="E473" s="10">
        <v>2009</v>
      </c>
      <c r="F473" s="10" t="s">
        <v>299</v>
      </c>
      <c r="G473" s="10" t="s">
        <v>113</v>
      </c>
      <c r="H473" s="10" t="s">
        <v>419</v>
      </c>
      <c r="I473" s="10" t="s">
        <v>114</v>
      </c>
      <c r="J473" s="10" t="s">
        <v>115</v>
      </c>
      <c r="K473" s="10" t="s">
        <v>411</v>
      </c>
      <c r="L473" s="10">
        <v>1000</v>
      </c>
      <c r="M473" s="10" t="s">
        <v>117</v>
      </c>
      <c r="N473" s="10" t="s">
        <v>118</v>
      </c>
      <c r="O473" s="10" t="s">
        <v>119</v>
      </c>
      <c r="P473" s="10" t="s">
        <v>120</v>
      </c>
      <c r="Q473" s="10" t="s">
        <v>412</v>
      </c>
      <c r="R473" s="10" t="s">
        <v>358</v>
      </c>
      <c r="S473" s="10">
        <v>0.28000000000000003</v>
      </c>
      <c r="T473" s="11">
        <v>38.9865548</v>
      </c>
      <c r="U473" s="11">
        <v>-76.938823589999998</v>
      </c>
      <c r="V473" s="10" t="s">
        <v>413</v>
      </c>
      <c r="W473" s="10">
        <v>15</v>
      </c>
      <c r="X473" s="10">
        <v>7.0000000000000007E-2</v>
      </c>
      <c r="Y473" s="10"/>
      <c r="Z473" s="10"/>
      <c r="AA473" s="10"/>
      <c r="AB473" s="10"/>
      <c r="AC473" s="10">
        <v>15</v>
      </c>
      <c r="AD473" s="10">
        <v>2.5000000000000001E-2</v>
      </c>
      <c r="AE473" s="10"/>
      <c r="AF473" s="10"/>
      <c r="AG473" s="10"/>
      <c r="AH473" s="10"/>
      <c r="AI473" s="10" t="s">
        <v>158</v>
      </c>
      <c r="AJ473" s="12"/>
    </row>
    <row r="474" spans="1:37" x14ac:dyDescent="0.25">
      <c r="A474" s="10">
        <v>473</v>
      </c>
      <c r="B474" s="10">
        <v>56</v>
      </c>
      <c r="C474" s="10" t="s">
        <v>586</v>
      </c>
      <c r="D474" s="50" t="s">
        <v>646</v>
      </c>
      <c r="E474" s="10">
        <v>2009</v>
      </c>
      <c r="F474" s="10" t="s">
        <v>126</v>
      </c>
      <c r="G474" s="10" t="s">
        <v>113</v>
      </c>
      <c r="H474" s="10" t="s">
        <v>419</v>
      </c>
      <c r="I474" s="10" t="s">
        <v>114</v>
      </c>
      <c r="J474" s="10" t="s">
        <v>115</v>
      </c>
      <c r="K474" s="10" t="s">
        <v>411</v>
      </c>
      <c r="L474" s="10">
        <v>1000</v>
      </c>
      <c r="M474" s="10" t="s">
        <v>117</v>
      </c>
      <c r="N474" s="10" t="s">
        <v>118</v>
      </c>
      <c r="O474" s="10" t="s">
        <v>119</v>
      </c>
      <c r="P474" s="10" t="s">
        <v>120</v>
      </c>
      <c r="Q474" s="10" t="s">
        <v>412</v>
      </c>
      <c r="R474" s="10" t="s">
        <v>358</v>
      </c>
      <c r="S474" s="10">
        <v>0.28000000000000003</v>
      </c>
      <c r="T474" s="11">
        <v>38.9865548</v>
      </c>
      <c r="U474" s="11">
        <v>-76.938823589999998</v>
      </c>
      <c r="V474" s="10" t="s">
        <v>413</v>
      </c>
      <c r="W474" s="10">
        <v>15</v>
      </c>
      <c r="X474" s="10">
        <v>1.7</v>
      </c>
      <c r="Y474" s="10"/>
      <c r="Z474" s="10"/>
      <c r="AA474" s="10"/>
      <c r="AB474" s="10"/>
      <c r="AC474" s="10">
        <v>15</v>
      </c>
      <c r="AD474" s="10">
        <v>1.2</v>
      </c>
      <c r="AE474" s="10"/>
      <c r="AF474" s="10"/>
      <c r="AG474" s="10"/>
      <c r="AH474" s="10"/>
      <c r="AI474" s="10" t="s">
        <v>158</v>
      </c>
      <c r="AJ474" s="12"/>
    </row>
    <row r="475" spans="1:37" x14ac:dyDescent="0.25">
      <c r="A475" s="10">
        <v>474</v>
      </c>
      <c r="B475" s="10">
        <v>56</v>
      </c>
      <c r="C475" s="10" t="s">
        <v>586</v>
      </c>
      <c r="D475" s="50" t="s">
        <v>646</v>
      </c>
      <c r="E475" s="10">
        <v>2009</v>
      </c>
      <c r="F475" s="10" t="s">
        <v>127</v>
      </c>
      <c r="G475" s="10" t="s">
        <v>128</v>
      </c>
      <c r="H475" s="10" t="s">
        <v>419</v>
      </c>
      <c r="I475" s="10" t="s">
        <v>114</v>
      </c>
      <c r="J475" s="10" t="s">
        <v>115</v>
      </c>
      <c r="K475" s="10" t="s">
        <v>411</v>
      </c>
      <c r="L475" s="10">
        <v>1000</v>
      </c>
      <c r="M475" s="10" t="s">
        <v>117</v>
      </c>
      <c r="N475" s="10" t="s">
        <v>118</v>
      </c>
      <c r="O475" s="10" t="s">
        <v>119</v>
      </c>
      <c r="P475" s="10" t="s">
        <v>120</v>
      </c>
      <c r="Q475" s="10" t="s">
        <v>412</v>
      </c>
      <c r="R475" s="10" t="s">
        <v>358</v>
      </c>
      <c r="S475" s="10">
        <v>0.28000000000000003</v>
      </c>
      <c r="T475" s="11">
        <v>38.9865548</v>
      </c>
      <c r="U475" s="11">
        <v>-76.938823589999998</v>
      </c>
      <c r="V475" s="10" t="s">
        <v>413</v>
      </c>
      <c r="W475" s="10">
        <v>15</v>
      </c>
      <c r="X475" s="10">
        <v>0.41</v>
      </c>
      <c r="Y475" s="10"/>
      <c r="Z475" s="10"/>
      <c r="AA475" s="10"/>
      <c r="AB475" s="10"/>
      <c r="AC475" s="10">
        <v>15</v>
      </c>
      <c r="AD475" s="10">
        <v>0.27</v>
      </c>
      <c r="AE475" s="10"/>
      <c r="AF475" s="10"/>
      <c r="AG475" s="10"/>
      <c r="AH475" s="10"/>
      <c r="AI475" s="10" t="s">
        <v>158</v>
      </c>
      <c r="AJ475" s="12"/>
    </row>
    <row r="476" spans="1:37" x14ac:dyDescent="0.25">
      <c r="A476" s="10">
        <v>475</v>
      </c>
      <c r="B476" s="10">
        <v>56</v>
      </c>
      <c r="C476" s="10" t="s">
        <v>586</v>
      </c>
      <c r="D476" s="50" t="s">
        <v>646</v>
      </c>
      <c r="E476" s="10">
        <v>2009</v>
      </c>
      <c r="F476" s="10" t="s">
        <v>142</v>
      </c>
      <c r="G476" s="10" t="s">
        <v>143</v>
      </c>
      <c r="H476" s="10" t="s">
        <v>143</v>
      </c>
      <c r="I476" s="10" t="s">
        <v>114</v>
      </c>
      <c r="J476" s="10" t="s">
        <v>115</v>
      </c>
      <c r="K476" s="10" t="s">
        <v>411</v>
      </c>
      <c r="L476" s="10">
        <v>1000</v>
      </c>
      <c r="M476" s="10" t="s">
        <v>117</v>
      </c>
      <c r="N476" s="10" t="s">
        <v>118</v>
      </c>
      <c r="O476" s="10" t="s">
        <v>119</v>
      </c>
      <c r="P476" s="10" t="s">
        <v>120</v>
      </c>
      <c r="Q476" s="10" t="s">
        <v>414</v>
      </c>
      <c r="R476" s="10" t="s">
        <v>358</v>
      </c>
      <c r="S476" s="10">
        <v>0.45</v>
      </c>
      <c r="T476" s="11">
        <v>38.997936029999998</v>
      </c>
      <c r="U476" s="11">
        <v>-77.027995439999998</v>
      </c>
      <c r="V476" s="10" t="s">
        <v>413</v>
      </c>
      <c r="W476" s="10">
        <v>15</v>
      </c>
      <c r="X476" s="10">
        <v>66</v>
      </c>
      <c r="Y476" s="10"/>
      <c r="Z476" s="10"/>
      <c r="AA476" s="10"/>
      <c r="AB476" s="10"/>
      <c r="AC476" s="10">
        <v>15</v>
      </c>
      <c r="AD476" s="10">
        <v>5</v>
      </c>
      <c r="AE476" s="10"/>
      <c r="AF476" s="10"/>
      <c r="AG476" s="10"/>
      <c r="AH476" s="10"/>
      <c r="AI476" s="10" t="s">
        <v>158</v>
      </c>
      <c r="AJ476" s="12"/>
    </row>
    <row r="477" spans="1:37" x14ac:dyDescent="0.25">
      <c r="A477" s="10">
        <v>476</v>
      </c>
      <c r="B477" s="10">
        <v>56</v>
      </c>
      <c r="C477" s="10" t="s">
        <v>586</v>
      </c>
      <c r="D477" s="50" t="s">
        <v>646</v>
      </c>
      <c r="E477" s="10">
        <v>2009</v>
      </c>
      <c r="F477" s="10" t="s">
        <v>129</v>
      </c>
      <c r="G477" s="10" t="s">
        <v>113</v>
      </c>
      <c r="H477" s="10" t="s">
        <v>419</v>
      </c>
      <c r="I477" s="10" t="s">
        <v>114</v>
      </c>
      <c r="J477" s="10" t="s">
        <v>115</v>
      </c>
      <c r="K477" s="10" t="s">
        <v>411</v>
      </c>
      <c r="L477" s="10">
        <v>1000</v>
      </c>
      <c r="M477" s="10" t="s">
        <v>117</v>
      </c>
      <c r="N477" s="10" t="s">
        <v>118</v>
      </c>
      <c r="O477" s="10" t="s">
        <v>119</v>
      </c>
      <c r="P477" s="10" t="s">
        <v>120</v>
      </c>
      <c r="Q477" s="10" t="s">
        <v>414</v>
      </c>
      <c r="R477" s="10" t="s">
        <v>358</v>
      </c>
      <c r="S477" s="10">
        <v>0.45</v>
      </c>
      <c r="T477" s="11">
        <v>38.997936029999998</v>
      </c>
      <c r="U477" s="11">
        <v>-77.027995439999998</v>
      </c>
      <c r="V477" s="10" t="s">
        <v>413</v>
      </c>
      <c r="W477" s="10">
        <v>15</v>
      </c>
      <c r="X477" s="10">
        <v>1.1000000000000001</v>
      </c>
      <c r="Y477" s="10"/>
      <c r="Z477" s="10"/>
      <c r="AA477" s="10"/>
      <c r="AB477" s="10"/>
      <c r="AC477" s="10">
        <v>15</v>
      </c>
      <c r="AD477" s="10">
        <v>0.4</v>
      </c>
      <c r="AE477" s="10"/>
      <c r="AF477" s="10"/>
      <c r="AG477" s="10"/>
      <c r="AH477" s="10"/>
      <c r="AI477" s="10" t="s">
        <v>158</v>
      </c>
      <c r="AJ477" s="12"/>
    </row>
    <row r="478" spans="1:37" x14ac:dyDescent="0.25">
      <c r="A478" s="10">
        <v>477</v>
      </c>
      <c r="B478" s="10">
        <v>56</v>
      </c>
      <c r="C478" s="10" t="s">
        <v>586</v>
      </c>
      <c r="D478" s="50" t="s">
        <v>646</v>
      </c>
      <c r="E478" s="10">
        <v>2009</v>
      </c>
      <c r="F478" s="10" t="s">
        <v>112</v>
      </c>
      <c r="G478" s="10" t="s">
        <v>113</v>
      </c>
      <c r="H478" s="10" t="s">
        <v>419</v>
      </c>
      <c r="I478" s="10" t="s">
        <v>114</v>
      </c>
      <c r="J478" s="10" t="s">
        <v>115</v>
      </c>
      <c r="K478" s="10" t="s">
        <v>411</v>
      </c>
      <c r="L478" s="10">
        <v>1000</v>
      </c>
      <c r="M478" s="10" t="s">
        <v>117</v>
      </c>
      <c r="N478" s="10" t="s">
        <v>118</v>
      </c>
      <c r="O478" s="10" t="s">
        <v>119</v>
      </c>
      <c r="P478" s="10" t="s">
        <v>120</v>
      </c>
      <c r="Q478" s="10" t="s">
        <v>414</v>
      </c>
      <c r="R478" s="10" t="s">
        <v>358</v>
      </c>
      <c r="S478" s="10">
        <v>0.45</v>
      </c>
      <c r="T478" s="11">
        <v>38.997936029999998</v>
      </c>
      <c r="U478" s="11">
        <v>-77.027995439999998</v>
      </c>
      <c r="V478" s="10" t="s">
        <v>413</v>
      </c>
      <c r="W478" s="10">
        <v>15</v>
      </c>
      <c r="X478" s="10">
        <v>0.43</v>
      </c>
      <c r="Y478" s="10"/>
      <c r="Z478" s="10"/>
      <c r="AA478" s="10"/>
      <c r="AB478" s="10"/>
      <c r="AC478" s="10">
        <v>15</v>
      </c>
      <c r="AD478" s="10">
        <v>0.05</v>
      </c>
      <c r="AE478" s="10"/>
      <c r="AF478" s="10"/>
      <c r="AG478" s="10"/>
      <c r="AH478" s="10"/>
      <c r="AI478" s="10" t="s">
        <v>158</v>
      </c>
      <c r="AJ478" s="12"/>
    </row>
    <row r="479" spans="1:37" x14ac:dyDescent="0.25">
      <c r="A479" s="10">
        <v>478</v>
      </c>
      <c r="B479" s="10">
        <v>56</v>
      </c>
      <c r="C479" s="10" t="s">
        <v>586</v>
      </c>
      <c r="D479" s="50" t="s">
        <v>646</v>
      </c>
      <c r="E479" s="10">
        <v>2009</v>
      </c>
      <c r="F479" s="10" t="s">
        <v>299</v>
      </c>
      <c r="G479" s="10" t="s">
        <v>113</v>
      </c>
      <c r="H479" s="10" t="s">
        <v>419</v>
      </c>
      <c r="I479" s="10" t="s">
        <v>114</v>
      </c>
      <c r="J479" s="10" t="s">
        <v>115</v>
      </c>
      <c r="K479" s="10" t="s">
        <v>411</v>
      </c>
      <c r="L479" s="10">
        <v>1000</v>
      </c>
      <c r="M479" s="10" t="s">
        <v>117</v>
      </c>
      <c r="N479" s="10" t="s">
        <v>118</v>
      </c>
      <c r="O479" s="10" t="s">
        <v>119</v>
      </c>
      <c r="P479" s="10" t="s">
        <v>120</v>
      </c>
      <c r="Q479" s="10" t="s">
        <v>414</v>
      </c>
      <c r="R479" s="10" t="s">
        <v>358</v>
      </c>
      <c r="S479" s="10">
        <v>0.45</v>
      </c>
      <c r="T479" s="11">
        <v>38.997936029999998</v>
      </c>
      <c r="U479" s="11">
        <v>-77.027995439999998</v>
      </c>
      <c r="V479" s="10" t="s">
        <v>413</v>
      </c>
      <c r="W479" s="10">
        <v>15</v>
      </c>
      <c r="X479" s="10">
        <v>0.02</v>
      </c>
      <c r="Y479" s="10"/>
      <c r="Z479" s="10"/>
      <c r="AA479" s="10"/>
      <c r="AB479" s="10"/>
      <c r="AC479" s="10">
        <v>15</v>
      </c>
      <c r="AD479" s="10">
        <v>0.02</v>
      </c>
      <c r="AE479" s="10"/>
      <c r="AF479" s="10"/>
      <c r="AG479" s="10"/>
      <c r="AH479" s="10"/>
      <c r="AI479" s="10" t="s">
        <v>158</v>
      </c>
      <c r="AJ479" s="12"/>
    </row>
    <row r="480" spans="1:37" x14ac:dyDescent="0.25">
      <c r="A480" s="10">
        <v>479</v>
      </c>
      <c r="B480" s="10">
        <v>56</v>
      </c>
      <c r="C480" s="10" t="s">
        <v>586</v>
      </c>
      <c r="D480" s="50" t="s">
        <v>646</v>
      </c>
      <c r="E480" s="10">
        <v>2009</v>
      </c>
      <c r="F480" s="10" t="s">
        <v>126</v>
      </c>
      <c r="G480" s="10" t="s">
        <v>113</v>
      </c>
      <c r="H480" s="10" t="s">
        <v>419</v>
      </c>
      <c r="I480" s="10" t="s">
        <v>114</v>
      </c>
      <c r="J480" s="10" t="s">
        <v>115</v>
      </c>
      <c r="K480" s="10" t="s">
        <v>411</v>
      </c>
      <c r="L480" s="10">
        <v>1000</v>
      </c>
      <c r="M480" s="10" t="s">
        <v>117</v>
      </c>
      <c r="N480" s="10" t="s">
        <v>118</v>
      </c>
      <c r="O480" s="10" t="s">
        <v>119</v>
      </c>
      <c r="P480" s="10" t="s">
        <v>120</v>
      </c>
      <c r="Q480" s="10" t="s">
        <v>414</v>
      </c>
      <c r="R480" s="10" t="s">
        <v>358</v>
      </c>
      <c r="S480" s="10">
        <v>0.45</v>
      </c>
      <c r="T480" s="11">
        <v>38.997936029999998</v>
      </c>
      <c r="U480" s="11">
        <v>-77.027995439999998</v>
      </c>
      <c r="V480" s="10" t="s">
        <v>413</v>
      </c>
      <c r="W480" s="10">
        <v>15</v>
      </c>
      <c r="X480" s="10">
        <v>0.69</v>
      </c>
      <c r="Y480" s="10"/>
      <c r="Z480" s="10"/>
      <c r="AA480" s="10"/>
      <c r="AB480" s="10"/>
      <c r="AC480" s="10">
        <v>15</v>
      </c>
      <c r="AD480" s="10">
        <v>0.36</v>
      </c>
      <c r="AE480" s="10"/>
      <c r="AF480" s="10"/>
      <c r="AG480" s="10"/>
      <c r="AH480" s="10"/>
      <c r="AI480" s="10" t="s">
        <v>158</v>
      </c>
      <c r="AJ480" s="12"/>
    </row>
    <row r="481" spans="1:37" x14ac:dyDescent="0.25">
      <c r="A481" s="10">
        <v>480</v>
      </c>
      <c r="B481" s="10">
        <v>56</v>
      </c>
      <c r="C481" s="10" t="s">
        <v>586</v>
      </c>
      <c r="D481" s="50" t="s">
        <v>646</v>
      </c>
      <c r="E481" s="10">
        <v>2009</v>
      </c>
      <c r="F481" s="10" t="s">
        <v>127</v>
      </c>
      <c r="G481" s="10" t="s">
        <v>128</v>
      </c>
      <c r="H481" s="10" t="s">
        <v>419</v>
      </c>
      <c r="I481" s="10" t="s">
        <v>114</v>
      </c>
      <c r="J481" s="10" t="s">
        <v>115</v>
      </c>
      <c r="K481" s="10" t="s">
        <v>411</v>
      </c>
      <c r="L481" s="10">
        <v>1000</v>
      </c>
      <c r="M481" s="10" t="s">
        <v>117</v>
      </c>
      <c r="N481" s="10" t="s">
        <v>118</v>
      </c>
      <c r="O481" s="10" t="s">
        <v>119</v>
      </c>
      <c r="P481" s="10" t="s">
        <v>120</v>
      </c>
      <c r="Q481" s="10" t="s">
        <v>414</v>
      </c>
      <c r="R481" s="10" t="s">
        <v>358</v>
      </c>
      <c r="S481" s="10">
        <v>0.45</v>
      </c>
      <c r="T481" s="11">
        <v>38.997936029999998</v>
      </c>
      <c r="U481" s="11">
        <v>-77.027995439999998</v>
      </c>
      <c r="V481" s="10" t="s">
        <v>413</v>
      </c>
      <c r="W481" s="10">
        <v>15</v>
      </c>
      <c r="X481" s="10">
        <v>0.1</v>
      </c>
      <c r="Y481" s="10"/>
      <c r="Z481" s="10"/>
      <c r="AA481" s="10"/>
      <c r="AB481" s="10"/>
      <c r="AC481" s="10">
        <v>15</v>
      </c>
      <c r="AD481" s="10">
        <v>0.1</v>
      </c>
      <c r="AE481" s="10"/>
      <c r="AF481" s="10"/>
      <c r="AG481" s="10"/>
      <c r="AH481" s="10"/>
      <c r="AI481" s="10" t="s">
        <v>158</v>
      </c>
      <c r="AJ481" s="12"/>
    </row>
    <row r="482" spans="1:37" x14ac:dyDescent="0.25">
      <c r="A482" s="10">
        <v>481</v>
      </c>
      <c r="B482" s="10">
        <v>1</v>
      </c>
      <c r="C482" s="10" t="s">
        <v>532</v>
      </c>
      <c r="D482" s="50" t="s">
        <v>587</v>
      </c>
      <c r="E482" s="10">
        <v>2005</v>
      </c>
      <c r="F482" s="10" t="s">
        <v>127</v>
      </c>
      <c r="G482" s="10" t="s">
        <v>128</v>
      </c>
      <c r="H482" s="10" t="s">
        <v>419</v>
      </c>
      <c r="I482" s="10" t="s">
        <v>114</v>
      </c>
      <c r="J482" s="10" t="s">
        <v>115</v>
      </c>
      <c r="K482" s="10" t="s">
        <v>116</v>
      </c>
      <c r="L482" s="10">
        <v>1000</v>
      </c>
      <c r="M482" s="10" t="s">
        <v>117</v>
      </c>
      <c r="N482" s="10" t="s">
        <v>118</v>
      </c>
      <c r="O482" s="10" t="s">
        <v>119</v>
      </c>
      <c r="P482" s="10" t="s">
        <v>120</v>
      </c>
      <c r="Q482" s="10" t="s">
        <v>121</v>
      </c>
      <c r="R482" s="10" t="s">
        <v>122</v>
      </c>
      <c r="S482" s="10">
        <v>1.068E-2</v>
      </c>
      <c r="T482" s="11">
        <v>41.48</v>
      </c>
      <c r="U482" s="11">
        <v>-72.52</v>
      </c>
      <c r="V482" s="10" t="s">
        <v>123</v>
      </c>
      <c r="W482" s="10">
        <v>47</v>
      </c>
      <c r="X482" s="10">
        <v>0.19</v>
      </c>
      <c r="Y482" s="10">
        <v>3.7999999999999999E-2</v>
      </c>
      <c r="Z482" s="10"/>
      <c r="AA482" s="10"/>
      <c r="AB482" s="10"/>
      <c r="AC482" s="10">
        <v>47</v>
      </c>
      <c r="AD482" s="10">
        <v>5.8000000000000003E-2</v>
      </c>
      <c r="AE482" s="10">
        <v>3.5999999999999997E-2</v>
      </c>
      <c r="AF482" s="10"/>
      <c r="AG482" s="10"/>
      <c r="AH482" s="10"/>
      <c r="AI482" s="10" t="s">
        <v>158</v>
      </c>
      <c r="AJ482" s="12"/>
    </row>
    <row r="483" spans="1:37" x14ac:dyDescent="0.25">
      <c r="A483" s="10">
        <v>482</v>
      </c>
      <c r="B483" s="10">
        <v>1</v>
      </c>
      <c r="C483" s="10" t="s">
        <v>532</v>
      </c>
      <c r="D483" s="50" t="s">
        <v>587</v>
      </c>
      <c r="E483" s="10">
        <v>2005</v>
      </c>
      <c r="F483" s="10" t="s">
        <v>112</v>
      </c>
      <c r="G483" s="10" t="s">
        <v>113</v>
      </c>
      <c r="H483" s="10" t="s">
        <v>419</v>
      </c>
      <c r="I483" s="10" t="s">
        <v>114</v>
      </c>
      <c r="J483" s="10" t="s">
        <v>115</v>
      </c>
      <c r="K483" s="10" t="s">
        <v>116</v>
      </c>
      <c r="L483" s="10">
        <v>1000</v>
      </c>
      <c r="M483" s="10" t="s">
        <v>117</v>
      </c>
      <c r="N483" s="10" t="s">
        <v>118</v>
      </c>
      <c r="O483" s="10" t="s">
        <v>119</v>
      </c>
      <c r="P483" s="10" t="s">
        <v>120</v>
      </c>
      <c r="Q483" s="10" t="s">
        <v>121</v>
      </c>
      <c r="R483" s="10" t="s">
        <v>122</v>
      </c>
      <c r="S483" s="10">
        <v>1.068E-2</v>
      </c>
      <c r="T483" s="11">
        <v>41.48</v>
      </c>
      <c r="U483" s="11">
        <v>-72.52</v>
      </c>
      <c r="V483" s="10" t="s">
        <v>123</v>
      </c>
      <c r="W483" s="10">
        <v>47</v>
      </c>
      <c r="X483" s="10">
        <v>0.5</v>
      </c>
      <c r="Y483" s="10">
        <v>0.5</v>
      </c>
      <c r="Z483" s="10"/>
      <c r="AA483" s="10"/>
      <c r="AB483" s="10"/>
      <c r="AC483" s="10">
        <v>47</v>
      </c>
      <c r="AD483" s="10">
        <v>0.3</v>
      </c>
      <c r="AE483" s="10">
        <v>0.4</v>
      </c>
      <c r="AF483" s="10"/>
      <c r="AG483" s="10"/>
      <c r="AH483" s="10"/>
      <c r="AI483" s="10" t="s">
        <v>158</v>
      </c>
      <c r="AJ483" s="12"/>
    </row>
    <row r="484" spans="1:37" x14ac:dyDescent="0.25">
      <c r="A484" s="10">
        <v>483</v>
      </c>
      <c r="B484" s="10">
        <v>1</v>
      </c>
      <c r="C484" s="10" t="s">
        <v>532</v>
      </c>
      <c r="D484" s="50" t="s">
        <v>587</v>
      </c>
      <c r="E484" s="10">
        <v>2005</v>
      </c>
      <c r="F484" s="10" t="s">
        <v>125</v>
      </c>
      <c r="G484" s="10" t="s">
        <v>113</v>
      </c>
      <c r="H484" s="10" t="s">
        <v>419</v>
      </c>
      <c r="I484" s="10" t="s">
        <v>114</v>
      </c>
      <c r="J484" s="10" t="s">
        <v>115</v>
      </c>
      <c r="K484" s="10" t="s">
        <v>116</v>
      </c>
      <c r="L484" s="10">
        <v>1000</v>
      </c>
      <c r="M484" s="10" t="s">
        <v>117</v>
      </c>
      <c r="N484" s="10" t="s">
        <v>118</v>
      </c>
      <c r="O484" s="10" t="s">
        <v>119</v>
      </c>
      <c r="P484" s="10" t="s">
        <v>120</v>
      </c>
      <c r="Q484" s="10" t="s">
        <v>121</v>
      </c>
      <c r="R484" s="10" t="s">
        <v>122</v>
      </c>
      <c r="S484" s="10">
        <v>1.068E-2</v>
      </c>
      <c r="T484" s="11">
        <v>41.48</v>
      </c>
      <c r="U484" s="11">
        <v>-72.52</v>
      </c>
      <c r="V484" s="10" t="s">
        <v>123</v>
      </c>
      <c r="W484" s="10">
        <v>47</v>
      </c>
      <c r="X484" s="10">
        <v>0.04</v>
      </c>
      <c r="Y484" s="10">
        <v>0.19</v>
      </c>
      <c r="Z484" s="10"/>
      <c r="AA484" s="10"/>
      <c r="AB484" s="10"/>
      <c r="AC484" s="10">
        <v>47</v>
      </c>
      <c r="AD484" s="10">
        <v>0.01</v>
      </c>
      <c r="AE484" s="10">
        <v>0.14000000000000001</v>
      </c>
      <c r="AF484" s="10"/>
      <c r="AG484" s="10"/>
      <c r="AH484" s="10"/>
      <c r="AI484" s="10" t="s">
        <v>158</v>
      </c>
      <c r="AJ484" s="12"/>
    </row>
    <row r="485" spans="1:37" x14ac:dyDescent="0.25">
      <c r="A485" s="10">
        <v>484</v>
      </c>
      <c r="B485" s="10">
        <v>1</v>
      </c>
      <c r="C485" s="10" t="s">
        <v>532</v>
      </c>
      <c r="D485" s="50" t="s">
        <v>587</v>
      </c>
      <c r="E485" s="10">
        <v>2005</v>
      </c>
      <c r="F485" s="10" t="s">
        <v>126</v>
      </c>
      <c r="G485" s="10" t="s">
        <v>113</v>
      </c>
      <c r="H485" s="10" t="s">
        <v>419</v>
      </c>
      <c r="I485" s="10" t="s">
        <v>114</v>
      </c>
      <c r="J485" s="10" t="s">
        <v>115</v>
      </c>
      <c r="K485" s="10" t="s">
        <v>116</v>
      </c>
      <c r="L485" s="10">
        <v>1000</v>
      </c>
      <c r="M485" s="10" t="s">
        <v>117</v>
      </c>
      <c r="N485" s="10" t="s">
        <v>118</v>
      </c>
      <c r="O485" s="10" t="s">
        <v>119</v>
      </c>
      <c r="P485" s="10" t="s">
        <v>120</v>
      </c>
      <c r="Q485" s="10" t="s">
        <v>121</v>
      </c>
      <c r="R485" s="10" t="s">
        <v>122</v>
      </c>
      <c r="S485" s="10">
        <v>1.068E-2</v>
      </c>
      <c r="T485" s="11">
        <v>41.48</v>
      </c>
      <c r="U485" s="11">
        <v>-72.52</v>
      </c>
      <c r="V485" s="10" t="s">
        <v>123</v>
      </c>
      <c r="W485" s="10">
        <v>47</v>
      </c>
      <c r="X485" s="10">
        <v>0.7</v>
      </c>
      <c r="Y485" s="10">
        <v>0.8</v>
      </c>
      <c r="Z485" s="10"/>
      <c r="AA485" s="10"/>
      <c r="AB485" s="10"/>
      <c r="AC485" s="10">
        <v>47</v>
      </c>
      <c r="AD485" s="10">
        <v>0.4</v>
      </c>
      <c r="AE485" s="10">
        <v>0.3</v>
      </c>
      <c r="AF485" s="10"/>
      <c r="AG485" s="10"/>
      <c r="AH485" s="10"/>
      <c r="AI485" s="10" t="s">
        <v>158</v>
      </c>
      <c r="AJ485" s="12"/>
      <c r="AK485" s="9">
        <f t="shared" si="8"/>
        <v>0.55961578793542255</v>
      </c>
    </row>
    <row r="486" spans="1:37" x14ac:dyDescent="0.25">
      <c r="A486" s="10">
        <v>485</v>
      </c>
      <c r="B486" s="10">
        <v>1</v>
      </c>
      <c r="C486" s="10" t="s">
        <v>532</v>
      </c>
      <c r="D486" s="50" t="s">
        <v>587</v>
      </c>
      <c r="E486" s="10">
        <v>2005</v>
      </c>
      <c r="F486" s="10" t="s">
        <v>129</v>
      </c>
      <c r="G486" s="10" t="s">
        <v>113</v>
      </c>
      <c r="H486" s="10" t="s">
        <v>419</v>
      </c>
      <c r="I486" s="10" t="s">
        <v>114</v>
      </c>
      <c r="J486" s="10" t="s">
        <v>115</v>
      </c>
      <c r="K486" s="10" t="s">
        <v>116</v>
      </c>
      <c r="L486" s="10">
        <v>1000</v>
      </c>
      <c r="M486" s="10" t="s">
        <v>117</v>
      </c>
      <c r="N486" s="10" t="s">
        <v>118</v>
      </c>
      <c r="O486" s="10" t="s">
        <v>119</v>
      </c>
      <c r="P486" s="10" t="s">
        <v>120</v>
      </c>
      <c r="Q486" s="10" t="s">
        <v>121</v>
      </c>
      <c r="R486" s="10" t="s">
        <v>122</v>
      </c>
      <c r="S486" s="10">
        <v>1.068E-2</v>
      </c>
      <c r="T486" s="11">
        <v>41.48</v>
      </c>
      <c r="U486" s="11">
        <v>-72.52</v>
      </c>
      <c r="V486" s="10" t="s">
        <v>123</v>
      </c>
      <c r="W486" s="10">
        <v>47</v>
      </c>
      <c r="X486" s="10">
        <v>1.2</v>
      </c>
      <c r="Y486" s="10">
        <v>0.8</v>
      </c>
      <c r="Z486" s="10"/>
      <c r="AA486" s="10"/>
      <c r="AB486" s="10"/>
      <c r="AC486" s="10">
        <v>47</v>
      </c>
      <c r="AD486" s="10">
        <v>0.8</v>
      </c>
      <c r="AE486" s="10">
        <v>0.6</v>
      </c>
      <c r="AF486" s="10"/>
      <c r="AG486" s="10"/>
      <c r="AH486" s="10"/>
      <c r="AI486" s="10" t="s">
        <v>158</v>
      </c>
      <c r="AJ486" s="12"/>
      <c r="AK486" s="9">
        <f t="shared" si="8"/>
        <v>0.40546510810816422</v>
      </c>
    </row>
    <row r="487" spans="1:37" x14ac:dyDescent="0.25">
      <c r="A487" s="10">
        <v>486</v>
      </c>
      <c r="B487" s="10">
        <v>1</v>
      </c>
      <c r="C487" s="10" t="s">
        <v>532</v>
      </c>
      <c r="D487" s="50" t="s">
        <v>587</v>
      </c>
      <c r="E487" s="10">
        <v>2005</v>
      </c>
      <c r="F487" s="10" t="s">
        <v>130</v>
      </c>
      <c r="G487" s="10" t="s">
        <v>113</v>
      </c>
      <c r="H487" s="10" t="s">
        <v>419</v>
      </c>
      <c r="I487" s="10" t="s">
        <v>114</v>
      </c>
      <c r="J487" s="10" t="s">
        <v>115</v>
      </c>
      <c r="K487" s="10" t="s">
        <v>116</v>
      </c>
      <c r="L487" s="10">
        <v>1000</v>
      </c>
      <c r="M487" s="10" t="s">
        <v>117</v>
      </c>
      <c r="N487" s="10" t="s">
        <v>118</v>
      </c>
      <c r="O487" s="10" t="s">
        <v>119</v>
      </c>
      <c r="P487" s="10" t="s">
        <v>120</v>
      </c>
      <c r="Q487" s="10" t="s">
        <v>121</v>
      </c>
      <c r="R487" s="10" t="s">
        <v>122</v>
      </c>
      <c r="S487" s="10">
        <v>1.068E-2</v>
      </c>
      <c r="T487" s="11">
        <v>41.48</v>
      </c>
      <c r="U487" s="11">
        <v>-72.52</v>
      </c>
      <c r="V487" s="10" t="s">
        <v>123</v>
      </c>
      <c r="W487" s="10">
        <v>47</v>
      </c>
      <c r="X487" s="10">
        <v>0.5</v>
      </c>
      <c r="Y487" s="10">
        <v>0.7</v>
      </c>
      <c r="Z487" s="10"/>
      <c r="AA487" s="10"/>
      <c r="AB487" s="10"/>
      <c r="AC487" s="10">
        <v>47</v>
      </c>
      <c r="AD487" s="10">
        <v>0.4</v>
      </c>
      <c r="AE487" s="10">
        <v>0.3</v>
      </c>
      <c r="AF487" s="10"/>
      <c r="AG487" s="10"/>
      <c r="AH487" s="10"/>
      <c r="AI487" s="10" t="s">
        <v>158</v>
      </c>
      <c r="AJ487" s="12"/>
      <c r="AK487" s="9">
        <f t="shared" si="8"/>
        <v>0.22314355131420976</v>
      </c>
    </row>
    <row r="488" spans="1:37" x14ac:dyDescent="0.25">
      <c r="A488" s="10">
        <v>487</v>
      </c>
      <c r="B488" s="10">
        <v>1</v>
      </c>
      <c r="C488" s="10" t="s">
        <v>532</v>
      </c>
      <c r="D488" s="50" t="s">
        <v>587</v>
      </c>
      <c r="E488" s="10">
        <v>2005</v>
      </c>
      <c r="F488" s="10" t="s">
        <v>127</v>
      </c>
      <c r="G488" s="10" t="s">
        <v>128</v>
      </c>
      <c r="H488" s="10" t="s">
        <v>419</v>
      </c>
      <c r="I488" s="10" t="s">
        <v>114</v>
      </c>
      <c r="J488" s="10" t="s">
        <v>115</v>
      </c>
      <c r="K488" s="10" t="s">
        <v>116</v>
      </c>
      <c r="L488" s="10">
        <v>1000</v>
      </c>
      <c r="M488" s="10" t="s">
        <v>117</v>
      </c>
      <c r="N488" s="10" t="s">
        <v>118</v>
      </c>
      <c r="O488" s="10" t="s">
        <v>119</v>
      </c>
      <c r="P488" s="10" t="s">
        <v>120</v>
      </c>
      <c r="Q488" s="10" t="s">
        <v>121</v>
      </c>
      <c r="R488" s="10" t="s">
        <v>122</v>
      </c>
      <c r="S488" s="10">
        <v>1.068E-2</v>
      </c>
      <c r="T488" s="11">
        <v>41.48</v>
      </c>
      <c r="U488" s="11">
        <v>-72.52</v>
      </c>
      <c r="V488" s="10" t="s">
        <v>123</v>
      </c>
      <c r="W488" s="10">
        <v>47</v>
      </c>
      <c r="X488" s="10">
        <v>0.19</v>
      </c>
      <c r="Y488" s="10">
        <v>0.38</v>
      </c>
      <c r="Z488" s="10"/>
      <c r="AA488" s="10"/>
      <c r="AB488" s="10"/>
      <c r="AC488" s="10">
        <v>47</v>
      </c>
      <c r="AD488" s="10">
        <v>0.06</v>
      </c>
      <c r="AE488" s="10">
        <v>0.4</v>
      </c>
      <c r="AF488" s="10"/>
      <c r="AG488" s="10"/>
      <c r="AH488" s="10"/>
      <c r="AI488" s="10" t="s">
        <v>158</v>
      </c>
      <c r="AJ488" s="12"/>
      <c r="AK488" s="9">
        <f t="shared" si="8"/>
        <v>1.1526795099383855</v>
      </c>
    </row>
    <row r="489" spans="1:37" x14ac:dyDescent="0.25">
      <c r="A489" s="10">
        <v>488</v>
      </c>
      <c r="B489" s="10">
        <v>1</v>
      </c>
      <c r="C489" s="10" t="s">
        <v>532</v>
      </c>
      <c r="D489" s="50" t="s">
        <v>587</v>
      </c>
      <c r="E489" s="10">
        <v>2005</v>
      </c>
      <c r="F489" s="10" t="s">
        <v>112</v>
      </c>
      <c r="G489" s="10" t="s">
        <v>113</v>
      </c>
      <c r="H489" s="10" t="s">
        <v>419</v>
      </c>
      <c r="I489" s="10" t="s">
        <v>114</v>
      </c>
      <c r="J489" s="10" t="s">
        <v>115</v>
      </c>
      <c r="K489" s="10" t="s">
        <v>116</v>
      </c>
      <c r="L489" s="10">
        <v>1000</v>
      </c>
      <c r="M489" s="10" t="s">
        <v>117</v>
      </c>
      <c r="N489" s="10" t="s">
        <v>118</v>
      </c>
      <c r="O489" s="10" t="s">
        <v>119</v>
      </c>
      <c r="P489" s="10" t="s">
        <v>120</v>
      </c>
      <c r="Q489" s="10" t="s">
        <v>121</v>
      </c>
      <c r="R489" s="10" t="s">
        <v>122</v>
      </c>
      <c r="S489" s="10">
        <v>1.068E-2</v>
      </c>
      <c r="T489" s="11">
        <v>41.48</v>
      </c>
      <c r="U489" s="11">
        <v>-72.52</v>
      </c>
      <c r="V489" s="10" t="s">
        <v>123</v>
      </c>
      <c r="W489" s="10">
        <v>47</v>
      </c>
      <c r="X489" s="10">
        <v>0.5</v>
      </c>
      <c r="Y489" s="10">
        <v>0.6</v>
      </c>
      <c r="Z489" s="10"/>
      <c r="AA489" s="10"/>
      <c r="AB489" s="10"/>
      <c r="AC489" s="10">
        <v>47</v>
      </c>
      <c r="AD489" s="10">
        <v>0.4</v>
      </c>
      <c r="AE489" s="10">
        <v>0.5</v>
      </c>
      <c r="AF489" s="10"/>
      <c r="AG489" s="10"/>
      <c r="AH489" s="10"/>
      <c r="AI489" s="10" t="s">
        <v>158</v>
      </c>
      <c r="AJ489" s="12"/>
      <c r="AK489" s="9">
        <f t="shared" si="8"/>
        <v>0.22314355131420976</v>
      </c>
    </row>
    <row r="490" spans="1:37" x14ac:dyDescent="0.25">
      <c r="A490" s="10">
        <v>489</v>
      </c>
      <c r="B490" s="10">
        <v>1</v>
      </c>
      <c r="C490" s="10" t="s">
        <v>532</v>
      </c>
      <c r="D490" s="50" t="s">
        <v>587</v>
      </c>
      <c r="E490" s="10">
        <v>2005</v>
      </c>
      <c r="F490" s="10" t="s">
        <v>125</v>
      </c>
      <c r="G490" s="10" t="s">
        <v>113</v>
      </c>
      <c r="H490" s="10" t="s">
        <v>419</v>
      </c>
      <c r="I490" s="10" t="s">
        <v>114</v>
      </c>
      <c r="J490" s="10" t="s">
        <v>115</v>
      </c>
      <c r="K490" s="10" t="s">
        <v>116</v>
      </c>
      <c r="L490" s="10">
        <v>1000</v>
      </c>
      <c r="M490" s="10" t="s">
        <v>117</v>
      </c>
      <c r="N490" s="10" t="s">
        <v>118</v>
      </c>
      <c r="O490" s="10" t="s">
        <v>119</v>
      </c>
      <c r="P490" s="10" t="s">
        <v>120</v>
      </c>
      <c r="Q490" s="10" t="s">
        <v>121</v>
      </c>
      <c r="R490" s="10" t="s">
        <v>122</v>
      </c>
      <c r="S490" s="10">
        <v>1.068E-2</v>
      </c>
      <c r="T490" s="11">
        <v>41.48</v>
      </c>
      <c r="U490" s="11">
        <v>-72.52</v>
      </c>
      <c r="V490" s="10" t="s">
        <v>123</v>
      </c>
      <c r="W490" s="10">
        <v>47</v>
      </c>
      <c r="X490" s="10">
        <v>0.04</v>
      </c>
      <c r="Y490" s="10">
        <v>0.19</v>
      </c>
      <c r="Z490" s="10"/>
      <c r="AA490" s="10"/>
      <c r="AB490" s="10"/>
      <c r="AC490" s="10">
        <v>47</v>
      </c>
      <c r="AD490" s="10">
        <v>0.01</v>
      </c>
      <c r="AE490" s="10">
        <v>0.01</v>
      </c>
      <c r="AF490" s="10"/>
      <c r="AG490" s="10"/>
      <c r="AH490" s="10"/>
      <c r="AI490" s="10" t="s">
        <v>158</v>
      </c>
      <c r="AJ490" s="12"/>
      <c r="AK490" s="9">
        <f t="shared" si="8"/>
        <v>1.3862943611198906</v>
      </c>
    </row>
    <row r="491" spans="1:37" x14ac:dyDescent="0.25">
      <c r="A491" s="10">
        <v>490</v>
      </c>
      <c r="B491" s="10">
        <v>1</v>
      </c>
      <c r="C491" s="10" t="s">
        <v>532</v>
      </c>
      <c r="D491" s="50" t="s">
        <v>587</v>
      </c>
      <c r="E491" s="10">
        <v>2005</v>
      </c>
      <c r="F491" s="10" t="s">
        <v>126</v>
      </c>
      <c r="G491" s="10" t="s">
        <v>113</v>
      </c>
      <c r="H491" s="10" t="s">
        <v>419</v>
      </c>
      <c r="I491" s="10" t="s">
        <v>114</v>
      </c>
      <c r="J491" s="10" t="s">
        <v>115</v>
      </c>
      <c r="K491" s="10" t="s">
        <v>116</v>
      </c>
      <c r="L491" s="10">
        <v>1000</v>
      </c>
      <c r="M491" s="10" t="s">
        <v>117</v>
      </c>
      <c r="N491" s="10" t="s">
        <v>118</v>
      </c>
      <c r="O491" s="10" t="s">
        <v>119</v>
      </c>
      <c r="P491" s="10" t="s">
        <v>120</v>
      </c>
      <c r="Q491" s="10" t="s">
        <v>121</v>
      </c>
      <c r="R491" s="10" t="s">
        <v>122</v>
      </c>
      <c r="S491" s="10">
        <v>1.068E-2</v>
      </c>
      <c r="T491" s="11">
        <v>41.48</v>
      </c>
      <c r="U491" s="11">
        <v>-72.52</v>
      </c>
      <c r="V491" s="10" t="s">
        <v>123</v>
      </c>
      <c r="W491" s="10">
        <v>47</v>
      </c>
      <c r="X491" s="10">
        <v>0.7</v>
      </c>
      <c r="Y491" s="10">
        <v>0.8</v>
      </c>
      <c r="Z491" s="10"/>
      <c r="AA491" s="10"/>
      <c r="AB491" s="10"/>
      <c r="AC491" s="10">
        <v>47</v>
      </c>
      <c r="AD491" s="10">
        <v>0.6</v>
      </c>
      <c r="AE491" s="10">
        <v>0.4</v>
      </c>
      <c r="AF491" s="10"/>
      <c r="AG491" s="10"/>
      <c r="AH491" s="10"/>
      <c r="AI491" s="10" t="s">
        <v>158</v>
      </c>
      <c r="AJ491" s="12"/>
      <c r="AK491" s="9">
        <f t="shared" si="8"/>
        <v>0.15415067982725836</v>
      </c>
    </row>
    <row r="492" spans="1:37" x14ac:dyDescent="0.25">
      <c r="A492" s="10">
        <v>491</v>
      </c>
      <c r="B492" s="10">
        <v>1</v>
      </c>
      <c r="C492" s="10" t="s">
        <v>532</v>
      </c>
      <c r="D492" s="50" t="s">
        <v>587</v>
      </c>
      <c r="E492" s="10">
        <v>2005</v>
      </c>
      <c r="F492" s="10" t="s">
        <v>129</v>
      </c>
      <c r="G492" s="10" t="s">
        <v>113</v>
      </c>
      <c r="H492" s="10" t="s">
        <v>419</v>
      </c>
      <c r="I492" s="10" t="s">
        <v>114</v>
      </c>
      <c r="J492" s="10" t="s">
        <v>115</v>
      </c>
      <c r="K492" s="10" t="s">
        <v>116</v>
      </c>
      <c r="L492" s="10">
        <v>1000</v>
      </c>
      <c r="M492" s="10" t="s">
        <v>117</v>
      </c>
      <c r="N492" s="10" t="s">
        <v>118</v>
      </c>
      <c r="O492" s="10" t="s">
        <v>119</v>
      </c>
      <c r="P492" s="10" t="s">
        <v>120</v>
      </c>
      <c r="Q492" s="10" t="s">
        <v>121</v>
      </c>
      <c r="R492" s="10" t="s">
        <v>122</v>
      </c>
      <c r="S492" s="10">
        <v>1.068E-2</v>
      </c>
      <c r="T492" s="11">
        <v>41.48</v>
      </c>
      <c r="U492" s="11">
        <v>-72.52</v>
      </c>
      <c r="V492" s="10" t="s">
        <v>123</v>
      </c>
      <c r="W492" s="10">
        <v>47</v>
      </c>
      <c r="X492" s="10">
        <v>1.2</v>
      </c>
      <c r="Y492" s="10">
        <v>1.1000000000000001</v>
      </c>
      <c r="Z492" s="10"/>
      <c r="AA492" s="10"/>
      <c r="AB492" s="10"/>
      <c r="AC492" s="10">
        <v>47</v>
      </c>
      <c r="AD492" s="10">
        <v>0.8</v>
      </c>
      <c r="AE492" s="10">
        <v>0.6</v>
      </c>
      <c r="AF492" s="10"/>
      <c r="AG492" s="10"/>
      <c r="AH492" s="10"/>
      <c r="AI492" s="10" t="s">
        <v>158</v>
      </c>
      <c r="AJ492" s="12"/>
      <c r="AK492" s="9">
        <f t="shared" si="8"/>
        <v>0.40546510810816422</v>
      </c>
    </row>
    <row r="493" spans="1:37" x14ac:dyDescent="0.25">
      <c r="A493" s="10">
        <v>492</v>
      </c>
      <c r="B493" s="10">
        <v>1</v>
      </c>
      <c r="C493" s="10" t="s">
        <v>532</v>
      </c>
      <c r="D493" s="50" t="s">
        <v>587</v>
      </c>
      <c r="E493" s="10">
        <v>2005</v>
      </c>
      <c r="F493" s="10" t="s">
        <v>130</v>
      </c>
      <c r="G493" s="10" t="s">
        <v>113</v>
      </c>
      <c r="H493" s="10" t="s">
        <v>419</v>
      </c>
      <c r="I493" s="10" t="s">
        <v>114</v>
      </c>
      <c r="J493" s="10" t="s">
        <v>115</v>
      </c>
      <c r="K493" s="10" t="s">
        <v>116</v>
      </c>
      <c r="L493" s="10">
        <v>1000</v>
      </c>
      <c r="M493" s="10" t="s">
        <v>117</v>
      </c>
      <c r="N493" s="10" t="s">
        <v>118</v>
      </c>
      <c r="O493" s="10" t="s">
        <v>119</v>
      </c>
      <c r="P493" s="10" t="s">
        <v>120</v>
      </c>
      <c r="Q493" s="10" t="s">
        <v>121</v>
      </c>
      <c r="R493" s="10" t="s">
        <v>122</v>
      </c>
      <c r="S493" s="10">
        <v>1.068E-2</v>
      </c>
      <c r="T493" s="11">
        <v>41.48</v>
      </c>
      <c r="U493" s="11">
        <v>-72.52</v>
      </c>
      <c r="V493" s="10" t="s">
        <v>123</v>
      </c>
      <c r="W493" s="10">
        <v>47</v>
      </c>
      <c r="X493" s="10">
        <v>0.5</v>
      </c>
      <c r="Y493" s="10">
        <v>0.7</v>
      </c>
      <c r="Z493" s="10"/>
      <c r="AA493" s="10"/>
      <c r="AB493" s="10"/>
      <c r="AC493" s="10">
        <v>47</v>
      </c>
      <c r="AD493" s="10">
        <v>0.4</v>
      </c>
      <c r="AE493" s="10">
        <v>0.3</v>
      </c>
      <c r="AF493" s="10"/>
      <c r="AG493" s="10"/>
      <c r="AH493" s="10"/>
      <c r="AI493" s="10" t="s">
        <v>158</v>
      </c>
      <c r="AJ493" s="12"/>
      <c r="AK493" s="9">
        <f t="shared" si="8"/>
        <v>0.22314355131420976</v>
      </c>
    </row>
    <row r="494" spans="1:37" x14ac:dyDescent="0.25">
      <c r="A494" s="10">
        <v>493</v>
      </c>
      <c r="B494" s="10">
        <v>6</v>
      </c>
      <c r="C494" s="10" t="s">
        <v>537</v>
      </c>
      <c r="D494" s="50" t="s">
        <v>593</v>
      </c>
      <c r="E494" s="10">
        <v>2012</v>
      </c>
      <c r="F494" s="10" t="s">
        <v>142</v>
      </c>
      <c r="G494" s="10" t="s">
        <v>143</v>
      </c>
      <c r="H494" s="10" t="s">
        <v>143</v>
      </c>
      <c r="I494" s="10" t="s">
        <v>132</v>
      </c>
      <c r="J494" s="10" t="s">
        <v>133</v>
      </c>
      <c r="K494" s="10" t="s">
        <v>252</v>
      </c>
      <c r="L494" s="10">
        <v>378</v>
      </c>
      <c r="M494" s="10" t="s">
        <v>191</v>
      </c>
      <c r="N494" s="10" t="s">
        <v>192</v>
      </c>
      <c r="O494" s="10" t="s">
        <v>119</v>
      </c>
      <c r="P494" s="10" t="s">
        <v>120</v>
      </c>
      <c r="Q494" s="10" t="s">
        <v>185</v>
      </c>
      <c r="R494" s="10" t="s">
        <v>186</v>
      </c>
      <c r="S494" s="10">
        <v>44</v>
      </c>
      <c r="T494" s="11">
        <v>38.337357900000001</v>
      </c>
      <c r="U494" s="11">
        <v>-121.65396339999999</v>
      </c>
      <c r="V494" s="10" t="s">
        <v>187</v>
      </c>
      <c r="W494" s="10">
        <v>15</v>
      </c>
      <c r="X494" s="10">
        <v>6.64</v>
      </c>
      <c r="Y494" s="10">
        <v>0.79</v>
      </c>
      <c r="Z494" s="10"/>
      <c r="AA494" s="10"/>
      <c r="AB494" s="10"/>
      <c r="AC494" s="10">
        <v>15</v>
      </c>
      <c r="AD494" s="10">
        <v>1.97</v>
      </c>
      <c r="AE494" s="10">
        <v>0.74</v>
      </c>
      <c r="AF494" s="10"/>
      <c r="AG494" s="10"/>
      <c r="AH494" s="10"/>
      <c r="AI494" s="10" t="s">
        <v>165</v>
      </c>
      <c r="AJ494" s="12"/>
      <c r="AK494" s="9">
        <f t="shared" si="8"/>
        <v>1.2150784207384453</v>
      </c>
    </row>
    <row r="495" spans="1:37" x14ac:dyDescent="0.25">
      <c r="A495" s="10">
        <v>494</v>
      </c>
      <c r="B495" s="10">
        <v>6</v>
      </c>
      <c r="C495" s="10" t="s">
        <v>537</v>
      </c>
      <c r="D495" s="50" t="s">
        <v>593</v>
      </c>
      <c r="E495" s="10">
        <v>2012</v>
      </c>
      <c r="F495" s="10" t="s">
        <v>182</v>
      </c>
      <c r="G495" s="10" t="s">
        <v>143</v>
      </c>
      <c r="H495" s="10" t="s">
        <v>143</v>
      </c>
      <c r="I495" s="10" t="s">
        <v>132</v>
      </c>
      <c r="J495" s="10" t="s">
        <v>133</v>
      </c>
      <c r="K495" s="10" t="s">
        <v>252</v>
      </c>
      <c r="L495" s="10">
        <v>378</v>
      </c>
      <c r="M495" s="10" t="s">
        <v>191</v>
      </c>
      <c r="N495" s="10" t="s">
        <v>192</v>
      </c>
      <c r="O495" s="10" t="s">
        <v>119</v>
      </c>
      <c r="P495" s="10" t="s">
        <v>120</v>
      </c>
      <c r="Q495" s="10" t="s">
        <v>185</v>
      </c>
      <c r="R495" s="10" t="s">
        <v>186</v>
      </c>
      <c r="S495" s="10">
        <v>44</v>
      </c>
      <c r="T495" s="11">
        <v>38.337357900000001</v>
      </c>
      <c r="U495" s="11">
        <v>-121.65396339999999</v>
      </c>
      <c r="V495" s="10" t="s">
        <v>187</v>
      </c>
      <c r="W495" s="10">
        <v>15</v>
      </c>
      <c r="X495" s="10">
        <v>0.22</v>
      </c>
      <c r="Y495" s="10">
        <v>0.03</v>
      </c>
      <c r="Z495" s="10"/>
      <c r="AA495" s="10"/>
      <c r="AB495" s="10"/>
      <c r="AC495" s="10">
        <v>15</v>
      </c>
      <c r="AD495" s="10">
        <v>0.16</v>
      </c>
      <c r="AE495" s="10">
        <v>0.03</v>
      </c>
      <c r="AF495" s="10"/>
      <c r="AG495" s="10"/>
      <c r="AH495" s="10"/>
      <c r="AI495" s="10" t="s">
        <v>165</v>
      </c>
      <c r="AJ495" s="12"/>
      <c r="AK495" s="9">
        <f t="shared" si="8"/>
        <v>0.31845373111853459</v>
      </c>
    </row>
    <row r="496" spans="1:37" x14ac:dyDescent="0.25">
      <c r="A496" s="10">
        <v>495</v>
      </c>
      <c r="B496" s="10">
        <v>6</v>
      </c>
      <c r="C496" s="10" t="s">
        <v>537</v>
      </c>
      <c r="D496" s="50" t="s">
        <v>593</v>
      </c>
      <c r="E496" s="10">
        <v>2012</v>
      </c>
      <c r="F496" s="10" t="s">
        <v>112</v>
      </c>
      <c r="G496" s="10" t="s">
        <v>113</v>
      </c>
      <c r="H496" s="10" t="s">
        <v>419</v>
      </c>
      <c r="I496" s="10" t="s">
        <v>132</v>
      </c>
      <c r="J496" s="10" t="s">
        <v>133</v>
      </c>
      <c r="K496" s="10" t="s">
        <v>252</v>
      </c>
      <c r="L496" s="10">
        <v>378</v>
      </c>
      <c r="M496" s="10" t="s">
        <v>191</v>
      </c>
      <c r="N496" s="10" t="s">
        <v>192</v>
      </c>
      <c r="O496" s="10" t="s">
        <v>119</v>
      </c>
      <c r="P496" s="10" t="s">
        <v>120</v>
      </c>
      <c r="Q496" s="10" t="s">
        <v>185</v>
      </c>
      <c r="R496" s="10" t="s">
        <v>186</v>
      </c>
      <c r="S496" s="10">
        <v>44</v>
      </c>
      <c r="T496" s="11">
        <v>38.337357900000001</v>
      </c>
      <c r="U496" s="11">
        <v>-121.65396339999999</v>
      </c>
      <c r="V496" s="10" t="s">
        <v>187</v>
      </c>
      <c r="W496" s="10">
        <v>15</v>
      </c>
      <c r="X496" s="10">
        <v>1.08</v>
      </c>
      <c r="Y496" s="10">
        <v>0.28999999999999998</v>
      </c>
      <c r="Z496" s="10"/>
      <c r="AA496" s="10"/>
      <c r="AB496" s="10"/>
      <c r="AC496" s="10">
        <v>15</v>
      </c>
      <c r="AD496" s="10">
        <v>1.42</v>
      </c>
      <c r="AE496" s="10">
        <v>0.35</v>
      </c>
      <c r="AF496" s="10"/>
      <c r="AG496" s="10"/>
      <c r="AH496" s="10"/>
      <c r="AI496" s="10" t="s">
        <v>158</v>
      </c>
      <c r="AJ496" s="12"/>
      <c r="AK496" s="9">
        <f t="shared" si="8"/>
        <v>-0.27369583047704094</v>
      </c>
    </row>
    <row r="497" spans="1:37" x14ac:dyDescent="0.25">
      <c r="A497" s="10">
        <v>496</v>
      </c>
      <c r="B497" s="10">
        <v>6</v>
      </c>
      <c r="C497" s="10" t="s">
        <v>537</v>
      </c>
      <c r="D497" s="50" t="s">
        <v>593</v>
      </c>
      <c r="E497" s="10">
        <v>2012</v>
      </c>
      <c r="F497" s="10" t="s">
        <v>142</v>
      </c>
      <c r="G497" s="10" t="s">
        <v>143</v>
      </c>
      <c r="H497" s="10" t="s">
        <v>143</v>
      </c>
      <c r="I497" s="10" t="s">
        <v>132</v>
      </c>
      <c r="J497" s="10" t="s">
        <v>133</v>
      </c>
      <c r="K497" s="10" t="s">
        <v>647</v>
      </c>
      <c r="L497" s="10">
        <v>378</v>
      </c>
      <c r="M497" s="10" t="s">
        <v>191</v>
      </c>
      <c r="N497" s="10" t="s">
        <v>192</v>
      </c>
      <c r="O497" s="10" t="s">
        <v>119</v>
      </c>
      <c r="P497" s="10" t="s">
        <v>120</v>
      </c>
      <c r="Q497" s="10" t="s">
        <v>185</v>
      </c>
      <c r="R497" s="10" t="s">
        <v>186</v>
      </c>
      <c r="S497" s="10">
        <v>44</v>
      </c>
      <c r="T497" s="11">
        <v>38.337357900000001</v>
      </c>
      <c r="U497" s="11">
        <v>-121.65396339999999</v>
      </c>
      <c r="V497" s="10" t="s">
        <v>187</v>
      </c>
      <c r="W497" s="10">
        <v>9</v>
      </c>
      <c r="X497" s="10">
        <v>3.6</v>
      </c>
      <c r="Y497" s="10">
        <v>1.54</v>
      </c>
      <c r="Z497" s="10"/>
      <c r="AA497" s="10"/>
      <c r="AB497" s="10"/>
      <c r="AC497" s="10">
        <v>9</v>
      </c>
      <c r="AD497" s="10">
        <v>0.15</v>
      </c>
      <c r="AE497" s="10">
        <v>0.05</v>
      </c>
      <c r="AF497" s="10"/>
      <c r="AG497" s="10"/>
      <c r="AH497" s="10"/>
      <c r="AI497" s="10" t="s">
        <v>165</v>
      </c>
      <c r="AJ497" s="12"/>
      <c r="AK497" s="9">
        <f t="shared" si="8"/>
        <v>3.1780538303479458</v>
      </c>
    </row>
    <row r="498" spans="1:37" x14ac:dyDescent="0.25">
      <c r="A498" s="10">
        <v>497</v>
      </c>
      <c r="B498" s="10">
        <v>6</v>
      </c>
      <c r="C498" s="10" t="s">
        <v>537</v>
      </c>
      <c r="D498" s="50" t="s">
        <v>593</v>
      </c>
      <c r="E498" s="10">
        <v>2012</v>
      </c>
      <c r="F498" s="10" t="s">
        <v>182</v>
      </c>
      <c r="G498" s="10" t="s">
        <v>143</v>
      </c>
      <c r="H498" s="10" t="s">
        <v>143</v>
      </c>
      <c r="I498" s="10" t="s">
        <v>132</v>
      </c>
      <c r="J498" s="10" t="s">
        <v>133</v>
      </c>
      <c r="K498" s="10" t="s">
        <v>647</v>
      </c>
      <c r="L498" s="10">
        <v>378</v>
      </c>
      <c r="M498" s="10" t="s">
        <v>191</v>
      </c>
      <c r="N498" s="10" t="s">
        <v>192</v>
      </c>
      <c r="O498" s="10" t="s">
        <v>119</v>
      </c>
      <c r="P498" s="10" t="s">
        <v>120</v>
      </c>
      <c r="Q498" s="10" t="s">
        <v>185</v>
      </c>
      <c r="R498" s="10" t="s">
        <v>186</v>
      </c>
      <c r="S498" s="10">
        <v>44</v>
      </c>
      <c r="T498" s="11">
        <v>38.337357900000001</v>
      </c>
      <c r="U498" s="11">
        <v>-121.65396339999999</v>
      </c>
      <c r="V498" s="10" t="s">
        <v>187</v>
      </c>
      <c r="W498" s="10">
        <v>9</v>
      </c>
      <c r="X498" s="10">
        <v>0.22</v>
      </c>
      <c r="Y498" s="10">
        <v>0.03</v>
      </c>
      <c r="Z498" s="10"/>
      <c r="AA498" s="10"/>
      <c r="AB498" s="10"/>
      <c r="AC498" s="10">
        <v>9</v>
      </c>
      <c r="AD498" s="10">
        <v>0.02</v>
      </c>
      <c r="AE498" s="10">
        <v>2E-3</v>
      </c>
      <c r="AF498" s="10"/>
      <c r="AG498" s="10"/>
      <c r="AH498" s="10"/>
      <c r="AI498" s="10" t="s">
        <v>165</v>
      </c>
      <c r="AJ498" s="12"/>
      <c r="AK498" s="9">
        <f t="shared" si="8"/>
        <v>2.3978952727983707</v>
      </c>
    </row>
    <row r="499" spans="1:37" x14ac:dyDescent="0.25">
      <c r="A499" s="10">
        <v>498</v>
      </c>
      <c r="B499" s="10">
        <v>6</v>
      </c>
      <c r="C499" s="10" t="s">
        <v>537</v>
      </c>
      <c r="D499" s="50" t="s">
        <v>593</v>
      </c>
      <c r="E499" s="10">
        <v>2012</v>
      </c>
      <c r="F499" s="10" t="s">
        <v>112</v>
      </c>
      <c r="G499" s="10" t="s">
        <v>113</v>
      </c>
      <c r="H499" s="10" t="s">
        <v>419</v>
      </c>
      <c r="I499" s="10" t="s">
        <v>132</v>
      </c>
      <c r="J499" s="10" t="s">
        <v>133</v>
      </c>
      <c r="K499" s="10" t="s">
        <v>647</v>
      </c>
      <c r="L499" s="10">
        <v>378</v>
      </c>
      <c r="M499" s="10" t="s">
        <v>191</v>
      </c>
      <c r="N499" s="10" t="s">
        <v>192</v>
      </c>
      <c r="O499" s="10" t="s">
        <v>119</v>
      </c>
      <c r="P499" s="10" t="s">
        <v>120</v>
      </c>
      <c r="Q499" s="10" t="s">
        <v>185</v>
      </c>
      <c r="R499" s="10" t="s">
        <v>186</v>
      </c>
      <c r="S499" s="10">
        <v>44</v>
      </c>
      <c r="T499" s="11">
        <v>38.337357900000001</v>
      </c>
      <c r="U499" s="11">
        <v>-121.65396339999999</v>
      </c>
      <c r="V499" s="10" t="s">
        <v>187</v>
      </c>
      <c r="W499" s="10">
        <v>9</v>
      </c>
      <c r="X499" s="10">
        <v>1.68</v>
      </c>
      <c r="Y499" s="10">
        <v>0.1</v>
      </c>
      <c r="Z499" s="10"/>
      <c r="AA499" s="10"/>
      <c r="AB499" s="10"/>
      <c r="AC499" s="10">
        <v>9</v>
      </c>
      <c r="AD499" s="10">
        <v>2.23</v>
      </c>
      <c r="AE499" s="10">
        <v>0.21</v>
      </c>
      <c r="AF499" s="10"/>
      <c r="AG499" s="10"/>
      <c r="AH499" s="10"/>
      <c r="AI499" s="10" t="s">
        <v>158</v>
      </c>
      <c r="AJ499" s="12"/>
      <c r="AK499" s="9">
        <f t="shared" si="8"/>
        <v>-0.28320779205685992</v>
      </c>
    </row>
    <row r="500" spans="1:37" x14ac:dyDescent="0.25">
      <c r="A500" s="10">
        <v>499</v>
      </c>
      <c r="B500" s="10">
        <v>52</v>
      </c>
      <c r="C500" s="10" t="s">
        <v>582</v>
      </c>
      <c r="D500" s="50" t="s">
        <v>642</v>
      </c>
      <c r="E500" s="10">
        <v>2004</v>
      </c>
      <c r="F500" s="10" t="s">
        <v>112</v>
      </c>
      <c r="G500" s="10" t="s">
        <v>113</v>
      </c>
      <c r="H500" s="10" t="s">
        <v>419</v>
      </c>
      <c r="I500" s="10" t="s">
        <v>132</v>
      </c>
      <c r="J500" s="10" t="s">
        <v>133</v>
      </c>
      <c r="K500" s="10" t="s">
        <v>396</v>
      </c>
      <c r="L500" s="10">
        <v>656</v>
      </c>
      <c r="M500" s="10" t="s">
        <v>220</v>
      </c>
      <c r="N500" s="10" t="s">
        <v>118</v>
      </c>
      <c r="O500" s="10" t="s">
        <v>119</v>
      </c>
      <c r="P500" s="10" t="s">
        <v>161</v>
      </c>
      <c r="Q500" s="10" t="s">
        <v>397</v>
      </c>
      <c r="R500" s="10" t="s">
        <v>157</v>
      </c>
      <c r="S500" s="10">
        <v>2360</v>
      </c>
      <c r="T500" s="11">
        <v>35.073333400000003</v>
      </c>
      <c r="U500" s="11">
        <v>-77.913888900000003</v>
      </c>
      <c r="V500" s="10" t="s">
        <v>398</v>
      </c>
      <c r="W500" s="10">
        <v>630</v>
      </c>
      <c r="X500" s="10">
        <v>5.63</v>
      </c>
      <c r="Y500" s="10">
        <v>1.43</v>
      </c>
      <c r="Z500" s="10"/>
      <c r="AA500" s="10"/>
      <c r="AB500" s="10"/>
      <c r="AC500" s="10">
        <v>1779</v>
      </c>
      <c r="AD500" s="10">
        <v>2.74</v>
      </c>
      <c r="AE500" s="10">
        <v>2.2999999999999998</v>
      </c>
      <c r="AF500" s="10"/>
      <c r="AG500" s="10"/>
      <c r="AH500" s="10"/>
      <c r="AI500" s="10" t="s">
        <v>158</v>
      </c>
      <c r="AJ500" s="12"/>
      <c r="AK500" s="9">
        <f t="shared" si="8"/>
        <v>0.72015152175162001</v>
      </c>
    </row>
    <row r="501" spans="1:37" x14ac:dyDescent="0.25">
      <c r="A501" s="10">
        <v>500</v>
      </c>
      <c r="B501" s="10">
        <v>52</v>
      </c>
      <c r="C501" s="10" t="s">
        <v>582</v>
      </c>
      <c r="D501" s="50" t="s">
        <v>642</v>
      </c>
      <c r="E501" s="10">
        <v>2004</v>
      </c>
      <c r="F501" s="10" t="s">
        <v>125</v>
      </c>
      <c r="G501" s="10" t="s">
        <v>113</v>
      </c>
      <c r="H501" s="10" t="s">
        <v>419</v>
      </c>
      <c r="I501" s="10" t="s">
        <v>132</v>
      </c>
      <c r="J501" s="10" t="s">
        <v>133</v>
      </c>
      <c r="K501" s="10" t="s">
        <v>396</v>
      </c>
      <c r="L501" s="10">
        <v>656</v>
      </c>
      <c r="M501" s="10" t="s">
        <v>220</v>
      </c>
      <c r="N501" s="10" t="s">
        <v>118</v>
      </c>
      <c r="O501" s="10" t="s">
        <v>119</v>
      </c>
      <c r="P501" s="10" t="s">
        <v>161</v>
      </c>
      <c r="Q501" s="10" t="s">
        <v>397</v>
      </c>
      <c r="R501" s="10" t="s">
        <v>157</v>
      </c>
      <c r="S501" s="10">
        <v>2360</v>
      </c>
      <c r="T501" s="11">
        <v>35.073333400000003</v>
      </c>
      <c r="U501" s="11">
        <v>-77.913888900000003</v>
      </c>
      <c r="V501" s="10" t="s">
        <v>398</v>
      </c>
      <c r="W501" s="10">
        <v>613</v>
      </c>
      <c r="X501" s="10">
        <v>0.64</v>
      </c>
      <c r="Y501" s="10">
        <v>0.73</v>
      </c>
      <c r="Z501" s="10"/>
      <c r="AA501" s="10"/>
      <c r="AB501" s="10"/>
      <c r="AC501" s="10">
        <v>1761</v>
      </c>
      <c r="AD501" s="10">
        <v>0.56000000000000005</v>
      </c>
      <c r="AE501" s="10">
        <v>0.81</v>
      </c>
      <c r="AF501" s="10"/>
      <c r="AG501" s="10"/>
      <c r="AH501" s="10"/>
      <c r="AI501" s="10" t="s">
        <v>158</v>
      </c>
      <c r="AJ501" s="12"/>
      <c r="AK501" s="9">
        <f t="shared" si="8"/>
        <v>0.13353139262452257</v>
      </c>
    </row>
    <row r="502" spans="1:37" x14ac:dyDescent="0.25">
      <c r="A502" s="10">
        <v>501</v>
      </c>
      <c r="B502" s="10">
        <v>52</v>
      </c>
      <c r="C502" s="10" t="s">
        <v>582</v>
      </c>
      <c r="D502" s="50" t="s">
        <v>642</v>
      </c>
      <c r="E502" s="10">
        <v>2004</v>
      </c>
      <c r="F502" s="10" t="s">
        <v>112</v>
      </c>
      <c r="G502" s="10" t="s">
        <v>113</v>
      </c>
      <c r="H502" s="10" t="s">
        <v>419</v>
      </c>
      <c r="I502" s="10" t="s">
        <v>132</v>
      </c>
      <c r="J502" s="10" t="s">
        <v>133</v>
      </c>
      <c r="K502" s="10" t="s">
        <v>396</v>
      </c>
      <c r="L502" s="10">
        <v>656</v>
      </c>
      <c r="M502" s="10" t="s">
        <v>220</v>
      </c>
      <c r="N502" s="10" t="s">
        <v>118</v>
      </c>
      <c r="O502" s="10" t="s">
        <v>119</v>
      </c>
      <c r="P502" s="10" t="s">
        <v>161</v>
      </c>
      <c r="Q502" s="10" t="s">
        <v>397</v>
      </c>
      <c r="R502" s="10" t="s">
        <v>157</v>
      </c>
      <c r="S502" s="10">
        <v>2360</v>
      </c>
      <c r="T502" s="11">
        <v>35.073333400000003</v>
      </c>
      <c r="U502" s="11">
        <v>-77.913888900000003</v>
      </c>
      <c r="V502" s="10" t="s">
        <v>398</v>
      </c>
      <c r="W502" s="10">
        <v>703</v>
      </c>
      <c r="X502" s="10">
        <v>1.41</v>
      </c>
      <c r="Y502" s="10">
        <v>0.75</v>
      </c>
      <c r="Z502" s="10"/>
      <c r="AA502" s="10"/>
      <c r="AB502" s="10"/>
      <c r="AC502" s="10">
        <v>1594</v>
      </c>
      <c r="AD502" s="10">
        <v>1.25</v>
      </c>
      <c r="AE502" s="10">
        <v>0.9</v>
      </c>
      <c r="AF502" s="10"/>
      <c r="AG502" s="10"/>
      <c r="AH502" s="10"/>
      <c r="AI502" s="10" t="s">
        <v>158</v>
      </c>
      <c r="AJ502" s="12"/>
      <c r="AK502" s="9">
        <f t="shared" si="8"/>
        <v>0.12044615307586706</v>
      </c>
    </row>
    <row r="503" spans="1:37" x14ac:dyDescent="0.25">
      <c r="A503" s="10">
        <v>502</v>
      </c>
      <c r="B503" s="10">
        <v>52</v>
      </c>
      <c r="C503" s="10" t="s">
        <v>582</v>
      </c>
      <c r="D503" s="50" t="s">
        <v>642</v>
      </c>
      <c r="E503" s="10">
        <v>2004</v>
      </c>
      <c r="F503" s="10" t="s">
        <v>125</v>
      </c>
      <c r="G503" s="10" t="s">
        <v>113</v>
      </c>
      <c r="H503" s="10" t="s">
        <v>419</v>
      </c>
      <c r="I503" s="10" t="s">
        <v>132</v>
      </c>
      <c r="J503" s="10" t="s">
        <v>133</v>
      </c>
      <c r="K503" s="10" t="s">
        <v>396</v>
      </c>
      <c r="L503" s="10">
        <v>656</v>
      </c>
      <c r="M503" s="10" t="s">
        <v>220</v>
      </c>
      <c r="N503" s="10" t="s">
        <v>118</v>
      </c>
      <c r="O503" s="10" t="s">
        <v>119</v>
      </c>
      <c r="P503" s="10" t="s">
        <v>161</v>
      </c>
      <c r="Q503" s="10" t="s">
        <v>397</v>
      </c>
      <c r="R503" s="10" t="s">
        <v>157</v>
      </c>
      <c r="S503" s="10">
        <v>2360</v>
      </c>
      <c r="T503" s="11">
        <v>35.073333400000003</v>
      </c>
      <c r="U503" s="11">
        <v>-77.913888900000003</v>
      </c>
      <c r="V503" s="10" t="s">
        <v>398</v>
      </c>
      <c r="W503" s="10">
        <v>660</v>
      </c>
      <c r="X503" s="10">
        <v>0.19</v>
      </c>
      <c r="Y503" s="10">
        <v>0.23</v>
      </c>
      <c r="Z503" s="10"/>
      <c r="AA503" s="10"/>
      <c r="AB503" s="10"/>
      <c r="AC503" s="10">
        <v>1569</v>
      </c>
      <c r="AD503" s="10">
        <v>0.36</v>
      </c>
      <c r="AE503" s="10">
        <v>0.56000000000000005</v>
      </c>
      <c r="AF503" s="10"/>
      <c r="AG503" s="10"/>
      <c r="AH503" s="10"/>
      <c r="AI503" s="10" t="s">
        <v>158</v>
      </c>
      <c r="AJ503" s="12"/>
      <c r="AK503" s="9">
        <f t="shared" si="8"/>
        <v>-0.63907995928966954</v>
      </c>
    </row>
    <row r="504" spans="1:37" x14ac:dyDescent="0.25">
      <c r="A504" s="10">
        <v>503</v>
      </c>
      <c r="B504" s="10">
        <v>52</v>
      </c>
      <c r="C504" s="10" t="s">
        <v>582</v>
      </c>
      <c r="D504" s="50" t="s">
        <v>642</v>
      </c>
      <c r="E504" s="10">
        <v>2004</v>
      </c>
      <c r="F504" s="10" t="s">
        <v>112</v>
      </c>
      <c r="G504" s="10" t="s">
        <v>113</v>
      </c>
      <c r="H504" s="10" t="s">
        <v>419</v>
      </c>
      <c r="I504" s="10" t="s">
        <v>132</v>
      </c>
      <c r="J504" s="10" t="s">
        <v>133</v>
      </c>
      <c r="K504" s="10" t="s">
        <v>396</v>
      </c>
      <c r="L504" s="10">
        <v>656</v>
      </c>
      <c r="M504" s="10" t="s">
        <v>220</v>
      </c>
      <c r="N504" s="10" t="s">
        <v>118</v>
      </c>
      <c r="O504" s="10" t="s">
        <v>119</v>
      </c>
      <c r="P504" s="10" t="s">
        <v>161</v>
      </c>
      <c r="Q504" s="10" t="s">
        <v>397</v>
      </c>
      <c r="R504" s="10" t="s">
        <v>157</v>
      </c>
      <c r="S504" s="10">
        <v>2360</v>
      </c>
      <c r="T504" s="11">
        <v>35.073333400000003</v>
      </c>
      <c r="U504" s="11">
        <v>-77.913888900000003</v>
      </c>
      <c r="V504" s="10" t="s">
        <v>398</v>
      </c>
      <c r="W504" s="10">
        <v>593</v>
      </c>
      <c r="X504" s="10">
        <v>1.28</v>
      </c>
      <c r="Y504" s="10">
        <v>0.6</v>
      </c>
      <c r="Z504" s="10"/>
      <c r="AA504" s="10"/>
      <c r="AB504" s="10"/>
      <c r="AC504" s="10">
        <v>1399</v>
      </c>
      <c r="AD504" s="10">
        <v>1.22</v>
      </c>
      <c r="AE504" s="10">
        <v>0.7</v>
      </c>
      <c r="AF504" s="10"/>
      <c r="AG504" s="10"/>
      <c r="AH504" s="10"/>
      <c r="AI504" s="10" t="s">
        <v>158</v>
      </c>
      <c r="AJ504" s="12"/>
      <c r="AK504" s="9">
        <f t="shared" si="8"/>
        <v>4.8009219186360662E-2</v>
      </c>
    </row>
    <row r="505" spans="1:37" x14ac:dyDescent="0.25">
      <c r="A505" s="10">
        <v>504</v>
      </c>
      <c r="B505" s="10">
        <v>52</v>
      </c>
      <c r="C505" s="10" t="s">
        <v>582</v>
      </c>
      <c r="D505" s="50" t="s">
        <v>642</v>
      </c>
      <c r="E505" s="10">
        <v>2004</v>
      </c>
      <c r="F505" s="10" t="s">
        <v>125</v>
      </c>
      <c r="G505" s="10" t="s">
        <v>113</v>
      </c>
      <c r="H505" s="10" t="s">
        <v>419</v>
      </c>
      <c r="I505" s="10" t="s">
        <v>132</v>
      </c>
      <c r="J505" s="10" t="s">
        <v>133</v>
      </c>
      <c r="K505" s="10" t="s">
        <v>396</v>
      </c>
      <c r="L505" s="10">
        <v>656</v>
      </c>
      <c r="M505" s="10" t="s">
        <v>220</v>
      </c>
      <c r="N505" s="10" t="s">
        <v>118</v>
      </c>
      <c r="O505" s="10" t="s">
        <v>119</v>
      </c>
      <c r="P505" s="10" t="s">
        <v>161</v>
      </c>
      <c r="Q505" s="10" t="s">
        <v>397</v>
      </c>
      <c r="R505" s="10" t="s">
        <v>157</v>
      </c>
      <c r="S505" s="10">
        <v>2360</v>
      </c>
      <c r="T505" s="11">
        <v>35.073333400000003</v>
      </c>
      <c r="U505" s="11">
        <v>-77.913888900000003</v>
      </c>
      <c r="V505" s="10" t="s">
        <v>398</v>
      </c>
      <c r="W505" s="10">
        <v>575</v>
      </c>
      <c r="X505" s="10">
        <v>0.3</v>
      </c>
      <c r="Y505" s="10">
        <v>0.3</v>
      </c>
      <c r="Z505" s="10"/>
      <c r="AA505" s="10"/>
      <c r="AB505" s="10"/>
      <c r="AC505" s="10">
        <v>1383</v>
      </c>
      <c r="AD505" s="10">
        <v>0.35</v>
      </c>
      <c r="AE505" s="10">
        <v>0.39</v>
      </c>
      <c r="AF505" s="10"/>
      <c r="AG505" s="10"/>
      <c r="AH505" s="10"/>
      <c r="AI505" s="10" t="s">
        <v>158</v>
      </c>
      <c r="AJ505" s="12"/>
      <c r="AK505" s="9">
        <f t="shared" si="8"/>
        <v>-0.15415067982725822</v>
      </c>
    </row>
    <row r="506" spans="1:37" x14ac:dyDescent="0.25">
      <c r="A506" s="10">
        <v>505</v>
      </c>
      <c r="B506" s="10">
        <v>53</v>
      </c>
      <c r="C506" s="10" t="s">
        <v>583</v>
      </c>
      <c r="D506" s="50" t="s">
        <v>643</v>
      </c>
      <c r="E506" s="10">
        <v>2021</v>
      </c>
      <c r="F506" s="10" t="s">
        <v>129</v>
      </c>
      <c r="G506" s="10" t="s">
        <v>113</v>
      </c>
      <c r="H506" s="10" t="s">
        <v>419</v>
      </c>
      <c r="I506" s="10" t="s">
        <v>114</v>
      </c>
      <c r="J506" s="10" t="s">
        <v>115</v>
      </c>
      <c r="K506" s="10" t="s">
        <v>382</v>
      </c>
      <c r="L506" s="10">
        <v>1003</v>
      </c>
      <c r="M506" s="10" t="s">
        <v>382</v>
      </c>
      <c r="N506" s="10" t="s">
        <v>281</v>
      </c>
      <c r="O506" s="10" t="s">
        <v>119</v>
      </c>
      <c r="P506" s="10" t="s">
        <v>178</v>
      </c>
      <c r="Q506" s="10" t="s">
        <v>399</v>
      </c>
      <c r="R506" s="10" t="s">
        <v>157</v>
      </c>
      <c r="S506" s="10">
        <v>1.04</v>
      </c>
      <c r="T506" s="11">
        <v>34.207250670000001</v>
      </c>
      <c r="U506" s="11">
        <v>-77.793633139999997</v>
      </c>
      <c r="V506" s="10" t="s">
        <v>400</v>
      </c>
      <c r="W506" s="10">
        <v>10</v>
      </c>
      <c r="X506" s="10">
        <v>0.31680000000000003</v>
      </c>
      <c r="Y506" s="10">
        <v>0.19220000000000001</v>
      </c>
      <c r="Z506" s="10"/>
      <c r="AA506" s="10"/>
      <c r="AB506" s="10"/>
      <c r="AC506" s="10">
        <v>9</v>
      </c>
      <c r="AD506" s="10">
        <v>0.13869999999999999</v>
      </c>
      <c r="AE506" s="10">
        <v>0.13</v>
      </c>
      <c r="AF506" s="10"/>
      <c r="AG506" s="10"/>
      <c r="AH506" s="10"/>
      <c r="AI506" s="10" t="s">
        <v>158</v>
      </c>
      <c r="AJ506" s="12"/>
      <c r="AK506" s="9">
        <f t="shared" si="8"/>
        <v>0.82595733261948501</v>
      </c>
    </row>
    <row r="507" spans="1:37" x14ac:dyDescent="0.25">
      <c r="A507" s="10">
        <v>506</v>
      </c>
      <c r="B507" s="10">
        <v>53</v>
      </c>
      <c r="C507" s="10" t="s">
        <v>583</v>
      </c>
      <c r="D507" s="50" t="s">
        <v>643</v>
      </c>
      <c r="E507" s="10">
        <v>2021</v>
      </c>
      <c r="F507" s="10" t="s">
        <v>127</v>
      </c>
      <c r="G507" s="10" t="s">
        <v>128</v>
      </c>
      <c r="H507" s="10" t="s">
        <v>419</v>
      </c>
      <c r="I507" s="10" t="s">
        <v>114</v>
      </c>
      <c r="J507" s="10" t="s">
        <v>115</v>
      </c>
      <c r="K507" s="10" t="s">
        <v>382</v>
      </c>
      <c r="L507" s="10">
        <v>1003</v>
      </c>
      <c r="M507" s="10" t="s">
        <v>382</v>
      </c>
      <c r="N507" s="10" t="s">
        <v>281</v>
      </c>
      <c r="O507" s="10" t="s">
        <v>119</v>
      </c>
      <c r="P507" s="10" t="s">
        <v>178</v>
      </c>
      <c r="Q507" s="10" t="s">
        <v>399</v>
      </c>
      <c r="R507" s="10" t="s">
        <v>157</v>
      </c>
      <c r="S507" s="10">
        <v>1.04</v>
      </c>
      <c r="T507" s="11">
        <v>34.207250670000001</v>
      </c>
      <c r="U507" s="11">
        <v>-77.793633139999997</v>
      </c>
      <c r="V507" s="10" t="s">
        <v>400</v>
      </c>
      <c r="W507" s="10">
        <v>10</v>
      </c>
      <c r="X507" s="10">
        <v>3.78E-2</v>
      </c>
      <c r="Y507" s="10">
        <v>2.5100000000000001E-2</v>
      </c>
      <c r="Z507" s="10"/>
      <c r="AA507" s="10"/>
      <c r="AB507" s="10"/>
      <c r="AC507" s="10">
        <v>9</v>
      </c>
      <c r="AD507" s="10">
        <v>4.3099999999999999E-2</v>
      </c>
      <c r="AE507" s="10">
        <v>2.41E-2</v>
      </c>
      <c r="AF507" s="10"/>
      <c r="AG507" s="10"/>
      <c r="AH507" s="10"/>
      <c r="AI507" s="10" t="s">
        <v>158</v>
      </c>
      <c r="AJ507" s="12"/>
      <c r="AK507" s="9">
        <f t="shared" si="8"/>
        <v>-0.1312138944841601</v>
      </c>
    </row>
    <row r="508" spans="1:37" x14ac:dyDescent="0.25">
      <c r="A508" s="10">
        <v>507</v>
      </c>
      <c r="B508" s="10">
        <v>53</v>
      </c>
      <c r="C508" s="10" t="s">
        <v>583</v>
      </c>
      <c r="D508" s="50" t="s">
        <v>643</v>
      </c>
      <c r="E508" s="10">
        <v>2021</v>
      </c>
      <c r="F508" s="10" t="s">
        <v>142</v>
      </c>
      <c r="G508" s="10" t="s">
        <v>143</v>
      </c>
      <c r="H508" s="10" t="s">
        <v>143</v>
      </c>
      <c r="I508" s="10" t="s">
        <v>114</v>
      </c>
      <c r="J508" s="10" t="s">
        <v>115</v>
      </c>
      <c r="K508" s="10" t="s">
        <v>382</v>
      </c>
      <c r="L508" s="10">
        <v>1003</v>
      </c>
      <c r="M508" s="10" t="s">
        <v>382</v>
      </c>
      <c r="N508" s="10" t="s">
        <v>281</v>
      </c>
      <c r="O508" s="10" t="s">
        <v>119</v>
      </c>
      <c r="P508" s="10" t="s">
        <v>178</v>
      </c>
      <c r="Q508" s="10" t="s">
        <v>399</v>
      </c>
      <c r="R508" s="10" t="s">
        <v>157</v>
      </c>
      <c r="S508" s="10">
        <v>1.04</v>
      </c>
      <c r="T508" s="11">
        <v>34.207250670000001</v>
      </c>
      <c r="U508" s="11">
        <v>-77.793633139999997</v>
      </c>
      <c r="V508" s="10" t="s">
        <v>400</v>
      </c>
      <c r="W508" s="10">
        <v>10</v>
      </c>
      <c r="X508" s="10">
        <v>22.2</v>
      </c>
      <c r="Y508" s="10">
        <v>16.5</v>
      </c>
      <c r="Z508" s="10"/>
      <c r="AA508" s="10"/>
      <c r="AB508" s="10"/>
      <c r="AC508" s="10">
        <v>8</v>
      </c>
      <c r="AD508" s="10">
        <v>3.0700000000000002E-2</v>
      </c>
      <c r="AE508" s="10">
        <v>3.5700000000000003E-2</v>
      </c>
      <c r="AF508" s="10"/>
      <c r="AG508" s="10"/>
      <c r="AH508" s="10"/>
      <c r="AI508" s="10" t="s">
        <v>158</v>
      </c>
      <c r="AJ508" s="12"/>
      <c r="AK508" s="9">
        <f t="shared" si="8"/>
        <v>6.5835849132672193</v>
      </c>
    </row>
  </sheetData>
  <autoFilter ref="A1:AJ508" xr:uid="{20ADF889-C8C9-488D-8751-DC6B1E423529}">
    <sortState xmlns:xlrd2="http://schemas.microsoft.com/office/spreadsheetml/2017/richdata2" ref="A2:AJ508">
      <sortCondition ref="A1:A508"/>
    </sortState>
  </autoFilter>
  <sortState xmlns:xlrd2="http://schemas.microsoft.com/office/spreadsheetml/2017/richdata2" ref="A2:AJ508">
    <sortCondition descending="1" ref="G2:G508"/>
  </sortState>
  <hyperlinks>
    <hyperlink ref="D22" r:id="rId1" xr:uid="{C7733FF1-3339-4CC1-A282-BF400B9D7C9A}"/>
    <hyperlink ref="D23:D45" r:id="rId2" display="https://doi.org/10.13031/2013.3008" xr:uid="{E4AFCC79-1D26-4BF1-B182-D80FC34BDEE4}"/>
    <hyperlink ref="D46" r:id="rId3" xr:uid="{2536A36F-324E-4F43-9E1D-05171801EB34}"/>
    <hyperlink ref="D47:D49" r:id="rId4" display="https://doi.org/10.1007/s10661-018-7069-5" xr:uid="{04870420-5A0A-4DF8-9837-4CD0CEA48F17}"/>
    <hyperlink ref="D2" r:id="rId5" xr:uid="{1673E61F-4D58-4752-9A4F-D0BDFA5BCB2B}"/>
    <hyperlink ref="D3:D7" r:id="rId6" display="https://doi.org/10.1007/s11270-005-8266-8" xr:uid="{EE062542-0326-4986-9DAE-D545CDB8F0DF}"/>
    <hyperlink ref="D8" r:id="rId7" xr:uid="{F5D925A0-E001-447D-BA14-2432513691D9}"/>
    <hyperlink ref="D9:D19" r:id="rId8" display="https://doi.org/10.1016/j.ecoleng.2016.02.038" xr:uid="{35724064-7FB1-4D60-9CC2-B43837A46456}"/>
    <hyperlink ref="D20" r:id="rId9" xr:uid="{5DD29239-329E-4D62-8450-ADE32BEF0AA5}"/>
    <hyperlink ref="D21" r:id="rId10" xr:uid="{2EE456CB-D149-4594-A7A8-CD7F57443AC2}"/>
    <hyperlink ref="D50" r:id="rId11" xr:uid="{C0002A63-B38E-4D80-B8DF-BA96517684F0}"/>
    <hyperlink ref="D51:D58" r:id="rId12" display="https://doi.org/10.2489/jswc.67.1.16" xr:uid="{A460728C-C6CE-468D-919D-ECBD63F28B8E}"/>
    <hyperlink ref="D59" r:id="rId13" xr:uid="{E36BE81D-C5CC-4C95-A25C-F68857D00F31}"/>
    <hyperlink ref="D66:D70" r:id="rId14" display="https://doi.org/10.3390/w8030076" xr:uid="{CE8F47A0-4551-4EAA-B71D-A157320D73DF}"/>
    <hyperlink ref="D65" r:id="rId15" xr:uid="{05A46741-6C68-4EEB-8182-5FF39638474F}"/>
    <hyperlink ref="D72:D90" r:id="rId16" display="https://doi.org/10.13031/2013.6449" xr:uid="{A1D06D8A-5992-4CB4-AB93-8EC49E994AF9}"/>
    <hyperlink ref="D85" r:id="rId17" xr:uid="{F7CFAE5B-9032-41E2-84A7-DF9614F84C19}"/>
    <hyperlink ref="D92:D93" r:id="rId18" display="https://doi.org/10.3389/fenvs.2018.00071" xr:uid="{78821383-51DD-4E33-9EBE-3EAF6B645683}"/>
    <hyperlink ref="D88" r:id="rId19" xr:uid="{313A0675-21C9-412F-A361-1788FF271905}"/>
    <hyperlink ref="D89" r:id="rId20" xr:uid="{1CEAE647-86BB-432F-AB99-0AF268399039}"/>
    <hyperlink ref="D90" r:id="rId21" xr:uid="{45D8DCB6-24A8-445E-B9D6-EB1E8DF28C0E}"/>
    <hyperlink ref="D97:D103" r:id="rId22" display="https://www.charlottenc.gov/files/sharedassets/city/v/1/services/stormwater/documents/water-quality/print-media/pilot/catscrystalstream.pdf" xr:uid="{8812C81A-EAC6-4FF3-8D74-F1473EDBA852}"/>
    <hyperlink ref="D98" r:id="rId23" xr:uid="{DF02530E-3060-416F-BCBD-EA3F717186EC}"/>
    <hyperlink ref="D99" r:id="rId24" xr:uid="{D8E06879-BA7D-4AFC-BD6A-D652B53B31C0}"/>
    <hyperlink ref="D106:D110" r:id="rId25" display="https://doi.org/10.1016/j.ecoleng.2011.02.004" xr:uid="{BA09DE90-B98D-4692-98C5-D1AACF573B54}"/>
    <hyperlink ref="D105" r:id="rId26" xr:uid="{8F6C9F2A-54B1-46AE-BC0C-EBFDED150AF9}"/>
    <hyperlink ref="D112:D125" r:id="rId27" display="https://doi.org/10.1061/(ASCE)0733-9437(2006)132:2(159)" xr:uid="{357D80AE-23B8-418A-ACB2-DD9FFA4618E7}"/>
    <hyperlink ref="D120" r:id="rId28" location="page=67" xr:uid="{545C0896-4B31-459B-8BD0-610DD422C8FC}"/>
    <hyperlink ref="D121" r:id="rId29" xr:uid="{7FD8717A-BC5E-40A6-A3B7-161B5F83E3D4}"/>
    <hyperlink ref="D128:D134" r:id="rId30" display="https://doi.org/10.46429/jaupr.v92i1-2.2617" xr:uid="{34B9883B-5F39-4CA8-83C6-2DBC4CA98967}"/>
    <hyperlink ref="D129" r:id="rId31" xr:uid="{D299AEB8-6614-4FFA-9789-91EECC9BEA83}"/>
    <hyperlink ref="D140" r:id="rId32" xr:uid="{4EE73262-92F7-4978-A0C2-9131438A48CF}"/>
    <hyperlink ref="D147:D160" r:id="rId33" display="https://doi.org/10.1061/(ASCE)0733-9437(2006)132:6(600)" xr:uid="{0CF7D7E5-DCD4-4C94-80DD-CE0710D701C5}"/>
    <hyperlink ref="D155" r:id="rId34" xr:uid="{8D2D13F1-2BD1-40B2-99E3-FEED51628284}"/>
    <hyperlink ref="D162:D166" r:id="rId35" display="https://www.jswconline.org/content/55/4/473.short" xr:uid="{1980896B-C7A1-4334-85E9-BAED1D9C187C}"/>
    <hyperlink ref="D161" r:id="rId36" xr:uid="{08FE7F16-C12E-48DE-B471-02925727FC72}"/>
    <hyperlink ref="D168:D179" r:id="rId37" display="https://trid.trb.org/view/788439" xr:uid="{75949D01-D178-4E53-A543-EFAF0C72FB8F}"/>
    <hyperlink ref="D174" r:id="rId38" xr:uid="{9890DDB9-DA4D-419B-862A-34577D0C3234}"/>
    <hyperlink ref="D181:D189" r:id="rId39" display="https://doi.org/10.1016/j.ecoleng.2013.01.019" xr:uid="{481C44DF-5FE4-46F3-A612-6786E8E557D9}"/>
    <hyperlink ref="D184" r:id="rId40" xr:uid="{26AA1392-FD6F-4D55-A564-B6CA10242FF2}"/>
    <hyperlink ref="D185" r:id="rId41" xr:uid="{F9C17D89-7083-4609-8A1A-8A27993446DB}"/>
    <hyperlink ref="D186" r:id="rId42" xr:uid="{93CC57E5-B09E-4D47-9028-F86FEDFECA99}"/>
    <hyperlink ref="D193:D209" r:id="rId43" display="https://doi.org/10.1061/(ASCE)IR.1943-4774.0000173" xr:uid="{BD9C4599-5DD2-4F02-93D3-8E6ED6A7541D}"/>
    <hyperlink ref="D204" r:id="rId44" xr:uid="{DF06ABAE-D04F-44CB-B738-5AF864EFF772}"/>
    <hyperlink ref="D211:D245" r:id="rId45" display="https://doi.org/10.1061/JSWBAY.0000872" xr:uid="{9EB9CA9C-5416-4E3A-B912-3954E5C5F493}"/>
    <hyperlink ref="D240" r:id="rId46" xr:uid="{EEF2ED5A-E588-43A5-8B00-7AAE59B6FB09}"/>
    <hyperlink ref="D241" r:id="rId47" xr:uid="{46C3C895-D293-4DB0-AB8D-A37C67560AEA}"/>
    <hyperlink ref="D242" r:id="rId48" xr:uid="{4B07B2A4-AF7C-4211-866A-A556CEEFB456}"/>
    <hyperlink ref="D243" r:id="rId49" xr:uid="{7B6EEC5B-D9D1-4154-96CE-6F9B6623FDF9}"/>
    <hyperlink ref="D244" r:id="rId50" xr:uid="{A227314E-4EE2-463B-B234-D019718CAD8A}"/>
    <hyperlink ref="D245" r:id="rId51" xr:uid="{950961D0-E110-4FBA-8B7F-070E478AE2D7}"/>
    <hyperlink ref="D252:D253" r:id="rId52" display="https://doi.org/10.1016/j.jenvman.2022.116120" xr:uid="{16C0827E-C954-4532-A114-70FD574EA2AC}"/>
    <hyperlink ref="D248" r:id="rId53" xr:uid="{5DAC99C9-3B58-432A-89EB-86CE83790145}"/>
    <hyperlink ref="D255:D280" r:id="rId54" display="https://doi.org/10.1016/j.scitotenv.2022.153722" xr:uid="{6FCFC130-1DC6-4798-B1C5-57C533A8D0E4}"/>
    <hyperlink ref="D275" r:id="rId55" xr:uid="{B657E9BB-050B-405B-8B6D-0BF26F8640BF}"/>
    <hyperlink ref="D282:D287" r:id="rId56" display="https://doi.org/10.2489/jswc.73.1.24" xr:uid="{A830348A-8A2C-4E8C-9953-DE2C318D87AD}"/>
    <hyperlink ref="D282" r:id="rId57" xr:uid="{5E0A8F79-427D-4610-80FD-D177A025A61C}"/>
    <hyperlink ref="D283" r:id="rId58" xr:uid="{4704FD1C-FC65-44EB-B6E0-17B0A920BE09}"/>
    <hyperlink ref="D290:D294" r:id="rId59" display="https://doi.org/10.1061/40792(173)190" xr:uid="{AC53F728-D6DA-4AA5-A332-C5DC37827E51}"/>
    <hyperlink ref="D289" r:id="rId60" xr:uid="{56906290-40DB-4B60-AD88-008DC2A67A19}"/>
    <hyperlink ref="D296:D300" r:id="rId61" display="https://doi.org/10.2489/jswc.63.3.143 " xr:uid="{B7EF12F1-066C-4F91-B933-F02BE084375B}"/>
    <hyperlink ref="D295" r:id="rId62" xr:uid="{C338D6D3-A8F0-4BEA-82EA-7021151BED2A}"/>
    <hyperlink ref="D302:D306" r:id="rId63" display="https://doi.org/10.1061/(ASCE)0733-9437(2003)129:2(82)" xr:uid="{3BA2FEC9-B443-4239-A0B8-409741CF5A45}"/>
    <hyperlink ref="D301" r:id="rId64" xr:uid="{97DBFD18-8F1B-4845-A0B5-56B7B710AD16}"/>
    <hyperlink ref="D308:D312" r:id="rId65" display="https://doi.org/10.1016/j.watres.2019.115336" xr:uid="{6BBD7ED5-30BD-4132-AAB7-9FBF7383E15D}"/>
    <hyperlink ref="D307" r:id="rId66" xr:uid="{06CDA754-66DE-4434-A0A3-76187CF7EAC4}"/>
    <hyperlink ref="D308" r:id="rId67" xr:uid="{0141FBDD-A270-4EED-B6F6-D25A6922884F}"/>
    <hyperlink ref="D309" r:id="rId68" xr:uid="{09F27591-D3BA-49B1-9A79-787EE1A1AE33}"/>
    <hyperlink ref="D316:D318" r:id="rId69" display="https://doi.org/10.1061/(ASCE)IR.1943-4774.0000302" xr:uid="{FC5C00C7-A2B2-4611-8C80-9E661F063354}"/>
    <hyperlink ref="D313" r:id="rId70" xr:uid="{A02D0247-C40C-4365-8B84-C5A56AC8B8F9}"/>
    <hyperlink ref="D314" r:id="rId71" xr:uid="{44B65DC6-56FA-44B8-B695-8D6317C77A74}"/>
    <hyperlink ref="D315" r:id="rId72" xr:uid="{27D4F384-1542-4855-8903-8F2C1B18446D}"/>
    <hyperlink ref="D322:D323" r:id="rId73" display="https://doi.org/10.1016/j.jenvman.2021.113647" xr:uid="{AAC891B6-B7D7-44C0-9125-0AE7E7F9A161}"/>
    <hyperlink ref="D318" r:id="rId74" xr:uid="{D251D637-4B17-48F1-BE51-43249AF60FDD}"/>
    <hyperlink ref="D325:D332" r:id="rId75" display="https://doi.org/10.1007/s11270-009-0174-x" xr:uid="{2017B9BA-7090-498B-9138-6551AA55E84C}"/>
    <hyperlink ref="D327" r:id="rId76" xr:uid="{6D79FAD8-56C3-4800-9937-3979919806EE}"/>
    <hyperlink ref="D334:D344" r:id="rId77" display="https://doi.org/10.1061/(ASCE)0733-9437(2009)135:2(217)" xr:uid="{49EDAFBC-16E6-4A60-92AF-36BD1C9C5102}"/>
    <hyperlink ref="D339" r:id="rId78" xr:uid="{FB9F17A7-8D97-4B39-ADD8-B96D892C4066}"/>
    <hyperlink ref="D340" r:id="rId79" xr:uid="{7136A1D8-4F7F-4A72-A9F0-98D8B14516EB}"/>
    <hyperlink ref="D341" r:id="rId80" xr:uid="{91ED2065-BA48-4280-896D-EE30D95D4A47}"/>
    <hyperlink ref="D348:D356" r:id="rId81" display="https://doi.org/10.3390/w9020112" xr:uid="{48F15310-EFBE-4DEA-A4ED-E46013CFD894}"/>
    <hyperlink ref="D351" r:id="rId82" xr:uid="{65FFAADC-2519-406C-9BB2-FC5FCD27D5A5}"/>
    <hyperlink ref="D358:D380" r:id="rId83" display="https://doi.org/10.1016/j.watres.2012.02.037" xr:uid="{8011D393-2C85-46AB-A085-132FD6C146FD}"/>
    <hyperlink ref="D375" r:id="rId84" xr:uid="{DF9C5B55-955F-4509-B96B-84791E4B2B8E}"/>
    <hyperlink ref="D376" r:id="rId85" xr:uid="{513C9362-B70C-46DF-B2B0-4986A634F66A}"/>
    <hyperlink ref="D383:D387" r:id="rId86" display="https://doi.org/10.3389/fenvs.2022.863137" xr:uid="{AD580FEC-4A97-4EE2-B8E1-85C8666D50F5}"/>
    <hyperlink ref="D382" r:id="rId87" xr:uid="{1A4454FF-C6EA-4C30-81DE-78F732F2ACB8}"/>
    <hyperlink ref="D389:D427" r:id="rId88" display="https://doi.org/10.2489/jswc.68.1.60 " xr:uid="{2ED2FC1A-0408-4F7D-97E8-B96CF3A7321B}"/>
    <hyperlink ref="D422" r:id="rId89" xr:uid="{9A4199FC-3D87-4B20-B402-521ED9CAFE61}"/>
    <hyperlink ref="D423" r:id="rId90" xr:uid="{F4ABDAAF-783A-4426-9236-61C61D5B9AA7}"/>
    <hyperlink ref="D424" r:id="rId91" xr:uid="{976CB6EA-28E5-4714-BCA6-BCFE818129DD}"/>
    <hyperlink ref="D431:D445" r:id="rId92" display="https://doi.org/10.1177/0361198106198400113" xr:uid="{73C81CB2-B3FC-4CBD-A07C-F0F6DF6DBFA0}"/>
    <hyperlink ref="D440" r:id="rId93" xr:uid="{52DE722D-8D70-4AB3-9729-6BAF3BD982F7}"/>
    <hyperlink ref="D441" r:id="rId94" xr:uid="{DE22DCF4-371F-4E03-A3B1-B66CC16214FE}"/>
    <hyperlink ref="D442" r:id="rId95" xr:uid="{86D4062E-A525-4DCC-861B-77361B14D505}"/>
    <hyperlink ref="D443" r:id="rId96" xr:uid="{E113ADDD-5BF1-44C5-9863-AE609E970094}"/>
    <hyperlink ref="D456:D457" r:id="rId97" display="https://doi.org/10.1016/j.jenvman.2020.111853" xr:uid="{FD366C32-FB67-49BF-A5F5-DB3331DCB04C}"/>
    <hyperlink ref="D456" r:id="rId98" xr:uid="{3A3D0CA9-748D-4525-BB0B-59274AC8AC36}"/>
    <hyperlink ref="D472:D484" r:id="rId99" display="https://doi.org/10.1007/s11270-006-9221-z" xr:uid="{8E0281EB-851D-4BF3-B809-71AD79D05C93}"/>
    <hyperlink ref="D470" r:id="rId100" xr:uid="{837806F2-D8D0-4A93-B093-2FA608914C26}"/>
    <hyperlink ref="D486:D496" r:id="rId101" display="https://doi.org/10.1061/(ASCE)EE.1943-7870.0000026" xr:uid="{55006933-F425-4D95-BC3D-6933E6EFB45E}"/>
    <hyperlink ref="D482" r:id="rId102" xr:uid="{C53CAF0E-EECF-4485-ABA5-6A5C2EF9FF16}"/>
    <hyperlink ref="D498:D508" r:id="rId103" display="https://doi.org/10.1007/s11270-005-8266-8" xr:uid="{33402DB9-CDA4-4DC0-93E4-EA923E5D9060}"/>
    <hyperlink ref="D494" r:id="rId104" xr:uid="{803800B1-B175-43C8-918F-84D4E2E56A06}"/>
    <hyperlink ref="D495" r:id="rId105" xr:uid="{73AFD3F2-6B68-457E-AC18-879005F03F3B}"/>
    <hyperlink ref="D496" r:id="rId106" xr:uid="{66442302-4E72-4731-A7BE-24D9C2331FBB}"/>
    <hyperlink ref="D497" r:id="rId107" xr:uid="{B1045D71-9359-40DC-9ACD-6DD5D1DF3645}"/>
    <hyperlink ref="D498" r:id="rId108" xr:uid="{8C8E4923-E003-4AD2-B94E-812596A87ABC}"/>
    <hyperlink ref="D499" r:id="rId109" xr:uid="{B6730B7A-3097-46C6-85AB-F8EA3F521D9E}"/>
    <hyperlink ref="D134" r:id="rId110" xr:uid="{9DA7F2D0-42B9-402A-BA09-3001B4CBCD9E}"/>
    <hyperlink ref="D500" r:id="rId111" xr:uid="{6A686044-2D7E-4CA9-8710-FE0492B53694}"/>
    <hyperlink ref="D501" r:id="rId112" xr:uid="{B7E7105E-E2A1-429B-8E26-666C281B9489}"/>
    <hyperlink ref="D502" r:id="rId113" xr:uid="{C4BE48EE-052C-438B-B730-0629F96C7D89}"/>
    <hyperlink ref="D503" r:id="rId114" xr:uid="{257BC473-3EB3-420D-A49E-28050E879243}"/>
    <hyperlink ref="D504" r:id="rId115" xr:uid="{AC559DFC-19A2-4101-962F-77CB8B58C9E4}"/>
    <hyperlink ref="D505" r:id="rId116" xr:uid="{E30569A9-AC3C-4B17-87E2-D12FB7AFEABA}"/>
    <hyperlink ref="D506" r:id="rId117" xr:uid="{26FF92A8-9CB4-4E2B-8C78-CB732FF5F2DF}"/>
    <hyperlink ref="D459:D460" r:id="rId118" display="https://doi.org/10.1016/j.jenvman.2020.111853" xr:uid="{BD5B8746-FCC1-4FAA-B327-692D59735505}"/>
    <hyperlink ref="D446" r:id="rId119" xr:uid="{A5C375E9-3D7C-4397-B5E9-27CC36512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3F90-48B9-4D61-B1F9-AED53404D76D}">
  <dimension ref="B2:M361"/>
  <sheetViews>
    <sheetView showGridLines="0" zoomScaleNormal="100" workbookViewId="0">
      <selection activeCell="V131" sqref="V131"/>
    </sheetView>
  </sheetViews>
  <sheetFormatPr defaultRowHeight="15" x14ac:dyDescent="0.25"/>
  <cols>
    <col min="1" max="1" width="9.140625" style="1"/>
    <col min="2" max="2" width="10" style="1" customWidth="1"/>
    <col min="3" max="3" width="12.140625" style="1" customWidth="1"/>
    <col min="4" max="4" width="9.28515625" style="1" bestFit="1" customWidth="1"/>
    <col min="5" max="5" width="13.28515625" style="1" bestFit="1" customWidth="1"/>
    <col min="6" max="6" width="9.28515625" style="1" bestFit="1" customWidth="1"/>
    <col min="7" max="16384" width="9.140625" style="1"/>
  </cols>
  <sheetData>
    <row r="2" spans="2:6" x14ac:dyDescent="0.25">
      <c r="B2" s="1" t="s">
        <v>428</v>
      </c>
    </row>
    <row r="4" spans="2:6" ht="15.75" thickBot="1" x14ac:dyDescent="0.3">
      <c r="B4" s="2" t="s">
        <v>110</v>
      </c>
      <c r="C4" s="2" t="s">
        <v>21</v>
      </c>
      <c r="D4" s="2" t="s">
        <v>49</v>
      </c>
      <c r="E4" s="2" t="s">
        <v>416</v>
      </c>
      <c r="F4" s="2" t="s">
        <v>424</v>
      </c>
    </row>
    <row r="5" spans="2:6" ht="15.75" thickTop="1" x14ac:dyDescent="0.25">
      <c r="B5" s="1" t="s">
        <v>129</v>
      </c>
      <c r="C5" s="1" t="s">
        <v>133</v>
      </c>
      <c r="D5" s="1" cm="1">
        <f t="array" ref="D5">COUNT(_xlfn._xlws.FILTER(Database!$AK$2:$AK$508,(Database!$F$2:$F$508=Analysis!$B$5)*(Database!$J$2:$J$508=Analysis!$C$5)*(ISBLANK(Database!$AJ$2:$AJ$508))*(Database!$AI$2:$AI$508="mg/L")))</f>
        <v>11</v>
      </c>
      <c r="E5" s="1" cm="1">
        <f t="array" ref="E5">ROUND(AVERAGE(_xlfn._xlws.FILTER(Database!$AK$2:$AK$508,(Database!$F$2:$F$508=Analysis!B5)*(Database!$J$2:$J$508=Analysis!C5)*(ISBLANK(Database!$AJ$2:$AJ$508))*(Database!$AI$2:$AI$508="mg/L"))),2)</f>
        <v>0.36</v>
      </c>
      <c r="F5" s="1" cm="1">
        <f t="array" ref="F5">ROUND(MEDIAN(_xlfn._xlws.FILTER(Database!$AK$2:$AK$508,(Database!$F$2:$F$508=Analysis!B5)*(Database!$J$2:$J$508=Analysis!C5)*(ISBLANK(Database!$AJ$2:$AJ$508))*(Database!$AI$2:$AI$508="mg/L"))),2)</f>
        <v>0.24</v>
      </c>
    </row>
    <row r="6" spans="2:6" x14ac:dyDescent="0.25">
      <c r="B6" s="1" t="s">
        <v>129</v>
      </c>
      <c r="C6" s="1" t="s">
        <v>115</v>
      </c>
      <c r="D6" s="1" cm="1">
        <f t="array" ref="D6">COUNT(_xlfn._xlws.FILTER(Database!$AK$2:$AK$508,(Database!$F$2:$F$508=Analysis!B6)*(Database!$J$2:$J$508=Analysis!C6)*(ISBLANK(Database!$AJ$2:$AJ$508))*(Database!$AI$2:$AI$508="mg/L")))</f>
        <v>29</v>
      </c>
      <c r="E6" s="1" cm="1">
        <f t="array" ref="E6">ROUND(AVERAGE(_xlfn._xlws.FILTER(Database!$AK$2:$AK$508,(Database!$F$2:$F$508=Analysis!B6)*(Database!$J$2:$J$508=Analysis!C6)*(ISBLANK(Database!$AJ$2:$AJ$508))*(Database!$AI$2:$AI$508="mg/L"))),2)</f>
        <v>0.45</v>
      </c>
      <c r="F6" s="1" cm="1">
        <f t="array" ref="F6">ROUND(MEDIAN(_xlfn._xlws.FILTER(Database!$AK$2:$AK$508,(Database!$F$2:$F$508=Analysis!B6)*(Database!$J$2:$J$508=Analysis!C6)*(ISBLANK(Database!$AJ$2:$AJ$508))*(Database!$AI$2:$AI$508="mg/L"))),2)</f>
        <v>0.41</v>
      </c>
    </row>
    <row r="7" spans="2:6" x14ac:dyDescent="0.25">
      <c r="B7" s="1" t="s">
        <v>127</v>
      </c>
      <c r="C7" s="1" t="s">
        <v>133</v>
      </c>
      <c r="D7" s="1" cm="1">
        <f t="array" ref="D7">COUNT(_xlfn._xlws.FILTER(Database!$AK$2:$AK$508,(Database!$F$2:$F$508=Analysis!B7)*(Database!$J$2:$J$508=Analysis!C7)*(ISBLANK(Database!$AJ$2:$AJ$508))*(Database!$AI$2:$AI$508="mg/L")))</f>
        <v>21</v>
      </c>
      <c r="E7" s="1" cm="1">
        <f t="array" ref="E7">ROUND(AVERAGE(_xlfn._xlws.FILTER(Database!$AK$2:$AK$508,(Database!$F$2:$F$508=Analysis!B7)*(Database!$J$2:$J$508=Analysis!C7)*(ISBLANK(Database!$AJ$2:$AJ$508))*(Database!$AI$2:$AI$508="mg/L"))),2)</f>
        <v>0.52</v>
      </c>
      <c r="F7" s="1" cm="1">
        <f t="array" ref="F7">ROUND(MEDIAN(_xlfn._xlws.FILTER(Database!$AK$2:$AK$508,(Database!$F$2:$F$508=Analysis!B7)*(Database!$J$2:$J$508=Analysis!C7)*(ISBLANK(Database!$AJ$2:$AJ$508))*(Database!$AI$2:$AI$508="mg/L"))),2)</f>
        <v>0.41</v>
      </c>
    </row>
    <row r="8" spans="2:6" x14ac:dyDescent="0.25">
      <c r="B8" s="3" t="s">
        <v>127</v>
      </c>
      <c r="C8" s="3" t="s">
        <v>115</v>
      </c>
      <c r="D8" s="3" cm="1">
        <f t="array" ref="D8">COUNT(_xlfn._xlws.FILTER(Database!$AK$2:$AK$508,(Database!$F$2:$F$508=Analysis!B8)*(Database!$J$2:$J$508=Analysis!C8)*(ISBLANK(Database!$AJ$2:$AJ$508))*(Database!$AI$2:$AI$508="mg/L")))</f>
        <v>29</v>
      </c>
      <c r="E8" s="3" cm="1">
        <f t="array" ref="E8">ROUND(AVERAGE(_xlfn._xlws.FILTER(Database!$AK$2:$AK$508,(Database!$F$2:$F$508=Analysis!B8)*(Database!$J$2:$J$508=Analysis!C8)*(ISBLANK(Database!$AJ$2:$AJ$508))*(Database!$AI$2:$AI$508="mg/L"))),2)</f>
        <v>0.11</v>
      </c>
      <c r="F8" s="3" cm="1">
        <f t="array" ref="F8">ROUND(MEDIAN(_xlfn._xlws.FILTER(Database!$AK$2:$AK$508,(Database!$F$2:$F$508=Analysis!B8)*(Database!$J$2:$J$508=Analysis!C8)*(ISBLANK(Database!$AJ$2:$AJ$508))*(Database!$AI$2:$AI$508="mg/L"))),2)</f>
        <v>0.22</v>
      </c>
    </row>
    <row r="12" spans="2:6" x14ac:dyDescent="0.25">
      <c r="B12" s="1" t="s">
        <v>431</v>
      </c>
    </row>
    <row r="32" spans="2:2" x14ac:dyDescent="0.25">
      <c r="B32" s="1" t="s">
        <v>432</v>
      </c>
    </row>
    <row r="34" spans="2:6" ht="15.75" thickBot="1" x14ac:dyDescent="0.3">
      <c r="B34" s="2" t="s">
        <v>110</v>
      </c>
      <c r="C34" s="2" t="s">
        <v>433</v>
      </c>
      <c r="D34" s="2" t="s">
        <v>49</v>
      </c>
      <c r="E34" s="2" t="s">
        <v>416</v>
      </c>
      <c r="F34" s="2" t="s">
        <v>424</v>
      </c>
    </row>
    <row r="35" spans="2:6" ht="15.75" thickTop="1" x14ac:dyDescent="0.25">
      <c r="B35" s="1" t="s">
        <v>129</v>
      </c>
      <c r="C35" s="1" t="s">
        <v>132</v>
      </c>
      <c r="D35" s="1" cm="1">
        <f t="array" ref="D35">COUNT(_xlfn._xlws.FILTER(Database!$AK$2:$AK$508,(Database!$F$2:$F$508=Analysis!$B$35)*(Database!$N$2:$N$508=Analysis!$C$35)*(ISBLANK(Database!$AJ$2:$AJ$508))*(Database!$AI$2:$AI$508="mg/L")))</f>
        <v>4</v>
      </c>
      <c r="E35" s="1" cm="1">
        <f t="array" ref="E35">AVERAGE(_xlfn._xlws.FILTER(Database!$AK$2:$AK$508,(Database!$F$2:$F$508=Analysis!$B$35)*(Database!$N$2:$N$508=Analysis!$C$35)*(ISBLANK(Database!$AJ$2:$AJ$508))*(Database!$AI$2:$AI$508="mg/L")))</f>
        <v>0.388573338789862</v>
      </c>
      <c r="F35" s="1" cm="1">
        <f t="array" ref="F35">MEDIAN(_xlfn._xlws.FILTER(Database!$AK$2:$AK$508,(Database!$F$2:$F$508=Analysis!$B$35)*(Database!$N$2:$N$508=Analysis!$C$35)*(ISBLANK(Database!$AJ$2:$AJ$508))*(Database!$AI$2:$AI$508="mg/L")))</f>
        <v>0.23140955841113292</v>
      </c>
    </row>
    <row r="36" spans="2:6" x14ac:dyDescent="0.25">
      <c r="B36" s="1" t="s">
        <v>129</v>
      </c>
      <c r="C36" s="1" t="s">
        <v>192</v>
      </c>
      <c r="D36" s="1" cm="1">
        <f t="array" ref="D36">COUNT(_xlfn._xlws.FILTER(Database!$AK$2:$AK$508,(Database!$F$2:$F$508=Analysis!$B$36)*(Database!$N$2:$N$508=Analysis!$C$36)*(ISBLANK(Database!$AJ$2:$AJ$508))*(Database!$AI$2:$AI$508="mg/L")))</f>
        <v>4</v>
      </c>
      <c r="E36" s="1" cm="1">
        <f t="array" ref="E36">AVERAGE(_xlfn._xlws.FILTER(Database!$AK$2:$AK$508,(Database!$F$2:$F$508=Analysis!$B$36)*(Database!$N$2:$N$508=Analysis!$C$36)*(ISBLANK(Database!$AJ$2:$AJ$508))*(Database!$AI$2:$AI$508="mg/L")))</f>
        <v>0.58053279121888435</v>
      </c>
      <c r="F36" s="1" cm="1">
        <f t="array" ref="F36">MEDIAN(_xlfn._xlws.FILTER(Database!$AK$2:$AK$508,(Database!$F$2:$F$508=Analysis!$B$36)*(Database!$N$2:$N$508=Analysis!$C$36)*(ISBLANK(Database!$AJ$2:$AJ$508))*(Database!$AI$2:$AI$508="mg/L")))</f>
        <v>0.5478547645050742</v>
      </c>
    </row>
    <row r="37" spans="2:6" x14ac:dyDescent="0.25">
      <c r="B37" s="1" t="s">
        <v>129</v>
      </c>
      <c r="C37" s="1" t="s">
        <v>136</v>
      </c>
      <c r="D37" s="1" cm="1">
        <f t="array" ref="D37">COUNT(_xlfn._xlws.FILTER(Database!$AK$2:$AK$508,(Database!$F$2:$F$508=Analysis!$B$37)*(Database!$N$2:$N$508=Analysis!$C$37)*(ISBLANK(Database!$AJ$2:$AJ$508))*(Database!$AI$2:$AI$508="mg/L")))</f>
        <v>6</v>
      </c>
      <c r="E37" s="1" cm="1">
        <f t="array" ref="E37">AVERAGE(_xlfn._xlws.FILTER(Database!$AK$2:$AK$508,(Database!$F$2:$F$508=Analysis!$B$37)*(Database!$N$2:$N$508=Analysis!$C$37)*(ISBLANK(Database!$AJ$2:$AJ$508))*(Database!$AI$2:$AI$508="mg/L")))</f>
        <v>5.8581787863277578E-2</v>
      </c>
      <c r="F37" s="1" cm="1">
        <f t="array" ref="F37">MEDIAN(_xlfn._xlws.FILTER(Database!$AK$2:$AK$508,(Database!$F$2:$F$508=Analysis!$B$37)*(Database!$N$2:$N$508=Analysis!$C$37)*(ISBLANK(Database!$AJ$2:$AJ$508))*(Database!$AI$2:$AI$508="mg/L")))</f>
        <v>0.10211248878597531</v>
      </c>
    </row>
    <row r="38" spans="2:6" x14ac:dyDescent="0.25">
      <c r="B38" s="1" t="s">
        <v>129</v>
      </c>
      <c r="C38" s="1" t="s">
        <v>177</v>
      </c>
      <c r="D38" s="1" cm="1">
        <f t="array" ref="D38">COUNT(_xlfn._xlws.FILTER(Database!$AK$2:$AK$508,(Database!$F$2:$F$508=Analysis!$B$38)*(Database!$N$2:$N$508=Analysis!$C$38)*(ISBLANK(Database!$AJ$2:$AJ$508))*(Database!$AI$2:$AI$508="mg/L")))</f>
        <v>12</v>
      </c>
      <c r="E38" s="1" cm="1">
        <f t="array" ref="E38">AVERAGE(_xlfn._xlws.FILTER(Database!$AK$2:$AK$508,(Database!$F$2:$F$508=Analysis!$B$38)*(Database!$N$2:$N$508=Analysis!$C$38)*(ISBLANK(Database!$AJ$2:$AJ$508))*(Database!$AI$2:$AI$508="mg/L")))</f>
        <v>0.36141190456079703</v>
      </c>
      <c r="F38" s="1" cm="1">
        <f t="array" ref="F38">MEDIAN(_xlfn._xlws.FILTER(Database!$AK$2:$AK$508,(Database!$F$2:$F$508=Analysis!$B$38)*(Database!$N$2:$N$508=Analysis!$C$38)*(ISBLANK(Database!$AJ$2:$AJ$508))*(Database!$AI$2:$AI$508="mg/L")))</f>
        <v>0.2370070596848271</v>
      </c>
    </row>
    <row r="39" spans="2:6" x14ac:dyDescent="0.25">
      <c r="B39" s="1" t="s">
        <v>129</v>
      </c>
      <c r="C39" s="1" t="s">
        <v>172</v>
      </c>
      <c r="D39" s="1" cm="1">
        <f t="array" ref="D39">COUNT(_xlfn._xlws.FILTER(Database!$AK$2:$AK$508,(Database!$F$2:$F$508=Analysis!$B$39)*(Database!$N$2:$N$508=Analysis!$C$39)*(ISBLANK(Database!$AJ$2:$AJ$508))*(Database!$AI$2:$AI$508="mg/L")))</f>
        <v>3</v>
      </c>
      <c r="E39" s="1" cm="1">
        <f t="array" ref="E39">AVERAGE(_xlfn._xlws.FILTER(Database!$AK$2:$AK$508,(Database!$F$2:$F$508=Analysis!$B$39)*(Database!$N$2:$N$508=Analysis!$C$39)*(ISBLANK(Database!$AJ$2:$AJ$508))*(Database!$AI$2:$AI$508="mg/L")))</f>
        <v>0.14681629326606724</v>
      </c>
      <c r="F39" s="1" cm="1">
        <f t="array" ref="F39">MEDIAN(_xlfn._xlws.FILTER(Database!$AK$2:$AK$508,(Database!$F$2:$F$508=Analysis!$B$39)*(Database!$N$2:$N$508=Analysis!$C$39)*(ISBLANK(Database!$AJ$2:$AJ$508))*(Database!$AI$2:$AI$508="mg/L")))</f>
        <v>0.23916361049839335</v>
      </c>
    </row>
    <row r="40" spans="2:6" x14ac:dyDescent="0.25">
      <c r="B40" s="1" t="s">
        <v>129</v>
      </c>
      <c r="C40" s="1" t="s">
        <v>118</v>
      </c>
      <c r="D40" s="1" cm="1">
        <f t="array" ref="D40">COUNT(_xlfn._xlws.FILTER(Database!$AK$2:$AK$508,(Database!$F$2:$F$508=Analysis!$B$40)*(Database!$N$2:$N$508=Analysis!$C$40)*(ISBLANK(Database!$AJ$2:$AJ$508))*(Database!$AI$2:$AI$508="mg/L")))</f>
        <v>10</v>
      </c>
      <c r="E40" s="1" cm="1">
        <f t="array" ref="E40">AVERAGE(_xlfn._xlws.FILTER(Database!$AK$2:$AK$508,(Database!$F$2:$F$508=Analysis!$B$40)*(Database!$N$2:$N$508=Analysis!$C$40)*(ISBLANK(Database!$AJ$2:$AJ$508))*(Database!$AI$2:$AI$508="mg/L")))</f>
        <v>0.72564996965662276</v>
      </c>
      <c r="F40" s="1" cm="1">
        <f t="array" ref="F40">MEDIAN(_xlfn._xlws.FILTER(Database!$AK$2:$AK$508,(Database!$F$2:$F$508=Analysis!$B$40)*(Database!$N$2:$N$508=Analysis!$C$40)*(ISBLANK(Database!$AJ$2:$AJ$508))*(Database!$AI$2:$AI$508="mg/L")))</f>
        <v>0.55735784811734412</v>
      </c>
    </row>
    <row r="41" spans="2:6" x14ac:dyDescent="0.25">
      <c r="B41" s="1" t="s">
        <v>127</v>
      </c>
      <c r="C41" s="1" t="s">
        <v>132</v>
      </c>
      <c r="D41" s="1" cm="1">
        <f t="array" ref="D41">COUNT(_xlfn._xlws.FILTER(Database!$AK$2:$AK$508,(Database!$F$2:$F$508=Analysis!$B$41)*(Database!$N$2:$N$508=Analysis!$C$41)*(ISBLANK(Database!$AJ$2:$AJ$508))*(Database!$AI$2:$AI$508="mg/L")))</f>
        <v>5</v>
      </c>
      <c r="E41" s="1" cm="1">
        <f t="array" ref="E41">AVERAGE(_xlfn._xlws.FILTER(Database!$AK$2:$AK$508,(Database!$F$2:$F$508=Analysis!$B$40)*(Database!$N$2:$N$508=Analysis!$C$40)*(ISBLANK(Database!$AJ$2:$AJ$508))*(Database!$AI$2:$AI$508="mg/L")))</f>
        <v>0.72564996965662276</v>
      </c>
      <c r="F41" s="1" cm="1">
        <f t="array" ref="F41">MEDIAN(_xlfn._xlws.FILTER(Database!$AK$2:$AK$508,(Database!$F$2:$F$508=Analysis!$B$41)*(Database!$N$2:$N$508=Analysis!$C$41)*(ISBLANK(Database!$AJ$2:$AJ$508))*(Database!$AI$2:$AI$508="mg/L")))</f>
        <v>0.27369583047704094</v>
      </c>
    </row>
    <row r="42" spans="2:6" x14ac:dyDescent="0.25">
      <c r="B42" s="1" t="s">
        <v>127</v>
      </c>
      <c r="C42" s="1" t="s">
        <v>192</v>
      </c>
      <c r="D42" s="1" cm="1">
        <f t="array" ref="D42">COUNT(_xlfn._xlws.FILTER(Database!$AK$2:$AK$508,(Database!$F$2:$F$508=Analysis!$B$42)*(Database!$N$2:$N$508=Analysis!$C$42)*(ISBLANK(Database!$AJ$2:$AJ$508))*(Database!$AI$2:$AI$508="mg/L")))</f>
        <v>6</v>
      </c>
      <c r="E42" s="1" cm="1">
        <f t="array" ref="E42">AVERAGE(_xlfn._xlws.FILTER(Database!$AK$2:$AK$508,(Database!$F$2:$F$508=Analysis!$B$40)*(Database!$N$2:$N$508=Analysis!$C$40)*(ISBLANK(Database!$AJ$2:$AJ$508))*(Database!$AI$2:$AI$508="mg/L")))</f>
        <v>0.72564996965662276</v>
      </c>
      <c r="F42" s="1" cm="1">
        <f t="array" ref="F42">MEDIAN(_xlfn._xlws.FILTER(Database!$AK$2:$AK$508,(Database!$F$2:$F$508=Analysis!$B$42)*(Database!$N$2:$N$508=Analysis!$C$42)*(ISBLANK(Database!$AJ$2:$AJ$508))*(Database!$AI$2:$AI$508="mg/L")))</f>
        <v>0.44582998652045186</v>
      </c>
    </row>
    <row r="43" spans="2:6" x14ac:dyDescent="0.25">
      <c r="B43" s="1" t="s">
        <v>127</v>
      </c>
      <c r="C43" s="1" t="s">
        <v>136</v>
      </c>
      <c r="D43" s="1" cm="1">
        <f t="array" ref="D43">COUNT(_xlfn._xlws.FILTER(Database!$AK$2:$AK$508,(Database!$F$2:$F$508=Analysis!$B$43)*(Database!$N$2:$N$508=Analysis!$C$43)*(ISBLANK(Database!$AJ$2:$AJ$508))*(Database!$AI$2:$AI$508="mg/L")))</f>
        <v>7</v>
      </c>
      <c r="E43" s="1" cm="1">
        <f t="array" ref="E43">AVERAGE(_xlfn._xlws.FILTER(Database!$AK$2:$AK$508,(Database!$F$2:$F$508=Analysis!$B$40)*(Database!$N$2:$N$508=Analysis!$C$40)*(ISBLANK(Database!$AJ$2:$AJ$508))*(Database!$AI$2:$AI$508="mg/L")))</f>
        <v>0.72564996965662276</v>
      </c>
      <c r="F43" s="1" cm="1">
        <f t="array" ref="F43">MEDIAN(_xlfn._xlws.FILTER(Database!$AK$2:$AK$508,(Database!$F$2:$F$508=Analysis!$B$43)*(Database!$N$2:$N$508=Analysis!$C$43)*(ISBLANK(Database!$AJ$2:$AJ$508))*(Database!$AI$2:$AI$508="mg/L")))</f>
        <v>0.22314355131420976</v>
      </c>
    </row>
    <row r="44" spans="2:6" x14ac:dyDescent="0.25">
      <c r="B44" s="1" t="s">
        <v>127</v>
      </c>
      <c r="C44" s="1" t="s">
        <v>177</v>
      </c>
      <c r="D44" s="1" cm="1">
        <f t="array" ref="D44">COUNT(_xlfn._xlws.FILTER(Database!$AK$2:$AK$508,(Database!$F$2:$F$508=Analysis!$B$44)*(Database!$N$2:$N$508=Analysis!$C$44)*(ISBLANK(Database!$AJ$2:$AJ$508))*(Database!$AI$2:$AI$508="mg/L")))</f>
        <v>19</v>
      </c>
      <c r="E44" s="1" cm="1">
        <f t="array" ref="E44">AVERAGE(_xlfn._xlws.FILTER(Database!$AK$2:$AK$508,(Database!$F$2:$F$508=Analysis!$B$40)*(Database!$N$2:$N$508=Analysis!$C$40)*(ISBLANK(Database!$AJ$2:$AJ$508))*(Database!$AI$2:$AI$508="mg/L")))</f>
        <v>0.72564996965662276</v>
      </c>
      <c r="F44" s="1" cm="1">
        <f t="array" ref="F44">MEDIAN(_xlfn._xlws.FILTER(Database!$AK$2:$AK$508,(Database!$F$2:$F$508=Analysis!$B$44)*(Database!$N$2:$N$508=Analysis!$C$44)*(ISBLANK(Database!$AJ$2:$AJ$508))*(Database!$AI$2:$AI$508="mg/L")))</f>
        <v>0.51082562376599072</v>
      </c>
    </row>
    <row r="45" spans="2:6" x14ac:dyDescent="0.25">
      <c r="B45" s="1" t="s">
        <v>127</v>
      </c>
      <c r="C45" s="1" t="s">
        <v>172</v>
      </c>
      <c r="D45" s="1" cm="1">
        <f t="array" ref="D45">COUNT(_xlfn._xlws.FILTER(Database!$AK$2:$AK$508,(Database!$F$2:$F$508=Analysis!$B$45)*(Database!$N$2:$N$508=Analysis!$C$45)*(ISBLANK(Database!$AJ$2:$AJ$508))*(Database!$AI$2:$AI$508="mg/L")))</f>
        <v>4</v>
      </c>
      <c r="E45" s="1" cm="1">
        <f t="array" ref="E45">AVERAGE(_xlfn._xlws.FILTER(Database!$AK$2:$AK$508,(Database!$F$2:$F$508=Analysis!$B$40)*(Database!$N$2:$N$508=Analysis!$C$40)*(ISBLANK(Database!$AJ$2:$AJ$508))*(Database!$AI$2:$AI$508="mg/L")))</f>
        <v>0.72564996965662276</v>
      </c>
      <c r="F45" s="1" cm="1">
        <f t="array" ref="F45">MEDIAN(_xlfn._xlws.FILTER(Database!$AK$2:$AK$508,(Database!$F$2:$F$508=Analysis!$B$45)*(Database!$N$2:$N$508=Analysis!$C$45)*(ISBLANK(Database!$AJ$2:$AJ$508))*(Database!$AI$2:$AI$508="mg/L")))</f>
        <v>0.40323059533291844</v>
      </c>
    </row>
    <row r="46" spans="2:6" x14ac:dyDescent="0.25">
      <c r="B46" s="3" t="s">
        <v>127</v>
      </c>
      <c r="C46" s="3" t="s">
        <v>118</v>
      </c>
      <c r="D46" s="3" cm="1">
        <f t="array" ref="D46">COUNT(_xlfn._xlws.FILTER(Database!$AK$2:$AK$508,(Database!$F$2:$F$508=Analysis!$B$46)*(Database!$N$2:$N$508=Analysis!$C$46)*(ISBLANK(Database!$AJ$2:$AJ$508))*(Database!$AI$2:$AI$508="mg/L")))</f>
        <v>8</v>
      </c>
      <c r="E46" s="3" cm="1">
        <f t="array" ref="E46">AVERAGE(_xlfn._xlws.FILTER(Database!$AK$2:$AK$508,(Database!$F$2:$F$508=Analysis!$B$40)*(Database!$N$2:$N$508=Analysis!$C$40)*(ISBLANK(Database!$AJ$2:$AJ$508))*(Database!$AI$2:$AI$508="mg/L")))</f>
        <v>0.72564996965662276</v>
      </c>
      <c r="F46" s="3" cm="1">
        <f t="array" ref="F46">MEDIAN(_xlfn._xlws.FILTER(Database!$AK$2:$AK$508,(Database!$F$2:$F$508=Analysis!$B$46)*(Database!$N$2:$N$508=Analysis!$C$46)*(ISBLANK(Database!$AJ$2:$AJ$508))*(Database!$AI$2:$AI$508="mg/L")))</f>
        <v>0.37027339168150464</v>
      </c>
    </row>
    <row r="49" spans="2:2" x14ac:dyDescent="0.25">
      <c r="B49" s="1" t="s">
        <v>436</v>
      </c>
    </row>
    <row r="69" spans="2:2" x14ac:dyDescent="0.25">
      <c r="B69" s="9" t="s">
        <v>485</v>
      </c>
    </row>
    <row r="105" spans="2:2" x14ac:dyDescent="0.25">
      <c r="B105" s="9" t="s">
        <v>484</v>
      </c>
    </row>
    <row r="140" spans="2:2" x14ac:dyDescent="0.25">
      <c r="B140" s="9" t="s">
        <v>483</v>
      </c>
    </row>
    <row r="175" spans="2:2" x14ac:dyDescent="0.25">
      <c r="B175" s="9" t="s">
        <v>482</v>
      </c>
    </row>
    <row r="208" spans="2:2" x14ac:dyDescent="0.25">
      <c r="B208" s="9" t="s">
        <v>481</v>
      </c>
    </row>
    <row r="242" spans="2:2" x14ac:dyDescent="0.25">
      <c r="B242" s="9" t="s">
        <v>480</v>
      </c>
    </row>
    <row r="276" spans="2:2" x14ac:dyDescent="0.25">
      <c r="B276" s="40" t="s">
        <v>503</v>
      </c>
    </row>
    <row r="314" spans="2:13" x14ac:dyDescent="0.25">
      <c r="B314" s="1" t="s">
        <v>474</v>
      </c>
    </row>
    <row r="316" spans="2:13" ht="34.5" customHeight="1" thickBot="1" x14ac:dyDescent="0.3">
      <c r="B316" s="2" t="s">
        <v>110</v>
      </c>
      <c r="C316" s="2" t="s">
        <v>475</v>
      </c>
      <c r="D316" s="77" t="s">
        <v>476</v>
      </c>
      <c r="E316" s="77"/>
      <c r="F316" s="77"/>
      <c r="G316" s="77"/>
      <c r="H316" s="78" t="s">
        <v>478</v>
      </c>
      <c r="I316" s="79"/>
      <c r="J316" s="79"/>
      <c r="K316" s="78" t="s">
        <v>479</v>
      </c>
      <c r="L316" s="79"/>
      <c r="M316" s="79"/>
    </row>
    <row r="317" spans="2:13" ht="15.75" thickTop="1" x14ac:dyDescent="0.25">
      <c r="B317" s="1" t="s">
        <v>129</v>
      </c>
      <c r="C317" s="1" t="s">
        <v>133</v>
      </c>
      <c r="D317" s="72" t="str">
        <f>_xlfn.CONCAT("y = (x - exp(",ROUND('Regression Data'!M19,4)," + ",ROUND('Regression Data'!M20,4)," × log(x)))/x")</f>
        <v>y = (x - exp(-0.0486 + 0.7876 × log(x)))/x</v>
      </c>
      <c r="E317" s="72"/>
      <c r="F317" s="72"/>
      <c r="G317" s="72"/>
      <c r="H317" s="74">
        <v>3</v>
      </c>
      <c r="I317" s="74"/>
      <c r="J317" s="74"/>
      <c r="K317" s="80">
        <f>ROUND((H317-EXP('Regression Data'!M19+'Regression Data'!M20*LN(H317)))/H317*100,2)</f>
        <v>24.56</v>
      </c>
      <c r="L317" s="80"/>
      <c r="M317" s="80"/>
    </row>
    <row r="318" spans="2:13" x14ac:dyDescent="0.25">
      <c r="B318" s="1" t="s">
        <v>129</v>
      </c>
      <c r="C318" s="1" t="s">
        <v>115</v>
      </c>
      <c r="D318" s="72" t="str">
        <f>_xlfn.CONCAT("y = (x - exp(",ROUND('Regression Data'!M71,4)," + ",ROUND('Regression Data'!M72,4)," × log(x)))/x")</f>
        <v>y = (x - exp(-0.3609 + 0.886 × log(x)))/x</v>
      </c>
      <c r="E318" s="72"/>
      <c r="F318" s="72"/>
      <c r="G318" s="72"/>
      <c r="H318" s="75">
        <v>3</v>
      </c>
      <c r="I318" s="75"/>
      <c r="J318" s="75"/>
      <c r="K318" s="72">
        <f>ROUND((H318-EXP('Regression Data'!M71+'Regression Data'!M72*LN(H318)))/H318*100,2)</f>
        <v>38.5</v>
      </c>
      <c r="L318" s="72"/>
      <c r="M318" s="72"/>
    </row>
    <row r="319" spans="2:13" x14ac:dyDescent="0.25">
      <c r="B319" s="1" t="s">
        <v>129</v>
      </c>
      <c r="C319" s="1" t="s">
        <v>132</v>
      </c>
      <c r="D319" s="72" t="str">
        <f>_xlfn.CONCAT("y = (x - exp(",ROUND('Regression Data'!M145,4)," + ",ROUND('Regression Data'!M146,4)," × log(x)))/x")</f>
        <v>y = (x - exp(-0.0975 + 0.7622 × log(x)))/x</v>
      </c>
      <c r="E319" s="72"/>
      <c r="F319" s="72"/>
      <c r="G319" s="72"/>
      <c r="H319" s="75">
        <v>3</v>
      </c>
      <c r="I319" s="75"/>
      <c r="J319" s="75"/>
      <c r="K319" s="72">
        <f>ROUND((H319-EXP('Regression Data'!M145+'Regression Data'!M146*LN(H319)))/H319*100,2)</f>
        <v>30.15</v>
      </c>
      <c r="L319" s="72"/>
      <c r="M319" s="72"/>
    </row>
    <row r="320" spans="2:13" x14ac:dyDescent="0.25">
      <c r="B320" s="1" t="s">
        <v>129</v>
      </c>
      <c r="C320" s="1" t="s">
        <v>192</v>
      </c>
      <c r="D320" s="72" t="str">
        <f>_xlfn.CONCAT("y = (x - exp(",ROUND('Regression Data'!M196,4)," + ",ROUND('Regression Data'!M197,4)," × log(x)))/x")</f>
        <v>y = (x - exp(-0.315 + 0.6304 × log(x)))/x</v>
      </c>
      <c r="E320" s="72"/>
      <c r="F320" s="72"/>
      <c r="G320" s="72"/>
      <c r="H320" s="75">
        <v>3</v>
      </c>
      <c r="I320" s="75"/>
      <c r="J320" s="75"/>
      <c r="K320" s="72">
        <f>ROUND((H320-EXP('Regression Data'!M196+'Regression Data'!M197*LN(H320)))/H320*100,2)</f>
        <v>51.38</v>
      </c>
      <c r="L320" s="72"/>
      <c r="M320" s="72"/>
    </row>
    <row r="321" spans="2:13" x14ac:dyDescent="0.25">
      <c r="B321" s="1" t="s">
        <v>129</v>
      </c>
      <c r="C321" s="1" t="s">
        <v>136</v>
      </c>
      <c r="D321" s="72" t="str">
        <f>_xlfn.CONCAT("y = (x - exp(",ROUND('Regression Data'!M245,4)," + ",ROUND('Regression Data'!M246,4)," × log(x)))/x")</f>
        <v>y = (x - exp(-0.1933 + 1.1321 × log(x)))/x</v>
      </c>
      <c r="E321" s="72"/>
      <c r="F321" s="72"/>
      <c r="G321" s="72"/>
      <c r="H321" s="75">
        <v>3</v>
      </c>
      <c r="I321" s="75"/>
      <c r="J321" s="75"/>
      <c r="K321" s="72">
        <f>ROUND((H321-EXP('Regression Data'!M245+'Regression Data'!M246*LN(H321)))/H321*100,2)</f>
        <v>4.7</v>
      </c>
      <c r="L321" s="72"/>
      <c r="M321" s="72"/>
    </row>
    <row r="322" spans="2:13" x14ac:dyDescent="0.25">
      <c r="B322" s="1" t="s">
        <v>129</v>
      </c>
      <c r="C322" s="1" t="s">
        <v>177</v>
      </c>
      <c r="D322" s="72" t="str">
        <f>_xlfn.CONCAT("y = (x - exp(",ROUND('Regression Data'!M295,4)," + ",ROUND('Regression Data'!M296,4)," × log(x)))/x")</f>
        <v>y = (x - exp(-0.1725 + 0.7887 × log(x)))/x</v>
      </c>
      <c r="E322" s="72"/>
      <c r="F322" s="72"/>
      <c r="G322" s="72"/>
      <c r="H322" s="75">
        <v>3</v>
      </c>
      <c r="I322" s="75"/>
      <c r="J322" s="75"/>
      <c r="K322" s="72">
        <f>ROUND((H322-EXP('Regression Data'!M295+'Regression Data'!M296*LN(H322)))/H322*100,2)</f>
        <v>33.28</v>
      </c>
      <c r="L322" s="72"/>
      <c r="M322" s="72"/>
    </row>
    <row r="323" spans="2:13" x14ac:dyDescent="0.25">
      <c r="B323" s="1" t="s">
        <v>129</v>
      </c>
      <c r="C323" s="1" t="s">
        <v>118</v>
      </c>
      <c r="D323" s="72" t="str">
        <f>_xlfn.CONCAT("y = (x - exp(",ROUND('Regression Data'!M345,4)," + ",ROUND('Regression Data'!M346,4)," × log(x)))/x")</f>
        <v>y = (x - exp(-0.3939 + 0.7762 × log(x)))/x</v>
      </c>
      <c r="E323" s="72"/>
      <c r="F323" s="72"/>
      <c r="G323" s="72"/>
      <c r="H323" s="75">
        <v>3</v>
      </c>
      <c r="I323" s="75"/>
      <c r="J323" s="75"/>
      <c r="K323" s="72">
        <f>ROUND((H323-EXP('Regression Data'!M345+'Regression Data'!M346*LN(H323)))/H323*100,2)</f>
        <v>47.26</v>
      </c>
      <c r="L323" s="72"/>
      <c r="M323" s="72"/>
    </row>
    <row r="324" spans="2:13" x14ac:dyDescent="0.25">
      <c r="B324" s="1" t="s">
        <v>127</v>
      </c>
      <c r="C324" s="1" t="s">
        <v>133</v>
      </c>
      <c r="D324" s="72" t="str">
        <f>_xlfn.CONCAT("y = (x - exp(",ROUND('Regression Data'!M42,4)," + ",ROUND('Regression Data'!M43,4)," × log(x)))/x")</f>
        <v>y = (x - exp(-0.5595 + 0.9894 × log(x)))/x</v>
      </c>
      <c r="E324" s="72"/>
      <c r="F324" s="72"/>
      <c r="G324" s="72"/>
      <c r="H324" s="75">
        <v>3</v>
      </c>
      <c r="I324" s="75"/>
      <c r="J324" s="75"/>
      <c r="K324" s="72">
        <f>ROUND((H324-EXP('Regression Data'!M42+'Regression Data'!M43*LN(H324)))/H324*100,2)</f>
        <v>43.52</v>
      </c>
      <c r="L324" s="72"/>
      <c r="M324" s="72"/>
    </row>
    <row r="325" spans="2:13" x14ac:dyDescent="0.25">
      <c r="B325" s="1" t="s">
        <v>127</v>
      </c>
      <c r="C325" s="1" t="s">
        <v>115</v>
      </c>
      <c r="D325" s="72" t="str">
        <f>_xlfn.CONCAT("y = (x - exp(",ROUND('Regression Data'!M107,4)," + ",ROUND('Regression Data'!M108,4)," × log(x)))/x")</f>
        <v>y = (x - exp(-0.9808 + 0.4702 × log(x)))/x</v>
      </c>
      <c r="E325" s="72"/>
      <c r="F325" s="72"/>
      <c r="G325" s="72"/>
      <c r="H325" s="75">
        <v>3</v>
      </c>
      <c r="I325" s="75"/>
      <c r="J325" s="75"/>
      <c r="K325" s="72">
        <f>ROUND((H325-EXP('Regression Data'!M107+'Regression Data'!M108*LN(H325)))/H325*100,2)</f>
        <v>79.05</v>
      </c>
      <c r="L325" s="72"/>
      <c r="M325" s="72"/>
    </row>
    <row r="326" spans="2:13" x14ac:dyDescent="0.25">
      <c r="B326" s="1" t="s">
        <v>127</v>
      </c>
      <c r="C326" s="1" t="s">
        <v>132</v>
      </c>
      <c r="D326" s="72" t="str">
        <f>_xlfn.CONCAT("y = (x - exp(",ROUND('Regression Data'!M170,4)," + ",ROUND('Regression Data'!M171,4)," × log(x)))/x")</f>
        <v>y = (x - exp(-0.5793 + 0.4183 × log(x)))/x</v>
      </c>
      <c r="E326" s="72"/>
      <c r="F326" s="72"/>
      <c r="G326" s="72"/>
      <c r="H326" s="75">
        <v>3</v>
      </c>
      <c r="I326" s="75"/>
      <c r="J326" s="75"/>
      <c r="K326" s="72">
        <f>ROUND((H326-EXP('Regression Data'!M170+'Regression Data'!M171*LN(H326)))/H326*100,2)</f>
        <v>70.430000000000007</v>
      </c>
      <c r="L326" s="72"/>
      <c r="M326" s="72"/>
    </row>
    <row r="327" spans="2:13" x14ac:dyDescent="0.25">
      <c r="B327" s="1" t="s">
        <v>127</v>
      </c>
      <c r="C327" s="1" t="s">
        <v>192</v>
      </c>
      <c r="D327" s="72" t="str">
        <f>_xlfn.CONCAT("y = (x - exp(",ROUND('Regression Data'!M218,4)," + ",ROUND('Regression Data'!M219,4)," × log(x)))/x")</f>
        <v>y = (x - exp(-0.7835 + 1.0246 × log(x)))/x</v>
      </c>
      <c r="E327" s="72"/>
      <c r="F327" s="72"/>
      <c r="G327" s="72"/>
      <c r="H327" s="75">
        <v>3</v>
      </c>
      <c r="I327" s="75"/>
      <c r="J327" s="75"/>
      <c r="K327" s="72">
        <f>ROUND((H327-EXP('Regression Data'!M218+'Regression Data'!M219*LN(H327)))/H327*100,2)</f>
        <v>53.07</v>
      </c>
      <c r="L327" s="72"/>
      <c r="M327" s="72"/>
    </row>
    <row r="328" spans="2:13" x14ac:dyDescent="0.25">
      <c r="B328" s="1" t="s">
        <v>127</v>
      </c>
      <c r="C328" s="1" t="s">
        <v>136</v>
      </c>
      <c r="D328" s="72" t="str">
        <f>_xlfn.CONCAT("y = (x - exp(",ROUND('Regression Data'!M268,4)," + ",ROUND('Regression Data'!M269,4)," × log(x)))/x")</f>
        <v>y = (x - exp(-0.3349 + 0.8309 × log(x)))/x</v>
      </c>
      <c r="E328" s="72"/>
      <c r="F328" s="72"/>
      <c r="G328" s="72"/>
      <c r="H328" s="75">
        <v>3</v>
      </c>
      <c r="I328" s="75"/>
      <c r="J328" s="75"/>
      <c r="K328" s="72">
        <f>ROUND((H328-EXP('Regression Data'!M268+'Regression Data'!M269*LN(H328)))/H328*100,2)</f>
        <v>40.590000000000003</v>
      </c>
      <c r="L328" s="72"/>
      <c r="M328" s="72"/>
    </row>
    <row r="329" spans="2:13" x14ac:dyDescent="0.25">
      <c r="B329" s="1" t="s">
        <v>127</v>
      </c>
      <c r="C329" s="1" t="s">
        <v>177</v>
      </c>
      <c r="D329" s="72" t="str">
        <f>_xlfn.CONCAT("y = (x - exp(",ROUND('Regression Data'!M316,4)," + ",ROUND('Regression Data'!M317,4)," × log(x)))/x")</f>
        <v>y = (x - exp(-0.6442 + 0.582 × log(x)))/x</v>
      </c>
      <c r="E329" s="72"/>
      <c r="F329" s="72"/>
      <c r="G329" s="72"/>
      <c r="H329" s="75">
        <v>3</v>
      </c>
      <c r="I329" s="75"/>
      <c r="J329" s="75"/>
      <c r="K329" s="72">
        <f>ROUND((H329-EXP('Regression Data'!M316+'Regression Data'!M317*LN(H329)))/H329*100,2)</f>
        <v>66.83</v>
      </c>
      <c r="L329" s="72"/>
      <c r="M329" s="72"/>
    </row>
    <row r="330" spans="2:13" x14ac:dyDescent="0.25">
      <c r="B330" s="3" t="s">
        <v>127</v>
      </c>
      <c r="C330" s="3" t="s">
        <v>118</v>
      </c>
      <c r="D330" s="73" t="str">
        <f>_xlfn.CONCAT("y = (x - exp(",ROUND('Regression Data'!M370,4)," + ",ROUND('Regression Data'!M371,4)," × log(x)))/x")</f>
        <v>y = (x - exp(-0.6229 + 0.6639 × log(x)))/x</v>
      </c>
      <c r="E330" s="73"/>
      <c r="F330" s="73"/>
      <c r="G330" s="73"/>
      <c r="H330" s="76">
        <v>3</v>
      </c>
      <c r="I330" s="76"/>
      <c r="J330" s="76"/>
      <c r="K330" s="73">
        <f>ROUND((H330-EXP('Regression Data'!M370+'Regression Data'!M371*LN(H330)))/H330*100,2)</f>
        <v>62.92</v>
      </c>
      <c r="L330" s="73"/>
      <c r="M330" s="73"/>
    </row>
    <row r="334" spans="2:13" x14ac:dyDescent="0.25">
      <c r="B334" s="40" t="s">
        <v>502</v>
      </c>
      <c r="H334" s="40" t="s">
        <v>504</v>
      </c>
    </row>
    <row r="335" spans="2:13" ht="15.75" thickBot="1" x14ac:dyDescent="0.3">
      <c r="B335" s="44" t="s">
        <v>39</v>
      </c>
      <c r="C335" s="45"/>
      <c r="D335" s="46" t="s">
        <v>49</v>
      </c>
    </row>
    <row r="336" spans="2:13" ht="15.75" thickTop="1" x14ac:dyDescent="0.25">
      <c r="B336" s="42" t="str" cm="1">
        <f t="array" ref="B336:B361">_xlfn.UNIQUE(Database!R2:R508)</f>
        <v>Connecticut</v>
      </c>
      <c r="C336" s="43"/>
      <c r="D336" s="41">
        <f>COUNTIF(Database!$R$2:$R$508,Analysis!$B$336)</f>
        <v>24</v>
      </c>
    </row>
    <row r="337" spans="2:4" x14ac:dyDescent="0.25">
      <c r="B337" s="42" t="str">
        <v>Mississippi</v>
      </c>
      <c r="C337" s="43"/>
      <c r="D337" s="41">
        <f>COUNTIF(Database!$R$2:$R$508,Analysis!$B$337)</f>
        <v>12</v>
      </c>
    </row>
    <row r="338" spans="2:4" x14ac:dyDescent="0.25">
      <c r="B338" s="42" t="str">
        <v>North Carolina</v>
      </c>
      <c r="C338" s="43"/>
      <c r="D338" s="41">
        <f>COUNTIF(Database!$R$2:$R$508,Analysis!$B$338)</f>
        <v>182</v>
      </c>
    </row>
    <row r="339" spans="2:4" x14ac:dyDescent="0.25">
      <c r="B339" s="42" t="str">
        <v>Virginia</v>
      </c>
      <c r="C339" s="43"/>
      <c r="D339" s="41">
        <f>COUNTIF(Database!$R$2:$R$508,Analysis!$B$339)</f>
        <v>63</v>
      </c>
    </row>
    <row r="340" spans="2:4" x14ac:dyDescent="0.25">
      <c r="B340" s="42" t="str">
        <v>Texas</v>
      </c>
      <c r="C340" s="43"/>
      <c r="D340" s="41">
        <f>COUNTIF(Database!$R$2:$R$508,Analysis!$B$340)</f>
        <v>4</v>
      </c>
    </row>
    <row r="341" spans="2:4" x14ac:dyDescent="0.25">
      <c r="B341" s="42" t="str">
        <v>California</v>
      </c>
      <c r="C341" s="43"/>
      <c r="D341" s="41">
        <f>COUNTIF(Database!$R$2:$R$508,Analysis!$B$341)</f>
        <v>21</v>
      </c>
    </row>
    <row r="342" spans="2:4" x14ac:dyDescent="0.25">
      <c r="B342" s="42" t="str">
        <v>Rhode Island</v>
      </c>
      <c r="C342" s="43"/>
      <c r="D342" s="41">
        <f>COUNTIF(Database!$R$2:$R$508,Analysis!$B$342)</f>
        <v>6</v>
      </c>
    </row>
    <row r="343" spans="2:4" x14ac:dyDescent="0.25">
      <c r="B343" s="42" t="str">
        <v>New York</v>
      </c>
      <c r="C343" s="43"/>
      <c r="D343" s="41">
        <f>COUNTIF(Database!$R$2:$R$508,Analysis!$B$343)</f>
        <v>3</v>
      </c>
    </row>
    <row r="344" spans="2:4" x14ac:dyDescent="0.25">
      <c r="B344" s="42" t="str">
        <v>Florida</v>
      </c>
      <c r="C344" s="43"/>
      <c r="D344" s="41">
        <f>COUNTIF(Database!$R$2:$R$508,Analysis!$B$344)</f>
        <v>27</v>
      </c>
    </row>
    <row r="345" spans="2:4" x14ac:dyDescent="0.25">
      <c r="B345" s="42" t="str">
        <v>West Virginia</v>
      </c>
      <c r="C345" s="43"/>
      <c r="D345" s="41">
        <f>COUNTIF(Database!$R$2:$R$508,Analysis!$B$345)</f>
        <v>1</v>
      </c>
    </row>
    <row r="346" spans="2:4" x14ac:dyDescent="0.25">
      <c r="B346" s="42" t="str">
        <v>Puerto Rico</v>
      </c>
      <c r="C346" s="43"/>
      <c r="D346" s="41">
        <f>COUNTIF(Database!$R$2:$R$508,Analysis!$B$346)</f>
        <v>8</v>
      </c>
    </row>
    <row r="347" spans="2:4" x14ac:dyDescent="0.25">
      <c r="B347" s="42" t="str">
        <v>North Dakota</v>
      </c>
      <c r="C347" s="43"/>
      <c r="D347" s="41">
        <f>COUNTIF(Database!$R$2:$R$508,Analysis!$B$347)</f>
        <v>6</v>
      </c>
    </row>
    <row r="348" spans="2:4" x14ac:dyDescent="0.25">
      <c r="B348" s="42" t="str">
        <v>Nevada</v>
      </c>
      <c r="C348" s="43"/>
      <c r="D348" s="41">
        <f>COUNTIF(Database!$R$2:$R$508,Analysis!$B$348)</f>
        <v>13</v>
      </c>
    </row>
    <row r="349" spans="2:4" x14ac:dyDescent="0.25">
      <c r="B349" s="42" t="str">
        <v>Nebraska</v>
      </c>
      <c r="C349" s="43"/>
      <c r="D349" s="41">
        <f>COUNTIF(Database!$R$2:$R$508,Analysis!$B$349)</f>
        <v>2</v>
      </c>
    </row>
    <row r="350" spans="2:4" x14ac:dyDescent="0.25">
      <c r="B350" s="42" t="str">
        <v>Pennsylvania</v>
      </c>
      <c r="C350" s="43"/>
      <c r="D350" s="41">
        <f>COUNTIF(Database!$R$2:$R$508,Analysis!$B$350)</f>
        <v>5</v>
      </c>
    </row>
    <row r="351" spans="2:4" x14ac:dyDescent="0.25">
      <c r="B351" s="42" t="str">
        <v>Wisconsin</v>
      </c>
      <c r="C351" s="43"/>
      <c r="D351" s="41">
        <f>COUNTIF(Database!$R$2:$R$508,Analysis!$B$351)</f>
        <v>3</v>
      </c>
    </row>
    <row r="352" spans="2:4" x14ac:dyDescent="0.25">
      <c r="B352" s="42" t="str">
        <v>Minnesota</v>
      </c>
      <c r="C352" s="43"/>
      <c r="D352" s="41">
        <f>COUNTIF(Database!$R$2:$R$508,Analysis!$B$352)</f>
        <v>30</v>
      </c>
    </row>
    <row r="353" spans="2:4" x14ac:dyDescent="0.25">
      <c r="B353" s="42" t="str">
        <v>Arkansas</v>
      </c>
      <c r="C353" s="43"/>
      <c r="D353" s="41">
        <f>COUNTIF(Database!$R$2:$R$508,Analysis!$B$353)</f>
        <v>7</v>
      </c>
    </row>
    <row r="354" spans="2:4" x14ac:dyDescent="0.25">
      <c r="B354" s="42" t="str">
        <v>Colorado</v>
      </c>
      <c r="C354" s="43"/>
      <c r="D354" s="41">
        <f>COUNTIF(Database!$R$2:$R$508,Analysis!$B$354)</f>
        <v>6</v>
      </c>
    </row>
    <row r="355" spans="2:4" x14ac:dyDescent="0.25">
      <c r="B355" s="42" t="str">
        <v>Illinois</v>
      </c>
      <c r="C355" s="43"/>
      <c r="D355" s="41">
        <f>COUNTIF(Database!$R$2:$R$508,Analysis!$B$355)</f>
        <v>2</v>
      </c>
    </row>
    <row r="356" spans="2:4" x14ac:dyDescent="0.25">
      <c r="B356" s="42" t="str">
        <v>Iowa</v>
      </c>
      <c r="C356" s="43"/>
      <c r="D356" s="41">
        <f>COUNTIF(Database!$R$2:$R$508,Analysis!$B$356)</f>
        <v>3</v>
      </c>
    </row>
    <row r="357" spans="2:4" x14ac:dyDescent="0.25">
      <c r="B357" s="42" t="str">
        <v>Maryland</v>
      </c>
      <c r="C357" s="43"/>
      <c r="D357" s="41">
        <f>COUNTIF(Database!$R$2:$R$508,Analysis!$B$357)</f>
        <v>46</v>
      </c>
    </row>
    <row r="358" spans="2:4" x14ac:dyDescent="0.25">
      <c r="B358" s="42" t="str">
        <v>Michigan</v>
      </c>
      <c r="C358" s="43"/>
      <c r="D358" s="41">
        <f>COUNTIF(Database!$R$2:$R$508,Analysis!$B$358)</f>
        <v>6</v>
      </c>
    </row>
    <row r="359" spans="2:4" x14ac:dyDescent="0.25">
      <c r="B359" s="42" t="str">
        <v>New Hampshire</v>
      </c>
      <c r="C359" s="43"/>
      <c r="D359" s="41">
        <f>COUNTIF(Database!$R$2:$R$508,Analysis!$B$359)</f>
        <v>16</v>
      </c>
    </row>
    <row r="360" spans="2:4" x14ac:dyDescent="0.25">
      <c r="B360" s="42" t="str">
        <v>Alabama</v>
      </c>
      <c r="C360" s="43"/>
      <c r="D360" s="41">
        <f>COUNTIF(Database!$R$2:$R$508,Analysis!$B$360)</f>
        <v>1</v>
      </c>
    </row>
    <row r="361" spans="2:4" x14ac:dyDescent="0.25">
      <c r="B361" s="47" t="str">
        <v>Louisiana</v>
      </c>
      <c r="C361" s="48"/>
      <c r="D361" s="49">
        <f>COUNTIF(Database!$R$2:$R$508,Analysis!$B$361)</f>
        <v>10</v>
      </c>
    </row>
  </sheetData>
  <sheetProtection sheet="1" objects="1" scenarios="1"/>
  <mergeCells count="45">
    <mergeCell ref="D316:G316"/>
    <mergeCell ref="D317:G317"/>
    <mergeCell ref="D318:G318"/>
    <mergeCell ref="H316:J316"/>
    <mergeCell ref="K316:M316"/>
    <mergeCell ref="K317:M317"/>
    <mergeCell ref="K318:M318"/>
    <mergeCell ref="D319:G319"/>
    <mergeCell ref="D320:G320"/>
    <mergeCell ref="D321:G321"/>
    <mergeCell ref="D322:G322"/>
    <mergeCell ref="D323:G323"/>
    <mergeCell ref="D324:G324"/>
    <mergeCell ref="D325:G325"/>
    <mergeCell ref="D326:G326"/>
    <mergeCell ref="D327:G327"/>
    <mergeCell ref="D328:G328"/>
    <mergeCell ref="D329:G329"/>
    <mergeCell ref="D330:G330"/>
    <mergeCell ref="H317:J317"/>
    <mergeCell ref="H318:J318"/>
    <mergeCell ref="H319:J319"/>
    <mergeCell ref="H320:J320"/>
    <mergeCell ref="H321:J321"/>
    <mergeCell ref="H322:J322"/>
    <mergeCell ref="H323:J323"/>
    <mergeCell ref="H324:J324"/>
    <mergeCell ref="H325:J325"/>
    <mergeCell ref="H326:J326"/>
    <mergeCell ref="H327:J327"/>
    <mergeCell ref="H328:J328"/>
    <mergeCell ref="H329:J329"/>
    <mergeCell ref="H330:J330"/>
    <mergeCell ref="K319:M319"/>
    <mergeCell ref="K320:M320"/>
    <mergeCell ref="K321:M321"/>
    <mergeCell ref="K322:M322"/>
    <mergeCell ref="K323:M323"/>
    <mergeCell ref="K329:M329"/>
    <mergeCell ref="K330:M330"/>
    <mergeCell ref="K324:M324"/>
    <mergeCell ref="K325:M325"/>
    <mergeCell ref="K326:M326"/>
    <mergeCell ref="K327:M327"/>
    <mergeCell ref="K328:M32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0095A-C801-4591-B05F-0892D2212761}">
  <dimension ref="A1:T374"/>
  <sheetViews>
    <sheetView topLeftCell="A332" workbookViewId="0">
      <selection activeCell="W375" sqref="W375"/>
    </sheetView>
  </sheetViews>
  <sheetFormatPr defaultRowHeight="15" x14ac:dyDescent="0.25"/>
  <cols>
    <col min="1" max="1" width="9.140625" style="9"/>
    <col min="2" max="2" width="10.85546875" style="9" bestFit="1" customWidth="1"/>
    <col min="3" max="3" width="12.7109375" style="9" bestFit="1" customWidth="1"/>
    <col min="4" max="8" width="9.140625" style="9"/>
    <col min="9" max="9" width="12" style="9" bestFit="1" customWidth="1"/>
    <col min="10" max="16384" width="9.140625" style="9"/>
  </cols>
  <sheetData>
    <row r="1" spans="1:20" x14ac:dyDescent="0.25">
      <c r="A1" s="37" t="s">
        <v>437</v>
      </c>
    </row>
    <row r="3" spans="1:20" x14ac:dyDescent="0.25">
      <c r="A3" s="9" t="s">
        <v>110</v>
      </c>
      <c r="B3" s="9" t="s">
        <v>438</v>
      </c>
      <c r="C3" s="9" t="s">
        <v>439</v>
      </c>
      <c r="D3" s="9" t="s">
        <v>440</v>
      </c>
      <c r="F3" s="9" t="s">
        <v>50</v>
      </c>
      <c r="G3" s="9" t="s">
        <v>51</v>
      </c>
      <c r="H3" s="9" t="s">
        <v>441</v>
      </c>
      <c r="I3" s="9" t="s">
        <v>442</v>
      </c>
      <c r="J3" s="9" t="s">
        <v>443</v>
      </c>
      <c r="L3" t="s">
        <v>444</v>
      </c>
      <c r="M3"/>
      <c r="N3"/>
      <c r="O3"/>
      <c r="P3"/>
      <c r="Q3"/>
      <c r="R3"/>
      <c r="S3"/>
      <c r="T3"/>
    </row>
    <row r="4" spans="1:20" ht="15.75" thickBot="1" x14ac:dyDescent="0.3">
      <c r="A4" s="9" t="s">
        <v>129</v>
      </c>
      <c r="B4" s="9" t="s">
        <v>133</v>
      </c>
      <c r="C4" s="9" cm="1">
        <f t="array" ref="C4:D16">LN(_xlfn.CHOOSECOLS(_xlfn._xlws.FILTER(Database!$X$2:$AD$508,(Database!$F$2:$F$508=$A$4)*(Database!$J$2:$J$508=$B$4)*(ISBLANK(Database!$AJ$2:$AJ$508))*(Database!$AI$2:$AI$508="mg/L")),1,7))</f>
        <v>1.8748743759385615</v>
      </c>
      <c r="D4" s="9">
        <v>0.60976557162089429</v>
      </c>
      <c r="F4" s="9" cm="1">
        <f t="array" ref="F4:G16">_xlfn._xlws.SORT(_xlfn.CHOOSECOLS(_xlfn._xlws.FILTER(Database!$X$2:$AD$508,(Database!$F$2:$F$508=$A$4)*(Database!$J$2:$J$508=$B$4)*(ISBLANK(Database!$AJ$2:$AJ$508))*(Database!$AI$2:$AI$508="mg/L")),1,7))</f>
        <v>0.42</v>
      </c>
      <c r="G4" s="9">
        <v>0.51</v>
      </c>
      <c r="H4" s="9">
        <f>(F4-G4)/F4*100</f>
        <v>-21.428571428571434</v>
      </c>
      <c r="I4" s="9">
        <f>EXP($M$19+$M$20*LN(F4))</f>
        <v>0.48103872588235719</v>
      </c>
      <c r="J4" s="9">
        <f>(F4-I4)/F4*100</f>
        <v>-14.53302997198981</v>
      </c>
      <c r="L4"/>
      <c r="M4"/>
      <c r="N4"/>
      <c r="O4"/>
      <c r="P4"/>
      <c r="Q4"/>
      <c r="R4"/>
      <c r="S4"/>
      <c r="T4"/>
    </row>
    <row r="5" spans="1:20" x14ac:dyDescent="0.25">
      <c r="C5" s="9">
        <v>2.2438960966453663</v>
      </c>
      <c r="D5" s="9">
        <v>1.8484548129046001</v>
      </c>
      <c r="F5" s="9">
        <v>0.79</v>
      </c>
      <c r="G5" s="9">
        <v>0.7</v>
      </c>
      <c r="H5" s="9">
        <f t="shared" ref="H5:H16" si="0">(F5-G5)/F5*100</f>
        <v>11.392405063291148</v>
      </c>
      <c r="I5" s="9">
        <f t="shared" ref="I5:I16" si="1">EXP($M$19+$M$20*LN(F5))</f>
        <v>0.7911952690035764</v>
      </c>
      <c r="J5" s="9">
        <f t="shared" ref="J5:J16" si="2">(F5-I5)/F5*100</f>
        <v>-0.15129987387042534</v>
      </c>
      <c r="L5" s="53" t="s">
        <v>445</v>
      </c>
      <c r="M5" s="53"/>
      <c r="N5"/>
      <c r="O5"/>
      <c r="P5"/>
      <c r="Q5"/>
      <c r="R5"/>
      <c r="S5"/>
      <c r="T5"/>
    </row>
    <row r="6" spans="1:20" x14ac:dyDescent="0.25">
      <c r="C6" s="9">
        <v>1.6486586255873816</v>
      </c>
      <c r="D6" s="9">
        <v>1.1118575154181303</v>
      </c>
      <c r="F6" s="9">
        <v>4.09</v>
      </c>
      <c r="G6" s="9">
        <v>3.22</v>
      </c>
      <c r="H6" s="9">
        <f t="shared" si="0"/>
        <v>21.271393643031779</v>
      </c>
      <c r="I6" s="9">
        <f t="shared" si="1"/>
        <v>2.8887865480775279</v>
      </c>
      <c r="J6" s="9">
        <f t="shared" si="2"/>
        <v>29.36952205189418</v>
      </c>
      <c r="L6" t="s">
        <v>446</v>
      </c>
      <c r="M6">
        <v>0.88064747475308924</v>
      </c>
      <c r="N6"/>
      <c r="O6"/>
      <c r="P6"/>
      <c r="Q6"/>
      <c r="R6"/>
      <c r="S6"/>
      <c r="T6"/>
    </row>
    <row r="7" spans="1:20" x14ac:dyDescent="0.25">
      <c r="C7" s="9">
        <v>1.8437192081587661</v>
      </c>
      <c r="D7" s="9">
        <v>1.501852701754163</v>
      </c>
      <c r="F7" s="9">
        <v>5.01</v>
      </c>
      <c r="G7" s="9">
        <v>5.96</v>
      </c>
      <c r="H7" s="9">
        <f t="shared" si="0"/>
        <v>-18.962075848303396</v>
      </c>
      <c r="I7" s="9">
        <f t="shared" si="1"/>
        <v>3.3893432387951727</v>
      </c>
      <c r="J7" s="9">
        <f t="shared" si="2"/>
        <v>32.348438347401739</v>
      </c>
      <c r="L7" t="s">
        <v>447</v>
      </c>
      <c r="M7">
        <v>0.77553997478899295</v>
      </c>
      <c r="N7"/>
      <c r="O7"/>
      <c r="P7"/>
      <c r="Q7"/>
      <c r="R7"/>
      <c r="S7"/>
      <c r="T7"/>
    </row>
    <row r="8" spans="1:20" x14ac:dyDescent="0.25">
      <c r="C8" s="9">
        <v>2.7317667277195259</v>
      </c>
      <c r="D8" s="9">
        <v>2.2864557110641619</v>
      </c>
      <c r="F8" s="9">
        <v>5.2</v>
      </c>
      <c r="G8" s="9">
        <v>3.04</v>
      </c>
      <c r="H8" s="9">
        <f t="shared" si="0"/>
        <v>41.53846153846154</v>
      </c>
      <c r="I8" s="9">
        <f t="shared" si="1"/>
        <v>3.4901798731779747</v>
      </c>
      <c r="J8" s="9">
        <f t="shared" si="2"/>
        <v>32.881156285038948</v>
      </c>
      <c r="L8" t="s">
        <v>448</v>
      </c>
      <c r="M8">
        <v>0.75513451795162867</v>
      </c>
      <c r="N8"/>
      <c r="O8"/>
      <c r="P8"/>
      <c r="Q8"/>
      <c r="R8"/>
      <c r="S8"/>
      <c r="T8"/>
    </row>
    <row r="9" spans="1:20" x14ac:dyDescent="0.25">
      <c r="C9" s="9">
        <v>2.3214068472346332</v>
      </c>
      <c r="D9" s="9">
        <v>2.1972245773362196</v>
      </c>
      <c r="F9" s="9">
        <v>6.32</v>
      </c>
      <c r="G9" s="9">
        <v>4.49</v>
      </c>
      <c r="H9" s="9">
        <f t="shared" si="0"/>
        <v>28.955696202531644</v>
      </c>
      <c r="I9" s="9">
        <f t="shared" si="1"/>
        <v>4.0697664283213859</v>
      </c>
      <c r="J9" s="9">
        <f t="shared" si="2"/>
        <v>35.604961577193265</v>
      </c>
      <c r="L9" t="s">
        <v>449</v>
      </c>
      <c r="M9">
        <v>0.51992911136157993</v>
      </c>
      <c r="N9"/>
      <c r="O9"/>
      <c r="P9"/>
      <c r="Q9"/>
      <c r="R9"/>
      <c r="S9"/>
      <c r="T9"/>
    </row>
    <row r="10" spans="1:20" ht="15.75" thickBot="1" x14ac:dyDescent="0.3">
      <c r="C10" s="9">
        <v>2.6630528351714742</v>
      </c>
      <c r="D10" s="9">
        <v>2.8189950950539369</v>
      </c>
      <c r="F10" s="9">
        <v>6.52</v>
      </c>
      <c r="G10" s="9">
        <v>1.84</v>
      </c>
      <c r="H10" s="9">
        <f t="shared" si="0"/>
        <v>71.779141104294482</v>
      </c>
      <c r="I10" s="9">
        <f t="shared" si="1"/>
        <v>4.1708666242528745</v>
      </c>
      <c r="J10" s="9">
        <f t="shared" si="2"/>
        <v>36.029653002256524</v>
      </c>
      <c r="L10" s="51" t="s">
        <v>450</v>
      </c>
      <c r="M10" s="51">
        <v>13</v>
      </c>
      <c r="N10"/>
      <c r="O10"/>
      <c r="P10"/>
      <c r="Q10"/>
      <c r="R10"/>
      <c r="S10"/>
      <c r="T10"/>
    </row>
    <row r="11" spans="1:20" x14ac:dyDescent="0.25">
      <c r="C11" s="9">
        <v>-0.86750056770472306</v>
      </c>
      <c r="D11" s="9">
        <v>-0.67334455326376563</v>
      </c>
      <c r="F11" s="9">
        <v>9.43</v>
      </c>
      <c r="G11" s="9">
        <v>6.35</v>
      </c>
      <c r="H11" s="9">
        <f t="shared" si="0"/>
        <v>32.661717921527043</v>
      </c>
      <c r="I11" s="9">
        <f t="shared" si="1"/>
        <v>5.5776653979137727</v>
      </c>
      <c r="J11" s="9">
        <f t="shared" si="2"/>
        <v>40.851904582038465</v>
      </c>
      <c r="L11"/>
      <c r="M11"/>
      <c r="N11"/>
      <c r="O11"/>
      <c r="P11"/>
      <c r="Q11"/>
      <c r="R11"/>
      <c r="S11"/>
      <c r="T11"/>
    </row>
    <row r="12" spans="1:20" ht="15.75" thickBot="1" x14ac:dyDescent="0.3">
      <c r="C12" s="9">
        <v>-0.23572233352106983</v>
      </c>
      <c r="D12" s="9">
        <v>-0.35667494393873245</v>
      </c>
      <c r="F12" s="9">
        <v>10.19</v>
      </c>
      <c r="G12" s="9">
        <v>9</v>
      </c>
      <c r="H12" s="9">
        <f t="shared" si="0"/>
        <v>11.678115799803725</v>
      </c>
      <c r="I12" s="9">
        <f t="shared" si="1"/>
        <v>5.9287820828219653</v>
      </c>
      <c r="J12" s="9">
        <f t="shared" si="2"/>
        <v>41.817643936977767</v>
      </c>
      <c r="L12" t="s">
        <v>451</v>
      </c>
      <c r="M12"/>
      <c r="N12"/>
      <c r="O12"/>
      <c r="P12"/>
      <c r="Q12"/>
      <c r="R12"/>
      <c r="S12"/>
      <c r="T12"/>
    </row>
    <row r="13" spans="1:20" x14ac:dyDescent="0.25">
      <c r="C13" s="9">
        <v>3.4111477125153233</v>
      </c>
      <c r="D13" s="9">
        <v>2.4159137783010487</v>
      </c>
      <c r="F13" s="9">
        <v>11.5</v>
      </c>
      <c r="G13" s="9">
        <v>2.33</v>
      </c>
      <c r="H13" s="9">
        <f t="shared" si="0"/>
        <v>79.739130434782609</v>
      </c>
      <c r="I13" s="9">
        <f t="shared" si="1"/>
        <v>6.5212946757475798</v>
      </c>
      <c r="J13" s="9">
        <f t="shared" si="2"/>
        <v>43.293089776108005</v>
      </c>
      <c r="L13" s="52"/>
      <c r="M13" s="52" t="s">
        <v>455</v>
      </c>
      <c r="N13" s="52" t="s">
        <v>456</v>
      </c>
      <c r="O13" s="52" t="s">
        <v>457</v>
      </c>
      <c r="P13" s="52" t="s">
        <v>458</v>
      </c>
      <c r="Q13" s="52" t="s">
        <v>459</v>
      </c>
      <c r="R13"/>
      <c r="S13"/>
      <c r="T13"/>
    </row>
    <row r="14" spans="1:20" x14ac:dyDescent="0.25">
      <c r="C14" s="9">
        <v>2.4423470353692043</v>
      </c>
      <c r="D14" s="9">
        <v>0.84586826757760925</v>
      </c>
      <c r="F14" s="9">
        <v>14.34</v>
      </c>
      <c r="G14" s="9">
        <v>16.760000000000002</v>
      </c>
      <c r="H14" s="9">
        <f t="shared" si="0"/>
        <v>-16.875871687587178</v>
      </c>
      <c r="I14" s="9">
        <f t="shared" si="1"/>
        <v>7.7593904307445003</v>
      </c>
      <c r="J14" s="9">
        <f t="shared" si="2"/>
        <v>45.889885420191767</v>
      </c>
      <c r="L14" t="s">
        <v>452</v>
      </c>
      <c r="M14">
        <v>1</v>
      </c>
      <c r="N14">
        <v>10.274155521210034</v>
      </c>
      <c r="O14">
        <v>10.274155521210034</v>
      </c>
      <c r="P14">
        <v>38.006498995352437</v>
      </c>
      <c r="Q14">
        <v>7.056659766701347E-5</v>
      </c>
      <c r="R14"/>
      <c r="S14"/>
      <c r="T14"/>
    </row>
    <row r="15" spans="1:20" x14ac:dyDescent="0.25">
      <c r="C15" s="9">
        <v>1.6114359150967734</v>
      </c>
      <c r="D15" s="9">
        <v>1.7850704810772584</v>
      </c>
      <c r="F15" s="9">
        <v>15.36</v>
      </c>
      <c r="G15" s="9">
        <v>9.84</v>
      </c>
      <c r="H15" s="9">
        <f t="shared" si="0"/>
        <v>35.9375</v>
      </c>
      <c r="I15" s="9">
        <f t="shared" si="1"/>
        <v>8.1908998452472908</v>
      </c>
      <c r="J15" s="9">
        <f t="shared" si="2"/>
        <v>46.673829132504615</v>
      </c>
      <c r="L15" t="s">
        <v>453</v>
      </c>
      <c r="M15">
        <v>11</v>
      </c>
      <c r="N15">
        <v>2.9735890892536645</v>
      </c>
      <c r="O15">
        <v>0.27032628084124222</v>
      </c>
      <c r="P15"/>
      <c r="Q15"/>
      <c r="R15"/>
      <c r="S15"/>
      <c r="T15"/>
    </row>
    <row r="16" spans="1:20" ht="15.75" thickBot="1" x14ac:dyDescent="0.3">
      <c r="C16" s="9">
        <v>1.4085449700547104</v>
      </c>
      <c r="D16" s="9">
        <v>1.1693813595563169</v>
      </c>
      <c r="F16" s="9">
        <v>30.3</v>
      </c>
      <c r="G16" s="9">
        <v>11.2</v>
      </c>
      <c r="H16" s="9">
        <f t="shared" si="0"/>
        <v>63.036303630363044</v>
      </c>
      <c r="I16" s="9">
        <f t="shared" si="1"/>
        <v>13.986790542069963</v>
      </c>
      <c r="J16" s="9">
        <f t="shared" si="2"/>
        <v>53.838975108679989</v>
      </c>
      <c r="L16" s="51" t="s">
        <v>415</v>
      </c>
      <c r="M16" s="51">
        <v>12</v>
      </c>
      <c r="N16" s="51">
        <v>13.247744610463698</v>
      </c>
      <c r="O16" s="51"/>
      <c r="P16" s="51"/>
      <c r="Q16" s="51"/>
      <c r="R16"/>
      <c r="S16"/>
      <c r="T16"/>
    </row>
    <row r="17" spans="1:20" ht="15.75" thickBot="1" x14ac:dyDescent="0.3">
      <c r="L17"/>
      <c r="M17"/>
      <c r="N17"/>
      <c r="O17"/>
      <c r="P17"/>
      <c r="Q17"/>
      <c r="R17"/>
      <c r="S17"/>
      <c r="T17"/>
    </row>
    <row r="18" spans="1:20" x14ac:dyDescent="0.25">
      <c r="L18" s="52"/>
      <c r="M18" s="52" t="s">
        <v>460</v>
      </c>
      <c r="N18" s="52" t="s">
        <v>449</v>
      </c>
      <c r="O18" s="52" t="s">
        <v>461</v>
      </c>
      <c r="P18" s="52" t="s">
        <v>462</v>
      </c>
      <c r="Q18" s="52" t="s">
        <v>463</v>
      </c>
      <c r="R18" s="52" t="s">
        <v>464</v>
      </c>
      <c r="S18" s="52" t="s">
        <v>465</v>
      </c>
      <c r="T18" s="52" t="s">
        <v>466</v>
      </c>
    </row>
    <row r="19" spans="1:20" x14ac:dyDescent="0.25">
      <c r="L19" t="s">
        <v>454</v>
      </c>
      <c r="M19">
        <v>-4.8552402321886179E-2</v>
      </c>
      <c r="N19">
        <v>0.26892218112140598</v>
      </c>
      <c r="O19">
        <v>-0.18054443155050495</v>
      </c>
      <c r="P19">
        <v>0.86000846685610421</v>
      </c>
      <c r="Q19">
        <v>-0.64044613218957647</v>
      </c>
      <c r="R19">
        <v>0.54334132754580411</v>
      </c>
      <c r="S19">
        <v>-0.64044613218957647</v>
      </c>
      <c r="T19">
        <v>0.54334132754580411</v>
      </c>
    </row>
    <row r="20" spans="1:20" ht="15.75" thickBot="1" x14ac:dyDescent="0.3">
      <c r="L20" s="51" t="s">
        <v>467</v>
      </c>
      <c r="M20" s="51">
        <v>0.78761343109342363</v>
      </c>
      <c r="N20" s="51">
        <v>0.12775684567721757</v>
      </c>
      <c r="O20" s="51">
        <v>6.1649411185632923</v>
      </c>
      <c r="P20" s="51">
        <v>7.0566597667013592E-5</v>
      </c>
      <c r="Q20" s="51">
        <v>0.50642250965775015</v>
      </c>
      <c r="R20" s="51">
        <v>1.0688043525290971</v>
      </c>
      <c r="S20" s="51">
        <v>0.50642250965775015</v>
      </c>
      <c r="T20" s="51">
        <v>1.0688043525290971</v>
      </c>
    </row>
    <row r="21" spans="1:20" x14ac:dyDescent="0.25">
      <c r="L21"/>
      <c r="M21"/>
      <c r="N21"/>
      <c r="O21"/>
      <c r="P21"/>
      <c r="Q21"/>
      <c r="R21"/>
      <c r="S21"/>
      <c r="T21"/>
    </row>
    <row r="22" spans="1:20" x14ac:dyDescent="0.25">
      <c r="L22"/>
      <c r="M22"/>
      <c r="N22"/>
      <c r="O22"/>
      <c r="P22"/>
      <c r="Q22"/>
      <c r="R22"/>
      <c r="S22"/>
      <c r="T22"/>
    </row>
    <row r="23" spans="1:20" x14ac:dyDescent="0.25">
      <c r="L23"/>
      <c r="M23"/>
      <c r="N23"/>
      <c r="O23"/>
      <c r="P23"/>
      <c r="Q23"/>
      <c r="R23"/>
      <c r="S23"/>
      <c r="T23"/>
    </row>
    <row r="26" spans="1:20" x14ac:dyDescent="0.25">
      <c r="A26" s="9" t="s">
        <v>110</v>
      </c>
      <c r="B26" s="9" t="s">
        <v>438</v>
      </c>
      <c r="C26" s="9" t="s">
        <v>439</v>
      </c>
      <c r="D26" s="9" t="s">
        <v>440</v>
      </c>
      <c r="F26" s="9" t="s">
        <v>50</v>
      </c>
      <c r="G26" s="9" t="s">
        <v>51</v>
      </c>
      <c r="H26" s="9" t="s">
        <v>441</v>
      </c>
      <c r="I26" s="9" t="s">
        <v>442</v>
      </c>
      <c r="J26" s="9" t="s">
        <v>443</v>
      </c>
      <c r="L26" t="s">
        <v>444</v>
      </c>
      <c r="M26"/>
      <c r="N26"/>
      <c r="O26"/>
      <c r="P26"/>
      <c r="Q26"/>
      <c r="R26"/>
      <c r="S26"/>
      <c r="T26"/>
    </row>
    <row r="27" spans="1:20" ht="15.75" thickBot="1" x14ac:dyDescent="0.3">
      <c r="A27" s="9" t="s">
        <v>127</v>
      </c>
      <c r="B27" s="9" t="s">
        <v>133</v>
      </c>
      <c r="C27" s="9" cm="1">
        <f t="array" ref="C27:D48">LN(_xlfn.CHOOSECOLS(_xlfn._xlws.FILTER(Database!$X$2:$AD$508,(Database!$F$2:$F$508=$A$27)*(Database!$J$2:$J$508=$B$27)*(ISBLANK(Database!$AJ$2:$AJ$508))*(Database!$AI$2:$AI$508="mg/L")),1,7))</f>
        <v>-0.11653381625595151</v>
      </c>
      <c r="D27" s="9">
        <v>-0.86750056770472306</v>
      </c>
      <c r="F27" s="9" cm="1">
        <f t="array" ref="F27:G48">_xlfn._xlws.SORT(_xlfn.CHOOSECOLS(_xlfn._xlws.FILTER(Database!$X$2:$AD$508,(Database!$F$2:$F$508=$A$27)*(Database!$J$2:$J$508=$B$27)*(ISBLANK(Database!$AJ$2:$AJ$508))*(Database!$AI$2:$AI$508="mg/L")),1,7))</f>
        <v>0.13</v>
      </c>
      <c r="G27" s="9">
        <v>0.03</v>
      </c>
      <c r="H27" s="9">
        <f>(F27-G27)/F27*100</f>
        <v>76.923076923076934</v>
      </c>
      <c r="I27" s="9">
        <f>EXP($M$42+$M$43*LN(F27))</f>
        <v>7.5920588841500408E-2</v>
      </c>
      <c r="J27" s="9">
        <f>(F27-I27)/F27*100</f>
        <v>41.599547044999689</v>
      </c>
      <c r="L27"/>
      <c r="M27"/>
      <c r="N27"/>
      <c r="O27"/>
      <c r="P27"/>
      <c r="Q27"/>
      <c r="R27"/>
      <c r="S27"/>
      <c r="T27"/>
    </row>
    <row r="28" spans="1:20" x14ac:dyDescent="0.25">
      <c r="C28" s="9">
        <v>0.79750719588418817</v>
      </c>
      <c r="D28" s="9">
        <v>0.38526240079064489</v>
      </c>
      <c r="F28" s="9">
        <v>0.17</v>
      </c>
      <c r="G28" s="9">
        <v>0.16</v>
      </c>
      <c r="H28" s="9">
        <f t="shared" ref="H28:H47" si="3">(F28-G28)/F28*100</f>
        <v>5.8823529411764754</v>
      </c>
      <c r="I28" s="9">
        <f t="shared" ref="I28:I47" si="4">EXP($M$42+$M$43*LN(F28))</f>
        <v>9.8997985503754216E-2</v>
      </c>
      <c r="J28" s="9">
        <f t="shared" ref="J28:J47" si="5">(F28-I28)/F28*100</f>
        <v>41.765890880144582</v>
      </c>
      <c r="L28" s="53" t="s">
        <v>445</v>
      </c>
      <c r="M28" s="53"/>
      <c r="N28"/>
      <c r="O28"/>
      <c r="P28"/>
      <c r="Q28"/>
      <c r="R28"/>
      <c r="S28"/>
      <c r="T28"/>
    </row>
    <row r="29" spans="1:20" x14ac:dyDescent="0.25">
      <c r="C29" s="9">
        <v>-0.34249030894677601</v>
      </c>
      <c r="D29" s="9">
        <v>-0.61618613942381695</v>
      </c>
      <c r="F29" s="9">
        <v>0.43</v>
      </c>
      <c r="G29" s="9">
        <v>0.35</v>
      </c>
      <c r="H29" s="9">
        <f t="shared" si="3"/>
        <v>18.604651162790699</v>
      </c>
      <c r="I29" s="9">
        <f t="shared" si="4"/>
        <v>0.24794803347784661</v>
      </c>
      <c r="J29" s="9">
        <f t="shared" si="5"/>
        <v>42.33766663305893</v>
      </c>
      <c r="L29" t="s">
        <v>446</v>
      </c>
      <c r="M29">
        <v>0.9090591760555663</v>
      </c>
      <c r="N29"/>
      <c r="O29"/>
      <c r="P29"/>
      <c r="Q29"/>
      <c r="R29"/>
      <c r="S29"/>
      <c r="T29"/>
    </row>
    <row r="30" spans="1:20" x14ac:dyDescent="0.25">
      <c r="C30" s="9">
        <v>-8.3381608939051013E-2</v>
      </c>
      <c r="D30" s="9">
        <v>-0.4780358009429998</v>
      </c>
      <c r="F30" s="9">
        <v>0.438</v>
      </c>
      <c r="G30" s="9">
        <v>0.104</v>
      </c>
      <c r="H30" s="9">
        <f t="shared" si="3"/>
        <v>76.25570776255708</v>
      </c>
      <c r="I30" s="9">
        <f t="shared" si="4"/>
        <v>0.25251152259975801</v>
      </c>
      <c r="J30" s="9">
        <f t="shared" si="5"/>
        <v>42.348967442977624</v>
      </c>
      <c r="L30" t="s">
        <v>447</v>
      </c>
      <c r="M30">
        <v>0.82638858557082506</v>
      </c>
      <c r="N30"/>
      <c r="O30"/>
      <c r="P30"/>
      <c r="Q30"/>
      <c r="R30"/>
      <c r="S30"/>
      <c r="T30"/>
    </row>
    <row r="31" spans="1:20" x14ac:dyDescent="0.25">
      <c r="C31" s="9">
        <v>-0.63601098918913623</v>
      </c>
      <c r="D31" s="9">
        <v>-1.5592201962734831</v>
      </c>
      <c r="F31" s="9">
        <v>0.47</v>
      </c>
      <c r="G31" s="9">
        <v>0.53</v>
      </c>
      <c r="H31" s="9">
        <f t="shared" si="3"/>
        <v>-12.765957446808523</v>
      </c>
      <c r="I31" s="9">
        <f t="shared" si="4"/>
        <v>0.27075677471005544</v>
      </c>
      <c r="J31" s="9">
        <f t="shared" si="5"/>
        <v>42.392175593605224</v>
      </c>
      <c r="L31" t="s">
        <v>448</v>
      </c>
      <c r="M31">
        <v>0.81770801484936639</v>
      </c>
      <c r="N31"/>
      <c r="O31"/>
      <c r="P31"/>
      <c r="Q31"/>
      <c r="R31"/>
      <c r="S31"/>
      <c r="T31"/>
    </row>
    <row r="32" spans="1:20" x14ac:dyDescent="0.25">
      <c r="C32" s="9">
        <v>1.6370530794670737</v>
      </c>
      <c r="D32" s="9">
        <v>0.79750719588418817</v>
      </c>
      <c r="F32" s="9">
        <v>0.5</v>
      </c>
      <c r="G32" s="9">
        <v>0.47</v>
      </c>
      <c r="H32" s="9">
        <f t="shared" si="3"/>
        <v>6.0000000000000053</v>
      </c>
      <c r="I32" s="9">
        <f t="shared" si="4"/>
        <v>0.28784968100826819</v>
      </c>
      <c r="J32" s="9">
        <f t="shared" si="5"/>
        <v>42.43006379834636</v>
      </c>
      <c r="L32" t="s">
        <v>449</v>
      </c>
      <c r="M32">
        <v>0.50389836641551289</v>
      </c>
      <c r="N32"/>
      <c r="O32"/>
      <c r="P32"/>
      <c r="Q32"/>
      <c r="R32"/>
      <c r="S32"/>
      <c r="T32"/>
    </row>
    <row r="33" spans="3:20" ht="15.75" thickBot="1" x14ac:dyDescent="0.3">
      <c r="C33" s="9">
        <v>1.803358605071407</v>
      </c>
      <c r="D33" s="9">
        <v>0.98581679452276538</v>
      </c>
      <c r="F33" s="9">
        <v>0.52939999999999998</v>
      </c>
      <c r="G33" s="9">
        <v>0.21029999999999999</v>
      </c>
      <c r="H33" s="9">
        <f t="shared" si="3"/>
        <v>60.27578390630903</v>
      </c>
      <c r="I33" s="9">
        <f t="shared" si="4"/>
        <v>0.30459014225035713</v>
      </c>
      <c r="J33" s="9">
        <f t="shared" si="5"/>
        <v>42.465027908886071</v>
      </c>
      <c r="L33" s="51" t="s">
        <v>450</v>
      </c>
      <c r="M33" s="51">
        <v>22</v>
      </c>
      <c r="N33"/>
      <c r="O33"/>
      <c r="P33"/>
      <c r="Q33"/>
      <c r="R33"/>
      <c r="S33"/>
      <c r="T33"/>
    </row>
    <row r="34" spans="3:20" x14ac:dyDescent="0.25">
      <c r="C34" s="9">
        <v>1.4861396960896067</v>
      </c>
      <c r="D34" s="9">
        <v>1.3297240096314962</v>
      </c>
      <c r="F34" s="9">
        <v>0.56999999999999995</v>
      </c>
      <c r="G34" s="9">
        <v>0.56999999999999995</v>
      </c>
      <c r="H34" s="9">
        <f t="shared" si="3"/>
        <v>0</v>
      </c>
      <c r="I34" s="9">
        <f t="shared" si="4"/>
        <v>0.32769177916913178</v>
      </c>
      <c r="J34" s="9">
        <f t="shared" si="5"/>
        <v>42.510214180854064</v>
      </c>
      <c r="L34"/>
      <c r="M34"/>
      <c r="N34"/>
      <c r="O34"/>
      <c r="P34"/>
      <c r="Q34"/>
      <c r="R34"/>
      <c r="S34"/>
      <c r="T34"/>
    </row>
    <row r="35" spans="3:20" ht="15.75" thickBot="1" x14ac:dyDescent="0.3">
      <c r="C35" s="9">
        <v>1.1410330045520618</v>
      </c>
      <c r="D35" s="9">
        <v>0.14842000511827322</v>
      </c>
      <c r="F35" s="9">
        <v>0.59499999999999997</v>
      </c>
      <c r="G35" s="9">
        <v>0.24199999999999999</v>
      </c>
      <c r="H35" s="9">
        <f t="shared" si="3"/>
        <v>59.327731092436977</v>
      </c>
      <c r="I35" s="9">
        <f t="shared" si="4"/>
        <v>0.34190813864655439</v>
      </c>
      <c r="J35" s="9">
        <f t="shared" si="5"/>
        <v>42.536447286293381</v>
      </c>
      <c r="L35" t="s">
        <v>451</v>
      </c>
      <c r="M35"/>
      <c r="N35"/>
      <c r="O35"/>
      <c r="P35"/>
      <c r="Q35"/>
      <c r="R35"/>
      <c r="S35"/>
      <c r="T35"/>
    </row>
    <row r="36" spans="3:20" x14ac:dyDescent="0.25">
      <c r="C36" s="9">
        <v>0.70803579305369591</v>
      </c>
      <c r="D36" s="9">
        <v>-0.12897038129696006</v>
      </c>
      <c r="F36" s="9">
        <v>0.71</v>
      </c>
      <c r="G36" s="9">
        <v>0.54</v>
      </c>
      <c r="H36" s="9">
        <f t="shared" si="3"/>
        <v>23.943661971830977</v>
      </c>
      <c r="I36" s="9">
        <f t="shared" si="4"/>
        <v>0.40722538863128838</v>
      </c>
      <c r="J36" s="9">
        <f t="shared" si="5"/>
        <v>42.644311460381914</v>
      </c>
      <c r="L36" s="52"/>
      <c r="M36" s="52" t="s">
        <v>455</v>
      </c>
      <c r="N36" s="52" t="s">
        <v>456</v>
      </c>
      <c r="O36" s="52" t="s">
        <v>457</v>
      </c>
      <c r="P36" s="52" t="s">
        <v>458</v>
      </c>
      <c r="Q36" s="52" t="s">
        <v>459</v>
      </c>
      <c r="R36"/>
      <c r="S36"/>
      <c r="T36"/>
    </row>
    <row r="37" spans="3:20" x14ac:dyDescent="0.25">
      <c r="C37" s="9">
        <v>0.79299251552966143</v>
      </c>
      <c r="D37" s="9">
        <v>0.39877611995736778</v>
      </c>
      <c r="F37" s="9">
        <v>0.89</v>
      </c>
      <c r="G37" s="9">
        <v>0.42</v>
      </c>
      <c r="H37" s="9">
        <f t="shared" si="3"/>
        <v>52.808988764044948</v>
      </c>
      <c r="I37" s="9">
        <f t="shared" si="4"/>
        <v>0.50924068159053915</v>
      </c>
      <c r="J37" s="9">
        <f t="shared" si="5"/>
        <v>42.781945888703468</v>
      </c>
      <c r="L37" t="s">
        <v>452</v>
      </c>
      <c r="M37">
        <v>1</v>
      </c>
      <c r="N37">
        <v>24.172520157566264</v>
      </c>
      <c r="O37">
        <v>24.172520157566264</v>
      </c>
      <c r="P37">
        <v>95.199798733043721</v>
      </c>
      <c r="Q37">
        <v>4.7766984375161002E-9</v>
      </c>
      <c r="R37"/>
      <c r="S37"/>
      <c r="T37"/>
    </row>
    <row r="38" spans="3:20" x14ac:dyDescent="0.25">
      <c r="C38" s="9">
        <v>-1.7719568419318752</v>
      </c>
      <c r="D38" s="9">
        <v>-1.8325814637483102</v>
      </c>
      <c r="F38" s="9">
        <v>0.92</v>
      </c>
      <c r="G38" s="9">
        <v>0.62</v>
      </c>
      <c r="H38" s="9">
        <f t="shared" si="3"/>
        <v>32.608695652173921</v>
      </c>
      <c r="I38" s="9">
        <f t="shared" si="4"/>
        <v>0.52622057207998663</v>
      </c>
      <c r="J38" s="9">
        <f t="shared" si="5"/>
        <v>42.802111730436238</v>
      </c>
      <c r="L38" t="s">
        <v>453</v>
      </c>
      <c r="M38">
        <v>20</v>
      </c>
      <c r="N38">
        <v>5.0782712735244511</v>
      </c>
      <c r="O38">
        <v>0.25391356367622253</v>
      </c>
      <c r="P38"/>
      <c r="Q38"/>
      <c r="R38"/>
      <c r="S38"/>
      <c r="T38"/>
    </row>
    <row r="39" spans="3:20" ht="15.75" thickBot="1" x14ac:dyDescent="0.3">
      <c r="C39" s="9">
        <v>-0.75502258427803282</v>
      </c>
      <c r="D39" s="9">
        <v>-0.6348782724359695</v>
      </c>
      <c r="F39" s="9">
        <v>0.997</v>
      </c>
      <c r="G39" s="9">
        <v>0.30399999999999999</v>
      </c>
      <c r="H39" s="9">
        <f t="shared" si="3"/>
        <v>69.508525576730193</v>
      </c>
      <c r="I39" s="9">
        <f t="shared" si="4"/>
        <v>0.56977578867357881</v>
      </c>
      <c r="J39" s="9">
        <f t="shared" si="5"/>
        <v>42.850974054806542</v>
      </c>
      <c r="L39" s="51" t="s">
        <v>415</v>
      </c>
      <c r="M39" s="51">
        <v>21</v>
      </c>
      <c r="N39" s="51">
        <v>29.250791431090715</v>
      </c>
      <c r="O39" s="51"/>
      <c r="P39" s="51"/>
      <c r="Q39" s="51"/>
      <c r="R39"/>
      <c r="S39"/>
      <c r="T39"/>
    </row>
    <row r="40" spans="3:20" ht="15.75" thickBot="1" x14ac:dyDescent="0.3">
      <c r="C40" s="9">
        <v>-0.69314718055994529</v>
      </c>
      <c r="D40" s="9">
        <v>-0.75502258427803282</v>
      </c>
      <c r="F40" s="9">
        <v>1.02</v>
      </c>
      <c r="G40" s="9">
        <v>1.33</v>
      </c>
      <c r="H40" s="9">
        <f t="shared" si="3"/>
        <v>-30.3921568627451</v>
      </c>
      <c r="I40" s="9">
        <f t="shared" si="4"/>
        <v>0.58277872158798716</v>
      </c>
      <c r="J40" s="9">
        <f t="shared" si="5"/>
        <v>42.864831216864005</v>
      </c>
      <c r="L40"/>
      <c r="M40"/>
      <c r="N40"/>
      <c r="O40"/>
      <c r="P40"/>
      <c r="Q40"/>
      <c r="R40"/>
      <c r="S40"/>
      <c r="T40"/>
    </row>
    <row r="41" spans="3:20" x14ac:dyDescent="0.25">
      <c r="C41" s="9">
        <v>-2.0402208285265546</v>
      </c>
      <c r="D41" s="9">
        <v>-3.5065578973199818</v>
      </c>
      <c r="F41" s="9">
        <v>2.0299999999999998</v>
      </c>
      <c r="G41" s="9">
        <v>0.879</v>
      </c>
      <c r="H41" s="9">
        <f t="shared" si="3"/>
        <v>56.699507389162562</v>
      </c>
      <c r="I41" s="9">
        <f t="shared" si="4"/>
        <v>1.1513873526986638</v>
      </c>
      <c r="J41" s="9">
        <f t="shared" si="5"/>
        <v>43.281411197110153</v>
      </c>
      <c r="L41" s="52"/>
      <c r="M41" s="52" t="s">
        <v>460</v>
      </c>
      <c r="N41" s="52" t="s">
        <v>449</v>
      </c>
      <c r="O41" s="52" t="s">
        <v>461</v>
      </c>
      <c r="P41" s="52" t="s">
        <v>462</v>
      </c>
      <c r="Q41" s="52" t="s">
        <v>463</v>
      </c>
      <c r="R41" s="52" t="s">
        <v>464</v>
      </c>
      <c r="S41" s="52" t="s">
        <v>465</v>
      </c>
      <c r="T41" s="52" t="s">
        <v>466</v>
      </c>
    </row>
    <row r="42" spans="3:20" x14ac:dyDescent="0.25">
      <c r="C42" s="9">
        <v>1.6253112615903906</v>
      </c>
      <c r="D42" s="9">
        <v>1.0331844833456545</v>
      </c>
      <c r="F42" s="9">
        <v>2.21</v>
      </c>
      <c r="G42" s="9">
        <v>1.49</v>
      </c>
      <c r="H42" s="9">
        <f t="shared" si="3"/>
        <v>32.579185520361989</v>
      </c>
      <c r="I42" s="9">
        <f t="shared" si="4"/>
        <v>1.2523490204321353</v>
      </c>
      <c r="J42" s="9">
        <f t="shared" si="5"/>
        <v>43.332623509858131</v>
      </c>
      <c r="L42" t="s">
        <v>454</v>
      </c>
      <c r="M42">
        <v>-0.55953978604392141</v>
      </c>
      <c r="N42">
        <v>0.10749773421422554</v>
      </c>
      <c r="O42">
        <v>-5.2051309744710474</v>
      </c>
      <c r="P42">
        <v>4.2968201771487572E-5</v>
      </c>
      <c r="Q42">
        <v>-0.78377613027869697</v>
      </c>
      <c r="R42">
        <v>-0.33530344180914584</v>
      </c>
      <c r="S42">
        <v>-0.78377613027869697</v>
      </c>
      <c r="T42">
        <v>-0.33530344180914584</v>
      </c>
    </row>
    <row r="43" spans="3:20" ht="15.75" thickBot="1" x14ac:dyDescent="0.3">
      <c r="C43" s="9">
        <v>-0.56211891815354131</v>
      </c>
      <c r="D43" s="9">
        <v>-0.56211891815354131</v>
      </c>
      <c r="F43" s="9">
        <v>2.2200000000000002</v>
      </c>
      <c r="G43" s="9">
        <v>1.47</v>
      </c>
      <c r="H43" s="9">
        <f t="shared" si="3"/>
        <v>33.78378378378379</v>
      </c>
      <c r="I43" s="9">
        <f t="shared" si="4"/>
        <v>1.2579553701672122</v>
      </c>
      <c r="J43" s="9">
        <f t="shared" si="5"/>
        <v>43.335343686161622</v>
      </c>
      <c r="L43" s="51" t="s">
        <v>467</v>
      </c>
      <c r="M43" s="51">
        <v>0.98936720690457181</v>
      </c>
      <c r="N43" s="51">
        <v>0.10140035985278102</v>
      </c>
      <c r="O43" s="51">
        <v>9.7570384201889713</v>
      </c>
      <c r="P43" s="51">
        <v>4.7766984375161176E-9</v>
      </c>
      <c r="Q43" s="51">
        <v>0.77784976271206552</v>
      </c>
      <c r="R43" s="51">
        <v>1.2008846510970781</v>
      </c>
      <c r="S43" s="51">
        <v>0.77784976271206552</v>
      </c>
      <c r="T43" s="51">
        <v>1.2008846510970781</v>
      </c>
    </row>
    <row r="44" spans="3:20" x14ac:dyDescent="0.25">
      <c r="C44" s="9">
        <v>-0.51919387343650736</v>
      </c>
      <c r="D44" s="9">
        <v>-1.4188175528254507</v>
      </c>
      <c r="F44" s="9">
        <v>3.13</v>
      </c>
      <c r="G44" s="9">
        <v>1.1599999999999999</v>
      </c>
      <c r="H44" s="9">
        <f t="shared" si="3"/>
        <v>62.939297124600635</v>
      </c>
      <c r="I44" s="9">
        <f t="shared" si="4"/>
        <v>1.767137225809351</v>
      </c>
      <c r="J44" s="9">
        <f t="shared" si="5"/>
        <v>43.541941667432873</v>
      </c>
      <c r="L44"/>
      <c r="M44"/>
      <c r="N44"/>
      <c r="O44"/>
      <c r="P44"/>
      <c r="Q44"/>
      <c r="R44"/>
      <c r="S44"/>
      <c r="T44"/>
    </row>
    <row r="45" spans="3:20" x14ac:dyDescent="0.25">
      <c r="C45" s="9">
        <v>-0.82553636860569091</v>
      </c>
      <c r="D45" s="9">
        <v>-2.2633643798407643</v>
      </c>
      <c r="F45" s="9">
        <v>4.42</v>
      </c>
      <c r="G45" s="9">
        <v>3.78</v>
      </c>
      <c r="H45" s="9">
        <f t="shared" si="3"/>
        <v>14.479638009049777</v>
      </c>
      <c r="I45" s="9">
        <f t="shared" si="4"/>
        <v>2.4863060480665822</v>
      </c>
      <c r="J45" s="9">
        <f t="shared" si="5"/>
        <v>43.748731944194972</v>
      </c>
      <c r="L45"/>
      <c r="M45"/>
      <c r="N45"/>
      <c r="O45"/>
      <c r="P45"/>
      <c r="Q45"/>
      <c r="R45"/>
      <c r="S45"/>
      <c r="T45"/>
    </row>
    <row r="46" spans="3:20" x14ac:dyDescent="0.25">
      <c r="C46" s="9">
        <v>-3.0045090202987243E-3</v>
      </c>
      <c r="D46" s="9">
        <v>-1.1907275775759154</v>
      </c>
      <c r="F46" s="9">
        <v>5.08</v>
      </c>
      <c r="G46" s="9">
        <v>2.81</v>
      </c>
      <c r="H46" s="9">
        <f t="shared" si="3"/>
        <v>44.685039370078741</v>
      </c>
      <c r="I46" s="9">
        <f t="shared" si="4"/>
        <v>2.8533389706717611</v>
      </c>
      <c r="J46" s="9">
        <f t="shared" si="5"/>
        <v>43.831910026146438</v>
      </c>
      <c r="L46"/>
      <c r="M46"/>
      <c r="N46"/>
      <c r="O46"/>
      <c r="P46"/>
      <c r="Q46"/>
      <c r="R46"/>
      <c r="S46"/>
      <c r="T46"/>
    </row>
    <row r="47" spans="3:20" x14ac:dyDescent="0.25">
      <c r="C47" s="9">
        <v>-0.84397007029452897</v>
      </c>
      <c r="D47" s="9">
        <v>-1.0498221244986778</v>
      </c>
      <c r="F47" s="9">
        <v>5.14</v>
      </c>
      <c r="G47" s="9">
        <v>2.2200000000000002</v>
      </c>
      <c r="H47" s="9">
        <f t="shared" si="3"/>
        <v>56.809338521400775</v>
      </c>
      <c r="I47" s="9">
        <f t="shared" si="4"/>
        <v>2.8866794050834126</v>
      </c>
      <c r="J47" s="9">
        <f t="shared" si="5"/>
        <v>43.83892208008924</v>
      </c>
    </row>
    <row r="48" spans="3:20" x14ac:dyDescent="0.25">
      <c r="C48" s="9">
        <v>1.980262729617973E-2</v>
      </c>
      <c r="D48" s="9">
        <v>0.28517894223366247</v>
      </c>
      <c r="F48" s="9">
        <v>6.07</v>
      </c>
      <c r="G48" s="9">
        <v>2.68</v>
      </c>
      <c r="H48" s="9">
        <f t="shared" ref="H48" si="6">(F48-G48)/F48*100</f>
        <v>55.848434925864908</v>
      </c>
      <c r="I48" s="9">
        <f t="shared" ref="I48" si="7">EXP($M$42+$M$43*LN(F48))</f>
        <v>3.4029546879414783</v>
      </c>
      <c r="J48" s="9">
        <f t="shared" ref="J48" si="8">(F48-I48)/F48*100</f>
        <v>43.938143526499537</v>
      </c>
    </row>
    <row r="53" spans="1:20" x14ac:dyDescent="0.25">
      <c r="A53" s="37" t="s">
        <v>468</v>
      </c>
    </row>
    <row r="55" spans="1:20" x14ac:dyDescent="0.25">
      <c r="A55" s="9" t="s">
        <v>110</v>
      </c>
      <c r="B55" s="9" t="s">
        <v>438</v>
      </c>
      <c r="C55" s="9" t="s">
        <v>439</v>
      </c>
      <c r="D55" s="9" t="s">
        <v>440</v>
      </c>
      <c r="F55" s="9" t="s">
        <v>50</v>
      </c>
      <c r="G55" s="9" t="s">
        <v>51</v>
      </c>
      <c r="H55" s="9" t="s">
        <v>441</v>
      </c>
      <c r="I55" s="9" t="s">
        <v>442</v>
      </c>
      <c r="J55" s="9" t="s">
        <v>443</v>
      </c>
      <c r="L55" t="s">
        <v>444</v>
      </c>
      <c r="M55"/>
      <c r="N55"/>
      <c r="O55"/>
      <c r="P55"/>
      <c r="Q55"/>
      <c r="R55"/>
      <c r="S55"/>
      <c r="T55"/>
    </row>
    <row r="56" spans="1:20" ht="15.75" thickBot="1" x14ac:dyDescent="0.3">
      <c r="A56" s="9" t="s">
        <v>129</v>
      </c>
      <c r="B56" s="9" t="s">
        <v>115</v>
      </c>
      <c r="C56" s="9" cm="1">
        <f t="array" ref="C56:D89">LN(_xlfn.CHOOSECOLS(_xlfn._xlws.FILTER(Database!$X$2:$AD$508,(Database!$F$2:$F$508=$A$56)*(Database!$J$2:$J$508=$B$56)*(ISBLANK(Database!$AJ$2:$AJ$508))*(Database!$AI$2:$AI$508="mg/L")),1,7))</f>
        <v>0.87546873735389985</v>
      </c>
      <c r="D56" s="9">
        <v>1.3635373739972745</v>
      </c>
      <c r="F56" s="9" cm="1">
        <f t="array" ref="F56:G89">_xlfn._xlws.SORT(_xlfn.CHOOSECOLS(_xlfn._xlws.FILTER(Database!$X$2:$AD$508,(Database!$F$2:$F$508=$A$56)*(Database!$J$2:$J$508=$B$56)*(ISBLANK(Database!$AJ$2:$AJ$508))*(Database!$AI$2:$AI$508="mg/L")),1,7))</f>
        <v>0.31680000000000003</v>
      </c>
      <c r="G56" s="9">
        <v>0.13869999999999999</v>
      </c>
      <c r="H56" s="9">
        <f>(F56-G56)/F56*100</f>
        <v>56.218434343434353</v>
      </c>
      <c r="I56" s="9">
        <f>EXP($M$71+$M$72*LN(F56))</f>
        <v>0.25174421997522656</v>
      </c>
      <c r="J56" s="9">
        <f>(F56-I56)/F56*100</f>
        <v>20.535284098728997</v>
      </c>
      <c r="L56"/>
      <c r="M56"/>
      <c r="N56"/>
      <c r="O56"/>
      <c r="P56"/>
      <c r="Q56"/>
      <c r="R56"/>
      <c r="S56"/>
      <c r="T56"/>
    </row>
    <row r="57" spans="1:20" x14ac:dyDescent="0.25">
      <c r="C57" s="9">
        <v>0.26236426446749106</v>
      </c>
      <c r="D57" s="9">
        <v>0.18232155679395459</v>
      </c>
      <c r="F57" s="9">
        <v>0.61919999999999997</v>
      </c>
      <c r="G57" s="9">
        <v>0.43020000000000003</v>
      </c>
      <c r="H57" s="9">
        <f t="shared" ref="H57:H79" si="9">(F57-G57)/F57*100</f>
        <v>30.523255813953483</v>
      </c>
      <c r="I57" s="9">
        <f t="shared" ref="I57:I79" si="10">EXP($M$71+$M$72*LN(F57))</f>
        <v>0.45584895461203401</v>
      </c>
      <c r="J57" s="9">
        <f t="shared" ref="J57:J79" si="11">(F57-I57)/F57*100</f>
        <v>26.38098278229425</v>
      </c>
      <c r="L57" s="53" t="s">
        <v>445</v>
      </c>
      <c r="M57" s="53"/>
      <c r="N57"/>
      <c r="O57"/>
      <c r="P57"/>
      <c r="Q57"/>
      <c r="R57"/>
      <c r="S57"/>
      <c r="T57"/>
    </row>
    <row r="58" spans="1:20" x14ac:dyDescent="0.25">
      <c r="C58" s="9">
        <v>-0.10981486600720657</v>
      </c>
      <c r="D58" s="9">
        <v>-0.71334988787746478</v>
      </c>
      <c r="F58" s="9">
        <v>0.626</v>
      </c>
      <c r="G58" s="9">
        <v>5.2600000000000001E-2</v>
      </c>
      <c r="H58" s="9">
        <f t="shared" si="9"/>
        <v>91.597444089456872</v>
      </c>
      <c r="I58" s="9">
        <f t="shared" si="10"/>
        <v>0.46028149988292627</v>
      </c>
      <c r="J58" s="9">
        <f t="shared" si="11"/>
        <v>26.472603852567687</v>
      </c>
      <c r="L58" t="s">
        <v>446</v>
      </c>
      <c r="M58">
        <v>0.70252628085019886</v>
      </c>
      <c r="N58"/>
      <c r="O58"/>
      <c r="P58"/>
      <c r="Q58"/>
      <c r="R58"/>
      <c r="S58"/>
      <c r="T58"/>
    </row>
    <row r="59" spans="1:20" x14ac:dyDescent="0.25">
      <c r="C59" s="9">
        <v>0.30010459245033816</v>
      </c>
      <c r="D59" s="9">
        <v>1.4770487243883548</v>
      </c>
      <c r="F59" s="9">
        <v>0.65500000000000003</v>
      </c>
      <c r="G59" s="9">
        <v>0.55200000000000005</v>
      </c>
      <c r="H59" s="9">
        <f t="shared" si="9"/>
        <v>15.725190839694653</v>
      </c>
      <c r="I59" s="9">
        <f t="shared" si="10"/>
        <v>0.4791242004079026</v>
      </c>
      <c r="J59" s="9">
        <f t="shared" si="11"/>
        <v>26.851267113297318</v>
      </c>
      <c r="L59" t="s">
        <v>447</v>
      </c>
      <c r="M59">
        <v>0.49354317528521241</v>
      </c>
      <c r="N59"/>
      <c r="O59"/>
      <c r="P59"/>
      <c r="Q59"/>
      <c r="R59"/>
      <c r="S59"/>
      <c r="T59"/>
    </row>
    <row r="60" spans="1:20" x14ac:dyDescent="0.25">
      <c r="C60" s="9">
        <v>0.23901690047049992</v>
      </c>
      <c r="D60" s="9">
        <v>1.6544112780768316</v>
      </c>
      <c r="F60" s="9">
        <v>0.89600000000000002</v>
      </c>
      <c r="G60" s="9">
        <v>0.49</v>
      </c>
      <c r="H60" s="9">
        <f t="shared" si="9"/>
        <v>45.3125</v>
      </c>
      <c r="I60" s="9">
        <f t="shared" si="10"/>
        <v>0.63241305618970511</v>
      </c>
      <c r="J60" s="9">
        <f t="shared" si="11"/>
        <v>29.418185693113269</v>
      </c>
      <c r="L60" t="s">
        <v>448</v>
      </c>
      <c r="M60">
        <v>0.47771639951287526</v>
      </c>
      <c r="N60"/>
      <c r="O60"/>
      <c r="P60"/>
      <c r="Q60"/>
      <c r="R60"/>
      <c r="S60"/>
      <c r="T60"/>
    </row>
    <row r="61" spans="1:20" x14ac:dyDescent="0.25">
      <c r="C61" s="9">
        <v>-0.46840490788203853</v>
      </c>
      <c r="D61" s="9">
        <v>-2.945039159238473</v>
      </c>
      <c r="F61" s="9">
        <v>1.07</v>
      </c>
      <c r="G61" s="9">
        <v>0.88</v>
      </c>
      <c r="H61" s="9">
        <f t="shared" si="9"/>
        <v>17.757009345794398</v>
      </c>
      <c r="I61" s="9">
        <f t="shared" si="10"/>
        <v>0.74009693716663971</v>
      </c>
      <c r="J61" s="9">
        <f t="shared" si="11"/>
        <v>30.832061947043023</v>
      </c>
      <c r="L61" t="s">
        <v>449</v>
      </c>
      <c r="M61">
        <v>0.67749455608949305</v>
      </c>
      <c r="N61"/>
      <c r="O61"/>
      <c r="P61"/>
      <c r="Q61"/>
      <c r="R61"/>
      <c r="S61"/>
      <c r="T61"/>
    </row>
    <row r="62" spans="1:20" ht="15.75" thickBot="1" x14ac:dyDescent="0.3">
      <c r="C62" s="9">
        <v>-0.42312004334688508</v>
      </c>
      <c r="D62" s="9">
        <v>-0.59420723270504161</v>
      </c>
      <c r="F62" s="9">
        <v>1.1000000000000001</v>
      </c>
      <c r="G62" s="9">
        <v>0.4</v>
      </c>
      <c r="H62" s="9">
        <f t="shared" si="9"/>
        <v>63.636363636363633</v>
      </c>
      <c r="I62" s="9">
        <f t="shared" si="10"/>
        <v>0.75845232757726011</v>
      </c>
      <c r="J62" s="9">
        <f t="shared" si="11"/>
        <v>31.049788402067268</v>
      </c>
      <c r="L62" s="51" t="s">
        <v>450</v>
      </c>
      <c r="M62" s="51">
        <v>34</v>
      </c>
      <c r="N62"/>
      <c r="O62"/>
      <c r="P62"/>
      <c r="Q62"/>
      <c r="R62"/>
      <c r="S62"/>
      <c r="T62"/>
    </row>
    <row r="63" spans="1:20" x14ac:dyDescent="0.25">
      <c r="C63" s="9">
        <v>0.41871033485818504</v>
      </c>
      <c r="D63" s="9">
        <v>2.9558802241544429E-2</v>
      </c>
      <c r="F63" s="9">
        <v>1.1100000000000001</v>
      </c>
      <c r="G63" s="9">
        <v>0.92</v>
      </c>
      <c r="H63" s="9">
        <f t="shared" si="9"/>
        <v>17.117117117117118</v>
      </c>
      <c r="I63" s="9">
        <f t="shared" si="10"/>
        <v>0.76455804011980388</v>
      </c>
      <c r="J63" s="9">
        <f t="shared" si="11"/>
        <v>31.120897286504164</v>
      </c>
      <c r="L63"/>
      <c r="M63"/>
      <c r="N63"/>
      <c r="O63"/>
      <c r="P63"/>
      <c r="Q63"/>
      <c r="R63"/>
      <c r="S63"/>
      <c r="T63"/>
    </row>
    <row r="64" spans="1:20" ht="15.75" thickBot="1" x14ac:dyDescent="0.3">
      <c r="C64" s="9">
        <v>6.7658648473814864E-2</v>
      </c>
      <c r="D64" s="9">
        <v>-0.12783337150988489</v>
      </c>
      <c r="F64" s="9">
        <v>1.2</v>
      </c>
      <c r="G64" s="9">
        <v>0.8</v>
      </c>
      <c r="H64" s="9">
        <f t="shared" si="9"/>
        <v>33.333333333333329</v>
      </c>
      <c r="I64" s="9">
        <f t="shared" si="10"/>
        <v>0.8192346091051913</v>
      </c>
      <c r="J64" s="9">
        <f t="shared" si="11"/>
        <v>31.730449241234055</v>
      </c>
      <c r="L64" t="s">
        <v>451</v>
      </c>
      <c r="M64"/>
      <c r="N64"/>
      <c r="O64"/>
      <c r="P64"/>
      <c r="Q64"/>
      <c r="R64"/>
      <c r="S64"/>
      <c r="T64"/>
    </row>
    <row r="65" spans="3:20" x14ac:dyDescent="0.25">
      <c r="C65" s="9">
        <v>1.5496879080283263</v>
      </c>
      <c r="D65" s="9">
        <v>0.69314718055994529</v>
      </c>
      <c r="F65" s="9">
        <v>1.2</v>
      </c>
      <c r="G65" s="9">
        <v>0.8</v>
      </c>
      <c r="H65" s="9">
        <f t="shared" si="9"/>
        <v>33.333333333333329</v>
      </c>
      <c r="I65" s="9">
        <f t="shared" si="10"/>
        <v>0.8192346091051913</v>
      </c>
      <c r="J65" s="9">
        <f t="shared" si="11"/>
        <v>31.730449241234055</v>
      </c>
      <c r="L65" s="52"/>
      <c r="M65" s="52" t="s">
        <v>455</v>
      </c>
      <c r="N65" s="52" t="s">
        <v>456</v>
      </c>
      <c r="O65" s="52" t="s">
        <v>457</v>
      </c>
      <c r="P65" s="52" t="s">
        <v>458</v>
      </c>
      <c r="Q65" s="52" t="s">
        <v>459</v>
      </c>
      <c r="R65"/>
      <c r="S65"/>
      <c r="T65"/>
    </row>
    <row r="66" spans="3:20" x14ac:dyDescent="0.25">
      <c r="C66" s="9">
        <v>0.69314718055994529</v>
      </c>
      <c r="D66" s="9">
        <v>0.22314355131420976</v>
      </c>
      <c r="F66" s="9">
        <v>1.21</v>
      </c>
      <c r="G66" s="9">
        <v>1.1599999999999999</v>
      </c>
      <c r="H66" s="9">
        <f t="shared" si="9"/>
        <v>4.1322314049586817</v>
      </c>
      <c r="I66" s="9">
        <f t="shared" si="10"/>
        <v>0.82528030698879429</v>
      </c>
      <c r="J66" s="9">
        <f t="shared" si="11"/>
        <v>31.795015951339312</v>
      </c>
      <c r="L66" t="s">
        <v>452</v>
      </c>
      <c r="M66">
        <v>1</v>
      </c>
      <c r="N66">
        <v>14.313449862019716</v>
      </c>
      <c r="O66">
        <v>14.313449862019716</v>
      </c>
      <c r="P66">
        <v>31.184063158830725</v>
      </c>
      <c r="Q66">
        <v>3.6282826169439764E-6</v>
      </c>
      <c r="R66"/>
      <c r="S66"/>
      <c r="T66"/>
    </row>
    <row r="67" spans="3:20" x14ac:dyDescent="0.25">
      <c r="C67" s="9">
        <v>1.0116009116784799</v>
      </c>
      <c r="D67" s="9">
        <v>0.22314355131420976</v>
      </c>
      <c r="F67" s="9">
        <v>1.21</v>
      </c>
      <c r="G67" s="9">
        <v>1.1299999999999999</v>
      </c>
      <c r="H67" s="9">
        <f t="shared" si="9"/>
        <v>6.6115702479338898</v>
      </c>
      <c r="I67" s="9">
        <f t="shared" si="10"/>
        <v>0.82528030698879429</v>
      </c>
      <c r="J67" s="9">
        <f t="shared" si="11"/>
        <v>31.795015951339312</v>
      </c>
      <c r="L67" t="s">
        <v>453</v>
      </c>
      <c r="M67">
        <v>32</v>
      </c>
      <c r="N67">
        <v>14.687963952988774</v>
      </c>
      <c r="O67">
        <v>0.45899887353089919</v>
      </c>
      <c r="P67"/>
      <c r="Q67"/>
      <c r="R67"/>
      <c r="S67"/>
      <c r="T67"/>
    </row>
    <row r="68" spans="3:20" ht="15.75" thickBot="1" x14ac:dyDescent="0.3">
      <c r="C68" s="9">
        <v>2.167910189667444</v>
      </c>
      <c r="D68" s="9">
        <v>0.97455963999813078</v>
      </c>
      <c r="F68" s="9">
        <v>1.21</v>
      </c>
      <c r="G68" s="9">
        <v>0.93</v>
      </c>
      <c r="H68" s="9">
        <f t="shared" si="9"/>
        <v>23.140495867768589</v>
      </c>
      <c r="I68" s="9">
        <f t="shared" si="10"/>
        <v>0.82528030698879429</v>
      </c>
      <c r="J68" s="9">
        <f t="shared" si="11"/>
        <v>31.795015951339312</v>
      </c>
      <c r="L68" s="51" t="s">
        <v>415</v>
      </c>
      <c r="M68" s="51">
        <v>33</v>
      </c>
      <c r="N68" s="51">
        <v>29.00141381500849</v>
      </c>
      <c r="O68" s="51"/>
      <c r="P68" s="51"/>
      <c r="Q68" s="51"/>
      <c r="R68"/>
      <c r="S68"/>
      <c r="T68"/>
    </row>
    <row r="69" spans="3:20" ht="15.75" thickBot="1" x14ac:dyDescent="0.3">
      <c r="C69" s="9">
        <v>1.091923300517313</v>
      </c>
      <c r="D69" s="9">
        <v>0.80647586586694853</v>
      </c>
      <c r="F69" s="9">
        <v>1.21</v>
      </c>
      <c r="G69" s="9">
        <v>0.98</v>
      </c>
      <c r="H69" s="9">
        <f t="shared" si="9"/>
        <v>19.008264462809915</v>
      </c>
      <c r="I69" s="9">
        <f t="shared" si="10"/>
        <v>0.82528030698879429</v>
      </c>
      <c r="J69" s="9">
        <f t="shared" si="11"/>
        <v>31.795015951339312</v>
      </c>
      <c r="L69"/>
      <c r="M69"/>
      <c r="N69"/>
      <c r="O69"/>
      <c r="P69"/>
      <c r="Q69"/>
      <c r="R69"/>
      <c r="S69"/>
      <c r="T69"/>
    </row>
    <row r="70" spans="3:20" x14ac:dyDescent="0.25">
      <c r="C70" s="9">
        <v>1.1410330045520618</v>
      </c>
      <c r="D70" s="9">
        <v>0.43178241642553783</v>
      </c>
      <c r="F70" s="9">
        <v>1.21</v>
      </c>
      <c r="G70" s="9">
        <v>1.02</v>
      </c>
      <c r="H70" s="9">
        <f t="shared" si="9"/>
        <v>15.70247933884297</v>
      </c>
      <c r="I70" s="9">
        <f t="shared" si="10"/>
        <v>0.82528030698879429</v>
      </c>
      <c r="J70" s="9">
        <f t="shared" si="11"/>
        <v>31.795015951339312</v>
      </c>
      <c r="L70" s="52"/>
      <c r="M70" s="52" t="s">
        <v>460</v>
      </c>
      <c r="N70" s="52" t="s">
        <v>449</v>
      </c>
      <c r="O70" s="52" t="s">
        <v>461</v>
      </c>
      <c r="P70" s="52" t="s">
        <v>462</v>
      </c>
      <c r="Q70" s="52" t="s">
        <v>463</v>
      </c>
      <c r="R70" s="52" t="s">
        <v>464</v>
      </c>
      <c r="S70" s="52" t="s">
        <v>465</v>
      </c>
      <c r="T70" s="52" t="s">
        <v>466</v>
      </c>
    </row>
    <row r="71" spans="3:20" x14ac:dyDescent="0.25">
      <c r="C71" s="9">
        <v>1.1410330045520618</v>
      </c>
      <c r="D71" s="9">
        <v>-0.2876820724517809</v>
      </c>
      <c r="F71" s="9">
        <v>1.27</v>
      </c>
      <c r="G71" s="9">
        <v>5.23</v>
      </c>
      <c r="H71" s="9">
        <f t="shared" si="9"/>
        <v>-311.81102362204729</v>
      </c>
      <c r="I71" s="9">
        <f t="shared" si="10"/>
        <v>0.86143670417401219</v>
      </c>
      <c r="J71" s="9">
        <f t="shared" si="11"/>
        <v>32.170338254014794</v>
      </c>
      <c r="L71" t="s">
        <v>454</v>
      </c>
      <c r="M71">
        <v>-0.36091848186944786</v>
      </c>
      <c r="N71">
        <v>0.14508602050929226</v>
      </c>
      <c r="O71">
        <v>-2.4876172122064117</v>
      </c>
      <c r="P71">
        <v>1.826094924827892E-2</v>
      </c>
      <c r="Q71">
        <v>-0.65644903471476135</v>
      </c>
      <c r="R71">
        <v>-6.5387929024134372E-2</v>
      </c>
      <c r="S71">
        <v>-0.65644903471476135</v>
      </c>
      <c r="T71">
        <v>-6.5387929024134372E-2</v>
      </c>
    </row>
    <row r="72" spans="3:20" ht="15.75" thickBot="1" x14ac:dyDescent="0.3">
      <c r="C72" s="9">
        <v>0.54232429082536171</v>
      </c>
      <c r="D72" s="9">
        <v>0.10436001532424286</v>
      </c>
      <c r="F72" s="9">
        <v>1.3</v>
      </c>
      <c r="G72" s="9">
        <v>1.2</v>
      </c>
      <c r="H72" s="9">
        <f t="shared" si="9"/>
        <v>7.6923076923076987</v>
      </c>
      <c r="I72" s="9">
        <f t="shared" si="10"/>
        <v>0.87944140326627451</v>
      </c>
      <c r="J72" s="9">
        <f t="shared" si="11"/>
        <v>32.350661287209654</v>
      </c>
      <c r="L72" s="51" t="s">
        <v>467</v>
      </c>
      <c r="M72" s="51">
        <v>0.88598247274494879</v>
      </c>
      <c r="N72" s="51">
        <v>0.15865683254639046</v>
      </c>
      <c r="O72" s="51">
        <v>5.5842692591628031</v>
      </c>
      <c r="P72" s="51">
        <v>3.6282826169440158E-6</v>
      </c>
      <c r="Q72" s="51">
        <v>0.56280908036344024</v>
      </c>
      <c r="R72" s="51">
        <v>1.2091558651264573</v>
      </c>
      <c r="S72" s="51">
        <v>0.56280908036344024</v>
      </c>
      <c r="T72" s="51">
        <v>1.2091558651264573</v>
      </c>
    </row>
    <row r="73" spans="3:20" x14ac:dyDescent="0.25">
      <c r="C73" s="9">
        <v>0.10436001532424286</v>
      </c>
      <c r="D73" s="9">
        <v>-8.3381608939051013E-2</v>
      </c>
      <c r="F73" s="9">
        <v>1.35</v>
      </c>
      <c r="G73" s="9">
        <v>4.38</v>
      </c>
      <c r="H73" s="9">
        <f t="shared" si="9"/>
        <v>-224.4444444444444</v>
      </c>
      <c r="I73" s="9">
        <f t="shared" si="10"/>
        <v>0.90934467799098151</v>
      </c>
      <c r="J73" s="9">
        <f t="shared" si="11"/>
        <v>32.641134963631004</v>
      </c>
      <c r="L73"/>
      <c r="M73"/>
      <c r="N73"/>
      <c r="O73"/>
      <c r="P73"/>
      <c r="Q73"/>
      <c r="R73"/>
      <c r="S73"/>
      <c r="T73"/>
    </row>
    <row r="74" spans="3:20" x14ac:dyDescent="0.25">
      <c r="C74" s="9">
        <v>0.54232429082536171</v>
      </c>
      <c r="D74" s="9">
        <v>-8.3381608939051013E-2</v>
      </c>
      <c r="F74" s="9">
        <v>1.52</v>
      </c>
      <c r="G74" s="9">
        <v>1.03</v>
      </c>
      <c r="H74" s="9">
        <f t="shared" si="9"/>
        <v>32.236842105263158</v>
      </c>
      <c r="I74" s="9">
        <f t="shared" si="10"/>
        <v>1.0101022223427183</v>
      </c>
      <c r="J74" s="9">
        <f t="shared" si="11"/>
        <v>33.545906424821162</v>
      </c>
      <c r="L74"/>
      <c r="M74"/>
      <c r="N74"/>
      <c r="O74"/>
      <c r="P74"/>
      <c r="Q74"/>
      <c r="R74"/>
      <c r="S74"/>
      <c r="T74"/>
    </row>
    <row r="75" spans="3:20" x14ac:dyDescent="0.25">
      <c r="C75" s="9">
        <v>1.7101878155342434</v>
      </c>
      <c r="D75" s="9">
        <v>0.75141608868392118</v>
      </c>
      <c r="F75" s="9">
        <v>1.72</v>
      </c>
      <c r="G75" s="9">
        <v>1.1100000000000001</v>
      </c>
      <c r="H75" s="9">
        <f t="shared" si="9"/>
        <v>35.465116279069761</v>
      </c>
      <c r="I75" s="9">
        <f t="shared" si="10"/>
        <v>1.1270136359800884</v>
      </c>
      <c r="J75" s="9">
        <f t="shared" si="11"/>
        <v>34.475951396506488</v>
      </c>
      <c r="L75"/>
      <c r="M75"/>
      <c r="N75"/>
      <c r="O75"/>
      <c r="P75"/>
      <c r="Q75"/>
      <c r="R75"/>
      <c r="S75"/>
      <c r="T75"/>
    </row>
    <row r="76" spans="3:20" x14ac:dyDescent="0.25">
      <c r="C76" s="9">
        <v>1.7101878155342434</v>
      </c>
      <c r="D76" s="9">
        <v>0.96698384618967315</v>
      </c>
      <c r="F76" s="9">
        <v>1.72</v>
      </c>
      <c r="G76" s="9">
        <v>0.92</v>
      </c>
      <c r="H76" s="9">
        <f t="shared" si="9"/>
        <v>46.511627906976742</v>
      </c>
      <c r="I76" s="9">
        <f t="shared" si="10"/>
        <v>1.1270136359800884</v>
      </c>
      <c r="J76" s="9">
        <f t="shared" si="11"/>
        <v>34.475951396506488</v>
      </c>
    </row>
    <row r="77" spans="3:20" x14ac:dyDescent="0.25">
      <c r="C77" s="9">
        <v>1.5686159179138452</v>
      </c>
      <c r="D77" s="9">
        <v>0.81977983149331135</v>
      </c>
      <c r="F77" s="9">
        <v>2</v>
      </c>
      <c r="G77" s="9">
        <v>1.25</v>
      </c>
      <c r="H77" s="9">
        <f t="shared" si="9"/>
        <v>37.5</v>
      </c>
      <c r="I77" s="9">
        <f t="shared" si="10"/>
        <v>1.2881380081659231</v>
      </c>
      <c r="J77" s="9">
        <f t="shared" si="11"/>
        <v>35.593099591703847</v>
      </c>
    </row>
    <row r="78" spans="3:20" x14ac:dyDescent="0.25">
      <c r="C78" s="9">
        <v>1.5686159179138452</v>
      </c>
      <c r="D78" s="9">
        <v>1.4678743481123135</v>
      </c>
      <c r="F78" s="9">
        <v>2.4</v>
      </c>
      <c r="G78" s="9">
        <v>3.91</v>
      </c>
      <c r="H78" s="9">
        <f t="shared" si="9"/>
        <v>-62.916666666666679</v>
      </c>
      <c r="I78" s="9">
        <f t="shared" si="10"/>
        <v>1.5139641486728443</v>
      </c>
      <c r="J78" s="9">
        <f t="shared" si="11"/>
        <v>36.918160471964818</v>
      </c>
    </row>
    <row r="79" spans="3:20" x14ac:dyDescent="0.25">
      <c r="C79" s="9">
        <v>0.1906203596086497</v>
      </c>
      <c r="D79" s="9">
        <v>0.14842000511827322</v>
      </c>
      <c r="F79" s="9">
        <v>2.75</v>
      </c>
      <c r="G79" s="9">
        <v>1.25</v>
      </c>
      <c r="H79" s="9">
        <f t="shared" si="9"/>
        <v>54.54545454545454</v>
      </c>
      <c r="I79" s="9">
        <f t="shared" si="10"/>
        <v>1.7080326229819411</v>
      </c>
      <c r="J79" s="9">
        <f t="shared" si="11"/>
        <v>37.889722800656685</v>
      </c>
    </row>
    <row r="80" spans="3:20" x14ac:dyDescent="0.25">
      <c r="C80" s="9">
        <v>0.1906203596086497</v>
      </c>
      <c r="D80" s="9">
        <v>0.12221763272424911</v>
      </c>
      <c r="F80" s="9">
        <v>2.98</v>
      </c>
      <c r="G80" s="9">
        <v>2.2400000000000002</v>
      </c>
      <c r="H80" s="9">
        <f t="shared" ref="H80:H89" si="12">(F80-G80)/F80*100</f>
        <v>24.832214765100662</v>
      </c>
      <c r="I80" s="9">
        <f t="shared" ref="I80:I89" si="13">EXP($M$71+$M$72*LN(F80))</f>
        <v>1.8340129299957988</v>
      </c>
      <c r="J80" s="9">
        <f t="shared" ref="J80:J89" si="14">(F80-I80)/F80*100</f>
        <v>38.455941946449705</v>
      </c>
    </row>
    <row r="81" spans="1:20" x14ac:dyDescent="0.25">
      <c r="C81" s="9">
        <v>0.1906203596086497</v>
      </c>
      <c r="D81" s="9">
        <v>-7.2570692834835374E-2</v>
      </c>
      <c r="F81" s="9">
        <v>3.1</v>
      </c>
      <c r="G81" s="9">
        <v>2.4</v>
      </c>
      <c r="H81" s="9">
        <f t="shared" si="12"/>
        <v>22.580645161290327</v>
      </c>
      <c r="I81" s="9">
        <f t="shared" si="13"/>
        <v>1.8992972674833106</v>
      </c>
      <c r="J81" s="9">
        <f t="shared" si="14"/>
        <v>38.732346210215788</v>
      </c>
    </row>
    <row r="82" spans="1:20" x14ac:dyDescent="0.25">
      <c r="C82" s="9">
        <v>0.1906203596086497</v>
      </c>
      <c r="D82" s="9">
        <v>-2.0202707317519466E-2</v>
      </c>
      <c r="F82" s="9">
        <v>3.13</v>
      </c>
      <c r="G82" s="9">
        <v>1.54</v>
      </c>
      <c r="H82" s="9">
        <f t="shared" si="12"/>
        <v>50.798722044728429</v>
      </c>
      <c r="I82" s="9">
        <f t="shared" si="13"/>
        <v>1.9155729356382545</v>
      </c>
      <c r="J82" s="9">
        <f t="shared" si="14"/>
        <v>38.799586720822539</v>
      </c>
    </row>
    <row r="83" spans="1:20" x14ac:dyDescent="0.25">
      <c r="C83" s="9">
        <v>0.1906203596086497</v>
      </c>
      <c r="D83" s="9">
        <v>1.980262729617973E-2</v>
      </c>
      <c r="F83" s="9">
        <v>3.13</v>
      </c>
      <c r="G83" s="9">
        <v>0.75</v>
      </c>
      <c r="H83" s="9">
        <f t="shared" si="12"/>
        <v>76.038338658146969</v>
      </c>
      <c r="I83" s="9">
        <f t="shared" si="13"/>
        <v>1.9155729356382545</v>
      </c>
      <c r="J83" s="9">
        <f t="shared" si="14"/>
        <v>38.799586720822539</v>
      </c>
    </row>
    <row r="84" spans="1:20" x14ac:dyDescent="0.25">
      <c r="C84" s="9">
        <v>-0.47932695670661973</v>
      </c>
      <c r="D84" s="9">
        <v>-0.84350506214850729</v>
      </c>
      <c r="F84" s="9">
        <v>4.71</v>
      </c>
      <c r="G84" s="9">
        <v>2</v>
      </c>
      <c r="H84" s="9">
        <f t="shared" si="12"/>
        <v>57.537154989384284</v>
      </c>
      <c r="I84" s="9">
        <f t="shared" si="13"/>
        <v>2.7513118735842261</v>
      </c>
      <c r="J84" s="9">
        <f t="shared" si="14"/>
        <v>41.585735168063138</v>
      </c>
    </row>
    <row r="85" spans="1:20" x14ac:dyDescent="0.25">
      <c r="C85" s="9">
        <v>1.1314021114911006</v>
      </c>
      <c r="D85" s="9">
        <v>0.87546873735389985</v>
      </c>
      <c r="F85" s="9">
        <v>4.8</v>
      </c>
      <c r="G85" s="9">
        <v>2.27</v>
      </c>
      <c r="H85" s="9">
        <f t="shared" si="12"/>
        <v>52.708333333333336</v>
      </c>
      <c r="I85" s="9">
        <f t="shared" si="13"/>
        <v>2.7978401034231473</v>
      </c>
      <c r="J85" s="9">
        <f t="shared" si="14"/>
        <v>41.711664512017762</v>
      </c>
    </row>
    <row r="86" spans="1:20" x14ac:dyDescent="0.25">
      <c r="C86" s="9">
        <v>9.5310179804324935E-2</v>
      </c>
      <c r="D86" s="9">
        <v>-0.916290731874155</v>
      </c>
      <c r="F86" s="9">
        <v>4.8</v>
      </c>
      <c r="G86" s="9">
        <v>4.34</v>
      </c>
      <c r="H86" s="9">
        <f t="shared" si="12"/>
        <v>9.5833333333333321</v>
      </c>
      <c r="I86" s="9">
        <f t="shared" si="13"/>
        <v>2.7978401034231473</v>
      </c>
      <c r="J86" s="9">
        <f t="shared" si="14"/>
        <v>41.711664512017762</v>
      </c>
    </row>
    <row r="87" spans="1:20" x14ac:dyDescent="0.25">
      <c r="C87" s="9">
        <v>0.18232155679395459</v>
      </c>
      <c r="D87" s="9">
        <v>-0.22314355131420971</v>
      </c>
      <c r="F87" s="9">
        <v>5.53</v>
      </c>
      <c r="G87" s="9">
        <v>2.12</v>
      </c>
      <c r="H87" s="9">
        <f t="shared" si="12"/>
        <v>61.66365280289331</v>
      </c>
      <c r="I87" s="9">
        <f t="shared" si="13"/>
        <v>3.1717324341273359</v>
      </c>
      <c r="J87" s="9">
        <f t="shared" si="14"/>
        <v>42.64498310800478</v>
      </c>
    </row>
    <row r="88" spans="1:20" x14ac:dyDescent="0.25">
      <c r="C88" s="9">
        <v>0.18232155679395459</v>
      </c>
      <c r="D88" s="9">
        <v>-0.22314355131420971</v>
      </c>
      <c r="F88" s="9">
        <v>5.53</v>
      </c>
      <c r="G88" s="9">
        <v>2.63</v>
      </c>
      <c r="H88" s="9">
        <f t="shared" si="12"/>
        <v>52.44122965641953</v>
      </c>
      <c r="I88" s="9">
        <f t="shared" si="13"/>
        <v>3.1717324341273359</v>
      </c>
      <c r="J88" s="9">
        <f t="shared" si="14"/>
        <v>42.64498310800478</v>
      </c>
    </row>
    <row r="89" spans="1:20" x14ac:dyDescent="0.25">
      <c r="C89" s="9">
        <v>-1.1494846190418662</v>
      </c>
      <c r="D89" s="9">
        <v>-1.9754419516613513</v>
      </c>
      <c r="F89" s="9">
        <v>8.74</v>
      </c>
      <c r="G89" s="9">
        <v>2.65</v>
      </c>
      <c r="H89" s="9">
        <f t="shared" si="12"/>
        <v>69.679633867276877</v>
      </c>
      <c r="I89" s="9">
        <f t="shared" si="13"/>
        <v>4.7579264265696013</v>
      </c>
      <c r="J89" s="9">
        <f t="shared" si="14"/>
        <v>45.56148253352859</v>
      </c>
    </row>
    <row r="91" spans="1:20" x14ac:dyDescent="0.25">
      <c r="A91" s="9" t="s">
        <v>110</v>
      </c>
      <c r="B91" s="9" t="s">
        <v>438</v>
      </c>
      <c r="C91" s="9" t="s">
        <v>439</v>
      </c>
      <c r="D91" s="9" t="s">
        <v>440</v>
      </c>
      <c r="F91" s="9" t="s">
        <v>50</v>
      </c>
      <c r="G91" s="9" t="s">
        <v>51</v>
      </c>
      <c r="H91" s="9" t="s">
        <v>441</v>
      </c>
      <c r="I91" s="9" t="s">
        <v>442</v>
      </c>
      <c r="J91" s="9" t="s">
        <v>443</v>
      </c>
      <c r="L91" t="s">
        <v>444</v>
      </c>
      <c r="M91"/>
      <c r="N91"/>
      <c r="O91"/>
      <c r="P91"/>
      <c r="Q91"/>
      <c r="R91"/>
      <c r="S91"/>
      <c r="T91"/>
    </row>
    <row r="92" spans="1:20" ht="15.75" thickBot="1" x14ac:dyDescent="0.3">
      <c r="A92" s="9" t="s">
        <v>127</v>
      </c>
      <c r="B92" s="9" t="s">
        <v>115</v>
      </c>
      <c r="C92" s="9" cm="1">
        <f t="array" ref="C92:D125">LN(_xlfn.CHOOSECOLS(_xlfn._xlws.FILTER(Database!$X$2:$AD$508,(Database!$F$2:$F$508=$A$92)*(Database!$J$2:$J$508=$B$92)*(ISBLANK(Database!$AJ$2:$AJ$508))*(Database!$AI$2:$AI$508="mg/L")),1,7))</f>
        <v>-2.2072749131897207</v>
      </c>
      <c r="D92" s="9">
        <v>2.9558802241544429E-2</v>
      </c>
      <c r="F92" s="9" cm="1">
        <f t="array" ref="F92:G125">_xlfn._xlws.SORT(_xlfn.CHOOSECOLS(_xlfn._xlws.FILTER(Database!$X$2:$AD$508,(Database!$F$2:$F$508=$A$92)*(Database!$J$2:$J$508=$B$92)*(ISBLANK(Database!$AJ$2:$AJ$508))*(Database!$AI$2:$AI$508="mg/L")),1,7))</f>
        <v>3.78E-2</v>
      </c>
      <c r="G92" s="9">
        <v>4.3099999999999999E-2</v>
      </c>
      <c r="H92" s="9">
        <f>(F92-G92)/F92*100</f>
        <v>-14.021164021164017</v>
      </c>
      <c r="I92" s="9">
        <f>EXP($M$107+$M$108*LN(F92))</f>
        <v>8.0376362852151509E-2</v>
      </c>
      <c r="J92" s="9">
        <f>(F92-I92)/F92*100</f>
        <v>-112.63588056124738</v>
      </c>
      <c r="L92"/>
      <c r="M92"/>
      <c r="N92"/>
      <c r="O92"/>
      <c r="P92"/>
      <c r="Q92"/>
      <c r="R92"/>
      <c r="S92"/>
      <c r="T92"/>
    </row>
    <row r="93" spans="1:20" x14ac:dyDescent="0.25">
      <c r="C93" s="9">
        <v>-1.058430499035278</v>
      </c>
      <c r="D93" s="9">
        <v>-1.1776554960085626</v>
      </c>
      <c r="F93" s="9">
        <v>4.8599999999999997E-2</v>
      </c>
      <c r="G93" s="9">
        <v>8.3599999999999994E-2</v>
      </c>
      <c r="H93" s="9">
        <f t="shared" ref="H93:H116" si="15">(F93-G93)/F93*100</f>
        <v>-72.016460905349788</v>
      </c>
      <c r="I93" s="9">
        <f t="shared" ref="I93:I116" si="16">EXP($M$107+$M$108*LN(F93))</f>
        <v>9.0459021408607829E-2</v>
      </c>
      <c r="J93" s="9">
        <f t="shared" ref="J93:J116" si="17">(F93-I93)/F93*100</f>
        <v>-86.129673680263025</v>
      </c>
      <c r="L93" s="53" t="s">
        <v>445</v>
      </c>
      <c r="M93" s="53"/>
      <c r="N93"/>
      <c r="O93"/>
      <c r="P93"/>
      <c r="Q93"/>
      <c r="R93"/>
      <c r="S93"/>
      <c r="T93"/>
    </row>
    <row r="94" spans="1:20" x14ac:dyDescent="0.25">
      <c r="C94" s="9">
        <v>-1.6094379124341003</v>
      </c>
      <c r="D94" s="9">
        <v>-2.3025850929940455</v>
      </c>
      <c r="F94" s="9">
        <v>0.05</v>
      </c>
      <c r="G94" s="9">
        <v>0.04</v>
      </c>
      <c r="H94" s="9">
        <f t="shared" si="15"/>
        <v>20.000000000000004</v>
      </c>
      <c r="I94" s="9">
        <f t="shared" si="16"/>
        <v>9.1675151749010822E-2</v>
      </c>
      <c r="J94" s="9">
        <f t="shared" si="17"/>
        <v>-83.350303498021646</v>
      </c>
      <c r="L94" t="s">
        <v>446</v>
      </c>
      <c r="M94">
        <v>0.35358927860057771</v>
      </c>
      <c r="N94"/>
      <c r="O94"/>
      <c r="P94"/>
      <c r="Q94"/>
      <c r="R94"/>
      <c r="S94"/>
      <c r="T94"/>
    </row>
    <row r="95" spans="1:20" x14ac:dyDescent="0.25">
      <c r="C95" s="9">
        <v>-1.6245515502441485</v>
      </c>
      <c r="D95" s="9">
        <v>-3.1465551632885749</v>
      </c>
      <c r="F95" s="9">
        <v>5.5E-2</v>
      </c>
      <c r="G95" s="9">
        <v>2.9000000000000001E-2</v>
      </c>
      <c r="H95" s="9">
        <f t="shared" si="15"/>
        <v>47.272727272727273</v>
      </c>
      <c r="I95" s="9">
        <f t="shared" si="16"/>
        <v>9.5877327830374351E-2</v>
      </c>
      <c r="J95" s="9">
        <f t="shared" si="17"/>
        <v>-74.322414237044271</v>
      </c>
      <c r="L95" t="s">
        <v>447</v>
      </c>
      <c r="M95">
        <v>0.12502537794127697</v>
      </c>
      <c r="N95"/>
      <c r="O95"/>
      <c r="P95"/>
      <c r="Q95"/>
      <c r="R95"/>
      <c r="S95"/>
      <c r="T95"/>
    </row>
    <row r="96" spans="1:20" x14ac:dyDescent="0.25">
      <c r="C96" s="9">
        <v>-2.2072749131897207</v>
      </c>
      <c r="D96" s="9">
        <v>-0.57981849525294205</v>
      </c>
      <c r="F96" s="9">
        <v>5.8000000000000003E-2</v>
      </c>
      <c r="G96" s="9">
        <v>0.05</v>
      </c>
      <c r="H96" s="9">
        <f t="shared" si="15"/>
        <v>13.793103448275861</v>
      </c>
      <c r="I96" s="9">
        <f t="shared" si="16"/>
        <v>9.8301927080151896E-2</v>
      </c>
      <c r="J96" s="9">
        <f t="shared" si="17"/>
        <v>-69.486081172675668</v>
      </c>
      <c r="L96" t="s">
        <v>448</v>
      </c>
      <c r="M96">
        <v>9.7682421001941883E-2</v>
      </c>
      <c r="N96"/>
      <c r="O96"/>
      <c r="P96"/>
      <c r="Q96"/>
      <c r="R96"/>
      <c r="S96"/>
      <c r="T96"/>
    </row>
    <row r="97" spans="3:20" x14ac:dyDescent="0.25">
      <c r="C97" s="9">
        <v>-2.3025850929940455</v>
      </c>
      <c r="D97" s="9">
        <v>1.0986122886681098</v>
      </c>
      <c r="F97" s="9">
        <v>7.0000000000000007E-2</v>
      </c>
      <c r="G97" s="9">
        <v>0.15</v>
      </c>
      <c r="H97" s="9">
        <f t="shared" si="15"/>
        <v>-114.28571428571426</v>
      </c>
      <c r="I97" s="9">
        <f t="shared" si="16"/>
        <v>0.10739056699468677</v>
      </c>
      <c r="J97" s="9">
        <f t="shared" si="17"/>
        <v>-53.415095706695368</v>
      </c>
      <c r="L97" t="s">
        <v>449</v>
      </c>
      <c r="M97">
        <v>1.0716332706752123</v>
      </c>
      <c r="N97"/>
      <c r="O97"/>
      <c r="P97"/>
      <c r="Q97"/>
      <c r="R97"/>
      <c r="S97"/>
      <c r="T97"/>
    </row>
    <row r="98" spans="3:20" ht="15.75" thickBot="1" x14ac:dyDescent="0.3">
      <c r="C98" s="9">
        <v>7.6961041136128394E-2</v>
      </c>
      <c r="D98" s="9">
        <v>-0.22314355131420971</v>
      </c>
      <c r="F98" s="9">
        <v>0.1</v>
      </c>
      <c r="G98" s="9">
        <v>3</v>
      </c>
      <c r="H98" s="9">
        <f t="shared" si="15"/>
        <v>-2899.9999999999995</v>
      </c>
      <c r="I98" s="9">
        <f t="shared" si="16"/>
        <v>0.12700079464059807</v>
      </c>
      <c r="J98" s="9">
        <f t="shared" si="17"/>
        <v>-27.00079464059807</v>
      </c>
      <c r="L98" s="51" t="s">
        <v>450</v>
      </c>
      <c r="M98" s="51">
        <v>34</v>
      </c>
      <c r="N98"/>
      <c r="O98"/>
      <c r="P98"/>
      <c r="Q98"/>
      <c r="R98"/>
      <c r="S98"/>
      <c r="T98"/>
    </row>
    <row r="99" spans="3:20" x14ac:dyDescent="0.25">
      <c r="C99" s="9">
        <v>-2.8473122684357177</v>
      </c>
      <c r="D99" s="9">
        <v>-2.9957322735539909</v>
      </c>
      <c r="F99" s="9">
        <v>0.1</v>
      </c>
      <c r="G99" s="9">
        <v>0.1</v>
      </c>
      <c r="H99" s="9">
        <f t="shared" si="15"/>
        <v>0</v>
      </c>
      <c r="I99" s="9">
        <f t="shared" si="16"/>
        <v>0.12700079464059807</v>
      </c>
      <c r="J99" s="9">
        <f t="shared" si="17"/>
        <v>-27.00079464059807</v>
      </c>
      <c r="L99"/>
      <c r="M99"/>
      <c r="N99"/>
      <c r="O99"/>
      <c r="P99"/>
      <c r="Q99"/>
      <c r="R99"/>
      <c r="S99"/>
      <c r="T99"/>
    </row>
    <row r="100" spans="3:20" ht="15.75" thickBot="1" x14ac:dyDescent="0.3">
      <c r="C100" s="9">
        <v>-2.9004220937496661</v>
      </c>
      <c r="D100" s="9">
        <v>-3.5404594489956631</v>
      </c>
      <c r="F100" s="9">
        <v>0.11</v>
      </c>
      <c r="G100" s="9">
        <v>1.03</v>
      </c>
      <c r="H100" s="9">
        <f t="shared" si="15"/>
        <v>-836.36363636363637</v>
      </c>
      <c r="I100" s="9">
        <f t="shared" si="16"/>
        <v>0.13282221616400058</v>
      </c>
      <c r="J100" s="9">
        <f t="shared" si="17"/>
        <v>-20.74746924000053</v>
      </c>
      <c r="L100" t="s">
        <v>451</v>
      </c>
      <c r="M100"/>
      <c r="N100"/>
      <c r="O100"/>
      <c r="P100"/>
      <c r="Q100"/>
      <c r="R100"/>
      <c r="S100"/>
      <c r="T100"/>
    </row>
    <row r="101" spans="3:20" x14ac:dyDescent="0.25">
      <c r="C101" s="9">
        <v>-1.8971199848858813</v>
      </c>
      <c r="D101" s="9">
        <v>-2.4079456086518722</v>
      </c>
      <c r="F101" s="9">
        <v>0.11</v>
      </c>
      <c r="G101" s="9">
        <v>0.56000000000000005</v>
      </c>
      <c r="H101" s="9">
        <f t="shared" si="15"/>
        <v>-409.09090909090918</v>
      </c>
      <c r="I101" s="9">
        <f t="shared" si="16"/>
        <v>0.13282221616400058</v>
      </c>
      <c r="J101" s="9">
        <f t="shared" si="17"/>
        <v>-20.74746924000053</v>
      </c>
      <c r="L101" s="52"/>
      <c r="M101" s="52" t="s">
        <v>455</v>
      </c>
      <c r="N101" s="52" t="s">
        <v>456</v>
      </c>
      <c r="O101" s="52" t="s">
        <v>457</v>
      </c>
      <c r="P101" s="52" t="s">
        <v>458</v>
      </c>
      <c r="Q101" s="52" t="s">
        <v>459</v>
      </c>
      <c r="R101"/>
      <c r="S101"/>
      <c r="T101"/>
    </row>
    <row r="102" spans="3:20" x14ac:dyDescent="0.25">
      <c r="C102" s="9">
        <v>-1.7719568419318752</v>
      </c>
      <c r="D102" s="9">
        <v>-1.7719568419318752</v>
      </c>
      <c r="F102" s="9">
        <v>0.14000000000000001</v>
      </c>
      <c r="G102" s="9">
        <v>0.33</v>
      </c>
      <c r="H102" s="9">
        <f t="shared" si="15"/>
        <v>-135.71428571428569</v>
      </c>
      <c r="I102" s="9">
        <f t="shared" si="16"/>
        <v>0.14877190912723806</v>
      </c>
      <c r="J102" s="9">
        <f t="shared" si="17"/>
        <v>-6.2656493765986045</v>
      </c>
      <c r="L102" t="s">
        <v>452</v>
      </c>
      <c r="M102">
        <v>1</v>
      </c>
      <c r="N102">
        <v>5.2510369542122675</v>
      </c>
      <c r="O102">
        <v>5.2510369542122675</v>
      </c>
      <c r="P102">
        <v>4.5724892965551094</v>
      </c>
      <c r="Q102">
        <v>4.0223672166587066E-2</v>
      </c>
      <c r="R102"/>
      <c r="S102"/>
      <c r="T102"/>
    </row>
    <row r="103" spans="3:20" x14ac:dyDescent="0.25">
      <c r="C103" s="9">
        <v>-0.67924427539095389</v>
      </c>
      <c r="D103" s="9">
        <v>-1.0642108619507773</v>
      </c>
      <c r="F103" s="9">
        <v>0.14000000000000001</v>
      </c>
      <c r="G103" s="9">
        <v>0.28000000000000003</v>
      </c>
      <c r="H103" s="9">
        <f t="shared" si="15"/>
        <v>-100</v>
      </c>
      <c r="I103" s="9">
        <f t="shared" si="16"/>
        <v>0.14877190912723806</v>
      </c>
      <c r="J103" s="9">
        <f t="shared" si="17"/>
        <v>-6.2656493765986045</v>
      </c>
      <c r="L103" t="s">
        <v>453</v>
      </c>
      <c r="M103">
        <v>32</v>
      </c>
      <c r="N103">
        <v>36.748731738177696</v>
      </c>
      <c r="O103">
        <v>1.148397866818053</v>
      </c>
      <c r="P103"/>
      <c r="Q103"/>
      <c r="R103"/>
      <c r="S103"/>
      <c r="T103"/>
    </row>
    <row r="104" spans="3:20" ht="15.75" thickBot="1" x14ac:dyDescent="0.3">
      <c r="C104" s="9">
        <v>-1.9519282213808764</v>
      </c>
      <c r="D104" s="9">
        <v>-1.7372712839439852</v>
      </c>
      <c r="F104" s="9">
        <v>0.14000000000000001</v>
      </c>
      <c r="G104" s="9">
        <v>0.17</v>
      </c>
      <c r="H104" s="9">
        <f t="shared" si="15"/>
        <v>-21.428571428571423</v>
      </c>
      <c r="I104" s="9">
        <f t="shared" si="16"/>
        <v>0.14877190912723806</v>
      </c>
      <c r="J104" s="9">
        <f t="shared" si="17"/>
        <v>-6.2656493765986045</v>
      </c>
      <c r="L104" s="51" t="s">
        <v>415</v>
      </c>
      <c r="M104" s="51">
        <v>33</v>
      </c>
      <c r="N104" s="51">
        <v>41.999768692389964</v>
      </c>
      <c r="O104" s="51"/>
      <c r="P104" s="51"/>
      <c r="Q104" s="51"/>
      <c r="R104"/>
      <c r="S104"/>
      <c r="T104"/>
    </row>
    <row r="105" spans="3:20" ht="15.75" thickBot="1" x14ac:dyDescent="0.3">
      <c r="C105" s="9">
        <v>-1.1332037334377287</v>
      </c>
      <c r="D105" s="9">
        <v>-1.6398971199188088</v>
      </c>
      <c r="F105" s="9">
        <v>0.14000000000000001</v>
      </c>
      <c r="G105" s="9">
        <v>0.17</v>
      </c>
      <c r="H105" s="9">
        <f t="shared" si="15"/>
        <v>-21.428571428571423</v>
      </c>
      <c r="I105" s="9">
        <f t="shared" si="16"/>
        <v>0.14877190912723806</v>
      </c>
      <c r="J105" s="9">
        <f t="shared" si="17"/>
        <v>-6.2656493765986045</v>
      </c>
      <c r="L105"/>
      <c r="M105"/>
      <c r="N105"/>
      <c r="O105"/>
      <c r="P105"/>
      <c r="Q105"/>
      <c r="R105"/>
      <c r="S105"/>
      <c r="T105"/>
    </row>
    <row r="106" spans="3:20" x14ac:dyDescent="0.25">
      <c r="C106" s="9">
        <v>5.8268908123975824E-2</v>
      </c>
      <c r="D106" s="9">
        <v>-1.3862943611198906</v>
      </c>
      <c r="F106" s="9">
        <v>0.14000000000000001</v>
      </c>
      <c r="G106" s="9">
        <v>0.17</v>
      </c>
      <c r="H106" s="9">
        <f t="shared" si="15"/>
        <v>-21.428571428571423</v>
      </c>
      <c r="I106" s="9">
        <f t="shared" si="16"/>
        <v>0.14877190912723806</v>
      </c>
      <c r="J106" s="9">
        <f t="shared" si="17"/>
        <v>-6.2656493765986045</v>
      </c>
      <c r="L106" s="52"/>
      <c r="M106" s="52" t="s">
        <v>460</v>
      </c>
      <c r="N106" s="52" t="s">
        <v>449</v>
      </c>
      <c r="O106" s="52" t="s">
        <v>461</v>
      </c>
      <c r="P106" s="52" t="s">
        <v>462</v>
      </c>
      <c r="Q106" s="52" t="s">
        <v>463</v>
      </c>
      <c r="R106" s="52" t="s">
        <v>464</v>
      </c>
      <c r="S106" s="52" t="s">
        <v>465</v>
      </c>
      <c r="T106" s="52" t="s">
        <v>466</v>
      </c>
    </row>
    <row r="107" spans="3:20" x14ac:dyDescent="0.25">
      <c r="C107" s="9">
        <v>-2.6592600369327779</v>
      </c>
      <c r="D107" s="9">
        <v>-1.8971199848858813</v>
      </c>
      <c r="F107" s="9">
        <v>0.14199999999999999</v>
      </c>
      <c r="G107" s="9">
        <v>0.17599999999999999</v>
      </c>
      <c r="H107" s="9">
        <f t="shared" si="15"/>
        <v>-23.943661971830991</v>
      </c>
      <c r="I107" s="9">
        <f t="shared" si="16"/>
        <v>0.14976755095320402</v>
      </c>
      <c r="J107" s="9">
        <f t="shared" si="17"/>
        <v>-5.4701063050732595</v>
      </c>
      <c r="L107" t="s">
        <v>454</v>
      </c>
      <c r="M107">
        <v>-0.9808061341248443</v>
      </c>
      <c r="N107">
        <v>0.4180369290998539</v>
      </c>
      <c r="O107">
        <v>-2.346218876492046</v>
      </c>
      <c r="P107">
        <v>2.5322132142758899E-2</v>
      </c>
      <c r="Q107">
        <v>-1.832319493806003</v>
      </c>
      <c r="R107">
        <v>-0.12929277444368559</v>
      </c>
      <c r="S107">
        <v>-1.832319493806003</v>
      </c>
      <c r="T107">
        <v>-0.12929277444368559</v>
      </c>
    </row>
    <row r="108" spans="3:20" ht="15.75" thickBot="1" x14ac:dyDescent="0.3">
      <c r="C108" s="9">
        <v>-1.1711829815029451</v>
      </c>
      <c r="D108" s="9">
        <v>-2.9957322735539909</v>
      </c>
      <c r="F108" s="9">
        <v>0.15</v>
      </c>
      <c r="G108" s="9">
        <v>0.09</v>
      </c>
      <c r="H108" s="9">
        <f t="shared" si="15"/>
        <v>40</v>
      </c>
      <c r="I108" s="9">
        <f t="shared" si="16"/>
        <v>0.15367764215359164</v>
      </c>
      <c r="J108" s="9">
        <f t="shared" si="17"/>
        <v>-2.4517614357277657</v>
      </c>
      <c r="L108" s="51" t="s">
        <v>467</v>
      </c>
      <c r="M108" s="51">
        <v>0.47023486979922585</v>
      </c>
      <c r="N108" s="51">
        <v>0.21990671036746692</v>
      </c>
      <c r="O108" s="51">
        <v>2.1383379752871452</v>
      </c>
      <c r="P108" s="51">
        <v>4.022367216658683E-2</v>
      </c>
      <c r="Q108" s="51">
        <v>2.2299559001109359E-2</v>
      </c>
      <c r="R108" s="51">
        <v>0.91817018059734234</v>
      </c>
      <c r="S108" s="51">
        <v>2.2299559001109359E-2</v>
      </c>
      <c r="T108" s="51">
        <v>0.91817018059734234</v>
      </c>
    </row>
    <row r="109" spans="3:20" x14ac:dyDescent="0.25">
      <c r="C109" s="9">
        <v>-2.9957322735539909</v>
      </c>
      <c r="D109" s="9">
        <v>-3.2188758248682006</v>
      </c>
      <c r="F109" s="9">
        <v>0.17</v>
      </c>
      <c r="G109" s="9">
        <v>0.17</v>
      </c>
      <c r="H109" s="9">
        <f t="shared" si="15"/>
        <v>0</v>
      </c>
      <c r="I109" s="9">
        <f t="shared" si="16"/>
        <v>0.1629939771300358</v>
      </c>
      <c r="J109" s="9">
        <f t="shared" si="17"/>
        <v>4.1211899235083598</v>
      </c>
      <c r="L109"/>
      <c r="M109"/>
      <c r="N109"/>
      <c r="O109"/>
      <c r="P109"/>
      <c r="Q109"/>
      <c r="R109"/>
      <c r="S109"/>
      <c r="T109"/>
    </row>
    <row r="110" spans="3:20" x14ac:dyDescent="0.25">
      <c r="C110" s="9">
        <v>-1.1711829815029451</v>
      </c>
      <c r="D110" s="9">
        <v>-3.2188758248682006</v>
      </c>
      <c r="F110" s="9">
        <v>0.19</v>
      </c>
      <c r="G110" s="9">
        <v>5.8000000000000003E-2</v>
      </c>
      <c r="H110" s="9">
        <f t="shared" si="15"/>
        <v>69.473684210526315</v>
      </c>
      <c r="I110" s="9">
        <f t="shared" si="16"/>
        <v>0.17174579062113782</v>
      </c>
      <c r="J110" s="9">
        <f t="shared" si="17"/>
        <v>9.6074786204537812</v>
      </c>
      <c r="L110"/>
      <c r="M110"/>
      <c r="N110"/>
      <c r="O110"/>
      <c r="P110"/>
      <c r="Q110"/>
      <c r="R110"/>
      <c r="S110"/>
      <c r="T110"/>
    </row>
    <row r="111" spans="3:20" x14ac:dyDescent="0.25">
      <c r="C111" s="9">
        <v>-0.59783700075562041</v>
      </c>
      <c r="D111" s="9">
        <v>-1.2378743560016174</v>
      </c>
      <c r="F111" s="9">
        <v>0.19</v>
      </c>
      <c r="G111" s="9">
        <v>0.06</v>
      </c>
      <c r="H111" s="9">
        <f t="shared" si="15"/>
        <v>68.421052631578945</v>
      </c>
      <c r="I111" s="9">
        <f t="shared" si="16"/>
        <v>0.17174579062113782</v>
      </c>
      <c r="J111" s="9">
        <f t="shared" si="17"/>
        <v>9.6074786204537812</v>
      </c>
      <c r="L111"/>
      <c r="M111"/>
      <c r="N111"/>
      <c r="O111"/>
      <c r="P111"/>
      <c r="Q111"/>
      <c r="R111"/>
      <c r="S111"/>
      <c r="T111"/>
    </row>
    <row r="112" spans="3:20" x14ac:dyDescent="0.25">
      <c r="C112" s="9">
        <v>-0.59783700075562041</v>
      </c>
      <c r="D112" s="9">
        <v>-1.6094379124341003</v>
      </c>
      <c r="F112" s="9">
        <v>0.19700000000000001</v>
      </c>
      <c r="G112" s="9">
        <v>4.2999999999999997E-2</v>
      </c>
      <c r="H112" s="9">
        <f t="shared" si="15"/>
        <v>78.172588832487321</v>
      </c>
      <c r="I112" s="9">
        <f t="shared" si="16"/>
        <v>0.17469268738681507</v>
      </c>
      <c r="J112" s="9">
        <f t="shared" si="17"/>
        <v>11.323508940703016</v>
      </c>
    </row>
    <row r="113" spans="1:10" x14ac:dyDescent="0.25">
      <c r="C113" s="9">
        <v>-1.0788096613719298</v>
      </c>
      <c r="D113" s="9">
        <v>0.80647586586694853</v>
      </c>
      <c r="F113" s="9">
        <v>0.2</v>
      </c>
      <c r="G113" s="9">
        <v>0.1</v>
      </c>
      <c r="H113" s="9">
        <f t="shared" si="15"/>
        <v>50</v>
      </c>
      <c r="I113" s="9">
        <f t="shared" si="16"/>
        <v>0.17593864347781016</v>
      </c>
      <c r="J113" s="9">
        <f t="shared" si="17"/>
        <v>12.030678261094927</v>
      </c>
    </row>
    <row r="114" spans="1:10" x14ac:dyDescent="0.25">
      <c r="C114" s="9">
        <v>-1.0788096613719298</v>
      </c>
      <c r="D114" s="9">
        <v>-1.8325814637483102</v>
      </c>
      <c r="F114" s="9">
        <v>0.31</v>
      </c>
      <c r="G114" s="9">
        <v>0.05</v>
      </c>
      <c r="H114" s="9">
        <f t="shared" si="15"/>
        <v>83.870967741935488</v>
      </c>
      <c r="I114" s="9">
        <f t="shared" si="16"/>
        <v>0.21620306202641118</v>
      </c>
      <c r="J114" s="9">
        <f t="shared" si="17"/>
        <v>30.257076765673812</v>
      </c>
    </row>
    <row r="115" spans="1:10" x14ac:dyDescent="0.25">
      <c r="C115" s="9">
        <v>-1.9661128563728327</v>
      </c>
      <c r="D115" s="9">
        <v>-1.1086626245216111</v>
      </c>
      <c r="F115" s="9">
        <v>0.31</v>
      </c>
      <c r="G115" s="9">
        <v>0.04</v>
      </c>
      <c r="H115" s="9">
        <f t="shared" si="15"/>
        <v>87.096774193548399</v>
      </c>
      <c r="I115" s="9">
        <f t="shared" si="16"/>
        <v>0.21620306202641118</v>
      </c>
      <c r="J115" s="9">
        <f t="shared" si="17"/>
        <v>30.257076765673812</v>
      </c>
    </row>
    <row r="116" spans="1:10" x14ac:dyDescent="0.25">
      <c r="C116" s="9">
        <v>-1.9661128563728327</v>
      </c>
      <c r="D116" s="9">
        <v>-1.2729656758128873</v>
      </c>
      <c r="F116" s="9">
        <v>0.32200000000000001</v>
      </c>
      <c r="G116" s="9">
        <v>0.19400000000000001</v>
      </c>
      <c r="H116" s="9">
        <f t="shared" si="15"/>
        <v>39.751552795031053</v>
      </c>
      <c r="I116" s="9">
        <f t="shared" si="16"/>
        <v>0.22009895370778823</v>
      </c>
      <c r="J116" s="9">
        <f t="shared" si="17"/>
        <v>31.646287668388752</v>
      </c>
    </row>
    <row r="117" spans="1:10" x14ac:dyDescent="0.25">
      <c r="C117" s="9">
        <v>-1.9661128563728327</v>
      </c>
      <c r="D117" s="9">
        <v>-1.7719568419318752</v>
      </c>
      <c r="F117" s="9">
        <v>0.34</v>
      </c>
      <c r="G117" s="9">
        <v>2.2400000000000002</v>
      </c>
      <c r="H117" s="9">
        <f t="shared" ref="H117" si="18">(F117-G117)/F117*100</f>
        <v>-558.82352941176464</v>
      </c>
      <c r="I117" s="9">
        <f t="shared" ref="I117" si="19">EXP($M$107+$M$108*LN(F117))</f>
        <v>0.22580125827137637</v>
      </c>
      <c r="J117" s="9">
        <f t="shared" ref="J117" si="20">(F117-I117)/F117*100</f>
        <v>33.587865214301068</v>
      </c>
    </row>
    <row r="118" spans="1:10" x14ac:dyDescent="0.25">
      <c r="C118" s="9">
        <v>-1.9661128563728327</v>
      </c>
      <c r="D118" s="9">
        <v>-1.7719568419318752</v>
      </c>
      <c r="F118" s="9">
        <v>0.34</v>
      </c>
      <c r="G118" s="9">
        <v>0.16</v>
      </c>
      <c r="H118" s="9">
        <f t="shared" ref="H118:H125" si="21">(F118-G118)/F118*100</f>
        <v>52.941176470588239</v>
      </c>
      <c r="I118" s="9">
        <f t="shared" ref="I118:I125" si="22">EXP($M$107+$M$108*LN(F118))</f>
        <v>0.22580125827137637</v>
      </c>
      <c r="J118" s="9">
        <f t="shared" ref="J118:J125" si="23">(F118-I118)/F118*100</f>
        <v>33.587865214301068</v>
      </c>
    </row>
    <row r="119" spans="1:10" x14ac:dyDescent="0.25">
      <c r="C119" s="9">
        <v>-1.9661128563728327</v>
      </c>
      <c r="D119" s="9">
        <v>-1.7719568419318752</v>
      </c>
      <c r="F119" s="9">
        <v>0.34699999999999998</v>
      </c>
      <c r="G119" s="9">
        <v>0.308</v>
      </c>
      <c r="H119" s="9">
        <f t="shared" si="21"/>
        <v>11.239193083573481</v>
      </c>
      <c r="I119" s="9">
        <f t="shared" si="22"/>
        <v>0.22797551137863226</v>
      </c>
      <c r="J119" s="9">
        <f t="shared" si="23"/>
        <v>34.301005366388395</v>
      </c>
    </row>
    <row r="120" spans="1:10" x14ac:dyDescent="0.25">
      <c r="C120" s="9">
        <v>-3.0241317480756891</v>
      </c>
      <c r="D120" s="9">
        <v>-2.481711758891481</v>
      </c>
      <c r="F120" s="9">
        <v>0.41</v>
      </c>
      <c r="G120" s="9">
        <v>0.27</v>
      </c>
      <c r="H120" s="9">
        <f t="shared" si="21"/>
        <v>34.146341463414629</v>
      </c>
      <c r="I120" s="9">
        <f t="shared" si="22"/>
        <v>0.24658052641982497</v>
      </c>
      <c r="J120" s="9">
        <f t="shared" si="23"/>
        <v>39.858408190286589</v>
      </c>
    </row>
    <row r="121" spans="1:10" x14ac:dyDescent="0.25">
      <c r="C121" s="9">
        <v>-0.89159811928378363</v>
      </c>
      <c r="D121" s="9">
        <v>-1.3093333199837622</v>
      </c>
      <c r="F121" s="9">
        <v>0.50700000000000001</v>
      </c>
      <c r="G121" s="9">
        <v>0.34499999999999997</v>
      </c>
      <c r="H121" s="9">
        <f t="shared" si="21"/>
        <v>31.9526627218935</v>
      </c>
      <c r="I121" s="9">
        <f t="shared" si="22"/>
        <v>0.27247443725294535</v>
      </c>
      <c r="J121" s="9">
        <f t="shared" si="23"/>
        <v>46.257507445178433</v>
      </c>
    </row>
    <row r="122" spans="1:10" x14ac:dyDescent="0.25">
      <c r="C122" s="9">
        <v>-2.3025850929940455</v>
      </c>
      <c r="D122" s="9">
        <v>-2.3025850929940455</v>
      </c>
      <c r="F122" s="9">
        <v>0.55000000000000004</v>
      </c>
      <c r="G122" s="9">
        <v>0.28999999999999998</v>
      </c>
      <c r="H122" s="9">
        <f t="shared" si="21"/>
        <v>47.27272727272728</v>
      </c>
      <c r="I122" s="9">
        <f t="shared" si="22"/>
        <v>0.28310711963778928</v>
      </c>
      <c r="J122" s="9">
        <f t="shared" si="23"/>
        <v>48.525978247674679</v>
      </c>
    </row>
    <row r="123" spans="1:10" x14ac:dyDescent="0.25">
      <c r="C123" s="9">
        <v>-1.6607312068216509</v>
      </c>
      <c r="D123" s="9">
        <v>-2.8473122684357177</v>
      </c>
      <c r="F123" s="9">
        <v>0.55000000000000004</v>
      </c>
      <c r="G123" s="9">
        <v>0.2</v>
      </c>
      <c r="H123" s="9">
        <f t="shared" si="21"/>
        <v>63.636363636363633</v>
      </c>
      <c r="I123" s="9">
        <f t="shared" si="22"/>
        <v>0.28310711963778928</v>
      </c>
      <c r="J123" s="9">
        <f t="shared" si="23"/>
        <v>48.525978247674679</v>
      </c>
    </row>
    <row r="124" spans="1:10" x14ac:dyDescent="0.25">
      <c r="C124" s="9">
        <v>-1.6607312068216509</v>
      </c>
      <c r="D124" s="9">
        <v>-2.8134107167600364</v>
      </c>
      <c r="F124" s="9">
        <v>1.06</v>
      </c>
      <c r="G124" s="9">
        <v>0.25</v>
      </c>
      <c r="H124" s="9">
        <f t="shared" si="21"/>
        <v>76.415094339622641</v>
      </c>
      <c r="I124" s="9">
        <f t="shared" si="22"/>
        <v>0.38542600046281184</v>
      </c>
      <c r="J124" s="9">
        <f t="shared" si="23"/>
        <v>63.639056560112095</v>
      </c>
    </row>
    <row r="125" spans="1:10" x14ac:dyDescent="0.25">
      <c r="C125" s="9">
        <v>-3.2754461763565952</v>
      </c>
      <c r="D125" s="9">
        <v>-3.1442322818724349</v>
      </c>
      <c r="F125" s="9">
        <v>1.08</v>
      </c>
      <c r="G125" s="9">
        <v>0.8</v>
      </c>
      <c r="H125" s="9">
        <f t="shared" si="21"/>
        <v>25.925925925925924</v>
      </c>
      <c r="I125" s="9">
        <f t="shared" si="22"/>
        <v>0.38882870905238803</v>
      </c>
      <c r="J125" s="9">
        <f t="shared" si="23"/>
        <v>63.997341754408509</v>
      </c>
    </row>
    <row r="127" spans="1:10" x14ac:dyDescent="0.25">
      <c r="A127" s="37" t="s">
        <v>469</v>
      </c>
    </row>
    <row r="129" spans="1:20" x14ac:dyDescent="0.25">
      <c r="A129" s="9" t="s">
        <v>110</v>
      </c>
      <c r="B129" s="9" t="s">
        <v>438</v>
      </c>
      <c r="C129" s="9" t="s">
        <v>439</v>
      </c>
      <c r="D129" s="9" t="s">
        <v>440</v>
      </c>
      <c r="F129" s="9" t="s">
        <v>50</v>
      </c>
      <c r="G129" s="9" t="s">
        <v>51</v>
      </c>
      <c r="H129" s="9" t="s">
        <v>441</v>
      </c>
      <c r="I129" s="9" t="s">
        <v>442</v>
      </c>
      <c r="J129" s="9" t="s">
        <v>443</v>
      </c>
      <c r="L129" t="s">
        <v>444</v>
      </c>
      <c r="M129"/>
      <c r="N129"/>
      <c r="O129"/>
      <c r="P129"/>
      <c r="Q129"/>
      <c r="R129"/>
      <c r="S129"/>
      <c r="T129"/>
    </row>
    <row r="130" spans="1:20" ht="15.75" thickBot="1" x14ac:dyDescent="0.3">
      <c r="A130" s="9" t="s">
        <v>129</v>
      </c>
      <c r="B130" s="9" t="s">
        <v>132</v>
      </c>
      <c r="C130" s="9" cm="1">
        <f t="array" ref="C130:D134">LN(_xlfn.CHOOSECOLS(_xlfn._xlws.FILTER(Database!$X$2:$AD$508,(Database!$F$2:$F$508=$A$130)*(Database!$N$2:$N$508=$B$130)*(ISBLANK(Database!$AJ$2:$AJ$508))*(Database!$AI$2:$AI$508="mg/L")),1,7))</f>
        <v>1.8748743759385615</v>
      </c>
      <c r="D130" s="9">
        <v>0.60976557162089429</v>
      </c>
      <c r="F130" s="9" cm="1">
        <f t="array" ref="F130:G134">_xlfn._xlws.SORT(_xlfn.CHOOSECOLS(_xlfn._xlws.FILTER(Database!$X$2:$AD$508,(Database!$F$2:$F$508=$A$130)*(Database!$N$2:$N$508=$B$130)*(ISBLANK(Database!$AJ$2:$AJ$508))*(Database!$AI$2:$AI$508="mg/L")),1,7))</f>
        <v>0.79</v>
      </c>
      <c r="G130" s="9">
        <v>0.7</v>
      </c>
      <c r="H130" s="9">
        <f>(F130-G130)/F130*100</f>
        <v>11.392405063291148</v>
      </c>
      <c r="I130" s="9">
        <f>EXP($M$145+$M$146*LN(F130))</f>
        <v>0.7579051972206392</v>
      </c>
      <c r="J130" s="9">
        <f>(F130-I130)/F130*100</f>
        <v>4.0626332632102313</v>
      </c>
      <c r="L130"/>
      <c r="M130"/>
      <c r="N130"/>
      <c r="O130"/>
      <c r="P130"/>
      <c r="Q130"/>
      <c r="R130"/>
      <c r="S130"/>
      <c r="T130"/>
    </row>
    <row r="131" spans="1:20" x14ac:dyDescent="0.25">
      <c r="C131" s="9">
        <v>1.6486586255873816</v>
      </c>
      <c r="D131" s="9">
        <v>1.1118575154181303</v>
      </c>
      <c r="F131" s="9">
        <v>5.01</v>
      </c>
      <c r="G131" s="9">
        <v>5.96</v>
      </c>
      <c r="H131" s="9">
        <f t="shared" ref="H131:H134" si="24">(F131-G131)/F131*100</f>
        <v>-18.962075848303396</v>
      </c>
      <c r="I131" s="9">
        <f t="shared" ref="I131:I134" si="25">EXP($M$145+$M$146*LN(F131))</f>
        <v>3.0978676023411413</v>
      </c>
      <c r="J131" s="9">
        <f t="shared" ref="J131:J134" si="26">(F131-I131)/F131*100</f>
        <v>38.166315322532107</v>
      </c>
      <c r="L131" s="53" t="s">
        <v>445</v>
      </c>
      <c r="M131" s="53"/>
      <c r="N131"/>
      <c r="O131"/>
      <c r="P131"/>
      <c r="Q131"/>
      <c r="R131"/>
      <c r="S131"/>
      <c r="T131"/>
    </row>
    <row r="132" spans="1:20" x14ac:dyDescent="0.25">
      <c r="C132" s="9">
        <v>1.8437192081587661</v>
      </c>
      <c r="D132" s="9">
        <v>1.501852701754163</v>
      </c>
      <c r="F132" s="9">
        <v>5.2</v>
      </c>
      <c r="G132" s="9">
        <v>3.04</v>
      </c>
      <c r="H132" s="9">
        <f t="shared" si="24"/>
        <v>41.53846153846154</v>
      </c>
      <c r="I132" s="9">
        <f t="shared" si="25"/>
        <v>3.1870167614546632</v>
      </c>
      <c r="J132" s="9">
        <f t="shared" si="26"/>
        <v>38.711216125871864</v>
      </c>
      <c r="L132" t="s">
        <v>446</v>
      </c>
      <c r="M132">
        <v>0.80664950666356072</v>
      </c>
      <c r="N132"/>
      <c r="O132"/>
      <c r="P132"/>
      <c r="Q132"/>
      <c r="R132"/>
      <c r="S132"/>
      <c r="T132"/>
    </row>
    <row r="133" spans="1:20" x14ac:dyDescent="0.25">
      <c r="C133" s="9">
        <v>-0.23572233352106983</v>
      </c>
      <c r="D133" s="9">
        <v>-0.35667494393873245</v>
      </c>
      <c r="F133" s="9">
        <v>6.32</v>
      </c>
      <c r="G133" s="9">
        <v>4.49</v>
      </c>
      <c r="H133" s="9">
        <f t="shared" si="24"/>
        <v>28.955696202531644</v>
      </c>
      <c r="I133" s="9">
        <f t="shared" si="25"/>
        <v>3.6978856322804998</v>
      </c>
      <c r="J133" s="9">
        <f t="shared" si="26"/>
        <v>41.489151387966778</v>
      </c>
      <c r="L133" t="s">
        <v>447</v>
      </c>
      <c r="M133">
        <v>0.65068342660056588</v>
      </c>
      <c r="N133"/>
      <c r="O133"/>
      <c r="P133"/>
      <c r="Q133"/>
      <c r="R133"/>
      <c r="S133"/>
      <c r="T133"/>
    </row>
    <row r="134" spans="1:20" x14ac:dyDescent="0.25">
      <c r="C134" s="9">
        <v>1.6114359150967734</v>
      </c>
      <c r="D134" s="9">
        <v>1.7850704810772584</v>
      </c>
      <c r="F134" s="9">
        <v>6.52</v>
      </c>
      <c r="G134" s="9">
        <v>1.84</v>
      </c>
      <c r="H134" s="9">
        <f t="shared" si="24"/>
        <v>71.779141104294482</v>
      </c>
      <c r="I134" s="9">
        <f t="shared" si="25"/>
        <v>3.7867487139967495</v>
      </c>
      <c r="J134" s="9">
        <f t="shared" si="26"/>
        <v>41.92103199391488</v>
      </c>
      <c r="L134" t="s">
        <v>448</v>
      </c>
      <c r="M134">
        <v>0.53424456880075455</v>
      </c>
      <c r="N134"/>
      <c r="O134"/>
      <c r="P134"/>
      <c r="Q134"/>
      <c r="R134"/>
      <c r="S134"/>
      <c r="T134"/>
    </row>
    <row r="135" spans="1:20" x14ac:dyDescent="0.25">
      <c r="L135" t="s">
        <v>449</v>
      </c>
      <c r="M135">
        <v>0.57599564552324234</v>
      </c>
      <c r="N135"/>
      <c r="O135"/>
      <c r="P135"/>
      <c r="Q135"/>
      <c r="R135"/>
      <c r="S135"/>
      <c r="T135"/>
    </row>
    <row r="136" spans="1:20" ht="15.75" thickBot="1" x14ac:dyDescent="0.3">
      <c r="L136" s="51" t="s">
        <v>450</v>
      </c>
      <c r="M136" s="51">
        <v>5</v>
      </c>
      <c r="N136"/>
      <c r="O136"/>
      <c r="P136"/>
      <c r="Q136"/>
      <c r="R136"/>
      <c r="S136"/>
      <c r="T136"/>
    </row>
    <row r="137" spans="1:20" x14ac:dyDescent="0.25">
      <c r="L137"/>
      <c r="M137"/>
      <c r="N137"/>
      <c r="O137"/>
      <c r="P137"/>
      <c r="Q137"/>
      <c r="R137"/>
      <c r="S137"/>
      <c r="T137"/>
    </row>
    <row r="138" spans="1:20" ht="15.75" thickBot="1" x14ac:dyDescent="0.3">
      <c r="L138" t="s">
        <v>451</v>
      </c>
      <c r="M138"/>
      <c r="N138"/>
      <c r="O138"/>
      <c r="P138"/>
      <c r="Q138"/>
      <c r="R138"/>
      <c r="S138"/>
      <c r="T138"/>
    </row>
    <row r="139" spans="1:20" x14ac:dyDescent="0.25">
      <c r="L139" s="52"/>
      <c r="M139" s="52" t="s">
        <v>455</v>
      </c>
      <c r="N139" s="52" t="s">
        <v>456</v>
      </c>
      <c r="O139" s="52" t="s">
        <v>457</v>
      </c>
      <c r="P139" s="52" t="s">
        <v>458</v>
      </c>
      <c r="Q139" s="52" t="s">
        <v>459</v>
      </c>
      <c r="R139"/>
      <c r="S139"/>
      <c r="T139"/>
    </row>
    <row r="140" spans="1:20" x14ac:dyDescent="0.25">
      <c r="L140" t="s">
        <v>452</v>
      </c>
      <c r="M140">
        <v>1</v>
      </c>
      <c r="N140">
        <v>1.8540020451489596</v>
      </c>
      <c r="O140">
        <v>1.8540020451489596</v>
      </c>
      <c r="P140">
        <v>5.5881982947587794</v>
      </c>
      <c r="Q140">
        <v>9.9046013519725293E-2</v>
      </c>
      <c r="R140"/>
      <c r="S140"/>
      <c r="T140"/>
    </row>
    <row r="141" spans="1:20" x14ac:dyDescent="0.25">
      <c r="L141" t="s">
        <v>453</v>
      </c>
      <c r="M141">
        <v>3</v>
      </c>
      <c r="N141">
        <v>0.99531295098520989</v>
      </c>
      <c r="O141">
        <v>0.33177098366173663</v>
      </c>
      <c r="P141"/>
      <c r="Q141"/>
      <c r="R141"/>
      <c r="S141"/>
      <c r="T141"/>
    </row>
    <row r="142" spans="1:20" ht="15.75" thickBot="1" x14ac:dyDescent="0.3">
      <c r="L142" s="51" t="s">
        <v>415</v>
      </c>
      <c r="M142" s="51">
        <v>4</v>
      </c>
      <c r="N142" s="51">
        <v>2.8493149961341695</v>
      </c>
      <c r="O142" s="51"/>
      <c r="P142" s="51"/>
      <c r="Q142" s="51"/>
      <c r="R142"/>
      <c r="S142"/>
      <c r="T142"/>
    </row>
    <row r="143" spans="1:20" ht="15.75" thickBot="1" x14ac:dyDescent="0.3">
      <c r="L143"/>
      <c r="M143"/>
      <c r="N143"/>
      <c r="O143"/>
      <c r="P143"/>
      <c r="Q143"/>
      <c r="R143"/>
      <c r="S143"/>
      <c r="T143"/>
    </row>
    <row r="144" spans="1:20" x14ac:dyDescent="0.25">
      <c r="L144" s="52"/>
      <c r="M144" s="52" t="s">
        <v>460</v>
      </c>
      <c r="N144" s="52" t="s">
        <v>449</v>
      </c>
      <c r="O144" s="52" t="s">
        <v>461</v>
      </c>
      <c r="P144" s="52" t="s">
        <v>462</v>
      </c>
      <c r="Q144" s="52" t="s">
        <v>463</v>
      </c>
      <c r="R144" s="52" t="s">
        <v>464</v>
      </c>
      <c r="S144" s="52" t="s">
        <v>465</v>
      </c>
      <c r="T144" s="52" t="s">
        <v>466</v>
      </c>
    </row>
    <row r="145" spans="1:20" x14ac:dyDescent="0.25">
      <c r="L145" t="s">
        <v>454</v>
      </c>
      <c r="M145">
        <v>-9.7528520210869774E-2</v>
      </c>
      <c r="N145">
        <v>0.50539924740171127</v>
      </c>
      <c r="O145">
        <v>-0.1929732201072121</v>
      </c>
      <c r="P145">
        <v>0.8593053144609446</v>
      </c>
      <c r="Q145">
        <v>-1.705934487797613</v>
      </c>
      <c r="R145">
        <v>1.5108774473758735</v>
      </c>
      <c r="S145">
        <v>-1.705934487797613</v>
      </c>
      <c r="T145">
        <v>1.5108774473758735</v>
      </c>
    </row>
    <row r="146" spans="1:20" ht="15.75" thickBot="1" x14ac:dyDescent="0.3">
      <c r="L146" s="51" t="s">
        <v>467</v>
      </c>
      <c r="M146" s="51">
        <v>0.76220376702005643</v>
      </c>
      <c r="N146" s="51">
        <v>0.32242980945082722</v>
      </c>
      <c r="O146" s="51">
        <v>2.3639370327398272</v>
      </c>
      <c r="P146" s="51">
        <v>9.9046013519725251E-2</v>
      </c>
      <c r="Q146" s="51">
        <v>-0.26391178878005894</v>
      </c>
      <c r="R146" s="51">
        <v>1.7883193228201719</v>
      </c>
      <c r="S146" s="51">
        <v>-0.26391178878005894</v>
      </c>
      <c r="T146" s="51">
        <v>1.7883193228201719</v>
      </c>
    </row>
    <row r="147" spans="1:20" x14ac:dyDescent="0.25">
      <c r="L147"/>
      <c r="M147"/>
      <c r="N147"/>
      <c r="O147"/>
      <c r="P147"/>
      <c r="Q147"/>
      <c r="R147"/>
      <c r="S147"/>
      <c r="T147"/>
    </row>
    <row r="148" spans="1:20" x14ac:dyDescent="0.25">
      <c r="L148"/>
      <c r="M148"/>
      <c r="N148"/>
      <c r="O148"/>
      <c r="P148"/>
      <c r="Q148"/>
      <c r="R148"/>
      <c r="S148"/>
      <c r="T148"/>
    </row>
    <row r="149" spans="1:20" x14ac:dyDescent="0.25">
      <c r="L149"/>
      <c r="M149"/>
      <c r="N149"/>
      <c r="O149"/>
      <c r="P149"/>
      <c r="Q149"/>
      <c r="R149"/>
      <c r="S149"/>
      <c r="T149"/>
    </row>
    <row r="154" spans="1:20" x14ac:dyDescent="0.25">
      <c r="A154" s="9" t="s">
        <v>110</v>
      </c>
      <c r="B154" s="9" t="s">
        <v>438</v>
      </c>
      <c r="C154" s="9" t="s">
        <v>439</v>
      </c>
      <c r="D154" s="9" t="s">
        <v>440</v>
      </c>
      <c r="F154" s="9" t="s">
        <v>50</v>
      </c>
      <c r="G154" s="9" t="s">
        <v>51</v>
      </c>
      <c r="H154" s="9" t="s">
        <v>441</v>
      </c>
      <c r="I154" s="9" t="s">
        <v>442</v>
      </c>
      <c r="J154" s="9" t="s">
        <v>443</v>
      </c>
      <c r="L154" t="s">
        <v>444</v>
      </c>
      <c r="M154"/>
      <c r="N154"/>
      <c r="O154"/>
      <c r="P154"/>
      <c r="Q154"/>
      <c r="R154"/>
      <c r="S154"/>
      <c r="T154"/>
    </row>
    <row r="155" spans="1:20" ht="15.75" thickBot="1" x14ac:dyDescent="0.3">
      <c r="A155" s="9" t="s">
        <v>127</v>
      </c>
      <c r="B155" s="9" t="s">
        <v>132</v>
      </c>
      <c r="C155" s="9" cm="1">
        <f t="array" ref="C155:D159">LN(_xlfn.CHOOSECOLS(_xlfn._xlws.FILTER(Database!$X$2:$AD$508,(Database!$F$2:$F$508=$A$155)*(Database!$N$2:$N$508=$B$155)*(ISBLANK(Database!$AJ$2:$AJ$508))*(Database!$AI$2:$AI$508="mg/L")),1,7))</f>
        <v>-0.11653381625595151</v>
      </c>
      <c r="D155" s="9">
        <v>-0.86750056770472306</v>
      </c>
      <c r="F155" s="9" cm="1">
        <f t="array" ref="F155:G159">_xlfn._xlws.SORT(_xlfn.CHOOSECOLS(_xlfn._xlws.FILTER(Database!$X$2:$AD$508,(Database!$F$2:$F$508=$A$155)*(Database!$N$2:$N$508=$B$155)*(ISBLANK(Database!$AJ$2:$AJ$508))*(Database!$AI$2:$AI$508="mg/L")),1,7))</f>
        <v>0.43</v>
      </c>
      <c r="G155" s="9">
        <v>0.35</v>
      </c>
      <c r="H155" s="9">
        <f>(F155-G155)/F155*100</f>
        <v>18.604651162790699</v>
      </c>
      <c r="I155" s="9">
        <f>EXP($M$170+$M$171*LN(F155))</f>
        <v>0.39361091746506999</v>
      </c>
      <c r="J155" s="9">
        <f>(F155-I155)/F155*100</f>
        <v>8.4625773337046528</v>
      </c>
      <c r="L155"/>
      <c r="M155"/>
      <c r="N155"/>
      <c r="O155"/>
      <c r="P155"/>
      <c r="Q155"/>
      <c r="R155"/>
      <c r="S155"/>
      <c r="T155"/>
    </row>
    <row r="156" spans="1:20" x14ac:dyDescent="0.25">
      <c r="C156" s="9">
        <v>-0.34249030894677601</v>
      </c>
      <c r="D156" s="9">
        <v>-0.61618613942381695</v>
      </c>
      <c r="F156" s="9">
        <v>0.5</v>
      </c>
      <c r="G156" s="9">
        <v>0.47</v>
      </c>
      <c r="H156" s="9">
        <f t="shared" ref="H156:H159" si="27">(F156-G156)/F156*100</f>
        <v>6.0000000000000053</v>
      </c>
      <c r="I156" s="9">
        <f t="shared" ref="I156:I159" si="28">EXP($M$170+$M$171*LN(F156))</f>
        <v>0.41924642050517469</v>
      </c>
      <c r="J156" s="9">
        <f t="shared" ref="J156:J159" si="29">(F156-I156)/F156*100</f>
        <v>16.150715898965061</v>
      </c>
      <c r="L156" s="53" t="s">
        <v>445</v>
      </c>
      <c r="M156" s="53"/>
      <c r="N156"/>
      <c r="O156"/>
      <c r="P156"/>
      <c r="Q156"/>
      <c r="R156"/>
      <c r="S156"/>
      <c r="T156"/>
    </row>
    <row r="157" spans="1:20" x14ac:dyDescent="0.25">
      <c r="C157" s="9">
        <v>-8.3381608939051013E-2</v>
      </c>
      <c r="D157" s="9">
        <v>-0.4780358009429998</v>
      </c>
      <c r="F157" s="9">
        <v>0.71</v>
      </c>
      <c r="G157" s="9">
        <v>0.54</v>
      </c>
      <c r="H157" s="9">
        <f t="shared" si="27"/>
        <v>23.943661971830977</v>
      </c>
      <c r="I157" s="9">
        <f t="shared" si="28"/>
        <v>0.4854878763127855</v>
      </c>
      <c r="J157" s="9">
        <f t="shared" si="29"/>
        <v>31.621425871438657</v>
      </c>
      <c r="L157" t="s">
        <v>446</v>
      </c>
      <c r="M157">
        <v>0.64559928093568975</v>
      </c>
      <c r="N157"/>
      <c r="O157"/>
      <c r="P157"/>
      <c r="Q157"/>
      <c r="R157"/>
      <c r="S157"/>
      <c r="T157"/>
    </row>
    <row r="158" spans="1:20" x14ac:dyDescent="0.25">
      <c r="C158" s="9">
        <v>-0.69314718055994529</v>
      </c>
      <c r="D158" s="9">
        <v>-0.75502258427803282</v>
      </c>
      <c r="F158" s="9">
        <v>0.89</v>
      </c>
      <c r="G158" s="9">
        <v>0.42</v>
      </c>
      <c r="H158" s="9">
        <f t="shared" si="27"/>
        <v>52.808988764044948</v>
      </c>
      <c r="I158" s="9">
        <f t="shared" si="28"/>
        <v>0.5336189582954185</v>
      </c>
      <c r="J158" s="9">
        <f t="shared" si="29"/>
        <v>40.042813674672075</v>
      </c>
      <c r="L158" t="s">
        <v>447</v>
      </c>
      <c r="M158">
        <v>0.41679843154467966</v>
      </c>
      <c r="N158"/>
      <c r="O158"/>
      <c r="P158"/>
      <c r="Q158"/>
      <c r="R158"/>
      <c r="S158"/>
      <c r="T158"/>
    </row>
    <row r="159" spans="1:20" x14ac:dyDescent="0.25">
      <c r="C159" s="9">
        <v>-0.84397007029452897</v>
      </c>
      <c r="D159" s="9">
        <v>-1.0498221244986778</v>
      </c>
      <c r="F159" s="9">
        <v>0.92</v>
      </c>
      <c r="G159" s="9">
        <v>0.62</v>
      </c>
      <c r="H159" s="9">
        <f t="shared" si="27"/>
        <v>32.608695652173921</v>
      </c>
      <c r="I159" s="9">
        <f t="shared" si="28"/>
        <v>0.54107130593801889</v>
      </c>
      <c r="J159" s="9">
        <f t="shared" si="29"/>
        <v>41.18790152847621</v>
      </c>
      <c r="L159" t="s">
        <v>448</v>
      </c>
      <c r="M159">
        <v>0.22239790872623955</v>
      </c>
      <c r="N159"/>
      <c r="O159"/>
      <c r="P159"/>
      <c r="Q159"/>
      <c r="R159"/>
      <c r="S159"/>
      <c r="T159"/>
    </row>
    <row r="160" spans="1:20" x14ac:dyDescent="0.25">
      <c r="L160" t="s">
        <v>449</v>
      </c>
      <c r="M160">
        <v>0.19496977616058472</v>
      </c>
      <c r="N160"/>
      <c r="O160"/>
      <c r="P160"/>
      <c r="Q160"/>
      <c r="R160"/>
      <c r="S160"/>
      <c r="T160"/>
    </row>
    <row r="161" spans="12:20" ht="15.75" thickBot="1" x14ac:dyDescent="0.3">
      <c r="L161" s="51" t="s">
        <v>450</v>
      </c>
      <c r="M161" s="51">
        <v>5</v>
      </c>
      <c r="N161"/>
      <c r="O161"/>
      <c r="P161"/>
      <c r="Q161"/>
      <c r="R161"/>
      <c r="S161"/>
      <c r="T161"/>
    </row>
    <row r="162" spans="12:20" x14ac:dyDescent="0.25">
      <c r="L162"/>
      <c r="M162"/>
      <c r="N162"/>
      <c r="O162"/>
      <c r="P162"/>
      <c r="Q162"/>
      <c r="R162"/>
      <c r="S162"/>
      <c r="T162"/>
    </row>
    <row r="163" spans="12:20" ht="15.75" thickBot="1" x14ac:dyDescent="0.3">
      <c r="L163" t="s">
        <v>451</v>
      </c>
      <c r="M163"/>
      <c r="N163"/>
      <c r="O163"/>
      <c r="P163"/>
      <c r="Q163"/>
      <c r="R163"/>
      <c r="S163"/>
      <c r="T163"/>
    </row>
    <row r="164" spans="12:20" x14ac:dyDescent="0.25">
      <c r="L164" s="52"/>
      <c r="M164" s="52" t="s">
        <v>455</v>
      </c>
      <c r="N164" s="52" t="s">
        <v>456</v>
      </c>
      <c r="O164" s="52" t="s">
        <v>457</v>
      </c>
      <c r="P164" s="52" t="s">
        <v>458</v>
      </c>
      <c r="Q164" s="52" t="s">
        <v>459</v>
      </c>
      <c r="R164"/>
      <c r="S164"/>
      <c r="T164"/>
    </row>
    <row r="165" spans="12:20" x14ac:dyDescent="0.25">
      <c r="L165" t="s">
        <v>452</v>
      </c>
      <c r="M165">
        <v>1</v>
      </c>
      <c r="N165">
        <v>8.1501055570535719E-2</v>
      </c>
      <c r="O165">
        <v>8.1501055570535719E-2</v>
      </c>
      <c r="P165">
        <v>2.1440190875101064</v>
      </c>
      <c r="Q165">
        <v>0.23934335904895077</v>
      </c>
      <c r="R165"/>
      <c r="S165"/>
      <c r="T165"/>
    </row>
    <row r="166" spans="12:20" x14ac:dyDescent="0.25">
      <c r="L166" t="s">
        <v>453</v>
      </c>
      <c r="M166">
        <v>3</v>
      </c>
      <c r="N166">
        <v>0.11403964084832552</v>
      </c>
      <c r="O166">
        <v>3.8013213616108509E-2</v>
      </c>
      <c r="P166"/>
      <c r="Q166"/>
      <c r="R166"/>
      <c r="S166"/>
      <c r="T166"/>
    </row>
    <row r="167" spans="12:20" ht="15.75" thickBot="1" x14ac:dyDescent="0.3">
      <c r="L167" s="51" t="s">
        <v>415</v>
      </c>
      <c r="M167" s="51">
        <v>4</v>
      </c>
      <c r="N167" s="51">
        <v>0.19554069641886124</v>
      </c>
      <c r="O167" s="51"/>
      <c r="P167" s="51"/>
      <c r="Q167" s="51"/>
      <c r="R167"/>
      <c r="S167"/>
      <c r="T167"/>
    </row>
    <row r="168" spans="12:20" ht="15.75" thickBot="1" x14ac:dyDescent="0.3">
      <c r="L168"/>
      <c r="M168"/>
      <c r="N168"/>
      <c r="O168"/>
      <c r="P168"/>
      <c r="Q168"/>
      <c r="R168"/>
      <c r="S168"/>
      <c r="T168"/>
    </row>
    <row r="169" spans="12:20" x14ac:dyDescent="0.25">
      <c r="L169" s="52"/>
      <c r="M169" s="52" t="s">
        <v>460</v>
      </c>
      <c r="N169" s="52" t="s">
        <v>449</v>
      </c>
      <c r="O169" s="52" t="s">
        <v>461</v>
      </c>
      <c r="P169" s="52" t="s">
        <v>462</v>
      </c>
      <c r="Q169" s="52" t="s">
        <v>463</v>
      </c>
      <c r="R169" s="52" t="s">
        <v>464</v>
      </c>
      <c r="S169" s="52" t="s">
        <v>465</v>
      </c>
      <c r="T169" s="52" t="s">
        <v>466</v>
      </c>
    </row>
    <row r="170" spans="12:20" x14ac:dyDescent="0.25">
      <c r="L170" t="s">
        <v>454</v>
      </c>
      <c r="M170">
        <v>-0.57932194848091978</v>
      </c>
      <c r="N170">
        <v>0.14738522726196848</v>
      </c>
      <c r="O170">
        <v>-3.9306649604115984</v>
      </c>
      <c r="P170">
        <v>2.9317122481663776E-2</v>
      </c>
      <c r="Q170">
        <v>-1.0483675204341711</v>
      </c>
      <c r="R170">
        <v>-0.11027637652766836</v>
      </c>
      <c r="S170">
        <v>-1.0483675204341711</v>
      </c>
      <c r="T170">
        <v>-0.11027637652766836</v>
      </c>
    </row>
    <row r="171" spans="12:20" ht="15.75" thickBot="1" x14ac:dyDescent="0.3">
      <c r="L171" s="51" t="s">
        <v>467</v>
      </c>
      <c r="M171" s="51">
        <v>0.41834472651679744</v>
      </c>
      <c r="N171" s="51">
        <v>0.28570640404554259</v>
      </c>
      <c r="O171" s="51">
        <v>1.4642469352913483</v>
      </c>
      <c r="P171" s="51">
        <v>0.23934335904895077</v>
      </c>
      <c r="Q171" s="51">
        <v>-0.49090056343383415</v>
      </c>
      <c r="R171" s="51">
        <v>1.327590016467429</v>
      </c>
      <c r="S171" s="51">
        <v>-0.49090056343383415</v>
      </c>
      <c r="T171" s="51">
        <v>1.327590016467429</v>
      </c>
    </row>
    <row r="172" spans="12:20" x14ac:dyDescent="0.25">
      <c r="L172"/>
      <c r="M172"/>
      <c r="N172"/>
      <c r="O172"/>
      <c r="P172"/>
      <c r="Q172"/>
      <c r="R172"/>
      <c r="S172"/>
      <c r="T172"/>
    </row>
    <row r="173" spans="12:20" x14ac:dyDescent="0.25">
      <c r="L173"/>
      <c r="M173"/>
      <c r="N173"/>
      <c r="O173"/>
      <c r="P173"/>
      <c r="Q173"/>
      <c r="R173"/>
      <c r="S173"/>
      <c r="T173"/>
    </row>
    <row r="174" spans="12:20" x14ac:dyDescent="0.25">
      <c r="L174"/>
      <c r="M174"/>
      <c r="N174"/>
      <c r="O174"/>
      <c r="P174"/>
      <c r="Q174"/>
      <c r="R174"/>
      <c r="S174"/>
      <c r="T174"/>
    </row>
    <row r="177" spans="1:20" x14ac:dyDescent="0.25">
      <c r="A177" s="37" t="s">
        <v>470</v>
      </c>
    </row>
    <row r="180" spans="1:20" x14ac:dyDescent="0.25">
      <c r="A180" s="9" t="s">
        <v>110</v>
      </c>
      <c r="B180" s="9" t="s">
        <v>438</v>
      </c>
      <c r="C180" s="9" t="s">
        <v>439</v>
      </c>
      <c r="D180" s="9" t="s">
        <v>440</v>
      </c>
      <c r="F180" s="9" t="s">
        <v>50</v>
      </c>
      <c r="G180" s="9" t="s">
        <v>51</v>
      </c>
      <c r="H180" s="9" t="s">
        <v>441</v>
      </c>
      <c r="I180" s="9" t="s">
        <v>442</v>
      </c>
      <c r="J180" s="9" t="s">
        <v>443</v>
      </c>
      <c r="L180" t="s">
        <v>444</v>
      </c>
      <c r="M180"/>
      <c r="N180"/>
      <c r="O180"/>
      <c r="P180"/>
      <c r="Q180"/>
      <c r="R180"/>
      <c r="S180"/>
      <c r="T180"/>
    </row>
    <row r="181" spans="1:20" ht="15.75" thickBot="1" x14ac:dyDescent="0.3">
      <c r="A181" s="9" t="s">
        <v>129</v>
      </c>
      <c r="B181" s="9" t="s">
        <v>192</v>
      </c>
      <c r="C181" s="9" cm="1">
        <f t="array" ref="C181:D185">LN(_xlfn.CHOOSECOLS(_xlfn._xlws.FILTER(Database!$X$2:$AD$508,(Database!$F$2:$F$508=$A$181)*(Database!$N$2:$N$508=$B$181)*(ISBLANK(Database!$AJ$2:$AJ$508))*(Database!$AI$2:$AI$508="mg/L")),1,7))</f>
        <v>1.5496879080283263</v>
      </c>
      <c r="D181" s="9">
        <v>0.69314718055994529</v>
      </c>
      <c r="F181" s="9" cm="1">
        <f t="array" ref="F181:G185">_xlfn._xlws.SORT(_xlfn.CHOOSECOLS(_xlfn._xlws.FILTER(Database!$X$2:$AD$508,(Database!$F$2:$F$508=$A$181)*(Database!$N$2:$N$508=$B$181)*(ISBLANK(Database!$AJ$2:$AJ$508))*(Database!$AI$2:$AI$508="mg/L")),1,7))</f>
        <v>1.72</v>
      </c>
      <c r="G181" s="9">
        <v>1.1100000000000001</v>
      </c>
      <c r="H181" s="9">
        <f>(F181-G181)/F181*100</f>
        <v>35.465116279069761</v>
      </c>
      <c r="I181" s="9">
        <f>EXP($M$196+$M$197*LN(F181))</f>
        <v>1.0272699629505293</v>
      </c>
      <c r="J181" s="9">
        <f>(F181-I181)/F181*100</f>
        <v>40.275002154038994</v>
      </c>
      <c r="L181"/>
      <c r="M181"/>
      <c r="N181"/>
      <c r="O181"/>
      <c r="P181"/>
      <c r="Q181"/>
      <c r="R181"/>
      <c r="S181"/>
      <c r="T181"/>
    </row>
    <row r="182" spans="1:20" x14ac:dyDescent="0.25">
      <c r="C182" s="9">
        <v>0.69314718055994529</v>
      </c>
      <c r="D182" s="9">
        <v>0.22314355131420976</v>
      </c>
      <c r="F182" s="9">
        <v>1.72</v>
      </c>
      <c r="G182" s="9">
        <v>0.92</v>
      </c>
      <c r="H182" s="9">
        <f t="shared" ref="H182:H185" si="30">(F182-G182)/F182*100</f>
        <v>46.511627906976742</v>
      </c>
      <c r="I182" s="9">
        <f t="shared" ref="I182:I185" si="31">EXP($M$196+$M$197*LN(F182))</f>
        <v>1.0272699629505293</v>
      </c>
      <c r="J182" s="9">
        <f t="shared" ref="J182:J185" si="32">(F182-I182)/F182*100</f>
        <v>40.275002154038994</v>
      </c>
      <c r="L182" s="53" t="s">
        <v>445</v>
      </c>
      <c r="M182" s="53"/>
      <c r="N182"/>
      <c r="O182"/>
      <c r="P182"/>
      <c r="Q182"/>
      <c r="R182"/>
      <c r="S182"/>
      <c r="T182"/>
    </row>
    <row r="183" spans="1:20" x14ac:dyDescent="0.25">
      <c r="C183" s="9">
        <v>1.0116009116784799</v>
      </c>
      <c r="D183" s="9">
        <v>0.22314355131420976</v>
      </c>
      <c r="F183" s="9">
        <v>2</v>
      </c>
      <c r="G183" s="9">
        <v>1.25</v>
      </c>
      <c r="H183" s="9">
        <f t="shared" si="30"/>
        <v>37.5</v>
      </c>
      <c r="I183" s="9">
        <f t="shared" si="31"/>
        <v>1.1297287865822609</v>
      </c>
      <c r="J183" s="9">
        <f t="shared" si="32"/>
        <v>43.513560670886953</v>
      </c>
      <c r="L183" t="s">
        <v>446</v>
      </c>
      <c r="M183">
        <v>0.938311057288575</v>
      </c>
      <c r="N183"/>
      <c r="O183"/>
      <c r="P183"/>
      <c r="Q183"/>
      <c r="R183"/>
      <c r="S183"/>
      <c r="T183"/>
    </row>
    <row r="184" spans="1:20" x14ac:dyDescent="0.25">
      <c r="C184" s="9">
        <v>0.54232429082536171</v>
      </c>
      <c r="D184" s="9">
        <v>0.10436001532424286</v>
      </c>
      <c r="F184" s="9">
        <v>2.75</v>
      </c>
      <c r="G184" s="9">
        <v>1.25</v>
      </c>
      <c r="H184" s="9">
        <f t="shared" si="30"/>
        <v>54.54545454545454</v>
      </c>
      <c r="I184" s="9">
        <f t="shared" si="31"/>
        <v>1.3808763380379898</v>
      </c>
      <c r="J184" s="9">
        <f t="shared" si="32"/>
        <v>49.786314980436735</v>
      </c>
      <c r="L184" t="s">
        <v>447</v>
      </c>
      <c r="M184">
        <v>0.88042764023000342</v>
      </c>
      <c r="N184"/>
      <c r="O184"/>
      <c r="P184"/>
      <c r="Q184"/>
      <c r="R184"/>
      <c r="S184"/>
      <c r="T184"/>
    </row>
    <row r="185" spans="1:20" x14ac:dyDescent="0.25">
      <c r="C185" s="9">
        <v>0.54232429082536171</v>
      </c>
      <c r="D185" s="9">
        <v>-8.3381608939051013E-2</v>
      </c>
      <c r="F185" s="9">
        <v>4.71</v>
      </c>
      <c r="G185" s="9">
        <v>2</v>
      </c>
      <c r="H185" s="9">
        <f t="shared" si="30"/>
        <v>57.537154989384284</v>
      </c>
      <c r="I185" s="9">
        <f t="shared" si="31"/>
        <v>1.9384859851753495</v>
      </c>
      <c r="J185" s="9">
        <f t="shared" si="32"/>
        <v>58.843185028124225</v>
      </c>
      <c r="L185" t="s">
        <v>448</v>
      </c>
      <c r="M185">
        <v>0.84057018697333785</v>
      </c>
      <c r="N185"/>
      <c r="O185"/>
      <c r="P185"/>
      <c r="Q185"/>
      <c r="R185"/>
      <c r="S185"/>
      <c r="T185"/>
    </row>
    <row r="186" spans="1:20" x14ac:dyDescent="0.25">
      <c r="L186" t="s">
        <v>449</v>
      </c>
      <c r="M186">
        <v>0.11443778535598279</v>
      </c>
      <c r="N186"/>
      <c r="O186"/>
      <c r="P186"/>
      <c r="Q186"/>
      <c r="R186"/>
      <c r="S186"/>
      <c r="T186"/>
    </row>
    <row r="187" spans="1:20" ht="15.75" thickBot="1" x14ac:dyDescent="0.3">
      <c r="L187" s="51" t="s">
        <v>450</v>
      </c>
      <c r="M187" s="51">
        <v>5</v>
      </c>
      <c r="N187"/>
      <c r="O187"/>
      <c r="P187"/>
      <c r="Q187"/>
      <c r="R187"/>
      <c r="S187"/>
      <c r="T187"/>
    </row>
    <row r="188" spans="1:20" x14ac:dyDescent="0.25">
      <c r="L188"/>
      <c r="M188"/>
      <c r="N188"/>
      <c r="O188"/>
      <c r="P188"/>
      <c r="Q188"/>
      <c r="R188"/>
      <c r="S188"/>
      <c r="T188"/>
    </row>
    <row r="189" spans="1:20" ht="15.75" thickBot="1" x14ac:dyDescent="0.3">
      <c r="L189" t="s">
        <v>451</v>
      </c>
      <c r="M189"/>
      <c r="N189"/>
      <c r="O189"/>
      <c r="P189"/>
      <c r="Q189"/>
      <c r="R189"/>
      <c r="S189"/>
      <c r="T189"/>
    </row>
    <row r="190" spans="1:20" x14ac:dyDescent="0.25">
      <c r="L190" s="52"/>
      <c r="M190" s="52" t="s">
        <v>455</v>
      </c>
      <c r="N190" s="52" t="s">
        <v>456</v>
      </c>
      <c r="O190" s="52" t="s">
        <v>457</v>
      </c>
      <c r="P190" s="52" t="s">
        <v>458</v>
      </c>
      <c r="Q190" s="52" t="s">
        <v>459</v>
      </c>
      <c r="R190"/>
      <c r="S190"/>
      <c r="T190"/>
    </row>
    <row r="191" spans="1:20" x14ac:dyDescent="0.25">
      <c r="L191" t="s">
        <v>452</v>
      </c>
      <c r="M191">
        <v>1</v>
      </c>
      <c r="N191">
        <v>0.28928306623596411</v>
      </c>
      <c r="O191">
        <v>0.28928306623596411</v>
      </c>
      <c r="P191">
        <v>22.089410343415913</v>
      </c>
      <c r="Q191">
        <v>1.8221530396635714E-2</v>
      </c>
      <c r="R191"/>
      <c r="S191"/>
      <c r="T191"/>
    </row>
    <row r="192" spans="1:20" x14ac:dyDescent="0.25">
      <c r="L192" t="s">
        <v>453</v>
      </c>
      <c r="M192">
        <v>3</v>
      </c>
      <c r="N192">
        <v>3.928802015154597E-2</v>
      </c>
      <c r="O192">
        <v>1.3096006717181989E-2</v>
      </c>
      <c r="P192"/>
      <c r="Q192"/>
      <c r="R192"/>
      <c r="S192"/>
      <c r="T192"/>
    </row>
    <row r="193" spans="1:20" ht="15.75" thickBot="1" x14ac:dyDescent="0.3">
      <c r="L193" s="51" t="s">
        <v>415</v>
      </c>
      <c r="M193" s="51">
        <v>4</v>
      </c>
      <c r="N193" s="51">
        <v>0.32857108638751009</v>
      </c>
      <c r="O193" s="51"/>
      <c r="P193" s="51"/>
      <c r="Q193" s="51"/>
      <c r="R193"/>
      <c r="S193"/>
      <c r="T193"/>
    </row>
    <row r="194" spans="1:20" ht="15.75" thickBot="1" x14ac:dyDescent="0.3">
      <c r="L194"/>
      <c r="M194"/>
      <c r="N194"/>
      <c r="O194"/>
      <c r="P194"/>
      <c r="Q194"/>
      <c r="R194"/>
      <c r="S194"/>
      <c r="T194"/>
    </row>
    <row r="195" spans="1:20" x14ac:dyDescent="0.25">
      <c r="L195" s="52"/>
      <c r="M195" s="52" t="s">
        <v>460</v>
      </c>
      <c r="N195" s="52" t="s">
        <v>449</v>
      </c>
      <c r="O195" s="52" t="s">
        <v>461</v>
      </c>
      <c r="P195" s="52" t="s">
        <v>462</v>
      </c>
      <c r="Q195" s="52" t="s">
        <v>463</v>
      </c>
      <c r="R195" s="52" t="s">
        <v>464</v>
      </c>
      <c r="S195" s="52" t="s">
        <v>465</v>
      </c>
      <c r="T195" s="52" t="s">
        <v>466</v>
      </c>
    </row>
    <row r="196" spans="1:20" x14ac:dyDescent="0.25">
      <c r="L196" t="s">
        <v>454</v>
      </c>
      <c r="M196">
        <v>-0.31495518533322969</v>
      </c>
      <c r="N196">
        <v>0.12714727286516081</v>
      </c>
      <c r="O196">
        <v>-2.477089584667997</v>
      </c>
      <c r="P196">
        <v>8.9500292860589109E-2</v>
      </c>
      <c r="Q196">
        <v>-0.71959455408986028</v>
      </c>
      <c r="R196">
        <v>8.9684183423400954E-2</v>
      </c>
      <c r="S196">
        <v>-0.71959455408986028</v>
      </c>
      <c r="T196">
        <v>8.9684183423400954E-2</v>
      </c>
    </row>
    <row r="197" spans="1:20" ht="15.75" thickBot="1" x14ac:dyDescent="0.3">
      <c r="L197" s="51" t="s">
        <v>467</v>
      </c>
      <c r="M197" s="51">
        <v>0.63036075112207279</v>
      </c>
      <c r="N197" s="51">
        <v>0.1341210988335049</v>
      </c>
      <c r="O197" s="51">
        <v>4.699937270157541</v>
      </c>
      <c r="P197" s="51">
        <v>1.8221530396635714E-2</v>
      </c>
      <c r="Q197" s="51">
        <v>0.20352755567879394</v>
      </c>
      <c r="R197" s="51">
        <v>1.0571939465653517</v>
      </c>
      <c r="S197" s="51">
        <v>0.20352755567879394</v>
      </c>
      <c r="T197" s="51">
        <v>1.0571939465653517</v>
      </c>
    </row>
    <row r="198" spans="1:20" x14ac:dyDescent="0.25">
      <c r="L198"/>
      <c r="M198"/>
      <c r="N198"/>
      <c r="O198"/>
      <c r="P198"/>
      <c r="Q198"/>
      <c r="R198"/>
      <c r="S198"/>
      <c r="T198"/>
    </row>
    <row r="199" spans="1:20" x14ac:dyDescent="0.25">
      <c r="L199"/>
      <c r="M199"/>
      <c r="N199"/>
      <c r="O199"/>
      <c r="P199"/>
      <c r="Q199"/>
      <c r="R199"/>
      <c r="S199"/>
      <c r="T199"/>
    </row>
    <row r="200" spans="1:20" x14ac:dyDescent="0.25">
      <c r="L200"/>
      <c r="M200"/>
      <c r="N200"/>
      <c r="O200"/>
      <c r="P200"/>
      <c r="Q200"/>
      <c r="R200"/>
      <c r="S200"/>
      <c r="T200"/>
    </row>
    <row r="202" spans="1:20" x14ac:dyDescent="0.25">
      <c r="A202" s="9" t="s">
        <v>110</v>
      </c>
      <c r="B202" s="9" t="s">
        <v>438</v>
      </c>
      <c r="C202" s="9" t="s">
        <v>439</v>
      </c>
      <c r="D202" s="9" t="s">
        <v>440</v>
      </c>
      <c r="F202" s="9" t="s">
        <v>50</v>
      </c>
      <c r="G202" s="9" t="s">
        <v>51</v>
      </c>
      <c r="H202" s="9" t="s">
        <v>441</v>
      </c>
      <c r="I202" s="9" t="s">
        <v>442</v>
      </c>
      <c r="J202" s="9" t="s">
        <v>443</v>
      </c>
      <c r="L202" t="s">
        <v>444</v>
      </c>
      <c r="M202"/>
      <c r="N202"/>
      <c r="O202"/>
      <c r="P202"/>
      <c r="Q202"/>
      <c r="R202"/>
      <c r="S202"/>
      <c r="T202"/>
    </row>
    <row r="203" spans="1:20" ht="15.75" thickBot="1" x14ac:dyDescent="0.3">
      <c r="A203" s="9" t="s">
        <v>127</v>
      </c>
      <c r="B203" s="9" t="s">
        <v>192</v>
      </c>
      <c r="C203" s="9" cm="1">
        <f t="array" ref="C203:D208">LN(_xlfn.CHOOSECOLS(_xlfn._xlws.FILTER(Database!$X$2:$AD$508,(Database!$F$2:$F$508=$A$203)*(Database!$N$2:$N$508=$B$203)*(ISBLANK(Database!$AJ$2:$AJ$508))*(Database!$AI$2:$AI$508="mg/L")),1,7))</f>
        <v>7.6961041136128394E-2</v>
      </c>
      <c r="D203" s="9">
        <v>-0.22314355131420971</v>
      </c>
      <c r="F203" s="9" cm="1">
        <f t="array" ref="F203:G208">_xlfn._xlws.SORT(_xlfn.CHOOSECOLS(_xlfn._xlws.FILTER(Database!$X$2:$AD$508,(Database!$F$2:$F$508=$A$203)*(Database!$N$2:$N$508=$B$203)*(ISBLANK(Database!$AJ$2:$AJ$508))*(Database!$AI$2:$AI$508="mg/L")),1,7))</f>
        <v>0.14199999999999999</v>
      </c>
      <c r="G203" s="9">
        <v>0.17599999999999999</v>
      </c>
      <c r="H203" s="9">
        <f>(F203-G203)/F203*100</f>
        <v>-23.943661971830991</v>
      </c>
      <c r="I203" s="9">
        <f>EXP($M$218+$M$219*LN(F203))</f>
        <v>6.1823972865885264E-2</v>
      </c>
      <c r="J203" s="9">
        <f>(F203-I203)/F203*100</f>
        <v>56.461990939517428</v>
      </c>
      <c r="L203"/>
      <c r="M203"/>
      <c r="N203"/>
      <c r="O203"/>
      <c r="P203"/>
      <c r="Q203"/>
      <c r="R203"/>
      <c r="S203"/>
      <c r="T203"/>
    </row>
    <row r="204" spans="1:20" x14ac:dyDescent="0.25">
      <c r="C204" s="9">
        <v>-0.67924427539095389</v>
      </c>
      <c r="D204" s="9">
        <v>-1.0642108619507773</v>
      </c>
      <c r="F204" s="9">
        <v>0.31</v>
      </c>
      <c r="G204" s="9">
        <v>0.05</v>
      </c>
      <c r="H204" s="9">
        <f t="shared" ref="H204:H208" si="33">(F204-G204)/F204*100</f>
        <v>83.870967741935488</v>
      </c>
      <c r="I204" s="9">
        <f t="shared" ref="I204:I208" si="34">EXP($M$218+$M$219*LN(F204))</f>
        <v>0.13758688466673549</v>
      </c>
      <c r="J204" s="9">
        <f t="shared" ref="J204:J208" si="35">(F204-I204)/F204*100</f>
        <v>55.617133978472424</v>
      </c>
      <c r="L204" s="53" t="s">
        <v>445</v>
      </c>
      <c r="M204" s="53"/>
      <c r="N204"/>
      <c r="O204"/>
      <c r="P204"/>
      <c r="Q204"/>
      <c r="R204"/>
      <c r="S204"/>
      <c r="T204"/>
    </row>
    <row r="205" spans="1:20" x14ac:dyDescent="0.25">
      <c r="C205" s="9">
        <v>-1.9519282213808764</v>
      </c>
      <c r="D205" s="9">
        <v>-1.7372712839439852</v>
      </c>
      <c r="F205" s="9">
        <v>0.31</v>
      </c>
      <c r="G205" s="9">
        <v>0.04</v>
      </c>
      <c r="H205" s="9">
        <f t="shared" si="33"/>
        <v>87.096774193548399</v>
      </c>
      <c r="I205" s="9">
        <f t="shared" si="34"/>
        <v>0.13758688466673549</v>
      </c>
      <c r="J205" s="9">
        <f t="shared" si="35"/>
        <v>55.617133978472424</v>
      </c>
      <c r="L205" t="s">
        <v>446</v>
      </c>
      <c r="M205">
        <v>0.60220374491833151</v>
      </c>
      <c r="N205"/>
      <c r="O205"/>
      <c r="P205"/>
      <c r="Q205"/>
      <c r="R205"/>
      <c r="S205"/>
      <c r="T205"/>
    </row>
    <row r="206" spans="1:20" x14ac:dyDescent="0.25">
      <c r="C206" s="9">
        <v>-1.1332037334377287</v>
      </c>
      <c r="D206" s="9">
        <v>-1.6398971199188088</v>
      </c>
      <c r="F206" s="9">
        <v>0.32200000000000001</v>
      </c>
      <c r="G206" s="9">
        <v>0.19400000000000001</v>
      </c>
      <c r="H206" s="9">
        <f t="shared" si="33"/>
        <v>39.751552795031053</v>
      </c>
      <c r="I206" s="9">
        <f t="shared" si="34"/>
        <v>0.14304650224034618</v>
      </c>
      <c r="J206" s="9">
        <f t="shared" si="35"/>
        <v>55.575620422252733</v>
      </c>
      <c r="L206" t="s">
        <v>447</v>
      </c>
      <c r="M206">
        <v>0.36264935039366286</v>
      </c>
      <c r="N206"/>
      <c r="O206"/>
      <c r="P206"/>
      <c r="Q206"/>
      <c r="R206"/>
      <c r="S206"/>
      <c r="T206"/>
    </row>
    <row r="207" spans="1:20" x14ac:dyDescent="0.25">
      <c r="C207" s="9">
        <v>-1.1711829815029451</v>
      </c>
      <c r="D207" s="9">
        <v>-2.9957322735539909</v>
      </c>
      <c r="F207" s="9">
        <v>0.50700000000000001</v>
      </c>
      <c r="G207" s="9">
        <v>0.34499999999999997</v>
      </c>
      <c r="H207" s="9">
        <f t="shared" si="33"/>
        <v>31.9526627218935</v>
      </c>
      <c r="I207" s="9">
        <f t="shared" si="34"/>
        <v>0.22776265287886227</v>
      </c>
      <c r="J207" s="9">
        <f t="shared" si="35"/>
        <v>55.076399826654388</v>
      </c>
      <c r="L207" t="s">
        <v>448</v>
      </c>
      <c r="M207">
        <v>0.20331168799207855</v>
      </c>
      <c r="N207"/>
      <c r="O207"/>
      <c r="P207"/>
      <c r="Q207"/>
      <c r="R207"/>
      <c r="S207"/>
      <c r="T207"/>
    </row>
    <row r="208" spans="1:20" x14ac:dyDescent="0.25">
      <c r="C208" s="9">
        <v>-1.1711829815029451</v>
      </c>
      <c r="D208" s="9">
        <v>-3.2188758248682006</v>
      </c>
      <c r="F208" s="9">
        <v>1.08</v>
      </c>
      <c r="G208" s="9">
        <v>0.8</v>
      </c>
      <c r="H208" s="9">
        <f t="shared" si="33"/>
        <v>25.925925925925924</v>
      </c>
      <c r="I208" s="9">
        <f t="shared" si="34"/>
        <v>0.4942910373242736</v>
      </c>
      <c r="J208" s="9">
        <f t="shared" si="35"/>
        <v>54.232311358863562</v>
      </c>
      <c r="L208" t="s">
        <v>449</v>
      </c>
      <c r="M208">
        <v>1.0176416296733843</v>
      </c>
      <c r="N208"/>
      <c r="O208"/>
      <c r="P208"/>
      <c r="Q208"/>
      <c r="R208"/>
      <c r="S208"/>
      <c r="T208"/>
    </row>
    <row r="209" spans="12:20" ht="15.75" thickBot="1" x14ac:dyDescent="0.3">
      <c r="L209" s="51" t="s">
        <v>450</v>
      </c>
      <c r="M209" s="51">
        <v>6</v>
      </c>
      <c r="N209"/>
      <c r="O209"/>
      <c r="P209"/>
      <c r="Q209"/>
      <c r="R209"/>
      <c r="S209"/>
      <c r="T209"/>
    </row>
    <row r="210" spans="12:20" x14ac:dyDescent="0.25">
      <c r="L210"/>
      <c r="M210"/>
      <c r="N210"/>
      <c r="O210"/>
      <c r="P210"/>
      <c r="Q210"/>
      <c r="R210"/>
      <c r="S210"/>
      <c r="T210"/>
    </row>
    <row r="211" spans="12:20" ht="15.75" thickBot="1" x14ac:dyDescent="0.3">
      <c r="L211" t="s">
        <v>451</v>
      </c>
      <c r="M211"/>
      <c r="N211"/>
      <c r="O211"/>
      <c r="P211"/>
      <c r="Q211"/>
      <c r="R211"/>
      <c r="S211"/>
      <c r="T211"/>
    </row>
    <row r="212" spans="12:20" x14ac:dyDescent="0.25">
      <c r="L212" s="52"/>
      <c r="M212" s="52" t="s">
        <v>455</v>
      </c>
      <c r="N212" s="52" t="s">
        <v>456</v>
      </c>
      <c r="O212" s="52" t="s">
        <v>457</v>
      </c>
      <c r="P212" s="52" t="s">
        <v>458</v>
      </c>
      <c r="Q212" s="52" t="s">
        <v>459</v>
      </c>
      <c r="R212"/>
      <c r="S212"/>
      <c r="T212"/>
    </row>
    <row r="213" spans="12:20" x14ac:dyDescent="0.25">
      <c r="L213" t="s">
        <v>452</v>
      </c>
      <c r="M213">
        <v>1</v>
      </c>
      <c r="N213">
        <v>2.3569924531323529</v>
      </c>
      <c r="O213">
        <v>2.3569924531323529</v>
      </c>
      <c r="P213">
        <v>2.2759801099608516</v>
      </c>
      <c r="Q213">
        <v>0.20588878107213482</v>
      </c>
      <c r="R213"/>
      <c r="S213"/>
      <c r="T213"/>
    </row>
    <row r="214" spans="12:20" x14ac:dyDescent="0.25">
      <c r="L214" t="s">
        <v>453</v>
      </c>
      <c r="M214">
        <v>4</v>
      </c>
      <c r="N214">
        <v>4.1423779457772056</v>
      </c>
      <c r="O214">
        <v>1.0355944864443014</v>
      </c>
      <c r="P214"/>
      <c r="Q214"/>
      <c r="R214"/>
      <c r="S214"/>
      <c r="T214"/>
    </row>
    <row r="215" spans="12:20" ht="15.75" thickBot="1" x14ac:dyDescent="0.3">
      <c r="L215" s="51" t="s">
        <v>415</v>
      </c>
      <c r="M215" s="51">
        <v>5</v>
      </c>
      <c r="N215" s="51">
        <v>6.4993703989095586</v>
      </c>
      <c r="O215" s="51"/>
      <c r="P215" s="51"/>
      <c r="Q215" s="51"/>
      <c r="R215"/>
      <c r="S215"/>
      <c r="T215"/>
    </row>
    <row r="216" spans="12:20" ht="15.75" thickBot="1" x14ac:dyDescent="0.3">
      <c r="L216"/>
      <c r="M216"/>
      <c r="N216"/>
      <c r="O216"/>
      <c r="P216"/>
      <c r="Q216"/>
      <c r="R216"/>
      <c r="S216"/>
      <c r="T216"/>
    </row>
    <row r="217" spans="12:20" x14ac:dyDescent="0.25">
      <c r="L217" s="52"/>
      <c r="M217" s="52" t="s">
        <v>460</v>
      </c>
      <c r="N217" s="52" t="s">
        <v>449</v>
      </c>
      <c r="O217" s="52" t="s">
        <v>461</v>
      </c>
      <c r="P217" s="52" t="s">
        <v>462</v>
      </c>
      <c r="Q217" s="52" t="s">
        <v>463</v>
      </c>
      <c r="R217" s="52" t="s">
        <v>464</v>
      </c>
      <c r="S217" s="52" t="s">
        <v>465</v>
      </c>
      <c r="T217" s="52" t="s">
        <v>466</v>
      </c>
    </row>
    <row r="218" spans="12:20" x14ac:dyDescent="0.25">
      <c r="L218" t="s">
        <v>454</v>
      </c>
      <c r="M218">
        <v>-0.7834863386914841</v>
      </c>
      <c r="N218">
        <v>0.79903591032250232</v>
      </c>
      <c r="O218">
        <v>-0.98053958347786618</v>
      </c>
      <c r="P218">
        <v>0.38233731157683248</v>
      </c>
      <c r="Q218">
        <v>-3.0019656807836586</v>
      </c>
      <c r="R218">
        <v>1.4349930034006904</v>
      </c>
      <c r="S218">
        <v>-3.0019656807836586</v>
      </c>
      <c r="T218">
        <v>1.4349930034006904</v>
      </c>
    </row>
    <row r="219" spans="12:20" ht="15.75" thickBot="1" x14ac:dyDescent="0.3">
      <c r="L219" s="51" t="s">
        <v>467</v>
      </c>
      <c r="M219" s="51">
        <v>1.0246164375751119</v>
      </c>
      <c r="N219" s="51">
        <v>0.67916780036817692</v>
      </c>
      <c r="O219" s="51">
        <v>1.5086351812021523</v>
      </c>
      <c r="P219" s="51">
        <v>0.20588878107213482</v>
      </c>
      <c r="Q219" s="51">
        <v>-0.86105567736506505</v>
      </c>
      <c r="R219" s="51">
        <v>2.9102885525152891</v>
      </c>
      <c r="S219" s="51">
        <v>-0.86105567736506505</v>
      </c>
      <c r="T219" s="51">
        <v>2.9102885525152891</v>
      </c>
    </row>
    <row r="220" spans="12:20" x14ac:dyDescent="0.25">
      <c r="L220"/>
      <c r="M220"/>
      <c r="N220"/>
      <c r="O220"/>
      <c r="P220"/>
      <c r="Q220"/>
      <c r="R220"/>
      <c r="S220"/>
      <c r="T220"/>
    </row>
    <row r="221" spans="12:20" x14ac:dyDescent="0.25">
      <c r="L221"/>
      <c r="M221"/>
      <c r="N221"/>
      <c r="O221"/>
      <c r="P221"/>
      <c r="Q221"/>
      <c r="R221"/>
      <c r="S221"/>
      <c r="T221"/>
    </row>
    <row r="222" spans="12:20" x14ac:dyDescent="0.25">
      <c r="L222"/>
      <c r="M222"/>
      <c r="N222"/>
      <c r="O222"/>
      <c r="P222"/>
      <c r="Q222"/>
      <c r="R222"/>
      <c r="S222"/>
      <c r="T222"/>
    </row>
    <row r="226" spans="1:20" x14ac:dyDescent="0.25">
      <c r="A226" s="37" t="s">
        <v>471</v>
      </c>
    </row>
    <row r="229" spans="1:20" x14ac:dyDescent="0.25">
      <c r="A229" s="9" t="s">
        <v>110</v>
      </c>
      <c r="B229" s="9" t="s">
        <v>438</v>
      </c>
      <c r="C229" s="9" t="s">
        <v>439</v>
      </c>
      <c r="D229" s="9" t="s">
        <v>440</v>
      </c>
      <c r="F229" s="9" t="s">
        <v>50</v>
      </c>
      <c r="G229" s="9" t="s">
        <v>51</v>
      </c>
      <c r="H229" s="9" t="s">
        <v>441</v>
      </c>
      <c r="I229" s="9" t="s">
        <v>442</v>
      </c>
      <c r="J229" s="9" t="s">
        <v>443</v>
      </c>
      <c r="L229" t="s">
        <v>444</v>
      </c>
      <c r="M229"/>
      <c r="N229"/>
      <c r="O229"/>
      <c r="P229"/>
      <c r="Q229"/>
      <c r="R229"/>
      <c r="S229"/>
      <c r="T229"/>
    </row>
    <row r="230" spans="1:20" ht="15.75" thickBot="1" x14ac:dyDescent="0.3">
      <c r="A230" s="9" t="s">
        <v>129</v>
      </c>
      <c r="B230" s="9" t="s">
        <v>136</v>
      </c>
      <c r="C230" s="9" cm="1">
        <f t="array" ref="C230:D235">LN(_xlfn.CHOOSECOLS(_xlfn._xlws.FILTER(Database!$X$2:$AD$508,(Database!$F$2:$F$508=$A$230)*(Database!$N$2:$N$508=$B$230)*(ISBLANK(Database!$AJ$2:$AJ$508))*(Database!$AI$2:$AI$508="mg/L")),1,7))</f>
        <v>0.87546873735389985</v>
      </c>
      <c r="D230" s="9">
        <v>1.3635373739972745</v>
      </c>
      <c r="F230" s="9" cm="1">
        <f t="array" ref="F230:G235">_xlfn._xlws.SORT(_xlfn.CHOOSECOLS(_xlfn._xlws.FILTER(Database!$X$2:$AD$508,(Database!$F$2:$F$508=$A$230)*(Database!$N$2:$N$508=$B$230)*(ISBLANK(Database!$AJ$2:$AJ$508))*(Database!$AI$2:$AI$508="mg/L")),1,7))</f>
        <v>0.89600000000000002</v>
      </c>
      <c r="G230" s="9">
        <v>0.49</v>
      </c>
      <c r="H230" s="9">
        <f>(F230-G230)/F230*100</f>
        <v>45.3125</v>
      </c>
      <c r="I230" s="9">
        <f>EXP($M$245+$M$246*LN(F230))</f>
        <v>0.72791179898294311</v>
      </c>
      <c r="J230" s="9">
        <f>(F230-I230)/F230*100</f>
        <v>18.759843863510813</v>
      </c>
      <c r="L230"/>
      <c r="M230"/>
      <c r="N230"/>
      <c r="O230"/>
      <c r="P230"/>
      <c r="Q230"/>
      <c r="R230"/>
      <c r="S230"/>
      <c r="T230"/>
    </row>
    <row r="231" spans="1:20" x14ac:dyDescent="0.25">
      <c r="C231" s="9">
        <v>0.26236426446749106</v>
      </c>
      <c r="D231" s="9">
        <v>0.18232155679395459</v>
      </c>
      <c r="F231" s="9">
        <v>1.1100000000000001</v>
      </c>
      <c r="G231" s="9">
        <v>0.92</v>
      </c>
      <c r="H231" s="9">
        <f t="shared" ref="H231:H235" si="36">(F231-G231)/F231*100</f>
        <v>17.117117117117118</v>
      </c>
      <c r="I231" s="9">
        <f t="shared" ref="I231:I235" si="37">EXP($M$245+$M$246*LN(F231))</f>
        <v>0.92764325360785971</v>
      </c>
      <c r="J231" s="9">
        <f t="shared" ref="J231:J235" si="38">(F231-I231)/F231*100</f>
        <v>16.428535711003637</v>
      </c>
      <c r="L231" s="53" t="s">
        <v>445</v>
      </c>
      <c r="M231" s="53"/>
      <c r="N231"/>
      <c r="O231"/>
      <c r="P231"/>
      <c r="Q231"/>
      <c r="R231"/>
      <c r="S231"/>
      <c r="T231"/>
    </row>
    <row r="232" spans="1:20" x14ac:dyDescent="0.25">
      <c r="C232" s="9">
        <v>-0.10981486600720657</v>
      </c>
      <c r="D232" s="9">
        <v>-0.71334988787746478</v>
      </c>
      <c r="F232" s="9">
        <v>1.3</v>
      </c>
      <c r="G232" s="9">
        <v>1.2</v>
      </c>
      <c r="H232" s="9">
        <f t="shared" si="36"/>
        <v>7.6923076923076987</v>
      </c>
      <c r="I232" s="9">
        <f t="shared" si="37"/>
        <v>1.1093436560952505</v>
      </c>
      <c r="J232" s="9">
        <f t="shared" si="38"/>
        <v>14.665872608057654</v>
      </c>
      <c r="L232" t="s">
        <v>446</v>
      </c>
      <c r="M232">
        <v>0.97163338715785774</v>
      </c>
      <c r="N232"/>
      <c r="O232"/>
      <c r="P232"/>
      <c r="Q232"/>
      <c r="R232"/>
      <c r="S232"/>
      <c r="T232"/>
    </row>
    <row r="233" spans="1:20" x14ac:dyDescent="0.25">
      <c r="C233" s="9">
        <v>2.3214068472346332</v>
      </c>
      <c r="D233" s="9">
        <v>2.1972245773362196</v>
      </c>
      <c r="F233" s="9">
        <v>2.4</v>
      </c>
      <c r="G233" s="9">
        <v>3.91</v>
      </c>
      <c r="H233" s="9">
        <f t="shared" si="36"/>
        <v>-62.916666666666679</v>
      </c>
      <c r="I233" s="9">
        <f t="shared" si="37"/>
        <v>2.2207922764812347</v>
      </c>
      <c r="J233" s="9">
        <f t="shared" si="38"/>
        <v>7.4669884799485526</v>
      </c>
      <c r="L233" t="s">
        <v>447</v>
      </c>
      <c r="M233">
        <v>0.94407143903985147</v>
      </c>
      <c r="N233"/>
      <c r="O233"/>
      <c r="P233"/>
      <c r="Q233"/>
      <c r="R233"/>
      <c r="S233"/>
      <c r="T233"/>
    </row>
    <row r="234" spans="1:20" x14ac:dyDescent="0.25">
      <c r="C234" s="9">
        <v>2.6630528351714742</v>
      </c>
      <c r="D234" s="9">
        <v>2.8189950950539369</v>
      </c>
      <c r="F234" s="9">
        <v>10.19</v>
      </c>
      <c r="G234" s="9">
        <v>9</v>
      </c>
      <c r="H234" s="9">
        <f t="shared" si="36"/>
        <v>11.678115799803725</v>
      </c>
      <c r="I234" s="9">
        <f t="shared" si="37"/>
        <v>11.413653477182574</v>
      </c>
      <c r="J234" s="9">
        <f t="shared" si="38"/>
        <v>-12.00837563476521</v>
      </c>
      <c r="L234" t="s">
        <v>448</v>
      </c>
      <c r="M234">
        <v>0.93008929879981439</v>
      </c>
      <c r="N234"/>
      <c r="O234"/>
      <c r="P234"/>
      <c r="Q234"/>
      <c r="R234"/>
      <c r="S234"/>
      <c r="T234"/>
    </row>
    <row r="235" spans="1:20" x14ac:dyDescent="0.25">
      <c r="C235" s="9">
        <v>0.10436001532424286</v>
      </c>
      <c r="D235" s="9">
        <v>-8.3381608939051013E-2</v>
      </c>
      <c r="F235" s="9">
        <v>14.34</v>
      </c>
      <c r="G235" s="9">
        <v>16.760000000000002</v>
      </c>
      <c r="H235" s="9">
        <f t="shared" si="36"/>
        <v>-16.875871687587178</v>
      </c>
      <c r="I235" s="9">
        <f t="shared" si="37"/>
        <v>16.80350809006676</v>
      </c>
      <c r="J235" s="9">
        <f t="shared" si="38"/>
        <v>-17.17927538400809</v>
      </c>
      <c r="L235" t="s">
        <v>449</v>
      </c>
      <c r="M235">
        <v>0.36719086744253149</v>
      </c>
      <c r="N235"/>
      <c r="O235"/>
      <c r="P235"/>
      <c r="Q235"/>
      <c r="R235"/>
      <c r="S235"/>
      <c r="T235"/>
    </row>
    <row r="236" spans="1:20" ht="15.75" thickBot="1" x14ac:dyDescent="0.3">
      <c r="L236" s="51" t="s">
        <v>450</v>
      </c>
      <c r="M236" s="51">
        <v>6</v>
      </c>
      <c r="N236"/>
      <c r="O236"/>
      <c r="P236"/>
      <c r="Q236"/>
      <c r="R236"/>
      <c r="S236"/>
      <c r="T236"/>
    </row>
    <row r="237" spans="1:20" x14ac:dyDescent="0.25">
      <c r="L237"/>
      <c r="M237"/>
      <c r="N237"/>
      <c r="O237"/>
      <c r="P237"/>
      <c r="Q237"/>
      <c r="R237"/>
      <c r="S237"/>
      <c r="T237"/>
    </row>
    <row r="238" spans="1:20" ht="15.75" thickBot="1" x14ac:dyDescent="0.3">
      <c r="L238" t="s">
        <v>451</v>
      </c>
      <c r="M238"/>
      <c r="N238"/>
      <c r="O238"/>
      <c r="P238"/>
      <c r="Q238"/>
      <c r="R238"/>
      <c r="S238"/>
      <c r="T238"/>
    </row>
    <row r="239" spans="1:20" x14ac:dyDescent="0.25">
      <c r="L239" s="52"/>
      <c r="M239" s="52" t="s">
        <v>455</v>
      </c>
      <c r="N239" s="52" t="s">
        <v>456</v>
      </c>
      <c r="O239" s="52" t="s">
        <v>457</v>
      </c>
      <c r="P239" s="52" t="s">
        <v>458</v>
      </c>
      <c r="Q239" s="52" t="s">
        <v>459</v>
      </c>
      <c r="R239"/>
      <c r="S239"/>
      <c r="T239"/>
    </row>
    <row r="240" spans="1:20" x14ac:dyDescent="0.25">
      <c r="L240" t="s">
        <v>452</v>
      </c>
      <c r="M240">
        <v>1</v>
      </c>
      <c r="N240">
        <v>9.1036373227806031</v>
      </c>
      <c r="O240">
        <v>9.1036373227806031</v>
      </c>
      <c r="P240">
        <v>67.519809044437366</v>
      </c>
      <c r="Q240">
        <v>1.19558427985534E-3</v>
      </c>
      <c r="R240"/>
      <c r="S240"/>
      <c r="T240"/>
    </row>
    <row r="241" spans="1:20" x14ac:dyDescent="0.25">
      <c r="L241" t="s">
        <v>453</v>
      </c>
      <c r="M241">
        <v>4</v>
      </c>
      <c r="N241">
        <v>0.53931653253279499</v>
      </c>
      <c r="O241">
        <v>0.13482913313319875</v>
      </c>
      <c r="P241"/>
      <c r="Q241"/>
      <c r="R241"/>
      <c r="S241"/>
      <c r="T241"/>
    </row>
    <row r="242" spans="1:20" ht="15.75" thickBot="1" x14ac:dyDescent="0.3">
      <c r="L242" s="51" t="s">
        <v>415</v>
      </c>
      <c r="M242" s="51">
        <v>5</v>
      </c>
      <c r="N242" s="51">
        <v>9.6429538553133973</v>
      </c>
      <c r="O242" s="51"/>
      <c r="P242" s="51"/>
      <c r="Q242" s="51"/>
      <c r="R242"/>
      <c r="S242"/>
      <c r="T242"/>
    </row>
    <row r="243" spans="1:20" ht="15.75" thickBot="1" x14ac:dyDescent="0.3">
      <c r="L243"/>
      <c r="M243"/>
      <c r="N243"/>
      <c r="O243"/>
      <c r="P243"/>
      <c r="Q243"/>
      <c r="R243"/>
      <c r="S243"/>
      <c r="T243"/>
    </row>
    <row r="244" spans="1:20" x14ac:dyDescent="0.25">
      <c r="L244" s="52"/>
      <c r="M244" s="52" t="s">
        <v>460</v>
      </c>
      <c r="N244" s="52" t="s">
        <v>449</v>
      </c>
      <c r="O244" s="52" t="s">
        <v>461</v>
      </c>
      <c r="P244" s="52" t="s">
        <v>462</v>
      </c>
      <c r="Q244" s="52" t="s">
        <v>463</v>
      </c>
      <c r="R244" s="52" t="s">
        <v>464</v>
      </c>
      <c r="S244" s="52" t="s">
        <v>465</v>
      </c>
      <c r="T244" s="52" t="s">
        <v>466</v>
      </c>
    </row>
    <row r="245" spans="1:20" x14ac:dyDescent="0.25">
      <c r="L245" t="s">
        <v>454</v>
      </c>
      <c r="M245">
        <v>-0.19325400144827076</v>
      </c>
      <c r="N245">
        <v>0.20542595526305546</v>
      </c>
      <c r="O245">
        <v>-0.94074773171093173</v>
      </c>
      <c r="P245">
        <v>0.40009866282435613</v>
      </c>
      <c r="Q245">
        <v>-0.76360788941896196</v>
      </c>
      <c r="R245">
        <v>0.37709988652242044</v>
      </c>
      <c r="S245">
        <v>-0.76360788941896196</v>
      </c>
      <c r="T245">
        <v>0.37709988652242044</v>
      </c>
    </row>
    <row r="246" spans="1:20" ht="15.75" thickBot="1" x14ac:dyDescent="0.3">
      <c r="L246" s="51" t="s">
        <v>467</v>
      </c>
      <c r="M246" s="51">
        <v>1.1320998371215159</v>
      </c>
      <c r="N246" s="51">
        <v>0.13777458934385808</v>
      </c>
      <c r="O246" s="51">
        <v>8.2170438141972539</v>
      </c>
      <c r="P246" s="51">
        <v>1.19558427985534E-3</v>
      </c>
      <c r="Q246" s="51">
        <v>0.74957625291712504</v>
      </c>
      <c r="R246" s="51">
        <v>1.5146234213259067</v>
      </c>
      <c r="S246" s="51">
        <v>0.74957625291712504</v>
      </c>
      <c r="T246" s="51">
        <v>1.5146234213259067</v>
      </c>
    </row>
    <row r="247" spans="1:20" x14ac:dyDescent="0.25">
      <c r="L247"/>
      <c r="M247"/>
      <c r="N247"/>
      <c r="O247"/>
      <c r="P247"/>
      <c r="Q247"/>
      <c r="R247"/>
      <c r="S247"/>
      <c r="T247"/>
    </row>
    <row r="248" spans="1:20" x14ac:dyDescent="0.25">
      <c r="L248"/>
      <c r="M248"/>
      <c r="N248"/>
      <c r="O248"/>
      <c r="P248"/>
      <c r="Q248"/>
      <c r="R248"/>
      <c r="S248"/>
      <c r="T248"/>
    </row>
    <row r="249" spans="1:20" x14ac:dyDescent="0.25">
      <c r="L249"/>
      <c r="M249"/>
      <c r="N249"/>
      <c r="O249"/>
      <c r="P249"/>
      <c r="Q249"/>
      <c r="R249"/>
      <c r="S249"/>
      <c r="T249"/>
    </row>
    <row r="252" spans="1:20" x14ac:dyDescent="0.25">
      <c r="A252" s="9" t="s">
        <v>110</v>
      </c>
      <c r="B252" s="9" t="s">
        <v>438</v>
      </c>
      <c r="C252" s="9" t="s">
        <v>439</v>
      </c>
      <c r="D252" s="9" t="s">
        <v>440</v>
      </c>
      <c r="F252" s="9" t="s">
        <v>50</v>
      </c>
      <c r="G252" s="9" t="s">
        <v>51</v>
      </c>
      <c r="H252" s="9" t="s">
        <v>441</v>
      </c>
      <c r="I252" s="9" t="s">
        <v>442</v>
      </c>
      <c r="J252" s="9" t="s">
        <v>443</v>
      </c>
      <c r="L252" t="s">
        <v>444</v>
      </c>
      <c r="M252"/>
      <c r="N252"/>
      <c r="O252"/>
      <c r="P252"/>
      <c r="Q252"/>
      <c r="R252"/>
      <c r="S252"/>
      <c r="T252"/>
    </row>
    <row r="253" spans="1:20" ht="15.75" thickBot="1" x14ac:dyDescent="0.3">
      <c r="A253" s="9" t="s">
        <v>127</v>
      </c>
      <c r="B253" s="9" t="s">
        <v>136</v>
      </c>
      <c r="C253" s="9" cm="1">
        <f t="array" ref="C253:D259">LN(_xlfn.CHOOSECOLS(_xlfn._xlws.FILTER(Database!$X$2:$AD$508,(Database!$F$2:$F$508=$A$253)*(Database!$N$2:$N$508=$B$253)*(ISBLANK(Database!$AJ$2:$AJ$508))*(Database!$AI$2:$AI$508="mg/L")),1,7))</f>
        <v>-2.2072749131897207</v>
      </c>
      <c r="D253" s="9">
        <v>2.9558802241544429E-2</v>
      </c>
      <c r="F253" s="9" cm="1">
        <f t="array" ref="F253:G259">_xlfn._xlws.SORT(_xlfn.CHOOSECOLS(_xlfn._xlws.FILTER(Database!$X$2:$AD$508,(Database!$F$2:$F$508=$A$253)*(Database!$N$2:$N$508=$B$253)*(ISBLANK(Database!$AJ$2:$AJ$508))*(Database!$AI$2:$AI$508="mg/L")),1,7))</f>
        <v>0.05</v>
      </c>
      <c r="G253" s="9">
        <v>0.04</v>
      </c>
      <c r="H253" s="9">
        <f>(F253-G253)/F253*100</f>
        <v>20.000000000000004</v>
      </c>
      <c r="I253" s="9">
        <f>EXP($M$268+$M$269*LN(F253))</f>
        <v>5.9371971512242848E-2</v>
      </c>
      <c r="J253" s="9">
        <f>(F253-I253)/F253*100</f>
        <v>-18.743943024485691</v>
      </c>
      <c r="L253"/>
      <c r="M253"/>
      <c r="N253"/>
      <c r="O253"/>
      <c r="P253"/>
      <c r="Q253"/>
      <c r="R253"/>
      <c r="S253"/>
      <c r="T253"/>
    </row>
    <row r="254" spans="1:20" x14ac:dyDescent="0.25">
      <c r="C254" s="9">
        <v>-1.058430499035278</v>
      </c>
      <c r="D254" s="9">
        <v>-1.1776554960085626</v>
      </c>
      <c r="F254" s="9">
        <v>0.11</v>
      </c>
      <c r="G254" s="9">
        <v>1.03</v>
      </c>
      <c r="H254" s="9">
        <f t="shared" ref="H254:H259" si="39">(F254-G254)/F254*100</f>
        <v>-836.36363636363637</v>
      </c>
      <c r="I254" s="9">
        <f t="shared" ref="I254:I259" si="40">EXP($M$268+$M$269*LN(F254))</f>
        <v>0.11431054057304239</v>
      </c>
      <c r="J254" s="9">
        <f t="shared" ref="J254:J259" si="41">(F254-I254)/F254*100</f>
        <v>-3.9186732482203572</v>
      </c>
      <c r="L254" s="53" t="s">
        <v>445</v>
      </c>
      <c r="M254" s="53"/>
      <c r="N254"/>
      <c r="O254"/>
      <c r="P254"/>
      <c r="Q254"/>
      <c r="R254"/>
      <c r="S254"/>
      <c r="T254"/>
    </row>
    <row r="255" spans="1:20" x14ac:dyDescent="0.25">
      <c r="C255" s="9">
        <v>-1.6094379124341003</v>
      </c>
      <c r="D255" s="9">
        <v>-2.3025850929940455</v>
      </c>
      <c r="F255" s="9">
        <v>0.19700000000000001</v>
      </c>
      <c r="G255" s="9">
        <v>4.2999999999999997E-2</v>
      </c>
      <c r="H255" s="9">
        <f t="shared" si="39"/>
        <v>78.172588832487321</v>
      </c>
      <c r="I255" s="9">
        <f t="shared" si="40"/>
        <v>0.18550456051183364</v>
      </c>
      <c r="J255" s="9">
        <f t="shared" si="41"/>
        <v>5.8352484711504387</v>
      </c>
      <c r="L255" t="s">
        <v>446</v>
      </c>
      <c r="M255">
        <v>0.80157189594246159</v>
      </c>
      <c r="N255"/>
      <c r="O255"/>
      <c r="P255"/>
      <c r="Q255"/>
      <c r="R255"/>
      <c r="S255"/>
      <c r="T255"/>
    </row>
    <row r="256" spans="1:20" x14ac:dyDescent="0.25">
      <c r="C256" s="9">
        <v>-1.6245515502441485</v>
      </c>
      <c r="D256" s="9">
        <v>-3.1465551632885749</v>
      </c>
      <c r="F256" s="9">
        <v>0.2</v>
      </c>
      <c r="G256" s="9">
        <v>0.1</v>
      </c>
      <c r="H256" s="9">
        <f t="shared" si="39"/>
        <v>50</v>
      </c>
      <c r="I256" s="9">
        <f t="shared" si="40"/>
        <v>0.18784868312292319</v>
      </c>
      <c r="J256" s="9">
        <f t="shared" si="41"/>
        <v>6.0756584385384116</v>
      </c>
      <c r="L256" t="s">
        <v>447</v>
      </c>
      <c r="M256">
        <v>0.64251750436479238</v>
      </c>
      <c r="N256"/>
      <c r="O256"/>
      <c r="P256"/>
      <c r="Q256"/>
      <c r="R256"/>
      <c r="S256"/>
      <c r="T256"/>
    </row>
    <row r="257" spans="3:20" x14ac:dyDescent="0.25">
      <c r="C257" s="9">
        <v>1.803358605071407</v>
      </c>
      <c r="D257" s="9">
        <v>0.98581679452276538</v>
      </c>
      <c r="F257" s="9">
        <v>0.34699999999999998</v>
      </c>
      <c r="G257" s="9">
        <v>0.308</v>
      </c>
      <c r="H257" s="9">
        <f t="shared" si="39"/>
        <v>11.239193083573481</v>
      </c>
      <c r="I257" s="9">
        <f t="shared" si="40"/>
        <v>0.29691502178580909</v>
      </c>
      <c r="J257" s="9">
        <f t="shared" si="41"/>
        <v>14.433711300919565</v>
      </c>
      <c r="L257" t="s">
        <v>448</v>
      </c>
      <c r="M257">
        <v>0.5710210052377509</v>
      </c>
      <c r="N257"/>
      <c r="O257"/>
      <c r="P257"/>
      <c r="Q257"/>
      <c r="R257"/>
      <c r="S257"/>
      <c r="T257"/>
    </row>
    <row r="258" spans="3:20" x14ac:dyDescent="0.25">
      <c r="C258" s="9">
        <v>1.4861396960896067</v>
      </c>
      <c r="D258" s="9">
        <v>1.3297240096314962</v>
      </c>
      <c r="F258" s="9">
        <v>4.42</v>
      </c>
      <c r="G258" s="9">
        <v>3.78</v>
      </c>
      <c r="H258" s="9">
        <f t="shared" si="39"/>
        <v>14.479638009049777</v>
      </c>
      <c r="I258" s="9">
        <f t="shared" si="40"/>
        <v>2.4592798676107428</v>
      </c>
      <c r="J258" s="9">
        <f t="shared" si="41"/>
        <v>44.360183990707178</v>
      </c>
      <c r="L258" t="s">
        <v>449</v>
      </c>
      <c r="M258">
        <v>1.2442803231002335</v>
      </c>
      <c r="N258"/>
      <c r="O258"/>
      <c r="P258"/>
      <c r="Q258"/>
      <c r="R258"/>
      <c r="S258"/>
      <c r="T258"/>
    </row>
    <row r="259" spans="3:20" ht="15.75" thickBot="1" x14ac:dyDescent="0.3">
      <c r="C259" s="9">
        <v>-2.9957322735539909</v>
      </c>
      <c r="D259" s="9">
        <v>-3.2188758248682006</v>
      </c>
      <c r="F259" s="9">
        <v>6.07</v>
      </c>
      <c r="G259" s="9">
        <v>2.68</v>
      </c>
      <c r="H259" s="9">
        <f t="shared" si="39"/>
        <v>55.848434925864908</v>
      </c>
      <c r="I259" s="9">
        <f t="shared" si="40"/>
        <v>3.2009018859054215</v>
      </c>
      <c r="J259" s="9">
        <f t="shared" si="41"/>
        <v>47.266855256912329</v>
      </c>
      <c r="L259" s="51" t="s">
        <v>450</v>
      </c>
      <c r="M259" s="51">
        <v>7</v>
      </c>
      <c r="N259"/>
      <c r="O259"/>
      <c r="P259"/>
      <c r="Q259"/>
      <c r="R259"/>
      <c r="S259"/>
      <c r="T259"/>
    </row>
    <row r="260" spans="3:20" x14ac:dyDescent="0.25">
      <c r="L260"/>
      <c r="M260"/>
      <c r="N260"/>
      <c r="O260"/>
      <c r="P260"/>
      <c r="Q260"/>
      <c r="R260"/>
      <c r="S260"/>
      <c r="T260"/>
    </row>
    <row r="261" spans="3:20" ht="15.75" thickBot="1" x14ac:dyDescent="0.3">
      <c r="L261" t="s">
        <v>451</v>
      </c>
      <c r="M261"/>
      <c r="N261"/>
      <c r="O261"/>
      <c r="P261"/>
      <c r="Q261"/>
      <c r="R261"/>
      <c r="S261"/>
      <c r="T261"/>
    </row>
    <row r="262" spans="3:20" x14ac:dyDescent="0.25">
      <c r="L262" s="52"/>
      <c r="M262" s="52" t="s">
        <v>455</v>
      </c>
      <c r="N262" s="52" t="s">
        <v>456</v>
      </c>
      <c r="O262" s="52" t="s">
        <v>457</v>
      </c>
      <c r="P262" s="52" t="s">
        <v>458</v>
      </c>
      <c r="Q262" s="52" t="s">
        <v>459</v>
      </c>
      <c r="R262"/>
      <c r="S262"/>
      <c r="T262"/>
    </row>
    <row r="263" spans="3:20" x14ac:dyDescent="0.25">
      <c r="L263" t="s">
        <v>452</v>
      </c>
      <c r="M263">
        <v>1</v>
      </c>
      <c r="N263">
        <v>13.91350836988163</v>
      </c>
      <c r="O263">
        <v>13.91350836988163</v>
      </c>
      <c r="P263">
        <v>8.9866988203591411</v>
      </c>
      <c r="Q263">
        <v>3.0176056269909456E-2</v>
      </c>
      <c r="R263"/>
      <c r="S263"/>
      <c r="T263"/>
    </row>
    <row r="264" spans="3:20" x14ac:dyDescent="0.25">
      <c r="L264" t="s">
        <v>453</v>
      </c>
      <c r="M264">
        <v>5</v>
      </c>
      <c r="N264">
        <v>7.7411676122721085</v>
      </c>
      <c r="O264">
        <v>1.5482335224544217</v>
      </c>
      <c r="P264"/>
      <c r="Q264"/>
      <c r="R264"/>
      <c r="S264"/>
      <c r="T264"/>
    </row>
    <row r="265" spans="3:20" ht="15.75" thickBot="1" x14ac:dyDescent="0.3">
      <c r="L265" s="51" t="s">
        <v>415</v>
      </c>
      <c r="M265" s="51">
        <v>6</v>
      </c>
      <c r="N265" s="51">
        <v>21.654675982153737</v>
      </c>
      <c r="O265" s="51"/>
      <c r="P265" s="51"/>
      <c r="Q265" s="51"/>
      <c r="R265"/>
      <c r="S265"/>
      <c r="T265"/>
    </row>
    <row r="266" spans="3:20" ht="15.75" thickBot="1" x14ac:dyDescent="0.3">
      <c r="L266"/>
      <c r="M266"/>
      <c r="N266"/>
      <c r="O266"/>
      <c r="P266"/>
      <c r="Q266"/>
      <c r="R266"/>
      <c r="S266"/>
      <c r="T266"/>
    </row>
    <row r="267" spans="3:20" x14ac:dyDescent="0.25">
      <c r="L267" s="52"/>
      <c r="M267" s="52" t="s">
        <v>460</v>
      </c>
      <c r="N267" s="52" t="s">
        <v>449</v>
      </c>
      <c r="O267" s="52" t="s">
        <v>461</v>
      </c>
      <c r="P267" s="52" t="s">
        <v>462</v>
      </c>
      <c r="Q267" s="52" t="s">
        <v>463</v>
      </c>
      <c r="R267" s="52" t="s">
        <v>464</v>
      </c>
      <c r="S267" s="52" t="s">
        <v>465</v>
      </c>
      <c r="T267" s="52" t="s">
        <v>466</v>
      </c>
    </row>
    <row r="268" spans="3:20" x14ac:dyDescent="0.25">
      <c r="L268" t="s">
        <v>454</v>
      </c>
      <c r="M268">
        <v>-0.33490328553520632</v>
      </c>
      <c r="N268">
        <v>0.53061588002926763</v>
      </c>
      <c r="O268">
        <v>-0.63115956031457965</v>
      </c>
      <c r="P268">
        <v>0.5556597053015796</v>
      </c>
      <c r="Q268">
        <v>-1.6988948284386198</v>
      </c>
      <c r="R268">
        <v>1.0290882573682072</v>
      </c>
      <c r="S268">
        <v>-1.6988948284386198</v>
      </c>
      <c r="T268">
        <v>1.0290882573682072</v>
      </c>
    </row>
    <row r="269" spans="3:20" ht="15.75" thickBot="1" x14ac:dyDescent="0.3">
      <c r="L269" s="51" t="s">
        <v>467</v>
      </c>
      <c r="M269" s="51">
        <v>0.83085853848672264</v>
      </c>
      <c r="N269" s="51">
        <v>0.27715772881969741</v>
      </c>
      <c r="O269" s="51">
        <v>2.9977823170402385</v>
      </c>
      <c r="P269" s="51">
        <v>3.0176056269909456E-2</v>
      </c>
      <c r="Q269" s="51">
        <v>0.11840191517659282</v>
      </c>
      <c r="R269" s="51">
        <v>1.5433151617968526</v>
      </c>
      <c r="S269" s="51">
        <v>0.11840191517659282</v>
      </c>
      <c r="T269" s="51">
        <v>1.5433151617968526</v>
      </c>
    </row>
    <row r="270" spans="3:20" x14ac:dyDescent="0.25">
      <c r="L270"/>
      <c r="M270"/>
      <c r="N270"/>
      <c r="O270"/>
      <c r="P270"/>
      <c r="Q270"/>
      <c r="R270"/>
      <c r="S270"/>
      <c r="T270"/>
    </row>
    <row r="271" spans="3:20" x14ac:dyDescent="0.25">
      <c r="L271"/>
      <c r="M271"/>
      <c r="N271"/>
      <c r="O271"/>
      <c r="P271"/>
      <c r="Q271"/>
      <c r="R271"/>
      <c r="S271"/>
      <c r="T271"/>
    </row>
    <row r="272" spans="3:20" x14ac:dyDescent="0.25">
      <c r="L272"/>
      <c r="M272"/>
      <c r="N272"/>
      <c r="O272"/>
      <c r="P272"/>
      <c r="Q272"/>
      <c r="R272"/>
      <c r="S272"/>
      <c r="T272"/>
    </row>
    <row r="276" spans="1:20" x14ac:dyDescent="0.25">
      <c r="A276" s="37" t="s">
        <v>472</v>
      </c>
    </row>
    <row r="279" spans="1:20" x14ac:dyDescent="0.25">
      <c r="A279" s="9" t="s">
        <v>110</v>
      </c>
      <c r="B279" s="9" t="s">
        <v>438</v>
      </c>
      <c r="C279" s="9" t="s">
        <v>439</v>
      </c>
      <c r="D279" s="9" t="s">
        <v>440</v>
      </c>
      <c r="F279" s="9" t="s">
        <v>50</v>
      </c>
      <c r="G279" s="9" t="s">
        <v>51</v>
      </c>
      <c r="H279" s="9" t="s">
        <v>441</v>
      </c>
      <c r="I279" s="9" t="s">
        <v>442</v>
      </c>
      <c r="J279" s="9" t="s">
        <v>443</v>
      </c>
      <c r="L279" t="s">
        <v>444</v>
      </c>
      <c r="M279"/>
      <c r="N279"/>
      <c r="O279"/>
      <c r="P279"/>
      <c r="Q279"/>
      <c r="R279"/>
      <c r="S279"/>
      <c r="T279"/>
    </row>
    <row r="280" spans="1:20" ht="15.75" thickBot="1" x14ac:dyDescent="0.3">
      <c r="A280" s="9" t="s">
        <v>129</v>
      </c>
      <c r="B280" s="9" t="s">
        <v>177</v>
      </c>
      <c r="C280" s="9" cm="1">
        <f t="array" ref="C280:D291">LN(_xlfn.CHOOSECOLS(_xlfn._xlws.FILTER(Database!$X$2:$AD$508,(Database!$F$2:$F$508=$A$280)*(Database!$N$2:$N$508=$B$280)*(ISBLANK(Database!$AJ$2:$AJ$508))*(Database!$AI$2:$AI$508="mg/L")),1,7))</f>
        <v>2.7317667277195259</v>
      </c>
      <c r="D280" s="9">
        <v>2.2864557110641619</v>
      </c>
      <c r="F280" s="9" cm="1">
        <f t="array" ref="F280:G291">_xlfn._xlws.SORT(_xlfn.CHOOSECOLS(_xlfn._xlws.FILTER(Database!$X$2:$AD$508,(Database!$F$2:$F$508=$A$280)*(Database!$N$2:$N$508=$B$280)*(ISBLANK(Database!$AJ$2:$AJ$508))*(Database!$AI$2:$AI$508="mg/L")),1,7))</f>
        <v>1.07</v>
      </c>
      <c r="G280" s="9">
        <v>0.88</v>
      </c>
      <c r="H280" s="9">
        <f>(F280-G280)/F280*100</f>
        <v>17.757009345794398</v>
      </c>
      <c r="I280" s="9">
        <f>EXP($M$295+$M$296*LN(F280))</f>
        <v>0.88771300219731075</v>
      </c>
      <c r="J280" s="9">
        <f>(F280-I280)/F280*100</f>
        <v>17.036168018942927</v>
      </c>
      <c r="L280"/>
      <c r="M280"/>
      <c r="N280"/>
      <c r="O280"/>
      <c r="P280"/>
      <c r="Q280"/>
      <c r="R280"/>
      <c r="S280"/>
      <c r="T280"/>
    </row>
    <row r="281" spans="1:20" x14ac:dyDescent="0.25">
      <c r="C281" s="9">
        <v>0.41871033485818504</v>
      </c>
      <c r="D281" s="9">
        <v>2.9558802241544429E-2</v>
      </c>
      <c r="F281" s="9">
        <v>1.21</v>
      </c>
      <c r="G281" s="9">
        <v>1.1599999999999999</v>
      </c>
      <c r="H281" s="9">
        <f t="shared" ref="H281:H287" si="42">(F281-G281)/F281*100</f>
        <v>4.1322314049586817</v>
      </c>
      <c r="I281" s="9">
        <f t="shared" ref="I281:I287" si="43">EXP($M$295+$M$296*LN(F281))</f>
        <v>0.9781123862214598</v>
      </c>
      <c r="J281" s="9">
        <f t="shared" ref="J281:J287" si="44">(F281-I281)/F281*100</f>
        <v>19.164265601532247</v>
      </c>
      <c r="L281" s="53" t="s">
        <v>445</v>
      </c>
      <c r="M281" s="53"/>
      <c r="N281"/>
      <c r="O281"/>
      <c r="P281"/>
      <c r="Q281"/>
      <c r="R281"/>
      <c r="S281"/>
      <c r="T281"/>
    </row>
    <row r="282" spans="1:20" x14ac:dyDescent="0.25">
      <c r="C282" s="9">
        <v>6.7658648473814864E-2</v>
      </c>
      <c r="D282" s="9">
        <v>-0.12783337150988489</v>
      </c>
      <c r="F282" s="9">
        <v>1.21</v>
      </c>
      <c r="G282" s="9">
        <v>1.1299999999999999</v>
      </c>
      <c r="H282" s="9">
        <f t="shared" si="42"/>
        <v>6.6115702479338898</v>
      </c>
      <c r="I282" s="9">
        <f t="shared" si="43"/>
        <v>0.9781123862214598</v>
      </c>
      <c r="J282" s="9">
        <f t="shared" si="44"/>
        <v>19.164265601532247</v>
      </c>
      <c r="L282" t="s">
        <v>446</v>
      </c>
      <c r="M282">
        <v>0.94958632376955476</v>
      </c>
      <c r="N282"/>
      <c r="O282"/>
      <c r="P282"/>
      <c r="Q282"/>
      <c r="R282"/>
      <c r="S282"/>
      <c r="T282"/>
    </row>
    <row r="283" spans="1:20" x14ac:dyDescent="0.25">
      <c r="C283" s="9">
        <v>1.7101878155342434</v>
      </c>
      <c r="D283" s="9">
        <v>0.75141608868392118</v>
      </c>
      <c r="F283" s="9">
        <v>1.21</v>
      </c>
      <c r="G283" s="9">
        <v>0.93</v>
      </c>
      <c r="H283" s="9">
        <f t="shared" si="42"/>
        <v>23.140495867768589</v>
      </c>
      <c r="I283" s="9">
        <f t="shared" si="43"/>
        <v>0.9781123862214598</v>
      </c>
      <c r="J283" s="9">
        <f t="shared" si="44"/>
        <v>19.164265601532247</v>
      </c>
      <c r="L283" t="s">
        <v>447</v>
      </c>
      <c r="M283">
        <v>0.90171418629017774</v>
      </c>
      <c r="N283"/>
      <c r="O283"/>
      <c r="P283"/>
      <c r="Q283"/>
      <c r="R283"/>
      <c r="S283"/>
      <c r="T283"/>
    </row>
    <row r="284" spans="1:20" x14ac:dyDescent="0.25">
      <c r="C284" s="9">
        <v>1.7101878155342434</v>
      </c>
      <c r="D284" s="9">
        <v>0.96698384618967315</v>
      </c>
      <c r="F284" s="9">
        <v>1.21</v>
      </c>
      <c r="G284" s="9">
        <v>0.98</v>
      </c>
      <c r="H284" s="9">
        <f t="shared" si="42"/>
        <v>19.008264462809915</v>
      </c>
      <c r="I284" s="9">
        <f t="shared" si="43"/>
        <v>0.9781123862214598</v>
      </c>
      <c r="J284" s="9">
        <f t="shared" si="44"/>
        <v>19.164265601532247</v>
      </c>
      <c r="L284" t="s">
        <v>448</v>
      </c>
      <c r="M284">
        <v>0.89188560491919555</v>
      </c>
      <c r="N284"/>
      <c r="O284"/>
      <c r="P284"/>
      <c r="Q284"/>
      <c r="R284"/>
      <c r="S284"/>
      <c r="T284"/>
    </row>
    <row r="285" spans="1:20" x14ac:dyDescent="0.25">
      <c r="C285" s="9">
        <v>1.5686159179138452</v>
      </c>
      <c r="D285" s="9">
        <v>0.81977983149331135</v>
      </c>
      <c r="F285" s="9">
        <v>1.21</v>
      </c>
      <c r="G285" s="9">
        <v>1.02</v>
      </c>
      <c r="H285" s="9">
        <f t="shared" si="42"/>
        <v>15.70247933884297</v>
      </c>
      <c r="I285" s="9">
        <f t="shared" si="43"/>
        <v>0.9781123862214598</v>
      </c>
      <c r="J285" s="9">
        <f t="shared" si="44"/>
        <v>19.164265601532247</v>
      </c>
      <c r="L285" t="s">
        <v>449</v>
      </c>
      <c r="M285">
        <v>0.24704972288194826</v>
      </c>
      <c r="N285"/>
      <c r="O285"/>
      <c r="P285"/>
      <c r="Q285"/>
      <c r="R285"/>
      <c r="S285"/>
      <c r="T285"/>
    </row>
    <row r="286" spans="1:20" ht="15.75" thickBot="1" x14ac:dyDescent="0.3">
      <c r="C286" s="9">
        <v>1.5686159179138452</v>
      </c>
      <c r="D286" s="9">
        <v>1.4678743481123135</v>
      </c>
      <c r="F286" s="9">
        <v>1.52</v>
      </c>
      <c r="G286" s="9">
        <v>1.03</v>
      </c>
      <c r="H286" s="9">
        <f t="shared" si="42"/>
        <v>32.236842105263158</v>
      </c>
      <c r="I286" s="9">
        <f t="shared" si="43"/>
        <v>1.1708813764978432</v>
      </c>
      <c r="J286" s="9">
        <f t="shared" si="44"/>
        <v>22.968330493562949</v>
      </c>
      <c r="L286" s="51" t="s">
        <v>450</v>
      </c>
      <c r="M286" s="51">
        <v>12</v>
      </c>
      <c r="N286"/>
      <c r="O286"/>
      <c r="P286"/>
      <c r="Q286"/>
      <c r="R286"/>
      <c r="S286"/>
      <c r="T286"/>
    </row>
    <row r="287" spans="1:20" x14ac:dyDescent="0.25">
      <c r="C287" s="9">
        <v>0.1906203596086497</v>
      </c>
      <c r="D287" s="9">
        <v>0.14842000511827322</v>
      </c>
      <c r="F287" s="9">
        <v>4.8</v>
      </c>
      <c r="G287" s="9">
        <v>2.27</v>
      </c>
      <c r="H287" s="9">
        <f t="shared" si="42"/>
        <v>52.708333333333336</v>
      </c>
      <c r="I287" s="9">
        <f t="shared" si="43"/>
        <v>2.8998285051882648</v>
      </c>
      <c r="J287" s="9">
        <f t="shared" si="44"/>
        <v>39.58690614191115</v>
      </c>
      <c r="L287"/>
      <c r="M287"/>
      <c r="N287"/>
      <c r="O287"/>
      <c r="P287"/>
      <c r="Q287"/>
      <c r="R287"/>
      <c r="S287"/>
      <c r="T287"/>
    </row>
    <row r="288" spans="1:20" ht="15.75" thickBot="1" x14ac:dyDescent="0.3">
      <c r="C288" s="9">
        <v>0.1906203596086497</v>
      </c>
      <c r="D288" s="9">
        <v>0.12221763272424911</v>
      </c>
      <c r="F288" s="9">
        <v>4.8</v>
      </c>
      <c r="G288" s="9">
        <v>4.34</v>
      </c>
      <c r="H288" s="9">
        <f t="shared" ref="H288:H291" si="45">(F288-G288)/F288*100</f>
        <v>9.5833333333333321</v>
      </c>
      <c r="I288" s="9">
        <f t="shared" ref="I288:I291" si="46">EXP($M$295+$M$296*LN(F288))</f>
        <v>2.8998285051882648</v>
      </c>
      <c r="J288" s="9">
        <f t="shared" ref="J288:J291" si="47">(F288-I288)/F288*100</f>
        <v>39.58690614191115</v>
      </c>
      <c r="L288" t="s">
        <v>451</v>
      </c>
      <c r="M288"/>
      <c r="N288"/>
      <c r="O288"/>
      <c r="P288"/>
      <c r="Q288"/>
      <c r="R288"/>
      <c r="S288"/>
      <c r="T288"/>
    </row>
    <row r="289" spans="1:20" x14ac:dyDescent="0.25">
      <c r="C289" s="9">
        <v>0.1906203596086497</v>
      </c>
      <c r="D289" s="9">
        <v>-7.2570692834835374E-2</v>
      </c>
      <c r="F289" s="9">
        <v>5.53</v>
      </c>
      <c r="G289" s="9">
        <v>2.12</v>
      </c>
      <c r="H289" s="9">
        <f t="shared" si="45"/>
        <v>61.66365280289331</v>
      </c>
      <c r="I289" s="9">
        <f t="shared" si="46"/>
        <v>3.2423713425408658</v>
      </c>
      <c r="J289" s="9">
        <f t="shared" si="47"/>
        <v>41.36760682566247</v>
      </c>
      <c r="L289" s="52"/>
      <c r="M289" s="52" t="s">
        <v>455</v>
      </c>
      <c r="N289" s="52" t="s">
        <v>456</v>
      </c>
      <c r="O289" s="52" t="s">
        <v>457</v>
      </c>
      <c r="P289" s="52" t="s">
        <v>458</v>
      </c>
      <c r="Q289" s="52" t="s">
        <v>459</v>
      </c>
      <c r="R289"/>
      <c r="S289"/>
      <c r="T289"/>
    </row>
    <row r="290" spans="1:20" x14ac:dyDescent="0.25">
      <c r="C290" s="9">
        <v>0.1906203596086497</v>
      </c>
      <c r="D290" s="9">
        <v>-2.0202707317519466E-2</v>
      </c>
      <c r="F290" s="9">
        <v>5.53</v>
      </c>
      <c r="G290" s="9">
        <v>2.63</v>
      </c>
      <c r="H290" s="9">
        <f t="shared" si="45"/>
        <v>52.44122965641953</v>
      </c>
      <c r="I290" s="9">
        <f t="shared" si="46"/>
        <v>3.2423713425408658</v>
      </c>
      <c r="J290" s="9">
        <f t="shared" si="47"/>
        <v>41.36760682566247</v>
      </c>
      <c r="L290" t="s">
        <v>452</v>
      </c>
      <c r="M290">
        <v>1</v>
      </c>
      <c r="N290">
        <v>5.5994685135616784</v>
      </c>
      <c r="O290">
        <v>5.5994685135616784</v>
      </c>
      <c r="P290">
        <v>91.744083123978342</v>
      </c>
      <c r="Q290">
        <v>2.3558488883796426E-6</v>
      </c>
      <c r="R290"/>
      <c r="S290"/>
      <c r="T290"/>
    </row>
    <row r="291" spans="1:20" x14ac:dyDescent="0.25">
      <c r="C291" s="9">
        <v>0.1906203596086497</v>
      </c>
      <c r="D291" s="9">
        <v>1.980262729617973E-2</v>
      </c>
      <c r="F291" s="9">
        <v>15.36</v>
      </c>
      <c r="G291" s="9">
        <v>9.84</v>
      </c>
      <c r="H291" s="9">
        <f t="shared" si="45"/>
        <v>35.9375</v>
      </c>
      <c r="I291" s="9">
        <f t="shared" si="46"/>
        <v>7.2571886730565778</v>
      </c>
      <c r="J291" s="9">
        <f t="shared" si="47"/>
        <v>52.752677909787892</v>
      </c>
      <c r="L291" t="s">
        <v>453</v>
      </c>
      <c r="M291">
        <v>10</v>
      </c>
      <c r="N291">
        <v>0.61033565576047433</v>
      </c>
      <c r="O291">
        <v>6.103356557604743E-2</v>
      </c>
      <c r="P291"/>
      <c r="Q291"/>
      <c r="R291"/>
      <c r="S291"/>
      <c r="T291"/>
    </row>
    <row r="292" spans="1:20" ht="15.75" thickBot="1" x14ac:dyDescent="0.3">
      <c r="L292" s="51" t="s">
        <v>415</v>
      </c>
      <c r="M292" s="51">
        <v>11</v>
      </c>
      <c r="N292" s="51">
        <v>6.2098041693221528</v>
      </c>
      <c r="O292" s="51"/>
      <c r="P292" s="51"/>
      <c r="Q292" s="51"/>
      <c r="R292"/>
      <c r="S292"/>
      <c r="T292"/>
    </row>
    <row r="293" spans="1:20" ht="15.75" thickBot="1" x14ac:dyDescent="0.3">
      <c r="L293"/>
      <c r="M293"/>
      <c r="N293"/>
      <c r="O293"/>
      <c r="P293"/>
      <c r="Q293"/>
      <c r="R293"/>
      <c r="S293"/>
      <c r="T293"/>
    </row>
    <row r="294" spans="1:20" x14ac:dyDescent="0.25">
      <c r="L294" s="52"/>
      <c r="M294" s="52" t="s">
        <v>460</v>
      </c>
      <c r="N294" s="52" t="s">
        <v>449</v>
      </c>
      <c r="O294" s="52" t="s">
        <v>461</v>
      </c>
      <c r="P294" s="52" t="s">
        <v>462</v>
      </c>
      <c r="Q294" s="52" t="s">
        <v>463</v>
      </c>
      <c r="R294" s="52" t="s">
        <v>464</v>
      </c>
      <c r="S294" s="52" t="s">
        <v>465</v>
      </c>
      <c r="T294" s="52" t="s">
        <v>466</v>
      </c>
    </row>
    <row r="295" spans="1:20" x14ac:dyDescent="0.25">
      <c r="L295" t="s">
        <v>454</v>
      </c>
      <c r="M295">
        <v>-0.17246705872382284</v>
      </c>
      <c r="N295">
        <v>0.10249671246871675</v>
      </c>
      <c r="O295">
        <v>-1.6826594197005285</v>
      </c>
      <c r="P295">
        <v>0.12335183927823599</v>
      </c>
      <c r="Q295">
        <v>-0.40084396597623662</v>
      </c>
      <c r="R295">
        <v>5.5909848528590961E-2</v>
      </c>
      <c r="S295">
        <v>-0.40084396597623662</v>
      </c>
      <c r="T295">
        <v>5.5909848528590961E-2</v>
      </c>
    </row>
    <row r="296" spans="1:20" ht="15.75" thickBot="1" x14ac:dyDescent="0.3">
      <c r="L296" s="51" t="s">
        <v>467</v>
      </c>
      <c r="M296" s="51">
        <v>0.78866894291812906</v>
      </c>
      <c r="N296" s="51">
        <v>8.2339022453373878E-2</v>
      </c>
      <c r="O296" s="51">
        <v>9.5783131669401183</v>
      </c>
      <c r="P296" s="51">
        <v>2.3558488883796341E-6</v>
      </c>
      <c r="Q296" s="51">
        <v>0.60520616795519655</v>
      </c>
      <c r="R296" s="51">
        <v>0.97213171788106156</v>
      </c>
      <c r="S296" s="51">
        <v>0.60520616795519655</v>
      </c>
      <c r="T296" s="51">
        <v>0.97213171788106156</v>
      </c>
    </row>
    <row r="297" spans="1:20" x14ac:dyDescent="0.25">
      <c r="L297"/>
      <c r="M297"/>
      <c r="N297"/>
      <c r="O297"/>
      <c r="P297"/>
      <c r="Q297"/>
      <c r="R297"/>
      <c r="S297"/>
      <c r="T297"/>
    </row>
    <row r="298" spans="1:20" x14ac:dyDescent="0.25">
      <c r="L298"/>
      <c r="M298"/>
      <c r="N298"/>
      <c r="O298"/>
      <c r="P298"/>
      <c r="Q298"/>
      <c r="R298"/>
      <c r="S298"/>
      <c r="T298"/>
    </row>
    <row r="299" spans="1:20" x14ac:dyDescent="0.25">
      <c r="L299"/>
      <c r="M299"/>
      <c r="N299"/>
      <c r="O299"/>
      <c r="P299"/>
      <c r="Q299"/>
      <c r="R299"/>
      <c r="S299"/>
      <c r="T299"/>
    </row>
    <row r="300" spans="1:20" x14ac:dyDescent="0.25">
      <c r="A300" s="9" t="s">
        <v>110</v>
      </c>
      <c r="B300" s="9" t="s">
        <v>438</v>
      </c>
      <c r="C300" s="9" t="s">
        <v>439</v>
      </c>
      <c r="D300" s="9" t="s">
        <v>440</v>
      </c>
      <c r="F300" s="9" t="s">
        <v>50</v>
      </c>
      <c r="G300" s="9" t="s">
        <v>51</v>
      </c>
      <c r="H300" s="9" t="s">
        <v>441</v>
      </c>
      <c r="I300" s="9" t="s">
        <v>442</v>
      </c>
      <c r="J300" s="9" t="s">
        <v>443</v>
      </c>
      <c r="L300" t="s">
        <v>444</v>
      </c>
      <c r="M300"/>
      <c r="N300"/>
      <c r="O300"/>
      <c r="P300"/>
      <c r="Q300"/>
      <c r="R300"/>
      <c r="S300"/>
      <c r="T300"/>
    </row>
    <row r="301" spans="1:20" ht="15.75" thickBot="1" x14ac:dyDescent="0.3">
      <c r="A301" s="9" t="s">
        <v>127</v>
      </c>
      <c r="B301" s="9" t="s">
        <v>177</v>
      </c>
      <c r="C301" s="9" cm="1">
        <f t="array" ref="C301:D319">LN(_xlfn.CHOOSECOLS(_xlfn._xlws.FILTER(Database!$X$2:$AD$508,(Database!$F$2:$F$508=$A$301)*(Database!$N$2:$N$508=$B$301)*(ISBLANK(Database!$AJ$2:$AJ$508))*(Database!$AI$2:$AI$508="mg/L")),1,7))</f>
        <v>1.6370530794670737</v>
      </c>
      <c r="D301" s="9">
        <v>0.79750719588418817</v>
      </c>
      <c r="F301" s="9" cm="1">
        <f t="array" ref="F301:G319">_xlfn._xlws.SORT(_xlfn.CHOOSECOLS(_xlfn._xlws.FILTER(Database!$X$2:$AD$508,(Database!$F$2:$F$508=$A$301)*(Database!$N$2:$N$508=$B$301)*(ISBLANK(Database!$AJ$2:$AJ$508))*(Database!$AI$2:$AI$508="mg/L")),1,7))</f>
        <v>0.14000000000000001</v>
      </c>
      <c r="G301" s="9">
        <v>0.33</v>
      </c>
      <c r="H301" s="9">
        <f>(F301-G301)/F301*100</f>
        <v>-135.71428571428569</v>
      </c>
      <c r="I301" s="9">
        <f>EXP($M$316+$M$317*LN(F301))</f>
        <v>0.16721717137684206</v>
      </c>
      <c r="J301" s="9">
        <f>(F301-I301)/F301*100</f>
        <v>-19.440836697744313</v>
      </c>
      <c r="L301"/>
      <c r="M301"/>
      <c r="N301"/>
      <c r="O301"/>
      <c r="P301"/>
      <c r="Q301"/>
      <c r="R301"/>
      <c r="S301"/>
      <c r="T301"/>
    </row>
    <row r="302" spans="1:20" x14ac:dyDescent="0.25">
      <c r="C302" s="9">
        <v>1.1410330045520618</v>
      </c>
      <c r="D302" s="9">
        <v>0.14842000511827322</v>
      </c>
      <c r="F302" s="9">
        <v>0.14000000000000001</v>
      </c>
      <c r="G302" s="9">
        <v>0.28000000000000003</v>
      </c>
      <c r="H302" s="9">
        <f t="shared" ref="H302:H315" si="48">(F302-G302)/F302*100</f>
        <v>-100</v>
      </c>
      <c r="I302" s="9">
        <f t="shared" ref="I302:I315" si="49">EXP($M$316+$M$317*LN(F302))</f>
        <v>0.16721717137684206</v>
      </c>
      <c r="J302" s="9">
        <f t="shared" ref="J302:J315" si="50">(F302-I302)/F302*100</f>
        <v>-19.440836697744313</v>
      </c>
      <c r="L302" s="53" t="s">
        <v>445</v>
      </c>
      <c r="M302" s="53"/>
      <c r="N302"/>
      <c r="O302"/>
      <c r="P302"/>
      <c r="Q302"/>
      <c r="R302"/>
      <c r="S302"/>
      <c r="T302"/>
    </row>
    <row r="303" spans="1:20" x14ac:dyDescent="0.25">
      <c r="C303" s="9">
        <v>0.70803579305369591</v>
      </c>
      <c r="D303" s="9">
        <v>-0.12897038129696006</v>
      </c>
      <c r="F303" s="9">
        <v>0.14000000000000001</v>
      </c>
      <c r="G303" s="9">
        <v>0.17</v>
      </c>
      <c r="H303" s="9">
        <f t="shared" si="48"/>
        <v>-21.428571428571423</v>
      </c>
      <c r="I303" s="9">
        <f t="shared" si="49"/>
        <v>0.16721717137684206</v>
      </c>
      <c r="J303" s="9">
        <f t="shared" si="50"/>
        <v>-19.440836697744313</v>
      </c>
      <c r="L303" t="s">
        <v>446</v>
      </c>
      <c r="M303">
        <v>0.68719417905943525</v>
      </c>
      <c r="N303"/>
      <c r="O303"/>
      <c r="P303"/>
      <c r="Q303"/>
      <c r="R303"/>
      <c r="S303"/>
      <c r="T303"/>
    </row>
    <row r="304" spans="1:20" x14ac:dyDescent="0.25">
      <c r="C304" s="9">
        <v>-1.7719568419318752</v>
      </c>
      <c r="D304" s="9">
        <v>-1.8325814637483102</v>
      </c>
      <c r="F304" s="9">
        <v>0.14000000000000001</v>
      </c>
      <c r="G304" s="9">
        <v>0.17</v>
      </c>
      <c r="H304" s="9">
        <f t="shared" si="48"/>
        <v>-21.428571428571423</v>
      </c>
      <c r="I304" s="9">
        <f t="shared" si="49"/>
        <v>0.16721717137684206</v>
      </c>
      <c r="J304" s="9">
        <f t="shared" si="50"/>
        <v>-19.440836697744313</v>
      </c>
      <c r="L304" t="s">
        <v>447</v>
      </c>
      <c r="M304">
        <v>0.47223583973317118</v>
      </c>
      <c r="N304"/>
      <c r="O304"/>
      <c r="P304"/>
      <c r="Q304"/>
      <c r="R304"/>
      <c r="S304"/>
      <c r="T304"/>
    </row>
    <row r="305" spans="3:20" x14ac:dyDescent="0.25">
      <c r="C305" s="9">
        <v>-0.75502258427803282</v>
      </c>
      <c r="D305" s="9">
        <v>-0.6348782724359695</v>
      </c>
      <c r="F305" s="9">
        <v>0.14000000000000001</v>
      </c>
      <c r="G305" s="9">
        <v>0.17</v>
      </c>
      <c r="H305" s="9">
        <f t="shared" si="48"/>
        <v>-21.428571428571423</v>
      </c>
      <c r="I305" s="9">
        <f t="shared" si="49"/>
        <v>0.16721717137684206</v>
      </c>
      <c r="J305" s="9">
        <f t="shared" si="50"/>
        <v>-19.440836697744313</v>
      </c>
      <c r="L305" t="s">
        <v>448</v>
      </c>
      <c r="M305">
        <v>0.44119088912924009</v>
      </c>
      <c r="N305"/>
      <c r="O305"/>
      <c r="P305"/>
      <c r="Q305"/>
      <c r="R305"/>
      <c r="S305"/>
      <c r="T305"/>
    </row>
    <row r="306" spans="3:20" x14ac:dyDescent="0.25">
      <c r="C306" s="9">
        <v>-1.8971199848858813</v>
      </c>
      <c r="D306" s="9">
        <v>-2.4079456086518722</v>
      </c>
      <c r="F306" s="9">
        <v>0.15</v>
      </c>
      <c r="G306" s="9">
        <v>0.09</v>
      </c>
      <c r="H306" s="9">
        <f t="shared" si="48"/>
        <v>40</v>
      </c>
      <c r="I306" s="9">
        <f t="shared" si="49"/>
        <v>0.17406811471568409</v>
      </c>
      <c r="J306" s="9">
        <f t="shared" si="50"/>
        <v>-16.045409810456064</v>
      </c>
      <c r="L306" t="s">
        <v>449</v>
      </c>
      <c r="M306">
        <v>0.70951515225381323</v>
      </c>
      <c r="N306"/>
      <c r="O306"/>
      <c r="P306"/>
      <c r="Q306"/>
      <c r="R306"/>
      <c r="S306"/>
      <c r="T306"/>
    </row>
    <row r="307" spans="3:20" ht="15.75" thickBot="1" x14ac:dyDescent="0.3">
      <c r="C307" s="9">
        <v>-1.7719568419318752</v>
      </c>
      <c r="D307" s="9">
        <v>-1.7719568419318752</v>
      </c>
      <c r="F307" s="9">
        <v>0.17</v>
      </c>
      <c r="G307" s="9">
        <v>0.16</v>
      </c>
      <c r="H307" s="9">
        <f t="shared" si="48"/>
        <v>5.8823529411764754</v>
      </c>
      <c r="I307" s="9">
        <f t="shared" si="49"/>
        <v>0.18722116532776437</v>
      </c>
      <c r="J307" s="9">
        <f t="shared" si="50"/>
        <v>-10.13009725162609</v>
      </c>
      <c r="L307" s="51" t="s">
        <v>450</v>
      </c>
      <c r="M307" s="51">
        <v>19</v>
      </c>
      <c r="N307"/>
      <c r="O307"/>
      <c r="P307"/>
      <c r="Q307"/>
      <c r="R307"/>
      <c r="S307"/>
      <c r="T307"/>
    </row>
    <row r="308" spans="3:20" x14ac:dyDescent="0.25">
      <c r="C308" s="9">
        <v>-0.59783700075562041</v>
      </c>
      <c r="D308" s="9">
        <v>-1.2378743560016174</v>
      </c>
      <c r="F308" s="9">
        <v>0.17</v>
      </c>
      <c r="G308" s="9">
        <v>0.17</v>
      </c>
      <c r="H308" s="9">
        <f t="shared" si="48"/>
        <v>0</v>
      </c>
      <c r="I308" s="9">
        <f t="shared" si="49"/>
        <v>0.18722116532776437</v>
      </c>
      <c r="J308" s="9">
        <f t="shared" si="50"/>
        <v>-10.13009725162609</v>
      </c>
      <c r="L308"/>
      <c r="M308"/>
      <c r="N308"/>
      <c r="O308"/>
      <c r="P308"/>
      <c r="Q308"/>
      <c r="R308"/>
      <c r="S308"/>
      <c r="T308"/>
    </row>
    <row r="309" spans="3:20" ht="15.75" thickBot="1" x14ac:dyDescent="0.3">
      <c r="C309" s="9">
        <v>-0.59783700075562041</v>
      </c>
      <c r="D309" s="9">
        <v>-1.6094379124341003</v>
      </c>
      <c r="F309" s="9">
        <v>0.34</v>
      </c>
      <c r="G309" s="9">
        <v>2.2400000000000002</v>
      </c>
      <c r="H309" s="9">
        <f t="shared" si="48"/>
        <v>-558.82352941176464</v>
      </c>
      <c r="I309" s="9">
        <f t="shared" si="49"/>
        <v>0.28025409006331775</v>
      </c>
      <c r="J309" s="9">
        <f t="shared" si="50"/>
        <v>17.572326451965374</v>
      </c>
      <c r="L309" t="s">
        <v>451</v>
      </c>
      <c r="M309"/>
      <c r="N309"/>
      <c r="O309"/>
      <c r="P309"/>
      <c r="Q309"/>
      <c r="R309"/>
      <c r="S309"/>
      <c r="T309"/>
    </row>
    <row r="310" spans="3:20" x14ac:dyDescent="0.25">
      <c r="C310" s="9">
        <v>-1.0788096613719298</v>
      </c>
      <c r="D310" s="9">
        <v>0.80647586586694853</v>
      </c>
      <c r="F310" s="9">
        <v>0.34</v>
      </c>
      <c r="G310" s="9">
        <v>0.16</v>
      </c>
      <c r="H310" s="9">
        <f t="shared" si="48"/>
        <v>52.941176470588239</v>
      </c>
      <c r="I310" s="9">
        <f t="shared" si="49"/>
        <v>0.28025409006331775</v>
      </c>
      <c r="J310" s="9">
        <f t="shared" si="50"/>
        <v>17.572326451965374</v>
      </c>
      <c r="L310" s="52"/>
      <c r="M310" s="52" t="s">
        <v>455</v>
      </c>
      <c r="N310" s="52" t="s">
        <v>456</v>
      </c>
      <c r="O310" s="52" t="s">
        <v>457</v>
      </c>
      <c r="P310" s="52" t="s">
        <v>458</v>
      </c>
      <c r="Q310" s="52" t="s">
        <v>459</v>
      </c>
      <c r="R310"/>
      <c r="S310"/>
      <c r="T310"/>
    </row>
    <row r="311" spans="3:20" x14ac:dyDescent="0.25">
      <c r="C311" s="9">
        <v>-1.0788096613719298</v>
      </c>
      <c r="D311" s="9">
        <v>-1.8325814637483102</v>
      </c>
      <c r="F311" s="9">
        <v>0.438</v>
      </c>
      <c r="G311" s="9">
        <v>0.104</v>
      </c>
      <c r="H311" s="9">
        <f t="shared" si="48"/>
        <v>76.25570776255708</v>
      </c>
      <c r="I311" s="9">
        <f t="shared" si="49"/>
        <v>0.32476429007007523</v>
      </c>
      <c r="J311" s="9">
        <f t="shared" si="50"/>
        <v>25.852901810485108</v>
      </c>
      <c r="L311" t="s">
        <v>452</v>
      </c>
      <c r="M311">
        <v>1</v>
      </c>
      <c r="N311">
        <v>7.6575760782847802</v>
      </c>
      <c r="O311">
        <v>7.6575760782847802</v>
      </c>
      <c r="P311">
        <v>15.211357420339196</v>
      </c>
      <c r="Q311">
        <v>1.1512603045116085E-3</v>
      </c>
      <c r="R311"/>
      <c r="S311"/>
      <c r="T311"/>
    </row>
    <row r="312" spans="3:20" x14ac:dyDescent="0.25">
      <c r="C312" s="9">
        <v>-0.51919387343650736</v>
      </c>
      <c r="D312" s="9">
        <v>-1.4188175528254507</v>
      </c>
      <c r="F312" s="9">
        <v>0.47</v>
      </c>
      <c r="G312" s="9">
        <v>0.53</v>
      </c>
      <c r="H312" s="9">
        <f t="shared" si="48"/>
        <v>-12.765957446808523</v>
      </c>
      <c r="I312" s="9">
        <f t="shared" si="49"/>
        <v>0.33836936961344499</v>
      </c>
      <c r="J312" s="9">
        <f t="shared" si="50"/>
        <v>28.006517103522338</v>
      </c>
      <c r="L312" t="s">
        <v>453</v>
      </c>
      <c r="M312">
        <v>17</v>
      </c>
      <c r="N312">
        <v>8.5579997717217822</v>
      </c>
      <c r="O312">
        <v>0.50341175127775184</v>
      </c>
      <c r="P312"/>
      <c r="Q312"/>
      <c r="R312"/>
      <c r="S312"/>
      <c r="T312"/>
    </row>
    <row r="313" spans="3:20" ht="15.75" thickBot="1" x14ac:dyDescent="0.3">
      <c r="C313" s="9">
        <v>-0.82553636860569091</v>
      </c>
      <c r="D313" s="9">
        <v>-2.2633643798407643</v>
      </c>
      <c r="F313" s="9">
        <v>0.55000000000000004</v>
      </c>
      <c r="G313" s="9">
        <v>0.28999999999999998</v>
      </c>
      <c r="H313" s="9">
        <f t="shared" si="48"/>
        <v>47.27272727272728</v>
      </c>
      <c r="I313" s="9">
        <f t="shared" si="49"/>
        <v>0.37078368851395754</v>
      </c>
      <c r="J313" s="9">
        <f t="shared" si="50"/>
        <v>32.584783906553177</v>
      </c>
      <c r="L313" s="51" t="s">
        <v>415</v>
      </c>
      <c r="M313" s="51">
        <v>18</v>
      </c>
      <c r="N313" s="51">
        <v>16.215575850006562</v>
      </c>
      <c r="O313" s="51"/>
      <c r="P313" s="51"/>
      <c r="Q313" s="51"/>
      <c r="R313"/>
      <c r="S313"/>
      <c r="T313"/>
    </row>
    <row r="314" spans="3:20" ht="15.75" thickBot="1" x14ac:dyDescent="0.3">
      <c r="C314" s="9">
        <v>-3.0045090202987243E-3</v>
      </c>
      <c r="D314" s="9">
        <v>-1.1907275775759154</v>
      </c>
      <c r="F314" s="9">
        <v>0.55000000000000004</v>
      </c>
      <c r="G314" s="9">
        <v>0.2</v>
      </c>
      <c r="H314" s="9">
        <f t="shared" si="48"/>
        <v>63.636363636363633</v>
      </c>
      <c r="I314" s="9">
        <f t="shared" si="49"/>
        <v>0.37078368851395754</v>
      </c>
      <c r="J314" s="9">
        <f t="shared" si="50"/>
        <v>32.584783906553177</v>
      </c>
      <c r="L314"/>
      <c r="M314"/>
      <c r="N314"/>
      <c r="O314"/>
      <c r="P314"/>
      <c r="Q314"/>
      <c r="R314"/>
      <c r="S314"/>
      <c r="T314"/>
    </row>
    <row r="315" spans="3:20" x14ac:dyDescent="0.25">
      <c r="C315" s="9">
        <v>-1.9661128563728327</v>
      </c>
      <c r="D315" s="9">
        <v>-1.1086626245216111</v>
      </c>
      <c r="F315" s="9">
        <v>0.59499999999999997</v>
      </c>
      <c r="G315" s="9">
        <v>0.24199999999999999</v>
      </c>
      <c r="H315" s="9">
        <f t="shared" si="48"/>
        <v>59.327731092436977</v>
      </c>
      <c r="I315" s="9">
        <f t="shared" si="49"/>
        <v>0.38814869659084977</v>
      </c>
      <c r="J315" s="9">
        <f t="shared" si="50"/>
        <v>34.764924942714323</v>
      </c>
      <c r="L315" s="52"/>
      <c r="M315" s="52" t="s">
        <v>460</v>
      </c>
      <c r="N315" s="52" t="s">
        <v>449</v>
      </c>
      <c r="O315" s="52" t="s">
        <v>461</v>
      </c>
      <c r="P315" s="52" t="s">
        <v>462</v>
      </c>
      <c r="Q315" s="52" t="s">
        <v>463</v>
      </c>
      <c r="R315" s="52" t="s">
        <v>464</v>
      </c>
      <c r="S315" s="52" t="s">
        <v>465</v>
      </c>
      <c r="T315" s="52" t="s">
        <v>466</v>
      </c>
    </row>
    <row r="316" spans="3:20" x14ac:dyDescent="0.25">
      <c r="C316" s="9">
        <v>-1.9661128563728327</v>
      </c>
      <c r="D316" s="9">
        <v>-1.2729656758128873</v>
      </c>
      <c r="F316" s="9">
        <v>0.997</v>
      </c>
      <c r="G316" s="9">
        <v>0.30399999999999999</v>
      </c>
      <c r="H316" s="9">
        <f t="shared" ref="H316:H319" si="51">(F316-G316)/F316*100</f>
        <v>69.508525576730193</v>
      </c>
      <c r="I316" s="9">
        <f t="shared" ref="I316:I319" si="52">EXP($M$316+$M$317*LN(F316))</f>
        <v>0.524165003701072</v>
      </c>
      <c r="J316" s="9">
        <f t="shared" ref="J316:J319" si="53">(F316-I316)/F316*100</f>
        <v>47.425776960775124</v>
      </c>
      <c r="L316" t="s">
        <v>454</v>
      </c>
      <c r="M316">
        <v>-0.64420015179451851</v>
      </c>
      <c r="N316">
        <v>0.21173471311928935</v>
      </c>
      <c r="O316">
        <v>-3.0424871874059791</v>
      </c>
      <c r="P316">
        <v>7.3563879187024742E-3</v>
      </c>
      <c r="Q316">
        <v>-1.0909213479016635</v>
      </c>
      <c r="R316">
        <v>-0.19747895568737345</v>
      </c>
      <c r="S316">
        <v>-1.0909213479016635</v>
      </c>
      <c r="T316">
        <v>-0.19747895568737345</v>
      </c>
    </row>
    <row r="317" spans="3:20" ht="15.75" thickBot="1" x14ac:dyDescent="0.3">
      <c r="C317" s="9">
        <v>-1.9661128563728327</v>
      </c>
      <c r="D317" s="9">
        <v>-1.7719568419318752</v>
      </c>
      <c r="F317" s="9">
        <v>2.0299999999999998</v>
      </c>
      <c r="G317" s="9">
        <v>0.879</v>
      </c>
      <c r="H317" s="9">
        <f t="shared" si="51"/>
        <v>56.699507389162562</v>
      </c>
      <c r="I317" s="9">
        <f t="shared" si="52"/>
        <v>0.79284378893411478</v>
      </c>
      <c r="J317" s="9">
        <f t="shared" si="53"/>
        <v>60.943655717531286</v>
      </c>
      <c r="L317" s="51" t="s">
        <v>467</v>
      </c>
      <c r="M317" s="51">
        <v>0.58199188743365593</v>
      </c>
      <c r="N317" s="51">
        <v>0.14922203055497363</v>
      </c>
      <c r="O317" s="51">
        <v>3.9001740243659881</v>
      </c>
      <c r="P317" s="51">
        <v>1.1512603045116126E-3</v>
      </c>
      <c r="Q317" s="51">
        <v>0.26716092281285336</v>
      </c>
      <c r="R317" s="51">
        <v>0.89682285205445855</v>
      </c>
      <c r="S317" s="51">
        <v>0.26716092281285336</v>
      </c>
      <c r="T317" s="51">
        <v>0.89682285205445855</v>
      </c>
    </row>
    <row r="318" spans="3:20" x14ac:dyDescent="0.25">
      <c r="C318" s="9">
        <v>-1.9661128563728327</v>
      </c>
      <c r="D318" s="9">
        <v>-1.7719568419318752</v>
      </c>
      <c r="F318" s="9">
        <v>3.13</v>
      </c>
      <c r="G318" s="9">
        <v>1.1599999999999999</v>
      </c>
      <c r="H318" s="9">
        <f t="shared" si="51"/>
        <v>62.939297124600635</v>
      </c>
      <c r="I318" s="9">
        <f t="shared" si="52"/>
        <v>1.0200705587500514</v>
      </c>
      <c r="J318" s="9">
        <f t="shared" si="53"/>
        <v>67.409886301915307</v>
      </c>
      <c r="L318"/>
      <c r="M318"/>
      <c r="N318"/>
      <c r="O318"/>
      <c r="P318"/>
      <c r="Q318"/>
      <c r="R318"/>
      <c r="S318"/>
      <c r="T318"/>
    </row>
    <row r="319" spans="3:20" x14ac:dyDescent="0.25">
      <c r="C319" s="9">
        <v>-1.9661128563728327</v>
      </c>
      <c r="D319" s="9">
        <v>-1.7719568419318752</v>
      </c>
      <c r="F319" s="9">
        <v>5.14</v>
      </c>
      <c r="G319" s="9">
        <v>2.2200000000000002</v>
      </c>
      <c r="H319" s="9">
        <f t="shared" si="51"/>
        <v>56.809338521400775</v>
      </c>
      <c r="I319" s="9">
        <f t="shared" si="52"/>
        <v>1.3614515677072063</v>
      </c>
      <c r="J319" s="9">
        <f t="shared" si="53"/>
        <v>73.512615414256686</v>
      </c>
      <c r="L319"/>
      <c r="M319"/>
      <c r="N319"/>
      <c r="O319"/>
      <c r="P319"/>
      <c r="Q319"/>
      <c r="R319"/>
      <c r="S319"/>
      <c r="T319"/>
    </row>
    <row r="320" spans="3:20" x14ac:dyDescent="0.25">
      <c r="L320"/>
      <c r="M320"/>
      <c r="N320"/>
      <c r="O320"/>
      <c r="P320"/>
      <c r="Q320"/>
      <c r="R320"/>
      <c r="S320"/>
      <c r="T320"/>
    </row>
    <row r="326" spans="1:20" x14ac:dyDescent="0.25">
      <c r="A326" s="37" t="s">
        <v>473</v>
      </c>
    </row>
    <row r="329" spans="1:20" x14ac:dyDescent="0.25">
      <c r="A329" s="9" t="s">
        <v>110</v>
      </c>
      <c r="B329" s="9" t="s">
        <v>438</v>
      </c>
      <c r="C329" s="9" t="s">
        <v>439</v>
      </c>
      <c r="D329" s="9" t="s">
        <v>440</v>
      </c>
      <c r="F329" s="9" t="s">
        <v>50</v>
      </c>
      <c r="G329" s="9" t="s">
        <v>51</v>
      </c>
      <c r="H329" s="9" t="s">
        <v>441</v>
      </c>
      <c r="I329" s="9" t="s">
        <v>442</v>
      </c>
      <c r="J329" s="9" t="s">
        <v>443</v>
      </c>
      <c r="L329" t="s">
        <v>444</v>
      </c>
      <c r="M329"/>
      <c r="N329"/>
      <c r="O329"/>
      <c r="P329"/>
      <c r="Q329"/>
      <c r="R329"/>
      <c r="S329"/>
      <c r="T329"/>
    </row>
    <row r="330" spans="1:20" ht="15.75" thickBot="1" x14ac:dyDescent="0.3">
      <c r="A330" s="9" t="s">
        <v>129</v>
      </c>
      <c r="B330" s="9" t="s">
        <v>118</v>
      </c>
      <c r="C330" s="9" cm="1">
        <f t="array" ref="C330:D343">LN(_xlfn.CHOOSECOLS(_xlfn._xlws.FILTER(Database!$X$2:$AD$508,(Database!$F$2:$F$508=$A$330)*(Database!$N$2:$N$508=$B$330)*(ISBLANK(Database!$AJ$2:$AJ$508))*(Database!$AI$2:$AI$508="mg/L")),1,7))</f>
        <v>0.30010459245033816</v>
      </c>
      <c r="D330" s="9">
        <v>1.4770487243883548</v>
      </c>
      <c r="F330" s="9" cm="1">
        <f t="array" ref="F330:G343">_xlfn._xlws.SORT(_xlfn.CHOOSECOLS(_xlfn._xlws.FILTER(Database!$X$2:$AD$508,(Database!$F$2:$F$508=$A$330)*(Database!$N$2:$N$508=$B$330)*(ISBLANK(Database!$AJ$2:$AJ$508))*(Database!$AI$2:$AI$508="mg/L")),1,7))</f>
        <v>0.626</v>
      </c>
      <c r="G330" s="9">
        <v>5.2600000000000001E-2</v>
      </c>
      <c r="H330" s="9">
        <f>(F330-G330)/F330*100</f>
        <v>91.597444089456872</v>
      </c>
      <c r="I330" s="9">
        <f>EXP($M$345+$M$346*LN(F330))</f>
        <v>0.46881719090391938</v>
      </c>
      <c r="J330" s="9">
        <f>(F330-I330)/F330*100</f>
        <v>25.109074935476137</v>
      </c>
      <c r="L330"/>
      <c r="M330"/>
      <c r="N330"/>
      <c r="O330"/>
      <c r="P330"/>
      <c r="Q330"/>
      <c r="R330"/>
      <c r="S330"/>
      <c r="T330"/>
    </row>
    <row r="331" spans="1:20" x14ac:dyDescent="0.25">
      <c r="C331" s="9">
        <v>0.23901690047049992</v>
      </c>
      <c r="D331" s="9">
        <v>1.6544112780768316</v>
      </c>
      <c r="F331" s="9">
        <v>0.65500000000000003</v>
      </c>
      <c r="G331" s="9">
        <v>0.55200000000000005</v>
      </c>
      <c r="H331" s="9">
        <f t="shared" ref="H331:H339" si="54">(F331-G331)/F331*100</f>
        <v>15.725190839694653</v>
      </c>
      <c r="I331" s="9">
        <f t="shared" ref="I331:I339" si="55">EXP($M$345+$M$346*LN(F331))</f>
        <v>0.48559009637151396</v>
      </c>
      <c r="J331" s="9">
        <f t="shared" ref="J331:J339" si="56">(F331-I331)/F331*100</f>
        <v>25.864107424196348</v>
      </c>
      <c r="L331" s="53" t="s">
        <v>445</v>
      </c>
      <c r="M331" s="53"/>
      <c r="N331"/>
      <c r="O331"/>
      <c r="P331"/>
      <c r="Q331"/>
      <c r="R331"/>
      <c r="S331"/>
      <c r="T331"/>
    </row>
    <row r="332" spans="1:20" x14ac:dyDescent="0.25">
      <c r="C332" s="9">
        <v>-0.46840490788203853</v>
      </c>
      <c r="D332" s="9">
        <v>-2.945039159238473</v>
      </c>
      <c r="F332" s="9">
        <v>1.1000000000000001</v>
      </c>
      <c r="G332" s="9">
        <v>0.4</v>
      </c>
      <c r="H332" s="9">
        <f t="shared" si="54"/>
        <v>63.636363636363633</v>
      </c>
      <c r="I332" s="9">
        <f t="shared" si="55"/>
        <v>0.72617518132497727</v>
      </c>
      <c r="J332" s="9">
        <f t="shared" si="56"/>
        <v>33.984074425002071</v>
      </c>
      <c r="L332" t="s">
        <v>446</v>
      </c>
      <c r="M332">
        <v>0.66290499572284678</v>
      </c>
      <c r="N332"/>
      <c r="O332"/>
      <c r="P332"/>
      <c r="Q332"/>
      <c r="R332"/>
      <c r="S332"/>
      <c r="T332"/>
    </row>
    <row r="333" spans="1:20" x14ac:dyDescent="0.25">
      <c r="C333" s="9">
        <v>-0.42312004334688508</v>
      </c>
      <c r="D333" s="9">
        <v>-0.59420723270504161</v>
      </c>
      <c r="F333" s="9">
        <v>1.2</v>
      </c>
      <c r="G333" s="9">
        <v>0.8</v>
      </c>
      <c r="H333" s="9">
        <f t="shared" si="54"/>
        <v>33.333333333333329</v>
      </c>
      <c r="I333" s="9">
        <f t="shared" si="55"/>
        <v>0.77691660924582717</v>
      </c>
      <c r="J333" s="9">
        <f t="shared" si="56"/>
        <v>35.256949229514397</v>
      </c>
      <c r="L333" t="s">
        <v>447</v>
      </c>
      <c r="M333">
        <v>0.43944303335430746</v>
      </c>
      <c r="N333"/>
      <c r="O333"/>
      <c r="P333"/>
      <c r="Q333"/>
      <c r="R333"/>
      <c r="S333"/>
      <c r="T333"/>
    </row>
    <row r="334" spans="1:20" x14ac:dyDescent="0.25">
      <c r="C334" s="9">
        <v>2.167910189667444</v>
      </c>
      <c r="D334" s="9">
        <v>0.97455963999813078</v>
      </c>
      <c r="F334" s="9">
        <v>1.2</v>
      </c>
      <c r="G334" s="9">
        <v>0.8</v>
      </c>
      <c r="H334" s="9">
        <f t="shared" si="54"/>
        <v>33.333333333333329</v>
      </c>
      <c r="I334" s="9">
        <f t="shared" si="55"/>
        <v>0.77691660924582717</v>
      </c>
      <c r="J334" s="9">
        <f t="shared" si="56"/>
        <v>35.256949229514397</v>
      </c>
      <c r="L334" t="s">
        <v>448</v>
      </c>
      <c r="M334">
        <v>0.39272995280049972</v>
      </c>
      <c r="N334"/>
      <c r="O334"/>
      <c r="P334"/>
      <c r="Q334"/>
      <c r="R334"/>
      <c r="S334"/>
      <c r="T334"/>
    </row>
    <row r="335" spans="1:20" x14ac:dyDescent="0.25">
      <c r="C335" s="9">
        <v>1.091923300517313</v>
      </c>
      <c r="D335" s="9">
        <v>0.80647586586694853</v>
      </c>
      <c r="F335" s="9">
        <v>1.27</v>
      </c>
      <c r="G335" s="9">
        <v>5.23</v>
      </c>
      <c r="H335" s="9">
        <f t="shared" si="54"/>
        <v>-311.81102362204729</v>
      </c>
      <c r="I335" s="9">
        <f t="shared" si="55"/>
        <v>0.8118716261425386</v>
      </c>
      <c r="J335" s="9">
        <f t="shared" si="56"/>
        <v>36.073100303737121</v>
      </c>
      <c r="L335" t="s">
        <v>449</v>
      </c>
      <c r="M335">
        <v>1.0310291097518955</v>
      </c>
      <c r="N335"/>
      <c r="O335"/>
      <c r="P335"/>
      <c r="Q335"/>
      <c r="R335"/>
      <c r="S335"/>
      <c r="T335"/>
    </row>
    <row r="336" spans="1:20" ht="15.75" thickBot="1" x14ac:dyDescent="0.3">
      <c r="C336" s="9">
        <v>1.1410330045520618</v>
      </c>
      <c r="D336" s="9">
        <v>0.43178241642553783</v>
      </c>
      <c r="F336" s="9">
        <v>1.35</v>
      </c>
      <c r="G336" s="9">
        <v>4.38</v>
      </c>
      <c r="H336" s="9">
        <f t="shared" si="54"/>
        <v>-224.4444444444444</v>
      </c>
      <c r="I336" s="9">
        <f t="shared" si="55"/>
        <v>0.8512969079818351</v>
      </c>
      <c r="J336" s="9">
        <f t="shared" si="56"/>
        <v>36.940969779123328</v>
      </c>
      <c r="L336" s="51" t="s">
        <v>450</v>
      </c>
      <c r="M336" s="51">
        <v>14</v>
      </c>
      <c r="N336"/>
      <c r="O336"/>
      <c r="P336"/>
      <c r="Q336"/>
      <c r="R336"/>
      <c r="S336"/>
      <c r="T336"/>
    </row>
    <row r="337" spans="3:20" x14ac:dyDescent="0.25">
      <c r="C337" s="9">
        <v>1.1410330045520618</v>
      </c>
      <c r="D337" s="9">
        <v>-0.2876820724517809</v>
      </c>
      <c r="F337" s="9">
        <v>2.98</v>
      </c>
      <c r="G337" s="9">
        <v>2.2400000000000002</v>
      </c>
      <c r="H337" s="9">
        <f t="shared" si="54"/>
        <v>24.832214765100662</v>
      </c>
      <c r="I337" s="9">
        <f t="shared" si="55"/>
        <v>1.5740427057251909</v>
      </c>
      <c r="J337" s="9">
        <f t="shared" si="56"/>
        <v>47.179774975664735</v>
      </c>
      <c r="L337"/>
      <c r="M337"/>
      <c r="N337"/>
      <c r="O337"/>
      <c r="P337"/>
      <c r="Q337"/>
      <c r="R337"/>
      <c r="S337"/>
      <c r="T337"/>
    </row>
    <row r="338" spans="3:20" ht="15.75" thickBot="1" x14ac:dyDescent="0.3">
      <c r="C338" s="9">
        <v>3.4111477125153233</v>
      </c>
      <c r="D338" s="9">
        <v>2.4159137783010487</v>
      </c>
      <c r="F338" s="9">
        <v>3.1</v>
      </c>
      <c r="G338" s="9">
        <v>2.4</v>
      </c>
      <c r="H338" s="9">
        <f t="shared" si="54"/>
        <v>22.580645161290327</v>
      </c>
      <c r="I338" s="9">
        <f t="shared" si="55"/>
        <v>1.6230260291622425</v>
      </c>
      <c r="J338" s="9">
        <f t="shared" si="56"/>
        <v>47.644321639927661</v>
      </c>
      <c r="L338" t="s">
        <v>451</v>
      </c>
      <c r="M338"/>
      <c r="N338"/>
      <c r="O338"/>
      <c r="P338"/>
      <c r="Q338"/>
      <c r="R338"/>
      <c r="S338"/>
      <c r="T338"/>
    </row>
    <row r="339" spans="3:20" x14ac:dyDescent="0.25">
      <c r="C339" s="9">
        <v>2.4423470353692043</v>
      </c>
      <c r="D339" s="9">
        <v>0.84586826757760925</v>
      </c>
      <c r="F339" s="9">
        <v>3.13</v>
      </c>
      <c r="G339" s="9">
        <v>1.54</v>
      </c>
      <c r="H339" s="9">
        <f t="shared" si="54"/>
        <v>50.798722044728429</v>
      </c>
      <c r="I339" s="9">
        <f t="shared" si="55"/>
        <v>1.6352050568333241</v>
      </c>
      <c r="J339" s="9">
        <f t="shared" si="56"/>
        <v>47.757026938232457</v>
      </c>
      <c r="L339" s="52"/>
      <c r="M339" s="52" t="s">
        <v>455</v>
      </c>
      <c r="N339" s="52" t="s">
        <v>456</v>
      </c>
      <c r="O339" s="52" t="s">
        <v>457</v>
      </c>
      <c r="P339" s="52" t="s">
        <v>458</v>
      </c>
      <c r="Q339" s="52" t="s">
        <v>459</v>
      </c>
      <c r="R339"/>
      <c r="S339"/>
      <c r="T339"/>
    </row>
    <row r="340" spans="3:20" x14ac:dyDescent="0.25">
      <c r="C340" s="9">
        <v>1.1314021114911006</v>
      </c>
      <c r="D340" s="9">
        <v>0.87546873735389985</v>
      </c>
      <c r="F340" s="9">
        <v>3.13</v>
      </c>
      <c r="G340" s="9">
        <v>0.75</v>
      </c>
      <c r="H340" s="9">
        <f t="shared" ref="H340:H343" si="57">(F340-G340)/F340*100</f>
        <v>76.038338658146969</v>
      </c>
      <c r="I340" s="9">
        <f t="shared" ref="I340:I343" si="58">EXP($M$345+$M$346*LN(F340))</f>
        <v>1.6352050568333241</v>
      </c>
      <c r="J340" s="9">
        <f t="shared" ref="J340:J343" si="59">(F340-I340)/F340*100</f>
        <v>47.757026938232457</v>
      </c>
      <c r="L340" t="s">
        <v>452</v>
      </c>
      <c r="M340">
        <v>1</v>
      </c>
      <c r="N340">
        <v>10.000136541536365</v>
      </c>
      <c r="O340">
        <v>10.000136541536365</v>
      </c>
      <c r="P340">
        <v>9.4072801053684145</v>
      </c>
      <c r="Q340">
        <v>9.7687742240503139E-3</v>
      </c>
      <c r="R340"/>
      <c r="S340"/>
      <c r="T340"/>
    </row>
    <row r="341" spans="3:20" x14ac:dyDescent="0.25">
      <c r="C341" s="9">
        <v>9.5310179804324935E-2</v>
      </c>
      <c r="D341" s="9">
        <v>-0.916290731874155</v>
      </c>
      <c r="F341" s="9">
        <v>8.74</v>
      </c>
      <c r="G341" s="9">
        <v>2.65</v>
      </c>
      <c r="H341" s="9">
        <f t="shared" si="57"/>
        <v>69.679633867276877</v>
      </c>
      <c r="I341" s="9">
        <f t="shared" si="58"/>
        <v>3.6286899162879642</v>
      </c>
      <c r="J341" s="9">
        <f t="shared" si="59"/>
        <v>58.481808738123974</v>
      </c>
      <c r="L341" t="s">
        <v>453</v>
      </c>
      <c r="M341">
        <v>12</v>
      </c>
      <c r="N341">
        <v>12.756252301869436</v>
      </c>
      <c r="O341">
        <v>1.0630210251557863</v>
      </c>
      <c r="P341"/>
      <c r="Q341"/>
      <c r="R341"/>
      <c r="S341"/>
      <c r="T341"/>
    </row>
    <row r="342" spans="3:20" ht="15.75" thickBot="1" x14ac:dyDescent="0.3">
      <c r="C342" s="9">
        <v>0.18232155679395459</v>
      </c>
      <c r="D342" s="9">
        <v>-0.22314355131420971</v>
      </c>
      <c r="F342" s="9">
        <v>11.5</v>
      </c>
      <c r="G342" s="9">
        <v>2.33</v>
      </c>
      <c r="H342" s="9">
        <f t="shared" si="57"/>
        <v>79.739130434782609</v>
      </c>
      <c r="I342" s="9">
        <f t="shared" si="58"/>
        <v>4.4902151619052768</v>
      </c>
      <c r="J342" s="9">
        <f t="shared" si="59"/>
        <v>60.954650766041077</v>
      </c>
      <c r="L342" s="51" t="s">
        <v>415</v>
      </c>
      <c r="M342" s="51">
        <v>13</v>
      </c>
      <c r="N342" s="51">
        <v>22.756388843405801</v>
      </c>
      <c r="O342" s="51"/>
      <c r="P342" s="51"/>
      <c r="Q342" s="51"/>
      <c r="R342"/>
      <c r="S342"/>
      <c r="T342"/>
    </row>
    <row r="343" spans="3:20" ht="15.75" thickBot="1" x14ac:dyDescent="0.3">
      <c r="C343" s="9">
        <v>0.18232155679395459</v>
      </c>
      <c r="D343" s="9">
        <v>-0.22314355131420971</v>
      </c>
      <c r="F343" s="9">
        <v>30.3</v>
      </c>
      <c r="G343" s="9">
        <v>11.2</v>
      </c>
      <c r="H343" s="9">
        <f t="shared" si="57"/>
        <v>63.036303630363044</v>
      </c>
      <c r="I343" s="9">
        <f t="shared" si="58"/>
        <v>9.5250270346837347</v>
      </c>
      <c r="J343" s="9">
        <f t="shared" si="59"/>
        <v>68.564267212264909</v>
      </c>
      <c r="L343"/>
      <c r="M343"/>
      <c r="N343"/>
      <c r="O343"/>
      <c r="P343"/>
      <c r="Q343"/>
      <c r="R343"/>
      <c r="S343"/>
      <c r="T343"/>
    </row>
    <row r="344" spans="3:20" x14ac:dyDescent="0.25">
      <c r="L344" s="52"/>
      <c r="M344" s="52" t="s">
        <v>460</v>
      </c>
      <c r="N344" s="52" t="s">
        <v>449</v>
      </c>
      <c r="O344" s="52" t="s">
        <v>461</v>
      </c>
      <c r="P344" s="52" t="s">
        <v>462</v>
      </c>
      <c r="Q344" s="52" t="s">
        <v>463</v>
      </c>
      <c r="R344" s="52" t="s">
        <v>464</v>
      </c>
      <c r="S344" s="52" t="s">
        <v>465</v>
      </c>
      <c r="T344" s="52" t="s">
        <v>466</v>
      </c>
    </row>
    <row r="345" spans="3:20" x14ac:dyDescent="0.25">
      <c r="L345" t="s">
        <v>454</v>
      </c>
      <c r="M345">
        <v>-0.39394760023922243</v>
      </c>
      <c r="N345">
        <v>0.35790348086307128</v>
      </c>
      <c r="O345">
        <v>-1.1007090495158975</v>
      </c>
      <c r="P345">
        <v>0.29261310355017672</v>
      </c>
      <c r="Q345">
        <v>-1.1737522961262414</v>
      </c>
      <c r="R345">
        <v>0.38585709564779663</v>
      </c>
      <c r="S345">
        <v>-1.1737522961262414</v>
      </c>
      <c r="T345">
        <v>0.38585709564779663</v>
      </c>
    </row>
    <row r="346" spans="3:20" ht="15.75" thickBot="1" x14ac:dyDescent="0.3">
      <c r="L346" s="51" t="s">
        <v>467</v>
      </c>
      <c r="M346" s="51">
        <v>0.77624031050313858</v>
      </c>
      <c r="N346" s="51">
        <v>0.25308368791860314</v>
      </c>
      <c r="O346" s="51">
        <v>3.0671289678408402</v>
      </c>
      <c r="P346" s="51">
        <v>9.7687742240503E-3</v>
      </c>
      <c r="Q346" s="51">
        <v>0.2248183242865891</v>
      </c>
      <c r="R346" s="51">
        <v>1.3276622967196881</v>
      </c>
      <c r="S346" s="51">
        <v>0.2248183242865891</v>
      </c>
      <c r="T346" s="51">
        <v>1.3276622967196881</v>
      </c>
    </row>
    <row r="347" spans="3:20" x14ac:dyDescent="0.25">
      <c r="L347"/>
      <c r="M347"/>
      <c r="N347"/>
      <c r="O347"/>
      <c r="P347"/>
      <c r="Q347"/>
      <c r="R347"/>
      <c r="S347"/>
      <c r="T347"/>
    </row>
    <row r="348" spans="3:20" x14ac:dyDescent="0.25">
      <c r="L348"/>
      <c r="M348"/>
      <c r="N348"/>
      <c r="O348"/>
      <c r="P348"/>
      <c r="Q348"/>
      <c r="R348"/>
      <c r="S348"/>
      <c r="T348"/>
    </row>
    <row r="349" spans="3:20" x14ac:dyDescent="0.25">
      <c r="L349"/>
      <c r="M349"/>
      <c r="N349"/>
      <c r="O349"/>
      <c r="P349"/>
      <c r="Q349"/>
      <c r="R349"/>
      <c r="S349"/>
      <c r="T349"/>
    </row>
    <row r="354" spans="1:20" x14ac:dyDescent="0.25">
      <c r="A354" s="9" t="s">
        <v>110</v>
      </c>
      <c r="B354" s="9" t="s">
        <v>438</v>
      </c>
      <c r="C354" s="9" t="s">
        <v>439</v>
      </c>
      <c r="D354" s="9" t="s">
        <v>440</v>
      </c>
      <c r="F354" s="9" t="s">
        <v>50</v>
      </c>
      <c r="G354" s="9" t="s">
        <v>51</v>
      </c>
      <c r="H354" s="9" t="s">
        <v>441</v>
      </c>
      <c r="I354" s="9" t="s">
        <v>442</v>
      </c>
      <c r="J354" s="9" t="s">
        <v>443</v>
      </c>
      <c r="L354" t="s">
        <v>444</v>
      </c>
      <c r="M354"/>
      <c r="N354"/>
      <c r="O354"/>
      <c r="P354"/>
      <c r="Q354"/>
      <c r="R354"/>
      <c r="S354"/>
      <c r="T354"/>
    </row>
    <row r="355" spans="1:20" ht="15.75" thickBot="1" x14ac:dyDescent="0.3">
      <c r="A355" s="9" t="s">
        <v>127</v>
      </c>
      <c r="B355" s="9" t="s">
        <v>118</v>
      </c>
      <c r="C355" s="9" cm="1">
        <f t="array" ref="C355:D367">LN(_xlfn.CHOOSECOLS(_xlfn._xlws.FILTER(Database!$X$2:$AD$508,(Database!$F$2:$F$508=$A$355)*(Database!$N$2:$N$508=$B$355)*(ISBLANK(Database!$AJ$2:$AJ$508))*(Database!$AI$2:$AI$508="mg/L")),1,7))</f>
        <v>-2.2072749131897207</v>
      </c>
      <c r="D355" s="9">
        <v>-0.57981849525294205</v>
      </c>
      <c r="F355" s="9" cm="1">
        <f t="array" ref="F355:G367">_xlfn._xlws.SORT(_xlfn.CHOOSECOLS(_xlfn._xlws.FILTER(Database!$X$2:$AD$508,(Database!$F$2:$F$508=$A$355)*(Database!$N$2:$N$508=$B$355)*(ISBLANK(Database!$AJ$2:$AJ$508))*(Database!$AI$2:$AI$508="mg/L")),1,7))</f>
        <v>5.5E-2</v>
      </c>
      <c r="G355" s="9">
        <v>2.9000000000000001E-2</v>
      </c>
      <c r="H355" s="9">
        <f>(F355-G355)/F355*100</f>
        <v>47.272727272727273</v>
      </c>
      <c r="I355" s="9">
        <f>EXP($M$370+$M$371*LN(F355))</f>
        <v>7.8200265299058699E-2</v>
      </c>
      <c r="J355" s="9">
        <f>(F355-I355)/F355*100</f>
        <v>-42.182300543743089</v>
      </c>
      <c r="L355"/>
      <c r="M355"/>
      <c r="N355"/>
      <c r="O355"/>
      <c r="P355"/>
      <c r="Q355"/>
      <c r="R355"/>
      <c r="S355"/>
      <c r="T355"/>
    </row>
    <row r="356" spans="1:20" x14ac:dyDescent="0.25">
      <c r="C356" s="9">
        <v>-2.3025850929940455</v>
      </c>
      <c r="D356" s="9">
        <v>1.0986122886681098</v>
      </c>
      <c r="F356" s="9">
        <v>5.8000000000000003E-2</v>
      </c>
      <c r="G356" s="9">
        <v>0.05</v>
      </c>
      <c r="H356" s="9">
        <f t="shared" ref="H356:H365" si="60">(F356-G356)/F356*100</f>
        <v>13.793103448275861</v>
      </c>
      <c r="I356" s="9">
        <f t="shared" ref="I356:I365" si="61">EXP($M$370+$M$371*LN(F356))</f>
        <v>8.1006726816615748E-2</v>
      </c>
      <c r="J356" s="9">
        <f t="shared" ref="J356:J365" si="62">(F356-I356)/F356*100</f>
        <v>-39.666770373475416</v>
      </c>
      <c r="L356" s="53" t="s">
        <v>445</v>
      </c>
      <c r="M356" s="53"/>
      <c r="N356"/>
      <c r="O356"/>
      <c r="P356"/>
      <c r="Q356"/>
      <c r="R356"/>
      <c r="S356"/>
      <c r="T356"/>
    </row>
    <row r="357" spans="1:20" x14ac:dyDescent="0.25">
      <c r="C357" s="9">
        <v>-2.8473122684357177</v>
      </c>
      <c r="D357" s="9">
        <v>-2.9957322735539909</v>
      </c>
      <c r="F357" s="9">
        <v>7.0000000000000007E-2</v>
      </c>
      <c r="G357" s="9">
        <v>0.15</v>
      </c>
      <c r="H357" s="9">
        <f t="shared" si="60"/>
        <v>-114.28571428571426</v>
      </c>
      <c r="I357" s="9">
        <f t="shared" si="61"/>
        <v>9.1778536626227869E-2</v>
      </c>
      <c r="J357" s="9">
        <f t="shared" si="62"/>
        <v>-31.112195180325514</v>
      </c>
      <c r="L357" t="s">
        <v>446</v>
      </c>
      <c r="M357">
        <v>0.55655054817531102</v>
      </c>
      <c r="N357"/>
      <c r="O357"/>
      <c r="P357"/>
      <c r="Q357"/>
      <c r="R357"/>
      <c r="S357"/>
      <c r="T357"/>
    </row>
    <row r="358" spans="1:20" x14ac:dyDescent="0.25">
      <c r="C358" s="9">
        <v>-2.9004220937496661</v>
      </c>
      <c r="D358" s="9">
        <v>-3.5404594489956631</v>
      </c>
      <c r="F358" s="9">
        <v>0.1</v>
      </c>
      <c r="G358" s="9">
        <v>3</v>
      </c>
      <c r="H358" s="9">
        <f t="shared" si="60"/>
        <v>-2899.9999999999995</v>
      </c>
      <c r="I358" s="9">
        <f t="shared" si="61"/>
        <v>0.11629986577690622</v>
      </c>
      <c r="J358" s="9">
        <f t="shared" si="62"/>
        <v>-16.299865776906216</v>
      </c>
      <c r="L358" t="s">
        <v>447</v>
      </c>
      <c r="M358">
        <v>0.30974851267423914</v>
      </c>
      <c r="N358"/>
      <c r="O358"/>
      <c r="P358"/>
      <c r="Q358"/>
      <c r="R358"/>
      <c r="S358"/>
      <c r="T358"/>
    </row>
    <row r="359" spans="1:20" x14ac:dyDescent="0.25">
      <c r="C359" s="9">
        <v>5.8268908123975824E-2</v>
      </c>
      <c r="D359" s="9">
        <v>-1.3862943611198906</v>
      </c>
      <c r="F359" s="9">
        <v>0.1</v>
      </c>
      <c r="G359" s="9">
        <v>0.1</v>
      </c>
      <c r="H359" s="9">
        <f t="shared" si="60"/>
        <v>0</v>
      </c>
      <c r="I359" s="9">
        <f t="shared" si="61"/>
        <v>0.11629986577690622</v>
      </c>
      <c r="J359" s="9">
        <f t="shared" si="62"/>
        <v>-16.299865776906216</v>
      </c>
      <c r="L359" t="s">
        <v>448</v>
      </c>
      <c r="M359">
        <v>0.24699837746280631</v>
      </c>
      <c r="N359"/>
      <c r="O359"/>
      <c r="P359"/>
      <c r="Q359"/>
      <c r="R359"/>
      <c r="S359"/>
      <c r="T359"/>
    </row>
    <row r="360" spans="1:20" x14ac:dyDescent="0.25">
      <c r="C360" s="9">
        <v>-2.6592600369327779</v>
      </c>
      <c r="D360" s="9">
        <v>-1.8971199848858813</v>
      </c>
      <c r="F360" s="9">
        <v>0.11</v>
      </c>
      <c r="G360" s="9">
        <v>0.56000000000000005</v>
      </c>
      <c r="H360" s="9">
        <f t="shared" si="60"/>
        <v>-409.09090909090918</v>
      </c>
      <c r="I360" s="9">
        <f t="shared" si="61"/>
        <v>0.12389662116580644</v>
      </c>
      <c r="J360" s="9">
        <f t="shared" si="62"/>
        <v>-12.633291968914943</v>
      </c>
      <c r="L360" t="s">
        <v>449</v>
      </c>
      <c r="M360">
        <v>1.3576170020591998</v>
      </c>
      <c r="N360"/>
      <c r="O360"/>
      <c r="P360"/>
      <c r="Q360"/>
      <c r="R360"/>
      <c r="S360"/>
      <c r="T360"/>
    </row>
    <row r="361" spans="1:20" ht="15.75" thickBot="1" x14ac:dyDescent="0.3">
      <c r="C361" s="9">
        <v>-2.0402208285265546</v>
      </c>
      <c r="D361" s="9">
        <v>-3.5065578973199818</v>
      </c>
      <c r="F361" s="9">
        <v>0.13</v>
      </c>
      <c r="G361" s="9">
        <v>0.03</v>
      </c>
      <c r="H361" s="9">
        <f t="shared" si="60"/>
        <v>76.923076923076934</v>
      </c>
      <c r="I361" s="9">
        <f t="shared" si="61"/>
        <v>0.13842840961020866</v>
      </c>
      <c r="J361" s="9">
        <f t="shared" si="62"/>
        <v>-6.4833920078528147</v>
      </c>
      <c r="L361" s="51" t="s">
        <v>450</v>
      </c>
      <c r="M361" s="51">
        <v>13</v>
      </c>
      <c r="N361"/>
      <c r="O361"/>
      <c r="P361"/>
      <c r="Q361"/>
      <c r="R361"/>
      <c r="S361"/>
      <c r="T361"/>
    </row>
    <row r="362" spans="1:20" x14ac:dyDescent="0.25">
      <c r="C362" s="9">
        <v>1.6253112615903906</v>
      </c>
      <c r="D362" s="9">
        <v>1.0331844833456545</v>
      </c>
      <c r="F362" s="9">
        <v>0.19</v>
      </c>
      <c r="G362" s="9">
        <v>5.8000000000000003E-2</v>
      </c>
      <c r="H362" s="9">
        <f t="shared" si="60"/>
        <v>69.473684210526315</v>
      </c>
      <c r="I362" s="9">
        <f t="shared" si="61"/>
        <v>0.17809074148220835</v>
      </c>
      <c r="J362" s="9">
        <f t="shared" si="62"/>
        <v>6.2680307988377093</v>
      </c>
      <c r="L362"/>
      <c r="M362"/>
      <c r="N362"/>
      <c r="O362"/>
      <c r="P362"/>
      <c r="Q362"/>
      <c r="R362"/>
      <c r="S362"/>
      <c r="T362"/>
    </row>
    <row r="363" spans="1:20" ht="15.75" thickBot="1" x14ac:dyDescent="0.3">
      <c r="C363" s="9">
        <v>-0.56211891815354131</v>
      </c>
      <c r="D363" s="9">
        <v>-0.56211891815354131</v>
      </c>
      <c r="F363" s="9">
        <v>0.19</v>
      </c>
      <c r="G363" s="9">
        <v>0.06</v>
      </c>
      <c r="H363" s="9">
        <f t="shared" si="60"/>
        <v>68.421052631578945</v>
      </c>
      <c r="I363" s="9">
        <f t="shared" si="61"/>
        <v>0.17809074148220835</v>
      </c>
      <c r="J363" s="9">
        <f t="shared" si="62"/>
        <v>6.2680307988377093</v>
      </c>
      <c r="L363" t="s">
        <v>451</v>
      </c>
      <c r="M363"/>
      <c r="N363"/>
      <c r="O363"/>
      <c r="P363"/>
      <c r="Q363"/>
      <c r="R363"/>
      <c r="S363"/>
      <c r="T363"/>
    </row>
    <row r="364" spans="1:20" x14ac:dyDescent="0.25">
      <c r="C364" s="9">
        <v>-0.89159811928378363</v>
      </c>
      <c r="D364" s="9">
        <v>-1.3093333199837622</v>
      </c>
      <c r="F364" s="9">
        <v>0.41</v>
      </c>
      <c r="G364" s="9">
        <v>0.27</v>
      </c>
      <c r="H364" s="9">
        <f t="shared" si="60"/>
        <v>34.146341463414629</v>
      </c>
      <c r="I364" s="9">
        <f t="shared" si="61"/>
        <v>0.29675713423841532</v>
      </c>
      <c r="J364" s="9">
        <f t="shared" si="62"/>
        <v>27.620211161362114</v>
      </c>
      <c r="L364" s="52"/>
      <c r="M364" s="52" t="s">
        <v>455</v>
      </c>
      <c r="N364" s="52" t="s">
        <v>456</v>
      </c>
      <c r="O364" s="52" t="s">
        <v>457</v>
      </c>
      <c r="P364" s="52" t="s">
        <v>458</v>
      </c>
      <c r="Q364" s="52" t="s">
        <v>459</v>
      </c>
      <c r="R364"/>
      <c r="S364"/>
      <c r="T364"/>
    </row>
    <row r="365" spans="1:20" x14ac:dyDescent="0.25">
      <c r="C365" s="9">
        <v>-2.3025850929940455</v>
      </c>
      <c r="D365" s="9">
        <v>-2.3025850929940455</v>
      </c>
      <c r="F365" s="9">
        <v>0.56999999999999995</v>
      </c>
      <c r="G365" s="9">
        <v>0.56999999999999995</v>
      </c>
      <c r="H365" s="9">
        <f t="shared" si="60"/>
        <v>0</v>
      </c>
      <c r="I365" s="9">
        <f t="shared" si="61"/>
        <v>0.36931594404395218</v>
      </c>
      <c r="J365" s="9">
        <f t="shared" si="62"/>
        <v>35.2077291150961</v>
      </c>
      <c r="L365" t="s">
        <v>452</v>
      </c>
      <c r="M365">
        <v>1</v>
      </c>
      <c r="N365">
        <v>9.0980663594822886</v>
      </c>
      <c r="O365">
        <v>9.0980663594822886</v>
      </c>
      <c r="P365">
        <v>4.9362206412872291</v>
      </c>
      <c r="Q365">
        <v>4.8216636005519856E-2</v>
      </c>
      <c r="R365"/>
      <c r="S365"/>
      <c r="T365"/>
    </row>
    <row r="366" spans="1:20" x14ac:dyDescent="0.25">
      <c r="C366" s="9">
        <v>-1.6607312068216509</v>
      </c>
      <c r="D366" s="9">
        <v>-2.8473122684357177</v>
      </c>
      <c r="F366" s="9">
        <v>1.06</v>
      </c>
      <c r="G366" s="9">
        <v>0.25</v>
      </c>
      <c r="H366" s="9">
        <f t="shared" ref="H366:H367" si="63">(F366-G366)/F366*100</f>
        <v>76.415094339622641</v>
      </c>
      <c r="I366" s="9">
        <f t="shared" ref="I366:I367" si="64">EXP($M$370+$M$371*LN(F366))</f>
        <v>0.5575335382754224</v>
      </c>
      <c r="J366" s="9">
        <f t="shared" ref="J366:J367" si="65">(F366-I366)/F366*100</f>
        <v>47.4024963891111</v>
      </c>
      <c r="L366" t="s">
        <v>453</v>
      </c>
      <c r="M366">
        <v>11</v>
      </c>
      <c r="N366">
        <v>20.274363167082303</v>
      </c>
      <c r="O366">
        <v>1.8431239242802093</v>
      </c>
      <c r="P366"/>
      <c r="Q366"/>
      <c r="R366"/>
      <c r="S366"/>
      <c r="T366"/>
    </row>
    <row r="367" spans="1:20" ht="15.75" thickBot="1" x14ac:dyDescent="0.3">
      <c r="C367" s="9">
        <v>-1.6607312068216509</v>
      </c>
      <c r="D367" s="9">
        <v>-2.8134107167600364</v>
      </c>
      <c r="F367" s="9">
        <v>5.08</v>
      </c>
      <c r="G367" s="9">
        <v>2.81</v>
      </c>
      <c r="H367" s="9">
        <f t="shared" si="63"/>
        <v>44.685039370078741</v>
      </c>
      <c r="I367" s="9">
        <f t="shared" si="64"/>
        <v>1.5779292405135612</v>
      </c>
      <c r="J367" s="9">
        <f t="shared" si="65"/>
        <v>68.938400777292102</v>
      </c>
      <c r="L367" s="51" t="s">
        <v>415</v>
      </c>
      <c r="M367" s="51">
        <v>12</v>
      </c>
      <c r="N367" s="51">
        <v>29.372429526564591</v>
      </c>
      <c r="O367" s="51"/>
      <c r="P367" s="51"/>
      <c r="Q367" s="51"/>
      <c r="R367"/>
      <c r="S367"/>
      <c r="T367"/>
    </row>
    <row r="368" spans="1:20" ht="15.75" thickBot="1" x14ac:dyDescent="0.3">
      <c r="L368"/>
      <c r="M368"/>
      <c r="N368"/>
      <c r="O368"/>
      <c r="P368"/>
      <c r="Q368"/>
      <c r="R368"/>
      <c r="S368"/>
      <c r="T368"/>
    </row>
    <row r="369" spans="12:20" x14ac:dyDescent="0.25">
      <c r="L369" s="52"/>
      <c r="M369" s="52" t="s">
        <v>460</v>
      </c>
      <c r="N369" s="52" t="s">
        <v>449</v>
      </c>
      <c r="O369" s="52" t="s">
        <v>461</v>
      </c>
      <c r="P369" s="52" t="s">
        <v>462</v>
      </c>
      <c r="Q369" s="52" t="s">
        <v>463</v>
      </c>
      <c r="R369" s="52" t="s">
        <v>464</v>
      </c>
      <c r="S369" s="52" t="s">
        <v>465</v>
      </c>
      <c r="T369" s="52" t="s">
        <v>466</v>
      </c>
    </row>
    <row r="370" spans="12:20" x14ac:dyDescent="0.25">
      <c r="L370" t="s">
        <v>454</v>
      </c>
      <c r="M370">
        <v>-0.62291684824046833</v>
      </c>
      <c r="N370">
        <v>0.60050230315788877</v>
      </c>
      <c r="O370">
        <v>-1.0373263265847728</v>
      </c>
      <c r="P370">
        <v>0.32184935168392687</v>
      </c>
      <c r="Q370">
        <v>-1.9446135060918317</v>
      </c>
      <c r="R370">
        <v>0.69877980961089503</v>
      </c>
      <c r="S370">
        <v>-1.9446135060918317</v>
      </c>
      <c r="T370">
        <v>0.69877980961089503</v>
      </c>
    </row>
    <row r="371" spans="12:20" ht="15.75" thickBot="1" x14ac:dyDescent="0.3">
      <c r="L371" s="51" t="s">
        <v>467</v>
      </c>
      <c r="M371" s="51">
        <v>0.66389143662042094</v>
      </c>
      <c r="N371" s="51">
        <v>0.29881320449420745</v>
      </c>
      <c r="O371" s="51">
        <v>2.221760707476669</v>
      </c>
      <c r="P371" s="51">
        <v>4.8216636005519897E-2</v>
      </c>
      <c r="Q371" s="51">
        <v>6.2080078892422508E-3</v>
      </c>
      <c r="R371" s="51">
        <v>1.3215748653515997</v>
      </c>
      <c r="S371" s="51">
        <v>6.2080078892422508E-3</v>
      </c>
      <c r="T371" s="51">
        <v>1.3215748653515997</v>
      </c>
    </row>
    <row r="372" spans="12:20" x14ac:dyDescent="0.25">
      <c r="L372"/>
      <c r="M372"/>
      <c r="N372"/>
      <c r="O372"/>
      <c r="P372"/>
      <c r="Q372"/>
      <c r="R372"/>
      <c r="S372"/>
      <c r="T372"/>
    </row>
    <row r="373" spans="12:20" x14ac:dyDescent="0.25">
      <c r="L373"/>
      <c r="M373"/>
      <c r="N373"/>
      <c r="O373"/>
      <c r="P373"/>
      <c r="Q373"/>
      <c r="R373"/>
      <c r="S373"/>
      <c r="T373"/>
    </row>
    <row r="374" spans="12:20" x14ac:dyDescent="0.25">
      <c r="L374"/>
      <c r="M374"/>
      <c r="N374"/>
      <c r="O374"/>
      <c r="P374"/>
      <c r="Q374"/>
      <c r="R374"/>
      <c r="S374"/>
      <c r="T374"/>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0D8E0-FB51-4B79-963D-ABC8544ED4B5}">
  <dimension ref="A1:C7"/>
  <sheetViews>
    <sheetView showGridLines="0" workbookViewId="0">
      <selection activeCell="C12" sqref="C12"/>
    </sheetView>
  </sheetViews>
  <sheetFormatPr defaultRowHeight="15" x14ac:dyDescent="0.25"/>
  <cols>
    <col min="1" max="1" width="8.7109375" bestFit="1" customWidth="1"/>
    <col min="2" max="2" width="11.5703125" bestFit="1" customWidth="1"/>
    <col min="3" max="3" width="106.140625" customWidth="1"/>
  </cols>
  <sheetData>
    <row r="1" spans="1:3" x14ac:dyDescent="0.25">
      <c r="A1" s="37" t="s">
        <v>496</v>
      </c>
      <c r="B1" s="37" t="s">
        <v>497</v>
      </c>
      <c r="C1" s="37" t="s">
        <v>498</v>
      </c>
    </row>
    <row r="2" spans="1:3" x14ac:dyDescent="0.25">
      <c r="A2" s="54">
        <v>1.01</v>
      </c>
      <c r="B2" s="56" t="s">
        <v>499</v>
      </c>
      <c r="C2" s="57" t="s">
        <v>501</v>
      </c>
    </row>
    <row r="3" spans="1:3" ht="30" x14ac:dyDescent="0.25">
      <c r="A3" s="55">
        <v>1.02</v>
      </c>
      <c r="B3" s="58" t="s">
        <v>500</v>
      </c>
      <c r="C3" s="59" t="s">
        <v>651</v>
      </c>
    </row>
    <row r="4" spans="1:3" ht="30" x14ac:dyDescent="0.25">
      <c r="A4" s="54">
        <v>1.03</v>
      </c>
      <c r="B4" s="60" t="s">
        <v>506</v>
      </c>
      <c r="C4" s="61" t="s">
        <v>505</v>
      </c>
    </row>
    <row r="5" spans="1:3" x14ac:dyDescent="0.25">
      <c r="A5" s="55">
        <v>1.04</v>
      </c>
      <c r="B5" s="62" t="s">
        <v>507</v>
      </c>
      <c r="C5" s="63" t="s">
        <v>508</v>
      </c>
    </row>
    <row r="6" spans="1:3" ht="60" x14ac:dyDescent="0.25">
      <c r="A6" s="55">
        <v>1.05</v>
      </c>
      <c r="B6" s="64" t="s">
        <v>649</v>
      </c>
      <c r="C6" s="59" t="s">
        <v>650</v>
      </c>
    </row>
    <row r="7" spans="1:3" x14ac:dyDescent="0.25">
      <c r="C7" s="39"/>
    </row>
  </sheetData>
  <sheetProtection sheet="1" objects="1" scenarios="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4F5D8-8FAB-410A-AD80-C94202FC766F}">
  <dimension ref="A2:M102"/>
  <sheetViews>
    <sheetView workbookViewId="0">
      <selection activeCell="S1" sqref="S1"/>
    </sheetView>
  </sheetViews>
  <sheetFormatPr defaultRowHeight="15" x14ac:dyDescent="0.25"/>
  <cols>
    <col min="1" max="1" width="10.28515625" bestFit="1" customWidth="1"/>
    <col min="2" max="2" width="10.85546875" bestFit="1" customWidth="1"/>
  </cols>
  <sheetData>
    <row r="2" spans="1:13" x14ac:dyDescent="0.25">
      <c r="A2" t="s">
        <v>434</v>
      </c>
      <c r="F2" t="s">
        <v>435</v>
      </c>
      <c r="K2" t="s">
        <v>430</v>
      </c>
    </row>
    <row r="3" spans="1:13" x14ac:dyDescent="0.25">
      <c r="A3" t="s">
        <v>110</v>
      </c>
      <c r="B3" t="s">
        <v>21</v>
      </c>
      <c r="C3" t="s">
        <v>429</v>
      </c>
      <c r="F3" t="s">
        <v>110</v>
      </c>
      <c r="G3" t="s">
        <v>21</v>
      </c>
      <c r="H3" t="s">
        <v>429</v>
      </c>
      <c r="K3" t="s">
        <v>110</v>
      </c>
      <c r="L3" t="s">
        <v>21</v>
      </c>
      <c r="M3" t="s">
        <v>429</v>
      </c>
    </row>
    <row r="4" spans="1:13" x14ac:dyDescent="0.25">
      <c r="A4" t="s">
        <v>129</v>
      </c>
      <c r="B4" t="s">
        <v>133</v>
      </c>
      <c r="C4" cm="1">
        <f t="array" ref="C4:C16">_xlfn._xlws.FILTER(Database!$AK$2:$AK$508,(Database!$F$2:$F$508=A4)*(Database!$J$2:$J$508=B4)*(ISBLANK(Database!$AJ$2:$AJ$508))*(Database!$AI$2:$AI$508="mg/L"))</f>
        <v>1.2651088043176673</v>
      </c>
      <c r="F4" t="s">
        <v>127</v>
      </c>
      <c r="G4" t="s">
        <v>133</v>
      </c>
      <c r="H4" cm="1">
        <f t="array" ref="H4:H25">_xlfn._xlws.FILTER(Database!$AK$2:$AK$508,(Database!$F$2:$F$508=F4)*(Database!$J$2:$J$508=G4)*(ISBLANK(Database!$AJ$2:$AJ$508))*(Database!$AI$2:$AI$508="mg/L"))</f>
        <v>0.75096675144877156</v>
      </c>
      <c r="K4" t="s">
        <v>129</v>
      </c>
      <c r="L4" t="s">
        <v>132</v>
      </c>
      <c r="M4" cm="1">
        <f t="array" ref="M4:M8">(_xlfn._xlws.FILTER(Database!$AK$2:$AK$508,(Database!$F$2:$F$508=K4)*(Database!$N$2:$N$508=L4)*(ISBLANK(Database!$AJ$2:$AJ$508))*(Database!$AI$2:$AI$508="mg/L")))</f>
        <v>1.2651088043176673</v>
      </c>
    </row>
    <row r="5" spans="1:13" x14ac:dyDescent="0.25">
      <c r="A5" t="s">
        <v>129</v>
      </c>
      <c r="B5" t="s">
        <v>133</v>
      </c>
      <c r="C5">
        <v>0.39544128374076581</v>
      </c>
      <c r="F5" t="s">
        <v>127</v>
      </c>
      <c r="G5" t="s">
        <v>133</v>
      </c>
      <c r="H5">
        <v>0.41224479509354323</v>
      </c>
      <c r="K5" t="s">
        <v>129</v>
      </c>
      <c r="L5" t="s">
        <v>132</v>
      </c>
      <c r="M5">
        <v>0</v>
      </c>
    </row>
    <row r="6" spans="1:13" x14ac:dyDescent="0.25">
      <c r="A6" t="s">
        <v>129</v>
      </c>
      <c r="B6" t="s">
        <v>133</v>
      </c>
      <c r="C6">
        <v>0</v>
      </c>
      <c r="F6" t="s">
        <v>127</v>
      </c>
      <c r="G6" t="s">
        <v>133</v>
      </c>
      <c r="H6">
        <v>0.27369583047704094</v>
      </c>
      <c r="K6" t="s">
        <v>129</v>
      </c>
      <c r="L6" t="s">
        <v>132</v>
      </c>
      <c r="M6">
        <v>0.3418665064046032</v>
      </c>
    </row>
    <row r="7" spans="1:13" x14ac:dyDescent="0.25">
      <c r="A7" t="s">
        <v>129</v>
      </c>
      <c r="B7" t="s">
        <v>133</v>
      </c>
      <c r="C7">
        <v>0.3418665064046032</v>
      </c>
      <c r="F7" t="s">
        <v>127</v>
      </c>
      <c r="G7" t="s">
        <v>133</v>
      </c>
      <c r="H7">
        <v>0.39465419200394874</v>
      </c>
      <c r="K7" t="s">
        <v>129</v>
      </c>
      <c r="L7" t="s">
        <v>132</v>
      </c>
      <c r="M7">
        <v>0.12095261041766268</v>
      </c>
    </row>
    <row r="8" spans="1:13" x14ac:dyDescent="0.25">
      <c r="A8" t="s">
        <v>129</v>
      </c>
      <c r="B8" t="s">
        <v>133</v>
      </c>
      <c r="C8">
        <v>0.4453110166553641</v>
      </c>
      <c r="F8" t="s">
        <v>127</v>
      </c>
      <c r="G8" t="s">
        <v>133</v>
      </c>
      <c r="H8">
        <v>0.92320920708434684</v>
      </c>
      <c r="K8" t="s">
        <v>129</v>
      </c>
      <c r="L8" t="s">
        <v>132</v>
      </c>
      <c r="M8">
        <v>-0.17363456598048504</v>
      </c>
    </row>
    <row r="9" spans="1:13" x14ac:dyDescent="0.25">
      <c r="A9" t="s">
        <v>129</v>
      </c>
      <c r="B9" t="s">
        <v>133</v>
      </c>
      <c r="C9">
        <v>0.12418226989841408</v>
      </c>
      <c r="F9" t="s">
        <v>127</v>
      </c>
      <c r="G9" t="s">
        <v>133</v>
      </c>
      <c r="H9">
        <v>0.8395458835828854</v>
      </c>
      <c r="K9" t="s">
        <v>129</v>
      </c>
      <c r="L9" t="s">
        <v>192</v>
      </c>
      <c r="M9" cm="1">
        <f t="array" ref="M9:M13">(_xlfn._xlws.FILTER(Database!$AK$2:$AK$508,(Database!$F$2:$F$508=K9)*(Database!$N$2:$N$508=L9)*(ISBLANK(Database!$AJ$2:$AJ$508))*(Database!$AI$2:$AI$508="mg/L")))</f>
        <v>0</v>
      </c>
    </row>
    <row r="10" spans="1:13" x14ac:dyDescent="0.25">
      <c r="A10" t="s">
        <v>129</v>
      </c>
      <c r="B10" t="s">
        <v>133</v>
      </c>
      <c r="C10">
        <v>-0.15594225988246274</v>
      </c>
      <c r="F10" t="s">
        <v>127</v>
      </c>
      <c r="G10" t="s">
        <v>133</v>
      </c>
      <c r="H10">
        <v>0.8175418105486415</v>
      </c>
      <c r="K10" t="s">
        <v>129</v>
      </c>
      <c r="L10" t="s">
        <v>192</v>
      </c>
      <c r="M10">
        <v>0.47000362924573563</v>
      </c>
    </row>
    <row r="11" spans="1:13" x14ac:dyDescent="0.25">
      <c r="A11" t="s">
        <v>129</v>
      </c>
      <c r="B11" t="s">
        <v>133</v>
      </c>
      <c r="C11">
        <v>-0.19415601444095751</v>
      </c>
      <c r="F11" t="s">
        <v>127</v>
      </c>
      <c r="G11" t="s">
        <v>133</v>
      </c>
      <c r="H11">
        <v>0.15641568645811044</v>
      </c>
      <c r="K11" t="s">
        <v>129</v>
      </c>
      <c r="L11" t="s">
        <v>192</v>
      </c>
      <c r="M11">
        <v>0.78845736036427028</v>
      </c>
    </row>
    <row r="12" spans="1:13" x14ac:dyDescent="0.25">
      <c r="A12" t="s">
        <v>129</v>
      </c>
      <c r="B12" t="s">
        <v>133</v>
      </c>
      <c r="C12">
        <v>0.12095261041766268</v>
      </c>
      <c r="F12" t="s">
        <v>127</v>
      </c>
      <c r="G12" t="s">
        <v>133</v>
      </c>
      <c r="H12">
        <v>0.99261299943378867</v>
      </c>
      <c r="K12" t="s">
        <v>129</v>
      </c>
      <c r="L12" t="s">
        <v>192</v>
      </c>
      <c r="M12">
        <v>0.43796427550111888</v>
      </c>
    </row>
    <row r="13" spans="1:13" x14ac:dyDescent="0.25">
      <c r="A13" t="s">
        <v>129</v>
      </c>
      <c r="B13" t="s">
        <v>133</v>
      </c>
      <c r="C13">
        <v>0</v>
      </c>
      <c r="F13" t="s">
        <v>127</v>
      </c>
      <c r="G13" t="s">
        <v>133</v>
      </c>
      <c r="H13">
        <v>0.83700617435065583</v>
      </c>
      <c r="K13" t="s">
        <v>129</v>
      </c>
      <c r="L13" t="s">
        <v>192</v>
      </c>
      <c r="M13">
        <v>0.62570589976441271</v>
      </c>
    </row>
    <row r="14" spans="1:13" x14ac:dyDescent="0.25">
      <c r="A14" t="s">
        <v>129</v>
      </c>
      <c r="B14" t="s">
        <v>133</v>
      </c>
      <c r="C14">
        <v>1.5964787677915953</v>
      </c>
      <c r="F14" t="s">
        <v>127</v>
      </c>
      <c r="G14" t="s">
        <v>133</v>
      </c>
      <c r="H14">
        <v>0.39421639557229365</v>
      </c>
      <c r="K14" t="s">
        <v>129</v>
      </c>
      <c r="L14" t="s">
        <v>136</v>
      </c>
      <c r="M14" cm="1">
        <f t="array" ref="M14:M19">(_xlfn._xlws.FILTER(Database!$AK$2:$AK$508,(Database!$F$2:$F$508=K14)*(Database!$N$2:$N$508=L14)*(ISBLANK(Database!$AJ$2:$AJ$508))*(Database!$AI$2:$AI$508="mg/L")))</f>
        <v>-0.48806863664337463</v>
      </c>
    </row>
    <row r="15" spans="1:13" x14ac:dyDescent="0.25">
      <c r="A15" t="s">
        <v>129</v>
      </c>
      <c r="B15" t="s">
        <v>133</v>
      </c>
      <c r="C15">
        <v>-0.17363456598048504</v>
      </c>
      <c r="F15" t="s">
        <v>127</v>
      </c>
      <c r="G15" t="s">
        <v>133</v>
      </c>
      <c r="H15">
        <v>6.062462181643484E-2</v>
      </c>
      <c r="K15" t="s">
        <v>129</v>
      </c>
      <c r="L15" t="s">
        <v>136</v>
      </c>
      <c r="M15">
        <v>8.0042707673536564E-2</v>
      </c>
    </row>
    <row r="16" spans="1:13" x14ac:dyDescent="0.25">
      <c r="A16" t="s">
        <v>129</v>
      </c>
      <c r="B16" t="s">
        <v>133</v>
      </c>
      <c r="C16">
        <v>0.23916361049839335</v>
      </c>
      <c r="F16" t="s">
        <v>127</v>
      </c>
      <c r="G16" t="s">
        <v>133</v>
      </c>
      <c r="H16">
        <v>-0.12014431184206334</v>
      </c>
      <c r="K16" t="s">
        <v>129</v>
      </c>
      <c r="L16" t="s">
        <v>136</v>
      </c>
      <c r="M16">
        <v>0.60353502187025831</v>
      </c>
    </row>
    <row r="17" spans="1:13" x14ac:dyDescent="0.25">
      <c r="A17" t="s">
        <v>129</v>
      </c>
      <c r="B17" t="s">
        <v>115</v>
      </c>
      <c r="C17" cm="1">
        <f t="array" ref="C17:C50">_xlfn._xlws.FILTER(Database!$AK$2:$AK$508,(Database!$F$2:$F$508=A17)*(Database!$J$2:$J$508=B17)*(ISBLANK(Database!$AJ$2:$AJ$508))*(Database!$AI$2:$AI$508="mg/L"))</f>
        <v>-0.48806863664337463</v>
      </c>
      <c r="F17" t="s">
        <v>127</v>
      </c>
      <c r="G17" t="s">
        <v>133</v>
      </c>
      <c r="H17">
        <v>6.1875403718087453E-2</v>
      </c>
      <c r="K17" t="s">
        <v>129</v>
      </c>
      <c r="L17" t="s">
        <v>136</v>
      </c>
      <c r="M17">
        <v>0.12418226989841408</v>
      </c>
    </row>
    <row r="18" spans="1:13" x14ac:dyDescent="0.25">
      <c r="A18" t="s">
        <v>129</v>
      </c>
      <c r="B18" t="s">
        <v>115</v>
      </c>
      <c r="C18">
        <v>8.0042707673536564E-2</v>
      </c>
      <c r="F18" t="s">
        <v>127</v>
      </c>
      <c r="G18" t="s">
        <v>133</v>
      </c>
      <c r="H18">
        <v>0</v>
      </c>
      <c r="K18" t="s">
        <v>129</v>
      </c>
      <c r="L18" t="s">
        <v>136</v>
      </c>
      <c r="M18">
        <v>-0.15594225988246274</v>
      </c>
    </row>
    <row r="19" spans="1:13" x14ac:dyDescent="0.25">
      <c r="A19" t="s">
        <v>129</v>
      </c>
      <c r="B19" t="s">
        <v>115</v>
      </c>
      <c r="C19">
        <v>0.60353502187025831</v>
      </c>
      <c r="F19" t="s">
        <v>127</v>
      </c>
      <c r="G19" t="s">
        <v>133</v>
      </c>
      <c r="H19">
        <v>0.59212677824473614</v>
      </c>
      <c r="K19" t="s">
        <v>129</v>
      </c>
      <c r="L19" t="s">
        <v>136</v>
      </c>
      <c r="M19">
        <v>0.18774162426329385</v>
      </c>
    </row>
    <row r="20" spans="1:13" x14ac:dyDescent="0.25">
      <c r="A20" t="s">
        <v>129</v>
      </c>
      <c r="B20" t="s">
        <v>115</v>
      </c>
      <c r="C20">
        <v>0</v>
      </c>
      <c r="F20" t="s">
        <v>127</v>
      </c>
      <c r="G20" t="s">
        <v>133</v>
      </c>
      <c r="H20">
        <v>0</v>
      </c>
      <c r="K20" t="s">
        <v>129</v>
      </c>
      <c r="L20" t="s">
        <v>177</v>
      </c>
      <c r="M20" cm="1">
        <f t="array" ref="M20:M31">(_xlfn._xlws.FILTER(Database!$AK$2:$AK$508,(Database!$F$2:$F$508=K20)*(Database!$N$2:$N$508=L20)*(ISBLANK(Database!$AJ$2:$AJ$508))*(Database!$AI$2:$AI$508="mg/L")))</f>
        <v>0.4453110166553641</v>
      </c>
    </row>
    <row r="21" spans="1:13" x14ac:dyDescent="0.25">
      <c r="A21" t="s">
        <v>129</v>
      </c>
      <c r="B21" t="s">
        <v>115</v>
      </c>
      <c r="C21">
        <v>-1.4153943776063318</v>
      </c>
      <c r="F21" t="s">
        <v>127</v>
      </c>
      <c r="G21" t="s">
        <v>133</v>
      </c>
      <c r="H21">
        <v>0.89962367938894328</v>
      </c>
      <c r="K21" t="s">
        <v>129</v>
      </c>
      <c r="L21" t="s">
        <v>177</v>
      </c>
      <c r="M21">
        <v>0.38915153261664065</v>
      </c>
    </row>
    <row r="22" spans="1:13" x14ac:dyDescent="0.25">
      <c r="A22" t="s">
        <v>129</v>
      </c>
      <c r="B22" t="s">
        <v>115</v>
      </c>
      <c r="C22">
        <v>2.4766342513564341</v>
      </c>
      <c r="F22" t="s">
        <v>127</v>
      </c>
      <c r="G22" t="s">
        <v>133</v>
      </c>
      <c r="H22">
        <v>1.4378280112350734</v>
      </c>
      <c r="K22" t="s">
        <v>129</v>
      </c>
      <c r="L22" t="s">
        <v>177</v>
      </c>
      <c r="M22">
        <v>0.19549201998369981</v>
      </c>
    </row>
    <row r="23" spans="1:13" x14ac:dyDescent="0.25">
      <c r="A23" t="s">
        <v>129</v>
      </c>
      <c r="B23" t="s">
        <v>115</v>
      </c>
      <c r="C23">
        <v>0.17108718935815664</v>
      </c>
      <c r="F23" t="s">
        <v>127</v>
      </c>
      <c r="G23" t="s">
        <v>133</v>
      </c>
      <c r="H23">
        <v>1.1877230685556166</v>
      </c>
      <c r="K23" t="s">
        <v>129</v>
      </c>
      <c r="L23" t="s">
        <v>177</v>
      </c>
      <c r="M23">
        <v>0.95877172685032241</v>
      </c>
    </row>
    <row r="24" spans="1:13" x14ac:dyDescent="0.25">
      <c r="A24" t="s">
        <v>129</v>
      </c>
      <c r="B24" t="s">
        <v>115</v>
      </c>
      <c r="C24">
        <v>0.38915153261664065</v>
      </c>
      <c r="F24" t="s">
        <v>127</v>
      </c>
      <c r="G24" t="s">
        <v>133</v>
      </c>
      <c r="H24">
        <v>0.20585205420414882</v>
      </c>
      <c r="K24" t="s">
        <v>129</v>
      </c>
      <c r="L24" t="s">
        <v>177</v>
      </c>
      <c r="M24">
        <v>0.74320396934457045</v>
      </c>
    </row>
    <row r="25" spans="1:13" x14ac:dyDescent="0.25">
      <c r="A25" t="s">
        <v>129</v>
      </c>
      <c r="B25" t="s">
        <v>115</v>
      </c>
      <c r="C25">
        <v>0.19549201998369981</v>
      </c>
      <c r="F25" t="s">
        <v>127</v>
      </c>
      <c r="G25" t="s">
        <v>133</v>
      </c>
      <c r="H25">
        <v>-0.26537631493748276</v>
      </c>
      <c r="K25" t="s">
        <v>129</v>
      </c>
      <c r="L25" t="s">
        <v>177</v>
      </c>
      <c r="M25">
        <v>0.7488360864205339</v>
      </c>
    </row>
    <row r="26" spans="1:13" x14ac:dyDescent="0.25">
      <c r="A26" t="s">
        <v>129</v>
      </c>
      <c r="B26" t="s">
        <v>115</v>
      </c>
      <c r="C26">
        <v>0</v>
      </c>
      <c r="F26" t="s">
        <v>127</v>
      </c>
      <c r="G26" t="s">
        <v>115</v>
      </c>
      <c r="H26" cm="1">
        <f t="array" ref="H26:H59">_xlfn._xlws.FILTER(Database!$AK$2:$AK$508,(Database!$F$2:$F$508=F26)*(Database!$J$2:$J$508=G26)*(ISBLANK(Database!$AJ$2:$AJ$508))*(Database!$AI$2:$AI$508="mg/L"))</f>
        <v>-2.2368337154312652</v>
      </c>
      <c r="K26" t="s">
        <v>129</v>
      </c>
      <c r="L26" t="s">
        <v>177</v>
      </c>
      <c r="M26">
        <v>0.10074156980153184</v>
      </c>
    </row>
    <row r="27" spans="1:13" x14ac:dyDescent="0.25">
      <c r="A27" t="s">
        <v>129</v>
      </c>
      <c r="B27" t="s">
        <v>115</v>
      </c>
      <c r="C27">
        <v>0.47000362924573563</v>
      </c>
      <c r="F27" t="s">
        <v>127</v>
      </c>
      <c r="G27" t="s">
        <v>115</v>
      </c>
      <c r="H27">
        <v>0.11922499697328473</v>
      </c>
      <c r="K27" t="s">
        <v>129</v>
      </c>
      <c r="L27" t="s">
        <v>177</v>
      </c>
      <c r="M27">
        <v>4.2200354490376471E-2</v>
      </c>
    </row>
    <row r="28" spans="1:13" x14ac:dyDescent="0.25">
      <c r="A28" t="s">
        <v>129</v>
      </c>
      <c r="B28" t="s">
        <v>115</v>
      </c>
      <c r="C28">
        <v>0.78845736036427028</v>
      </c>
      <c r="F28" t="s">
        <v>127</v>
      </c>
      <c r="G28" t="s">
        <v>115</v>
      </c>
      <c r="H28">
        <v>0.69314718055994529</v>
      </c>
      <c r="K28" t="s">
        <v>129</v>
      </c>
      <c r="L28" t="s">
        <v>177</v>
      </c>
      <c r="M28">
        <v>6.8402726884400619E-2</v>
      </c>
    </row>
    <row r="29" spans="1:13" x14ac:dyDescent="0.25">
      <c r="A29" t="s">
        <v>129</v>
      </c>
      <c r="B29" t="s">
        <v>115</v>
      </c>
      <c r="C29">
        <v>1.1933505496693133</v>
      </c>
      <c r="F29" t="s">
        <v>127</v>
      </c>
      <c r="G29" t="s">
        <v>115</v>
      </c>
      <c r="H29">
        <v>1.5220036130444261</v>
      </c>
      <c r="K29" t="s">
        <v>129</v>
      </c>
      <c r="L29" t="s">
        <v>177</v>
      </c>
      <c r="M29">
        <v>0.26319105244348512</v>
      </c>
    </row>
    <row r="30" spans="1:13" x14ac:dyDescent="0.25">
      <c r="A30" t="s">
        <v>129</v>
      </c>
      <c r="B30" t="s">
        <v>115</v>
      </c>
      <c r="C30">
        <v>0.28544743465036454</v>
      </c>
      <c r="F30" t="s">
        <v>127</v>
      </c>
      <c r="G30" t="s">
        <v>115</v>
      </c>
      <c r="H30">
        <v>0</v>
      </c>
      <c r="K30" t="s">
        <v>129</v>
      </c>
      <c r="L30" t="s">
        <v>177</v>
      </c>
      <c r="M30">
        <v>0.21082306692616912</v>
      </c>
    </row>
    <row r="31" spans="1:13" x14ac:dyDescent="0.25">
      <c r="A31" t="s">
        <v>129</v>
      </c>
      <c r="B31" t="s">
        <v>115</v>
      </c>
      <c r="C31">
        <v>0.70925058812652397</v>
      </c>
      <c r="F31" t="s">
        <v>127</v>
      </c>
      <c r="G31" t="s">
        <v>115</v>
      </c>
      <c r="H31">
        <v>-3.4011973816621555</v>
      </c>
      <c r="K31" t="s">
        <v>129</v>
      </c>
      <c r="L31" t="s">
        <v>177</v>
      </c>
      <c r="M31">
        <v>0.17081773231247002</v>
      </c>
    </row>
    <row r="32" spans="1:13" x14ac:dyDescent="0.25">
      <c r="A32" t="s">
        <v>129</v>
      </c>
      <c r="B32" t="s">
        <v>115</v>
      </c>
      <c r="C32">
        <v>1.4287150770038426</v>
      </c>
      <c r="F32" t="s">
        <v>127</v>
      </c>
      <c r="G32" t="s">
        <v>115</v>
      </c>
      <c r="H32">
        <v>0.30010459245033816</v>
      </c>
      <c r="K32" t="s">
        <v>129</v>
      </c>
      <c r="L32" t="s">
        <v>172</v>
      </c>
      <c r="M32" cm="1">
        <f t="array" ref="M32:M34">(_xlfn._xlws.FILTER(Database!$AK$2:$AK$508,(Database!$F$2:$F$508=K32)*(Database!$N$2:$N$508=L32)*(ISBLANK(Database!$AJ$2:$AJ$508))*(Database!$AI$2:$AI$508="mg/L")))</f>
        <v>0.39544128374076581</v>
      </c>
    </row>
    <row r="33" spans="1:13" x14ac:dyDescent="0.25">
      <c r="A33" t="s">
        <v>129</v>
      </c>
      <c r="B33" t="s">
        <v>115</v>
      </c>
      <c r="C33">
        <v>0.43796427550111888</v>
      </c>
      <c r="F33" t="s">
        <v>127</v>
      </c>
      <c r="G33" t="s">
        <v>115</v>
      </c>
      <c r="H33">
        <v>0.14842000511827322</v>
      </c>
      <c r="K33" t="s">
        <v>129</v>
      </c>
      <c r="L33" t="s">
        <v>172</v>
      </c>
      <c r="M33">
        <v>-0.19415601444095751</v>
      </c>
    </row>
    <row r="34" spans="1:13" x14ac:dyDescent="0.25">
      <c r="A34" t="s">
        <v>129</v>
      </c>
      <c r="B34" t="s">
        <v>115</v>
      </c>
      <c r="C34">
        <v>0.18774162426329385</v>
      </c>
      <c r="F34" t="s">
        <v>127</v>
      </c>
      <c r="G34" t="s">
        <v>115</v>
      </c>
      <c r="H34">
        <v>0.64003735524599692</v>
      </c>
      <c r="K34" t="s">
        <v>129</v>
      </c>
      <c r="L34" t="s">
        <v>172</v>
      </c>
      <c r="M34">
        <v>0.23916361049839335</v>
      </c>
    </row>
    <row r="35" spans="1:13" x14ac:dyDescent="0.25">
      <c r="A35" t="s">
        <v>129</v>
      </c>
      <c r="B35" t="s">
        <v>115</v>
      </c>
      <c r="C35">
        <v>0.62570589976441271</v>
      </c>
      <c r="F35" t="s">
        <v>127</v>
      </c>
      <c r="G35" t="s">
        <v>115</v>
      </c>
      <c r="H35">
        <v>0.51082562376599072</v>
      </c>
      <c r="K35" t="s">
        <v>129</v>
      </c>
      <c r="L35" t="s">
        <v>118</v>
      </c>
      <c r="M35" cm="1">
        <f t="array" ref="M35:M48">(_xlfn._xlws.FILTER(Database!$AK$2:$AK$508,(Database!$F$2:$F$508=K35)*(Database!$N$2:$N$508=L35)*(ISBLANK(Database!$AJ$2:$AJ$508))*(Database!$AI$2:$AI$508="mg/L")))</f>
        <v>0</v>
      </c>
    </row>
    <row r="36" spans="1:13" x14ac:dyDescent="0.25">
      <c r="A36" t="s">
        <v>129</v>
      </c>
      <c r="B36" t="s">
        <v>115</v>
      </c>
      <c r="C36">
        <v>0.95877172685032241</v>
      </c>
      <c r="F36" t="s">
        <v>127</v>
      </c>
      <c r="G36" t="s">
        <v>115</v>
      </c>
      <c r="H36">
        <v>0</v>
      </c>
      <c r="K36" t="s">
        <v>129</v>
      </c>
      <c r="L36" t="s">
        <v>118</v>
      </c>
      <c r="M36">
        <v>-1.4153943776063318</v>
      </c>
    </row>
    <row r="37" spans="1:13" x14ac:dyDescent="0.25">
      <c r="A37" t="s">
        <v>129</v>
      </c>
      <c r="B37" t="s">
        <v>115</v>
      </c>
      <c r="C37">
        <v>0.74320396934457045</v>
      </c>
      <c r="F37" t="s">
        <v>127</v>
      </c>
      <c r="G37" t="s">
        <v>115</v>
      </c>
      <c r="H37">
        <v>0.38496658655982352</v>
      </c>
      <c r="K37" t="s">
        <v>129</v>
      </c>
      <c r="L37" t="s">
        <v>118</v>
      </c>
      <c r="M37">
        <v>2.4766342513564341</v>
      </c>
    </row>
    <row r="38" spans="1:13" x14ac:dyDescent="0.25">
      <c r="A38" t="s">
        <v>129</v>
      </c>
      <c r="B38" t="s">
        <v>115</v>
      </c>
      <c r="C38">
        <v>0.7488360864205339</v>
      </c>
      <c r="F38" t="s">
        <v>127</v>
      </c>
      <c r="G38" t="s">
        <v>115</v>
      </c>
      <c r="H38">
        <v>-0.21465693743689113</v>
      </c>
      <c r="K38" t="s">
        <v>129</v>
      </c>
      <c r="L38" t="s">
        <v>118</v>
      </c>
      <c r="M38">
        <v>0.17108718935815664</v>
      </c>
    </row>
    <row r="39" spans="1:13" x14ac:dyDescent="0.25">
      <c r="A39" t="s">
        <v>129</v>
      </c>
      <c r="B39" t="s">
        <v>115</v>
      </c>
      <c r="C39">
        <v>0.10074156980153184</v>
      </c>
      <c r="F39" t="s">
        <v>127</v>
      </c>
      <c r="G39" t="s">
        <v>115</v>
      </c>
      <c r="H39">
        <v>0.5066933864810802</v>
      </c>
      <c r="K39" t="s">
        <v>129</v>
      </c>
      <c r="L39" t="s">
        <v>118</v>
      </c>
      <c r="M39">
        <v>1.1933505496693133</v>
      </c>
    </row>
    <row r="40" spans="1:13" x14ac:dyDescent="0.25">
      <c r="A40" t="s">
        <v>129</v>
      </c>
      <c r="B40" t="s">
        <v>115</v>
      </c>
      <c r="C40">
        <v>4.2200354490376471E-2</v>
      </c>
      <c r="F40" t="s">
        <v>127</v>
      </c>
      <c r="G40" t="s">
        <v>115</v>
      </c>
      <c r="H40">
        <v>1.4445632692438664</v>
      </c>
      <c r="K40" t="s">
        <v>129</v>
      </c>
      <c r="L40" t="s">
        <v>118</v>
      </c>
      <c r="M40">
        <v>0.28544743465036454</v>
      </c>
    </row>
    <row r="41" spans="1:13" x14ac:dyDescent="0.25">
      <c r="A41" t="s">
        <v>129</v>
      </c>
      <c r="B41" t="s">
        <v>115</v>
      </c>
      <c r="C41">
        <v>6.8402726884400619E-2</v>
      </c>
      <c r="F41" t="s">
        <v>127</v>
      </c>
      <c r="G41" t="s">
        <v>115</v>
      </c>
      <c r="H41">
        <v>-0.76214005204689661</v>
      </c>
      <c r="K41" t="s">
        <v>129</v>
      </c>
      <c r="L41" t="s">
        <v>118</v>
      </c>
      <c r="M41">
        <v>0.70925058812652397</v>
      </c>
    </row>
    <row r="42" spans="1:13" x14ac:dyDescent="0.25">
      <c r="A42" t="s">
        <v>129</v>
      </c>
      <c r="B42" t="s">
        <v>115</v>
      </c>
      <c r="C42">
        <v>0.26319105244348512</v>
      </c>
      <c r="F42" t="s">
        <v>127</v>
      </c>
      <c r="G42" t="s">
        <v>115</v>
      </c>
      <c r="H42">
        <v>1.8245492920510458</v>
      </c>
      <c r="K42" t="s">
        <v>129</v>
      </c>
      <c r="L42" t="s">
        <v>118</v>
      </c>
      <c r="M42">
        <v>1.4287150770038426</v>
      </c>
    </row>
    <row r="43" spans="1:13" x14ac:dyDescent="0.25">
      <c r="A43" t="s">
        <v>129</v>
      </c>
      <c r="B43" t="s">
        <v>115</v>
      </c>
      <c r="C43">
        <v>0.21082306692616912</v>
      </c>
      <c r="F43" t="s">
        <v>127</v>
      </c>
      <c r="G43" t="s">
        <v>115</v>
      </c>
      <c r="H43">
        <v>0.22314355131420976</v>
      </c>
      <c r="K43" t="s">
        <v>129</v>
      </c>
      <c r="L43" t="s">
        <v>118</v>
      </c>
      <c r="M43">
        <v>0</v>
      </c>
    </row>
    <row r="44" spans="1:13" x14ac:dyDescent="0.25">
      <c r="A44" t="s">
        <v>129</v>
      </c>
      <c r="B44" t="s">
        <v>115</v>
      </c>
      <c r="C44">
        <v>0.17081773231247002</v>
      </c>
      <c r="F44" t="s">
        <v>127</v>
      </c>
      <c r="G44" t="s">
        <v>115</v>
      </c>
      <c r="H44">
        <v>2.0476928433652555</v>
      </c>
      <c r="K44" t="s">
        <v>129</v>
      </c>
      <c r="L44" t="s">
        <v>118</v>
      </c>
      <c r="M44">
        <v>1.5964787677915953</v>
      </c>
    </row>
    <row r="45" spans="1:13" x14ac:dyDescent="0.25">
      <c r="A45" t="s">
        <v>129</v>
      </c>
      <c r="B45" t="s">
        <v>115</v>
      </c>
      <c r="C45">
        <v>0</v>
      </c>
      <c r="F45" t="s">
        <v>127</v>
      </c>
      <c r="G45" t="s">
        <v>115</v>
      </c>
      <c r="H45">
        <v>0.64003735524599703</v>
      </c>
      <c r="K45" t="s">
        <v>129</v>
      </c>
      <c r="L45" t="s">
        <v>118</v>
      </c>
      <c r="M45">
        <v>0</v>
      </c>
    </row>
    <row r="46" spans="1:13" x14ac:dyDescent="0.25">
      <c r="A46" t="s">
        <v>129</v>
      </c>
      <c r="B46" t="s">
        <v>115</v>
      </c>
      <c r="C46">
        <v>0</v>
      </c>
      <c r="F46" t="s">
        <v>127</v>
      </c>
      <c r="G46" t="s">
        <v>115</v>
      </c>
      <c r="H46">
        <v>1.0116009116784799</v>
      </c>
      <c r="K46" t="s">
        <v>129</v>
      </c>
      <c r="L46" t="s">
        <v>118</v>
      </c>
      <c r="M46">
        <v>0</v>
      </c>
    </row>
    <row r="47" spans="1:13" x14ac:dyDescent="0.25">
      <c r="A47" t="s">
        <v>129</v>
      </c>
      <c r="B47" t="s">
        <v>115</v>
      </c>
      <c r="C47">
        <v>0</v>
      </c>
      <c r="F47" t="s">
        <v>127</v>
      </c>
      <c r="G47" t="s">
        <v>115</v>
      </c>
      <c r="H47">
        <v>-1.8852855272388784</v>
      </c>
      <c r="K47" t="s">
        <v>129</v>
      </c>
      <c r="L47" t="s">
        <v>118</v>
      </c>
      <c r="M47">
        <v>0.40546510810816422</v>
      </c>
    </row>
    <row r="48" spans="1:13" x14ac:dyDescent="0.25">
      <c r="A48" t="s">
        <v>129</v>
      </c>
      <c r="B48" t="s">
        <v>115</v>
      </c>
      <c r="C48">
        <v>0.40546510810816422</v>
      </c>
      <c r="F48" t="s">
        <v>127</v>
      </c>
      <c r="G48" t="s">
        <v>115</v>
      </c>
      <c r="H48">
        <v>0.7537718023763802</v>
      </c>
      <c r="K48" t="s">
        <v>129</v>
      </c>
      <c r="L48" t="s">
        <v>118</v>
      </c>
      <c r="M48">
        <v>0.40546510810816422</v>
      </c>
    </row>
    <row r="49" spans="1:13" x14ac:dyDescent="0.25">
      <c r="A49" t="s">
        <v>129</v>
      </c>
      <c r="B49" t="s">
        <v>115</v>
      </c>
      <c r="C49">
        <v>0.40546510810816422</v>
      </c>
      <c r="F49" t="s">
        <v>127</v>
      </c>
      <c r="G49" t="s">
        <v>115</v>
      </c>
      <c r="H49">
        <v>-0.8574502318512216</v>
      </c>
      <c r="K49" t="s">
        <v>127</v>
      </c>
      <c r="L49" t="s">
        <v>132</v>
      </c>
      <c r="M49" cm="1">
        <f t="array" ref="M49:M53">(_xlfn._xlws.FILTER(Database!$AK$2:$AK$508,(Database!$F$2:$F$508=K49)*(Database!$N$2:$N$508=L49)*(ISBLANK(Database!$AJ$2:$AJ$508))*(Database!$AI$2:$AI$508="mg/L")))</f>
        <v>0.75096675144877156</v>
      </c>
    </row>
    <row r="50" spans="1:13" x14ac:dyDescent="0.25">
      <c r="A50" t="s">
        <v>129</v>
      </c>
      <c r="B50" t="s">
        <v>115</v>
      </c>
      <c r="C50">
        <v>0.82595733261948501</v>
      </c>
      <c r="F50" t="s">
        <v>127</v>
      </c>
      <c r="G50" t="s">
        <v>115</v>
      </c>
      <c r="H50">
        <v>-0.69314718055994529</v>
      </c>
      <c r="K50" t="s">
        <v>127</v>
      </c>
      <c r="L50" t="s">
        <v>132</v>
      </c>
      <c r="M50">
        <v>0.27369583047704094</v>
      </c>
    </row>
    <row r="51" spans="1:13" x14ac:dyDescent="0.25">
      <c r="F51" t="s">
        <v>127</v>
      </c>
      <c r="G51" t="s">
        <v>115</v>
      </c>
      <c r="H51">
        <v>-0.19415601444095737</v>
      </c>
      <c r="K51" t="s">
        <v>127</v>
      </c>
      <c r="L51" t="s">
        <v>132</v>
      </c>
      <c r="M51">
        <v>0.39465419200394874</v>
      </c>
    </row>
    <row r="52" spans="1:13" x14ac:dyDescent="0.25">
      <c r="F52" t="s">
        <v>127</v>
      </c>
      <c r="G52" t="s">
        <v>115</v>
      </c>
      <c r="H52">
        <v>-0.19415601444095737</v>
      </c>
      <c r="K52" t="s">
        <v>127</v>
      </c>
      <c r="L52" t="s">
        <v>132</v>
      </c>
      <c r="M52">
        <v>6.1875403718087453E-2</v>
      </c>
    </row>
    <row r="53" spans="1:13" x14ac:dyDescent="0.25">
      <c r="F53" t="s">
        <v>127</v>
      </c>
      <c r="G53" t="s">
        <v>115</v>
      </c>
      <c r="H53">
        <v>-0.19415601444095737</v>
      </c>
      <c r="K53" t="s">
        <v>127</v>
      </c>
      <c r="L53" t="s">
        <v>132</v>
      </c>
      <c r="M53">
        <v>0.20585205420414882</v>
      </c>
    </row>
    <row r="54" spans="1:13" x14ac:dyDescent="0.25">
      <c r="F54" t="s">
        <v>127</v>
      </c>
      <c r="G54" t="s">
        <v>115</v>
      </c>
      <c r="H54">
        <v>0</v>
      </c>
      <c r="K54" t="s">
        <v>127</v>
      </c>
      <c r="L54" t="s">
        <v>192</v>
      </c>
      <c r="M54" cm="1">
        <f t="array" ref="M54:M59">(_xlfn._xlws.FILTER(Database!$AK$2:$AK$508,(Database!$F$2:$F$508=K54)*(Database!$N$2:$N$508=L54)*(ISBLANK(Database!$AJ$2:$AJ$508))*(Database!$AI$2:$AI$508="mg/L")))</f>
        <v>0.30010459245033816</v>
      </c>
    </row>
    <row r="55" spans="1:13" x14ac:dyDescent="0.25">
      <c r="F55" t="s">
        <v>127</v>
      </c>
      <c r="G55" t="s">
        <v>115</v>
      </c>
      <c r="H55">
        <v>0</v>
      </c>
      <c r="K55" t="s">
        <v>127</v>
      </c>
      <c r="L55" t="s">
        <v>192</v>
      </c>
      <c r="M55">
        <v>0.38496658655982352</v>
      </c>
    </row>
    <row r="56" spans="1:13" x14ac:dyDescent="0.25">
      <c r="F56" t="s">
        <v>127</v>
      </c>
      <c r="G56" t="s">
        <v>115</v>
      </c>
      <c r="H56">
        <v>0</v>
      </c>
      <c r="K56" t="s">
        <v>127</v>
      </c>
      <c r="L56" t="s">
        <v>192</v>
      </c>
      <c r="M56">
        <v>-0.21465693743689113</v>
      </c>
    </row>
    <row r="57" spans="1:13" x14ac:dyDescent="0.25">
      <c r="F57" t="s">
        <v>127</v>
      </c>
      <c r="G57" t="s">
        <v>115</v>
      </c>
      <c r="H57">
        <v>0</v>
      </c>
      <c r="K57" t="s">
        <v>127</v>
      </c>
      <c r="L57" t="s">
        <v>192</v>
      </c>
      <c r="M57">
        <v>0.5066933864810802</v>
      </c>
    </row>
    <row r="58" spans="1:13" x14ac:dyDescent="0.25">
      <c r="F58" t="s">
        <v>127</v>
      </c>
      <c r="G58" t="s">
        <v>115</v>
      </c>
      <c r="H58">
        <v>1.1526795099383855</v>
      </c>
      <c r="K58" t="s">
        <v>127</v>
      </c>
      <c r="L58" t="s">
        <v>192</v>
      </c>
      <c r="M58">
        <v>1.8245492920510458</v>
      </c>
    </row>
    <row r="59" spans="1:13" x14ac:dyDescent="0.25">
      <c r="F59" t="s">
        <v>127</v>
      </c>
      <c r="G59" t="s">
        <v>115</v>
      </c>
      <c r="H59">
        <v>-0.1312138944841601</v>
      </c>
      <c r="K59" t="s">
        <v>127</v>
      </c>
      <c r="L59" t="s">
        <v>192</v>
      </c>
      <c r="M59">
        <v>2.0476928433652555</v>
      </c>
    </row>
    <row r="60" spans="1:13" x14ac:dyDescent="0.25">
      <c r="K60" t="s">
        <v>127</v>
      </c>
      <c r="L60" t="s">
        <v>136</v>
      </c>
      <c r="M60" cm="1">
        <f t="array" ref="M60:M66">(_xlfn._xlws.FILTER(Database!$AK$2:$AK$508,(Database!$F$2:$F$508=K60)*(Database!$N$2:$N$508=L60)*(ISBLANK(Database!$AJ$2:$AJ$508))*(Database!$AI$2:$AI$508="mg/L")))</f>
        <v>-2.2368337154312652</v>
      </c>
    </row>
    <row r="61" spans="1:13" x14ac:dyDescent="0.25">
      <c r="K61" t="s">
        <v>127</v>
      </c>
      <c r="L61" t="s">
        <v>136</v>
      </c>
      <c r="M61">
        <v>0.11922499697328473</v>
      </c>
    </row>
    <row r="62" spans="1:13" x14ac:dyDescent="0.25">
      <c r="K62" t="s">
        <v>127</v>
      </c>
      <c r="L62" t="s">
        <v>136</v>
      </c>
      <c r="M62">
        <v>0.69314718055994529</v>
      </c>
    </row>
    <row r="63" spans="1:13" x14ac:dyDescent="0.25">
      <c r="K63" t="s">
        <v>127</v>
      </c>
      <c r="L63" t="s">
        <v>136</v>
      </c>
      <c r="M63">
        <v>1.5220036130444261</v>
      </c>
    </row>
    <row r="64" spans="1:13" x14ac:dyDescent="0.25">
      <c r="K64" t="s">
        <v>127</v>
      </c>
      <c r="L64" t="s">
        <v>136</v>
      </c>
      <c r="M64">
        <v>0.8175418105486415</v>
      </c>
    </row>
    <row r="65" spans="11:13" x14ac:dyDescent="0.25">
      <c r="K65" t="s">
        <v>127</v>
      </c>
      <c r="L65" t="s">
        <v>136</v>
      </c>
      <c r="M65">
        <v>0.15641568645811044</v>
      </c>
    </row>
    <row r="66" spans="11:13" x14ac:dyDescent="0.25">
      <c r="K66" t="s">
        <v>127</v>
      </c>
      <c r="L66" t="s">
        <v>136</v>
      </c>
      <c r="M66">
        <v>0.22314355131420976</v>
      </c>
    </row>
    <row r="67" spans="11:13" x14ac:dyDescent="0.25">
      <c r="K67" t="s">
        <v>127</v>
      </c>
      <c r="L67" t="s">
        <v>177</v>
      </c>
      <c r="M67" cm="1">
        <f t="array" ref="M67:M85">(_xlfn._xlws.FILTER(Database!$AK$2:$AK$508,(Database!$F$2:$F$508=K67)*(Database!$N$2:$N$508=L67)*(ISBLANK(Database!$AJ$2:$AJ$508))*(Database!$AI$2:$AI$508="mg/L")))</f>
        <v>0.8395458835828854</v>
      </c>
    </row>
    <row r="68" spans="11:13" x14ac:dyDescent="0.25">
      <c r="K68" t="s">
        <v>127</v>
      </c>
      <c r="L68" t="s">
        <v>177</v>
      </c>
      <c r="M68">
        <v>0.99261299943378867</v>
      </c>
    </row>
    <row r="69" spans="11:13" x14ac:dyDescent="0.25">
      <c r="K69" t="s">
        <v>127</v>
      </c>
      <c r="L69" t="s">
        <v>177</v>
      </c>
      <c r="M69">
        <v>0.83700617435065583</v>
      </c>
    </row>
    <row r="70" spans="11:13" x14ac:dyDescent="0.25">
      <c r="K70" t="s">
        <v>127</v>
      </c>
      <c r="L70" t="s">
        <v>177</v>
      </c>
      <c r="M70">
        <v>6.062462181643484E-2</v>
      </c>
    </row>
    <row r="71" spans="11:13" x14ac:dyDescent="0.25">
      <c r="K71" t="s">
        <v>127</v>
      </c>
      <c r="L71" t="s">
        <v>177</v>
      </c>
      <c r="M71">
        <v>-0.12014431184206334</v>
      </c>
    </row>
    <row r="72" spans="11:13" x14ac:dyDescent="0.25">
      <c r="K72" t="s">
        <v>127</v>
      </c>
      <c r="L72" t="s">
        <v>177</v>
      </c>
      <c r="M72">
        <v>0.51082562376599072</v>
      </c>
    </row>
    <row r="73" spans="11:13" x14ac:dyDescent="0.25">
      <c r="K73" t="s">
        <v>127</v>
      </c>
      <c r="L73" t="s">
        <v>177</v>
      </c>
      <c r="M73">
        <v>0</v>
      </c>
    </row>
    <row r="74" spans="11:13" x14ac:dyDescent="0.25">
      <c r="K74" t="s">
        <v>127</v>
      </c>
      <c r="L74" t="s">
        <v>177</v>
      </c>
      <c r="M74">
        <v>0.64003735524599703</v>
      </c>
    </row>
    <row r="75" spans="11:13" x14ac:dyDescent="0.25">
      <c r="K75" t="s">
        <v>127</v>
      </c>
      <c r="L75" t="s">
        <v>177</v>
      </c>
      <c r="M75">
        <v>1.0116009116784799</v>
      </c>
    </row>
    <row r="76" spans="11:13" x14ac:dyDescent="0.25">
      <c r="K76" t="s">
        <v>127</v>
      </c>
      <c r="L76" t="s">
        <v>177</v>
      </c>
      <c r="M76">
        <v>-1.8852855272388784</v>
      </c>
    </row>
    <row r="77" spans="11:13" x14ac:dyDescent="0.25">
      <c r="K77" t="s">
        <v>127</v>
      </c>
      <c r="L77" t="s">
        <v>177</v>
      </c>
      <c r="M77">
        <v>0.7537718023763802</v>
      </c>
    </row>
    <row r="78" spans="11:13" x14ac:dyDescent="0.25">
      <c r="K78" t="s">
        <v>127</v>
      </c>
      <c r="L78" t="s">
        <v>177</v>
      </c>
      <c r="M78">
        <v>0.89962367938894328</v>
      </c>
    </row>
    <row r="79" spans="11:13" x14ac:dyDescent="0.25">
      <c r="K79" t="s">
        <v>127</v>
      </c>
      <c r="L79" t="s">
        <v>177</v>
      </c>
      <c r="M79">
        <v>1.4378280112350734</v>
      </c>
    </row>
    <row r="80" spans="11:13" x14ac:dyDescent="0.25">
      <c r="K80" t="s">
        <v>127</v>
      </c>
      <c r="L80" t="s">
        <v>177</v>
      </c>
      <c r="M80">
        <v>1.1877230685556166</v>
      </c>
    </row>
    <row r="81" spans="11:13" x14ac:dyDescent="0.25">
      <c r="K81" t="s">
        <v>127</v>
      </c>
      <c r="L81" t="s">
        <v>177</v>
      </c>
      <c r="M81">
        <v>-0.8574502318512216</v>
      </c>
    </row>
    <row r="82" spans="11:13" x14ac:dyDescent="0.25">
      <c r="K82" t="s">
        <v>127</v>
      </c>
      <c r="L82" t="s">
        <v>177</v>
      </c>
      <c r="M82">
        <v>-0.69314718055994529</v>
      </c>
    </row>
    <row r="83" spans="11:13" x14ac:dyDescent="0.25">
      <c r="K83" t="s">
        <v>127</v>
      </c>
      <c r="L83" t="s">
        <v>177</v>
      </c>
      <c r="M83">
        <v>-0.19415601444095737</v>
      </c>
    </row>
    <row r="84" spans="11:13" x14ac:dyDescent="0.25">
      <c r="K84" t="s">
        <v>127</v>
      </c>
      <c r="L84" t="s">
        <v>177</v>
      </c>
      <c r="M84">
        <v>-0.19415601444095737</v>
      </c>
    </row>
    <row r="85" spans="11:13" x14ac:dyDescent="0.25">
      <c r="K85" t="s">
        <v>127</v>
      </c>
      <c r="L85" t="s">
        <v>177</v>
      </c>
      <c r="M85">
        <v>-0.19415601444095737</v>
      </c>
    </row>
    <row r="86" spans="11:13" x14ac:dyDescent="0.25">
      <c r="K86" t="s">
        <v>127</v>
      </c>
      <c r="L86" t="s">
        <v>172</v>
      </c>
      <c r="M86" cm="1">
        <f t="array" ref="M86:M89">(_xlfn._xlws.FILTER(Database!$AK$2:$AK$508,(Database!$F$2:$F$508=K86)*(Database!$N$2:$N$508=L86)*(ISBLANK(Database!$AJ$2:$AJ$508))*(Database!$AI$2:$AI$508="mg/L")))</f>
        <v>0.41224479509354323</v>
      </c>
    </row>
    <row r="87" spans="11:13" x14ac:dyDescent="0.25">
      <c r="K87" t="s">
        <v>127</v>
      </c>
      <c r="L87" t="s">
        <v>172</v>
      </c>
      <c r="M87">
        <v>0.92320920708434684</v>
      </c>
    </row>
    <row r="88" spans="11:13" x14ac:dyDescent="0.25">
      <c r="K88" t="s">
        <v>127</v>
      </c>
      <c r="L88" t="s">
        <v>172</v>
      </c>
      <c r="M88">
        <v>0.39421639557229365</v>
      </c>
    </row>
    <row r="89" spans="11:13" x14ac:dyDescent="0.25">
      <c r="K89" t="s">
        <v>127</v>
      </c>
      <c r="L89" t="s">
        <v>172</v>
      </c>
      <c r="M89">
        <v>-0.26537631493748276</v>
      </c>
    </row>
    <row r="90" spans="11:13" x14ac:dyDescent="0.25">
      <c r="K90" t="s">
        <v>127</v>
      </c>
      <c r="L90" t="s">
        <v>118</v>
      </c>
      <c r="M90" cm="1">
        <f t="array" ref="M90:M102">(_xlfn._xlws.FILTER(Database!$AK$2:$AK$508,(Database!$F$2:$F$508=K90)*(Database!$N$2:$N$508=L90)*(ISBLANK(Database!$AJ$2:$AJ$508))*(Database!$AI$2:$AI$508="mg/L")))</f>
        <v>0</v>
      </c>
    </row>
    <row r="91" spans="11:13" x14ac:dyDescent="0.25">
      <c r="K91" t="s">
        <v>127</v>
      </c>
      <c r="L91" t="s">
        <v>118</v>
      </c>
      <c r="M91">
        <v>-3.4011973816621555</v>
      </c>
    </row>
    <row r="92" spans="11:13" x14ac:dyDescent="0.25">
      <c r="K92" t="s">
        <v>127</v>
      </c>
      <c r="L92" t="s">
        <v>118</v>
      </c>
      <c r="M92">
        <v>0.14842000511827322</v>
      </c>
    </row>
    <row r="93" spans="11:13" x14ac:dyDescent="0.25">
      <c r="K93" t="s">
        <v>127</v>
      </c>
      <c r="L93" t="s">
        <v>118</v>
      </c>
      <c r="M93">
        <v>0.64003735524599692</v>
      </c>
    </row>
    <row r="94" spans="11:13" x14ac:dyDescent="0.25">
      <c r="K94" t="s">
        <v>127</v>
      </c>
      <c r="L94" t="s">
        <v>118</v>
      </c>
      <c r="M94">
        <v>1.4445632692438664</v>
      </c>
    </row>
    <row r="95" spans="11:13" x14ac:dyDescent="0.25">
      <c r="K95" t="s">
        <v>127</v>
      </c>
      <c r="L95" t="s">
        <v>118</v>
      </c>
      <c r="M95">
        <v>-0.76214005204689661</v>
      </c>
    </row>
    <row r="96" spans="11:13" x14ac:dyDescent="0.25">
      <c r="K96" t="s">
        <v>127</v>
      </c>
      <c r="L96" t="s">
        <v>118</v>
      </c>
      <c r="M96">
        <v>0</v>
      </c>
    </row>
    <row r="97" spans="11:13" x14ac:dyDescent="0.25">
      <c r="K97" t="s">
        <v>127</v>
      </c>
      <c r="L97" t="s">
        <v>118</v>
      </c>
      <c r="M97">
        <v>0.59212677824473614</v>
      </c>
    </row>
    <row r="98" spans="11:13" x14ac:dyDescent="0.25">
      <c r="K98" t="s">
        <v>127</v>
      </c>
      <c r="L98" t="s">
        <v>118</v>
      </c>
      <c r="M98">
        <v>0</v>
      </c>
    </row>
    <row r="99" spans="11:13" x14ac:dyDescent="0.25">
      <c r="K99" t="s">
        <v>127</v>
      </c>
      <c r="L99" t="s">
        <v>118</v>
      </c>
      <c r="M99">
        <v>0</v>
      </c>
    </row>
    <row r="100" spans="11:13" x14ac:dyDescent="0.25">
      <c r="K100" t="s">
        <v>127</v>
      </c>
      <c r="L100" t="s">
        <v>118</v>
      </c>
      <c r="M100">
        <v>0</v>
      </c>
    </row>
    <row r="101" spans="11:13" x14ac:dyDescent="0.25">
      <c r="K101" t="s">
        <v>127</v>
      </c>
      <c r="L101" t="s">
        <v>118</v>
      </c>
      <c r="M101">
        <v>0</v>
      </c>
    </row>
    <row r="102" spans="11:13" x14ac:dyDescent="0.25">
      <c r="K102" t="s">
        <v>127</v>
      </c>
      <c r="L102" t="s">
        <v>118</v>
      </c>
      <c r="M102">
        <v>1.1526795099383855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DB952B3F1AD488B30375C5FFCB8A4" ma:contentTypeVersion="20" ma:contentTypeDescription="Create a new document." ma:contentTypeScope="" ma:versionID="9fda8c18161e4421ae60c32d32b91bd1">
  <xsd:schema xmlns:xsd="http://www.w3.org/2001/XMLSchema" xmlns:xs="http://www.w3.org/2001/XMLSchema" xmlns:p="http://schemas.microsoft.com/office/2006/metadata/properties" xmlns:ns1="http://schemas.microsoft.com/sharepoint/v3" xmlns:ns2="940021af-742e-4141-8d10-aee19040e868" xmlns:ns3="25324807-caa3-4639-aacf-9207289bc20c" targetNamespace="http://schemas.microsoft.com/office/2006/metadata/properties" ma:root="true" ma:fieldsID="9723c71c940c4f9f5b55517bd6bf9f72" ns1:_="" ns2:_="" ns3:_="">
    <xsd:import namespace="http://schemas.microsoft.com/sharepoint/v3"/>
    <xsd:import namespace="940021af-742e-4141-8d10-aee19040e868"/>
    <xsd:import namespace="25324807-caa3-4639-aacf-9207289bc2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0021af-742e-4141-8d10-aee19040e8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05c2eb-d2c0-41df-817a-9abe70ce6ca6"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324807-caa3-4639-aacf-9207289bc20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f2967ef-73dc-4cd5-b6ec-868cb930d55b}" ma:internalName="TaxCatchAll" ma:showField="CatchAllData" ma:web="25324807-caa3-4639-aacf-9207289bc2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40021af-742e-4141-8d10-aee19040e868">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5324807-caa3-4639-aacf-9207289bc20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DA1A55-933F-4D00-9402-FA865D72D7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0021af-742e-4141-8d10-aee19040e868"/>
    <ds:schemaRef ds:uri="25324807-caa3-4639-aacf-9207289bc2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5F41F5-CD15-424C-ACFB-11CDA59BFF8C}">
  <ds:schemaRefs>
    <ds:schemaRef ds:uri="http://schemas.microsoft.com/office/2006/metadata/properties"/>
    <ds:schemaRef ds:uri="http://schemas.microsoft.com/office/infopath/2007/PartnerControls"/>
    <ds:schemaRef ds:uri="940021af-742e-4141-8d10-aee19040e868"/>
    <ds:schemaRef ds:uri="http://schemas.microsoft.com/sharepoint/v3"/>
    <ds:schemaRef ds:uri="25324807-caa3-4639-aacf-9207289bc20c"/>
  </ds:schemaRefs>
</ds:datastoreItem>
</file>

<file path=customXml/itemProps3.xml><?xml version="1.0" encoding="utf-8"?>
<ds:datastoreItem xmlns:ds="http://schemas.openxmlformats.org/officeDocument/2006/customXml" ds:itemID="{8BF7820F-6C2E-4225-AC3B-A78822ACB4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Data Dictionary</vt:lpstr>
      <vt:lpstr>List of Studies</vt:lpstr>
      <vt:lpstr>Database</vt:lpstr>
      <vt:lpstr>Analysis</vt:lpstr>
      <vt:lpstr>Regression Data</vt:lpstr>
      <vt:lpstr>Version History</vt:lpstr>
      <vt:lpstr>Boxplots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 Jain</dc:creator>
  <cp:keywords/>
  <dc:description/>
  <cp:lastModifiedBy>Michael Schramm</cp:lastModifiedBy>
  <cp:revision/>
  <dcterms:created xsi:type="dcterms:W3CDTF">2023-07-07T17:33:24Z</dcterms:created>
  <dcterms:modified xsi:type="dcterms:W3CDTF">2024-01-12T20:54:40Z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0x01010061EDB952B3F1AD488B30375C5FFCB8A4</vt:lpwstr>
  </property>
  <property fmtid="{D5CDD505-2E9C-101B-9397-08002B2CF9AE}" pid="3" name="MediaServiceImageTags">
    <vt:lpwstr/>
  </property>
</Properties>
</file>