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Ex4.xml" ContentType="application/vnd.ms-office.chartex+xml"/>
  <Override PartName="/xl/charts/style4.xml" ContentType="application/vnd.ms-office.chartstyle+xml"/>
  <Override PartName="/xl/charts/colors4.xml" ContentType="application/vnd.ms-office.chartcolorstyle+xml"/>
  <Override PartName="/xl/charts/chart1.xml" ContentType="application/vnd.openxmlformats-officedocument.drawingml.chart+xml"/>
  <Override PartName="/xl/charts/style5.xml" ContentType="application/vnd.ms-office.chartstyle+xml"/>
  <Override PartName="/xl/charts/colors5.xml" ContentType="application/vnd.ms-office.chartcolorstyle+xml"/>
  <Override PartName="/xl/charts/chart2.xml" ContentType="application/vnd.openxmlformats-officedocument.drawingml.chart+xml"/>
  <Override PartName="/xl/charts/style6.xml" ContentType="application/vnd.ms-office.chartstyle+xml"/>
  <Override PartName="/xl/charts/colors6.xml" ContentType="application/vnd.ms-office.chartcolorstyle+xml"/>
  <Override PartName="/xl/charts/chart3.xml" ContentType="application/vnd.openxmlformats-officedocument.drawingml.chart+xml"/>
  <Override PartName="/xl/charts/style7.xml" ContentType="application/vnd.ms-office.chartstyle+xml"/>
  <Override PartName="/xl/charts/colors7.xml" ContentType="application/vnd.ms-office.chartcolorstyle+xml"/>
  <Override PartName="/xl/charts/chart4.xml" ContentType="application/vnd.openxmlformats-officedocument.drawingml.chart+xml"/>
  <Override PartName="/xl/charts/style8.xml" ContentType="application/vnd.ms-office.chartstyle+xml"/>
  <Override PartName="/xl/charts/colors8.xml" ContentType="application/vnd.ms-office.chartcolorstyle+xml"/>
  <Override PartName="/xl/charts/chart5.xml" ContentType="application/vnd.openxmlformats-officedocument.drawingml.chart+xml"/>
  <Override PartName="/xl/charts/style9.xml" ContentType="application/vnd.ms-office.chartstyle+xml"/>
  <Override PartName="/xl/charts/colors9.xml" ContentType="application/vnd.ms-office.chartcolorstyle+xml"/>
  <Override PartName="/xl/charts/chart6.xml" ContentType="application/vnd.openxmlformats-officedocument.drawingml.chart+xml"/>
  <Override PartName="/xl/charts/style10.xml" ContentType="application/vnd.ms-office.chartstyle+xml"/>
  <Override PartName="/xl/charts/colors10.xml" ContentType="application/vnd.ms-office.chartcolorstyle+xml"/>
  <Override PartName="/xl/charts/chart7.xml" ContentType="application/vnd.openxmlformats-officedocument.drawingml.chart+xml"/>
  <Override PartName="/xl/charts/style11.xml" ContentType="application/vnd.ms-office.chartstyle+xml"/>
  <Override PartName="/xl/charts/colors11.xml" ContentType="application/vnd.ms-office.chartcolorstyle+xml"/>
  <Override PartName="/xl/charts/chart8.xml" ContentType="application/vnd.openxmlformats-officedocument.drawingml.chart+xml"/>
  <Override PartName="/xl/charts/style12.xml" ContentType="application/vnd.ms-office.chartstyle+xml"/>
  <Override PartName="/xl/charts/colors12.xml" ContentType="application/vnd.ms-office.chartcolorstyle+xml"/>
  <Override PartName="/xl/charts/chart9.xml" ContentType="application/vnd.openxmlformats-officedocument.drawingml.chart+xml"/>
  <Override PartName="/xl/charts/style13.xml" ContentType="application/vnd.ms-office.chartstyle+xml"/>
  <Override PartName="/xl/charts/colors13.xml" ContentType="application/vnd.ms-office.chartcolorstyle+xml"/>
  <Override PartName="/xl/charts/chart10.xml" ContentType="application/vnd.openxmlformats-officedocument.drawingml.chart+xml"/>
  <Override PartName="/xl/charts/style14.xml" ContentType="application/vnd.ms-office.chartstyle+xml"/>
  <Override PartName="/xl/charts/colors14.xml" ContentType="application/vnd.ms-office.chartcolorstyle+xml"/>
  <Override PartName="/xl/charts/chart11.xml" ContentType="application/vnd.openxmlformats-officedocument.drawingml.chart+xml"/>
  <Override PartName="/xl/charts/style15.xml" ContentType="application/vnd.ms-office.chartstyle+xml"/>
  <Override PartName="/xl/charts/colors15.xml" ContentType="application/vnd.ms-office.chartcolorstyle+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charts/chart13.xml" ContentType="application/vnd.openxmlformats-officedocument.drawingml.chart+xml"/>
  <Override PartName="/xl/charts/style17.xml" ContentType="application/vnd.ms-office.chartstyle+xml"/>
  <Override PartName="/xl/charts/colors17.xml" ContentType="application/vnd.ms-office.chartcolorstyle+xml"/>
  <Override PartName="/xl/charts/chart14.xml" ContentType="application/vnd.openxmlformats-officedocument.drawingml.chart+xml"/>
  <Override PartName="/xl/charts/style18.xml" ContentType="application/vnd.ms-office.chartstyle+xml"/>
  <Override PartName="/xl/charts/colors18.xml" ContentType="application/vnd.ms-office.chartcolorstyle+xml"/>
  <Override PartName="/xl/charts/chart15.xml" ContentType="application/vnd.openxmlformats-officedocument.drawingml.chart+xml"/>
  <Override PartName="/xl/charts/style19.xml" ContentType="application/vnd.ms-office.chartstyle+xml"/>
  <Override PartName="/xl/charts/colors19.xml" ContentType="application/vnd.ms-office.chartcolorstyle+xml"/>
  <Override PartName="/xl/charts/chart16.xml" ContentType="application/vnd.openxmlformats-officedocument.drawingml.chart+xml"/>
  <Override PartName="/xl/charts/style20.xml" ContentType="application/vnd.ms-office.chartstyle+xml"/>
  <Override PartName="/xl/charts/colors20.xml" ContentType="application/vnd.ms-office.chartcolorstyle+xml"/>
  <Override PartName="/xl/charts/chart17.xml" ContentType="application/vnd.openxmlformats-officedocument.drawingml.chart+xml"/>
  <Override PartName="/xl/charts/style21.xml" ContentType="application/vnd.ms-office.chartstyle+xml"/>
  <Override PartName="/xl/charts/colors21.xml" ContentType="application/vnd.ms-office.chartcolorstyle+xml"/>
  <Override PartName="/xl/charts/chart18.xml" ContentType="application/vnd.openxmlformats-officedocument.drawingml.chart+xml"/>
  <Override PartName="/xl/charts/style22.xml" ContentType="application/vnd.ms-office.chartstyle+xml"/>
  <Override PartName="/xl/charts/colors22.xml" ContentType="application/vnd.ms-office.chartcolorstyle+xml"/>
  <Override PartName="/xl/charts/chart19.xml" ContentType="application/vnd.openxmlformats-officedocument.drawingml.chart+xml"/>
  <Override PartName="/xl/charts/style23.xml" ContentType="application/vnd.ms-office.chartstyle+xml"/>
  <Override PartName="/xl/charts/colors23.xml" ContentType="application/vnd.ms-office.chartcolorstyle+xml"/>
  <Override PartName="/xl/charts/chart20.xml" ContentType="application/vnd.openxmlformats-officedocument.drawingml.chart+xml"/>
  <Override PartName="/xl/charts/style24.xml" ContentType="application/vnd.ms-office.chartstyle+xml"/>
  <Override PartName="/xl/charts/colors24.xml" ContentType="application/vnd.ms-office.chartcolorstyle+xml"/>
  <Override PartName="/xl/charts/chart21.xml" ContentType="application/vnd.openxmlformats-officedocument.drawingml.chart+xml"/>
  <Override PartName="/xl/charts/style25.xml" ContentType="application/vnd.ms-office.chartstyle+xml"/>
  <Override PartName="/xl/charts/colors25.xml" ContentType="application/vnd.ms-office.chartcolorstyle+xml"/>
  <Override PartName="/xl/charts/chart22.xml" ContentType="application/vnd.openxmlformats-officedocument.drawingml.chart+xml"/>
  <Override PartName="/xl/charts/style26.xml" ContentType="application/vnd.ms-office.chartstyle+xml"/>
  <Override PartName="/xl/charts/colors26.xml" ContentType="application/vnd.ms-office.chartcolorstyle+xml"/>
  <Override PartName="/xl/charts/chart23.xml" ContentType="application/vnd.openxmlformats-officedocument.drawingml.chart+xml"/>
  <Override PartName="/xl/charts/style27.xml" ContentType="application/vnd.ms-office.chartstyle+xml"/>
  <Override PartName="/xl/charts/colors27.xml" ContentType="application/vnd.ms-office.chartcolorstyle+xml"/>
  <Override PartName="/xl/charts/chart24.xml" ContentType="application/vnd.openxmlformats-officedocument.drawingml.chart+xml"/>
  <Override PartName="/xl/charts/style28.xml" ContentType="application/vnd.ms-office.chartstyle+xml"/>
  <Override PartName="/xl/charts/colors28.xml" ContentType="application/vnd.ms-office.chartcolorstyle+xml"/>
  <Override PartName="/xl/charts/chart25.xml" ContentType="application/vnd.openxmlformats-officedocument.drawingml.chart+xml"/>
  <Override PartName="/xl/charts/style29.xml" ContentType="application/vnd.ms-office.chartstyle+xml"/>
  <Override PartName="/xl/charts/colors29.xml" ContentType="application/vnd.ms-office.chartcolorstyle+xml"/>
  <Override PartName="/xl/charts/chart26.xml" ContentType="application/vnd.openxmlformats-officedocument.drawingml.chart+xml"/>
  <Override PartName="/xl/charts/style30.xml" ContentType="application/vnd.ms-office.chartstyle+xml"/>
  <Override PartName="/xl/charts/colors30.xml" ContentType="application/vnd.ms-office.chartcolorstyle+xml"/>
  <Override PartName="/xl/charts/chart27.xml" ContentType="application/vnd.openxmlformats-officedocument.drawingml.chart+xml"/>
  <Override PartName="/xl/charts/style31.xml" ContentType="application/vnd.ms-office.chartstyle+xml"/>
  <Override PartName="/xl/charts/colors31.xml" ContentType="application/vnd.ms-office.chartcolorstyle+xml"/>
  <Override PartName="/xl/charts/chart28.xml" ContentType="application/vnd.openxmlformats-officedocument.drawingml.chart+xml"/>
  <Override PartName="/xl/charts/style32.xml" ContentType="application/vnd.ms-office.chartstyle+xml"/>
  <Override PartName="/xl/charts/colors32.xml" ContentType="application/vnd.ms-office.chartcolorstyle+xml"/>
  <Override PartName="/xl/charts/chartEx5.xml" ContentType="application/vnd.ms-office.chartex+xml"/>
  <Override PartName="/xl/charts/style33.xml" ContentType="application/vnd.ms-office.chartstyle+xml"/>
  <Override PartName="/xl/charts/colors3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Data-Analysis-Projects\bmp-synthesis-manuscript\data\"/>
    </mc:Choice>
  </mc:AlternateContent>
  <xr:revisionPtr revIDLastSave="0" documentId="13_ncr:1_{4084CCB2-1837-47C9-A503-F76421C583B9}" xr6:coauthVersionLast="47" xr6:coauthVersionMax="47" xr10:uidLastSave="{00000000-0000-0000-0000-000000000000}"/>
  <bookViews>
    <workbookView xWindow="-38510" yWindow="-16570" windowWidth="38620" windowHeight="21820" activeTab="3" xr2:uid="{DDEF9B80-B450-4F65-BE2E-3DABCF2774A0}"/>
  </bookViews>
  <sheets>
    <sheet name="Introduction" sheetId="3" r:id="rId1"/>
    <sheet name="Data Dictionary" sheetId="5" r:id="rId2"/>
    <sheet name="List of Studies" sheetId="4" r:id="rId3"/>
    <sheet name="Database" sheetId="6" r:id="rId4"/>
    <sheet name="Analysis" sheetId="8" r:id="rId5"/>
    <sheet name="Regression Data" sheetId="10" r:id="rId6"/>
    <sheet name="Version History" sheetId="11" r:id="rId7"/>
    <sheet name="Boxplots" sheetId="9" state="hidden" r:id="rId8"/>
  </sheets>
  <definedNames>
    <definedName name="_xlnm._FilterDatabase" localSheetId="3" hidden="1">Database!$A$1:$AJ$508</definedName>
    <definedName name="_xlchart.v1.0" hidden="1">Boxplots!$L$4:$L$48</definedName>
    <definedName name="_xlchart.v1.1" hidden="1">Boxplots!$M$4:$M$48</definedName>
    <definedName name="_xlchart.v1.2" hidden="1">Boxplots!$G$4:$G$50</definedName>
    <definedName name="_xlchart.v1.3" hidden="1">Boxplots!$H$4:$H$50</definedName>
    <definedName name="_xlchart.v1.4" hidden="1">Boxplots!$L$49:$L$100</definedName>
    <definedName name="_xlchart.v1.5" hidden="1">Boxplots!$M$49:$M$100</definedName>
    <definedName name="_xlchart.v1.6" hidden="1">Boxplots!$B$4:$B$40</definedName>
    <definedName name="_xlchart.v1.7" hidden="1">Boxplots!$C$4:$C$40</definedName>
    <definedName name="_xlchart.v5.10" hidden="1">Analysis!$D$335</definedName>
    <definedName name="_xlchart.v5.11" hidden="1">Analysis!$D$336:$D$361</definedName>
    <definedName name="_xlchart.v5.8" hidden="1">Analysis!$B$335</definedName>
    <definedName name="_xlchart.v5.9" hidden="1">Analysis!$B$336:$B$361</definedName>
    <definedName name="_xlnm.Extract" localSheetId="3">Database!#REF!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 i="10" l="1" a="1"/>
  <c r="C4" i="10" s="1"/>
  <c r="F355" i="10" l="1" a="1"/>
  <c r="F355" i="10" s="1"/>
  <c r="F330" i="10" a="1"/>
  <c r="F330" i="10" s="1"/>
  <c r="F301" i="10" a="1"/>
  <c r="F301" i="10" s="1"/>
  <c r="F280" i="10" a="1"/>
  <c r="F280" i="10" s="1"/>
  <c r="F253" i="10" a="1"/>
  <c r="F253" i="10" s="1"/>
  <c r="F230" i="10" a="1"/>
  <c r="F230" i="10" s="1"/>
  <c r="F203" i="10" a="1"/>
  <c r="F203" i="10" s="1"/>
  <c r="F181" i="10" a="1"/>
  <c r="F181" i="10" s="1"/>
  <c r="F155" i="10" a="1"/>
  <c r="F155" i="10" s="1"/>
  <c r="F130" i="10" a="1"/>
  <c r="F130" i="10" s="1"/>
  <c r="F92" i="10" a="1"/>
  <c r="F92" i="10" s="1"/>
  <c r="F56" i="10" a="1"/>
  <c r="F56" i="10" s="1"/>
  <c r="F27" i="10" a="1"/>
  <c r="F27" i="10" s="1"/>
  <c r="F4" i="10" a="1"/>
  <c r="F4" i="10" s="1"/>
  <c r="C355" i="10" a="1"/>
  <c r="C355" i="10" s="1"/>
  <c r="C330" i="10" a="1"/>
  <c r="C330" i="10" s="1"/>
  <c r="C301" i="10" a="1"/>
  <c r="C301" i="10" s="1"/>
  <c r="C280" i="10" a="1"/>
  <c r="C280" i="10" s="1"/>
  <c r="C253" i="10" a="1"/>
  <c r="C253" i="10" s="1"/>
  <c r="C230" i="10" a="1"/>
  <c r="C230" i="10" s="1"/>
  <c r="C203" i="10" a="1"/>
  <c r="C203" i="10" s="1"/>
  <c r="C181" i="10" a="1"/>
  <c r="C181" i="10" s="1"/>
  <c r="C155" i="10" a="1"/>
  <c r="C155" i="10" s="1"/>
  <c r="C130" i="10" a="1"/>
  <c r="C130" i="10" s="1"/>
  <c r="C92" i="10" a="1"/>
  <c r="C92" i="10" s="1"/>
  <c r="C56" i="10" a="1"/>
  <c r="C56" i="10" s="1"/>
  <c r="C27" i="10" a="1"/>
  <c r="C27" i="10" s="1"/>
  <c r="I89" i="10" l="1"/>
  <c r="J89" i="10" s="1"/>
  <c r="I81" i="10"/>
  <c r="J81" i="10" s="1"/>
  <c r="I119" i="10"/>
  <c r="J119" i="10" s="1"/>
  <c r="I317" i="10"/>
  <c r="J317" i="10" s="1"/>
  <c r="H89" i="10"/>
  <c r="H81" i="10"/>
  <c r="H119" i="10"/>
  <c r="H317" i="10"/>
  <c r="I88" i="10"/>
  <c r="J88" i="10" s="1"/>
  <c r="I80" i="10"/>
  <c r="J80" i="10" s="1"/>
  <c r="I118" i="10"/>
  <c r="J118" i="10" s="1"/>
  <c r="I316" i="10"/>
  <c r="J316" i="10" s="1"/>
  <c r="H88" i="10"/>
  <c r="H80" i="10"/>
  <c r="H118" i="10"/>
  <c r="H316" i="10"/>
  <c r="I87" i="10"/>
  <c r="J87" i="10" s="1"/>
  <c r="I125" i="10"/>
  <c r="J125" i="10" s="1"/>
  <c r="I291" i="10"/>
  <c r="J291" i="10" s="1"/>
  <c r="I343" i="10"/>
  <c r="J343" i="10" s="1"/>
  <c r="H87" i="10"/>
  <c r="H125" i="10"/>
  <c r="H291" i="10"/>
  <c r="H343" i="10"/>
  <c r="I86" i="10"/>
  <c r="J86" i="10" s="1"/>
  <c r="I124" i="10"/>
  <c r="J124" i="10" s="1"/>
  <c r="I290" i="10"/>
  <c r="J290" i="10" s="1"/>
  <c r="I342" i="10"/>
  <c r="J342" i="10" s="1"/>
  <c r="H86" i="10"/>
  <c r="H124" i="10"/>
  <c r="H290" i="10"/>
  <c r="H342" i="10"/>
  <c r="I85" i="10"/>
  <c r="J85" i="10" s="1"/>
  <c r="I123" i="10"/>
  <c r="J123" i="10" s="1"/>
  <c r="I289" i="10"/>
  <c r="J289" i="10" s="1"/>
  <c r="I341" i="10"/>
  <c r="J341" i="10" s="1"/>
  <c r="H85" i="10"/>
  <c r="H123" i="10"/>
  <c r="H289" i="10"/>
  <c r="H341" i="10"/>
  <c r="I84" i="10"/>
  <c r="J84" i="10" s="1"/>
  <c r="I122" i="10"/>
  <c r="J122" i="10" s="1"/>
  <c r="I288" i="10"/>
  <c r="J288" i="10" s="1"/>
  <c r="I340" i="10"/>
  <c r="J340" i="10" s="1"/>
  <c r="H84" i="10"/>
  <c r="H122" i="10"/>
  <c r="H288" i="10"/>
  <c r="H340" i="10"/>
  <c r="H16" i="10"/>
  <c r="I83" i="10"/>
  <c r="J83" i="10" s="1"/>
  <c r="I121" i="10"/>
  <c r="J121" i="10" s="1"/>
  <c r="I319" i="10"/>
  <c r="J319" i="10" s="1"/>
  <c r="I367" i="10"/>
  <c r="J367" i="10" s="1"/>
  <c r="I16" i="10"/>
  <c r="J16" i="10" s="1"/>
  <c r="H83" i="10"/>
  <c r="H121" i="10"/>
  <c r="H319" i="10"/>
  <c r="H367" i="10"/>
  <c r="I48" i="10"/>
  <c r="J48" i="10" s="1"/>
  <c r="I82" i="10"/>
  <c r="J82" i="10" s="1"/>
  <c r="I120" i="10"/>
  <c r="J120" i="10" s="1"/>
  <c r="I318" i="10"/>
  <c r="J318" i="10" s="1"/>
  <c r="I366" i="10"/>
  <c r="J366" i="10" s="1"/>
  <c r="H48" i="10"/>
  <c r="H82" i="10"/>
  <c r="H120" i="10"/>
  <c r="H318" i="10"/>
  <c r="H366" i="10"/>
  <c r="AK460" i="6"/>
  <c r="AK459" i="6"/>
  <c r="AK458" i="6"/>
  <c r="AK454" i="6"/>
  <c r="AK453" i="6"/>
  <c r="AK452" i="6"/>
  <c r="AK451" i="6"/>
  <c r="AK450" i="6"/>
  <c r="AK449" i="6"/>
  <c r="AK380" i="6"/>
  <c r="AK379" i="6"/>
  <c r="AK378" i="6"/>
  <c r="AK377" i="6"/>
  <c r="AK376" i="6"/>
  <c r="AK375" i="6"/>
  <c r="AK374" i="6"/>
  <c r="AK373" i="6"/>
  <c r="AK372" i="6"/>
  <c r="AK371" i="6"/>
  <c r="AK370" i="6"/>
  <c r="AK369" i="6"/>
  <c r="AK368" i="6"/>
  <c r="AK367" i="6"/>
  <c r="AK366" i="6"/>
  <c r="AK365" i="6"/>
  <c r="AK364" i="6"/>
  <c r="AK363" i="6"/>
  <c r="AK362" i="6"/>
  <c r="AK361" i="6"/>
  <c r="AK360" i="6"/>
  <c r="AK359" i="6"/>
  <c r="AK358" i="6"/>
  <c r="AK357" i="6"/>
  <c r="AK312" i="6"/>
  <c r="AK311" i="6"/>
  <c r="AK310" i="6"/>
  <c r="AK309" i="6"/>
  <c r="AK308" i="6"/>
  <c r="AK307" i="6"/>
  <c r="AK139" i="6"/>
  <c r="AK138" i="6"/>
  <c r="AK137" i="6"/>
  <c r="AK136" i="6"/>
  <c r="AK135" i="6"/>
  <c r="AK64" i="6"/>
  <c r="AK63" i="6"/>
  <c r="AK62" i="6"/>
  <c r="AK61" i="6"/>
  <c r="AK60" i="6"/>
  <c r="AK59" i="6"/>
  <c r="AK3" i="6"/>
  <c r="AK4" i="6"/>
  <c r="AK5" i="6"/>
  <c r="AK6" i="6"/>
  <c r="AK7" i="6"/>
  <c r="AK20" i="6"/>
  <c r="AK21" i="6"/>
  <c r="AK22" i="6"/>
  <c r="AK23" i="6"/>
  <c r="AK24" i="6"/>
  <c r="AK25" i="6"/>
  <c r="AK26" i="6"/>
  <c r="AK27" i="6"/>
  <c r="AK28" i="6"/>
  <c r="AK29" i="6"/>
  <c r="AK30" i="6"/>
  <c r="AK31" i="6"/>
  <c r="AK32" i="6"/>
  <c r="AK33" i="6"/>
  <c r="AK34" i="6"/>
  <c r="AK35" i="6"/>
  <c r="AK36" i="6"/>
  <c r="AK37" i="6"/>
  <c r="AK38" i="6"/>
  <c r="AK39" i="6"/>
  <c r="AK40" i="6"/>
  <c r="AK41" i="6"/>
  <c r="AK42" i="6"/>
  <c r="AK43" i="6"/>
  <c r="AK44" i="6"/>
  <c r="AK45" i="6"/>
  <c r="AK46" i="6"/>
  <c r="AK47" i="6"/>
  <c r="AK48" i="6"/>
  <c r="AK49" i="6"/>
  <c r="AK50" i="6"/>
  <c r="AK51" i="6"/>
  <c r="AK52" i="6"/>
  <c r="AK53" i="6"/>
  <c r="AK54" i="6"/>
  <c r="AK55" i="6"/>
  <c r="AK57" i="6"/>
  <c r="AK58" i="6"/>
  <c r="AK71" i="6"/>
  <c r="AK72" i="6"/>
  <c r="AK73" i="6"/>
  <c r="AK74" i="6"/>
  <c r="AK75" i="6"/>
  <c r="AK76" i="6"/>
  <c r="AK77" i="6"/>
  <c r="AK78" i="6"/>
  <c r="AK79" i="6"/>
  <c r="AK80" i="6"/>
  <c r="AK81" i="6"/>
  <c r="AK82" i="6"/>
  <c r="AK83" i="6"/>
  <c r="AK84" i="6"/>
  <c r="AK85" i="6"/>
  <c r="AK86" i="6"/>
  <c r="AK87" i="6"/>
  <c r="AK88" i="6"/>
  <c r="AK89" i="6"/>
  <c r="AK90" i="6"/>
  <c r="AK91" i="6"/>
  <c r="AK92" i="6"/>
  <c r="AK93" i="6"/>
  <c r="AK94" i="6"/>
  <c r="AK95" i="6"/>
  <c r="AK96" i="6"/>
  <c r="AK97" i="6"/>
  <c r="AK98" i="6"/>
  <c r="AK99" i="6"/>
  <c r="AK100" i="6"/>
  <c r="AK101" i="6"/>
  <c r="AK102" i="6"/>
  <c r="AK103" i="6"/>
  <c r="AK104" i="6"/>
  <c r="AK105" i="6"/>
  <c r="AK106" i="6"/>
  <c r="AK107" i="6"/>
  <c r="AK108" i="6"/>
  <c r="AK109" i="6"/>
  <c r="AK110" i="6"/>
  <c r="AK111" i="6"/>
  <c r="AK112" i="6"/>
  <c r="AK113" i="6"/>
  <c r="AK114" i="6"/>
  <c r="AK115" i="6"/>
  <c r="AK116" i="6"/>
  <c r="AK117" i="6"/>
  <c r="AK118" i="6"/>
  <c r="AK119" i="6"/>
  <c r="AK120" i="6"/>
  <c r="AK121" i="6"/>
  <c r="AK122" i="6"/>
  <c r="AK123" i="6"/>
  <c r="AK124" i="6"/>
  <c r="AK125" i="6"/>
  <c r="AK126" i="6"/>
  <c r="AK127" i="6"/>
  <c r="AK128" i="6"/>
  <c r="AK129" i="6"/>
  <c r="AK130" i="6"/>
  <c r="AK131" i="6"/>
  <c r="AK132" i="6"/>
  <c r="AK133" i="6"/>
  <c r="AK134" i="6"/>
  <c r="AK146" i="6"/>
  <c r="AK147" i="6"/>
  <c r="AK148" i="6"/>
  <c r="AK149" i="6"/>
  <c r="AK150" i="6"/>
  <c r="AK151" i="6"/>
  <c r="AK152" i="6"/>
  <c r="AK153" i="6"/>
  <c r="AK154" i="6"/>
  <c r="AK155" i="6"/>
  <c r="AK156" i="6"/>
  <c r="AK157" i="6"/>
  <c r="AK158" i="6"/>
  <c r="AK159" i="6"/>
  <c r="AK160" i="6"/>
  <c r="AK161" i="6"/>
  <c r="AK162" i="6"/>
  <c r="AK163" i="6"/>
  <c r="AK164" i="6"/>
  <c r="AK165" i="6"/>
  <c r="AK166" i="6"/>
  <c r="AK167" i="6"/>
  <c r="AK168" i="6"/>
  <c r="AK169" i="6"/>
  <c r="AK170" i="6"/>
  <c r="AK171" i="6"/>
  <c r="AK172" i="6"/>
  <c r="AK173" i="6"/>
  <c r="AK174" i="6"/>
  <c r="AK175" i="6"/>
  <c r="AK176" i="6"/>
  <c r="AK177" i="6"/>
  <c r="AK178" i="6"/>
  <c r="AK179" i="6"/>
  <c r="AK180" i="6"/>
  <c r="AK181" i="6"/>
  <c r="AK182" i="6"/>
  <c r="AK183" i="6"/>
  <c r="AK184" i="6"/>
  <c r="AK185" i="6"/>
  <c r="AK186" i="6"/>
  <c r="AK187" i="6"/>
  <c r="AK188" i="6"/>
  <c r="AK189" i="6"/>
  <c r="AK190" i="6"/>
  <c r="AK191" i="6"/>
  <c r="AK192" i="6"/>
  <c r="AK193" i="6"/>
  <c r="AK194" i="6"/>
  <c r="AK195" i="6"/>
  <c r="AK196" i="6"/>
  <c r="AK197" i="6"/>
  <c r="AK198" i="6"/>
  <c r="AK199" i="6"/>
  <c r="AK200" i="6"/>
  <c r="AK201" i="6"/>
  <c r="AK202" i="6"/>
  <c r="AK203" i="6"/>
  <c r="AK204" i="6"/>
  <c r="AK205" i="6"/>
  <c r="AK206" i="6"/>
  <c r="AK207" i="6"/>
  <c r="AK208" i="6"/>
  <c r="AK209" i="6"/>
  <c r="AK210" i="6"/>
  <c r="AK211" i="6"/>
  <c r="AK212" i="6"/>
  <c r="AK213" i="6"/>
  <c r="AK214" i="6"/>
  <c r="AK215" i="6"/>
  <c r="AK216" i="6"/>
  <c r="AK217" i="6"/>
  <c r="AK218" i="6"/>
  <c r="AK219" i="6"/>
  <c r="AK220" i="6"/>
  <c r="AK221" i="6"/>
  <c r="AK222" i="6"/>
  <c r="AK223" i="6"/>
  <c r="AK224" i="6"/>
  <c r="AK225" i="6"/>
  <c r="AK226" i="6"/>
  <c r="AK227" i="6"/>
  <c r="AK228" i="6"/>
  <c r="AK229" i="6"/>
  <c r="AK230" i="6"/>
  <c r="AK231" i="6"/>
  <c r="AK232" i="6"/>
  <c r="AK233" i="6"/>
  <c r="AK234" i="6"/>
  <c r="AK235" i="6"/>
  <c r="AK236" i="6"/>
  <c r="AK237" i="6"/>
  <c r="AK238" i="6"/>
  <c r="AK239" i="6"/>
  <c r="AK240" i="6"/>
  <c r="AK242" i="6"/>
  <c r="AK243" i="6"/>
  <c r="AK244" i="6"/>
  <c r="AK245" i="6"/>
  <c r="AK248" i="6"/>
  <c r="AK249" i="6"/>
  <c r="AK254" i="6"/>
  <c r="AK255" i="6"/>
  <c r="AK256" i="6"/>
  <c r="AK257" i="6"/>
  <c r="AK258" i="6"/>
  <c r="AK259" i="6"/>
  <c r="AK260" i="6"/>
  <c r="AK261" i="6"/>
  <c r="AK262" i="6"/>
  <c r="AK263" i="6"/>
  <c r="AK264" i="6"/>
  <c r="AK265" i="6"/>
  <c r="AK266" i="6"/>
  <c r="AK267" i="6"/>
  <c r="AK268" i="6"/>
  <c r="AK269" i="6"/>
  <c r="AK270" i="6"/>
  <c r="AK271" i="6"/>
  <c r="AK272" i="6"/>
  <c r="AK273" i="6"/>
  <c r="AK274" i="6"/>
  <c r="AK275" i="6"/>
  <c r="AK276" i="6"/>
  <c r="AK277" i="6"/>
  <c r="AK278" i="6"/>
  <c r="AK279" i="6"/>
  <c r="AK280" i="6"/>
  <c r="AK281" i="6"/>
  <c r="AK282" i="6"/>
  <c r="AK283" i="6"/>
  <c r="AK284" i="6"/>
  <c r="AK285" i="6"/>
  <c r="AK286" i="6"/>
  <c r="AK287" i="6"/>
  <c r="AK288" i="6"/>
  <c r="AK289" i="6"/>
  <c r="AK290" i="6"/>
  <c r="AK291" i="6"/>
  <c r="AK292" i="6"/>
  <c r="AK293" i="6"/>
  <c r="AK294" i="6"/>
  <c r="AK295" i="6"/>
  <c r="AK296" i="6"/>
  <c r="AK297" i="6"/>
  <c r="AK298" i="6"/>
  <c r="AK299" i="6"/>
  <c r="AK300" i="6"/>
  <c r="AK301" i="6"/>
  <c r="AK302" i="6"/>
  <c r="AK303" i="6"/>
  <c r="AK304" i="6"/>
  <c r="AK305" i="6"/>
  <c r="AK306" i="6"/>
  <c r="AK313" i="6"/>
  <c r="AK314" i="6"/>
  <c r="AK315" i="6"/>
  <c r="AK316" i="6"/>
  <c r="AK317" i="6"/>
  <c r="AK318" i="6"/>
  <c r="AK319" i="6"/>
  <c r="AK321" i="6"/>
  <c r="AK322" i="6"/>
  <c r="AK323" i="6"/>
  <c r="AK324" i="6"/>
  <c r="AK325" i="6"/>
  <c r="AK326" i="6"/>
  <c r="AK327" i="6"/>
  <c r="AK328" i="6"/>
  <c r="AK329" i="6"/>
  <c r="AK330" i="6"/>
  <c r="AK331" i="6"/>
  <c r="AK332" i="6"/>
  <c r="AK345" i="6"/>
  <c r="AK346" i="6"/>
  <c r="AK347" i="6"/>
  <c r="AK348" i="6"/>
  <c r="AK349" i="6"/>
  <c r="AK350" i="6"/>
  <c r="AK351" i="6"/>
  <c r="AK352" i="6"/>
  <c r="AK353" i="6"/>
  <c r="AK354" i="6"/>
  <c r="AK355" i="6"/>
  <c r="AK356" i="6"/>
  <c r="AK381" i="6"/>
  <c r="AK382" i="6"/>
  <c r="AK383" i="6"/>
  <c r="AK384" i="6"/>
  <c r="AK385" i="6"/>
  <c r="AK386" i="6"/>
  <c r="AK387" i="6"/>
  <c r="AK388" i="6"/>
  <c r="AK389" i="6"/>
  <c r="AK390" i="6"/>
  <c r="AK391" i="6"/>
  <c r="AK392" i="6"/>
  <c r="AK393" i="6"/>
  <c r="AK394" i="6"/>
  <c r="AK395" i="6"/>
  <c r="AK396" i="6"/>
  <c r="AK397" i="6"/>
  <c r="AK398" i="6"/>
  <c r="AK399" i="6"/>
  <c r="AK400" i="6"/>
  <c r="AK401" i="6"/>
  <c r="AK402" i="6"/>
  <c r="AK403" i="6"/>
  <c r="AK404" i="6"/>
  <c r="AK405" i="6"/>
  <c r="AK406" i="6"/>
  <c r="AK407" i="6"/>
  <c r="AK408" i="6"/>
  <c r="AK409" i="6"/>
  <c r="AK410" i="6"/>
  <c r="AK411" i="6"/>
  <c r="AK412" i="6"/>
  <c r="AK413" i="6"/>
  <c r="AK414" i="6"/>
  <c r="AK415" i="6"/>
  <c r="AK416" i="6"/>
  <c r="AK417" i="6"/>
  <c r="AK418" i="6"/>
  <c r="AK419" i="6"/>
  <c r="AK420" i="6"/>
  <c r="AK421" i="6"/>
  <c r="AK422" i="6"/>
  <c r="AK423" i="6"/>
  <c r="AK424" i="6"/>
  <c r="AK425" i="6"/>
  <c r="AK426" i="6"/>
  <c r="AK427" i="6"/>
  <c r="AK428" i="6"/>
  <c r="AK429" i="6"/>
  <c r="AK446" i="6"/>
  <c r="AK447" i="6"/>
  <c r="AK448" i="6"/>
  <c r="AK455" i="6"/>
  <c r="AK456" i="6"/>
  <c r="AK457" i="6"/>
  <c r="AK461" i="6"/>
  <c r="AK462" i="6"/>
  <c r="AK463" i="6"/>
  <c r="AK464" i="6"/>
  <c r="AK465" i="6"/>
  <c r="AK466" i="6"/>
  <c r="AK467" i="6"/>
  <c r="AK468" i="6"/>
  <c r="AK469" i="6"/>
  <c r="AK470" i="6"/>
  <c r="AK485" i="6"/>
  <c r="AK486" i="6"/>
  <c r="AK487" i="6"/>
  <c r="AK488" i="6"/>
  <c r="AK489" i="6"/>
  <c r="AK490" i="6"/>
  <c r="AK491" i="6"/>
  <c r="AK492" i="6"/>
  <c r="AK493" i="6"/>
  <c r="AK494" i="6"/>
  <c r="AK495" i="6"/>
  <c r="AK496" i="6"/>
  <c r="AK497" i="6"/>
  <c r="AK498" i="6"/>
  <c r="AK499" i="6"/>
  <c r="AK500" i="6"/>
  <c r="AK501" i="6"/>
  <c r="AK502" i="6"/>
  <c r="AK503" i="6"/>
  <c r="AK504" i="6"/>
  <c r="AK505" i="6"/>
  <c r="AK506" i="6"/>
  <c r="AK507" i="6"/>
  <c r="AK508" i="6"/>
  <c r="AK2" i="6"/>
  <c r="B336" i="8" a="1"/>
  <c r="B336" i="8" s="1"/>
  <c r="D336" i="8" s="1"/>
  <c r="K330" i="8"/>
  <c r="K329" i="8"/>
  <c r="K328" i="8"/>
  <c r="K326" i="8"/>
  <c r="K325" i="8"/>
  <c r="K324" i="8"/>
  <c r="K327" i="8"/>
  <c r="K323" i="8"/>
  <c r="K322" i="8"/>
  <c r="K321" i="8"/>
  <c r="K320" i="8"/>
  <c r="K319" i="8"/>
  <c r="K318" i="8"/>
  <c r="K317" i="8"/>
  <c r="D330" i="8"/>
  <c r="D329" i="8"/>
  <c r="D328" i="8"/>
  <c r="D327" i="8"/>
  <c r="D326" i="8"/>
  <c r="D325" i="8"/>
  <c r="D324" i="8"/>
  <c r="D323" i="8"/>
  <c r="D322" i="8"/>
  <c r="D321" i="8"/>
  <c r="D320" i="8"/>
  <c r="D319" i="8"/>
  <c r="D317" i="8"/>
  <c r="D318" i="8"/>
  <c r="I355" i="10"/>
  <c r="I330" i="10"/>
  <c r="I301" i="10"/>
  <c r="I280" i="10"/>
  <c r="I253" i="10"/>
  <c r="I230" i="10"/>
  <c r="I203" i="10"/>
  <c r="I181" i="10"/>
  <c r="I155" i="10"/>
  <c r="I130" i="10"/>
  <c r="I92" i="10"/>
  <c r="I56" i="10"/>
  <c r="H27" i="10"/>
  <c r="D346" i="8" l="1"/>
  <c r="D347" i="8"/>
  <c r="D348" i="8"/>
  <c r="D349" i="8"/>
  <c r="D350" i="8"/>
  <c r="I117" i="10"/>
  <c r="J117" i="10" s="1"/>
  <c r="D351" i="8"/>
  <c r="I337" i="10"/>
  <c r="J337" i="10" s="1"/>
  <c r="H117" i="10"/>
  <c r="D352" i="8"/>
  <c r="D337" i="8"/>
  <c r="D353" i="8"/>
  <c r="D338" i="8"/>
  <c r="D354" i="8"/>
  <c r="D339" i="8"/>
  <c r="D355" i="8"/>
  <c r="D340" i="8"/>
  <c r="D356" i="8"/>
  <c r="D341" i="8"/>
  <c r="D357" i="8"/>
  <c r="D342" i="8"/>
  <c r="D358" i="8"/>
  <c r="D343" i="8"/>
  <c r="D359" i="8"/>
  <c r="D344" i="8"/>
  <c r="D360" i="8"/>
  <c r="I254" i="10"/>
  <c r="J254" i="10" s="1"/>
  <c r="D345" i="8"/>
  <c r="D361" i="8"/>
  <c r="I336" i="10"/>
  <c r="J336" i="10" s="1"/>
  <c r="H305" i="10"/>
  <c r="I233" i="10"/>
  <c r="J233" i="10" s="1"/>
  <c r="I133" i="10"/>
  <c r="J133" i="10" s="1"/>
  <c r="H304" i="10"/>
  <c r="H303" i="10"/>
  <c r="I305" i="10"/>
  <c r="J305" i="10" s="1"/>
  <c r="H306" i="10"/>
  <c r="I134" i="10"/>
  <c r="J134" i="10" s="1"/>
  <c r="I232" i="10"/>
  <c r="J232" i="10" s="1"/>
  <c r="I231" i="10"/>
  <c r="J231" i="10" s="1"/>
  <c r="I132" i="10"/>
  <c r="J132" i="10" s="1"/>
  <c r="I131" i="10"/>
  <c r="J131" i="10" s="1"/>
  <c r="H256" i="10"/>
  <c r="I304" i="10"/>
  <c r="J304" i="10" s="1"/>
  <c r="I303" i="10"/>
  <c r="J303" i="10" s="1"/>
  <c r="I259" i="10"/>
  <c r="J259" i="10" s="1"/>
  <c r="I302" i="10"/>
  <c r="J302" i="10" s="1"/>
  <c r="H208" i="10"/>
  <c r="I258" i="10"/>
  <c r="J258" i="10" s="1"/>
  <c r="I257" i="10"/>
  <c r="J257" i="10" s="1"/>
  <c r="I255" i="10"/>
  <c r="J255" i="10" s="1"/>
  <c r="H97" i="10"/>
  <c r="H96" i="10"/>
  <c r="H115" i="10"/>
  <c r="H113" i="10"/>
  <c r="I107" i="10"/>
  <c r="J107" i="10" s="1"/>
  <c r="H95" i="10"/>
  <c r="H94" i="10"/>
  <c r="H93" i="10"/>
  <c r="I110" i="10"/>
  <c r="J110" i="10" s="1"/>
  <c r="H112" i="10"/>
  <c r="I106" i="10"/>
  <c r="J106" i="10" s="1"/>
  <c r="I116" i="10"/>
  <c r="J116" i="10" s="1"/>
  <c r="H114" i="10"/>
  <c r="H111" i="10"/>
  <c r="I105" i="10"/>
  <c r="J105" i="10" s="1"/>
  <c r="H108" i="10"/>
  <c r="I101" i="10"/>
  <c r="J101" i="10" s="1"/>
  <c r="H98" i="10"/>
  <c r="I94" i="10"/>
  <c r="J94" i="10" s="1"/>
  <c r="H110" i="10"/>
  <c r="I104" i="10"/>
  <c r="J104" i="10" s="1"/>
  <c r="H109" i="10"/>
  <c r="I103" i="10"/>
  <c r="J103" i="10" s="1"/>
  <c r="I102" i="10"/>
  <c r="J102" i="10" s="1"/>
  <c r="H102" i="10"/>
  <c r="H99" i="10"/>
  <c r="I100" i="10"/>
  <c r="J100" i="10" s="1"/>
  <c r="H281" i="10"/>
  <c r="H56" i="10"/>
  <c r="H65" i="10"/>
  <c r="I72" i="10"/>
  <c r="J72" i="10" s="1"/>
  <c r="H74" i="10"/>
  <c r="H58" i="10"/>
  <c r="I65" i="10"/>
  <c r="J65" i="10" s="1"/>
  <c r="H132" i="10"/>
  <c r="H157" i="10"/>
  <c r="I184" i="10"/>
  <c r="J184" i="10" s="1"/>
  <c r="I207" i="10"/>
  <c r="J207" i="10" s="1"/>
  <c r="I281" i="10"/>
  <c r="J281" i="10" s="1"/>
  <c r="H309" i="10"/>
  <c r="I308" i="10"/>
  <c r="J308" i="10" s="1"/>
  <c r="I365" i="10"/>
  <c r="J365" i="10" s="1"/>
  <c r="H308" i="10"/>
  <c r="I307" i="10"/>
  <c r="J307" i="10" s="1"/>
  <c r="I339" i="10"/>
  <c r="J339" i="10" s="1"/>
  <c r="I364" i="10"/>
  <c r="J364" i="10" s="1"/>
  <c r="H101" i="10"/>
  <c r="I109" i="10"/>
  <c r="J109" i="10" s="1"/>
  <c r="I93" i="10"/>
  <c r="J93" i="10" s="1"/>
  <c r="H131" i="10"/>
  <c r="H156" i="10"/>
  <c r="I183" i="10"/>
  <c r="J183" i="10" s="1"/>
  <c r="I206" i="10"/>
  <c r="J206" i="10" s="1"/>
  <c r="I235" i="10"/>
  <c r="J235" i="10" s="1"/>
  <c r="H255" i="10"/>
  <c r="H72" i="10"/>
  <c r="I79" i="10"/>
  <c r="J79" i="10" s="1"/>
  <c r="I63" i="10"/>
  <c r="J63" i="10" s="1"/>
  <c r="H116" i="10"/>
  <c r="H100" i="10"/>
  <c r="I108" i="10"/>
  <c r="J108" i="10" s="1"/>
  <c r="I182" i="10"/>
  <c r="J182" i="10" s="1"/>
  <c r="I205" i="10"/>
  <c r="J205" i="10" s="1"/>
  <c r="I234" i="10"/>
  <c r="J234" i="10" s="1"/>
  <c r="H254" i="10"/>
  <c r="H287" i="10"/>
  <c r="H307" i="10"/>
  <c r="I306" i="10"/>
  <c r="J306" i="10" s="1"/>
  <c r="I338" i="10"/>
  <c r="J338" i="10" s="1"/>
  <c r="I363" i="10"/>
  <c r="J363" i="10" s="1"/>
  <c r="I362" i="10"/>
  <c r="J362" i="10" s="1"/>
  <c r="I361" i="10"/>
  <c r="J361" i="10" s="1"/>
  <c r="H66" i="10"/>
  <c r="I73" i="10"/>
  <c r="J73" i="10" s="1"/>
  <c r="I57" i="10"/>
  <c r="J57" i="10" s="1"/>
  <c r="H73" i="10"/>
  <c r="H57" i="10"/>
  <c r="I64" i="10"/>
  <c r="J64" i="10" s="1"/>
  <c r="H71" i="10"/>
  <c r="I78" i="10"/>
  <c r="J78" i="10" s="1"/>
  <c r="I62" i="10"/>
  <c r="J62" i="10" s="1"/>
  <c r="I159" i="10"/>
  <c r="J159" i="10" s="1"/>
  <c r="I204" i="10"/>
  <c r="J204" i="10" s="1"/>
  <c r="H286" i="10"/>
  <c r="H70" i="10"/>
  <c r="I77" i="10"/>
  <c r="J77" i="10" s="1"/>
  <c r="I61" i="10"/>
  <c r="J61" i="10" s="1"/>
  <c r="I158" i="10"/>
  <c r="J158" i="10" s="1"/>
  <c r="H285" i="10"/>
  <c r="H69" i="10"/>
  <c r="I76" i="10"/>
  <c r="J76" i="10" s="1"/>
  <c r="I60" i="10"/>
  <c r="J60" i="10" s="1"/>
  <c r="I157" i="10"/>
  <c r="J157" i="10" s="1"/>
  <c r="H284" i="10"/>
  <c r="I335" i="10"/>
  <c r="J335" i="10" s="1"/>
  <c r="H365" i="10"/>
  <c r="I360" i="10"/>
  <c r="J360" i="10" s="1"/>
  <c r="H68" i="10"/>
  <c r="I75" i="10"/>
  <c r="J75" i="10" s="1"/>
  <c r="I59" i="10"/>
  <c r="J59" i="10" s="1"/>
  <c r="I156" i="10"/>
  <c r="J156" i="10" s="1"/>
  <c r="H283" i="10"/>
  <c r="I334" i="10"/>
  <c r="J334" i="10" s="1"/>
  <c r="H364" i="10"/>
  <c r="I359" i="10"/>
  <c r="J359" i="10" s="1"/>
  <c r="I256" i="10"/>
  <c r="J256" i="10" s="1"/>
  <c r="H282" i="10"/>
  <c r="H302" i="10"/>
  <c r="H339" i="10"/>
  <c r="I333" i="10"/>
  <c r="J333" i="10" s="1"/>
  <c r="H363" i="10"/>
  <c r="I358" i="10"/>
  <c r="J358" i="10" s="1"/>
  <c r="H338" i="10"/>
  <c r="I332" i="10"/>
  <c r="J332" i="10" s="1"/>
  <c r="H362" i="10"/>
  <c r="I357" i="10"/>
  <c r="J357" i="10" s="1"/>
  <c r="H67" i="10"/>
  <c r="I74" i="10"/>
  <c r="J74" i="10" s="1"/>
  <c r="I58" i="10"/>
  <c r="J58" i="10" s="1"/>
  <c r="I315" i="10"/>
  <c r="J315" i="10" s="1"/>
  <c r="H337" i="10"/>
  <c r="I331" i="10"/>
  <c r="J331" i="10" s="1"/>
  <c r="H361" i="10"/>
  <c r="I356" i="10"/>
  <c r="J356" i="10" s="1"/>
  <c r="I287" i="10"/>
  <c r="J287" i="10" s="1"/>
  <c r="H315" i="10"/>
  <c r="I314" i="10"/>
  <c r="J314" i="10" s="1"/>
  <c r="H336" i="10"/>
  <c r="H360" i="10"/>
  <c r="H185" i="10"/>
  <c r="H207" i="10"/>
  <c r="H79" i="10"/>
  <c r="H63" i="10"/>
  <c r="I70" i="10"/>
  <c r="J70" i="10" s="1"/>
  <c r="H107" i="10"/>
  <c r="I115" i="10"/>
  <c r="J115" i="10" s="1"/>
  <c r="I99" i="10"/>
  <c r="J99" i="10" s="1"/>
  <c r="H313" i="10"/>
  <c r="H358" i="10"/>
  <c r="H77" i="10"/>
  <c r="H61" i="10"/>
  <c r="I68" i="10"/>
  <c r="J68" i="10" s="1"/>
  <c r="H105" i="10"/>
  <c r="I113" i="10"/>
  <c r="J113" i="10" s="1"/>
  <c r="I97" i="10"/>
  <c r="J97" i="10" s="1"/>
  <c r="H182" i="10"/>
  <c r="H204" i="10"/>
  <c r="H233" i="10"/>
  <c r="H259" i="10"/>
  <c r="I284" i="10"/>
  <c r="J284" i="10" s="1"/>
  <c r="H312" i="10"/>
  <c r="I311" i="10"/>
  <c r="J311" i="10" s="1"/>
  <c r="H333" i="10"/>
  <c r="H357" i="10"/>
  <c r="H64" i="10"/>
  <c r="I71" i="10"/>
  <c r="J71" i="10" s="1"/>
  <c r="H184" i="10"/>
  <c r="H206" i="10"/>
  <c r="H235" i="10"/>
  <c r="I286" i="10"/>
  <c r="J286" i="10" s="1"/>
  <c r="I313" i="10"/>
  <c r="J313" i="10" s="1"/>
  <c r="H335" i="10"/>
  <c r="H359" i="10"/>
  <c r="H62" i="10"/>
  <c r="I114" i="10"/>
  <c r="J114" i="10" s="1"/>
  <c r="I98" i="10"/>
  <c r="J98" i="10" s="1"/>
  <c r="H183" i="10"/>
  <c r="H234" i="10"/>
  <c r="I285" i="10"/>
  <c r="J285" i="10" s="1"/>
  <c r="H334" i="10"/>
  <c r="H76" i="10"/>
  <c r="H60" i="10"/>
  <c r="I67" i="10"/>
  <c r="J67" i="10" s="1"/>
  <c r="H104" i="10"/>
  <c r="I112" i="10"/>
  <c r="J112" i="10" s="1"/>
  <c r="I96" i="10"/>
  <c r="J96" i="10" s="1"/>
  <c r="H134" i="10"/>
  <c r="H159" i="10"/>
  <c r="H232" i="10"/>
  <c r="H258" i="10"/>
  <c r="I283" i="10"/>
  <c r="J283" i="10" s="1"/>
  <c r="H311" i="10"/>
  <c r="I310" i="10"/>
  <c r="J310" i="10" s="1"/>
  <c r="H332" i="10"/>
  <c r="H356" i="10"/>
  <c r="H314" i="10"/>
  <c r="H78" i="10"/>
  <c r="I69" i="10"/>
  <c r="J69" i="10" s="1"/>
  <c r="H106" i="10"/>
  <c r="H205" i="10"/>
  <c r="I312" i="10"/>
  <c r="J312" i="10" s="1"/>
  <c r="H75" i="10"/>
  <c r="H59" i="10"/>
  <c r="I66" i="10"/>
  <c r="J66" i="10" s="1"/>
  <c r="H103" i="10"/>
  <c r="I111" i="10"/>
  <c r="J111" i="10" s="1"/>
  <c r="I95" i="10"/>
  <c r="J95" i="10" s="1"/>
  <c r="H133" i="10"/>
  <c r="H158" i="10"/>
  <c r="I185" i="10"/>
  <c r="J185" i="10" s="1"/>
  <c r="I208" i="10"/>
  <c r="J208" i="10" s="1"/>
  <c r="H231" i="10"/>
  <c r="H257" i="10"/>
  <c r="I282" i="10"/>
  <c r="J282" i="10" s="1"/>
  <c r="H310" i="10"/>
  <c r="I309" i="10"/>
  <c r="J309" i="10" s="1"/>
  <c r="H331" i="10"/>
  <c r="J355" i="10"/>
  <c r="H355" i="10"/>
  <c r="J330" i="10"/>
  <c r="H330" i="10"/>
  <c r="J301" i="10"/>
  <c r="H301" i="10"/>
  <c r="J280" i="10"/>
  <c r="H280" i="10"/>
  <c r="J253" i="10"/>
  <c r="H253" i="10"/>
  <c r="J230" i="10"/>
  <c r="H230" i="10"/>
  <c r="J203" i="10"/>
  <c r="H203" i="10"/>
  <c r="J181" i="10"/>
  <c r="H181" i="10"/>
  <c r="J155" i="10"/>
  <c r="H155" i="10"/>
  <c r="J130" i="10"/>
  <c r="H130" i="10"/>
  <c r="H92" i="10"/>
  <c r="J92" i="10"/>
  <c r="H46" i="10"/>
  <c r="I39" i="10"/>
  <c r="J39" i="10" s="1"/>
  <c r="H47" i="10"/>
  <c r="H30" i="10"/>
  <c r="I30" i="10"/>
  <c r="J30" i="10" s="1"/>
  <c r="I38" i="10"/>
  <c r="J38" i="10" s="1"/>
  <c r="I45" i="10"/>
  <c r="J45" i="10" s="1"/>
  <c r="H29" i="10"/>
  <c r="H32" i="10"/>
  <c r="H31" i="10"/>
  <c r="I27" i="10"/>
  <c r="J27" i="10" s="1"/>
  <c r="I47" i="10"/>
  <c r="J47" i="10" s="1"/>
  <c r="H41" i="10"/>
  <c r="H40" i="10"/>
  <c r="I44" i="10"/>
  <c r="J44" i="10" s="1"/>
  <c r="I28" i="10"/>
  <c r="J28" i="10" s="1"/>
  <c r="H38" i="10"/>
  <c r="I43" i="10"/>
  <c r="J43" i="10" s="1"/>
  <c r="I37" i="10"/>
  <c r="J37" i="10" s="1"/>
  <c r="I36" i="10"/>
  <c r="J36" i="10" s="1"/>
  <c r="I35" i="10"/>
  <c r="J35" i="10" s="1"/>
  <c r="I34" i="10"/>
  <c r="J34" i="10" s="1"/>
  <c r="I33" i="10"/>
  <c r="J33" i="10" s="1"/>
  <c r="I31" i="10"/>
  <c r="J31" i="10" s="1"/>
  <c r="I29" i="10"/>
  <c r="J29" i="10" s="1"/>
  <c r="H39" i="10"/>
  <c r="H37" i="10"/>
  <c r="I42" i="10"/>
  <c r="J42" i="10" s="1"/>
  <c r="H34" i="10"/>
  <c r="H33" i="10"/>
  <c r="H45" i="10"/>
  <c r="H44" i="10"/>
  <c r="H43" i="10"/>
  <c r="I41" i="10"/>
  <c r="J41" i="10" s="1"/>
  <c r="H28" i="10"/>
  <c r="I32" i="10"/>
  <c r="J32" i="10" s="1"/>
  <c r="H42" i="10"/>
  <c r="I46" i="10"/>
  <c r="J46" i="10" s="1"/>
  <c r="H36" i="10"/>
  <c r="H35" i="10"/>
  <c r="I40" i="10"/>
  <c r="J40" i="10" s="1"/>
  <c r="J56" i="10"/>
  <c r="H5" i="10" l="1"/>
  <c r="E46" i="8" a="1"/>
  <c r="E46" i="8" s="1"/>
  <c r="D5" i="8" a="1"/>
  <c r="D5" i="8" s="1"/>
  <c r="D36" i="8" a="1"/>
  <c r="D36" i="8" s="1"/>
  <c r="E38" i="8" a="1"/>
  <c r="E38" i="8" s="1"/>
  <c r="D6" i="8" a="1"/>
  <c r="D6" i="8" s="1"/>
  <c r="E35" i="8" a="1"/>
  <c r="E35" i="8" s="1"/>
  <c r="F39" i="8" a="1"/>
  <c r="F39" i="8" s="1"/>
  <c r="C17" i="9" a="1"/>
  <c r="C17" i="9" s="1"/>
  <c r="M90" i="9" a="1"/>
  <c r="M90" i="9" s="1"/>
  <c r="H26" i="9" a="1"/>
  <c r="H26" i="9" s="1"/>
  <c r="F44" i="8" a="1"/>
  <c r="F44" i="8" s="1"/>
  <c r="H4" i="9" a="1"/>
  <c r="H4" i="9" s="1"/>
  <c r="D7" i="8" a="1"/>
  <c r="D7" i="8" s="1"/>
  <c r="E7" i="8" a="1"/>
  <c r="E7" i="8" s="1"/>
  <c r="M49" i="9" a="1"/>
  <c r="M49" i="9" s="1"/>
  <c r="M86" i="9" a="1"/>
  <c r="M86" i="9" s="1"/>
  <c r="E8" i="8" l="1" a="1"/>
  <c r="E8" i="8" s="1"/>
  <c r="E6" i="8" a="1"/>
  <c r="E6" i="8" s="1"/>
  <c r="D35" i="8" a="1"/>
  <c r="D35" i="8" s="1"/>
  <c r="F6" i="8" a="1"/>
  <c r="F6" i="8" s="1"/>
  <c r="D37" i="8" a="1"/>
  <c r="D37" i="8" s="1"/>
  <c r="D40" i="8" a="1"/>
  <c r="D40" i="8" s="1"/>
  <c r="F35" i="8" a="1"/>
  <c r="F35" i="8" s="1"/>
  <c r="F37" i="8" a="1"/>
  <c r="F37" i="8" s="1"/>
  <c r="F43" i="8" a="1"/>
  <c r="F43" i="8" s="1"/>
  <c r="F41" i="8" a="1"/>
  <c r="F41" i="8" s="1"/>
  <c r="F40" i="8" a="1"/>
  <c r="F40" i="8" s="1"/>
  <c r="F45" i="8" a="1"/>
  <c r="F45" i="8" s="1"/>
  <c r="F42" i="8" a="1"/>
  <c r="F42" i="8" s="1"/>
  <c r="F38" i="8" a="1"/>
  <c r="F38" i="8" s="1"/>
  <c r="D8" i="8" a="1"/>
  <c r="D8" i="8" s="1"/>
  <c r="D38" i="8" a="1"/>
  <c r="D38" i="8" s="1"/>
  <c r="E42" i="8" a="1"/>
  <c r="E42" i="8" s="1"/>
  <c r="F46" i="8" a="1"/>
  <c r="F46" i="8" s="1"/>
  <c r="E41" i="8" a="1"/>
  <c r="E41" i="8" s="1"/>
  <c r="E5" i="8" a="1"/>
  <c r="E5" i="8" s="1"/>
  <c r="D39" i="8" a="1"/>
  <c r="D39" i="8" s="1"/>
  <c r="E43" i="8" a="1"/>
  <c r="E43" i="8" s="1"/>
  <c r="M4" i="9" a="1"/>
  <c r="M4" i="9" s="1"/>
  <c r="E44" i="8" a="1"/>
  <c r="E44" i="8" s="1"/>
  <c r="M9" i="9" a="1"/>
  <c r="M9" i="9" s="1"/>
  <c r="E45" i="8" a="1"/>
  <c r="E45" i="8" s="1"/>
  <c r="M14" i="9" a="1"/>
  <c r="M14" i="9" s="1"/>
  <c r="M20" i="9" a="1"/>
  <c r="M20" i="9" s="1"/>
  <c r="E36" i="8" a="1"/>
  <c r="E36" i="8" s="1"/>
  <c r="F5" i="8" a="1"/>
  <c r="F5" i="8" s="1"/>
  <c r="E37" i="8" a="1"/>
  <c r="E37" i="8" s="1"/>
  <c r="D41" i="8" a="1"/>
  <c r="D41" i="8" s="1"/>
  <c r="M32" i="9" a="1"/>
  <c r="M32" i="9" s="1"/>
  <c r="D42" i="8" a="1"/>
  <c r="D42" i="8" s="1"/>
  <c r="M35" i="9" a="1"/>
  <c r="M35" i="9" s="1"/>
  <c r="F7" i="8" a="1"/>
  <c r="F7" i="8" s="1"/>
  <c r="E39" i="8" a="1"/>
  <c r="E39" i="8" s="1"/>
  <c r="D43" i="8" a="1"/>
  <c r="D43" i="8" s="1"/>
  <c r="F8" i="8" a="1"/>
  <c r="F8" i="8" s="1"/>
  <c r="E40" i="8" a="1"/>
  <c r="E40" i="8" s="1"/>
  <c r="D44" i="8" a="1"/>
  <c r="D44" i="8" s="1"/>
  <c r="M54" i="9" a="1"/>
  <c r="M54" i="9" s="1"/>
  <c r="C4" i="9" a="1"/>
  <c r="C4" i="9" s="1"/>
  <c r="D45" i="8" a="1"/>
  <c r="D45" i="8" s="1"/>
  <c r="M60" i="9" a="1"/>
  <c r="M60" i="9" s="1"/>
  <c r="F36" i="8" a="1"/>
  <c r="F36" i="8" s="1"/>
  <c r="D46" i="8" a="1"/>
  <c r="D46" i="8" s="1"/>
  <c r="M67" i="9" a="1"/>
  <c r="M67" i="9" s="1"/>
  <c r="I9" i="10"/>
  <c r="J9" i="10" s="1"/>
  <c r="I10" i="10"/>
  <c r="J10" i="10" s="1"/>
  <c r="I11" i="10"/>
  <c r="J11" i="10" s="1"/>
  <c r="I12" i="10"/>
  <c r="J12" i="10" s="1"/>
  <c r="I13" i="10"/>
  <c r="J13" i="10" s="1"/>
  <c r="I7" i="10"/>
  <c r="J7" i="10" s="1"/>
  <c r="I8" i="10"/>
  <c r="J8" i="10" s="1"/>
  <c r="I14" i="10"/>
  <c r="J14" i="10" s="1"/>
  <c r="I15" i="10"/>
  <c r="J15" i="10" s="1"/>
  <c r="I5" i="10"/>
  <c r="J5" i="10" s="1"/>
  <c r="I6" i="10"/>
  <c r="J6" i="10" s="1"/>
  <c r="H15" i="10"/>
  <c r="H14" i="10"/>
  <c r="H6" i="10"/>
  <c r="H13" i="10"/>
  <c r="H7" i="10"/>
  <c r="H12" i="10"/>
  <c r="H11" i="10"/>
  <c r="H10" i="10"/>
  <c r="H8" i="10"/>
  <c r="H9" i="10"/>
  <c r="I4" i="10" l="1"/>
  <c r="J4" i="10" s="1"/>
  <c r="H4"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<sst xmlns="http://schemas.openxmlformats.org/spreadsheetml/2006/main" count="9309" uniqueCount="652">
  <si>
    <t>Non-Point Source Best Management Practices Database (NPS-BMP-DB). Part 2: Nutrients and Sediments</t>
  </si>
  <si>
    <t>Introduction</t>
  </si>
  <si>
    <t xml:space="preserve">For the purpose of improving the understating of the effectiveness of BMPs, this database catalogues information on BMP effectiveness extracted from peer reviewed scientific literature between 2000 to 2022 conducted in the United States (USA). The database also consists of statistical analysis of pooled efficacy values and evaluates the relative effectiveness of different practices in reducing pollutant loads. The database provides a source of reference for water quality planning and implementation studies or projects. The synthesized values can also be used to test the accuracy of computer model predictions on the effectiveness of BMPs. </t>
  </si>
  <si>
    <t>Contents</t>
  </si>
  <si>
    <t>Links</t>
  </si>
  <si>
    <t>Description</t>
  </si>
  <si>
    <t>Data Dictionary</t>
  </si>
  <si>
    <t>Description of codes/columns in the List of Studies and FIB_Database sheets</t>
  </si>
  <si>
    <t>List of Studies</t>
  </si>
  <si>
    <t>Catalogue of peer reviewed scientific literature on BMP effectiveness spanning 2000 to 2022</t>
  </si>
  <si>
    <t>Database</t>
  </si>
  <si>
    <t>Analysis</t>
  </si>
  <si>
    <t>How to cite this database</t>
  </si>
  <si>
    <t>Sheet - Database</t>
  </si>
  <si>
    <t>Code</t>
  </si>
  <si>
    <t>ValueID</t>
  </si>
  <si>
    <t>A unique identifier assigned to each data value in the dataset.</t>
  </si>
  <si>
    <t>StudyID</t>
  </si>
  <si>
    <t>A unique identifier assigned to each study from which the data was collected.</t>
  </si>
  <si>
    <t>Pub_Year</t>
  </si>
  <si>
    <t>The year of publication of the study.</t>
  </si>
  <si>
    <t>Source</t>
  </si>
  <si>
    <t>Dominant source of pathogen. Classified as either "Cropland", "Livestock", "Commercial", and "Residential".</t>
  </si>
  <si>
    <t>Source_Type</t>
  </si>
  <si>
    <t>Source category. Classified as either "Agriculture", "Sub-urban", "Urban".</t>
  </si>
  <si>
    <t>BMP</t>
  </si>
  <si>
    <t>Best Management Practice as mentioned in the study.</t>
  </si>
  <si>
    <t>BMP_ID</t>
  </si>
  <si>
    <t>A unique identifier assigned to each BMP Class</t>
  </si>
  <si>
    <t>BMP_Class</t>
  </si>
  <si>
    <t xml:space="preserve">BMP description based on NRCS Conservation Practice Standards and EPA BMP Fact Sheets </t>
  </si>
  <si>
    <t>BMP_SubCat</t>
  </si>
  <si>
    <t xml:space="preserve">BMP grouping based on pollutant removal process/source. </t>
  </si>
  <si>
    <t>BMP_Category</t>
  </si>
  <si>
    <t>BMP type (Structural or Management)</t>
  </si>
  <si>
    <t>Scale</t>
  </si>
  <si>
    <t>Spatial scale at which study was conducted. Classified as either "Community", "Lot/Field", "Watershed".</t>
  </si>
  <si>
    <t>Location</t>
  </si>
  <si>
    <t>Location of the implementation site as mentioned in the study.</t>
  </si>
  <si>
    <t>State</t>
  </si>
  <si>
    <t>State in which BMP study was conducted.</t>
  </si>
  <si>
    <t>Area</t>
  </si>
  <si>
    <t>The area of the study site  in hectares.</t>
  </si>
  <si>
    <t>Latitude</t>
  </si>
  <si>
    <t>The approximate latitude coordinate of the location where the study was conducted.</t>
  </si>
  <si>
    <t>Longitude</t>
  </si>
  <si>
    <t>The approximate longitude coordinate of the location where the study was conducted.</t>
  </si>
  <si>
    <t>Data_Year</t>
  </si>
  <si>
    <t>The year in which data was collected as mentioned in the study.</t>
  </si>
  <si>
    <t>n</t>
  </si>
  <si>
    <t>Pre</t>
  </si>
  <si>
    <t>Post</t>
  </si>
  <si>
    <t>Unit</t>
  </si>
  <si>
    <t>Unit of measurement.</t>
  </si>
  <si>
    <t>% Reduction</t>
  </si>
  <si>
    <t>Sheet - List of Studies</t>
  </si>
  <si>
    <t>Citation</t>
  </si>
  <si>
    <t>The reference citation for the publication or source from which the data was obtained.</t>
  </si>
  <si>
    <t>Dietz, M. E., &amp; Clausen, J. C. (2005). A field evaluation of rain garden flow and pollutant treatment. Water, Air, and Soil Pollution, 167, 123-138.</t>
  </si>
  <si>
    <t>Baker, B. H., Kröger, R., Prevost, J. D., Pierce, T., Ramirez-Avila, J. J., Czarnecki, J. P., ... &amp; Flora, C. (2016). A field-scale investigation of nutrient and sediment reduction efficiencies of a low-technology best management practice: Low-grade weirs. Ecological Engineering, 91, 240-248.</t>
  </si>
  <si>
    <t>Hathaway, A. M., Hunt, W. F., &amp; Jennings, G. D. (2008). A field study of green roof hydrologic and water quality performance. Transactions of the ASABE, 51(1), 37-44.</t>
  </si>
  <si>
    <t>Zarezadeh, V., Lung, T., Dorman, T., Shipley, H. J., &amp; Giacomoni, M. (2018). Assessing the performance of sand filter basins in treating urban stormwater runoff. Environmental monitoring and assessment, 190, 1-15.</t>
  </si>
  <si>
    <t>Smukler, S. M., O'Geen, A. T., &amp; Jackson, L. E. (2012). Assessment of best management practices for nutrient cycling: A case study on an organic farm in a Mediterranean-type climate. Journal of Soil and Water Conservation, 67(1), 16-31.</t>
  </si>
  <si>
    <t>Schifman, L. A., Kasaraneni, V. K., Sullivan, R. K., Oyanedel-Craver, V., &amp; Boving, T. B. (2016). Bacteria removal from stormwater runoff using tree filters: a comparison of a conventional and an innovative system. Water, 8(3), 76.</t>
  </si>
  <si>
    <t>Inamdar, S. P., Mostaghimi, S., McClellan, P. W., &amp; Brannan, K. M. (2001). BMP impacts on sediment and nutrient yields from an agricultural watershed in the coastal plain region. Transactions of the ASAE, 44(5), 1191.</t>
  </si>
  <si>
    <t>Georgakakos, C. B., Morris, C. K., &amp; Walter, M. T. (2018). Challenges and opportunities with on-farm research: Total and soluble reactive stream phosphorus before and after implementation of a cattle-exclusion, riparian buffer. Frontiers in Environmental Science, 6, 71.</t>
  </si>
  <si>
    <t>Arias, M. E., Brown, M. T., &amp; Sansalone, J. J. (2013). Characterization of storm water–suspended sediments and phosphorus in an urban catchment in Florida. Journal of Environmental Engineering, 139(2), 277-288.</t>
  </si>
  <si>
    <t>Collins, A. R., &amp; Gillies, N. (2014). Constructed wetland treatment of nitrates: removal effectiveness and cost efficiency. JAWRA Journal of the American Water Resources Association, 50(4), 898-908.</t>
  </si>
  <si>
    <t>Gregoire, B. G., &amp; Clausen, J. C. (2011). Effect of a modular extensive green roof on stormwater runoff and water quality. Ecological engineering, 37(6), 963-969.</t>
  </si>
  <si>
    <t>Jia, Z., Evans, R. O., &amp; Smith, J. T. (2006). Effect of controlled drainage and vegetative buffers on drainage water quality from wastewater irrigated fields. Journal of irrigation and drainage engineering, 132(2), 159-170.</t>
  </si>
  <si>
    <t>Sotomayor-Ramírez, D., Martínez, G. A., Ramírez-Ávila, J., &amp; Más, E. (2008). Effectiveness of grass filter strips for runoff nutrient and sediment reduction in dairy sludge-amended pastures.</t>
  </si>
  <si>
    <t>Line, D. E., Osmond, D. L., &amp; Childres, W. (2016). Effectiveness of livestock exclusion in a pasture of central North Carolina. Journal of environmental quality, 45(6), 1926-1932.</t>
  </si>
  <si>
    <t>Lim, Y. H., Beaudry, A. M., Lindstrom, N., &amp; Hanson, R. (2016). Efficiency Assessments of a City’s BMP in a Cold Region. In World Environmental and Water Resources Congress 2016 (pp. 319-328).</t>
  </si>
  <si>
    <t>Hunt, W. F., Jarrett, A. R., Smith, J. T., &amp; Sharkey, L. J. (2006). Evaluating bioretention hydrology and nutrient removal at three field sites in North Carolina. Journal of Irrigation and Drainage Engineering, 132(6), 600-608.</t>
  </si>
  <si>
    <t>Tate, K. W., Nader, G. A., Lewis, D. J., Atwill, E. R., &amp; Connor, J. M. (2000). Evaluation of buffers to improve the quality of runoff from irrigated pastures. Journal of Soil and Water Conservation, 55(4), 473-478.</t>
  </si>
  <si>
    <t>Jones, T., Thomas, J., Miheve, T., &amp; Gunter, M. (2004). Evaluation of effectiveness of three types of highway alignment best management practices for sediment and nutrient control (No. RDT 06-006).</t>
  </si>
  <si>
    <t>Chang, N. B., Xuan, Z., Marimon, Z., Islam, K., &amp; Wanielista, M. P. (2013). Exploring hydrobiogeochemical processes of floating treatment wetlands in a subtropical stormwater wet detention pond. Ecological engineering, 54, 66-76.</t>
  </si>
  <si>
    <t>Brown, R. F., McLaughlin, R. A., &amp; Jennings, G. D. (2015). Factors Affecting Sediment Basin Efficiency on Highway Construction Sites in the Piedmont Region of North Carolina. Transactions of the ASABE, 58(3), 631-640.</t>
  </si>
  <si>
    <t>Winston, R. J., Hunt III, W. F., Osmond, D. L., Lord, W. G., &amp; Woodward, M. D. (2011). Field evaluation of four level spreader–vegetative filter strips to improve urban storm-water quality. Journal of Irrigation and Drainage Engineering, 137(3), 170-182.</t>
  </si>
  <si>
    <t>Yu, S. L., Kuo, J. T., Fassman, E. A., &amp; Pan, H. (2001). Field test of grassed-swale performance in removing runoff pollution. Journal of Water Resources Planning and Management, 127(3), 168-171.</t>
  </si>
  <si>
    <t>Helmers, M. J., Eisenhauer, D. E., Dosskey, M. G., Franti, T. G., Brothers, J. M., &amp; McCullough, M. C. (2005). Flow pathways and sediment trapping in a field-scale vegetative filter. Transactions of the ASAE, 48(3), 955-968.</t>
  </si>
  <si>
    <t>Emerson, C. H., Wadzuk, B. M., &amp; Traver, R. G. (2010). Hydraulic evolution and total suspended solids capture of an infiltration trench. Hydrological Processes: An International Journal, 24(8), 1008-1014.</t>
  </si>
  <si>
    <t>Sullivan, C., &amp; McDonald, W. (2022). Hydrologic and water quality performance of a subsurface gravel wetland treating stormwater runoff. Journal of Environmental Management, 322, 116120.</t>
  </si>
  <si>
    <t>Janke, B. D., Finlay, J. C., Taguchi, V. J., &amp; Gulliver, J. S. (2022). Hydrologic processes regulate nutrient retention in stormwater detention ponds. Science of the Total Environment, 823, 153722.</t>
  </si>
  <si>
    <t>Aryal, N., Reba, M. L., Straitt, N., Teague, T. G., Bouldin, J., &amp; Dabney, S. (2018). Impact of cover crop and season on nutrients and sediment in runoff water measured at the edge of fields in the Mississippi Delta of Arkansas. Journal of Soil and Water Conservation, 73(1), 24-34.</t>
  </si>
  <si>
    <t>Fassman, E. A. (2006). Improving effectiveness and evaluation techniques of stormwater best management practices. Journal of Environmental Science and Health, Part A, 41(7), 1247-1256.</t>
  </si>
  <si>
    <t>Knuth, J. W., McBride, K. P., &amp; Roesner, L. A. (2005). Initial Operation of the Udall Natural Area Regional Stormwater Quality Best Management Practice. In Impacts of Global Climate Change (pp. 1-11).</t>
  </si>
  <si>
    <t>Hazel, D. W., Franklin, E. C., Thomas, K. T., &amp; Jennings, G. D. (2008). Integrated practices for reducing sediment loss from Piedmont tobacco fields. Journal of soil and water conservation, 63(3), 143-152.</t>
  </si>
  <si>
    <t>Dukes, M. D., Evans, R. O., Gilliam, J. W., &amp; Kunickis, S. H. (2003). Interactive effects of controlled drainage and riparian buffers on shallow groundwater quality. Journal of irrigation and drainage engineering, 129(2), 82-92.</t>
  </si>
  <si>
    <t>Lopez-Ponnada, E. V., Lynn, T. J., Ergas, S. J., &amp; Mihelcic, J. R. (2020). Long-term field performance of a conventional and modified bioretention system for removing dissolved nitrogen species in stormwater runoff. Water Research, 170, 115336.</t>
  </si>
  <si>
    <t>Erickson, A. J., Weiss, P. T., &amp; Gulliver, J. S. (2018). Monitoring and maintenance of phosphate adsorbing filters. Journal of Environmental Engineering, 144(1), 05017007.</t>
  </si>
  <si>
    <t>Horst, M., Welker, A. L., &amp; Traver, R. G. (2011). Multiyear performance of a pervious concrete infiltration basin BMP. Journal of irrigation and drainage engineering, 137(6), 352-358.</t>
  </si>
  <si>
    <t>David, M. B., Flint, C. G., Gentry, L. E., Dolan, M. K., Czapar, G. F., Cooke, R. A., &amp; Lavaire, T. (2015). Navigating the Socio‐Bio‐Geo‐chemistry and engineering of nitrogen management in two Illinois tile‐drained watersheds. Journal of Environmental Quality, 44(2), 368-381.</t>
  </si>
  <si>
    <t>Brunet, C. E., Gemrich, E. R., Biedermann, S., Jacobson, P. J., Schilling, K. E., Jones, C. S., &amp; Graham, A. M. (2021). Nutrient capture in an Iowa farm pond: Insights from high-frequency observations. Journal of Environmental Management, 299, 113647.</t>
  </si>
  <si>
    <t>Ryan, P., Wanielista, M., &amp; Chang, N. B. (2010). Nutrient reduction in stormwater pond discharge using a chamber upflow filter and skimmer (CUFS). Water, air, and soil pollution, 208, 385-399.</t>
  </si>
  <si>
    <t>Line, D. E., &amp; Hunt, W. F. (2009). Performance of a bioretention area and a level spreader-grass filter strip at two highway sites in North Carolina. Journal of Irrigation and Drainage Engineering, 135(2), 217-224.</t>
  </si>
  <si>
    <t>Bock, E. M., Coleman, B. S., &amp; Easton, Z. M. (2018). Performance of an under-loaded denitrifying bioreactor with biochar amendment. Journal of environmental management, 217, 447-455.</t>
  </si>
  <si>
    <t>Rosen, T., &amp; Christianson, L. (2017). Performance of denitrifying bioreactors at reducing agricultural nitrogen pollution in a humid subtropical coastal plain climate. Water, 9(2), 112.</t>
  </si>
  <si>
    <t>Stagge, J. H., Davis, A. P., Jamil, E., &amp; Kim, H. (2012). Performance of grass swales for improving water quality from highway runoff. Water research, 46(20), 6731-6742.</t>
  </si>
  <si>
    <t>Gordon, B. A., Lenhart, C., Peterson, H., Gamble, J., Nieber, J., Current, D., &amp; Brenke, A. (2021). Reduction of nutrient loads from agricultural subsurface drainage water in a small, edge-of-field constructed treatment wetland. Ecological Engineering, 160, 106128.</t>
  </si>
  <si>
    <t>Steinman, A. D., Hassett, M., Oudsema, M., &amp; Penn, C. J. (2022). Reduction of Phosphorus Using Electric Arc Furnace Slag Filters in the Macatawa Watershed (Michigan). Frontiers in Environmental Science, 10, 255.</t>
  </si>
  <si>
    <t>Knight, E. M. P., Hunt, W. F., &amp; Winston, R. J. (2013). Side-by-side evaluation of four level spreader–vegetated filter strips and a swale in eastern North Carolina. Journal of Soil and Water Conservation, 68(1), 60-72.</t>
  </si>
  <si>
    <t>Mallin, M. A., Turner, M. I., McIver, M. R., Toothman, B. R., &amp; Freeman, H. C. (2016). Significant reduction of fecal bacteria and suspended solids loading by coastal best management practices. Journal of Coastal Research, 32(4), 923-931.</t>
  </si>
  <si>
    <t>Roseen, R. M., Ballestero, T. P., Houle, J. J., Avelleneda, P., Wildey, R., &amp; Briggs, J. (2006). Storm water low-impact development, conventional structural, and manufactured treatment strategies for parking lot runoff: Performance evaluations under varied mass loading conditions. Transportation research record, 1984(1), 135-147.</t>
  </si>
  <si>
    <t>Fang, X., Zech, W. C., &amp; Logan, C. P. (2015). Stormwater field evaluation and its challenges of a sediment basin with skimmer and baffles at a highway construction site. Water, 7(7), 3407-3430.</t>
  </si>
  <si>
    <t>Stone, K. C., Hunt, P. G., Novak, J. M., Johnson, M. H., Watts, D. W., &amp; Humenik, F. J. (2004). Stream nitrogen changes in an eastern Coastal Plain watershed. Journal of soil and water conservation, 59(2), 66-72.</t>
  </si>
  <si>
    <t>Grogan, A. E., &amp; Mallin, M. A. (2021). Successful mitigation of stormwater-driven nutrient, fecal bacteria and suspended solids loading in a recreational beach community. Journal of Environmental Management, 281, 111853.</t>
  </si>
  <si>
    <t>Poudel, D. D., Jeong, C. Y., &amp; DeRamus, A. (2010). Surface run-off water quality from agricultural lands and residential areas. Outlook on agriculture, 39(2), 95-105.</t>
  </si>
  <si>
    <t>Benham, B. L., Vaughan, D. H., Laird, M. K., Ross, B. B., &amp; Peek, D. R. (2007). Surface water quality impacts of conservation tillage practices on burley tobacco production systems in southwest Virginia. Water, air, and soil pollution, 179, 159-166.</t>
  </si>
  <si>
    <t>Li, H., &amp; Davis, A. P. (2009). Water quality improvement through reductions of pollutant loads using bioretention. Journal of Environmental Engineering, 135(8), 567-576.</t>
  </si>
  <si>
    <t>Parameter</t>
  </si>
  <si>
    <t>Pollutant</t>
  </si>
  <si>
    <t>NO3</t>
  </si>
  <si>
    <t>Nitrogen</t>
  </si>
  <si>
    <t>Commercial</t>
  </si>
  <si>
    <t>Urban</t>
  </si>
  <si>
    <t>Rain Gardens</t>
  </si>
  <si>
    <t>Bioretention</t>
  </si>
  <si>
    <t>Treatment</t>
  </si>
  <si>
    <t>Structural</t>
  </si>
  <si>
    <t>Lot</t>
  </si>
  <si>
    <t>Haddam</t>
  </si>
  <si>
    <t>Connecticut</t>
  </si>
  <si>
    <t>2002-2004</t>
  </si>
  <si>
    <t>g</t>
  </si>
  <si>
    <t>NH3</t>
  </si>
  <si>
    <t>TKN</t>
  </si>
  <si>
    <t>TP</t>
  </si>
  <si>
    <t>Phosphorus</t>
  </si>
  <si>
    <t>TN</t>
  </si>
  <si>
    <t>DON</t>
  </si>
  <si>
    <t>TIN</t>
  </si>
  <si>
    <t>Cropland</t>
  </si>
  <si>
    <t>Agriculture</t>
  </si>
  <si>
    <t>Low grade weirs</t>
  </si>
  <si>
    <t>Drainage water management</t>
  </si>
  <si>
    <t>Drainage</t>
  </si>
  <si>
    <t>Upper Yazoo-Hydrologicunit code 08030206</t>
  </si>
  <si>
    <t>Mississippi</t>
  </si>
  <si>
    <t>2011-2013</t>
  </si>
  <si>
    <t>TIP</t>
  </si>
  <si>
    <t>Upper Yazoo-Hydrologicunit code 08030207</t>
  </si>
  <si>
    <t>TSS</t>
  </si>
  <si>
    <t>Sediments</t>
  </si>
  <si>
    <t>Upper Yazoo-Hydrologicunit code 08030208</t>
  </si>
  <si>
    <t>Upper Yazoo-Hydrologicunit code 08030209</t>
  </si>
  <si>
    <t>Upper Yazoo-Hydrologicunit code 08030210</t>
  </si>
  <si>
    <t>Upper Yazoo-Hydrologicunit code 08030211</t>
  </si>
  <si>
    <t>Upper Yazoo-Hydrologicunit code 08030212</t>
  </si>
  <si>
    <t>Upper Yazoo-Hydrologicunit code 08030213</t>
  </si>
  <si>
    <t>Upper Yazoo-Hydrologicunit code 08030214</t>
  </si>
  <si>
    <t>Upper Yazoo-Hydrologicunit code 08030215</t>
  </si>
  <si>
    <t>Upper Yazoo-Hydrologicunit code 08030216</t>
  </si>
  <si>
    <t>Upper Yazoo-Hydrologicunit code 08030217</t>
  </si>
  <si>
    <t>Green roof</t>
  </si>
  <si>
    <t>Green roofs</t>
  </si>
  <si>
    <t>Wayne Community college, Goldsboro</t>
  </si>
  <si>
    <t>North Carolina</t>
  </si>
  <si>
    <t>mg/L</t>
  </si>
  <si>
    <t>Nutrient management</t>
  </si>
  <si>
    <t>Management</t>
  </si>
  <si>
    <t>Watershed</t>
  </si>
  <si>
    <t>Owl Run watershed</t>
  </si>
  <si>
    <t>Virginia</t>
  </si>
  <si>
    <t>1986-1996</t>
  </si>
  <si>
    <t>g/L</t>
  </si>
  <si>
    <t>NH4</t>
  </si>
  <si>
    <t>SN</t>
  </si>
  <si>
    <t>PN</t>
  </si>
  <si>
    <t>PO4</t>
  </si>
  <si>
    <t>DOP</t>
  </si>
  <si>
    <t>PP</t>
  </si>
  <si>
    <t>Livestock</t>
  </si>
  <si>
    <t>Manure storage structures, fencing and stream crossing, watering troughs</t>
  </si>
  <si>
    <t>Manure management</t>
  </si>
  <si>
    <t>Sand filter</t>
  </si>
  <si>
    <t>Sand and Organic Filters</t>
  </si>
  <si>
    <t>Filtration</t>
  </si>
  <si>
    <t>Community</t>
  </si>
  <si>
    <t>UTSA main campus</t>
  </si>
  <si>
    <t>Texas</t>
  </si>
  <si>
    <t>2016-2017</t>
  </si>
  <si>
    <t>VSS</t>
  </si>
  <si>
    <t>Cover crop</t>
  </si>
  <si>
    <t>Cover crops</t>
  </si>
  <si>
    <t>Yolo county</t>
  </si>
  <si>
    <t>California</t>
  </si>
  <si>
    <t>2005-2006</t>
  </si>
  <si>
    <t>Mg/ha-year</t>
  </si>
  <si>
    <t>Kg/ha-year</t>
  </si>
  <si>
    <t>Cover Crop &amp; tailwater pond</t>
  </si>
  <si>
    <t>Retention Basins</t>
  </si>
  <si>
    <t>Detention</t>
  </si>
  <si>
    <t>Cover Crop &amp; tailwater pond &amp; return</t>
  </si>
  <si>
    <t>Drainage tailwater recovery</t>
  </si>
  <si>
    <t>Shale Tree Filter</t>
  </si>
  <si>
    <t>Tree filters</t>
  </si>
  <si>
    <t>University of Rhode Island, Kingston</t>
  </si>
  <si>
    <t>Rhode Island</t>
  </si>
  <si>
    <t>2013-2014</t>
  </si>
  <si>
    <t>Red Cedar Tree Filter</t>
  </si>
  <si>
    <t>nutrient management, Strip cropping, conservation tillage, vegetative filter strips, grade stabilization structures, drop structures</t>
  </si>
  <si>
    <t>Nomini Creek Watershed</t>
  </si>
  <si>
    <t>1986-1997</t>
  </si>
  <si>
    <t>Cattle exclusion</t>
  </si>
  <si>
    <t>Livestock exclusion</t>
  </si>
  <si>
    <t>Finger Lakes region</t>
  </si>
  <si>
    <t>New York</t>
  </si>
  <si>
    <t>2014-2018</t>
  </si>
  <si>
    <t>Hydrodynamic Separator</t>
  </si>
  <si>
    <t>Proprietary</t>
  </si>
  <si>
    <t>University of Florida</t>
  </si>
  <si>
    <t>Florida</t>
  </si>
  <si>
    <t>Hydrodynamic seperator</t>
  </si>
  <si>
    <t>Charlotte</t>
  </si>
  <si>
    <t>2005-2007</t>
  </si>
  <si>
    <t>ppm</t>
  </si>
  <si>
    <t>NOX</t>
  </si>
  <si>
    <t>Turbidity</t>
  </si>
  <si>
    <t>NTU</t>
  </si>
  <si>
    <t>Constructed wetland</t>
  </si>
  <si>
    <t>Hardy County</t>
  </si>
  <si>
    <t>West Virginia</t>
  </si>
  <si>
    <t>2010-2011</t>
  </si>
  <si>
    <t>Storrs</t>
  </si>
  <si>
    <t>2009-2010</t>
  </si>
  <si>
    <t>Vegetated buffer strip</t>
  </si>
  <si>
    <t>Filter strips</t>
  </si>
  <si>
    <t>Kinston</t>
  </si>
  <si>
    <t>1996-2000</t>
  </si>
  <si>
    <t>Vegetated buffer strip,controlled drain</t>
  </si>
  <si>
    <t>controlled drain</t>
  </si>
  <si>
    <t>Livestock Exclusion</t>
  </si>
  <si>
    <t>Tellico Creek</t>
  </si>
  <si>
    <t>1990-1999</t>
  </si>
  <si>
    <t>vegetated filter strip</t>
  </si>
  <si>
    <t>San Sebestian</t>
  </si>
  <si>
    <t>Puerto Rico</t>
  </si>
  <si>
    <t>2004-2005</t>
  </si>
  <si>
    <t>DP</t>
  </si>
  <si>
    <t>Jordan Lake Watershed</t>
  </si>
  <si>
    <t>2008-2011</t>
  </si>
  <si>
    <t>Residential</t>
  </si>
  <si>
    <t>Wet detention pond</t>
  </si>
  <si>
    <t>Grand Forks</t>
  </si>
  <si>
    <t>North Dakota</t>
  </si>
  <si>
    <t>bioretention basin</t>
  </si>
  <si>
    <t>Greensboro</t>
  </si>
  <si>
    <t>2002-2003</t>
  </si>
  <si>
    <t>Chapel Hill</t>
  </si>
  <si>
    <t>Vegetated Buffer Strip</t>
  </si>
  <si>
    <t>Browns Valley</t>
  </si>
  <si>
    <t>Sediment Trap</t>
  </si>
  <si>
    <t>Sediment traps</t>
  </si>
  <si>
    <t>Lake Tahoe</t>
  </si>
  <si>
    <t>Nevada</t>
  </si>
  <si>
    <t>Stormceptor (Proprietary)</t>
  </si>
  <si>
    <t>Floating Treatment Wetlands</t>
  </si>
  <si>
    <t>University of Central Florida</t>
  </si>
  <si>
    <t>2011-2012</t>
  </si>
  <si>
    <t>Sediment Basin</t>
  </si>
  <si>
    <t>Detention basins</t>
  </si>
  <si>
    <t>Wake County</t>
  </si>
  <si>
    <t>Filter Strip</t>
  </si>
  <si>
    <t>Apex</t>
  </si>
  <si>
    <t>2008-2009</t>
  </si>
  <si>
    <t>Louisberg</t>
  </si>
  <si>
    <t>Downspout disconnection</t>
  </si>
  <si>
    <t>Wilmington</t>
  </si>
  <si>
    <t>2015-2016</t>
  </si>
  <si>
    <t>Grass Swale</t>
  </si>
  <si>
    <t>Swale</t>
  </si>
  <si>
    <t>Goose Creek</t>
  </si>
  <si>
    <t>mass</t>
  </si>
  <si>
    <t>Vegetative Filter</t>
  </si>
  <si>
    <t>Polk County</t>
  </si>
  <si>
    <t>Nebraska</t>
  </si>
  <si>
    <t>2001-2002</t>
  </si>
  <si>
    <t>g/m</t>
  </si>
  <si>
    <t>Infiltration Trench</t>
  </si>
  <si>
    <t>Infiltration trench</t>
  </si>
  <si>
    <t>Infiltration</t>
  </si>
  <si>
    <t>Villanova University</t>
  </si>
  <si>
    <t>Pennsylvania</t>
  </si>
  <si>
    <t>2004-2007</t>
  </si>
  <si>
    <t>Subsurface gravel wetland</t>
  </si>
  <si>
    <t>Oshkosh</t>
  </si>
  <si>
    <t>Wisconsin</t>
  </si>
  <si>
    <t>Retention Pond</t>
  </si>
  <si>
    <t>Retention basins</t>
  </si>
  <si>
    <t>Roseville</t>
  </si>
  <si>
    <t>Minnesota</t>
  </si>
  <si>
    <t>2016-2018</t>
  </si>
  <si>
    <t>TDP</t>
  </si>
  <si>
    <t>TDN</t>
  </si>
  <si>
    <t>Cover Crop</t>
  </si>
  <si>
    <t>Mississippi County</t>
  </si>
  <si>
    <t>Arkansas</t>
  </si>
  <si>
    <t>2011-2014</t>
  </si>
  <si>
    <t>NO2</t>
  </si>
  <si>
    <t>kg/ha</t>
  </si>
  <si>
    <t>Stormvault (proprietary hydrodynamic device)</t>
  </si>
  <si>
    <t>Charlottesville</t>
  </si>
  <si>
    <t>2000-2003</t>
  </si>
  <si>
    <t>Combined Detention Pond and Constructed Wetland</t>
  </si>
  <si>
    <t>Fort Collins</t>
  </si>
  <si>
    <t>Colorado</t>
  </si>
  <si>
    <t>2003-2004</t>
  </si>
  <si>
    <t>Reduced Till</t>
  </si>
  <si>
    <t>Reduced-Till</t>
  </si>
  <si>
    <t>Oxford</t>
  </si>
  <si>
    <t>kg</t>
  </si>
  <si>
    <t>Grassed Filter Zone</t>
  </si>
  <si>
    <t>Forested Filter Zone</t>
  </si>
  <si>
    <t>Controlled Drainage</t>
  </si>
  <si>
    <t>Goldsboro</t>
  </si>
  <si>
    <t>1998-2000</t>
  </si>
  <si>
    <t>Riparian Buffer</t>
  </si>
  <si>
    <t>Controlled Drainage and Riparian Buffer</t>
  </si>
  <si>
    <t>Bioretention Basin</t>
  </si>
  <si>
    <t>Tampa Bay</t>
  </si>
  <si>
    <t>Modified Bioretention Basin</t>
  </si>
  <si>
    <t>Iron enhanced sand filter</t>
  </si>
  <si>
    <t>Wright County</t>
  </si>
  <si>
    <t>Pond perimeter iron enhanced sand filter</t>
  </si>
  <si>
    <t>Prior Lake</t>
  </si>
  <si>
    <t>2013-2015</t>
  </si>
  <si>
    <t>Infiltration Basin</t>
  </si>
  <si>
    <t>Infiltration basin</t>
  </si>
  <si>
    <t>2003-2005</t>
  </si>
  <si>
    <t>TDS</t>
  </si>
  <si>
    <t>Woodchip bioreactor</t>
  </si>
  <si>
    <t>Denitrifying Bioreactor</t>
  </si>
  <si>
    <t>Champaign County</t>
  </si>
  <si>
    <t>Illinois</t>
  </si>
  <si>
    <t>cover crop</t>
  </si>
  <si>
    <t>Pond</t>
  </si>
  <si>
    <t>Willow Creek Watershed, Jasper County</t>
  </si>
  <si>
    <t>Iowa</t>
  </si>
  <si>
    <t>Wet Detention Pond</t>
  </si>
  <si>
    <t>Lake Jesup Watershed</t>
  </si>
  <si>
    <t>2007-2008</t>
  </si>
  <si>
    <t>Chamber Upflow Filter and Skimmer (CUFS)</t>
  </si>
  <si>
    <t>Pond + Chamber Upflow Filter and Skimmer (CUFS)</t>
  </si>
  <si>
    <t>Bio-retention area</t>
  </si>
  <si>
    <t>Eastbound rest area off Interstate 40 in Catawba County</t>
  </si>
  <si>
    <t>Level Spreader-Grass Filter Strip</t>
  </si>
  <si>
    <t>Two-lane road (NC-42) and part of bridge over I-40</t>
  </si>
  <si>
    <t>Two-lane road (NC-42) and part of bridge over I-41</t>
  </si>
  <si>
    <t>Two-lane road (NC-42) and part of bridge over I-42</t>
  </si>
  <si>
    <t>Two-lane road (NC-42) and part of bridge over I-43</t>
  </si>
  <si>
    <t>Two-lane road (NC-42) and part of bridge over I-44</t>
  </si>
  <si>
    <t>Two-lane road (NC-42) and part of bridge over I-45</t>
  </si>
  <si>
    <t>Denitifying Bioreactor</t>
  </si>
  <si>
    <t>Farm in Rappahannock River Basin, Middlesex County</t>
  </si>
  <si>
    <t>2014-2016</t>
  </si>
  <si>
    <t>Woodchip Bioreactor</t>
  </si>
  <si>
    <t>Ridgely Farm</t>
  </si>
  <si>
    <t>Maryland</t>
  </si>
  <si>
    <t>Queen Anne Farm</t>
  </si>
  <si>
    <t>Swale without Filter Strip</t>
  </si>
  <si>
    <t>MD Route 32, near Savage, Maryland</t>
  </si>
  <si>
    <t>2004-2006</t>
  </si>
  <si>
    <t>Swale with Filter Strip</t>
  </si>
  <si>
    <t>Swale without Filter Strip with check dam</t>
  </si>
  <si>
    <t>2007-2009</t>
  </si>
  <si>
    <t>Swale with Filter Strip with check dam</t>
  </si>
  <si>
    <t>Constructed edge of field wetland</t>
  </si>
  <si>
    <t>Near Elm Creek, Martin County</t>
  </si>
  <si>
    <t>2013-2016</t>
  </si>
  <si>
    <t>Iron slag filters</t>
  </si>
  <si>
    <t>Behind Mill 1</t>
  </si>
  <si>
    <t>Michigan</t>
  </si>
  <si>
    <t>2019-2020</t>
  </si>
  <si>
    <t>Oak Grove 2</t>
  </si>
  <si>
    <t>Filmore Flex</t>
  </si>
  <si>
    <t>Level spreader-vegetated filter strips (small unamended)</t>
  </si>
  <si>
    <t>Jones Elementary School, Wilson</t>
  </si>
  <si>
    <t>Level spreader-vegetated filter strips (large unamended)</t>
  </si>
  <si>
    <t>Level spreader-vegetated filter strips (small amended)</t>
  </si>
  <si>
    <t>Level spreader-vegetated filter strips (large amended)</t>
  </si>
  <si>
    <t>Level spreader-vegetated filter strips (swale)</t>
  </si>
  <si>
    <t>Infiltration chambers</t>
  </si>
  <si>
    <t>Iula Street</t>
  </si>
  <si>
    <t>swales</t>
  </si>
  <si>
    <t>Wrightsville Beach municipal area</t>
  </si>
  <si>
    <t>Manufactured Infiltration</t>
  </si>
  <si>
    <t>University of New Hampshire, Durham</t>
  </si>
  <si>
    <t>New Hampshire</t>
  </si>
  <si>
    <t>Manufactured filter</t>
  </si>
  <si>
    <t>Manufactured hydrodynamic separator</t>
  </si>
  <si>
    <t>Gravel wetland</t>
  </si>
  <si>
    <t>rip-rap swale</t>
  </si>
  <si>
    <t>Sediment basin</t>
  </si>
  <si>
    <t>Franklin County</t>
  </si>
  <si>
    <t>Alabama</t>
  </si>
  <si>
    <t>Instream wetland</t>
  </si>
  <si>
    <t>Marsh Run Watershed</t>
  </si>
  <si>
    <t>1990-1998</t>
  </si>
  <si>
    <t>Wrightsville Beach</t>
  </si>
  <si>
    <t>2018-2019</t>
  </si>
  <si>
    <t>nutrient management, reduced tillage, herbicides, drop-pipe structures</t>
  </si>
  <si>
    <t>Sugar Cane field</t>
  </si>
  <si>
    <t>Louisiana</t>
  </si>
  <si>
    <t>2002-2005</t>
  </si>
  <si>
    <t>nutrient management, drop pipe structures, cross fencing, water points, improved forage planting, managed rotational grazing</t>
  </si>
  <si>
    <t>Pastureland</t>
  </si>
  <si>
    <t>Strip-till</t>
  </si>
  <si>
    <t>Burley tobacco field in Smyth County</t>
  </si>
  <si>
    <t>No-till</t>
  </si>
  <si>
    <t>No-Till</t>
  </si>
  <si>
    <t>Bioretention cell</t>
  </si>
  <si>
    <t>Cell CP</t>
  </si>
  <si>
    <t>2006-2007</t>
  </si>
  <si>
    <t>Cell SS</t>
  </si>
  <si>
    <t>Total</t>
  </si>
  <si>
    <t>Mean</t>
  </si>
  <si>
    <t>Funding Statement</t>
  </si>
  <si>
    <t>This project was funded through a state nonpoint source grant from the Texas State Soil and Water Conservation Board.</t>
  </si>
  <si>
    <t>Nutrients</t>
  </si>
  <si>
    <t>The specific parameter being studied.</t>
  </si>
  <si>
    <t>Pollutant_Type</t>
  </si>
  <si>
    <t>Pollutant group. Classfied as either "Nutrients", or "Sediments"</t>
  </si>
  <si>
    <t>Pollutant paramter classification. Classfied as either "Nitrogen", "Phosphorous", or "Sediments"</t>
  </si>
  <si>
    <t>Median</t>
  </si>
  <si>
    <t>version:</t>
  </si>
  <si>
    <t>Kikoyo, D.,  Jain, S., Wright, J., Schramm M. (2023)  Non-Point Source Best Management Practices Database (NPS-BMP-DB) - a searchable database on the effectiveness of BMPs - Part 2: Nutrients and Sediments</t>
  </si>
  <si>
    <t>Log Ratio</t>
  </si>
  <si>
    <t>Table 1: Summary of log-ratios between pre and post-treatment parameter concentrations by study source. Larger values indicate a higher reduction.</t>
  </si>
  <si>
    <t>Values</t>
  </si>
  <si>
    <t>Figure 2</t>
  </si>
  <si>
    <t>Figure 1: Boxplots of log-ratios between pre and post-treatment TN and TP concentration by pollutant study source.</t>
  </si>
  <si>
    <t>Table 2: Summary of log-ratios between pre- and post-treatment TN and TP concentrations by BMP sub-category.</t>
  </si>
  <si>
    <t>Sub-category</t>
  </si>
  <si>
    <t>Figure 1 a</t>
  </si>
  <si>
    <t>Figure 1 b</t>
  </si>
  <si>
    <t>Figure 2: Boxplots of the log-ratios between pre- and post-treatment TN and TP concentrations by BMP subcategory.</t>
  </si>
  <si>
    <t>Regression Data Agriculture BMPS</t>
  </si>
  <si>
    <t>Variable</t>
  </si>
  <si>
    <t>log(Pre)</t>
  </si>
  <si>
    <t>log(Post)</t>
  </si>
  <si>
    <t>Observed Prob</t>
  </si>
  <si>
    <t>Predicted Conc</t>
  </si>
  <si>
    <t>Predicted Prob</t>
  </si>
  <si>
    <t>SUMMARY OUTPUT</t>
  </si>
  <si>
    <t>Regression Statistics</t>
  </si>
  <si>
    <t>Multiple R</t>
  </si>
  <si>
    <t>R Square</t>
  </si>
  <si>
    <t>Adjusted R Square</t>
  </si>
  <si>
    <t>Standard Error</t>
  </si>
  <si>
    <t>Observations</t>
  </si>
  <si>
    <t>ANOVA</t>
  </si>
  <si>
    <t>Regression</t>
  </si>
  <si>
    <t>Residual</t>
  </si>
  <si>
    <t>Intercept</t>
  </si>
  <si>
    <t>df</t>
  </si>
  <si>
    <t>SS</t>
  </si>
  <si>
    <t>MS</t>
  </si>
  <si>
    <t>F</t>
  </si>
  <si>
    <t>Significance F</t>
  </si>
  <si>
    <t>Coefficients</t>
  </si>
  <si>
    <t>t Stat</t>
  </si>
  <si>
    <t>P-value</t>
  </si>
  <si>
    <t>Lower 95%</t>
  </si>
  <si>
    <t>Upper 95%</t>
  </si>
  <si>
    <t>Lower 95.0%</t>
  </si>
  <si>
    <t>Upper 95.0%</t>
  </si>
  <si>
    <t>X Variable 1</t>
  </si>
  <si>
    <t>Regression Data for Urban BMPs</t>
  </si>
  <si>
    <t>Regression Data for Crop BMPs</t>
  </si>
  <si>
    <t>Regression Data for Detention BMPs</t>
  </si>
  <si>
    <t>Regression Data for Drainage BMPs</t>
  </si>
  <si>
    <t>Regression Data for Filtration BMPs</t>
  </si>
  <si>
    <t>Regression Data for Treatment BMPs</t>
  </si>
  <si>
    <t>Table 3: Equations for predicting percent reductions. Pre-treatment concentration cells can be changed to return a predicted percent reduction.</t>
  </si>
  <si>
    <t>Category</t>
  </si>
  <si>
    <t>Equation</t>
  </si>
  <si>
    <r>
      <t>Taguchi, V. J., Carey, E. S., &amp; Hunt III, W. F. (2019). Field monitoring of downspout disconnections to reduce runoff volume and improve water quality along the North Carolina Coast. </t>
    </r>
    <r>
      <rPr>
        <i/>
        <sz val="10"/>
        <color rgb="FF222222"/>
        <rFont val="Aptos"/>
        <family val="2"/>
      </rPr>
      <t>Journal of Sustainable Water in the Built Environment</t>
    </r>
    <r>
      <rPr>
        <sz val="10"/>
        <color rgb="FF222222"/>
        <rFont val="Aptos"/>
        <family val="2"/>
      </rPr>
      <t>, </t>
    </r>
    <r>
      <rPr>
        <i/>
        <sz val="10"/>
        <color rgb="FF222222"/>
        <rFont val="Aptos"/>
        <family val="2"/>
      </rPr>
      <t>5</t>
    </r>
    <r>
      <rPr>
        <sz val="10"/>
        <color rgb="FF222222"/>
        <rFont val="Aptos"/>
        <family val="2"/>
      </rPr>
      <t>(1), 04018018.</t>
    </r>
  </si>
  <si>
    <t>Pre-Treatment Concentration (mg/L)</t>
  </si>
  <si>
    <t>Predicted Percent Reduction (%)</t>
  </si>
  <si>
    <t>Figure 7: Linear regressions between log transformed pre- and post-treatment TN and TP concentrations for filtration BMPS.</t>
  </si>
  <si>
    <t>Figure 7: Linear regressions between log transformed pre- and post-treatment TN and TP concentrations for drainage BMPS.</t>
  </si>
  <si>
    <t>Figure 6: Linear regressions between log transformed pre- and post-treatment TN and TP concentrations for detention BMPS.</t>
  </si>
  <si>
    <t>Figure 5: Linear regressions between log transformed pre- and post-treatment TN and TP concentrations for crop BMPS.</t>
  </si>
  <si>
    <t>Figure 4: Linear regressions between log transformed pre- and post-treatment TN and TP concentrations for urban BMPS.</t>
  </si>
  <si>
    <t>Figure 3: Linear regressions between log transformed pre- and post-treatment TN and TP concentrations for agriculture BMPS.</t>
  </si>
  <si>
    <t>Statistical analysis of the pooled BMP values.</t>
  </si>
  <si>
    <t>Regression Data</t>
  </si>
  <si>
    <t>Summary of data on BMP effectiveness and other related information.</t>
  </si>
  <si>
    <t>Data used to calculate regressions and summary of regression results.</t>
  </si>
  <si>
    <t>Equations</t>
  </si>
  <si>
    <t>Equations and tables for predicting percent reductions based on input concentrations.</t>
  </si>
  <si>
    <t>The ratio of the natural log transformed Pre and Post pollutant values.</t>
  </si>
  <si>
    <t xml:space="preserve">Efficacy of BMP (Note: negative values indicate an increase and values are included only for studies that only reported percent reductions). </t>
  </si>
  <si>
    <t>Version History</t>
  </si>
  <si>
    <t>Details on database changes.</t>
  </si>
  <si>
    <t>Version</t>
  </si>
  <si>
    <t>Date</t>
  </si>
  <si>
    <t>Notes</t>
  </si>
  <si>
    <t>2023-09-01</t>
  </si>
  <si>
    <t>2023-09-07</t>
  </si>
  <si>
    <t>· Initial Database Release. (MS)</t>
  </si>
  <si>
    <t>Table 4: Counts of unique data values extracted per state.</t>
  </si>
  <si>
    <t>Figure 8: Linear regressions between log transformed pre- and post-treatment TN and TP concentrations for treatment BMPS.</t>
  </si>
  <si>
    <t>Figure 9: Map of data counts per state.</t>
  </si>
  <si>
    <t>· Update formatting in percent reduction plots. (MS) 
· Add map. (MS)</t>
  </si>
  <si>
    <t>2023-09-14</t>
  </si>
  <si>
    <t>2023-09-18</t>
  </si>
  <si>
    <t xml:space="preserve">· Quality check units. (MS) </t>
  </si>
  <si>
    <t>n_Pre</t>
  </si>
  <si>
    <t>Number of samples in the control or pre-treatment observations.</t>
  </si>
  <si>
    <t>sd_Pre</t>
  </si>
  <si>
    <t>Standard deviation of the control or pre-treatment observations.</t>
  </si>
  <si>
    <t>se_Pre</t>
  </si>
  <si>
    <t>Standard error of the mean of the control or pre-treatment observations.</t>
  </si>
  <si>
    <t>min_Pre</t>
  </si>
  <si>
    <t>Minimum observed control or pre-treatment value.</t>
  </si>
  <si>
    <t>max_Pre</t>
  </si>
  <si>
    <t>Maximum observed control or pre-treatment value.</t>
  </si>
  <si>
    <t>sd_Post</t>
  </si>
  <si>
    <t>Standard deviation of the experiment or post-treatment observations.</t>
  </si>
  <si>
    <t>se_Post</t>
  </si>
  <si>
    <t>Standard error of the mean of the experiment or post-treatment observations.</t>
  </si>
  <si>
    <t>min_Post</t>
  </si>
  <si>
    <t>Minimum observed experiment or post-treatment value.</t>
  </si>
  <si>
    <t>max_Post</t>
  </si>
  <si>
    <t>Maximum observed experiment or post-treatment value.</t>
  </si>
  <si>
    <t>Mean concentration in control or pre-treatment (without BMP).</t>
  </si>
  <si>
    <t>Mean concentration in experiment or post-treatment (with BMP).</t>
  </si>
  <si>
    <t>Study</t>
  </si>
  <si>
    <t>Link</t>
  </si>
  <si>
    <t>n_Post</t>
  </si>
  <si>
    <t>Dietz &amp; Clausen (2005)</t>
  </si>
  <si>
    <t>Baker et al. (2016)</t>
  </si>
  <si>
    <t>Hathaway et al. (2008)</t>
  </si>
  <si>
    <t>Brannan et al. (2000)</t>
  </si>
  <si>
    <t>Zarezadeh et al. (2018)</t>
  </si>
  <si>
    <t>Smukler, S. M. et al. (2012).</t>
  </si>
  <si>
    <t>Schifman et al. (2016)</t>
  </si>
  <si>
    <t>Inamdar et al. (2001)</t>
  </si>
  <si>
    <t>Georgakakos et al. (2018)</t>
  </si>
  <si>
    <t>Arias et al. (2013)</t>
  </si>
  <si>
    <t>Gregoire &amp; Clausen (2011)</t>
  </si>
  <si>
    <t>Collins &amp; Gillies (2014)</t>
  </si>
  <si>
    <t>Jia et al. (2006)</t>
  </si>
  <si>
    <t>Braatz (2001)</t>
  </si>
  <si>
    <t>Sotomayor-Ramírez et al. (2008)</t>
  </si>
  <si>
    <t>Line et al. (2016)</t>
  </si>
  <si>
    <t>Lim et al. (2016)</t>
  </si>
  <si>
    <t>Hunt et al. (2006)</t>
  </si>
  <si>
    <t>Tate et al. (2000)</t>
  </si>
  <si>
    <t>Jones et al. (2004)</t>
  </si>
  <si>
    <t>Chang et al. (2013)</t>
  </si>
  <si>
    <t>Brown et al. (2015)</t>
  </si>
  <si>
    <t>Winston et al. (2011)</t>
  </si>
  <si>
    <t>Taguchi et al. (2019)</t>
  </si>
  <si>
    <t>Yu et al. (2001)</t>
  </si>
  <si>
    <t>Emerson et al. (2010)</t>
  </si>
  <si>
    <t>Helmers et al. (2005)</t>
  </si>
  <si>
    <t>Sullivan &amp; McDonald (2022)</t>
  </si>
  <si>
    <t>Janke et al. (2022)</t>
  </si>
  <si>
    <t>Aryal et al. (2018)</t>
  </si>
  <si>
    <t>Fassman (2006)</t>
  </si>
  <si>
    <t>Knuth (2005)</t>
  </si>
  <si>
    <t>Hazel et al. (2008)</t>
  </si>
  <si>
    <t>Dukes et al. (2003)</t>
  </si>
  <si>
    <t>Lopez-Ponnada et al. (2020)</t>
  </si>
  <si>
    <t>Erickson et al. (2018)</t>
  </si>
  <si>
    <t>Horst et al. (2011)</t>
  </si>
  <si>
    <t>David et al. (2015)</t>
  </si>
  <si>
    <t>Brunet et al. (2021)</t>
  </si>
  <si>
    <t>Ryan et al. (2010)</t>
  </si>
  <si>
    <t>Line &amp; Hunt (2009)</t>
  </si>
  <si>
    <t>Bock et al (2018)</t>
  </si>
  <si>
    <t>Rosen &amp; Christianson (2017)</t>
  </si>
  <si>
    <t>Stagge et al. (2012)</t>
  </si>
  <si>
    <t>Gordon et al. (2021)</t>
  </si>
  <si>
    <t>Steinman et al. (2022)</t>
  </si>
  <si>
    <t>Knight et al. (2013)</t>
  </si>
  <si>
    <t>Mallin et al. (2016)</t>
  </si>
  <si>
    <t>Roseen et al. (2006)</t>
  </si>
  <si>
    <t>Fang et al. (2015)</t>
  </si>
  <si>
    <t>Stone et al. (2004)</t>
  </si>
  <si>
    <t>Grogan &amp; Mallin (2021)</t>
  </si>
  <si>
    <t>Poudel et al. (2010)</t>
  </si>
  <si>
    <t>Benham et al. (2007)</t>
  </si>
  <si>
    <t>Li &amp; Davis (2009)</t>
  </si>
  <si>
    <t>https://doi.org/10.1007/s11270-005-8266-8</t>
  </si>
  <si>
    <t>https://doi.org/10.1016/j.ecoleng.2016.02.038</t>
  </si>
  <si>
    <t>https://doi.org/10.13031/2013.24225</t>
  </si>
  <si>
    <t>Brannan, K. M., Mostaghimi, S., McClellan, P. W., &amp; Inamdar, S. (2000). Animal waste Bmp Impacts on Sediment and Nutrient Losses in Runoff from the Owl Run Watershed. Transactions of the ASAE, 43(5), 1155.</t>
  </si>
  <si>
    <t>https://doi.org/10.13031/2013.3008</t>
  </si>
  <si>
    <t>https://doi.org/10.1007/s10661-018-7069-5</t>
  </si>
  <si>
    <t>https://doi.org/10.2489/jswc.67.1.16</t>
  </si>
  <si>
    <t>https://doi.org/10.3390/w8030076</t>
  </si>
  <si>
    <t>https://doi.org/10.13031/2013.6449</t>
  </si>
  <si>
    <t>https://doi.org/10.3389/fenvs.2018.00071</t>
  </si>
  <si>
    <t>https://doi.org/10.1061/(ASCE)EE.1943-7870.0000583</t>
  </si>
  <si>
    <t>Hathaway, J and Hunt, W. (2007). City of Chalotte Pilot BMP Monitoring Program.</t>
  </si>
  <si>
    <t>Hathaway and Hunt (2007)</t>
  </si>
  <si>
    <t>https://www.charlottenc.gov/files/sharedassets/city/v/1/services/stormwater/documents/water-quality/print-media/pilot/catscrystalstream.pdf</t>
  </si>
  <si>
    <t>https://doi.org/10.1111/jawr.12145</t>
  </si>
  <si>
    <t>https://doi.org/10.1016/j.ecoleng.2011.02.004</t>
  </si>
  <si>
    <t>https://doi.org/10.1061/(ASCE)0733-9437(2006)132:2(159)</t>
  </si>
  <si>
    <t>https://pubs.usgs.gov/misc/FISC_1947-2006/pdf/1st-7thFISCs-CD/7thFISC/7Fisc-V2/7FSC2-10.pdf#page=67</t>
  </si>
  <si>
    <t>Braatz, D. A. (2001). EFFECTIVENESS OF AGRICULTURAL BMP’S IN REDUCING STORMFLOW SEDIMENT (TSS) IN TELLICO CREEK, MACON COUNTY, NORTH CAROLINA. Proceedings of the Seventh Federal Interagency Sedimentation Conference, March 25 to 29, 2001, Reno, Nevada, 65.</t>
  </si>
  <si>
    <t>https://doi.org/10.46429/jaupr.v92i1-2.2617</t>
  </si>
  <si>
    <t>https://doi.org/10.2134/jeq2016.03.0089</t>
  </si>
  <si>
    <t>https://doi.org/10.1061/9780784479858.033</t>
  </si>
  <si>
    <t>https://doi.org/10.1061/(ASCE)0733-9437(2006)132:6(600)</t>
  </si>
  <si>
    <t>https://www.jswconline.org/content/55/4/473.short</t>
  </si>
  <si>
    <t>https://trid.trb.org/view/788439</t>
  </si>
  <si>
    <t>https://doi.org/10.1016/j.ecoleng.2013.01.019</t>
  </si>
  <si>
    <t>https://doi.org/10.13031/trans.58.10405</t>
  </si>
  <si>
    <t>https://doi.org/10.1061/(ASCE)IR.1943-4774.0000173</t>
  </si>
  <si>
    <t>https://doi.org/10.1061/JSWBAY.0000872</t>
  </si>
  <si>
    <t>https://doi.org/10.1061/(ASCE)0733-9496(2001)127:3(168)</t>
  </si>
  <si>
    <t>https://doi.org/10.13031/2013.18508</t>
  </si>
  <si>
    <t>https://doi.org/10.1002/hyp.7539</t>
  </si>
  <si>
    <t>https://doi.org/10.1016/j.jenvman.2022.116120</t>
  </si>
  <si>
    <t>https://doi.org/10.1016/j.scitotenv.2022.153722</t>
  </si>
  <si>
    <t>https://doi.org/10.2489/jswc.73.1.24</t>
  </si>
  <si>
    <t>https://doi.org/10.1080/10934520600656620</t>
  </si>
  <si>
    <t>https://doi.org/10.1061/40792(173)190</t>
  </si>
  <si>
    <t xml:space="preserve">https://doi.org/10.2489/jswc.63.3.143 </t>
  </si>
  <si>
    <t>https://doi.org/10.1061/(ASCE)0733-9437(2003)129:2(82)</t>
  </si>
  <si>
    <t>https://doi.org/10.1016/j.watres.2019.115336</t>
  </si>
  <si>
    <t>https://doi.org/10.1061/(ASCE)EE.1943-7870.0001296</t>
  </si>
  <si>
    <t>https://doi.org/10.1061/(ASCE)IR.1943-4774.0000302</t>
  </si>
  <si>
    <t>https://doi.org/10.2134/jeq2014.01.0036</t>
  </si>
  <si>
    <t>https://doi.org/10.1016/j.jenvman.2021.113647</t>
  </si>
  <si>
    <t>https://doi.org/10.1007/s11270-009-0174-x</t>
  </si>
  <si>
    <t>https://doi.org/10.1061/(ASCE)0733-9437(2009)135:2(217)</t>
  </si>
  <si>
    <t>https://doi.org/10.1016/j.jenvman.2018.03.111</t>
  </si>
  <si>
    <t>https://doi.org/10.3390/w9020112</t>
  </si>
  <si>
    <t>https://doi.org/10.1016/j.watres.2012.02.037</t>
  </si>
  <si>
    <t>https://doi.org/10.1016/j.ecoleng.2020.106128</t>
  </si>
  <si>
    <t>https://doi.org/10.3389/fenvs.2022.863137</t>
  </si>
  <si>
    <t xml:space="preserve">https://doi.org/10.2489/jswc.68.1.60 </t>
  </si>
  <si>
    <t>https://doi.org/10.2112/JCOASTRES-D-15-00195.1</t>
  </si>
  <si>
    <t>https://doi.org/10.1177/0361198106198400113</t>
  </si>
  <si>
    <t>https://doi.org/10.3390/w7073407</t>
  </si>
  <si>
    <t>https://www.jswconline.org/content/59/2/66.short</t>
  </si>
  <si>
    <t>https://doi.org/10.1016/j.jenvman.2020.111853</t>
  </si>
  <si>
    <t>https://doi.org/10.5367/000000010791745394</t>
  </si>
  <si>
    <t>https://doi.org/10.1007/s11270-006-9221-z</t>
  </si>
  <si>
    <t>https://doi.org/10.1061/(ASCE)EE.1943-7870.0000026</t>
  </si>
  <si>
    <t>Tailwater pond</t>
  </si>
  <si>
    <t>ntu</t>
  </si>
  <si>
    <t>2024-01-02</t>
  </si>
  <si>
    <t>· Add study author and links to FIB Database sheet. (MS) 
· Add sample variance measures (sd, se, min and max). (MS)
· Add additional values identified in  Dietz &amp; Clausen (2005).  (MS)
· Regressions recalculated. (MS)</t>
  </si>
  <si>
    <t>· Replace suburban with urban.  (MS)
· Update regressions. (MS)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</si>
</sst>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1"/>
      <color theme="1"/>
      <name val="Aptos"/>
      <family val="2"/>
    </font>
    <font>
      <sz val="11"/>
      <color theme="1"/>
      <name val="Aptos"/>
      <family val="2"/>
    </font>
    <font>
      <sz val="11"/>
      <color theme="1"/>
      <name val="Aptos"/>
      <family val="2"/>
    </font>
    <font>
      <sz val="11"/>
      <color theme="1"/>
      <name val="Aptos"/>
      <family val="2"/>
    </font>
    <font>
      <sz val="11"/>
      <color theme="1"/>
      <name val="Aptos"/>
      <family val="2"/>
    </font>
    <font>
      <sz val="11"/>
      <color theme="1"/>
      <name val="Aptos"/>
      <family val="2"/>
    </font>
    <font>
      <sz val="11"/>
      <color theme="1"/>
      <name val="Aptos"/>
      <family val="2"/>
    </font>
    <font>
      <u/>
      <sz val="11"/>
      <color theme="10"/>
      <name val="Calibri"/>
      <family val="2"/>
      <scheme val="minor"/>
    </font>
    <font>
      <sz val="11"/>
      <color theme="1"/>
      <name val="Aptos"/>
      <family val="2"/>
    </font>
    <font>
      <b/>
      <sz val="11"/>
      <color theme="1"/>
      <name val="Aptos"/>
      <family val="2"/>
    </font>
    <font>
      <b/>
      <sz val="12"/>
      <color theme="1"/>
      <name val="Aptos"/>
      <family val="2"/>
    </font>
    <font>
      <b/>
      <sz val="12"/>
      <name val="Aptos"/>
      <family val="2"/>
    </font>
    <font>
      <sz val="10"/>
      <color theme="1"/>
      <name val="Aptos"/>
      <family val="2"/>
    </font>
    <font>
      <sz val="12"/>
      <color theme="1"/>
      <name val="Aptos"/>
      <family val="2"/>
    </font>
    <font>
      <sz val="10"/>
      <color rgb="FF222222"/>
      <name val="Aptos"/>
      <family val="2"/>
    </font>
    <font>
      <i/>
      <sz val="10"/>
      <color rgb="FF222222"/>
      <name val="Aptos"/>
      <family val="2"/>
    </font>
    <font>
      <sz val="10"/>
      <name val="Aptos"/>
      <family val="2"/>
    </font>
    <font>
      <b/>
      <sz val="10"/>
      <color theme="1"/>
      <name val="Aptos"/>
      <family val="2"/>
    </font>
    <font>
      <b/>
      <sz val="16"/>
      <color theme="1"/>
      <name val="Aptos"/>
      <family val="2"/>
    </font>
    <font>
      <b/>
      <sz val="28"/>
      <color theme="1"/>
      <name val="Aptos"/>
      <family val="2"/>
    </font>
    <font>
      <u/>
      <sz val="10"/>
      <color theme="10"/>
      <name val="Aptos"/>
      <family val="2"/>
    </font>
    <font>
      <i/>
      <sz val="11"/>
      <color theme="1"/>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theme="0" tint="-4.9989318521683403E-2"/>
        <bgColor theme="6" tint="0.79998168889431442"/>
      </patternFill>
    </fill>
    <fill>
      <patternFill patternType="solid">
        <fgColor theme="9" tint="0.79998168889431442"/>
        <bgColor indexed="64"/>
      </patternFill>
    </fill>
    <fill>
      <patternFill patternType="solid">
        <fgColor theme="7"/>
        <bgColor indexed="64"/>
      </patternFill>
    </fill>
  </fills>
  <borders count="7">
    <border>
      <left/>
      <right/>
      <top/>
      <bottom/>
      <diagonal/>
    </border>
    <border>
      <left/>
      <right/>
      <top/>
      <bottom style="thin">
        <color theme="6"/>
      </bottom>
      <diagonal/>
    </border>
    <border>
      <left/>
      <right/>
      <top/>
      <bottom style="medium">
        <color indexed="64"/>
      </bottom>
      <diagonal/>
    </border>
    <border>
      <left/>
      <right/>
      <top style="thin">
        <color indexed="64"/>
      </top>
      <bottom style="double">
        <color indexed="64"/>
      </bottom>
      <diagonal/>
    </border>
    <border>
      <left/>
      <right/>
      <top/>
      <bottom style="thin">
        <color indexed="64"/>
      </bottom>
      <diagonal/>
    </border>
    <border>
      <left/>
      <right/>
      <top style="medium">
        <color indexed="64"/>
      </top>
      <bottom style="thin">
        <color indexed="64"/>
      </bottom>
      <diagonal/>
    </border>
    <border>
      <left/>
      <right/>
      <top style="double">
        <color indexed="64"/>
      </top>
      <bottom/>
      <diagonal/>
    </border>
  </borders>
  <cellStyleXfs count="2">
    <xf numFmtId="0" fontId="0" fillId="0" borderId="0"/>
    <xf numFmtId="0" fontId="8" fillId="0" borderId="0" applyNumberFormat="0" applyFill="0" applyBorder="0" applyAlignment="0" applyProtection="0"/>
  </cellStyleXfs>
  <cellXfs count="81">
    <xf numFmtId="0" fontId="0" fillId="0" borderId="0" xfId="0"/>
    <xf numFmtId="0" fontId="9" fillId="0" borderId="0" xfId="0" applyFont="1"/>
    <xf numFmtId="0" fontId="9" fillId="0" borderId="3" xfId="0" applyFont="1" applyBorder="1"/>
    <xf numFmtId="0" fontId="9" fillId="0" borderId="4" xfId="0" applyFont="1" applyBorder="1"/>
    <xf numFmtId="0" fontId="11" fillId="5" borderId="0" xfId="0" applyFont="1" applyFill="1"/>
    <xf numFmtId="0" fontId="11" fillId="5" borderId="0" xfId="0" applyFont="1" applyFill="1" applyAlignment="1">
      <alignment horizontal="center"/>
    </xf>
    <xf numFmtId="0" fontId="12" fillId="5" borderId="0" xfId="0" applyFont="1" applyFill="1" applyAlignment="1">
      <alignment horizontal="left"/>
    </xf>
    <xf numFmtId="2" fontId="11" fillId="5" borderId="0" xfId="0" applyNumberFormat="1" applyFont="1" applyFill="1"/>
    <xf numFmtId="4" fontId="11" fillId="5" borderId="0" xfId="0" applyNumberFormat="1" applyFont="1" applyFill="1"/>
    <xf numFmtId="0" fontId="7" fillId="0" borderId="0" xfId="0" applyFont="1"/>
    <xf numFmtId="0" fontId="13" fillId="0" borderId="0" xfId="0" applyFont="1"/>
    <xf numFmtId="2" fontId="13" fillId="0" borderId="0" xfId="0" applyNumberFormat="1" applyFont="1"/>
    <xf numFmtId="4" fontId="13" fillId="0" borderId="0" xfId="0" applyNumberFormat="1" applyFont="1"/>
    <xf numFmtId="2" fontId="7" fillId="0" borderId="0" xfId="0" applyNumberFormat="1" applyFont="1"/>
    <xf numFmtId="1" fontId="11" fillId="5" borderId="0" xfId="0" applyNumberFormat="1" applyFont="1" applyFill="1"/>
    <xf numFmtId="0" fontId="11" fillId="5" borderId="0" xfId="0" applyFont="1" applyFill="1" applyAlignment="1">
      <alignment horizontal="left"/>
    </xf>
    <xf numFmtId="0" fontId="14" fillId="0" borderId="0" xfId="0" applyFont="1"/>
    <xf numFmtId="4" fontId="7" fillId="0" borderId="0" xfId="0" applyNumberFormat="1" applyFont="1"/>
    <xf numFmtId="0" fontId="15" fillId="0" borderId="0" xfId="0" applyFont="1"/>
    <xf numFmtId="0" fontId="17" fillId="0" borderId="0" xfId="0" applyFont="1" applyAlignment="1">
      <alignment horizontal="left"/>
    </xf>
    <xf numFmtId="0" fontId="17" fillId="0" borderId="0" xfId="0" applyFont="1"/>
    <xf numFmtId="164" fontId="17" fillId="0" borderId="0" xfId="0" applyNumberFormat="1" applyFont="1" applyAlignment="1">
      <alignment horizontal="left"/>
    </xf>
    <xf numFmtId="2" fontId="17" fillId="0" borderId="0" xfId="0" applyNumberFormat="1" applyFont="1" applyAlignment="1">
      <alignment horizontal="left"/>
    </xf>
    <xf numFmtId="1" fontId="17" fillId="0" borderId="0" xfId="0" applyNumberFormat="1" applyFont="1" applyAlignment="1">
      <alignment horizontal="left"/>
    </xf>
    <xf numFmtId="0" fontId="18" fillId="0" borderId="0" xfId="0" applyFont="1"/>
    <xf numFmtId="0" fontId="17" fillId="4" borderId="0" xfId="0" applyFont="1" applyFill="1" applyAlignment="1">
      <alignment horizontal="left"/>
    </xf>
    <xf numFmtId="0" fontId="17" fillId="3" borderId="0" xfId="0" applyFont="1" applyFill="1"/>
    <xf numFmtId="0" fontId="17" fillId="0" borderId="1" xfId="0" applyFont="1" applyBorder="1" applyAlignment="1">
      <alignment horizontal="left"/>
    </xf>
    <xf numFmtId="0" fontId="19" fillId="0" borderId="0" xfId="0" applyFont="1" applyAlignment="1">
      <alignment vertical="center"/>
    </xf>
    <xf numFmtId="0" fontId="20" fillId="0" borderId="0" xfId="0" applyFont="1" applyAlignment="1">
      <alignment vertical="center"/>
    </xf>
    <xf numFmtId="0" fontId="20" fillId="0" borderId="0" xfId="0" applyFont="1"/>
    <xf numFmtId="0" fontId="18" fillId="0" borderId="0" xfId="0" applyFont="1" applyAlignment="1">
      <alignment horizontal="center" vertical="center"/>
    </xf>
    <xf numFmtId="0" fontId="18" fillId="0" borderId="0" xfId="0" applyFont="1" applyAlignment="1">
      <alignment horizontal="left" vertical="center"/>
    </xf>
    <xf numFmtId="0" fontId="20" fillId="0" borderId="0" xfId="0" applyFont="1" applyAlignment="1">
      <alignment horizontal="center" vertical="center"/>
    </xf>
    <xf numFmtId="0" fontId="13" fillId="0" borderId="0" xfId="0" applyFont="1" applyAlignment="1">
      <alignment vertical="center" wrapText="1"/>
    </xf>
    <xf numFmtId="0" fontId="10" fillId="3" borderId="0" xfId="0" applyFont="1" applyFill="1"/>
    <xf numFmtId="0" fontId="21" fillId="0" borderId="0" xfId="1" applyFont="1" applyBorder="1"/>
    <xf numFmtId="0" fontId="10" fillId="0" borderId="0" xfId="0" applyFont="1"/>
    <xf numFmtId="0" fontId="21" fillId="0" borderId="0" xfId="1" applyFont="1"/>
    <xf numFmtId="0" fontId="0" fillId="0" borderId="0" xfId="0" applyAlignment="1">
      <alignment vertical="top"/>
    </xf>
    <xf numFmtId="0" fontId="3" fillId="0" borderId="0" xfId="0" applyFont="1"/>
    <xf numFmtId="0" fontId="9" fillId="0" borderId="0" xfId="0" applyFont="1" applyAlignment="1">
      <alignment horizontal="right"/>
    </xf>
    <xf numFmtId="0" fontId="9" fillId="0" borderId="0" xfId="0" applyFont="1" applyAlignment="1">
      <alignment horizontal="left"/>
    </xf>
    <xf numFmtId="0" fontId="9" fillId="0" borderId="0" xfId="0" applyFont="1" applyAlignment="1">
      <alignment horizontal="center"/>
    </xf>
    <xf numFmtId="0" fontId="3" fillId="0" borderId="3" xfId="0" applyFont="1" applyBorder="1" applyAlignment="1">
      <alignment horizontal="left"/>
    </xf>
    <xf numFmtId="0" fontId="3" fillId="0" borderId="3" xfId="0" applyFont="1" applyBorder="1"/>
    <xf numFmtId="0" fontId="3" fillId="0" borderId="3" xfId="0" applyFont="1" applyBorder="1" applyAlignment="1">
      <alignment horizontal="right"/>
    </xf>
    <xf numFmtId="0" fontId="9" fillId="0" borderId="4" xfId="0" applyFont="1" applyBorder="1" applyAlignment="1">
      <alignment horizontal="left"/>
    </xf>
    <xf numFmtId="0" fontId="9" fillId="0" borderId="4" xfId="0" applyFont="1" applyBorder="1" applyAlignment="1">
      <alignment horizontal="center"/>
    </xf>
    <xf numFmtId="0" fontId="9" fillId="0" borderId="4" xfId="0" applyFont="1" applyBorder="1" applyAlignment="1">
      <alignment horizontal="right"/>
    </xf>
    <xf numFmtId="0" fontId="8" fillId="0" borderId="0" xfId="1"/>
    <xf numFmtId="0" fontId="0" fillId="0" borderId="2" xfId="0" applyBorder="1"/>
    <xf numFmtId="0" fontId="22" fillId="0" borderId="5" xfId="0" applyFont="1" applyBorder="1" applyAlignment="1">
      <alignment horizontal="center"/>
    </xf>
    <xf numFmtId="0" fontId="22" fillId="0" borderId="5" xfId="0" applyFont="1" applyBorder="1" applyAlignment="1">
      <alignment horizontal="centerContinuous"/>
    </xf>
    <xf numFmtId="0" fontId="6" fillId="0" borderId="0" xfId="0" applyFont="1" applyAlignment="1">
      <alignment horizontal="right" vertical="top"/>
    </xf>
    <xf numFmtId="0" fontId="1" fillId="0" borderId="0" xfId="0" applyFont="1" applyAlignment="1">
      <alignment horizontal="right" vertical="top"/>
    </xf>
    <xf numFmtId="49" fontId="6" fillId="0" borderId="0" xfId="0" applyNumberFormat="1" applyFont="1" applyAlignment="1">
      <alignment horizontal="left" vertical="top"/>
    </xf>
    <xf numFmtId="0" fontId="4" fillId="0" borderId="0" xfId="0" applyFont="1" applyAlignment="1">
      <alignment horizontal="left" vertical="top"/>
    </xf>
    <xf numFmtId="49" fontId="5" fillId="0" borderId="0" xfId="0" applyNumberFormat="1" applyFont="1" applyAlignment="1">
      <alignment horizontal="left" vertical="top"/>
    </xf>
    <xf numFmtId="0" fontId="1" fillId="0" borderId="0" xfId="0" applyFont="1" applyAlignment="1">
      <alignment horizontal="left" vertical="top" wrapText="1"/>
    </xf>
    <xf numFmtId="49" fontId="3" fillId="0" borderId="0" xfId="0" applyNumberFormat="1" applyFont="1" applyAlignment="1">
      <alignment horizontal="left" vertical="top"/>
    </xf>
    <xf numFmtId="0" fontId="2" fillId="0" borderId="0" xfId="0" applyFont="1" applyAlignment="1">
      <alignment horizontal="left" vertical="top" wrapText="1"/>
    </xf>
    <xf numFmtId="49" fontId="2" fillId="0" borderId="0" xfId="0" applyNumberFormat="1" applyFont="1" applyAlignment="1">
      <alignment horizontal="left" vertical="top"/>
    </xf>
    <xf numFmtId="0" fontId="1" fillId="0" borderId="0" xfId="0" applyFont="1" applyAlignment="1">
      <alignment horizontal="left" vertical="top"/>
    </xf>
    <xf numFmtId="49" fontId="1" fillId="0" borderId="0" xfId="0" applyNumberFormat="1" applyFont="1" applyAlignment="1">
      <alignment horizontal="left" vertical="top"/>
    </xf>
    <xf numFmtId="0" fontId="11" fillId="2" borderId="0" xfId="0" applyFont="1" applyFill="1" applyAlignment="1">
      <alignment horizontal="left"/>
    </xf>
    <xf numFmtId="0" fontId="14" fillId="2" borderId="0" xfId="0" applyFont="1" applyFill="1" applyAlignment="1">
      <alignment horizontal="left"/>
    </xf>
    <xf numFmtId="0" fontId="13" fillId="0" borderId="0" xfId="0" applyFont="1" applyAlignment="1">
      <alignment horizontal="left" wrapText="1"/>
    </xf>
    <xf numFmtId="0" fontId="19" fillId="0" borderId="0" xfId="0" applyFont="1" applyAlignment="1">
      <alignment horizontal="left" vertical="center"/>
    </xf>
    <xf numFmtId="0" fontId="11" fillId="2" borderId="0" xfId="0" applyFont="1" applyFill="1" applyAlignment="1">
      <alignment horizontal="left" vertical="center"/>
    </xf>
    <xf numFmtId="0" fontId="13" fillId="0" borderId="0" xfId="0" applyFont="1" applyAlignment="1">
      <alignment horizontal="left" vertical="center" wrapText="1"/>
    </xf>
    <xf numFmtId="0" fontId="11" fillId="2" borderId="0" xfId="0" applyFont="1" applyFill="1" applyAlignment="1">
      <alignment horizontal="left" wrapText="1"/>
    </xf>
    <xf numFmtId="0" fontId="9" fillId="0" borderId="3" xfId="0" applyFont="1" applyBorder="1"/>
    <xf numFmtId="0" fontId="9" fillId="0" borderId="0" xfId="0" applyFont="1"/>
    <xf numFmtId="0" fontId="7" fillId="0" borderId="3" xfId="0" applyFont="1" applyBorder="1" applyAlignment="1">
      <alignment horizontal="right" wrapText="1"/>
    </xf>
    <xf numFmtId="0" fontId="9" fillId="0" borderId="3" xfId="0" applyFont="1" applyBorder="1" applyAlignment="1">
      <alignment horizontal="right" wrapText="1"/>
    </xf>
    <xf numFmtId="0" fontId="9" fillId="0" borderId="6" xfId="0" applyFont="1" applyBorder="1"/>
    <xf numFmtId="0" fontId="9" fillId="0" borderId="4" xfId="0" applyFont="1" applyBorder="1"/>
    <xf numFmtId="0" fontId="9" fillId="6" borderId="6" xfId="0" applyFont="1" applyFill="1" applyBorder="1"/>
    <xf numFmtId="0" fontId="9" fillId="6" borderId="0" xfId="0" applyFont="1" applyFill="1"/>
    <xf numFmtId="0" fontId="9" fillId="6" borderId="4" xfId="0" applyFont="1" applyFill="1" applyBorder="1"/>
  </cellXfs>
  <cellStyles count="2">
    <cellStyle name="Hyperlink" xfId="1" builtinId="8"/>
    <cellStyle name="Normal" xfId="0" builtinId="0"/>
  </cellStyles>
  <dxfs count="4">
    <dxf>
      <font>
        <b val="0"/>
        <strike val="0"/>
        <outline val="0"/>
        <shadow val="0"/>
        <u val="none"/>
        <vertAlign val="baseline"/>
        <sz val="10"/>
        <color auto="1"/>
        <name val="Aptos"/>
        <family val="2"/>
        <scheme val="none"/>
      </font>
    </dxf>
    <dxf>
      <font>
        <b val="0"/>
        <i val="0"/>
        <strike val="0"/>
        <condense val="0"/>
        <extend val="0"/>
        <outline val="0"/>
        <shadow val="0"/>
        <u val="none"/>
        <vertAlign val="baseline"/>
        <sz val="10"/>
        <color auto="1"/>
        <name val="Aptos"/>
        <family val="2"/>
        <scheme val="none"/>
      </font>
      <alignment horizontal="left" vertical="bottom" textRotation="0" wrapText="0" indent="0" justifyLastLine="0" shrinkToFit="0" readingOrder="0"/>
    </dxf>
    <dxf>
      <font>
        <b val="0"/>
        <strike val="0"/>
        <outline val="0"/>
        <shadow val="0"/>
        <u val="none"/>
        <vertAlign val="baseline"/>
        <sz val="10"/>
        <color auto="1"/>
        <name val="Aptos"/>
        <family val="2"/>
        <scheme val="none"/>
      </font>
    </dxf>
    <dxf>
      <font>
        <b val="0"/>
        <strike val="0"/>
        <outline val="0"/>
        <shadow val="0"/>
        <u val="none"/>
        <vertAlign val="baseline"/>
        <sz val="10"/>
        <color auto="1"/>
        <name val="Aptos"/>
        <family val="2"/>
        <scheme val="none"/>
      </font>
    </dxf>
  </dxfs>
  <tableStyles count="0" defaultTableStyle="TableStyleMedium2" defaultPivotStyle="PivotStyleLight16"/>
  <colors>
    <mruColors>
      <color rgb="FF12433F"/>
      <color rgb="FFE2C66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3.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4.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5.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6.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7.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8.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9.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0.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5.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6.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7.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18.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19.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0.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1.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2.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3.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4.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5.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26.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27.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28.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5.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olid"/>
              </a:ln>
              <a:effectLst/>
            </c:spPr>
            <c:trendlineType val="linear"/>
            <c:dispRSqr val="1"/>
            <c:dispEq val="1"/>
            <c:trendlineLbl>
              <c:layout>
                <c:manualLayout>
                  <c:x val="-0.1771839457567804"/>
                  <c:y val="-0.1301596675415573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rendlineLbl>
          </c:trendline>
          <c:xVal>
            <c:numRef>
              <c:f>'Regression Data'!$C$4:$C$16</c:f>
              <c:numCache>
                <c:formatCode>General</c:formatCode>
                <c:ptCount val="13"/>
                <c:pt idx="0">
                  <c:v>1.8748743759385615</c:v>
                </c:pt>
                <c:pt idx="1">
                  <c:v>2.2438960966453663</c:v>
                </c:pt>
                <c:pt idx="2">
                  <c:v>1.6486586255873816</c:v>
                </c:pt>
                <c:pt idx="3">
                  <c:v>1.8437192081587661</c:v>
                </c:pt>
                <c:pt idx="4">
                  <c:v>2.7317667277195259</c:v>
                </c:pt>
                <c:pt idx="5">
                  <c:v>2.3214068472346332</c:v>
                </c:pt>
                <c:pt idx="6">
                  <c:v>2.6630528351714742</c:v>
                </c:pt>
                <c:pt idx="7">
                  <c:v>-0.86750056770472306</c:v>
                </c:pt>
                <c:pt idx="8">
                  <c:v>-0.23572233352106983</c:v>
                </c:pt>
                <c:pt idx="9">
                  <c:v>3.4111477125153233</c:v>
                </c:pt>
                <c:pt idx="10">
                  <c:v>2.4423470353692043</c:v>
                </c:pt>
                <c:pt idx="11">
                  <c:v>1.6114359150967734</c:v>
                </c:pt>
                <c:pt idx="12">
                  <c:v>1.4085449700547104</c:v>
                </c:pt>
              </c:numCache>
            </c:numRef>
          </c:xVal>
          <c:yVal>
            <c:numRef>
              <c:f>'Regression Data'!$D$4:$D$16</c:f>
              <c:numCache>
                <c:formatCode>General</c:formatCode>
                <c:ptCount val="13"/>
                <c:pt idx="0">
                  <c:v>0.60976557162089429</c:v>
                </c:pt>
                <c:pt idx="1">
                  <c:v>1.8484548129046001</c:v>
                </c:pt>
                <c:pt idx="2">
                  <c:v>1.1118575154181303</c:v>
                </c:pt>
                <c:pt idx="3">
                  <c:v>1.501852701754163</c:v>
                </c:pt>
                <c:pt idx="4">
                  <c:v>2.2864557110641619</c:v>
                </c:pt>
                <c:pt idx="5">
                  <c:v>2.1972245773362196</c:v>
                </c:pt>
                <c:pt idx="6">
                  <c:v>2.8189950950539369</c:v>
                </c:pt>
                <c:pt idx="7">
                  <c:v>-0.67334455326376563</c:v>
                </c:pt>
                <c:pt idx="8">
                  <c:v>-0.35667494393873245</c:v>
                </c:pt>
                <c:pt idx="9">
                  <c:v>2.4159137783010487</c:v>
                </c:pt>
                <c:pt idx="10">
                  <c:v>0.84586826757760925</c:v>
                </c:pt>
                <c:pt idx="11">
                  <c:v>1.7850704810772584</c:v>
                </c:pt>
                <c:pt idx="12">
                  <c:v>1.1693813595563169</c:v>
                </c:pt>
              </c:numCache>
            </c:numRef>
          </c:yVal>
          <c:smooth val="0"/>
          <c:extLst>
            <c:ext xmlns:c16="http://schemas.microsoft.com/office/drawing/2014/chart" uri="{C3380CC4-5D6E-409C-BE32-E72D297353CC}">
              <c16:uniqueId val="{00000001-C806-499A-B849-E917FD82165D}"/>
            </c:ext>
          </c:extLst>
        </c:ser>
        <c:dLbls>
          <c:showLegendKey val="0"/>
          <c:showVal val="0"/>
          <c:showCatName val="0"/>
          <c:showSerName val="0"/>
          <c:showPercent val="0"/>
          <c:showBubbleSize val="0"/>
        </c:dLbls>
        <c:axId val="1031618416"/>
        <c:axId val="1091360256"/>
      </c:scatterChart>
      <c:valAx>
        <c:axId val="1031618416"/>
        <c:scaling>
          <c:orientation val="minMax"/>
          <c:max val="4"/>
          <c:min val="-0.5"/>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log(Pre-Treatment TN)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091360256"/>
        <c:crossesAt val="-0.5"/>
        <c:crossBetween val="midCat"/>
      </c:valAx>
      <c:valAx>
        <c:axId val="1091360256"/>
        <c:scaling>
          <c:orientation val="minMax"/>
          <c:max val="4"/>
          <c:min val="-0.5"/>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log(Post-Treeatment TN)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031618416"/>
        <c:crossesAt val="-0.5"/>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olid"/>
              </a:ln>
              <a:effectLst/>
            </c:spPr>
            <c:trendlineType val="linear"/>
            <c:dispRSqr val="1"/>
            <c:dispEq val="1"/>
            <c:trendlineLbl>
              <c:layout>
                <c:manualLayout>
                  <c:x val="-0.25468722659667542"/>
                  <c:y val="1.5705745115193934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rendlineLbl>
          </c:trendline>
          <c:xVal>
            <c:numRef>
              <c:f>'Regression Data'!$C$27:$C$48</c:f>
              <c:numCache>
                <c:formatCode>General</c:formatCode>
                <c:ptCount val="22"/>
                <c:pt idx="0">
                  <c:v>-0.11653381625595151</c:v>
                </c:pt>
                <c:pt idx="1">
                  <c:v>0.79750719588418817</c:v>
                </c:pt>
                <c:pt idx="2">
                  <c:v>-0.34249030894677601</c:v>
                </c:pt>
                <c:pt idx="3">
                  <c:v>-8.3381608939051013E-2</c:v>
                </c:pt>
                <c:pt idx="4">
                  <c:v>-0.63601098918913623</c:v>
                </c:pt>
                <c:pt idx="5">
                  <c:v>1.6370530794670737</c:v>
                </c:pt>
                <c:pt idx="6">
                  <c:v>1.803358605071407</c:v>
                </c:pt>
                <c:pt idx="7">
                  <c:v>1.4861396960896067</c:v>
                </c:pt>
                <c:pt idx="8">
                  <c:v>1.1410330045520618</c:v>
                </c:pt>
                <c:pt idx="9">
                  <c:v>0.70803579305369591</c:v>
                </c:pt>
                <c:pt idx="10">
                  <c:v>0.79299251552966143</c:v>
                </c:pt>
                <c:pt idx="11">
                  <c:v>-1.7719568419318752</c:v>
                </c:pt>
                <c:pt idx="12">
                  <c:v>-0.75502258427803282</c:v>
                </c:pt>
                <c:pt idx="13">
                  <c:v>-0.69314718055994529</c:v>
                </c:pt>
                <c:pt idx="14">
                  <c:v>-2.0402208285265546</c:v>
                </c:pt>
                <c:pt idx="15">
                  <c:v>1.6253112615903906</c:v>
                </c:pt>
                <c:pt idx="16">
                  <c:v>-0.56211891815354131</c:v>
                </c:pt>
                <c:pt idx="17">
                  <c:v>-0.51919387343650736</c:v>
                </c:pt>
                <c:pt idx="18">
                  <c:v>-0.82553636860569091</c:v>
                </c:pt>
                <c:pt idx="19">
                  <c:v>-3.0045090202987243E-3</c:v>
                </c:pt>
                <c:pt idx="20">
                  <c:v>-0.84397007029452897</c:v>
                </c:pt>
                <c:pt idx="21">
                  <c:v>1.980262729617973E-2</c:v>
                </c:pt>
              </c:numCache>
            </c:numRef>
          </c:xVal>
          <c:yVal>
            <c:numRef>
              <c:f>'Regression Data'!$D$27:$D$48</c:f>
              <c:numCache>
                <c:formatCode>General</c:formatCode>
                <c:ptCount val="22"/>
                <c:pt idx="0">
                  <c:v>-0.86750056770472306</c:v>
                </c:pt>
                <c:pt idx="1">
                  <c:v>0.38526240079064489</c:v>
                </c:pt>
                <c:pt idx="2">
                  <c:v>-0.61618613942381695</c:v>
                </c:pt>
                <c:pt idx="3">
                  <c:v>-0.4780358009429998</c:v>
                </c:pt>
                <c:pt idx="4">
                  <c:v>-1.5592201962734831</c:v>
                </c:pt>
                <c:pt idx="5">
                  <c:v>0.79750719588418817</c:v>
                </c:pt>
                <c:pt idx="6">
                  <c:v>0.98581679452276538</c:v>
                </c:pt>
                <c:pt idx="7">
                  <c:v>1.3297240096314962</c:v>
                </c:pt>
                <c:pt idx="8">
                  <c:v>0.14842000511827322</c:v>
                </c:pt>
                <c:pt idx="9">
                  <c:v>-0.12897038129696006</c:v>
                </c:pt>
                <c:pt idx="10">
                  <c:v>0.39877611995736778</c:v>
                </c:pt>
                <c:pt idx="11">
                  <c:v>-1.8325814637483102</c:v>
                </c:pt>
                <c:pt idx="12">
                  <c:v>-0.6348782724359695</c:v>
                </c:pt>
                <c:pt idx="13">
                  <c:v>-0.75502258427803282</c:v>
                </c:pt>
                <c:pt idx="14">
                  <c:v>-3.5065578973199818</c:v>
                </c:pt>
                <c:pt idx="15">
                  <c:v>1.0331844833456545</c:v>
                </c:pt>
                <c:pt idx="16">
                  <c:v>-0.56211891815354131</c:v>
                </c:pt>
                <c:pt idx="17">
                  <c:v>-1.4188175528254507</c:v>
                </c:pt>
                <c:pt idx="18">
                  <c:v>-2.2633643798407643</c:v>
                </c:pt>
                <c:pt idx="19">
                  <c:v>-1.1907275775759154</c:v>
                </c:pt>
                <c:pt idx="20">
                  <c:v>-1.0498221244986778</c:v>
                </c:pt>
                <c:pt idx="21">
                  <c:v>0.28517894223366247</c:v>
                </c:pt>
              </c:numCache>
            </c:numRef>
          </c:yVal>
          <c:smooth val="0"/>
          <c:extLst>
            <c:ext xmlns:c16="http://schemas.microsoft.com/office/drawing/2014/chart" uri="{C3380CC4-5D6E-409C-BE32-E72D297353CC}">
              <c16:uniqueId val="{00000001-0297-470A-BF0B-B48CDE56716E}"/>
            </c:ext>
          </c:extLst>
        </c:ser>
        <c:dLbls>
          <c:showLegendKey val="0"/>
          <c:showVal val="0"/>
          <c:showCatName val="0"/>
          <c:showSerName val="0"/>
          <c:showPercent val="0"/>
          <c:showBubbleSize val="0"/>
        </c:dLbls>
        <c:axId val="611714560"/>
        <c:axId val="254421407"/>
      </c:scatterChart>
      <c:valAx>
        <c:axId val="611714560"/>
        <c:scaling>
          <c:orientation val="minMax"/>
          <c:max val="2"/>
          <c:min val="-4"/>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log(Pre-Treatment TP)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254421407"/>
        <c:crossesAt val="-4"/>
        <c:crossBetween val="midCat"/>
      </c:valAx>
      <c:valAx>
        <c:axId val="254421407"/>
        <c:scaling>
          <c:orientation val="minMax"/>
          <c:max val="2"/>
          <c:min val="-4"/>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log(Post-Treatment TP)</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611714560"/>
        <c:crossesAt val="-4"/>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spPr>
            <a:ln w="25400" cap="rnd">
              <a:solidFill>
                <a:schemeClr val="accent1"/>
              </a:solidFill>
              <a:round/>
            </a:ln>
            <a:effectLst/>
          </c:spPr>
          <c:marker>
            <c:symbol val="none"/>
          </c:marker>
          <c:xVal>
            <c:numRef>
              <c:f>'Regression Data'!$F$4:$F$16</c:f>
              <c:numCache>
                <c:formatCode>General</c:formatCode>
                <c:ptCount val="13"/>
                <c:pt idx="0">
                  <c:v>0.42</c:v>
                </c:pt>
                <c:pt idx="1">
                  <c:v>0.79</c:v>
                </c:pt>
                <c:pt idx="2">
                  <c:v>4.09</c:v>
                </c:pt>
                <c:pt idx="3">
                  <c:v>5.01</c:v>
                </c:pt>
                <c:pt idx="4">
                  <c:v>5.2</c:v>
                </c:pt>
                <c:pt idx="5">
                  <c:v>6.32</c:v>
                </c:pt>
                <c:pt idx="6">
                  <c:v>6.52</c:v>
                </c:pt>
                <c:pt idx="7">
                  <c:v>9.43</c:v>
                </c:pt>
                <c:pt idx="8">
                  <c:v>10.19</c:v>
                </c:pt>
                <c:pt idx="9">
                  <c:v>11.5</c:v>
                </c:pt>
                <c:pt idx="10">
                  <c:v>14.34</c:v>
                </c:pt>
                <c:pt idx="11">
                  <c:v>15.36</c:v>
                </c:pt>
                <c:pt idx="12">
                  <c:v>30.3</c:v>
                </c:pt>
              </c:numCache>
            </c:numRef>
          </c:xVal>
          <c:yVal>
            <c:numRef>
              <c:f>'Regression Data'!$J$4:$J$16</c:f>
              <c:numCache>
                <c:formatCode>General</c:formatCode>
                <c:ptCount val="13"/>
                <c:pt idx="0">
                  <c:v>-14.53302997198981</c:v>
                </c:pt>
                <c:pt idx="1">
                  <c:v>-0.15129987387042534</c:v>
                </c:pt>
                <c:pt idx="2">
                  <c:v>29.36952205189418</c:v>
                </c:pt>
                <c:pt idx="3">
                  <c:v>32.348438347401739</c:v>
                </c:pt>
                <c:pt idx="4">
                  <c:v>32.881156285038948</c:v>
                </c:pt>
                <c:pt idx="5">
                  <c:v>35.604961577193265</c:v>
                </c:pt>
                <c:pt idx="6">
                  <c:v>36.029653002256524</c:v>
                </c:pt>
                <c:pt idx="7">
                  <c:v>40.851904582038465</c:v>
                </c:pt>
                <c:pt idx="8">
                  <c:v>41.817643936977767</c:v>
                </c:pt>
                <c:pt idx="9">
                  <c:v>43.293089776108005</c:v>
                </c:pt>
                <c:pt idx="10">
                  <c:v>45.889885420191767</c:v>
                </c:pt>
                <c:pt idx="11">
                  <c:v>46.673829132504615</c:v>
                </c:pt>
                <c:pt idx="12">
                  <c:v>53.838975108679989</c:v>
                </c:pt>
              </c:numCache>
            </c:numRef>
          </c:yVal>
          <c:smooth val="1"/>
          <c:extLst>
            <c:ext xmlns:c16="http://schemas.microsoft.com/office/drawing/2014/chart" uri="{C3380CC4-5D6E-409C-BE32-E72D297353CC}">
              <c16:uniqueId val="{00000001-38D1-4580-ACCA-B762E27D6ECC}"/>
            </c:ext>
          </c:extLst>
        </c:ser>
        <c:ser>
          <c:idx val="2"/>
          <c:order val="1"/>
          <c:spPr>
            <a:ln w="25400" cap="rnd">
              <a:solidFill>
                <a:schemeClr val="bg1">
                  <a:lumMod val="50000"/>
                  <a:alpha val="50000"/>
                </a:schemeClr>
              </a:solidFill>
              <a:prstDash val="dash"/>
              <a:round/>
            </a:ln>
            <a:effectLst/>
          </c:spPr>
          <c:marker>
            <c:symbol val="none"/>
          </c:marker>
          <c:xVal>
            <c:numLit>
              <c:formatCode>General</c:formatCode>
              <c:ptCount val="2"/>
              <c:pt idx="0">
                <c:v>0.1</c:v>
              </c:pt>
              <c:pt idx="1">
                <c:v>35</c:v>
              </c:pt>
            </c:numLit>
          </c:xVal>
          <c:yVal>
            <c:numLit>
              <c:formatCode>General</c:formatCode>
              <c:ptCount val="2"/>
              <c:pt idx="0">
                <c:v>0</c:v>
              </c:pt>
              <c:pt idx="1">
                <c:v>0</c:v>
              </c:pt>
            </c:numLit>
          </c:yVal>
          <c:smooth val="0"/>
          <c:extLst>
            <c:ext xmlns:c16="http://schemas.microsoft.com/office/drawing/2014/chart" uri="{C3380CC4-5D6E-409C-BE32-E72D297353CC}">
              <c16:uniqueId val="{00000002-38D1-4580-ACCA-B762E27D6ECC}"/>
            </c:ext>
          </c:extLst>
        </c:ser>
        <c:dLbls>
          <c:showLegendKey val="0"/>
          <c:showVal val="0"/>
          <c:showCatName val="0"/>
          <c:showSerName val="0"/>
          <c:showPercent val="0"/>
          <c:showBubbleSize val="0"/>
        </c:dLbls>
        <c:axId val="1209369136"/>
        <c:axId val="587437552"/>
      </c:scatterChart>
      <c:valAx>
        <c:axId val="1209369136"/>
        <c:scaling>
          <c:logBase val="10"/>
          <c:orientation val="minMax"/>
          <c:max val="5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Pre-treatment TN concentration</a:t>
                </a:r>
              </a:p>
              <a:p>
                <a:pPr>
                  <a:defRPr/>
                </a:pPr>
                <a:r>
                  <a:rPr lang="en-US"/>
                  <a:t>(mg/L)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587437552"/>
        <c:crossesAt val="-20"/>
        <c:crossBetween val="midCat"/>
      </c:valAx>
      <c:valAx>
        <c:axId val="587437552"/>
        <c:scaling>
          <c:orientation val="minMax"/>
          <c:max val="100"/>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Percent Reduction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209369136"/>
        <c:crossesAt val="0.1"/>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spPr>
            <a:ln w="25400" cap="rnd">
              <a:solidFill>
                <a:schemeClr val="accent1"/>
              </a:solidFill>
              <a:round/>
            </a:ln>
            <a:effectLst/>
          </c:spPr>
          <c:marker>
            <c:symbol val="none"/>
          </c:marker>
          <c:xVal>
            <c:numRef>
              <c:f>'Regression Data'!$F$27:$F$48</c:f>
              <c:numCache>
                <c:formatCode>General</c:formatCode>
                <c:ptCount val="22"/>
                <c:pt idx="0">
                  <c:v>0.13</c:v>
                </c:pt>
                <c:pt idx="1">
                  <c:v>0.17</c:v>
                </c:pt>
                <c:pt idx="2">
                  <c:v>0.43</c:v>
                </c:pt>
                <c:pt idx="3">
                  <c:v>0.438</c:v>
                </c:pt>
                <c:pt idx="4">
                  <c:v>0.47</c:v>
                </c:pt>
                <c:pt idx="5">
                  <c:v>0.5</c:v>
                </c:pt>
                <c:pt idx="6">
                  <c:v>0.52939999999999998</c:v>
                </c:pt>
                <c:pt idx="7">
                  <c:v>0.56999999999999995</c:v>
                </c:pt>
                <c:pt idx="8">
                  <c:v>0.59499999999999997</c:v>
                </c:pt>
                <c:pt idx="9">
                  <c:v>0.71</c:v>
                </c:pt>
                <c:pt idx="10">
                  <c:v>0.89</c:v>
                </c:pt>
                <c:pt idx="11">
                  <c:v>0.92</c:v>
                </c:pt>
                <c:pt idx="12">
                  <c:v>0.997</c:v>
                </c:pt>
                <c:pt idx="13">
                  <c:v>1.02</c:v>
                </c:pt>
                <c:pt idx="14">
                  <c:v>2.0299999999999998</c:v>
                </c:pt>
                <c:pt idx="15">
                  <c:v>2.21</c:v>
                </c:pt>
                <c:pt idx="16">
                  <c:v>2.2200000000000002</c:v>
                </c:pt>
                <c:pt idx="17">
                  <c:v>3.13</c:v>
                </c:pt>
                <c:pt idx="18">
                  <c:v>4.42</c:v>
                </c:pt>
                <c:pt idx="19">
                  <c:v>5.08</c:v>
                </c:pt>
                <c:pt idx="20">
                  <c:v>5.14</c:v>
                </c:pt>
                <c:pt idx="21">
                  <c:v>6.07</c:v>
                </c:pt>
              </c:numCache>
            </c:numRef>
          </c:xVal>
          <c:yVal>
            <c:numRef>
              <c:f>'Regression Data'!$J$27:$J$48</c:f>
              <c:numCache>
                <c:formatCode>General</c:formatCode>
                <c:ptCount val="22"/>
                <c:pt idx="0">
                  <c:v>41.599547044999689</c:v>
                </c:pt>
                <c:pt idx="1">
                  <c:v>41.765890880144582</c:v>
                </c:pt>
                <c:pt idx="2">
                  <c:v>42.33766663305893</c:v>
                </c:pt>
                <c:pt idx="3">
                  <c:v>42.348967442977624</c:v>
                </c:pt>
                <c:pt idx="4">
                  <c:v>42.392175593605224</c:v>
                </c:pt>
                <c:pt idx="5">
                  <c:v>42.43006379834636</c:v>
                </c:pt>
                <c:pt idx="6">
                  <c:v>42.465027908886071</c:v>
                </c:pt>
                <c:pt idx="7">
                  <c:v>42.510214180854064</c:v>
                </c:pt>
                <c:pt idx="8">
                  <c:v>42.536447286293381</c:v>
                </c:pt>
                <c:pt idx="9">
                  <c:v>42.644311460381914</c:v>
                </c:pt>
                <c:pt idx="10">
                  <c:v>42.781945888703468</c:v>
                </c:pt>
                <c:pt idx="11">
                  <c:v>42.802111730436238</c:v>
                </c:pt>
                <c:pt idx="12">
                  <c:v>42.850974054806542</c:v>
                </c:pt>
                <c:pt idx="13">
                  <c:v>42.864831216864005</c:v>
                </c:pt>
                <c:pt idx="14">
                  <c:v>43.281411197110153</c:v>
                </c:pt>
                <c:pt idx="15">
                  <c:v>43.332623509858131</c:v>
                </c:pt>
                <c:pt idx="16">
                  <c:v>43.335343686161622</c:v>
                </c:pt>
                <c:pt idx="17">
                  <c:v>43.541941667432873</c:v>
                </c:pt>
                <c:pt idx="18">
                  <c:v>43.748731944194972</c:v>
                </c:pt>
                <c:pt idx="19">
                  <c:v>43.831910026146438</c:v>
                </c:pt>
                <c:pt idx="20">
                  <c:v>43.83892208008924</c:v>
                </c:pt>
                <c:pt idx="21">
                  <c:v>43.938143526499537</c:v>
                </c:pt>
              </c:numCache>
            </c:numRef>
          </c:yVal>
          <c:smooth val="1"/>
          <c:extLst>
            <c:ext xmlns:c16="http://schemas.microsoft.com/office/drawing/2014/chart" uri="{C3380CC4-5D6E-409C-BE32-E72D297353CC}">
              <c16:uniqueId val="{00000001-1C57-4694-B217-F557B91B6F8F}"/>
            </c:ext>
          </c:extLst>
        </c:ser>
        <c:ser>
          <c:idx val="2"/>
          <c:order val="1"/>
          <c:spPr>
            <a:ln w="25400" cap="rnd">
              <a:solidFill>
                <a:schemeClr val="bg1">
                  <a:lumMod val="50000"/>
                  <a:alpha val="50000"/>
                </a:schemeClr>
              </a:solidFill>
              <a:prstDash val="dash"/>
              <a:round/>
            </a:ln>
            <a:effectLst/>
          </c:spPr>
          <c:marker>
            <c:symbol val="none"/>
          </c:marker>
          <c:xVal>
            <c:numLit>
              <c:formatCode>General</c:formatCode>
              <c:ptCount val="2"/>
              <c:pt idx="0">
                <c:v>0.1</c:v>
              </c:pt>
              <c:pt idx="1">
                <c:v>10</c:v>
              </c:pt>
            </c:numLit>
          </c:xVal>
          <c:yVal>
            <c:numLit>
              <c:formatCode>General</c:formatCode>
              <c:ptCount val="2"/>
              <c:pt idx="0">
                <c:v>0</c:v>
              </c:pt>
              <c:pt idx="1">
                <c:v>0</c:v>
              </c:pt>
            </c:numLit>
          </c:yVal>
          <c:smooth val="0"/>
          <c:extLst>
            <c:ext xmlns:c16="http://schemas.microsoft.com/office/drawing/2014/chart" uri="{C3380CC4-5D6E-409C-BE32-E72D297353CC}">
              <c16:uniqueId val="{00000002-1C57-4694-B217-F557B91B6F8F}"/>
            </c:ext>
          </c:extLst>
        </c:ser>
        <c:dLbls>
          <c:showLegendKey val="0"/>
          <c:showVal val="0"/>
          <c:showCatName val="0"/>
          <c:showSerName val="0"/>
          <c:showPercent val="0"/>
          <c:showBubbleSize val="0"/>
        </c:dLbls>
        <c:axId val="618853056"/>
        <c:axId val="527340592"/>
      </c:scatterChart>
      <c:valAx>
        <c:axId val="618853056"/>
        <c:scaling>
          <c:logBase val="10"/>
          <c:orientation val="minMax"/>
          <c:max val="1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Pre-treatment TP concentration</a:t>
                </a:r>
              </a:p>
              <a:p>
                <a:pPr>
                  <a:defRPr/>
                </a:pPr>
                <a:r>
                  <a:rPr lang="en-US"/>
                  <a:t>(mg/L)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527340592"/>
        <c:crossesAt val="-20"/>
        <c:crossBetween val="midCat"/>
      </c:valAx>
      <c:valAx>
        <c:axId val="527340592"/>
        <c:scaling>
          <c:orientation val="minMax"/>
          <c:max val="100"/>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Percent Reduction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618853056"/>
        <c:crossesAt val="0.1"/>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olid"/>
              </a:ln>
              <a:effectLst/>
            </c:spPr>
            <c:trendlineType val="linear"/>
            <c:dispRSqr val="1"/>
            <c:dispEq val="1"/>
            <c:trendlineLbl>
              <c:layout>
                <c:manualLayout>
                  <c:x val="0.12380508370328153"/>
                  <c:y val="0.3646959467391606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rendlineLbl>
          </c:trendline>
          <c:xVal>
            <c:numRef>
              <c:f>'Regression Data'!$C$56:$C$89</c:f>
              <c:numCache>
                <c:formatCode>General</c:formatCode>
                <c:ptCount val="34"/>
                <c:pt idx="0">
                  <c:v>0.87546873735389985</c:v>
                </c:pt>
                <c:pt idx="1">
                  <c:v>0.26236426446749106</c:v>
                </c:pt>
                <c:pt idx="2">
                  <c:v>-0.10981486600720657</c:v>
                </c:pt>
                <c:pt idx="3">
                  <c:v>0.30010459245033816</c:v>
                </c:pt>
                <c:pt idx="4">
                  <c:v>0.23901690047049992</c:v>
                </c:pt>
                <c:pt idx="5">
                  <c:v>-0.46840490788203853</c:v>
                </c:pt>
                <c:pt idx="6">
                  <c:v>-0.42312004334688508</c:v>
                </c:pt>
                <c:pt idx="7">
                  <c:v>0.41871033485818504</c:v>
                </c:pt>
                <c:pt idx="8">
                  <c:v>6.7658648473814864E-2</c:v>
                </c:pt>
                <c:pt idx="9">
                  <c:v>1.5496879080283263</c:v>
                </c:pt>
                <c:pt idx="10">
                  <c:v>0.69314718055994529</c:v>
                </c:pt>
                <c:pt idx="11">
                  <c:v>1.0116009116784799</c:v>
                </c:pt>
                <c:pt idx="12">
                  <c:v>2.167910189667444</c:v>
                </c:pt>
                <c:pt idx="13">
                  <c:v>1.091923300517313</c:v>
                </c:pt>
                <c:pt idx="14">
                  <c:v>1.1410330045520618</c:v>
                </c:pt>
                <c:pt idx="15">
                  <c:v>1.1410330045520618</c:v>
                </c:pt>
                <c:pt idx="16">
                  <c:v>0.54232429082536171</c:v>
                </c:pt>
                <c:pt idx="17">
                  <c:v>0.10436001532424286</c:v>
                </c:pt>
                <c:pt idx="18">
                  <c:v>0.54232429082536171</c:v>
                </c:pt>
                <c:pt idx="19">
                  <c:v>1.7101878155342434</c:v>
                </c:pt>
                <c:pt idx="20">
                  <c:v>1.7101878155342434</c:v>
                </c:pt>
                <c:pt idx="21">
                  <c:v>1.5686159179138452</c:v>
                </c:pt>
                <c:pt idx="22">
                  <c:v>1.5686159179138452</c:v>
                </c:pt>
                <c:pt idx="23">
                  <c:v>0.1906203596086497</c:v>
                </c:pt>
                <c:pt idx="24">
                  <c:v>0.1906203596086497</c:v>
                </c:pt>
                <c:pt idx="25">
                  <c:v>0.1906203596086497</c:v>
                </c:pt>
                <c:pt idx="26">
                  <c:v>0.1906203596086497</c:v>
                </c:pt>
                <c:pt idx="27">
                  <c:v>0.1906203596086497</c:v>
                </c:pt>
                <c:pt idx="28">
                  <c:v>-0.47932695670661973</c:v>
                </c:pt>
                <c:pt idx="29">
                  <c:v>1.1314021114911006</c:v>
                </c:pt>
                <c:pt idx="30">
                  <c:v>9.5310179804324935E-2</c:v>
                </c:pt>
                <c:pt idx="31">
                  <c:v>0.18232155679395459</c:v>
                </c:pt>
                <c:pt idx="32">
                  <c:v>0.18232155679395459</c:v>
                </c:pt>
                <c:pt idx="33">
                  <c:v>-1.1494846190418662</c:v>
                </c:pt>
              </c:numCache>
            </c:numRef>
          </c:xVal>
          <c:yVal>
            <c:numRef>
              <c:f>'Regression Data'!$D$56:$D$89</c:f>
              <c:numCache>
                <c:formatCode>General</c:formatCode>
                <c:ptCount val="34"/>
                <c:pt idx="0">
                  <c:v>1.3635373739972745</c:v>
                </c:pt>
                <c:pt idx="1">
                  <c:v>0.18232155679395459</c:v>
                </c:pt>
                <c:pt idx="2">
                  <c:v>-0.71334988787746478</c:v>
                </c:pt>
                <c:pt idx="3">
                  <c:v>1.4770487243883548</c:v>
                </c:pt>
                <c:pt idx="4">
                  <c:v>1.6544112780768316</c:v>
                </c:pt>
                <c:pt idx="5">
                  <c:v>-2.945039159238473</c:v>
                </c:pt>
                <c:pt idx="6">
                  <c:v>-0.59420723270504161</c:v>
                </c:pt>
                <c:pt idx="7">
                  <c:v>2.9558802241544429E-2</c:v>
                </c:pt>
                <c:pt idx="8">
                  <c:v>-0.12783337150988489</c:v>
                </c:pt>
                <c:pt idx="9">
                  <c:v>0.69314718055994529</c:v>
                </c:pt>
                <c:pt idx="10">
                  <c:v>0.22314355131420976</c:v>
                </c:pt>
                <c:pt idx="11">
                  <c:v>0.22314355131420976</c:v>
                </c:pt>
                <c:pt idx="12">
                  <c:v>0.97455963999813078</c:v>
                </c:pt>
                <c:pt idx="13">
                  <c:v>0.80647586586694853</c:v>
                </c:pt>
                <c:pt idx="14">
                  <c:v>0.43178241642553783</c:v>
                </c:pt>
                <c:pt idx="15">
                  <c:v>-0.2876820724517809</c:v>
                </c:pt>
                <c:pt idx="16">
                  <c:v>0.10436001532424286</c:v>
                </c:pt>
                <c:pt idx="17">
                  <c:v>-8.3381608939051013E-2</c:v>
                </c:pt>
                <c:pt idx="18">
                  <c:v>-8.3381608939051013E-2</c:v>
                </c:pt>
                <c:pt idx="19">
                  <c:v>0.75141608868392118</c:v>
                </c:pt>
                <c:pt idx="20">
                  <c:v>0.96698384618967315</c:v>
                </c:pt>
                <c:pt idx="21">
                  <c:v>0.81977983149331135</c:v>
                </c:pt>
                <c:pt idx="22">
                  <c:v>1.4678743481123135</c:v>
                </c:pt>
                <c:pt idx="23">
                  <c:v>0.14842000511827322</c:v>
                </c:pt>
                <c:pt idx="24">
                  <c:v>0.12221763272424911</c:v>
                </c:pt>
                <c:pt idx="25">
                  <c:v>-7.2570692834835374E-2</c:v>
                </c:pt>
                <c:pt idx="26">
                  <c:v>-2.0202707317519466E-2</c:v>
                </c:pt>
                <c:pt idx="27">
                  <c:v>1.980262729617973E-2</c:v>
                </c:pt>
                <c:pt idx="28">
                  <c:v>-0.84350506214850729</c:v>
                </c:pt>
                <c:pt idx="29">
                  <c:v>0.87546873735389985</c:v>
                </c:pt>
                <c:pt idx="30">
                  <c:v>-0.916290731874155</c:v>
                </c:pt>
                <c:pt idx="31">
                  <c:v>-0.22314355131420971</c:v>
                </c:pt>
                <c:pt idx="32">
                  <c:v>-0.22314355131420971</c:v>
                </c:pt>
                <c:pt idx="33">
                  <c:v>-1.9754419516613513</c:v>
                </c:pt>
              </c:numCache>
            </c:numRef>
          </c:yVal>
          <c:smooth val="0"/>
          <c:extLst>
            <c:ext xmlns:c16="http://schemas.microsoft.com/office/drawing/2014/chart" uri="{C3380CC4-5D6E-409C-BE32-E72D297353CC}">
              <c16:uniqueId val="{00000001-E424-40A3-BF1A-9EA24B383640}"/>
            </c:ext>
          </c:extLst>
        </c:ser>
        <c:dLbls>
          <c:showLegendKey val="0"/>
          <c:showVal val="0"/>
          <c:showCatName val="0"/>
          <c:showSerName val="0"/>
          <c:showPercent val="0"/>
          <c:showBubbleSize val="0"/>
        </c:dLbls>
        <c:axId val="1248847824"/>
        <c:axId val="254405567"/>
      </c:scatterChart>
      <c:valAx>
        <c:axId val="1248847824"/>
        <c:scaling>
          <c:orientation val="minMax"/>
          <c:max val="3"/>
          <c:min val="-3"/>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log(Pre-Treatment TN)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254405567"/>
        <c:crossesAt val="-3"/>
        <c:crossBetween val="midCat"/>
      </c:valAx>
      <c:valAx>
        <c:axId val="254405567"/>
        <c:scaling>
          <c:orientation val="minMax"/>
          <c:max val="3"/>
          <c:min val="-3"/>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log(Post-Treatment TN)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248847824"/>
        <c:crossesAt val="-3"/>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spPr>
            <a:ln w="25400" cap="rnd">
              <a:solidFill>
                <a:schemeClr val="accent1"/>
              </a:solidFill>
              <a:round/>
            </a:ln>
            <a:effectLst/>
          </c:spPr>
          <c:marker>
            <c:symbol val="none"/>
          </c:marker>
          <c:xVal>
            <c:numRef>
              <c:f>'Regression Data'!$F$56:$F$79</c:f>
              <c:numCache>
                <c:formatCode>General</c:formatCode>
                <c:ptCount val="24"/>
                <c:pt idx="0">
                  <c:v>0.31680000000000003</c:v>
                </c:pt>
                <c:pt idx="1">
                  <c:v>0.61919999999999997</c:v>
                </c:pt>
                <c:pt idx="2">
                  <c:v>0.626</c:v>
                </c:pt>
                <c:pt idx="3">
                  <c:v>0.65500000000000003</c:v>
                </c:pt>
                <c:pt idx="4">
                  <c:v>0.89600000000000002</c:v>
                </c:pt>
                <c:pt idx="5">
                  <c:v>1.07</c:v>
                </c:pt>
                <c:pt idx="6">
                  <c:v>1.1000000000000001</c:v>
                </c:pt>
                <c:pt idx="7">
                  <c:v>1.1100000000000001</c:v>
                </c:pt>
                <c:pt idx="8">
                  <c:v>1.2</c:v>
                </c:pt>
                <c:pt idx="9">
                  <c:v>1.2</c:v>
                </c:pt>
                <c:pt idx="10">
                  <c:v>1.21</c:v>
                </c:pt>
                <c:pt idx="11">
                  <c:v>1.21</c:v>
                </c:pt>
                <c:pt idx="12">
                  <c:v>1.21</c:v>
                </c:pt>
                <c:pt idx="13">
                  <c:v>1.21</c:v>
                </c:pt>
                <c:pt idx="14">
                  <c:v>1.21</c:v>
                </c:pt>
                <c:pt idx="15">
                  <c:v>1.27</c:v>
                </c:pt>
                <c:pt idx="16">
                  <c:v>1.3</c:v>
                </c:pt>
                <c:pt idx="17">
                  <c:v>1.35</c:v>
                </c:pt>
                <c:pt idx="18">
                  <c:v>1.52</c:v>
                </c:pt>
                <c:pt idx="19">
                  <c:v>1.72</c:v>
                </c:pt>
                <c:pt idx="20">
                  <c:v>1.72</c:v>
                </c:pt>
                <c:pt idx="21">
                  <c:v>2</c:v>
                </c:pt>
                <c:pt idx="22">
                  <c:v>2.4</c:v>
                </c:pt>
                <c:pt idx="23">
                  <c:v>2.75</c:v>
                </c:pt>
              </c:numCache>
            </c:numRef>
          </c:xVal>
          <c:yVal>
            <c:numRef>
              <c:f>'Regression Data'!$J$56:$J$79</c:f>
              <c:numCache>
                <c:formatCode>General</c:formatCode>
                <c:ptCount val="24"/>
                <c:pt idx="0">
                  <c:v>20.535284098728997</c:v>
                </c:pt>
                <c:pt idx="1">
                  <c:v>26.38098278229425</c:v>
                </c:pt>
                <c:pt idx="2">
                  <c:v>26.472603852567687</c:v>
                </c:pt>
                <c:pt idx="3">
                  <c:v>26.851267113297318</c:v>
                </c:pt>
                <c:pt idx="4">
                  <c:v>29.418185693113269</c:v>
                </c:pt>
                <c:pt idx="5">
                  <c:v>30.832061947043023</c:v>
                </c:pt>
                <c:pt idx="6">
                  <c:v>31.049788402067268</c:v>
                </c:pt>
                <c:pt idx="7">
                  <c:v>31.120897286504164</c:v>
                </c:pt>
                <c:pt idx="8">
                  <c:v>31.730449241234055</c:v>
                </c:pt>
                <c:pt idx="9">
                  <c:v>31.730449241234055</c:v>
                </c:pt>
                <c:pt idx="10">
                  <c:v>31.795015951339312</c:v>
                </c:pt>
                <c:pt idx="11">
                  <c:v>31.795015951339312</c:v>
                </c:pt>
                <c:pt idx="12">
                  <c:v>31.795015951339312</c:v>
                </c:pt>
                <c:pt idx="13">
                  <c:v>31.795015951339312</c:v>
                </c:pt>
                <c:pt idx="14">
                  <c:v>31.795015951339312</c:v>
                </c:pt>
                <c:pt idx="15">
                  <c:v>32.170338254014794</c:v>
                </c:pt>
                <c:pt idx="16">
                  <c:v>32.350661287209654</c:v>
                </c:pt>
                <c:pt idx="17">
                  <c:v>32.641134963631004</c:v>
                </c:pt>
                <c:pt idx="18">
                  <c:v>33.545906424821162</c:v>
                </c:pt>
                <c:pt idx="19">
                  <c:v>34.475951396506488</c:v>
                </c:pt>
                <c:pt idx="20">
                  <c:v>34.475951396506488</c:v>
                </c:pt>
                <c:pt idx="21">
                  <c:v>35.593099591703847</c:v>
                </c:pt>
                <c:pt idx="22">
                  <c:v>36.918160471964818</c:v>
                </c:pt>
                <c:pt idx="23">
                  <c:v>37.889722800656685</c:v>
                </c:pt>
              </c:numCache>
            </c:numRef>
          </c:yVal>
          <c:smooth val="1"/>
          <c:extLst>
            <c:ext xmlns:c16="http://schemas.microsoft.com/office/drawing/2014/chart" uri="{C3380CC4-5D6E-409C-BE32-E72D297353CC}">
              <c16:uniqueId val="{00000001-01E5-41F7-A512-5CF8EEA97BEE}"/>
            </c:ext>
          </c:extLst>
        </c:ser>
        <c:ser>
          <c:idx val="2"/>
          <c:order val="1"/>
          <c:spPr>
            <a:ln w="25400" cap="rnd">
              <a:solidFill>
                <a:schemeClr val="bg1">
                  <a:lumMod val="50000"/>
                  <a:alpha val="50000"/>
                </a:schemeClr>
              </a:solidFill>
              <a:prstDash val="dash"/>
              <a:round/>
            </a:ln>
            <a:effectLst/>
          </c:spPr>
          <c:marker>
            <c:symbol val="none"/>
          </c:marker>
          <c:xVal>
            <c:numLit>
              <c:formatCode>General</c:formatCode>
              <c:ptCount val="2"/>
              <c:pt idx="0">
                <c:v>0.1</c:v>
              </c:pt>
              <c:pt idx="1">
                <c:v>10</c:v>
              </c:pt>
            </c:numLit>
          </c:xVal>
          <c:yVal>
            <c:numLit>
              <c:formatCode>General</c:formatCode>
              <c:ptCount val="2"/>
              <c:pt idx="0">
                <c:v>0</c:v>
              </c:pt>
              <c:pt idx="1">
                <c:v>0</c:v>
              </c:pt>
            </c:numLit>
          </c:yVal>
          <c:smooth val="0"/>
          <c:extLst>
            <c:ext xmlns:c16="http://schemas.microsoft.com/office/drawing/2014/chart" uri="{C3380CC4-5D6E-409C-BE32-E72D297353CC}">
              <c16:uniqueId val="{00000002-01E5-41F7-A512-5CF8EEA97BEE}"/>
            </c:ext>
          </c:extLst>
        </c:ser>
        <c:dLbls>
          <c:showLegendKey val="0"/>
          <c:showVal val="0"/>
          <c:showCatName val="0"/>
          <c:showSerName val="0"/>
          <c:showPercent val="0"/>
          <c:showBubbleSize val="0"/>
        </c:dLbls>
        <c:axId val="611173648"/>
        <c:axId val="583290880"/>
      </c:scatterChart>
      <c:valAx>
        <c:axId val="611173648"/>
        <c:scaling>
          <c:logBase val="10"/>
          <c:orientation val="minMax"/>
          <c:max val="1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Pre-Treatment TN concentration (mg/L)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583290880"/>
        <c:crossesAt val="-800"/>
        <c:crossBetween val="midCat"/>
      </c:valAx>
      <c:valAx>
        <c:axId val="583290880"/>
        <c:scaling>
          <c:orientation val="minMax"/>
          <c:max val="100"/>
          <c:min val="-2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Percent Reduction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611173648"/>
        <c:crossesAt val="0.1"/>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olid"/>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rendlineLbl>
          </c:trendline>
          <c:xVal>
            <c:numRef>
              <c:f>'Regression Data'!$C$92:$C$125</c:f>
              <c:numCache>
                <c:formatCode>General</c:formatCode>
                <c:ptCount val="34"/>
                <c:pt idx="0">
                  <c:v>-2.2072749131897207</c:v>
                </c:pt>
                <c:pt idx="1">
                  <c:v>-1.058430499035278</c:v>
                </c:pt>
                <c:pt idx="2">
                  <c:v>-1.6094379124341003</c:v>
                </c:pt>
                <c:pt idx="3">
                  <c:v>-1.6245515502441485</c:v>
                </c:pt>
                <c:pt idx="4">
                  <c:v>-2.2072749131897207</c:v>
                </c:pt>
                <c:pt idx="5">
                  <c:v>-2.3025850929940455</c:v>
                </c:pt>
                <c:pt idx="6">
                  <c:v>7.6961041136128394E-2</c:v>
                </c:pt>
                <c:pt idx="7">
                  <c:v>-2.8473122684357177</c:v>
                </c:pt>
                <c:pt idx="8">
                  <c:v>-2.9004220937496661</c:v>
                </c:pt>
                <c:pt idx="9">
                  <c:v>-1.8971199848858813</c:v>
                </c:pt>
                <c:pt idx="10">
                  <c:v>-1.7719568419318752</c:v>
                </c:pt>
                <c:pt idx="11">
                  <c:v>-0.67924427539095389</c:v>
                </c:pt>
                <c:pt idx="12">
                  <c:v>-1.9519282213808764</c:v>
                </c:pt>
                <c:pt idx="13">
                  <c:v>-1.1332037334377287</c:v>
                </c:pt>
                <c:pt idx="14">
                  <c:v>5.8268908123975824E-2</c:v>
                </c:pt>
                <c:pt idx="15">
                  <c:v>-2.6592600369327779</c:v>
                </c:pt>
                <c:pt idx="16">
                  <c:v>-1.1711829815029451</c:v>
                </c:pt>
                <c:pt idx="17">
                  <c:v>-2.9957322735539909</c:v>
                </c:pt>
                <c:pt idx="18">
                  <c:v>-1.1711829815029451</c:v>
                </c:pt>
                <c:pt idx="19">
                  <c:v>-0.59783700075562041</c:v>
                </c:pt>
                <c:pt idx="20">
                  <c:v>-0.59783700075562041</c:v>
                </c:pt>
                <c:pt idx="21">
                  <c:v>-1.0788096613719298</c:v>
                </c:pt>
                <c:pt idx="22">
                  <c:v>-1.0788096613719298</c:v>
                </c:pt>
                <c:pt idx="23">
                  <c:v>-1.9661128563728327</c:v>
                </c:pt>
                <c:pt idx="24">
                  <c:v>-1.9661128563728327</c:v>
                </c:pt>
                <c:pt idx="25">
                  <c:v>-1.9661128563728327</c:v>
                </c:pt>
                <c:pt idx="26">
                  <c:v>-1.9661128563728327</c:v>
                </c:pt>
                <c:pt idx="27">
                  <c:v>-1.9661128563728327</c:v>
                </c:pt>
                <c:pt idx="28">
                  <c:v>-3.0241317480756891</c:v>
                </c:pt>
                <c:pt idx="29">
                  <c:v>-0.89159811928378363</c:v>
                </c:pt>
                <c:pt idx="30">
                  <c:v>-2.3025850929940455</c:v>
                </c:pt>
                <c:pt idx="31">
                  <c:v>-1.6607312068216509</c:v>
                </c:pt>
                <c:pt idx="32">
                  <c:v>-1.6607312068216509</c:v>
                </c:pt>
                <c:pt idx="33">
                  <c:v>-3.2754461763565952</c:v>
                </c:pt>
              </c:numCache>
            </c:numRef>
          </c:xVal>
          <c:yVal>
            <c:numRef>
              <c:f>'Regression Data'!$D$92:$D$125</c:f>
              <c:numCache>
                <c:formatCode>General</c:formatCode>
                <c:ptCount val="34"/>
                <c:pt idx="0">
                  <c:v>2.9558802241544429E-2</c:v>
                </c:pt>
                <c:pt idx="1">
                  <c:v>-1.1776554960085626</c:v>
                </c:pt>
                <c:pt idx="2">
                  <c:v>-2.3025850929940455</c:v>
                </c:pt>
                <c:pt idx="3">
                  <c:v>-3.1465551632885749</c:v>
                </c:pt>
                <c:pt idx="4">
                  <c:v>-0.57981849525294205</c:v>
                </c:pt>
                <c:pt idx="5">
                  <c:v>1.0986122886681098</c:v>
                </c:pt>
                <c:pt idx="6">
                  <c:v>-0.22314355131420971</c:v>
                </c:pt>
                <c:pt idx="7">
                  <c:v>-2.9957322735539909</c:v>
                </c:pt>
                <c:pt idx="8">
                  <c:v>-3.5404594489956631</c:v>
                </c:pt>
                <c:pt idx="9">
                  <c:v>-2.4079456086518722</c:v>
                </c:pt>
                <c:pt idx="10">
                  <c:v>-1.7719568419318752</c:v>
                </c:pt>
                <c:pt idx="11">
                  <c:v>-1.0642108619507773</c:v>
                </c:pt>
                <c:pt idx="12">
                  <c:v>-1.7372712839439852</c:v>
                </c:pt>
                <c:pt idx="13">
                  <c:v>-1.6398971199188088</c:v>
                </c:pt>
                <c:pt idx="14">
                  <c:v>-1.3862943611198906</c:v>
                </c:pt>
                <c:pt idx="15">
                  <c:v>-1.8971199848858813</c:v>
                </c:pt>
                <c:pt idx="16">
                  <c:v>-2.9957322735539909</c:v>
                </c:pt>
                <c:pt idx="17">
                  <c:v>-3.2188758248682006</c:v>
                </c:pt>
                <c:pt idx="18">
                  <c:v>-3.2188758248682006</c:v>
                </c:pt>
                <c:pt idx="19">
                  <c:v>-1.2378743560016174</c:v>
                </c:pt>
                <c:pt idx="20">
                  <c:v>-1.6094379124341003</c:v>
                </c:pt>
                <c:pt idx="21">
                  <c:v>0.80647586586694853</c:v>
                </c:pt>
                <c:pt idx="22">
                  <c:v>-1.8325814637483102</c:v>
                </c:pt>
                <c:pt idx="23">
                  <c:v>-1.1086626245216111</c:v>
                </c:pt>
                <c:pt idx="24">
                  <c:v>-1.2729656758128873</c:v>
                </c:pt>
                <c:pt idx="25">
                  <c:v>-1.7719568419318752</c:v>
                </c:pt>
                <c:pt idx="26">
                  <c:v>-1.7719568419318752</c:v>
                </c:pt>
                <c:pt idx="27">
                  <c:v>-1.7719568419318752</c:v>
                </c:pt>
                <c:pt idx="28">
                  <c:v>-2.481711758891481</c:v>
                </c:pt>
                <c:pt idx="29">
                  <c:v>-1.3093333199837622</c:v>
                </c:pt>
                <c:pt idx="30">
                  <c:v>-2.3025850929940455</c:v>
                </c:pt>
                <c:pt idx="31">
                  <c:v>-2.8473122684357177</c:v>
                </c:pt>
                <c:pt idx="32">
                  <c:v>-2.8134107167600364</c:v>
                </c:pt>
                <c:pt idx="33">
                  <c:v>-3.1442322818724349</c:v>
                </c:pt>
              </c:numCache>
            </c:numRef>
          </c:yVal>
          <c:smooth val="0"/>
          <c:extLst>
            <c:ext xmlns:c16="http://schemas.microsoft.com/office/drawing/2014/chart" uri="{C3380CC4-5D6E-409C-BE32-E72D297353CC}">
              <c16:uniqueId val="{00000001-B816-4FFC-9665-8FB1B056B91A}"/>
            </c:ext>
          </c:extLst>
        </c:ser>
        <c:dLbls>
          <c:showLegendKey val="0"/>
          <c:showVal val="0"/>
          <c:showCatName val="0"/>
          <c:showSerName val="0"/>
          <c:showPercent val="0"/>
          <c:showBubbleSize val="0"/>
        </c:dLbls>
        <c:axId val="1029457216"/>
        <c:axId val="254396927"/>
      </c:scatterChart>
      <c:valAx>
        <c:axId val="1029457216"/>
        <c:scaling>
          <c:orientation val="minMax"/>
          <c:max val="2"/>
          <c:min val="-4"/>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log(Pre-Treatment TP)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254396927"/>
        <c:crossesAt val="-4"/>
        <c:crossBetween val="midCat"/>
      </c:valAx>
      <c:valAx>
        <c:axId val="254396927"/>
        <c:scaling>
          <c:orientation val="minMax"/>
          <c:max val="2"/>
          <c:min val="-4"/>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log(Post-Treatment TP)</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029457216"/>
        <c:crossesAt val="-4"/>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spPr>
            <a:ln w="25400" cap="rnd">
              <a:solidFill>
                <a:schemeClr val="accent1"/>
              </a:solidFill>
              <a:round/>
            </a:ln>
            <a:effectLst/>
          </c:spPr>
          <c:marker>
            <c:symbol val="none"/>
          </c:marker>
          <c:xVal>
            <c:numRef>
              <c:f>'Regression Data'!$F$92:$F$116</c:f>
              <c:numCache>
                <c:formatCode>General</c:formatCode>
                <c:ptCount val="25"/>
                <c:pt idx="0">
                  <c:v>3.78E-2</c:v>
                </c:pt>
                <c:pt idx="1">
                  <c:v>4.8599999999999997E-2</c:v>
                </c:pt>
                <c:pt idx="2">
                  <c:v>0.05</c:v>
                </c:pt>
                <c:pt idx="3">
                  <c:v>5.5E-2</c:v>
                </c:pt>
                <c:pt idx="4">
                  <c:v>5.8000000000000003E-2</c:v>
                </c:pt>
                <c:pt idx="5">
                  <c:v>7.0000000000000007E-2</c:v>
                </c:pt>
                <c:pt idx="6">
                  <c:v>0.1</c:v>
                </c:pt>
                <c:pt idx="7">
                  <c:v>0.1</c:v>
                </c:pt>
                <c:pt idx="8">
                  <c:v>0.11</c:v>
                </c:pt>
                <c:pt idx="9">
                  <c:v>0.11</c:v>
                </c:pt>
                <c:pt idx="10">
                  <c:v>0.14000000000000001</c:v>
                </c:pt>
                <c:pt idx="11">
                  <c:v>0.14000000000000001</c:v>
                </c:pt>
                <c:pt idx="12">
                  <c:v>0.14000000000000001</c:v>
                </c:pt>
                <c:pt idx="13">
                  <c:v>0.14000000000000001</c:v>
                </c:pt>
                <c:pt idx="14">
                  <c:v>0.14000000000000001</c:v>
                </c:pt>
                <c:pt idx="15">
                  <c:v>0.14199999999999999</c:v>
                </c:pt>
                <c:pt idx="16">
                  <c:v>0.15</c:v>
                </c:pt>
                <c:pt idx="17">
                  <c:v>0.17</c:v>
                </c:pt>
                <c:pt idx="18">
                  <c:v>0.19</c:v>
                </c:pt>
                <c:pt idx="19">
                  <c:v>0.19</c:v>
                </c:pt>
                <c:pt idx="20">
                  <c:v>0.19700000000000001</c:v>
                </c:pt>
                <c:pt idx="21">
                  <c:v>0.2</c:v>
                </c:pt>
                <c:pt idx="22">
                  <c:v>0.31</c:v>
                </c:pt>
                <c:pt idx="23">
                  <c:v>0.31</c:v>
                </c:pt>
                <c:pt idx="24">
                  <c:v>0.32200000000000001</c:v>
                </c:pt>
              </c:numCache>
            </c:numRef>
          </c:xVal>
          <c:yVal>
            <c:numRef>
              <c:f>'Regression Data'!$J$92:$J$116</c:f>
              <c:numCache>
                <c:formatCode>General</c:formatCode>
                <c:ptCount val="25"/>
                <c:pt idx="0">
                  <c:v>-112.63588056124738</c:v>
                </c:pt>
                <c:pt idx="1">
                  <c:v>-86.129673680263025</c:v>
                </c:pt>
                <c:pt idx="2">
                  <c:v>-83.350303498021646</c:v>
                </c:pt>
                <c:pt idx="3">
                  <c:v>-74.322414237044271</c:v>
                </c:pt>
                <c:pt idx="4">
                  <c:v>-69.486081172675668</c:v>
                </c:pt>
                <c:pt idx="5">
                  <c:v>-53.415095706695368</c:v>
                </c:pt>
                <c:pt idx="6">
                  <c:v>-27.00079464059807</c:v>
                </c:pt>
                <c:pt idx="7">
                  <c:v>-27.00079464059807</c:v>
                </c:pt>
                <c:pt idx="8">
                  <c:v>-20.74746924000053</c:v>
                </c:pt>
                <c:pt idx="9">
                  <c:v>-20.74746924000053</c:v>
                </c:pt>
                <c:pt idx="10">
                  <c:v>-6.2656493765986045</c:v>
                </c:pt>
                <c:pt idx="11">
                  <c:v>-6.2656493765986045</c:v>
                </c:pt>
                <c:pt idx="12">
                  <c:v>-6.2656493765986045</c:v>
                </c:pt>
                <c:pt idx="13">
                  <c:v>-6.2656493765986045</c:v>
                </c:pt>
                <c:pt idx="14">
                  <c:v>-6.2656493765986045</c:v>
                </c:pt>
                <c:pt idx="15">
                  <c:v>-5.4701063050732595</c:v>
                </c:pt>
                <c:pt idx="16">
                  <c:v>-2.4517614357277657</c:v>
                </c:pt>
                <c:pt idx="17">
                  <c:v>4.1211899235083598</c:v>
                </c:pt>
                <c:pt idx="18">
                  <c:v>9.6074786204537812</c:v>
                </c:pt>
                <c:pt idx="19">
                  <c:v>9.6074786204537812</c:v>
                </c:pt>
                <c:pt idx="20">
                  <c:v>11.323508940703016</c:v>
                </c:pt>
                <c:pt idx="21">
                  <c:v>12.030678261094927</c:v>
                </c:pt>
                <c:pt idx="22">
                  <c:v>30.257076765673812</c:v>
                </c:pt>
                <c:pt idx="23">
                  <c:v>30.257076765673812</c:v>
                </c:pt>
                <c:pt idx="24">
                  <c:v>31.646287668388752</c:v>
                </c:pt>
              </c:numCache>
            </c:numRef>
          </c:yVal>
          <c:smooth val="1"/>
          <c:extLst>
            <c:ext xmlns:c16="http://schemas.microsoft.com/office/drawing/2014/chart" uri="{C3380CC4-5D6E-409C-BE32-E72D297353CC}">
              <c16:uniqueId val="{00000001-CCE4-45C3-A7F2-1F43F478BF78}"/>
            </c:ext>
          </c:extLst>
        </c:ser>
        <c:ser>
          <c:idx val="2"/>
          <c:order val="1"/>
          <c:spPr>
            <a:ln w="25400" cap="rnd">
              <a:solidFill>
                <a:schemeClr val="bg1">
                  <a:lumMod val="50000"/>
                  <a:alpha val="50000"/>
                </a:schemeClr>
              </a:solidFill>
              <a:prstDash val="dash"/>
              <a:round/>
            </a:ln>
            <a:effectLst/>
          </c:spPr>
          <c:marker>
            <c:symbol val="none"/>
          </c:marker>
          <c:xVal>
            <c:numLit>
              <c:formatCode>General</c:formatCode>
              <c:ptCount val="2"/>
              <c:pt idx="0">
                <c:v>0.01</c:v>
              </c:pt>
              <c:pt idx="1">
                <c:v>10</c:v>
              </c:pt>
            </c:numLit>
          </c:xVal>
          <c:yVal>
            <c:numLit>
              <c:formatCode>General</c:formatCode>
              <c:ptCount val="2"/>
              <c:pt idx="0">
                <c:v>0</c:v>
              </c:pt>
              <c:pt idx="1">
                <c:v>0</c:v>
              </c:pt>
            </c:numLit>
          </c:yVal>
          <c:smooth val="0"/>
          <c:extLst>
            <c:ext xmlns:c16="http://schemas.microsoft.com/office/drawing/2014/chart" uri="{C3380CC4-5D6E-409C-BE32-E72D297353CC}">
              <c16:uniqueId val="{00000002-CCE4-45C3-A7F2-1F43F478BF78}"/>
            </c:ext>
          </c:extLst>
        </c:ser>
        <c:dLbls>
          <c:showLegendKey val="0"/>
          <c:showVal val="0"/>
          <c:showCatName val="0"/>
          <c:showSerName val="0"/>
          <c:showPercent val="0"/>
          <c:showBubbleSize val="0"/>
        </c:dLbls>
        <c:axId val="1217713904"/>
        <c:axId val="1204596864"/>
      </c:scatterChart>
      <c:valAx>
        <c:axId val="1217713904"/>
        <c:scaling>
          <c:logBase val="10"/>
          <c:orientation val="minMax"/>
          <c:max val="1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Pre-Treatment TP concentration</a:t>
                </a:r>
              </a:p>
              <a:p>
                <a:pPr>
                  <a:defRPr/>
                </a:pPr>
                <a:r>
                  <a:rPr lang="en-US"/>
                  <a:t>(mg/L)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204596864"/>
        <c:crossesAt val="-3000"/>
        <c:crossBetween val="midCat"/>
      </c:valAx>
      <c:valAx>
        <c:axId val="1204596864"/>
        <c:scaling>
          <c:orientation val="minMax"/>
          <c:max val="100"/>
          <c:min val="-6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Percent Reduction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217713904"/>
        <c:crossesAt val="1.0000000000000002E-2"/>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olid"/>
              </a:ln>
              <a:effectLst/>
            </c:spPr>
            <c:trendlineType val="linear"/>
            <c:dispRSqr val="1"/>
            <c:dispEq val="1"/>
            <c:trendlineLbl>
              <c:layout>
                <c:manualLayout>
                  <c:x val="-0.21664333791173795"/>
                  <c:y val="-6.2223736126076568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rendlineLbl>
          </c:trendline>
          <c:xVal>
            <c:numRef>
              <c:f>'Regression Data'!$C$130:$C$134</c:f>
              <c:numCache>
                <c:formatCode>General</c:formatCode>
                <c:ptCount val="5"/>
                <c:pt idx="0">
                  <c:v>1.8748743759385615</c:v>
                </c:pt>
                <c:pt idx="1">
                  <c:v>1.6486586255873816</c:v>
                </c:pt>
                <c:pt idx="2">
                  <c:v>1.8437192081587661</c:v>
                </c:pt>
                <c:pt idx="3">
                  <c:v>-0.23572233352106983</c:v>
                </c:pt>
                <c:pt idx="4">
                  <c:v>1.6114359150967734</c:v>
                </c:pt>
              </c:numCache>
            </c:numRef>
          </c:xVal>
          <c:yVal>
            <c:numRef>
              <c:f>'Regression Data'!$D$130:$D$134</c:f>
              <c:numCache>
                <c:formatCode>General</c:formatCode>
                <c:ptCount val="5"/>
                <c:pt idx="0">
                  <c:v>0.60976557162089429</c:v>
                </c:pt>
                <c:pt idx="1">
                  <c:v>1.1118575154181303</c:v>
                </c:pt>
                <c:pt idx="2">
                  <c:v>1.501852701754163</c:v>
                </c:pt>
                <c:pt idx="3">
                  <c:v>-0.35667494393873245</c:v>
                </c:pt>
                <c:pt idx="4">
                  <c:v>1.7850704810772584</c:v>
                </c:pt>
              </c:numCache>
            </c:numRef>
          </c:yVal>
          <c:smooth val="0"/>
          <c:extLst>
            <c:ext xmlns:c16="http://schemas.microsoft.com/office/drawing/2014/chart" uri="{C3380CC4-5D6E-409C-BE32-E72D297353CC}">
              <c16:uniqueId val="{00000001-7800-41E0-BACB-E9AA8AAA1D73}"/>
            </c:ext>
          </c:extLst>
        </c:ser>
        <c:dLbls>
          <c:showLegendKey val="0"/>
          <c:showVal val="0"/>
          <c:showCatName val="0"/>
          <c:showSerName val="0"/>
          <c:showPercent val="0"/>
          <c:showBubbleSize val="0"/>
        </c:dLbls>
        <c:axId val="1128122448"/>
        <c:axId val="253397551"/>
      </c:scatterChart>
      <c:valAx>
        <c:axId val="1128122448"/>
        <c:scaling>
          <c:orientation val="minMax"/>
          <c:max val="2"/>
          <c:min val="-0.5"/>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log(Pre-Treatment TN)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253397551"/>
        <c:crossesAt val="-0.5"/>
        <c:crossBetween val="midCat"/>
      </c:valAx>
      <c:valAx>
        <c:axId val="253397551"/>
        <c:scaling>
          <c:orientation val="minMax"/>
          <c:max val="2"/>
          <c:min val="-0.5"/>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log(Post-Treatment TN)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128122448"/>
        <c:crossesAt val="-0.5"/>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spPr>
            <a:ln w="25400" cap="rnd">
              <a:solidFill>
                <a:schemeClr val="accent1"/>
              </a:solidFill>
              <a:round/>
            </a:ln>
            <a:effectLst/>
          </c:spPr>
          <c:marker>
            <c:symbol val="none"/>
          </c:marker>
          <c:xVal>
            <c:numRef>
              <c:f>'Regression Data'!$F$130:$F$134</c:f>
              <c:numCache>
                <c:formatCode>General</c:formatCode>
                <c:ptCount val="5"/>
                <c:pt idx="0">
                  <c:v>0.79</c:v>
                </c:pt>
                <c:pt idx="1">
                  <c:v>5.01</c:v>
                </c:pt>
                <c:pt idx="2">
                  <c:v>5.2</c:v>
                </c:pt>
                <c:pt idx="3">
                  <c:v>6.32</c:v>
                </c:pt>
                <c:pt idx="4">
                  <c:v>6.52</c:v>
                </c:pt>
              </c:numCache>
            </c:numRef>
          </c:xVal>
          <c:yVal>
            <c:numRef>
              <c:f>'Regression Data'!$J$130:$J$134</c:f>
              <c:numCache>
                <c:formatCode>General</c:formatCode>
                <c:ptCount val="5"/>
                <c:pt idx="0">
                  <c:v>4.0626332632102313</c:v>
                </c:pt>
                <c:pt idx="1">
                  <c:v>38.166315322532107</c:v>
                </c:pt>
                <c:pt idx="2">
                  <c:v>38.711216125871864</c:v>
                </c:pt>
                <c:pt idx="3">
                  <c:v>41.489151387966778</c:v>
                </c:pt>
                <c:pt idx="4">
                  <c:v>41.92103199391488</c:v>
                </c:pt>
              </c:numCache>
            </c:numRef>
          </c:yVal>
          <c:smooth val="1"/>
          <c:extLst>
            <c:ext xmlns:c16="http://schemas.microsoft.com/office/drawing/2014/chart" uri="{C3380CC4-5D6E-409C-BE32-E72D297353CC}">
              <c16:uniqueId val="{00000001-5DE5-48D6-B160-7962ED116283}"/>
            </c:ext>
          </c:extLst>
        </c:ser>
        <c:ser>
          <c:idx val="2"/>
          <c:order val="1"/>
          <c:spPr>
            <a:ln w="25400" cap="rnd">
              <a:solidFill>
                <a:schemeClr val="bg1">
                  <a:lumMod val="50000"/>
                  <a:alpha val="50000"/>
                </a:schemeClr>
              </a:solidFill>
              <a:prstDash val="dash"/>
              <a:round/>
            </a:ln>
            <a:effectLst/>
          </c:spPr>
          <c:marker>
            <c:symbol val="none"/>
          </c:marker>
          <c:xVal>
            <c:numLit>
              <c:formatCode>General</c:formatCode>
              <c:ptCount val="2"/>
              <c:pt idx="0">
                <c:v>0.1</c:v>
              </c:pt>
              <c:pt idx="1">
                <c:v>10</c:v>
              </c:pt>
            </c:numLit>
          </c:xVal>
          <c:yVal>
            <c:numLit>
              <c:formatCode>General</c:formatCode>
              <c:ptCount val="2"/>
              <c:pt idx="0">
                <c:v>0</c:v>
              </c:pt>
              <c:pt idx="1">
                <c:v>0</c:v>
              </c:pt>
            </c:numLit>
          </c:yVal>
          <c:smooth val="0"/>
          <c:extLst>
            <c:ext xmlns:c16="http://schemas.microsoft.com/office/drawing/2014/chart" uri="{C3380CC4-5D6E-409C-BE32-E72D297353CC}">
              <c16:uniqueId val="{00000002-5DE5-48D6-B160-7962ED116283}"/>
            </c:ext>
          </c:extLst>
        </c:ser>
        <c:dLbls>
          <c:showLegendKey val="0"/>
          <c:showVal val="0"/>
          <c:showCatName val="0"/>
          <c:showSerName val="0"/>
          <c:showPercent val="0"/>
          <c:showBubbleSize val="0"/>
        </c:dLbls>
        <c:axId val="1204597248"/>
        <c:axId val="1126628064"/>
      </c:scatterChart>
      <c:valAx>
        <c:axId val="1204597248"/>
        <c:scaling>
          <c:logBase val="10"/>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Pre-Treatment TN concentration (mg/L)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126628064"/>
        <c:crossesAt val="-5"/>
        <c:crossBetween val="midCat"/>
      </c:valAx>
      <c:valAx>
        <c:axId val="1126628064"/>
        <c:scaling>
          <c:orientation val="minMax"/>
          <c:max val="100"/>
          <c:min val="-5"/>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Percent Reduction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204597248"/>
        <c:crossesAt val="0.1"/>
        <c:crossBetween val="midCat"/>
        <c:majorUnit val="1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olid"/>
              </a:ln>
              <a:effectLst/>
            </c:spPr>
            <c:trendlineType val="linear"/>
            <c:dispRSqr val="1"/>
            <c:dispEq val="1"/>
            <c:trendlineLbl>
              <c:layout>
                <c:manualLayout>
                  <c:x val="-0.2192218750204718"/>
                  <c:y val="-3.5720448475755694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rendlineLbl>
          </c:trendline>
          <c:xVal>
            <c:numRef>
              <c:f>'Regression Data'!$C$155:$C$159</c:f>
              <c:numCache>
                <c:formatCode>General</c:formatCode>
                <c:ptCount val="5"/>
                <c:pt idx="0">
                  <c:v>-0.11653381625595151</c:v>
                </c:pt>
                <c:pt idx="1">
                  <c:v>-0.34249030894677601</c:v>
                </c:pt>
                <c:pt idx="2">
                  <c:v>-8.3381608939051013E-2</c:v>
                </c:pt>
                <c:pt idx="3">
                  <c:v>-0.69314718055994529</c:v>
                </c:pt>
                <c:pt idx="4">
                  <c:v>-0.84397007029452897</c:v>
                </c:pt>
              </c:numCache>
            </c:numRef>
          </c:xVal>
          <c:yVal>
            <c:numRef>
              <c:f>'Regression Data'!$D$155:$D$159</c:f>
              <c:numCache>
                <c:formatCode>General</c:formatCode>
                <c:ptCount val="5"/>
                <c:pt idx="0">
                  <c:v>-0.86750056770472306</c:v>
                </c:pt>
                <c:pt idx="1">
                  <c:v>-0.61618613942381695</c:v>
                </c:pt>
                <c:pt idx="2">
                  <c:v>-0.4780358009429998</c:v>
                </c:pt>
                <c:pt idx="3">
                  <c:v>-0.75502258427803282</c:v>
                </c:pt>
                <c:pt idx="4">
                  <c:v>-1.0498221244986778</c:v>
                </c:pt>
              </c:numCache>
            </c:numRef>
          </c:yVal>
          <c:smooth val="0"/>
          <c:extLst>
            <c:ext xmlns:c16="http://schemas.microsoft.com/office/drawing/2014/chart" uri="{C3380CC4-5D6E-409C-BE32-E72D297353CC}">
              <c16:uniqueId val="{00000001-76E6-474D-B33C-3C3724581CDB}"/>
            </c:ext>
          </c:extLst>
        </c:ser>
        <c:dLbls>
          <c:showLegendKey val="0"/>
          <c:showVal val="0"/>
          <c:showCatName val="0"/>
          <c:showSerName val="0"/>
          <c:showPercent val="0"/>
          <c:showBubbleSize val="0"/>
        </c:dLbls>
        <c:axId val="511599840"/>
        <c:axId val="380886720"/>
      </c:scatterChart>
      <c:valAx>
        <c:axId val="511599840"/>
        <c:scaling>
          <c:orientation val="minMax"/>
          <c:max val="0"/>
          <c:min val="-1.4"/>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log(Pre-Treatment TP)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380886720"/>
        <c:crossesAt val="-1.4"/>
        <c:crossBetween val="midCat"/>
      </c:valAx>
      <c:valAx>
        <c:axId val="380886720"/>
        <c:scaling>
          <c:orientation val="minMax"/>
          <c:max val="0"/>
          <c:min val="-1.4"/>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log(Post-Treatment TP)</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511599840"/>
        <c:crossesAt val="-1.4"/>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spPr>
            <a:ln w="25400" cap="rnd">
              <a:solidFill>
                <a:schemeClr val="accent1"/>
              </a:solidFill>
              <a:round/>
            </a:ln>
            <a:effectLst/>
          </c:spPr>
          <c:marker>
            <c:symbol val="none"/>
          </c:marker>
          <c:xVal>
            <c:numRef>
              <c:f>'Regression Data'!$F$155:$F$159</c:f>
              <c:numCache>
                <c:formatCode>General</c:formatCode>
                <c:ptCount val="5"/>
                <c:pt idx="0">
                  <c:v>0.43</c:v>
                </c:pt>
                <c:pt idx="1">
                  <c:v>0.5</c:v>
                </c:pt>
                <c:pt idx="2">
                  <c:v>0.71</c:v>
                </c:pt>
                <c:pt idx="3">
                  <c:v>0.89</c:v>
                </c:pt>
                <c:pt idx="4">
                  <c:v>0.92</c:v>
                </c:pt>
              </c:numCache>
            </c:numRef>
          </c:xVal>
          <c:yVal>
            <c:numRef>
              <c:f>'Regression Data'!$J$155:$J$159</c:f>
              <c:numCache>
                <c:formatCode>General</c:formatCode>
                <c:ptCount val="5"/>
                <c:pt idx="0">
                  <c:v>8.4625773337046528</c:v>
                </c:pt>
                <c:pt idx="1">
                  <c:v>16.150715898965061</c:v>
                </c:pt>
                <c:pt idx="2">
                  <c:v>31.621425871438657</c:v>
                </c:pt>
                <c:pt idx="3">
                  <c:v>40.042813674672075</c:v>
                </c:pt>
                <c:pt idx="4">
                  <c:v>41.18790152847621</c:v>
                </c:pt>
              </c:numCache>
            </c:numRef>
          </c:yVal>
          <c:smooth val="1"/>
          <c:extLst>
            <c:ext xmlns:c16="http://schemas.microsoft.com/office/drawing/2014/chart" uri="{C3380CC4-5D6E-409C-BE32-E72D297353CC}">
              <c16:uniqueId val="{00000001-B1C8-43F1-BE80-528CFEB39CD8}"/>
            </c:ext>
          </c:extLst>
        </c:ser>
        <c:ser>
          <c:idx val="2"/>
          <c:order val="1"/>
          <c:spPr>
            <a:ln w="25400" cap="rnd">
              <a:solidFill>
                <a:schemeClr val="bg1">
                  <a:lumMod val="50000"/>
                  <a:alpha val="50000"/>
                </a:schemeClr>
              </a:solidFill>
              <a:prstDash val="dash"/>
              <a:round/>
            </a:ln>
            <a:effectLst/>
          </c:spPr>
          <c:marker>
            <c:symbol val="none"/>
          </c:marker>
          <c:xVal>
            <c:numLit>
              <c:formatCode>General</c:formatCode>
              <c:ptCount val="2"/>
              <c:pt idx="0">
                <c:v>0.1</c:v>
              </c:pt>
              <c:pt idx="1">
                <c:v>10</c:v>
              </c:pt>
            </c:numLit>
          </c:xVal>
          <c:yVal>
            <c:numLit>
              <c:formatCode>General</c:formatCode>
              <c:ptCount val="2"/>
              <c:pt idx="0">
                <c:v>0</c:v>
              </c:pt>
              <c:pt idx="1">
                <c:v>0</c:v>
              </c:pt>
            </c:numLit>
          </c:yVal>
          <c:smooth val="0"/>
          <c:extLst>
            <c:ext xmlns:c16="http://schemas.microsoft.com/office/drawing/2014/chart" uri="{C3380CC4-5D6E-409C-BE32-E72D297353CC}">
              <c16:uniqueId val="{00000002-B1C8-43F1-BE80-528CFEB39CD8}"/>
            </c:ext>
          </c:extLst>
        </c:ser>
        <c:dLbls>
          <c:showLegendKey val="0"/>
          <c:showVal val="0"/>
          <c:showCatName val="0"/>
          <c:showSerName val="0"/>
          <c:showPercent val="0"/>
          <c:showBubbleSize val="0"/>
        </c:dLbls>
        <c:axId val="919791504"/>
        <c:axId val="1091359296"/>
      </c:scatterChart>
      <c:valAx>
        <c:axId val="919791504"/>
        <c:scaling>
          <c:logBase val="10"/>
          <c:orientation val="minMax"/>
          <c:max val="1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Pre-Treatment TP concentration</a:t>
                </a:r>
              </a:p>
              <a:p>
                <a:pPr>
                  <a:defRPr/>
                </a:pPr>
                <a:r>
                  <a:rPr lang="en-US"/>
                  <a:t>(mg/L)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091359296"/>
        <c:crossesAt val="-20"/>
        <c:crossBetween val="midCat"/>
      </c:valAx>
      <c:valAx>
        <c:axId val="1091359296"/>
        <c:scaling>
          <c:orientation val="minMax"/>
          <c:max val="100"/>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Percent Reduction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919791504"/>
        <c:crossesAt val="0.1"/>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olid"/>
              </a:ln>
              <a:effectLst/>
            </c:spPr>
            <c:trendlineType val="linear"/>
            <c:dispRSqr val="1"/>
            <c:dispEq val="1"/>
            <c:trendlineLbl>
              <c:layout>
                <c:manualLayout>
                  <c:x val="-0.20441120915739158"/>
                  <c:y val="-0.2813268829470169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rendlineLbl>
          </c:trendline>
          <c:xVal>
            <c:numRef>
              <c:f>'Regression Data'!$C$181:$C$185</c:f>
              <c:numCache>
                <c:formatCode>General</c:formatCode>
                <c:ptCount val="5"/>
                <c:pt idx="0">
                  <c:v>1.5496879080283263</c:v>
                </c:pt>
                <c:pt idx="1">
                  <c:v>0.69314718055994529</c:v>
                </c:pt>
                <c:pt idx="2">
                  <c:v>1.0116009116784799</c:v>
                </c:pt>
                <c:pt idx="3">
                  <c:v>0.54232429082536171</c:v>
                </c:pt>
                <c:pt idx="4">
                  <c:v>0.54232429082536171</c:v>
                </c:pt>
              </c:numCache>
            </c:numRef>
          </c:xVal>
          <c:yVal>
            <c:numRef>
              <c:f>'Regression Data'!$D$181:$D$185</c:f>
              <c:numCache>
                <c:formatCode>General</c:formatCode>
                <c:ptCount val="5"/>
                <c:pt idx="0">
                  <c:v>0.69314718055994529</c:v>
                </c:pt>
                <c:pt idx="1">
                  <c:v>0.22314355131420976</c:v>
                </c:pt>
                <c:pt idx="2">
                  <c:v>0.22314355131420976</c:v>
                </c:pt>
                <c:pt idx="3">
                  <c:v>0.10436001532424286</c:v>
                </c:pt>
                <c:pt idx="4">
                  <c:v>-8.3381608939051013E-2</c:v>
                </c:pt>
              </c:numCache>
            </c:numRef>
          </c:yVal>
          <c:smooth val="0"/>
          <c:extLst>
            <c:ext xmlns:c16="http://schemas.microsoft.com/office/drawing/2014/chart" uri="{C3380CC4-5D6E-409C-BE32-E72D297353CC}">
              <c16:uniqueId val="{00000001-4ED7-4E91-ABBF-DFE5795917E8}"/>
            </c:ext>
          </c:extLst>
        </c:ser>
        <c:dLbls>
          <c:showLegendKey val="0"/>
          <c:showVal val="0"/>
          <c:showCatName val="0"/>
          <c:showSerName val="0"/>
          <c:showPercent val="0"/>
          <c:showBubbleSize val="0"/>
        </c:dLbls>
        <c:axId val="1303495696"/>
        <c:axId val="254398367"/>
      </c:scatterChart>
      <c:valAx>
        <c:axId val="1303495696"/>
        <c:scaling>
          <c:orientation val="minMax"/>
          <c:max val="1.7000000000000002"/>
          <c:min val="-0.1"/>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log(Pre-Treatment TN)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254398367"/>
        <c:crossesAt val="-0.1"/>
        <c:crossBetween val="midCat"/>
      </c:valAx>
      <c:valAx>
        <c:axId val="254398367"/>
        <c:scaling>
          <c:orientation val="minMax"/>
          <c:max val="1.7000000000000002"/>
          <c:min val="-0.1"/>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log(Post-Treatment TN)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303495696"/>
        <c:crossesAt val="-0.1"/>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spPr>
            <a:ln w="25400" cap="rnd">
              <a:solidFill>
                <a:schemeClr val="accent1"/>
              </a:solidFill>
              <a:round/>
            </a:ln>
            <a:effectLst/>
          </c:spPr>
          <c:marker>
            <c:symbol val="none"/>
          </c:marker>
          <c:xVal>
            <c:numRef>
              <c:f>'Regression Data'!$F$181:$F$185</c:f>
              <c:numCache>
                <c:formatCode>General</c:formatCode>
                <c:ptCount val="5"/>
                <c:pt idx="0">
                  <c:v>1.72</c:v>
                </c:pt>
                <c:pt idx="1">
                  <c:v>1.72</c:v>
                </c:pt>
                <c:pt idx="2">
                  <c:v>2</c:v>
                </c:pt>
                <c:pt idx="3">
                  <c:v>2.75</c:v>
                </c:pt>
                <c:pt idx="4">
                  <c:v>4.71</c:v>
                </c:pt>
              </c:numCache>
            </c:numRef>
          </c:xVal>
          <c:yVal>
            <c:numRef>
              <c:f>'Regression Data'!$J$181:$J$185</c:f>
              <c:numCache>
                <c:formatCode>General</c:formatCode>
                <c:ptCount val="5"/>
                <c:pt idx="0">
                  <c:v>40.275002154038994</c:v>
                </c:pt>
                <c:pt idx="1">
                  <c:v>40.275002154038994</c:v>
                </c:pt>
                <c:pt idx="2">
                  <c:v>43.513560670886953</c:v>
                </c:pt>
                <c:pt idx="3">
                  <c:v>49.786314980436735</c:v>
                </c:pt>
                <c:pt idx="4">
                  <c:v>58.843185028124225</c:v>
                </c:pt>
              </c:numCache>
            </c:numRef>
          </c:yVal>
          <c:smooth val="1"/>
          <c:extLst>
            <c:ext xmlns:c16="http://schemas.microsoft.com/office/drawing/2014/chart" uri="{C3380CC4-5D6E-409C-BE32-E72D297353CC}">
              <c16:uniqueId val="{00000001-4E01-4042-A8CA-3388596D40A4}"/>
            </c:ext>
          </c:extLst>
        </c:ser>
        <c:dLbls>
          <c:showLegendKey val="0"/>
          <c:showVal val="0"/>
          <c:showCatName val="0"/>
          <c:showSerName val="0"/>
          <c:showPercent val="0"/>
          <c:showBubbleSize val="0"/>
        </c:dLbls>
        <c:axId val="1164564560"/>
        <c:axId val="520231760"/>
      </c:scatterChart>
      <c:valAx>
        <c:axId val="1164564560"/>
        <c:scaling>
          <c:logBase val="10"/>
          <c:orientation val="minMax"/>
          <c:min val="0.1"/>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Pre-Treatment TN concentration (mg/L)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520231760"/>
        <c:crosses val="autoZero"/>
        <c:crossBetween val="midCat"/>
      </c:valAx>
      <c:valAx>
        <c:axId val="520231760"/>
        <c:scaling>
          <c:orientation val="minMax"/>
          <c:max val="100"/>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Percent Reduction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164564560"/>
        <c:crossesAt val="0.1"/>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olid"/>
              </a:ln>
              <a:effectLst/>
            </c:spPr>
            <c:trendlineType val="linear"/>
            <c:dispRSqr val="1"/>
            <c:dispEq val="1"/>
            <c:trendlineLbl>
              <c:layout>
                <c:manualLayout>
                  <c:x val="-0.19006748233601997"/>
                  <c:y val="-7.5838942649599617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rendlineLbl>
          </c:trendline>
          <c:xVal>
            <c:numRef>
              <c:f>'Regression Data'!$C$203:$C$208</c:f>
              <c:numCache>
                <c:formatCode>General</c:formatCode>
                <c:ptCount val="6"/>
                <c:pt idx="0">
                  <c:v>7.6961041136128394E-2</c:v>
                </c:pt>
                <c:pt idx="1">
                  <c:v>-0.67924427539095389</c:v>
                </c:pt>
                <c:pt idx="2">
                  <c:v>-1.9519282213808764</c:v>
                </c:pt>
                <c:pt idx="3">
                  <c:v>-1.1332037334377287</c:v>
                </c:pt>
                <c:pt idx="4">
                  <c:v>-1.1711829815029451</c:v>
                </c:pt>
                <c:pt idx="5">
                  <c:v>-1.1711829815029451</c:v>
                </c:pt>
              </c:numCache>
            </c:numRef>
          </c:xVal>
          <c:yVal>
            <c:numRef>
              <c:f>'Regression Data'!$D$203:$D$208</c:f>
              <c:numCache>
                <c:formatCode>General</c:formatCode>
                <c:ptCount val="6"/>
                <c:pt idx="0">
                  <c:v>-0.22314355131420971</c:v>
                </c:pt>
                <c:pt idx="1">
                  <c:v>-1.0642108619507773</c:v>
                </c:pt>
                <c:pt idx="2">
                  <c:v>-1.7372712839439852</c:v>
                </c:pt>
                <c:pt idx="3">
                  <c:v>-1.6398971199188088</c:v>
                </c:pt>
                <c:pt idx="4">
                  <c:v>-2.9957322735539909</c:v>
                </c:pt>
                <c:pt idx="5">
                  <c:v>-3.2188758248682006</c:v>
                </c:pt>
              </c:numCache>
            </c:numRef>
          </c:yVal>
          <c:smooth val="0"/>
          <c:extLst>
            <c:ext xmlns:c16="http://schemas.microsoft.com/office/drawing/2014/chart" uri="{C3380CC4-5D6E-409C-BE32-E72D297353CC}">
              <c16:uniqueId val="{00000001-144E-4355-BFFE-0276EA5249BB}"/>
            </c:ext>
          </c:extLst>
        </c:ser>
        <c:dLbls>
          <c:showLegendKey val="0"/>
          <c:showVal val="0"/>
          <c:showCatName val="0"/>
          <c:showSerName val="0"/>
          <c:showPercent val="0"/>
          <c:showBubbleSize val="0"/>
        </c:dLbls>
        <c:axId val="1305642560"/>
        <c:axId val="254419487"/>
      </c:scatterChart>
      <c:valAx>
        <c:axId val="1305642560"/>
        <c:scaling>
          <c:orientation val="minMax"/>
          <c:max val="0.5"/>
          <c:min val="-3.5"/>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log(Pre-Treatment TP)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254419487"/>
        <c:crossesAt val="-3.5"/>
        <c:crossBetween val="midCat"/>
      </c:valAx>
      <c:valAx>
        <c:axId val="254419487"/>
        <c:scaling>
          <c:orientation val="minMax"/>
          <c:max val="0.5"/>
          <c:min val="-3.5"/>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log(Post-Treatment TP)</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305642560"/>
        <c:crossesAt val="-3.5"/>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spPr>
            <a:ln w="25400" cap="rnd">
              <a:solidFill>
                <a:schemeClr val="accent1"/>
              </a:solidFill>
              <a:round/>
            </a:ln>
            <a:effectLst/>
          </c:spPr>
          <c:marker>
            <c:symbol val="none"/>
          </c:marker>
          <c:xVal>
            <c:numRef>
              <c:f>'Regression Data'!$F$203:$F$208</c:f>
              <c:numCache>
                <c:formatCode>General</c:formatCode>
                <c:ptCount val="6"/>
                <c:pt idx="0">
                  <c:v>0.14199999999999999</c:v>
                </c:pt>
                <c:pt idx="1">
                  <c:v>0.31</c:v>
                </c:pt>
                <c:pt idx="2">
                  <c:v>0.31</c:v>
                </c:pt>
                <c:pt idx="3">
                  <c:v>0.32200000000000001</c:v>
                </c:pt>
                <c:pt idx="4">
                  <c:v>0.50700000000000001</c:v>
                </c:pt>
                <c:pt idx="5">
                  <c:v>1.08</c:v>
                </c:pt>
              </c:numCache>
            </c:numRef>
          </c:xVal>
          <c:yVal>
            <c:numRef>
              <c:f>'Regression Data'!$J$203:$J$208</c:f>
              <c:numCache>
                <c:formatCode>General</c:formatCode>
                <c:ptCount val="6"/>
                <c:pt idx="0">
                  <c:v>56.461990939517428</c:v>
                </c:pt>
                <c:pt idx="1">
                  <c:v>55.617133978472424</c:v>
                </c:pt>
                <c:pt idx="2">
                  <c:v>55.617133978472424</c:v>
                </c:pt>
                <c:pt idx="3">
                  <c:v>55.575620422252733</c:v>
                </c:pt>
                <c:pt idx="4">
                  <c:v>55.076399826654388</c:v>
                </c:pt>
                <c:pt idx="5">
                  <c:v>54.232311358863562</c:v>
                </c:pt>
              </c:numCache>
            </c:numRef>
          </c:yVal>
          <c:smooth val="1"/>
          <c:extLst>
            <c:ext xmlns:c16="http://schemas.microsoft.com/office/drawing/2014/chart" uri="{C3380CC4-5D6E-409C-BE32-E72D297353CC}">
              <c16:uniqueId val="{00000001-7F6C-4D5F-A1C7-A28596F182B3}"/>
            </c:ext>
          </c:extLst>
        </c:ser>
        <c:ser>
          <c:idx val="2"/>
          <c:order val="1"/>
          <c:spPr>
            <a:ln w="25400" cap="rnd">
              <a:solidFill>
                <a:schemeClr val="bg1">
                  <a:lumMod val="50000"/>
                  <a:alpha val="50000"/>
                </a:schemeClr>
              </a:solidFill>
              <a:prstDash val="dash"/>
              <a:round/>
            </a:ln>
            <a:effectLst/>
          </c:spPr>
          <c:marker>
            <c:symbol val="none"/>
          </c:marker>
          <c:xVal>
            <c:numLit>
              <c:formatCode>General</c:formatCode>
              <c:ptCount val="2"/>
              <c:pt idx="0">
                <c:v>0.1</c:v>
              </c:pt>
              <c:pt idx="1">
                <c:v>10</c:v>
              </c:pt>
            </c:numLit>
          </c:xVal>
          <c:yVal>
            <c:numLit>
              <c:formatCode>General</c:formatCode>
              <c:ptCount val="2"/>
              <c:pt idx="0">
                <c:v>0</c:v>
              </c:pt>
              <c:pt idx="1">
                <c:v>0</c:v>
              </c:pt>
            </c:numLit>
          </c:yVal>
          <c:smooth val="0"/>
          <c:extLst>
            <c:ext xmlns:c16="http://schemas.microsoft.com/office/drawing/2014/chart" uri="{C3380CC4-5D6E-409C-BE32-E72D297353CC}">
              <c16:uniqueId val="{00000002-7F6C-4D5F-A1C7-A28596F182B3}"/>
            </c:ext>
          </c:extLst>
        </c:ser>
        <c:dLbls>
          <c:showLegendKey val="0"/>
          <c:showVal val="0"/>
          <c:showCatName val="0"/>
          <c:showSerName val="0"/>
          <c:showPercent val="0"/>
          <c:showBubbleSize val="0"/>
        </c:dLbls>
        <c:axId val="918464256"/>
        <c:axId val="706387696"/>
      </c:scatterChart>
      <c:valAx>
        <c:axId val="918464256"/>
        <c:scaling>
          <c:logBase val="10"/>
          <c:orientation val="minMax"/>
          <c:max val="1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Pre-Treatment TP concentration</a:t>
                </a:r>
              </a:p>
              <a:p>
                <a:pPr>
                  <a:defRPr/>
                </a:pPr>
                <a:r>
                  <a:rPr lang="en-US"/>
                  <a:t>(mg/L)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706387696"/>
        <c:crossesAt val="-25"/>
        <c:crossBetween val="midCat"/>
      </c:valAx>
      <c:valAx>
        <c:axId val="706387696"/>
        <c:scaling>
          <c:orientation val="minMax"/>
          <c:max val="100"/>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Percent Reduction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918464256"/>
        <c:crossesAt val="0.1"/>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olid"/>
              </a:ln>
              <a:effectLst/>
            </c:spPr>
            <c:trendlineType val="linear"/>
            <c:dispRSqr val="1"/>
            <c:dispEq val="1"/>
            <c:trendlineLbl>
              <c:layout>
                <c:manualLayout>
                  <c:x val="-0.21458305582669318"/>
                  <c:y val="2.3204621852078482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rendlineLbl>
          </c:trendline>
          <c:xVal>
            <c:numRef>
              <c:f>'Regression Data'!$C$230:$C$235</c:f>
              <c:numCache>
                <c:formatCode>General</c:formatCode>
                <c:ptCount val="6"/>
                <c:pt idx="0">
                  <c:v>0.87546873735389985</c:v>
                </c:pt>
                <c:pt idx="1">
                  <c:v>0.26236426446749106</c:v>
                </c:pt>
                <c:pt idx="2">
                  <c:v>-0.10981486600720657</c:v>
                </c:pt>
                <c:pt idx="3">
                  <c:v>2.3214068472346332</c:v>
                </c:pt>
                <c:pt idx="4">
                  <c:v>2.6630528351714742</c:v>
                </c:pt>
                <c:pt idx="5">
                  <c:v>0.10436001532424286</c:v>
                </c:pt>
              </c:numCache>
            </c:numRef>
          </c:xVal>
          <c:yVal>
            <c:numRef>
              <c:f>'Regression Data'!$D$230:$D$235</c:f>
              <c:numCache>
                <c:formatCode>General</c:formatCode>
                <c:ptCount val="6"/>
                <c:pt idx="0">
                  <c:v>1.3635373739972745</c:v>
                </c:pt>
                <c:pt idx="1">
                  <c:v>0.18232155679395459</c:v>
                </c:pt>
                <c:pt idx="2">
                  <c:v>-0.71334988787746478</c:v>
                </c:pt>
                <c:pt idx="3">
                  <c:v>2.1972245773362196</c:v>
                </c:pt>
                <c:pt idx="4">
                  <c:v>2.8189950950539369</c:v>
                </c:pt>
                <c:pt idx="5">
                  <c:v>-8.3381608939051013E-2</c:v>
                </c:pt>
              </c:numCache>
            </c:numRef>
          </c:yVal>
          <c:smooth val="0"/>
          <c:extLst>
            <c:ext xmlns:c16="http://schemas.microsoft.com/office/drawing/2014/chart" uri="{C3380CC4-5D6E-409C-BE32-E72D297353CC}">
              <c16:uniqueId val="{00000001-639C-4389-8651-D67DCCB010B9}"/>
            </c:ext>
          </c:extLst>
        </c:ser>
        <c:dLbls>
          <c:showLegendKey val="0"/>
          <c:showVal val="0"/>
          <c:showCatName val="0"/>
          <c:showSerName val="0"/>
          <c:showPercent val="0"/>
          <c:showBubbleSize val="0"/>
        </c:dLbls>
        <c:axId val="1303390368"/>
        <c:axId val="523432272"/>
      </c:scatterChart>
      <c:valAx>
        <c:axId val="1303390368"/>
        <c:scaling>
          <c:orientation val="minMax"/>
          <c:max val="3"/>
          <c:min val="-2.5"/>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log(Pre-Treatment TN)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523432272"/>
        <c:crossesAt val="-2.5"/>
        <c:crossBetween val="midCat"/>
      </c:valAx>
      <c:valAx>
        <c:axId val="523432272"/>
        <c:scaling>
          <c:orientation val="minMax"/>
          <c:max val="3"/>
          <c:min val="-2.5"/>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log(Post-Treatment TN)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303390368"/>
        <c:crossesAt val="-2.5"/>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spPr>
            <a:ln w="25400" cap="rnd">
              <a:solidFill>
                <a:schemeClr val="accent1"/>
              </a:solidFill>
              <a:round/>
            </a:ln>
            <a:effectLst/>
          </c:spPr>
          <c:marker>
            <c:symbol val="none"/>
          </c:marker>
          <c:xVal>
            <c:numRef>
              <c:f>'Regression Data'!$F$230:$F$235</c:f>
              <c:numCache>
                <c:formatCode>General</c:formatCode>
                <c:ptCount val="6"/>
                <c:pt idx="0">
                  <c:v>0.89600000000000002</c:v>
                </c:pt>
                <c:pt idx="1">
                  <c:v>1.1100000000000001</c:v>
                </c:pt>
                <c:pt idx="2">
                  <c:v>1.3</c:v>
                </c:pt>
                <c:pt idx="3">
                  <c:v>2.4</c:v>
                </c:pt>
                <c:pt idx="4">
                  <c:v>10.19</c:v>
                </c:pt>
                <c:pt idx="5">
                  <c:v>14.34</c:v>
                </c:pt>
              </c:numCache>
            </c:numRef>
          </c:xVal>
          <c:yVal>
            <c:numRef>
              <c:f>'Regression Data'!$J$230:$J$235</c:f>
              <c:numCache>
                <c:formatCode>General</c:formatCode>
                <c:ptCount val="6"/>
                <c:pt idx="0">
                  <c:v>18.759843863510813</c:v>
                </c:pt>
                <c:pt idx="1">
                  <c:v>16.428535711003637</c:v>
                </c:pt>
                <c:pt idx="2">
                  <c:v>14.665872608057654</c:v>
                </c:pt>
                <c:pt idx="3">
                  <c:v>7.4669884799485526</c:v>
                </c:pt>
                <c:pt idx="4">
                  <c:v>-12.00837563476521</c:v>
                </c:pt>
                <c:pt idx="5">
                  <c:v>-17.17927538400809</c:v>
                </c:pt>
              </c:numCache>
            </c:numRef>
          </c:yVal>
          <c:smooth val="1"/>
          <c:extLst>
            <c:ext xmlns:c16="http://schemas.microsoft.com/office/drawing/2014/chart" uri="{C3380CC4-5D6E-409C-BE32-E72D297353CC}">
              <c16:uniqueId val="{00000001-C87C-479D-BF87-064DC8536D3B}"/>
            </c:ext>
          </c:extLst>
        </c:ser>
        <c:ser>
          <c:idx val="2"/>
          <c:order val="1"/>
          <c:spPr>
            <a:ln w="25400" cap="rnd">
              <a:solidFill>
                <a:schemeClr val="bg1">
                  <a:lumMod val="50000"/>
                  <a:alpha val="50000"/>
                </a:schemeClr>
              </a:solidFill>
              <a:prstDash val="dash"/>
              <a:round/>
            </a:ln>
            <a:effectLst/>
          </c:spPr>
          <c:marker>
            <c:symbol val="none"/>
          </c:marker>
          <c:xVal>
            <c:numLit>
              <c:formatCode>General</c:formatCode>
              <c:ptCount val="2"/>
              <c:pt idx="0">
                <c:v>0.1</c:v>
              </c:pt>
              <c:pt idx="1">
                <c:v>100</c:v>
              </c:pt>
            </c:numLit>
          </c:xVal>
          <c:yVal>
            <c:numLit>
              <c:formatCode>General</c:formatCode>
              <c:ptCount val="2"/>
              <c:pt idx="0">
                <c:v>0</c:v>
              </c:pt>
              <c:pt idx="1">
                <c:v>0</c:v>
              </c:pt>
            </c:numLit>
          </c:yVal>
          <c:smooth val="0"/>
          <c:extLst>
            <c:ext xmlns:c16="http://schemas.microsoft.com/office/drawing/2014/chart" uri="{C3380CC4-5D6E-409C-BE32-E72D297353CC}">
              <c16:uniqueId val="{00000002-C87C-479D-BF87-064DC8536D3B}"/>
            </c:ext>
          </c:extLst>
        </c:ser>
        <c:dLbls>
          <c:showLegendKey val="0"/>
          <c:showVal val="0"/>
          <c:showCatName val="0"/>
          <c:showSerName val="0"/>
          <c:showPercent val="0"/>
          <c:showBubbleSize val="0"/>
        </c:dLbls>
        <c:axId val="1170422272"/>
        <c:axId val="104478944"/>
      </c:scatterChart>
      <c:valAx>
        <c:axId val="1170422272"/>
        <c:scaling>
          <c:logBase val="10"/>
          <c:orientation val="minMax"/>
          <c:max val="10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Pre-Treatment TN concentration (mg/L)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04478944"/>
        <c:crossesAt val="-800"/>
        <c:crossBetween val="midCat"/>
      </c:valAx>
      <c:valAx>
        <c:axId val="10447894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Percent Reduction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170422272"/>
        <c:crossesAt val="0.1"/>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olid"/>
              </a:ln>
              <a:effectLst/>
            </c:spPr>
            <c:trendlineType val="linear"/>
            <c:dispRSqr val="1"/>
            <c:dispEq val="1"/>
            <c:trendlineLbl>
              <c:layout>
                <c:manualLayout>
                  <c:x val="-0.15414192763209134"/>
                  <c:y val="1.4225149038263683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rendlineLbl>
          </c:trendline>
          <c:xVal>
            <c:numRef>
              <c:f>'Regression Data'!$C$253:$C$259</c:f>
              <c:numCache>
                <c:formatCode>General</c:formatCode>
                <c:ptCount val="7"/>
                <c:pt idx="0">
                  <c:v>-2.2072749131897207</c:v>
                </c:pt>
                <c:pt idx="1">
                  <c:v>-1.058430499035278</c:v>
                </c:pt>
                <c:pt idx="2">
                  <c:v>-1.6094379124341003</c:v>
                </c:pt>
                <c:pt idx="3">
                  <c:v>-1.6245515502441485</c:v>
                </c:pt>
                <c:pt idx="4">
                  <c:v>1.803358605071407</c:v>
                </c:pt>
                <c:pt idx="5">
                  <c:v>1.4861396960896067</c:v>
                </c:pt>
                <c:pt idx="6">
                  <c:v>-2.9957322735539909</c:v>
                </c:pt>
              </c:numCache>
            </c:numRef>
          </c:xVal>
          <c:yVal>
            <c:numRef>
              <c:f>'Regression Data'!$D$253:$D$259</c:f>
              <c:numCache>
                <c:formatCode>General</c:formatCode>
                <c:ptCount val="7"/>
                <c:pt idx="0">
                  <c:v>2.9558802241544429E-2</c:v>
                </c:pt>
                <c:pt idx="1">
                  <c:v>-1.1776554960085626</c:v>
                </c:pt>
                <c:pt idx="2">
                  <c:v>-2.3025850929940455</c:v>
                </c:pt>
                <c:pt idx="3">
                  <c:v>-3.1465551632885749</c:v>
                </c:pt>
                <c:pt idx="4">
                  <c:v>0.98581679452276538</c:v>
                </c:pt>
                <c:pt idx="5">
                  <c:v>1.3297240096314962</c:v>
                </c:pt>
                <c:pt idx="6">
                  <c:v>-3.2188758248682006</c:v>
                </c:pt>
              </c:numCache>
            </c:numRef>
          </c:yVal>
          <c:smooth val="0"/>
          <c:extLst>
            <c:ext xmlns:c16="http://schemas.microsoft.com/office/drawing/2014/chart" uri="{C3380CC4-5D6E-409C-BE32-E72D297353CC}">
              <c16:uniqueId val="{00000001-E328-459F-9422-8AAEFB528542}"/>
            </c:ext>
          </c:extLst>
        </c:ser>
        <c:dLbls>
          <c:showLegendKey val="0"/>
          <c:showVal val="0"/>
          <c:showCatName val="0"/>
          <c:showSerName val="0"/>
          <c:showPercent val="0"/>
          <c:showBubbleSize val="0"/>
        </c:dLbls>
        <c:axId val="1170411136"/>
        <c:axId val="551375920"/>
      </c:scatterChart>
      <c:valAx>
        <c:axId val="1170411136"/>
        <c:scaling>
          <c:orientation val="minMax"/>
          <c:max val="3"/>
          <c:min val="-3.5"/>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log(Pre-Treatment TP)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551375920"/>
        <c:crossesAt val="-3.5"/>
        <c:crossBetween val="midCat"/>
      </c:valAx>
      <c:valAx>
        <c:axId val="551375920"/>
        <c:scaling>
          <c:orientation val="minMax"/>
          <c:max val="3"/>
          <c:min val="-3.5"/>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log(Post-Treatment TP)</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170411136"/>
        <c:crossesAt val="-3.5"/>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spPr>
            <a:ln w="25400" cap="rnd">
              <a:solidFill>
                <a:schemeClr val="accent1"/>
              </a:solidFill>
              <a:round/>
            </a:ln>
            <a:effectLst/>
          </c:spPr>
          <c:marker>
            <c:symbol val="none"/>
          </c:marker>
          <c:xVal>
            <c:numRef>
              <c:f>'Regression Data'!$F$253:$F$259</c:f>
              <c:numCache>
                <c:formatCode>General</c:formatCode>
                <c:ptCount val="7"/>
                <c:pt idx="0">
                  <c:v>0.05</c:v>
                </c:pt>
                <c:pt idx="1">
                  <c:v>0.11</c:v>
                </c:pt>
                <c:pt idx="2">
                  <c:v>0.19700000000000001</c:v>
                </c:pt>
                <c:pt idx="3">
                  <c:v>0.2</c:v>
                </c:pt>
                <c:pt idx="4">
                  <c:v>0.34699999999999998</c:v>
                </c:pt>
                <c:pt idx="5">
                  <c:v>4.42</c:v>
                </c:pt>
                <c:pt idx="6">
                  <c:v>6.07</c:v>
                </c:pt>
              </c:numCache>
            </c:numRef>
          </c:xVal>
          <c:yVal>
            <c:numRef>
              <c:f>'Regression Data'!$J$253:$J$259</c:f>
              <c:numCache>
                <c:formatCode>General</c:formatCode>
                <c:ptCount val="7"/>
                <c:pt idx="0">
                  <c:v>-18.743943024485691</c:v>
                </c:pt>
                <c:pt idx="1">
                  <c:v>-3.9186732482203572</c:v>
                </c:pt>
                <c:pt idx="2">
                  <c:v>5.8352484711504387</c:v>
                </c:pt>
                <c:pt idx="3">
                  <c:v>6.0756584385384116</c:v>
                </c:pt>
                <c:pt idx="4">
                  <c:v>14.433711300919565</c:v>
                </c:pt>
                <c:pt idx="5">
                  <c:v>44.360183990707178</c:v>
                </c:pt>
                <c:pt idx="6">
                  <c:v>47.266855256912329</c:v>
                </c:pt>
              </c:numCache>
            </c:numRef>
          </c:yVal>
          <c:smooth val="0"/>
          <c:extLst>
            <c:ext xmlns:c16="http://schemas.microsoft.com/office/drawing/2014/chart" uri="{C3380CC4-5D6E-409C-BE32-E72D297353CC}">
              <c16:uniqueId val="{00000001-0AD2-4555-BF30-E50FE91AD863}"/>
            </c:ext>
          </c:extLst>
        </c:ser>
        <c:ser>
          <c:idx val="2"/>
          <c:order val="1"/>
          <c:spPr>
            <a:ln w="25400" cap="rnd">
              <a:solidFill>
                <a:schemeClr val="bg1">
                  <a:lumMod val="50000"/>
                  <a:alpha val="50000"/>
                </a:schemeClr>
              </a:solidFill>
              <a:prstDash val="dash"/>
              <a:round/>
            </a:ln>
            <a:effectLst/>
          </c:spPr>
          <c:marker>
            <c:symbol val="none"/>
          </c:marker>
          <c:xVal>
            <c:numLit>
              <c:formatCode>General</c:formatCode>
              <c:ptCount val="2"/>
              <c:pt idx="0">
                <c:v>0.01</c:v>
              </c:pt>
              <c:pt idx="1">
                <c:v>10</c:v>
              </c:pt>
            </c:numLit>
          </c:xVal>
          <c:yVal>
            <c:numLit>
              <c:formatCode>General</c:formatCode>
              <c:ptCount val="2"/>
              <c:pt idx="0">
                <c:v>0</c:v>
              </c:pt>
              <c:pt idx="1">
                <c:v>0</c:v>
              </c:pt>
            </c:numLit>
          </c:yVal>
          <c:smooth val="0"/>
          <c:extLst>
            <c:ext xmlns:c16="http://schemas.microsoft.com/office/drawing/2014/chart" uri="{C3380CC4-5D6E-409C-BE32-E72D297353CC}">
              <c16:uniqueId val="{00000002-0AD2-4555-BF30-E50FE91AD863}"/>
            </c:ext>
          </c:extLst>
        </c:ser>
        <c:dLbls>
          <c:showLegendKey val="0"/>
          <c:showVal val="0"/>
          <c:showCatName val="0"/>
          <c:showSerName val="0"/>
          <c:showPercent val="0"/>
          <c:showBubbleSize val="0"/>
        </c:dLbls>
        <c:axId val="1319280912"/>
        <c:axId val="371702288"/>
      </c:scatterChart>
      <c:valAx>
        <c:axId val="1319280912"/>
        <c:scaling>
          <c:logBase val="10"/>
          <c:orientation val="minMax"/>
          <c:max val="1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Pre-Treatment TP concentration</a:t>
                </a:r>
              </a:p>
              <a:p>
                <a:pPr>
                  <a:defRPr/>
                </a:pPr>
                <a:r>
                  <a:rPr lang="en-US"/>
                  <a:t>(mg/L)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371702288"/>
        <c:crossesAt val="-60"/>
        <c:crossBetween val="midCat"/>
      </c:valAx>
      <c:valAx>
        <c:axId val="371702288"/>
        <c:scaling>
          <c:orientation val="minMax"/>
          <c:max val="100"/>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Percent Reduciton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319280912"/>
        <c:crossesAt val="1.0000000000000002E-2"/>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olid"/>
              </a:ln>
              <a:effectLst/>
            </c:spPr>
            <c:trendlineType val="linear"/>
            <c:dispRSqr val="1"/>
            <c:dispEq val="1"/>
            <c:trendlineLbl>
              <c:layout>
                <c:manualLayout>
                  <c:x val="-0.18372213378404051"/>
                  <c:y val="6.689389664985057E-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rendlineLbl>
          </c:trendline>
          <c:xVal>
            <c:numRef>
              <c:f>'Regression Data'!$C$280:$C$291</c:f>
              <c:numCache>
                <c:formatCode>General</c:formatCode>
                <c:ptCount val="12"/>
                <c:pt idx="0">
                  <c:v>2.7317667277195259</c:v>
                </c:pt>
                <c:pt idx="1">
                  <c:v>0.41871033485818504</c:v>
                </c:pt>
                <c:pt idx="2">
                  <c:v>6.7658648473814864E-2</c:v>
                </c:pt>
                <c:pt idx="3">
                  <c:v>1.7101878155342434</c:v>
                </c:pt>
                <c:pt idx="4">
                  <c:v>1.7101878155342434</c:v>
                </c:pt>
                <c:pt idx="5">
                  <c:v>1.5686159179138452</c:v>
                </c:pt>
                <c:pt idx="6">
                  <c:v>1.5686159179138452</c:v>
                </c:pt>
                <c:pt idx="7">
                  <c:v>0.1906203596086497</c:v>
                </c:pt>
                <c:pt idx="8">
                  <c:v>0.1906203596086497</c:v>
                </c:pt>
                <c:pt idx="9">
                  <c:v>0.1906203596086497</c:v>
                </c:pt>
                <c:pt idx="10">
                  <c:v>0.1906203596086497</c:v>
                </c:pt>
                <c:pt idx="11">
                  <c:v>0.1906203596086497</c:v>
                </c:pt>
              </c:numCache>
            </c:numRef>
          </c:xVal>
          <c:yVal>
            <c:numRef>
              <c:f>'Regression Data'!$D$280:$D$291</c:f>
              <c:numCache>
                <c:formatCode>General</c:formatCode>
                <c:ptCount val="12"/>
                <c:pt idx="0">
                  <c:v>2.2864557110641619</c:v>
                </c:pt>
                <c:pt idx="1">
                  <c:v>2.9558802241544429E-2</c:v>
                </c:pt>
                <c:pt idx="2">
                  <c:v>-0.12783337150988489</c:v>
                </c:pt>
                <c:pt idx="3">
                  <c:v>0.75141608868392118</c:v>
                </c:pt>
                <c:pt idx="4">
                  <c:v>0.96698384618967315</c:v>
                </c:pt>
                <c:pt idx="5">
                  <c:v>0.81977983149331135</c:v>
                </c:pt>
                <c:pt idx="6">
                  <c:v>1.4678743481123135</c:v>
                </c:pt>
                <c:pt idx="7">
                  <c:v>0.14842000511827322</c:v>
                </c:pt>
                <c:pt idx="8">
                  <c:v>0.12221763272424911</c:v>
                </c:pt>
                <c:pt idx="9">
                  <c:v>-7.2570692834835374E-2</c:v>
                </c:pt>
                <c:pt idx="10">
                  <c:v>-2.0202707317519466E-2</c:v>
                </c:pt>
                <c:pt idx="11">
                  <c:v>1.980262729617973E-2</c:v>
                </c:pt>
              </c:numCache>
            </c:numRef>
          </c:yVal>
          <c:smooth val="0"/>
          <c:extLst>
            <c:ext xmlns:c16="http://schemas.microsoft.com/office/drawing/2014/chart" uri="{C3380CC4-5D6E-409C-BE32-E72D297353CC}">
              <c16:uniqueId val="{00000001-4133-486E-A071-FBE25737248C}"/>
            </c:ext>
          </c:extLst>
        </c:ser>
        <c:dLbls>
          <c:showLegendKey val="0"/>
          <c:showVal val="0"/>
          <c:showCatName val="0"/>
          <c:showSerName val="0"/>
          <c:showPercent val="0"/>
          <c:showBubbleSize val="0"/>
        </c:dLbls>
        <c:axId val="1352905936"/>
        <c:axId val="551375920"/>
      </c:scatterChart>
      <c:valAx>
        <c:axId val="1352905936"/>
        <c:scaling>
          <c:orientation val="minMax"/>
          <c:max val="3"/>
          <c:min val="-0.2"/>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log(Pre-Treatment TN)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551375920"/>
        <c:crossesAt val="-0.2"/>
        <c:crossBetween val="midCat"/>
      </c:valAx>
      <c:valAx>
        <c:axId val="551375920"/>
        <c:scaling>
          <c:orientation val="minMax"/>
          <c:max val="3"/>
          <c:min val="-0.2"/>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log(Post-Treatment TN)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352905936"/>
        <c:crossesAt val="-0.2"/>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spPr>
            <a:ln w="25400" cap="rnd">
              <a:solidFill>
                <a:schemeClr val="accent1"/>
              </a:solidFill>
              <a:round/>
            </a:ln>
            <a:effectLst/>
          </c:spPr>
          <c:marker>
            <c:symbol val="none"/>
          </c:marker>
          <c:xVal>
            <c:numRef>
              <c:f>'Regression Data'!$F$280:$F$291</c:f>
              <c:numCache>
                <c:formatCode>General</c:formatCode>
                <c:ptCount val="12"/>
                <c:pt idx="0">
                  <c:v>1.07</c:v>
                </c:pt>
                <c:pt idx="1">
                  <c:v>1.21</c:v>
                </c:pt>
                <c:pt idx="2">
                  <c:v>1.21</c:v>
                </c:pt>
                <c:pt idx="3">
                  <c:v>1.21</c:v>
                </c:pt>
                <c:pt idx="4">
                  <c:v>1.21</c:v>
                </c:pt>
                <c:pt idx="5">
                  <c:v>1.21</c:v>
                </c:pt>
                <c:pt idx="6">
                  <c:v>1.52</c:v>
                </c:pt>
                <c:pt idx="7">
                  <c:v>4.8</c:v>
                </c:pt>
                <c:pt idx="8">
                  <c:v>4.8</c:v>
                </c:pt>
                <c:pt idx="9">
                  <c:v>5.53</c:v>
                </c:pt>
                <c:pt idx="10">
                  <c:v>5.53</c:v>
                </c:pt>
                <c:pt idx="11">
                  <c:v>15.36</c:v>
                </c:pt>
              </c:numCache>
            </c:numRef>
          </c:xVal>
          <c:yVal>
            <c:numRef>
              <c:f>'Regression Data'!$J$280:$J$291</c:f>
              <c:numCache>
                <c:formatCode>General</c:formatCode>
                <c:ptCount val="12"/>
                <c:pt idx="0">
                  <c:v>17.036168018942927</c:v>
                </c:pt>
                <c:pt idx="1">
                  <c:v>19.164265601532247</c:v>
                </c:pt>
                <c:pt idx="2">
                  <c:v>19.164265601532247</c:v>
                </c:pt>
                <c:pt idx="3">
                  <c:v>19.164265601532247</c:v>
                </c:pt>
                <c:pt idx="4">
                  <c:v>19.164265601532247</c:v>
                </c:pt>
                <c:pt idx="5">
                  <c:v>19.164265601532247</c:v>
                </c:pt>
                <c:pt idx="6">
                  <c:v>22.968330493562949</c:v>
                </c:pt>
                <c:pt idx="7">
                  <c:v>39.58690614191115</c:v>
                </c:pt>
                <c:pt idx="8">
                  <c:v>39.58690614191115</c:v>
                </c:pt>
                <c:pt idx="9">
                  <c:v>41.36760682566247</c:v>
                </c:pt>
                <c:pt idx="10">
                  <c:v>41.36760682566247</c:v>
                </c:pt>
                <c:pt idx="11">
                  <c:v>52.752677909787892</c:v>
                </c:pt>
              </c:numCache>
            </c:numRef>
          </c:yVal>
          <c:smooth val="1"/>
          <c:extLst>
            <c:ext xmlns:c16="http://schemas.microsoft.com/office/drawing/2014/chart" uri="{C3380CC4-5D6E-409C-BE32-E72D297353CC}">
              <c16:uniqueId val="{00000001-ADF6-426F-979B-4FE9256689EF}"/>
            </c:ext>
          </c:extLst>
        </c:ser>
        <c:dLbls>
          <c:showLegendKey val="0"/>
          <c:showVal val="0"/>
          <c:showCatName val="0"/>
          <c:showSerName val="0"/>
          <c:showPercent val="0"/>
          <c:showBubbleSize val="0"/>
        </c:dLbls>
        <c:axId val="1206345072"/>
        <c:axId val="704640912"/>
      </c:scatterChart>
      <c:valAx>
        <c:axId val="1206345072"/>
        <c:scaling>
          <c:logBase val="10"/>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Pre-Treatment TN concentration (mg/L)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704640912"/>
        <c:crosses val="autoZero"/>
        <c:crossBetween val="midCat"/>
      </c:valAx>
      <c:valAx>
        <c:axId val="704640912"/>
        <c:scaling>
          <c:orientation val="minMax"/>
          <c:max val="100"/>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Percent Reduction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206345072"/>
        <c:crossesAt val="0.1"/>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olid"/>
              </a:ln>
              <a:effectLst/>
            </c:spPr>
            <c:trendlineType val="linear"/>
            <c:dispRSqr val="1"/>
            <c:dispEq val="1"/>
            <c:trendlineLbl>
              <c:layout>
                <c:manualLayout>
                  <c:x val="-0.2127971868651467"/>
                  <c:y val="-0.1059646808478359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rendlineLbl>
          </c:trendline>
          <c:xVal>
            <c:numRef>
              <c:f>'Regression Data'!$C$301:$C$319</c:f>
              <c:numCache>
                <c:formatCode>General</c:formatCode>
                <c:ptCount val="19"/>
                <c:pt idx="0">
                  <c:v>1.6370530794670737</c:v>
                </c:pt>
                <c:pt idx="1">
                  <c:v>1.1410330045520618</c:v>
                </c:pt>
                <c:pt idx="2">
                  <c:v>0.70803579305369591</c:v>
                </c:pt>
                <c:pt idx="3">
                  <c:v>-1.7719568419318752</c:v>
                </c:pt>
                <c:pt idx="4">
                  <c:v>-0.75502258427803282</c:v>
                </c:pt>
                <c:pt idx="5">
                  <c:v>-1.8971199848858813</c:v>
                </c:pt>
                <c:pt idx="6">
                  <c:v>-1.7719568419318752</c:v>
                </c:pt>
                <c:pt idx="7">
                  <c:v>-0.59783700075562041</c:v>
                </c:pt>
                <c:pt idx="8">
                  <c:v>-0.59783700075562041</c:v>
                </c:pt>
                <c:pt idx="9">
                  <c:v>-1.0788096613719298</c:v>
                </c:pt>
                <c:pt idx="10">
                  <c:v>-1.0788096613719298</c:v>
                </c:pt>
                <c:pt idx="11">
                  <c:v>-0.51919387343650736</c:v>
                </c:pt>
                <c:pt idx="12">
                  <c:v>-0.82553636860569091</c:v>
                </c:pt>
                <c:pt idx="13">
                  <c:v>-3.0045090202987243E-3</c:v>
                </c:pt>
                <c:pt idx="14">
                  <c:v>-1.9661128563728327</c:v>
                </c:pt>
                <c:pt idx="15">
                  <c:v>-1.9661128563728327</c:v>
                </c:pt>
                <c:pt idx="16">
                  <c:v>-1.9661128563728327</c:v>
                </c:pt>
                <c:pt idx="17">
                  <c:v>-1.9661128563728327</c:v>
                </c:pt>
                <c:pt idx="18">
                  <c:v>-1.9661128563728327</c:v>
                </c:pt>
              </c:numCache>
            </c:numRef>
          </c:xVal>
          <c:yVal>
            <c:numRef>
              <c:f>'Regression Data'!$D$301:$D$319</c:f>
              <c:numCache>
                <c:formatCode>General</c:formatCode>
                <c:ptCount val="19"/>
                <c:pt idx="0">
                  <c:v>0.79750719588418817</c:v>
                </c:pt>
                <c:pt idx="1">
                  <c:v>0.14842000511827322</c:v>
                </c:pt>
                <c:pt idx="2">
                  <c:v>-0.12897038129696006</c:v>
                </c:pt>
                <c:pt idx="3">
                  <c:v>-1.8325814637483102</c:v>
                </c:pt>
                <c:pt idx="4">
                  <c:v>-0.6348782724359695</c:v>
                </c:pt>
                <c:pt idx="5">
                  <c:v>-2.4079456086518722</c:v>
                </c:pt>
                <c:pt idx="6">
                  <c:v>-1.7719568419318752</c:v>
                </c:pt>
                <c:pt idx="7">
                  <c:v>-1.2378743560016174</c:v>
                </c:pt>
                <c:pt idx="8">
                  <c:v>-1.6094379124341003</c:v>
                </c:pt>
                <c:pt idx="9">
                  <c:v>0.80647586586694853</c:v>
                </c:pt>
                <c:pt idx="10">
                  <c:v>-1.8325814637483102</c:v>
                </c:pt>
                <c:pt idx="11">
                  <c:v>-1.4188175528254507</c:v>
                </c:pt>
                <c:pt idx="12">
                  <c:v>-2.2633643798407643</c:v>
                </c:pt>
                <c:pt idx="13">
                  <c:v>-1.1907275775759154</c:v>
                </c:pt>
                <c:pt idx="14">
                  <c:v>-1.1086626245216111</c:v>
                </c:pt>
                <c:pt idx="15">
                  <c:v>-1.2729656758128873</c:v>
                </c:pt>
                <c:pt idx="16">
                  <c:v>-1.7719568419318752</c:v>
                </c:pt>
                <c:pt idx="17">
                  <c:v>-1.7719568419318752</c:v>
                </c:pt>
                <c:pt idx="18">
                  <c:v>-1.7719568419318752</c:v>
                </c:pt>
              </c:numCache>
            </c:numRef>
          </c:yVal>
          <c:smooth val="0"/>
          <c:extLst>
            <c:ext xmlns:c16="http://schemas.microsoft.com/office/drawing/2014/chart" uri="{C3380CC4-5D6E-409C-BE32-E72D297353CC}">
              <c16:uniqueId val="{00000001-9B22-4DBB-A2B2-F58BB3CDCB50}"/>
            </c:ext>
          </c:extLst>
        </c:ser>
        <c:dLbls>
          <c:showLegendKey val="0"/>
          <c:showVal val="0"/>
          <c:showCatName val="0"/>
          <c:showSerName val="0"/>
          <c:showPercent val="0"/>
          <c:showBubbleSize val="0"/>
        </c:dLbls>
        <c:axId val="1206346928"/>
        <c:axId val="1326917872"/>
      </c:scatterChart>
      <c:valAx>
        <c:axId val="1206346928"/>
        <c:scaling>
          <c:orientation val="minMax"/>
          <c:max val="2"/>
          <c:min val="-2.5"/>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log(Pre-Treatment TP)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326917872"/>
        <c:crossesAt val="-2.5"/>
        <c:crossBetween val="midCat"/>
      </c:valAx>
      <c:valAx>
        <c:axId val="1326917872"/>
        <c:scaling>
          <c:orientation val="minMax"/>
          <c:max val="2"/>
          <c:min val="-2.5"/>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log(Post-Treatment TP)</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206346928"/>
        <c:crossesAt val="-2.5"/>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spPr>
            <a:ln w="25400" cap="rnd">
              <a:solidFill>
                <a:schemeClr val="accent1"/>
              </a:solidFill>
              <a:round/>
            </a:ln>
            <a:effectLst/>
          </c:spPr>
          <c:marker>
            <c:symbol val="none"/>
          </c:marker>
          <c:xVal>
            <c:numRef>
              <c:f>'Regression Data'!$F$301:$F$319</c:f>
              <c:numCache>
                <c:formatCode>General</c:formatCode>
                <c:ptCount val="19"/>
                <c:pt idx="0">
                  <c:v>0.14000000000000001</c:v>
                </c:pt>
                <c:pt idx="1">
                  <c:v>0.14000000000000001</c:v>
                </c:pt>
                <c:pt idx="2">
                  <c:v>0.14000000000000001</c:v>
                </c:pt>
                <c:pt idx="3">
                  <c:v>0.14000000000000001</c:v>
                </c:pt>
                <c:pt idx="4">
                  <c:v>0.14000000000000001</c:v>
                </c:pt>
                <c:pt idx="5">
                  <c:v>0.15</c:v>
                </c:pt>
                <c:pt idx="6">
                  <c:v>0.17</c:v>
                </c:pt>
                <c:pt idx="7">
                  <c:v>0.17</c:v>
                </c:pt>
                <c:pt idx="8">
                  <c:v>0.34</c:v>
                </c:pt>
                <c:pt idx="9">
                  <c:v>0.34</c:v>
                </c:pt>
                <c:pt idx="10">
                  <c:v>0.438</c:v>
                </c:pt>
                <c:pt idx="11">
                  <c:v>0.47</c:v>
                </c:pt>
                <c:pt idx="12">
                  <c:v>0.55000000000000004</c:v>
                </c:pt>
                <c:pt idx="13">
                  <c:v>0.55000000000000004</c:v>
                </c:pt>
                <c:pt idx="14">
                  <c:v>0.59499999999999997</c:v>
                </c:pt>
                <c:pt idx="15">
                  <c:v>0.997</c:v>
                </c:pt>
                <c:pt idx="16">
                  <c:v>2.0299999999999998</c:v>
                </c:pt>
                <c:pt idx="17">
                  <c:v>3.13</c:v>
                </c:pt>
                <c:pt idx="18">
                  <c:v>5.14</c:v>
                </c:pt>
              </c:numCache>
            </c:numRef>
          </c:xVal>
          <c:yVal>
            <c:numRef>
              <c:f>'Regression Data'!$J$301:$J$319</c:f>
              <c:numCache>
                <c:formatCode>General</c:formatCode>
                <c:ptCount val="19"/>
                <c:pt idx="0">
                  <c:v>-19.440836697744313</c:v>
                </c:pt>
                <c:pt idx="1">
                  <c:v>-19.440836697744313</c:v>
                </c:pt>
                <c:pt idx="2">
                  <c:v>-19.440836697744313</c:v>
                </c:pt>
                <c:pt idx="3">
                  <c:v>-19.440836697744313</c:v>
                </c:pt>
                <c:pt idx="4">
                  <c:v>-19.440836697744313</c:v>
                </c:pt>
                <c:pt idx="5">
                  <c:v>-16.045409810456064</c:v>
                </c:pt>
                <c:pt idx="6">
                  <c:v>-10.13009725162609</c:v>
                </c:pt>
                <c:pt idx="7">
                  <c:v>-10.13009725162609</c:v>
                </c:pt>
                <c:pt idx="8">
                  <c:v>17.572326451965374</c:v>
                </c:pt>
                <c:pt idx="9">
                  <c:v>17.572326451965374</c:v>
                </c:pt>
                <c:pt idx="10">
                  <c:v>25.852901810485108</c:v>
                </c:pt>
                <c:pt idx="11">
                  <c:v>28.006517103522338</c:v>
                </c:pt>
                <c:pt idx="12">
                  <c:v>32.584783906553177</c:v>
                </c:pt>
                <c:pt idx="13">
                  <c:v>32.584783906553177</c:v>
                </c:pt>
                <c:pt idx="14">
                  <c:v>34.764924942714323</c:v>
                </c:pt>
                <c:pt idx="15">
                  <c:v>47.425776960775124</c:v>
                </c:pt>
                <c:pt idx="16">
                  <c:v>60.943655717531286</c:v>
                </c:pt>
                <c:pt idx="17">
                  <c:v>67.409886301915307</c:v>
                </c:pt>
                <c:pt idx="18">
                  <c:v>73.512615414256686</c:v>
                </c:pt>
              </c:numCache>
            </c:numRef>
          </c:yVal>
          <c:smooth val="1"/>
          <c:extLst>
            <c:ext xmlns:c16="http://schemas.microsoft.com/office/drawing/2014/chart" uri="{C3380CC4-5D6E-409C-BE32-E72D297353CC}">
              <c16:uniqueId val="{00000001-AC43-458A-A570-8C9384138630}"/>
            </c:ext>
          </c:extLst>
        </c:ser>
        <c:ser>
          <c:idx val="2"/>
          <c:order val="1"/>
          <c:spPr>
            <a:ln w="25400" cap="rnd">
              <a:solidFill>
                <a:schemeClr val="bg1">
                  <a:lumMod val="50000"/>
                  <a:alpha val="50000"/>
                </a:schemeClr>
              </a:solidFill>
              <a:prstDash val="dash"/>
              <a:round/>
            </a:ln>
            <a:effectLst/>
          </c:spPr>
          <c:marker>
            <c:symbol val="none"/>
          </c:marker>
          <c:xVal>
            <c:numLit>
              <c:formatCode>General</c:formatCode>
              <c:ptCount val="2"/>
              <c:pt idx="0">
                <c:v>0.1</c:v>
              </c:pt>
              <c:pt idx="1">
                <c:v>10</c:v>
              </c:pt>
            </c:numLit>
          </c:xVal>
          <c:yVal>
            <c:numLit>
              <c:formatCode>General</c:formatCode>
              <c:ptCount val="2"/>
              <c:pt idx="0">
                <c:v>0</c:v>
              </c:pt>
              <c:pt idx="1">
                <c:v>0</c:v>
              </c:pt>
            </c:numLit>
          </c:yVal>
          <c:smooth val="0"/>
          <c:extLst>
            <c:ext xmlns:c16="http://schemas.microsoft.com/office/drawing/2014/chart" uri="{C3380CC4-5D6E-409C-BE32-E72D297353CC}">
              <c16:uniqueId val="{00000002-AC43-458A-A570-8C9384138630}"/>
            </c:ext>
          </c:extLst>
        </c:ser>
        <c:dLbls>
          <c:showLegendKey val="0"/>
          <c:showVal val="0"/>
          <c:showCatName val="0"/>
          <c:showSerName val="0"/>
          <c:showPercent val="0"/>
          <c:showBubbleSize val="0"/>
        </c:dLbls>
        <c:axId val="1306444512"/>
        <c:axId val="586414864"/>
      </c:scatterChart>
      <c:valAx>
        <c:axId val="1306444512"/>
        <c:scaling>
          <c:logBase val="10"/>
          <c:orientation val="minMax"/>
          <c:max val="1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Pre-Treatment TP concentration</a:t>
                </a:r>
              </a:p>
              <a:p>
                <a:pPr>
                  <a:defRPr/>
                </a:pPr>
                <a:r>
                  <a:rPr lang="en-US"/>
                  <a:t>(mg/L)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586414864"/>
        <c:crossesAt val="-150"/>
        <c:crossBetween val="midCat"/>
      </c:valAx>
      <c:valAx>
        <c:axId val="586414864"/>
        <c:scaling>
          <c:orientation val="minMax"/>
          <c:max val="100"/>
          <c:min val="-2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Percent Reduction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306444512"/>
        <c:crossesAt val="0.1"/>
        <c:crossBetween val="midCat"/>
        <c:majorUnit val="2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olid"/>
              </a:ln>
              <a:effectLst/>
            </c:spPr>
            <c:trendlineType val="linear"/>
            <c:dispRSqr val="1"/>
            <c:dispEq val="1"/>
            <c:trendlineLbl>
              <c:layout>
                <c:manualLayout>
                  <c:x val="-0.24103371496410428"/>
                  <c:y val="-5.8010491931659039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rendlineLbl>
          </c:trendline>
          <c:xVal>
            <c:numRef>
              <c:f>'Regression Data'!$C$330:$C$343</c:f>
              <c:numCache>
                <c:formatCode>General</c:formatCode>
                <c:ptCount val="14"/>
                <c:pt idx="0">
                  <c:v>0.30010459245033816</c:v>
                </c:pt>
                <c:pt idx="1">
                  <c:v>0.23901690047049992</c:v>
                </c:pt>
                <c:pt idx="2">
                  <c:v>-0.46840490788203853</c:v>
                </c:pt>
                <c:pt idx="3">
                  <c:v>-0.42312004334688508</c:v>
                </c:pt>
                <c:pt idx="4">
                  <c:v>2.167910189667444</c:v>
                </c:pt>
                <c:pt idx="5">
                  <c:v>1.091923300517313</c:v>
                </c:pt>
                <c:pt idx="6">
                  <c:v>1.1410330045520618</c:v>
                </c:pt>
                <c:pt idx="7">
                  <c:v>1.1410330045520618</c:v>
                </c:pt>
                <c:pt idx="8">
                  <c:v>3.4111477125153233</c:v>
                </c:pt>
                <c:pt idx="9">
                  <c:v>2.4423470353692043</c:v>
                </c:pt>
                <c:pt idx="10">
                  <c:v>1.1314021114911006</c:v>
                </c:pt>
                <c:pt idx="11">
                  <c:v>9.5310179804324935E-2</c:v>
                </c:pt>
                <c:pt idx="12">
                  <c:v>0.18232155679395459</c:v>
                </c:pt>
                <c:pt idx="13">
                  <c:v>0.18232155679395459</c:v>
                </c:pt>
              </c:numCache>
            </c:numRef>
          </c:xVal>
          <c:yVal>
            <c:numRef>
              <c:f>'Regression Data'!$D$330:$D$343</c:f>
              <c:numCache>
                <c:formatCode>General</c:formatCode>
                <c:ptCount val="14"/>
                <c:pt idx="0">
                  <c:v>1.4770487243883548</c:v>
                </c:pt>
                <c:pt idx="1">
                  <c:v>1.6544112780768316</c:v>
                </c:pt>
                <c:pt idx="2">
                  <c:v>-2.945039159238473</c:v>
                </c:pt>
                <c:pt idx="3">
                  <c:v>-0.59420723270504161</c:v>
                </c:pt>
                <c:pt idx="4">
                  <c:v>0.97455963999813078</c:v>
                </c:pt>
                <c:pt idx="5">
                  <c:v>0.80647586586694853</c:v>
                </c:pt>
                <c:pt idx="6">
                  <c:v>0.43178241642553783</c:v>
                </c:pt>
                <c:pt idx="7">
                  <c:v>-0.2876820724517809</c:v>
                </c:pt>
                <c:pt idx="8">
                  <c:v>2.4159137783010487</c:v>
                </c:pt>
                <c:pt idx="9">
                  <c:v>0.84586826757760925</c:v>
                </c:pt>
                <c:pt idx="10">
                  <c:v>0.87546873735389985</c:v>
                </c:pt>
                <c:pt idx="11">
                  <c:v>-0.916290731874155</c:v>
                </c:pt>
                <c:pt idx="12">
                  <c:v>-0.22314355131420971</c:v>
                </c:pt>
                <c:pt idx="13">
                  <c:v>-0.22314355131420971</c:v>
                </c:pt>
              </c:numCache>
            </c:numRef>
          </c:yVal>
          <c:smooth val="0"/>
          <c:extLst>
            <c:ext xmlns:c16="http://schemas.microsoft.com/office/drawing/2014/chart" uri="{C3380CC4-5D6E-409C-BE32-E72D297353CC}">
              <c16:uniqueId val="{00000001-BE20-4754-8709-458ABB2E25AA}"/>
            </c:ext>
          </c:extLst>
        </c:ser>
        <c:dLbls>
          <c:showLegendKey val="0"/>
          <c:showVal val="0"/>
          <c:showCatName val="0"/>
          <c:showSerName val="0"/>
          <c:showPercent val="0"/>
          <c:showBubbleSize val="0"/>
        </c:dLbls>
        <c:axId val="1306415280"/>
        <c:axId val="1301858432"/>
      </c:scatterChart>
      <c:valAx>
        <c:axId val="1306415280"/>
        <c:scaling>
          <c:orientation val="minMax"/>
          <c:max val="4"/>
          <c:min val="-3"/>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log(Pre-Treatment TN)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301858432"/>
        <c:crossesAt val="-3"/>
        <c:crossBetween val="midCat"/>
      </c:valAx>
      <c:valAx>
        <c:axId val="1301858432"/>
        <c:scaling>
          <c:orientation val="minMax"/>
          <c:max val="4"/>
          <c:min val="-3"/>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log(Post-Treatment TN)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306415280"/>
        <c:crossesAt val="-3"/>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spPr>
            <a:ln w="25400" cap="rnd">
              <a:solidFill>
                <a:schemeClr val="accent1"/>
              </a:solidFill>
              <a:round/>
            </a:ln>
            <a:effectLst/>
          </c:spPr>
          <c:marker>
            <c:symbol val="none"/>
          </c:marker>
          <c:xVal>
            <c:numRef>
              <c:f>'Regression Data'!$F$330:$F$339</c:f>
              <c:numCache>
                <c:formatCode>General</c:formatCode>
                <c:ptCount val="10"/>
                <c:pt idx="0">
                  <c:v>0.626</c:v>
                </c:pt>
                <c:pt idx="1">
                  <c:v>0.65500000000000003</c:v>
                </c:pt>
                <c:pt idx="2">
                  <c:v>1.1000000000000001</c:v>
                </c:pt>
                <c:pt idx="3">
                  <c:v>1.2</c:v>
                </c:pt>
                <c:pt idx="4">
                  <c:v>1.2</c:v>
                </c:pt>
                <c:pt idx="5">
                  <c:v>1.27</c:v>
                </c:pt>
                <c:pt idx="6">
                  <c:v>1.35</c:v>
                </c:pt>
                <c:pt idx="7">
                  <c:v>2.98</c:v>
                </c:pt>
                <c:pt idx="8">
                  <c:v>3.1</c:v>
                </c:pt>
                <c:pt idx="9">
                  <c:v>3.13</c:v>
                </c:pt>
              </c:numCache>
            </c:numRef>
          </c:xVal>
          <c:yVal>
            <c:numRef>
              <c:f>'Regression Data'!$J$330:$J$339</c:f>
              <c:numCache>
                <c:formatCode>General</c:formatCode>
                <c:ptCount val="10"/>
                <c:pt idx="0">
                  <c:v>25.109074935476137</c:v>
                </c:pt>
                <c:pt idx="1">
                  <c:v>25.864107424196348</c:v>
                </c:pt>
                <c:pt idx="2">
                  <c:v>33.984074425002071</c:v>
                </c:pt>
                <c:pt idx="3">
                  <c:v>35.256949229514397</c:v>
                </c:pt>
                <c:pt idx="4">
                  <c:v>35.256949229514397</c:v>
                </c:pt>
                <c:pt idx="5">
                  <c:v>36.073100303737121</c:v>
                </c:pt>
                <c:pt idx="6">
                  <c:v>36.940969779123328</c:v>
                </c:pt>
                <c:pt idx="7">
                  <c:v>47.179774975664735</c:v>
                </c:pt>
                <c:pt idx="8">
                  <c:v>47.644321639927661</c:v>
                </c:pt>
                <c:pt idx="9">
                  <c:v>47.757026938232457</c:v>
                </c:pt>
              </c:numCache>
            </c:numRef>
          </c:yVal>
          <c:smooth val="1"/>
          <c:extLst>
            <c:ext xmlns:c16="http://schemas.microsoft.com/office/drawing/2014/chart" uri="{C3380CC4-5D6E-409C-BE32-E72D297353CC}">
              <c16:uniqueId val="{00000001-6696-42A6-A205-8A45314660E3}"/>
            </c:ext>
          </c:extLst>
        </c:ser>
        <c:ser>
          <c:idx val="2"/>
          <c:order val="1"/>
          <c:spPr>
            <a:ln w="25400" cap="rnd">
              <a:solidFill>
                <a:schemeClr val="bg1">
                  <a:lumMod val="50000"/>
                  <a:alpha val="50000"/>
                </a:schemeClr>
              </a:solidFill>
              <a:prstDash val="dash"/>
              <a:round/>
            </a:ln>
            <a:effectLst/>
          </c:spPr>
          <c:marker>
            <c:symbol val="none"/>
          </c:marker>
          <c:xVal>
            <c:numLit>
              <c:formatCode>General</c:formatCode>
              <c:ptCount val="2"/>
              <c:pt idx="0">
                <c:v>0.1</c:v>
              </c:pt>
              <c:pt idx="1">
                <c:v>100</c:v>
              </c:pt>
            </c:numLit>
          </c:xVal>
          <c:yVal>
            <c:numLit>
              <c:formatCode>General</c:formatCode>
              <c:ptCount val="2"/>
              <c:pt idx="0">
                <c:v>0</c:v>
              </c:pt>
              <c:pt idx="1">
                <c:v>0</c:v>
              </c:pt>
            </c:numLit>
          </c:yVal>
          <c:smooth val="0"/>
          <c:extLst>
            <c:ext xmlns:c16="http://schemas.microsoft.com/office/drawing/2014/chart" uri="{C3380CC4-5D6E-409C-BE32-E72D297353CC}">
              <c16:uniqueId val="{00000002-6696-42A6-A205-8A45314660E3}"/>
            </c:ext>
          </c:extLst>
        </c:ser>
        <c:dLbls>
          <c:showLegendKey val="0"/>
          <c:showVal val="0"/>
          <c:showCatName val="0"/>
          <c:showSerName val="0"/>
          <c:showPercent val="0"/>
          <c:showBubbleSize val="0"/>
        </c:dLbls>
        <c:axId val="387864272"/>
        <c:axId val="360939984"/>
      </c:scatterChart>
      <c:valAx>
        <c:axId val="387864272"/>
        <c:scaling>
          <c:logBase val="10"/>
          <c:orientation val="minMax"/>
          <c:max val="10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Pre-Treatment TN concentration (mg/L)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360939984"/>
        <c:crossesAt val="-350"/>
        <c:crossBetween val="midCat"/>
      </c:valAx>
      <c:valAx>
        <c:axId val="360939984"/>
        <c:scaling>
          <c:orientation val="minMax"/>
          <c:max val="1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Percent Reduction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387864272"/>
        <c:crossesAt val="0.1"/>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olid"/>
              </a:ln>
              <a:effectLst/>
            </c:spPr>
            <c:trendlineType val="linear"/>
            <c:dispRSqr val="1"/>
            <c:dispEq val="1"/>
            <c:trendlineLbl>
              <c:layout>
                <c:manualLayout>
                  <c:x val="-7.4894794400699918E-2"/>
                  <c:y val="0.4890361621463983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rendlineLbl>
          </c:trendline>
          <c:xVal>
            <c:numRef>
              <c:f>'Regression Data'!$C$355:$C$367</c:f>
              <c:numCache>
                <c:formatCode>General</c:formatCode>
                <c:ptCount val="13"/>
                <c:pt idx="0">
                  <c:v>-2.2072749131897207</c:v>
                </c:pt>
                <c:pt idx="1">
                  <c:v>-2.3025850929940455</c:v>
                </c:pt>
                <c:pt idx="2">
                  <c:v>-2.8473122684357177</c:v>
                </c:pt>
                <c:pt idx="3">
                  <c:v>-2.9004220937496661</c:v>
                </c:pt>
                <c:pt idx="4">
                  <c:v>5.8268908123975824E-2</c:v>
                </c:pt>
                <c:pt idx="5">
                  <c:v>-2.6592600369327779</c:v>
                </c:pt>
                <c:pt idx="6">
                  <c:v>-2.0402208285265546</c:v>
                </c:pt>
                <c:pt idx="7">
                  <c:v>1.6253112615903906</c:v>
                </c:pt>
                <c:pt idx="8">
                  <c:v>-0.56211891815354131</c:v>
                </c:pt>
                <c:pt idx="9">
                  <c:v>-0.89159811928378363</c:v>
                </c:pt>
                <c:pt idx="10">
                  <c:v>-2.3025850929940455</c:v>
                </c:pt>
                <c:pt idx="11">
                  <c:v>-1.6607312068216509</c:v>
                </c:pt>
                <c:pt idx="12">
                  <c:v>-1.6607312068216509</c:v>
                </c:pt>
              </c:numCache>
            </c:numRef>
          </c:xVal>
          <c:yVal>
            <c:numRef>
              <c:f>'Regression Data'!$D$355:$D$367</c:f>
              <c:numCache>
                <c:formatCode>General</c:formatCode>
                <c:ptCount val="13"/>
                <c:pt idx="0">
                  <c:v>-0.57981849525294205</c:v>
                </c:pt>
                <c:pt idx="1">
                  <c:v>1.0986122886681098</c:v>
                </c:pt>
                <c:pt idx="2">
                  <c:v>-2.9957322735539909</c:v>
                </c:pt>
                <c:pt idx="3">
                  <c:v>-3.5404594489956631</c:v>
                </c:pt>
                <c:pt idx="4">
                  <c:v>-1.3862943611198906</c:v>
                </c:pt>
                <c:pt idx="5">
                  <c:v>-1.8971199848858813</c:v>
                </c:pt>
                <c:pt idx="6">
                  <c:v>-3.5065578973199818</c:v>
                </c:pt>
                <c:pt idx="7">
                  <c:v>1.0331844833456545</c:v>
                </c:pt>
                <c:pt idx="8">
                  <c:v>-0.56211891815354131</c:v>
                </c:pt>
                <c:pt idx="9">
                  <c:v>-1.3093333199837622</c:v>
                </c:pt>
                <c:pt idx="10">
                  <c:v>-2.3025850929940455</c:v>
                </c:pt>
                <c:pt idx="11">
                  <c:v>-2.8473122684357177</c:v>
                </c:pt>
                <c:pt idx="12">
                  <c:v>-2.8134107167600364</c:v>
                </c:pt>
              </c:numCache>
            </c:numRef>
          </c:yVal>
          <c:smooth val="0"/>
          <c:extLst>
            <c:ext xmlns:c16="http://schemas.microsoft.com/office/drawing/2014/chart" uri="{C3380CC4-5D6E-409C-BE32-E72D297353CC}">
              <c16:uniqueId val="{00000001-6826-442D-9964-719D473CC0DE}"/>
            </c:ext>
          </c:extLst>
        </c:ser>
        <c:dLbls>
          <c:showLegendKey val="0"/>
          <c:showVal val="0"/>
          <c:showCatName val="0"/>
          <c:showSerName val="0"/>
          <c:showPercent val="0"/>
          <c:showBubbleSize val="0"/>
        </c:dLbls>
        <c:axId val="1130570528"/>
        <c:axId val="552755600"/>
      </c:scatterChart>
      <c:valAx>
        <c:axId val="1130570528"/>
        <c:scaling>
          <c:orientation val="minMax"/>
          <c:max val="2"/>
          <c:min val="-4"/>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log(Pre-Treatment TP)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552755600"/>
        <c:crossesAt val="-4"/>
        <c:crossBetween val="midCat"/>
      </c:valAx>
      <c:valAx>
        <c:axId val="552755600"/>
        <c:scaling>
          <c:orientation val="minMax"/>
          <c:max val="2"/>
          <c:min val="-4"/>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log(Post-Treatment TP)</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130570528"/>
        <c:crossesAt val="-4"/>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spPr>
            <a:ln w="25400" cap="rnd">
              <a:solidFill>
                <a:schemeClr val="accent1"/>
              </a:solidFill>
              <a:round/>
            </a:ln>
            <a:effectLst/>
          </c:spPr>
          <c:marker>
            <c:symbol val="none"/>
          </c:marker>
          <c:xVal>
            <c:numRef>
              <c:f>'Regression Data'!$F$355:$F$365</c:f>
              <c:numCache>
                <c:formatCode>General</c:formatCode>
                <c:ptCount val="11"/>
                <c:pt idx="0">
                  <c:v>5.5E-2</c:v>
                </c:pt>
                <c:pt idx="1">
                  <c:v>5.8000000000000003E-2</c:v>
                </c:pt>
                <c:pt idx="2">
                  <c:v>7.0000000000000007E-2</c:v>
                </c:pt>
                <c:pt idx="3">
                  <c:v>0.1</c:v>
                </c:pt>
                <c:pt idx="4">
                  <c:v>0.1</c:v>
                </c:pt>
                <c:pt idx="5">
                  <c:v>0.11</c:v>
                </c:pt>
                <c:pt idx="6">
                  <c:v>0.13</c:v>
                </c:pt>
                <c:pt idx="7">
                  <c:v>0.19</c:v>
                </c:pt>
                <c:pt idx="8">
                  <c:v>0.19</c:v>
                </c:pt>
                <c:pt idx="9">
                  <c:v>0.41</c:v>
                </c:pt>
                <c:pt idx="10">
                  <c:v>0.56999999999999995</c:v>
                </c:pt>
              </c:numCache>
            </c:numRef>
          </c:xVal>
          <c:yVal>
            <c:numRef>
              <c:f>'Regression Data'!$J$355:$J$365</c:f>
              <c:numCache>
                <c:formatCode>General</c:formatCode>
                <c:ptCount val="11"/>
                <c:pt idx="0">
                  <c:v>-42.182300543743089</c:v>
                </c:pt>
                <c:pt idx="1">
                  <c:v>-39.666770373475416</c:v>
                </c:pt>
                <c:pt idx="2">
                  <c:v>-31.112195180325514</c:v>
                </c:pt>
                <c:pt idx="3">
                  <c:v>-16.299865776906216</c:v>
                </c:pt>
                <c:pt idx="4">
                  <c:v>-16.299865776906216</c:v>
                </c:pt>
                <c:pt idx="5">
                  <c:v>-12.633291968914943</c:v>
                </c:pt>
                <c:pt idx="6">
                  <c:v>-6.4833920078528147</c:v>
                </c:pt>
                <c:pt idx="7">
                  <c:v>6.2680307988377093</c:v>
                </c:pt>
                <c:pt idx="8">
                  <c:v>6.2680307988377093</c:v>
                </c:pt>
                <c:pt idx="9">
                  <c:v>27.620211161362114</c:v>
                </c:pt>
                <c:pt idx="10">
                  <c:v>35.2077291150961</c:v>
                </c:pt>
              </c:numCache>
            </c:numRef>
          </c:yVal>
          <c:smooth val="1"/>
          <c:extLst>
            <c:ext xmlns:c16="http://schemas.microsoft.com/office/drawing/2014/chart" uri="{C3380CC4-5D6E-409C-BE32-E72D297353CC}">
              <c16:uniqueId val="{00000001-05FB-4888-B9A9-607D04364F02}"/>
            </c:ext>
          </c:extLst>
        </c:ser>
        <c:ser>
          <c:idx val="2"/>
          <c:order val="1"/>
          <c:spPr>
            <a:ln w="25400" cap="rnd">
              <a:solidFill>
                <a:schemeClr val="bg1">
                  <a:lumMod val="50000"/>
                  <a:alpha val="50000"/>
                </a:schemeClr>
              </a:solidFill>
              <a:prstDash val="dash"/>
              <a:round/>
            </a:ln>
            <a:effectLst/>
          </c:spPr>
          <c:marker>
            <c:symbol val="none"/>
          </c:marker>
          <c:xVal>
            <c:numLit>
              <c:formatCode>General</c:formatCode>
              <c:ptCount val="2"/>
              <c:pt idx="0">
                <c:v>0.01</c:v>
              </c:pt>
              <c:pt idx="1">
                <c:v>10</c:v>
              </c:pt>
            </c:numLit>
          </c:xVal>
          <c:yVal>
            <c:numLit>
              <c:formatCode>General</c:formatCode>
              <c:ptCount val="2"/>
              <c:pt idx="0">
                <c:v>0</c:v>
              </c:pt>
              <c:pt idx="1">
                <c:v>0</c:v>
              </c:pt>
            </c:numLit>
          </c:yVal>
          <c:smooth val="0"/>
          <c:extLst>
            <c:ext xmlns:c16="http://schemas.microsoft.com/office/drawing/2014/chart" uri="{C3380CC4-5D6E-409C-BE32-E72D297353CC}">
              <c16:uniqueId val="{00000002-05FB-4888-B9A9-607D04364F02}"/>
            </c:ext>
          </c:extLst>
        </c:ser>
        <c:dLbls>
          <c:showLegendKey val="0"/>
          <c:showVal val="0"/>
          <c:showCatName val="0"/>
          <c:showSerName val="0"/>
          <c:showPercent val="0"/>
          <c:showBubbleSize val="0"/>
        </c:dLbls>
        <c:axId val="1147678928"/>
        <c:axId val="1098940880"/>
      </c:scatterChart>
      <c:valAx>
        <c:axId val="1147678928"/>
        <c:scaling>
          <c:logBase val="10"/>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Pre-Treatment TP concentration</a:t>
                </a:r>
              </a:p>
              <a:p>
                <a:pPr>
                  <a:defRPr/>
                </a:pPr>
                <a:r>
                  <a:rPr lang="en-US"/>
                  <a:t>(mg/L)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098940880"/>
        <c:crossesAt val="-500"/>
        <c:crossBetween val="midCat"/>
      </c:valAx>
      <c:valAx>
        <c:axId val="1098940880"/>
        <c:scaling>
          <c:orientation val="minMax"/>
          <c:max val="100"/>
          <c:min val="-1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r>
                  <a:rPr lang="en-US"/>
                  <a:t>Percent Reduction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147678928"/>
        <c:crossesAt val="1.0000000000000002E-2"/>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ptos" panose="020B0004020202020204" pitchFamily="34" charset="0"/>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val">
        <cx:f>_xlchart.v1.7</cx:f>
      </cx:numDim>
    </cx:data>
  </cx:chartData>
  <cx:chart>
    <cx:plotArea>
      <cx:plotAreaRegion>
        <cx:series layoutId="boxWhisker" uniqueId="{B2AB453F-30A3-4D9E-AB0C-406875475797}">
          <cx:dataId val="0"/>
          <cx:layoutPr>
            <cx:visibility meanLine="0" meanMarker="1" nonoutliers="0" outliers="1"/>
            <cx:statistics quartileMethod="exclusive"/>
          </cx:layoutPr>
        </cx:series>
      </cx:plotAreaRegion>
      <cx:axis id="0">
        <cx:catScaling gapWidth="1"/>
        <cx:tickLabels/>
        <cx:txPr>
          <a:bodyPr spcFirstLastPara="1" vertOverflow="ellipsis" horzOverflow="overflow" wrap="square" lIns="0" tIns="0" rIns="0" bIns="0" anchor="ctr" anchorCtr="1"/>
          <a:lstStyle/>
          <a:p>
            <a:pPr algn="ctr" rtl="0">
              <a:defRPr>
                <a:latin typeface="Aptos" panose="020B0004020202020204" pitchFamily="34" charset="0"/>
                <a:ea typeface="Aptos" panose="020B0004020202020204" pitchFamily="34" charset="0"/>
                <a:cs typeface="Aptos" panose="020B0004020202020204" pitchFamily="34" charset="0"/>
              </a:defRPr>
            </a:pPr>
            <a:endParaRPr lang="en-US" sz="900" b="0" i="0" u="none" strike="noStrike" baseline="0">
              <a:solidFill>
                <a:sysClr val="windowText" lastClr="000000">
                  <a:lumMod val="65000"/>
                  <a:lumOff val="35000"/>
                </a:sysClr>
              </a:solidFill>
              <a:latin typeface="Aptos" panose="020B0004020202020204" pitchFamily="34" charset="0"/>
            </a:endParaRPr>
          </a:p>
        </cx:txPr>
      </cx:axis>
      <cx:axis id="1">
        <cx:valScaling/>
        <cx:title>
          <cx:tx>
            <cx:txData>
              <cx:v>Log-ratio TN</cx:v>
            </cx:txData>
          </cx:tx>
          <cx:txPr>
            <a:bodyPr spcFirstLastPara="1" vertOverflow="ellipsis" horzOverflow="overflow" wrap="square" lIns="0" tIns="0" rIns="0" bIns="0" anchor="ctr" anchorCtr="1"/>
            <a:lstStyle/>
            <a:p>
              <a:pPr algn="ctr" rtl="0">
                <a:defRPr>
                  <a:latin typeface="Aptos" panose="020B0004020202020204" pitchFamily="34" charset="0"/>
                  <a:ea typeface="Aptos" panose="020B0004020202020204" pitchFamily="34" charset="0"/>
                  <a:cs typeface="Aptos" panose="020B0004020202020204" pitchFamily="34" charset="0"/>
                </a:defRPr>
              </a:pPr>
              <a:r>
                <a:rPr lang="en-US" sz="900" b="0" i="0" u="none" strike="noStrike" baseline="0">
                  <a:solidFill>
                    <a:sysClr val="windowText" lastClr="000000">
                      <a:lumMod val="65000"/>
                      <a:lumOff val="35000"/>
                    </a:sysClr>
                  </a:solidFill>
                  <a:latin typeface="Aptos" panose="020B0004020202020204" pitchFamily="34" charset="0"/>
                </a:rPr>
                <a:t>Log-ratio TN</a:t>
              </a:r>
            </a:p>
          </cx:txPr>
        </cx:title>
        <cx:tickLabels/>
        <cx:txPr>
          <a:bodyPr spcFirstLastPara="1" vertOverflow="ellipsis" horzOverflow="overflow" wrap="square" lIns="0" tIns="0" rIns="0" bIns="0" anchor="ctr" anchorCtr="1"/>
          <a:lstStyle/>
          <a:p>
            <a:pPr algn="ctr" rtl="0">
              <a:defRPr>
                <a:latin typeface="Aptos" panose="020B0004020202020204" pitchFamily="34" charset="0"/>
                <a:ea typeface="Aptos" panose="020B0004020202020204" pitchFamily="34" charset="0"/>
                <a:cs typeface="Aptos" panose="020B0004020202020204" pitchFamily="34" charset="0"/>
              </a:defRPr>
            </a:pPr>
            <a:endParaRPr lang="en-US" sz="900" b="0" i="0" u="none" strike="noStrike" baseline="0">
              <a:solidFill>
                <a:sysClr val="windowText" lastClr="000000">
                  <a:lumMod val="65000"/>
                  <a:lumOff val="35000"/>
                </a:sysClr>
              </a:solidFill>
              <a:latin typeface="Aptos" panose="020B0004020202020204" pitchFamily="34" charset="0"/>
            </a:endParaRPr>
          </a:p>
        </cx:txPr>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_xlchart.v1.3</cx:f>
      </cx:numDim>
    </cx:data>
  </cx:chartData>
  <cx:chart>
    <cx:plotArea>
      <cx:plotAreaRegion>
        <cx:series layoutId="boxWhisker" uniqueId="{C4BB8A48-E725-4FB1-9803-E5D1EEDD1DB3}">
          <cx:dataId val="0"/>
          <cx:layoutPr>
            <cx:visibility meanLine="0" meanMarker="1" nonoutliers="0" outliers="1"/>
            <cx:statistics quartileMethod="exclusive"/>
          </cx:layoutPr>
        </cx:series>
      </cx:plotAreaRegion>
      <cx:axis id="0">
        <cx:catScaling gapWidth="1"/>
        <cx:tickLabels/>
        <cx:txPr>
          <a:bodyPr spcFirstLastPara="1" vertOverflow="ellipsis" horzOverflow="overflow" wrap="square" lIns="0" tIns="0" rIns="0" bIns="0" anchor="ctr" anchorCtr="1"/>
          <a:lstStyle/>
          <a:p>
            <a:pPr algn="ctr" rtl="0">
              <a:defRPr>
                <a:latin typeface="Aptos" panose="020B0004020202020204" pitchFamily="34" charset="0"/>
                <a:ea typeface="Aptos" panose="020B0004020202020204" pitchFamily="34" charset="0"/>
                <a:cs typeface="Aptos" panose="020B0004020202020204" pitchFamily="34" charset="0"/>
              </a:defRPr>
            </a:pPr>
            <a:endParaRPr lang="en-US" sz="900" b="0" i="0" u="none" strike="noStrike" baseline="0">
              <a:solidFill>
                <a:sysClr val="windowText" lastClr="000000">
                  <a:lumMod val="65000"/>
                  <a:lumOff val="35000"/>
                </a:sysClr>
              </a:solidFill>
              <a:latin typeface="Aptos" panose="020B0004020202020204" pitchFamily="34" charset="0"/>
            </a:endParaRPr>
          </a:p>
        </cx:txPr>
      </cx:axis>
      <cx:axis id="1">
        <cx:valScaling/>
        <cx:title>
          <cx:tx>
            <cx:txData>
              <cx:v>Log-ratio TP</cx:v>
            </cx:txData>
          </cx:tx>
          <cx:txPr>
            <a:bodyPr spcFirstLastPara="1" vertOverflow="ellipsis" horzOverflow="overflow" wrap="square" lIns="0" tIns="0" rIns="0" bIns="0" anchor="ctr" anchorCtr="1"/>
            <a:lstStyle/>
            <a:p>
              <a:pPr algn="ctr" rtl="0">
                <a:defRPr>
                  <a:latin typeface="Aptos" panose="020B0004020202020204" pitchFamily="34" charset="0"/>
                  <a:ea typeface="Aptos" panose="020B0004020202020204" pitchFamily="34" charset="0"/>
                  <a:cs typeface="Aptos" panose="020B0004020202020204" pitchFamily="34" charset="0"/>
                </a:defRPr>
              </a:pPr>
              <a:r>
                <a:rPr lang="en-US" sz="900" b="0" i="0" u="none" strike="noStrike" baseline="0">
                  <a:solidFill>
                    <a:sysClr val="windowText" lastClr="000000">
                      <a:lumMod val="65000"/>
                      <a:lumOff val="35000"/>
                    </a:sysClr>
                  </a:solidFill>
                  <a:latin typeface="Aptos" panose="020B0004020202020204" pitchFamily="34" charset="0"/>
                </a:rPr>
                <a:t>Log-ratio TP</a:t>
              </a:r>
            </a:p>
          </cx:txPr>
        </cx:title>
        <cx:tickLabels/>
        <cx:txPr>
          <a:bodyPr spcFirstLastPara="1" vertOverflow="ellipsis" horzOverflow="overflow" wrap="square" lIns="0" tIns="0" rIns="0" bIns="0" anchor="ctr" anchorCtr="1"/>
          <a:lstStyle/>
          <a:p>
            <a:pPr algn="ctr" rtl="0">
              <a:defRPr>
                <a:latin typeface="Aptos" panose="020B0004020202020204" pitchFamily="34" charset="0"/>
                <a:ea typeface="Aptos" panose="020B0004020202020204" pitchFamily="34" charset="0"/>
                <a:cs typeface="Aptos" panose="020B0004020202020204" pitchFamily="34" charset="0"/>
              </a:defRPr>
            </a:pPr>
            <a:endParaRPr lang="en-US" sz="900" b="0" i="0" u="none" strike="noStrike" baseline="0">
              <a:solidFill>
                <a:sysClr val="windowText" lastClr="000000">
                  <a:lumMod val="65000"/>
                  <a:lumOff val="35000"/>
                </a:sysClr>
              </a:solidFill>
              <a:latin typeface="Aptos" panose="020B0004020202020204" pitchFamily="34" charset="0"/>
            </a:endParaRPr>
          </a:p>
        </cx:txPr>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plotArea>
      <cx:plotAreaRegion>
        <cx:series layoutId="boxWhisker" uniqueId="{F04BCD6C-E0F5-4A5B-8B39-DE7C9BDE8A1A}">
          <cx:dataId val="0"/>
          <cx:layoutPr>
            <cx:visibility meanLine="0" meanMarker="1" nonoutliers="0" outliers="1"/>
            <cx:statistics quartileMethod="exclusive"/>
          </cx:layoutPr>
        </cx:series>
      </cx:plotAreaRegion>
      <cx:axis id="0">
        <cx:catScaling gapWidth="1"/>
        <cx:tickLabels/>
        <cx:txPr>
          <a:bodyPr spcFirstLastPara="1" vertOverflow="ellipsis" horzOverflow="overflow" wrap="square" lIns="0" tIns="0" rIns="0" bIns="0" anchor="ctr" anchorCtr="1"/>
          <a:lstStyle/>
          <a:p>
            <a:pPr algn="ctr" rtl="0">
              <a:defRPr>
                <a:latin typeface="Aptos" panose="020B0004020202020204" pitchFamily="34" charset="0"/>
                <a:ea typeface="Aptos" panose="020B0004020202020204" pitchFamily="34" charset="0"/>
                <a:cs typeface="Aptos" panose="020B0004020202020204" pitchFamily="34" charset="0"/>
              </a:defRPr>
            </a:pPr>
            <a:endParaRPr lang="en-US" sz="900" b="0" i="0" u="none" strike="noStrike" baseline="0">
              <a:solidFill>
                <a:sysClr val="windowText" lastClr="000000">
                  <a:lumMod val="65000"/>
                  <a:lumOff val="35000"/>
                </a:sysClr>
              </a:solidFill>
              <a:latin typeface="Aptos" panose="020B0004020202020204" pitchFamily="34" charset="0"/>
            </a:endParaRPr>
          </a:p>
        </cx:txPr>
      </cx:axis>
      <cx:axis id="1">
        <cx:valScaling/>
        <cx:title>
          <cx:tx>
            <cx:txData>
              <cx:v>Log-ratio (TN)</cx:v>
            </cx:txData>
          </cx:tx>
          <cx:txPr>
            <a:bodyPr spcFirstLastPara="1" vertOverflow="ellipsis" horzOverflow="overflow" wrap="square" lIns="0" tIns="0" rIns="0" bIns="0" anchor="ctr" anchorCtr="1"/>
            <a:lstStyle/>
            <a:p>
              <a:pPr algn="ctr" rtl="0">
                <a:defRPr>
                  <a:latin typeface="Aptos" panose="020B0004020202020204" pitchFamily="34" charset="0"/>
                  <a:ea typeface="Aptos" panose="020B0004020202020204" pitchFamily="34" charset="0"/>
                  <a:cs typeface="Aptos" panose="020B0004020202020204" pitchFamily="34" charset="0"/>
                </a:defRPr>
              </a:pPr>
              <a:r>
                <a:rPr lang="en-US" sz="900" b="0" i="0" u="none" strike="noStrike" baseline="0">
                  <a:solidFill>
                    <a:sysClr val="windowText" lastClr="000000">
                      <a:lumMod val="65000"/>
                      <a:lumOff val="35000"/>
                    </a:sysClr>
                  </a:solidFill>
                  <a:latin typeface="Aptos" panose="020B0004020202020204" pitchFamily="34" charset="0"/>
                </a:rPr>
                <a:t>Log-ratio (TN)</a:t>
              </a:r>
            </a:p>
          </cx:txPr>
        </cx:title>
        <cx:tickLabels/>
        <cx:txPr>
          <a:bodyPr spcFirstLastPara="1" vertOverflow="ellipsis" horzOverflow="overflow" wrap="square" lIns="0" tIns="0" rIns="0" bIns="0" anchor="ctr" anchorCtr="1"/>
          <a:lstStyle/>
          <a:p>
            <a:pPr algn="ctr" rtl="0">
              <a:defRPr>
                <a:latin typeface="Aptos" panose="020B0004020202020204" pitchFamily="34" charset="0"/>
                <a:ea typeface="Aptos" panose="020B0004020202020204" pitchFamily="34" charset="0"/>
                <a:cs typeface="Aptos" panose="020B0004020202020204" pitchFamily="34" charset="0"/>
              </a:defRPr>
            </a:pPr>
            <a:endParaRPr lang="en-US" sz="900" b="0" i="0" u="none" strike="noStrike" baseline="0">
              <a:solidFill>
                <a:sysClr val="windowText" lastClr="000000">
                  <a:lumMod val="65000"/>
                  <a:lumOff val="35000"/>
                </a:sysClr>
              </a:solidFill>
              <a:latin typeface="Aptos" panose="020B0004020202020204" pitchFamily="34" charset="0"/>
            </a:endParaRPr>
          </a:p>
        </cx:txPr>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val">
        <cx:f>_xlchart.v1.5</cx:f>
      </cx:numDim>
    </cx:data>
  </cx:chartData>
  <cx:chart>
    <cx:plotArea>
      <cx:plotAreaRegion>
        <cx:series layoutId="boxWhisker" uniqueId="{BD819ED9-53B9-4CF5-917F-F302045E5C76}">
          <cx:dataId val="0"/>
          <cx:layoutPr>
            <cx:visibility meanLine="0" meanMarker="1" nonoutliers="0" outliers="1"/>
            <cx:statistics quartileMethod="exclusive"/>
          </cx:layoutPr>
        </cx:series>
      </cx:plotAreaRegion>
      <cx:axis id="0">
        <cx:catScaling gapWidth="1"/>
        <cx:tickLabels/>
        <cx:txPr>
          <a:bodyPr spcFirstLastPara="1" vertOverflow="ellipsis" horzOverflow="overflow" wrap="square" lIns="0" tIns="0" rIns="0" bIns="0" anchor="ctr" anchorCtr="1"/>
          <a:lstStyle/>
          <a:p>
            <a:pPr algn="ctr" rtl="0">
              <a:defRPr>
                <a:latin typeface="Aptos" panose="020B0004020202020204" pitchFamily="34" charset="0"/>
                <a:ea typeface="Aptos" panose="020B0004020202020204" pitchFamily="34" charset="0"/>
                <a:cs typeface="Aptos" panose="020B0004020202020204" pitchFamily="34" charset="0"/>
              </a:defRPr>
            </a:pPr>
            <a:endParaRPr lang="en-US" sz="900" b="0" i="0" u="none" strike="noStrike" baseline="0">
              <a:solidFill>
                <a:sysClr val="windowText" lastClr="000000">
                  <a:lumMod val="65000"/>
                  <a:lumOff val="35000"/>
                </a:sysClr>
              </a:solidFill>
              <a:latin typeface="Aptos" panose="020B0004020202020204" pitchFamily="34" charset="0"/>
            </a:endParaRPr>
          </a:p>
        </cx:txPr>
      </cx:axis>
      <cx:axis id="1">
        <cx:valScaling/>
        <cx:title>
          <cx:tx>
            <cx:txData>
              <cx:v>Log-ratio (TP)</cx:v>
            </cx:txData>
          </cx:tx>
          <cx:txPr>
            <a:bodyPr spcFirstLastPara="1" vertOverflow="ellipsis" horzOverflow="overflow" wrap="square" lIns="0" tIns="0" rIns="0" bIns="0" anchor="ctr" anchorCtr="1"/>
            <a:lstStyle/>
            <a:p>
              <a:pPr algn="ctr" rtl="0">
                <a:defRPr>
                  <a:latin typeface="Aptos" panose="020B0004020202020204" pitchFamily="34" charset="0"/>
                  <a:ea typeface="Aptos" panose="020B0004020202020204" pitchFamily="34" charset="0"/>
                  <a:cs typeface="Aptos" panose="020B0004020202020204" pitchFamily="34" charset="0"/>
                </a:defRPr>
              </a:pPr>
              <a:r>
                <a:rPr lang="en-US" sz="900" b="0" i="0" u="none" strike="noStrike" baseline="0">
                  <a:solidFill>
                    <a:sysClr val="windowText" lastClr="000000">
                      <a:lumMod val="65000"/>
                      <a:lumOff val="35000"/>
                    </a:sysClr>
                  </a:solidFill>
                  <a:latin typeface="Aptos" panose="020B0004020202020204" pitchFamily="34" charset="0"/>
                </a:rPr>
                <a:t>Log-ratio (TP)</a:t>
              </a:r>
            </a:p>
          </cx:txPr>
        </cx:title>
        <cx:tickLabels/>
        <cx:txPr>
          <a:bodyPr spcFirstLastPara="1" vertOverflow="ellipsis" horzOverflow="overflow" wrap="square" lIns="0" tIns="0" rIns="0" bIns="0" anchor="ctr" anchorCtr="1"/>
          <a:lstStyle/>
          <a:p>
            <a:pPr algn="ctr" rtl="0">
              <a:defRPr>
                <a:latin typeface="Aptos" panose="020B0004020202020204" pitchFamily="34" charset="0"/>
                <a:ea typeface="Aptos" panose="020B0004020202020204" pitchFamily="34" charset="0"/>
                <a:cs typeface="Aptos" panose="020B0004020202020204" pitchFamily="34" charset="0"/>
              </a:defRPr>
            </a:pPr>
            <a:endParaRPr lang="en-US" sz="900" b="0" i="0" u="none" strike="noStrike" baseline="0">
              <a:solidFill>
                <a:sysClr val="windowText" lastClr="000000">
                  <a:lumMod val="65000"/>
                  <a:lumOff val="35000"/>
                </a:sysClr>
              </a:solidFill>
              <a:latin typeface="Aptos" panose="020B0004020202020204" pitchFamily="34" charset="0"/>
            </a:endParaRPr>
          </a:p>
        </cx:txPr>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_xlchart.v5.9</cx:f>
        <cx:nf>_xlchart.v5.8</cx:nf>
      </cx:strDim>
      <cx:numDim type="colorVal">
        <cx:f>_xlchart.v5.11</cx:f>
        <cx:nf>_xlchart.v5.10</cx:nf>
      </cx:numDim>
    </cx:data>
  </cx:chartData>
  <cx:chart>
    <cx:plotArea>
      <cx:plotAreaRegion>
        <cx:series layoutId="regionMap" uniqueId="{028D09A8-E369-4EB6-AC0D-EA69B5D75B3B}" formatIdx="1">
          <cx:tx>
            <cx:txData>
              <cx:f/>
              <cx:v>Data Counts</cx:v>
            </cx:txData>
          </cx:tx>
          <cx:dataLabels>
            <cx:txPr>
              <a:bodyPr vertOverflow="overflow" horzOverflow="overflow" wrap="square" lIns="0" tIns="0" rIns="0" bIns="0"/>
              <a:lstStyle/>
              <a:p>
                <a:pPr algn="ctr" rtl="0">
                  <a:defRPr sz="850" b="0" i="0">
                    <a:solidFill>
                      <a:srgbClr val="595959"/>
                    </a:solidFill>
                    <a:latin typeface="Aptos" panose="020B0004020202020204" pitchFamily="34" charset="0"/>
                    <a:ea typeface="Aptos" panose="020B0004020202020204" pitchFamily="34" charset="0"/>
                    <a:cs typeface="Aptos" panose="020B0004020202020204" pitchFamily="34" charset="0"/>
                  </a:defRPr>
                </a:pPr>
                <a:endParaRPr lang="en-US">
                  <a:latin typeface="Aptos" panose="020B0004020202020204" pitchFamily="34" charset="0"/>
                </a:endParaRPr>
              </a:p>
            </cx:txPr>
            <cx:visibility seriesName="0" categoryName="0" value="1"/>
          </cx:dataLabels>
          <cx:dataId val="0"/>
          <cx:layoutPr>
            <cx:geography projectionType="albers" viewedRegionType="countryRegion" cultureLanguage="en-US" cultureRegion="US" attribution="Powered by Bing">
              <cx:geoCache provider="{E9337A44-BEBE-4D9F-B70C-5C5E7DAFC167}">
                <cx:binary>1Hxpc9u4tu1fSeXzoxsDAQKnTt+qBqnBsmzHduwMX1iKY5PgBA7g+OvvpuwMVtydnDp59Z5V3Yos
CgKw1x7WXqD979vhX7fZ3a5+NeRZ0fzrdvjzdWxt+a8//mhu47t81xzl+rY2jbm3R7cm/8Pc3+vb
uz8+17teF9EfBGH3j9t4V9u74fX//Bu+LbozW3O7s9oUF+1dPV7eNW1mm3+49uylV7emLew8PIJv
+vP1daHt3edXV3Zn75rXr+4Kq+34dizv/nz95JOvX/1x+H0/zP0qg+XZ9jOMpfKIIco8xPjrV5kp
osf3HSmPEBaUMIHk/kG/THq2y2HgL69nv5rd58/1XdO8evz3h+FPtvDDVd0Y/8EavpkXfX213+Uf
T639P/8+eAP2ffDOd4AcGulnl2DpuS4C3dha31r852vfFMXdrdW3rf1imQc4nnzwP4TDxUfMY5hR
ytD+gZ+i4pEjjwoiMGFfJn2A4xdX8zwYTwY/WT5s8+3rn7ji/5fovIHQs+bVpb41Xwz1d+j8X/SR
U900839lqX+2iqe+/I8hCz5AkPAEewhMKZ/6iJBHnHGCXEIefAgi+yFdPLjKLy7qeVd5MvjAVU4h
LF9gIG9Nqxu9K3ZfzPR3jvIfQISOpMAICQZZ80lWxUdCYkHIl6zqfpn0AZtfWsvzyHw39ACX7V8v
Epezu/7VepeXTazruy9m+u+xcekRF4xj+SXFHkDkzSnY40Qi+RA+5MvcDxD98rKeh+lg+AFUZ+sX
CdWpvo11tCu+WOo3oOQeCc/1pCfwQ5YTTwNJMCiESHpSPl7/Icn9fEXPA/RtLwfYnB6/SGzOTG3j
V/6uNpn+rTmOHTEqqccAhv3De4qQJ4+wYC72sHg+jn55Xc/jdLivA7TO/JeJ1t2netekv7EWzZSS
eJhCTvuKw5OSJI+gVHlEykecDpjl2S+s6G8Q+jryEJvFi8TG32X63tSF/o3oUO+IMJdzSGMP6OCn
UYQxsDnsEU8i9yHMvuTYR97/S2t6Hp/v93OAkP8yKcONriP9u/FhGLiAkO4DPodsQRxxCWzBJUD3
5gfg9z3Z/pUVPY/Ot5EH2Ny8TGz+qtNd0eyaL/b57zkCBY4wZy2KHzuhA44gyZFLJWYMNIz94yCz
/cqKnsfm28gDbP66fJGZ7e3d8FuBwUcup8IV+FtQHJQcSimR3lx15gcA933Q/HQ5z6PyOOwAkrfv
XyQk73Rza4pG/15OzamUjPJHxvajcOABKoxJ+hAvkOu+h+WXlvQ8NN8NPYDn3Qtl1dCcfjB1+sVC
/302c8mRpJJQLA6JNDsCNQe5gj22OnD9e1jmjvJnS3kelW8jD0A5+/AiY+YyBnn41XGT7YrPX2z0
G4DBYH8BcQHFZv84KDOzYICFQNx9LEMHYfOrq3oeo6ejD3C6fJnBs8xMrT/vfh9ERBwxyFuY0MOU
BhRAeNQl4vmU9gsreR6WrwMPEFluX2TkHJv+N8IBqQx5Lmee+zxplhQOnRDiGD1ePxBvfraa5yF5
GHWAx/HLJMvHGYg1Rv9GsuyiI0xc7DL2WPwPshicGmBXcMq+Hit8Cc+HRvNXVvQ3uHzdyyE2LzNW
3t019tW37uyhFP/3ZYZCJ+kSBoLnIyk+oAECgRBAPSrRI6k+KDO/vKznUToYfgDVu5sXmdYeNMJg
lxr7O9Obd+RCf4MEBja9fxxoNghB/yMpIY+EDYrSE8K2Vz5/vqrngXq6pwOczoKXidNdt/udfADu
aqCMu67Ej2UfHyCEOZyRgnwNnGHf6sD1Jwj9dD1/g83juENUXmb0vLkrimbMut1vVdSgEAkJguej
JrNXzL4XBzzvSFAhQBz4Vqi+x+ZXV/U8Qk9HH+D05mWShb+y3add/hsTHIU7DDgUI9AJvgoB30Mk
+JFwESg46LFUHSS4X1jQ8+h8HXgAzF8vkymcarhFqPm9tYcfUUhroGs+xs9BZpPuEZbQ7EDxeZrS
fmktz6Py3dADXE7PXmS58Q00oLvPP70z6D+44UMcgYoJ3Np9vOfmABaM4LTU9QTlB6ztV5byPCrf
Rh6A4p+/SFBOd/X4e4UbYNQSjj4pOxAFPH7kIWDZVD4eqR1g8isreR6TbyMPMDn9f8TL/v7etq93
mAU7u1vs7yb97hbIf7663zzc53ow9NVDmX62FXq4dPz5z9cEMRcM/vUu1flLHkc+dJqnu6bZ3cZt
c2dt8yWJfTfybtfYP187XB5JwgUob6433+8Ghzs9dGZwxZvlBc7h1gSQs+FgTkCrW8yc+8/XoEwI
ITxPcMEZoS6FS41p95fwEaEg8aE5SiHDIv71ft43JhsjEOO/7Pvx51dFm78xurDNn6+hWSsfPjWv
lLlCYOAv4HsYXmMkIRuXt7tLuGUYPoz/j6Qjd9LSKdeo7s+Mi4KwdpUXl3TpCBMqLVCvvjPSL844
y8QUeZwSTA9mzAq3cKcBl+t+0YS0U5Morwnf9m7Xqz6MW/+fpwOJ5ocNwkRwVOB6xAVx+ukGI+uE
U12m5RpnSxfIg+944005pTteTUCHv8L/zM6emQoYIXERgwnhTgW4Z+57W3ZehqWpp3I9Nul9mqX3
oaPvNV2INPr0zzPNiz5ADWZiAu5aAR/4ATXL46mJ2VCuQ6eXCymqSjUxz/x00D+zHwaf/2EuuAsN
5Ek5N/143vV3HhKVKHdNDLuiaU38jqIbUdVBKfjJgNpU8Qp1yohjXNtUmbFaep13RqNqMZHi9J93
Denwx5UQAmcPkmLuigP7el0uHCv7ci2ls0RpeMrb8XKMhhvsjDdDOVw2rncX6ugnHrTf4aG1OeWc
e4JwOJc6sICDmaEeNuBCTnqcIHtMvE4lpr+s7HBZt45WRbRNiukmEVWojKN3tVsvy7GH+HFrqgbB
3yY8ffvP1nh+WS6F7tADEZMfhi6vTUuyuCjX1m0qFWVszT2YzdI+VUjYzy06besK3kjCzEfc+tZk
F2OaV6psuyvBRjVO7bLnETD2fwqDZ2FiHkjZ3IOuyUNPHWZqk3bUJi/XTlvV67IjJqjbLhjHHgLc
hYjwrO8R+6EkpvpJbsFAX350ke/mnq9/56zQrrmd02blemD0vEdJotoopSoaHEXq4WZAEkyRDOue
809aXxd1aH/iLc8lAVCUv+7+IL31aR6broAVTDFJFfGGGz4ku8k4mZ9ASvhnU8NvcfxobQkH2AL8
0pNwJ7V34JwmzJnITZmvDSqXXuWdcJPe92hK1Yg6vHSrfFUVQZfp69aGTI2xY/1M9Jespmsru1S1
aDwRMGbMxhMZgu9QR26GXi7LBt2UkfZl2p1FqL10aXtpkuXAzLsBEpzUyY7jhqqmG26mbCkLsy2j
Vcvz3J8MfM/8+ZaPqeqoT3qzMiO9GsfQLw2Z/EZso2I6qTg4aJrCh5htkaLtWTHVlYJfPQBfYb4J
u2YfUEPXX4LWddwR7sc4XmdY5yqmnQ+IFqderHPfcbEJqnHXN8MbXbm+E9FNaIZjI2GNBeL+lBZv
rDf0CsWF4+d5SxWP0+O8itZjSJdNMt3YCq3d5nPaJrvMQycpjajfyaV2U6vKvlsQmdznLLs3JLmf
/YlIcGFcwB50cUFZcyvmVDxbBqU98WPSLMu+VN5Abh2vCxXq4nse6xXxvNOmaULVw77wwNf90L3N
bLtgrAlqsOc+eVg+nMS1rZRTl44/jPkOw5xuDQYikPF6WcMXjOMl1gLAbne9A5sTUxuQxKq2s7EK
PfCD3krrGzykKvcAFjMUizE3mzaEBDabP2TJfZ+mC2Kct8xGYEmT39d5s5R1fG+96JRQL1bumDt+
EqOTsCtvZWyVO8BWnR5SD5vQTae7s0TeDaKkion+Ju6hTpCpV1ZCXizlporxeWnaXoUurCQU08VA
BTjsdCNFdynltM5zdhKnHYyXjVxcpI2B6lJGO8nABEVYBYX+XHXDiYuy3TxFMfWXcT87mm6X83x6
rD42SaSkk+3ohE7YbCkgP2dDyc+8FN04fRY4rnOfmnSHk3zXeSxTdLipqrFXXayEiS6oIb0aa3yZ
iDpwkQWfipj1w6i9SHMDX06b3B8l+KfbhPkiM9uuQEZJEZ+4PKuCEOjFBCvyi9guq1I7flMluySN
HR+q4zmPujuhYTpCAayay3FVpWfmLscL/IZ5NvRtwTcQV9v96r0U9jfg7nKuu0nVGKV3pBRqqqpd
n0OMjO5WWi/zB5wVvkuoymJ0M7tyPxdniviZ0+JaTWG+TjBgo4Gortwq8knY3dA6KZcN/FLZcZqM
11gX9dYdYG1tFrfwpGYOw8O6XFYoHMA/KFERTc737lix6D6ZA3fKwQ9qJ3tPSXTh2YL4oQdT71OJ
0Nl9z4cbmUGsmDWkWxU1/Q2NoU5hB3JxFVYicKZxGZkwUVzGO9sBj3BTA8Ep09U4XjUTcMJ92urm
Uh+3xO8HcKEycv1hyLhK7HiDZ6B8E6HbcFKd9i7QNGSq9dpLv03je8+UlcoQpD5bRwuvTK89uAvM
qdx1pe1HpjfdCDHQgbvgKN0Jp7QKoWHFWyhZsgcKPAicq75y6Gr/AdmuoqqHIPO6GzHnTOvAsgYO
S6cUpsIwSwh1KKgdetaIyvHFeDKMdltOyniTquFEcjnVwwmqtROkMjxFLdhGTk676tGayW4x1B4J
CqqHZZ9B3nZkpJesHk4Fa00wDuSGZ3N0cVPCF1WK23b0WQmRPtRx7tfYhqq0WC60DQNThVkQnk4s
YtvUAcOUQnQL24HDu/2mJE3ho7jfUFodexayaFPOZdIMoXIQTMuR8xZiS68S7ixHxxE+sc1pNTqN
EnGR+1HpXsUd18oZSrnIyuR6iLpcscLNFzIDw2UYLRIH4iqLwVa8H29Q1otg75B78sLb5H4uByjP
7lnE1w4C00CKs7ao1GjR5ypEV0lc+B3CF30oT8Y2WWZ9Z4KQC+s/QDTad63MV0MebfbO3+a9CcSG
to5QjgaHKpJih3E6LnBmMtWM6XKs+sJn4Nbx0JmFGdu7Nuzkghl+VRVyPO7D5Bh+QaNY6nxCKhtL
roY2bJY0qq+rFiwSNXopqnxrpeMFdYU/8bZhQTilSGGZ2qCxpPJ5UpEA9eDzNHJWFTcaAGw7nxFn
IbwcgrKciF8OPFY1jTZeD+HDHIhDN7RBF2VUtclkgtKUARmndTLhAdyzGYMKC6umQh6DvkdVbKsh
yL3Yh0Amfs3NaVHy2Bcd0HYx3lXCnpEW8tYINVOF3R1HebHIKzBSl7aqzGjst2Iol5TBZB0k8yqh
lRK6W7C0sg/YmQxiqJvsfeHeNHV7PgzgLjavvQBuGdql8SiCFGlHdVMVkFpkfpwB7J6HdzDwjLiN
XhVev3bdyFF7TuSS4VYmDJokmchgdLiSKbV+mU2JMiyOFIuhv4h7Gri5dfx25rJhGyd+ezegfPB7
Ab80CJtKXHNZWH5TDBACcdheTUV/QeZczvjZhJj2WQMhGvX0vVdYq/YpiLW5VgnOF3EZQiwTX0Nt
Kxt2M3jiLhsgbKlA117voWAqEqboVCLfaNn5WQ+vAJUssGLYVtAeLN0y30CjaQPqRsRPo35p23Yb
CcICGxVvLS/1wgttG/Akrxcu1MVgGrlZT9G28QiGCAdi0EIsB0U1sG1b6FgVV8SK7qqoOOR205yS
SdyOeX+BPdF/SiLhxynfRNHIP0aLFnnLxjr928S4266j5Rqabx0kvX4vmg6d5DLpt45gJ6nOwhU1
yQmpulUVlvo0qgYUSK5L35LIDdwsHn0am1stxwpKTZKuCmeBNL6RESTpUUufDNm1hlIaIL30hqk6
HqsaiiDKVqiaqgU4tFZ2KPSqyYVRVe2ggOtqDEYyLkzKj+uYnqKGXBU9R8r7uO/JXXD7vkgXtvVW
ognxMsqH2s/ottAcUiYjb9hQFwE25jzlVq+YI9ZlXAZy7IpFnMX5Qo/iBuvRHNu0DKrUTn6Ut28Q
7uDDXqVy0kQnbl6dVG5bLVuOM0ibY7copIhUUtnPTs/P2iJp/YHYpaZaroYyP2HSrSAo0kuZgRfl
N6KPclXOlKEeoKKmqHH8MnQyFRu+yMNOBBhoHvNu7QDlA7U9Xto+bf3MnNcUb0PPLXzt1MbHSYAE
8K1ucN+7jjOpMYJM7kQpEK0IGpOKWgh9DvE/Snfd5alQg4lXHoUJZcWkmkrW+jqFEtCRdlC9FoWf
eOCX44LJugH/kmLljbpUSLdBVKcoaK3poedjuaoTxNbxUC97b6y2MW42ZoxaqEjDsh2bbiVkfZ72
XeozU45BYd0A29RbNN7IgMd2HxoNkTZNfaeyrgYaJbKgEDpdSVKsPVGiwPPiet13yaJBqV81fenL
qNarvmVr44ShX0OFCWwcjgEvkascBysdAfPDTvipa1JwJzCq786zc2tXllV6wXh8T2tvAzGYrfaV
rqAGmkxX+5Y32A+HyD2e6ildRaATQDqTq7AoLknlktWUxxstIrpuJQ1iqAqrwYmCaCDxqeStomF0
nYVVvhy75lNWOeFyjPI4yEn60WRWLmj2vuKFoxDplilugBRZHa1cJ1LC8rfCS/USuje+DHV3ysfm
WorE+GPeVSrWsQm8cAgQAW4wtWIthggIYgE0HbfULzA4wTRTSrjnolt1rTxh0D4o+A3Nm4KkoRIj
0HQHaDLTFPJ3me3mgvmgLtlJRcZPNfCfxID7QKy7CrnvOkY2oyERUGjAKfWmTuHJOTFOBfWdAM/i
CDozUSjUp5AEdSxXe9qaxnQRlSOsrHmX2REqLHQzSWfLZZ33bwbJGx95cuXgAVZKAaDeUSlwPH9v
k4mKt6YwbyAnvTMiOttTXZtAmymIHVSjkxsigLylkb3Eqjbkzo6w7xpVO1muZqZsQnJTZEi5pIx8
XqBupVFdKO18YJA7IAmGagijYjFRtp7/lwQ2ndbJ/VS3IZD4pFhEWXjuZLFQsoC3yt6IIK/aJQFq
VxdANHKWBrgSeu0EVNT1NhYLFxrTZalrP3GH2O/cFr4f2IVoob/LQ2cRxjkEblMoB1eLzAEYk7nZ
ametpZ2tEItaBK32rsMm+TQZdMOS2vEjmu6IC/bvpwY6TujTQC5ONhUgZpMsURl0JCtSgHFN9sbr
hrPJY1e54GcSlMPSLSEt2UUnqjMTziHGphsGddovdRWYpGz8sa2u2NyG9EP6tkRFtXaqLFti0UwB
b8wJ7Yqt47n5MqrEsAh18WF0zxiB/tJjCqch9HrQrkQCWlM6W9ZJ4emBUtniwksgzxXQfI0VGlXZ
hL6coKDObSm38iOxa8fVgKmLHzw0aptU1XI6SfIsEGU4qDoHrOdlt4KXyuDI7zB0Cx3K1oSic95T
E3AB7QvXI1KEe1c6k+u0hEqN8+6S5rJXeYzXEe0vaT+e6BrIceuB4YHZQ4O2zLW+hz8RMSyStrtM
K+A9eRZtotycctNCZ9p0JxMhN3sMWp2HC1pM67id1zDn1cLMvcXcH6N4fOfycdfmrVFlrceFCCVW
Hh1rte+SaTatB885QwyoFkcgVk8Qh7jLwLnmRZDGBHJubQuen85kCuwERHxuVstkOmnZtZfIWjlm
3BSEbHkFMdGw8aJyiq3njSdZas8JyBAjnjbOCCPTAj4xf/UsKLKo+9Sba5fXftmOWZCAjxQ0fiNB
0qOEr00rPpYd06rEwxZPQHZHT+/o3KL3EVCy8N1eftsvHs81p3TBX0kOQkUCRQprcm95EfQGRjpp
DjqvbI9BeZ77XaOmBhw+1fwszEFLwcOJyPHFgDUHCWY4pQlUTIedO10egOWv54TRFuX7DPkpgmzj
DZgrTWtwUjCPU0GjI7JmC0QDSDD0eq0AZlVd7dXkKoJMV7OPjuAgnhFoL1N3PJnrMrGRslNxV3cQ
03NT3xmg7C2G0wrPyK3rMqgANvZtaEZVRWIBFEMuLHTC4MEwIqJ6kUcrjAZ/H7XTrI5VKPtcWsv8
vc8LWp2UD4G2FMOmaJuP6QANyJxoy3eF7j7XVXc5p5IZ1Xhq19yw3ZDFuwTfJkXqRw1P/SwrIM04
5yMlp0iaMZg0bHuWILoGoicahkvmvU3b+LbCy6kAVaXmJIKqfhy2kDKm2SZdeDFMw/t5m9yZNWVI
iqXlZ0yAmOk5gP0sXLYNgW6SzIXkmkB0VByEit5108WQQ+Xanw1QW3kqtAPsIqSV7+DppnKa+6HM
LitpllM/BDKG8B+AqKsoLo6Hyjj+fICR4DFSdUM2CQLRqyvejzyZfDeDvmMWfFgU348uqBq8h1XH
jXMMRz0rDCTRm117/6Thz8ZgrXRuWlUh3Sg0xmue8bNhABdsKjhgggOLBe+HNx7PxsVeWIjfZmws
VUhE41c9OF6koQG3Mm/8Ehwcj0tDsgxofXzfthgDMwOdPQXVI8/qB8WDynxX1O1Zl5FlB9oJZ3Nv
DV5JhnzVOHylGxDnhr18lqy0pKmKRXja2xI2DlldgnESAtuELQ51/wnEw0VV94usDXPVYiB+Oc7f
2w6f7uPBhi5AWENnr6GhGh0R8Jx/ZpOFXqgaYebULqMhiJh4RzlZCzuBi+/Dr/He0rCD3nButUNd
qYFmGwwaY2egZxuHLPMJOPTc3kO976ronkeQuFk2Ldoe2iIu0uO6by+zfliNJaELB8R/NWI38uNu
UOXMqBmosPtOK5qlsmyAzFCUmbI2F4GY6yMcuKi9Rpo7UHU1iG4F2/YOdKtJDNmAR8DeCun6XRmB
OBUDICwDl6wmAokUlLs8HoHhlGtoTx0/xL0BZTBeVW0HPai0UlWjvmp4JVfJcU/jYlmnmRNgaJAR
NRcxBzZZ2M5RYXNGEvjuCtJrl1zbyDSqayDFZCz7XNQdPtv3nsXEFzoRcZA1YCLr5de1Hbd90kOV
ClvHz2yOfThw3Xk4B8ZwFlH3zB3y+71K4ziw6TrTQVVy4P5IiBXTyGcxlLYCpMl9sQOqmC6qCtyW
QWsMB/dykSRAT0fvsxeLBuAEO+ahC06TiDuRQstb5w5Uypj6eyUb/sgKCDAUbJfKDGQn4MiqkG9M
knvLOZWM81lAKeEMKcbFO3fg9+3ggoAoDUjdXqBpfJ+Ub/IRSkgygaI0mffNZM9LB1rv0KTQRGUM
EiqUNxqNjoIm72TfMxcUvHpf21IONNp6/K5qnF7NYvU0S1OEQWAWNPWAMZ6DyqDgsDpXvGmDOpJL
pwFCQlgCNavNd3WnQTRYxo5oT/ex3DgEetRyOt+zuf1GgXqNQclcyM3Q5IEym8sZdGrhS11n1UVE
X0S4umxE+UnCAeMqq07xiD6EDOh2CYcAYZR99HQpAhrTECQH/KAJcBfYdV8dw1+ByvzZ64f0skpT
IF8ig6isilVTjB+cELhK6emzSV70XoQBgNCe0Az6UMtJsWlPG6ilkEprstZFvklgaxt3OEaihKag
Hj+H1HvnuEW5hPZ8xaIWkpscW7+S+fuyspuozJdZDdsS4FqsyJZ50flxdVtmDl/G7DzszLGDyg9T
JDx/9KDXDW2zbdyoPC5Sz1GQLruAjdlJTzQ5HVDXXo0ov87TTjk5G9ZpBnqdI5cTGy5LGTsLD+Q7
XyOnVO1YMr81Tn3TTMtpYBsTNiIwE622mGbJeWjckxy0h3Yg7RJ11VmXZr1ysq5cpqQTS94Kuiij
lvlVlTXLDANtSNrhvNEUbUlRqLiLpyUScDJXhmG3jpL+bd1Sfpzrxu+BbkN7tCt66gahuGZuumR5
o7ymdD5aI2eNNErWUynkokTpu7xK3VXfsnSLw56sXFa8KXoRYV8wdMmr1i4LMthN3nC7SecnNrHq
OOkSFZHB2+yfQgyv2g+m6PAGfIE/PjHjbWwyAv1H0gGho6DeshvLi6zK+Gb/xLOWbxhETh9F5riJ
Svj6rDjPNI8WY+csUkFhM7gH/SAGvZjHkGlwFVlQCCHbhakkATeoWTZZdtsgh2zaHH0oSjhQyBKN
F3lcxMr0ON/sn3QafpD1KBeEVmwziPj7p/17SQnMI67ST/C30tSYmfEYrOlubN67m/2rgx9p3NJV
xOqNNlVx4rrtsOCyBCW1SNDm21PZRxkIimWy6KoQJJxq0M1xUtRADMoFc7p2TZ3UQPRXfZUrD7IA
1ds0old5H4tlL9vlQIdhgWK9ze1INvunNk7ppm7muALBf/HtQhLCRFkKigZ2KN7sn0DuJw+v2jSl
uZrmK14/a5OIuBCtunojHQSHeyW6bFKMLk2VRMu0AGkwDvlxXBTeNiX6mvK62rrW1tA46nztZCja
AEqXxkZ+PqDyCvF6C5eHM47b2KdplhzLrGtBiCy0z4UsfFHU9IJhh1zoGJULnsR6IWVRBBazZukC
I4CkM8oGDn+FBYeafwShvXrTwxz7n4ae4QUo/E7Qy0Ks2haWE/VjeTnRvLwcXdcDaRx0iv17HrRh
Vrb8jeucDykyF1N1BqLYuPQm/cFFJjvXwQCtIacgAXWg7k9u6kIhAjs3rcNB/p5fsiL+jIeILLjX
UGgBMN3sX3UzCt+9h3iz7CL3vein2E/7sA164n1wkGeXg0yrE7fwopOcqUHqYdPNT/tXQxdfgXA2
qaaECu41aNhEPLtP4KB9kcKx4Wb/1v4JpfLxx7K2ifKyMltA0suOCZwzENAkNyz+CAu8SDvwcmJs
CRXfPRsvpA07OG2CJzGOt1COXMW9Kbwaycr09RVzrAprM66FSxdkjmJvjk47SrRq3WRb5U0E7hcu
hFPYJSjuWzbi/6Xsu5br1qElv4i3SBBgeJkH7hyVvCVZLyxZthFIkGAOXz9NSrZk+dxzZqpUKETu
RAJr9epeQg/hBPY/s1d1f/abMjkwF3C4W4blQmKrWYpisk/L1VA7fF9Oj3glSwvQnaGLTtrOjsob
LVWzbxMvsBd62m3SaaPJ43wjkybcuLRQzoInsVgaIrzIhk+5SXtyFoFaIZRItnG9Nn4SrGO3OmCu
B4OuDaNkupRnM7ZWOrhqVC0OSeqMCzn2OVBwy4YRkb0UBV572NDGxlugZbPPpzfDSQIbY67aAW2j
KuBqBSiiX2SxpHt/tOl+rs1FTMu3pmSGrHUY4ORsdoNvhk2aFe1eeBQv0om32tzH+KXj8bgDehzi
nOsBjws5ZrgFZB6ROKhXxGI0qpzqaXDwtUofR/TQXhshH1NRVAu3L5fClMPW4fWFJD5++T4Sw2Cv
EtzMAB46foxlsCeN2y+8OjZHEzKAdB7fUbg8WaqSpTT2tzigG+UfKmVvRd4/hYW5H1n9kPSwGJ3B
3XawS+H5ErUfCEx4PrgXpjrE52SpsJOIKzsDhlFZFnAP+mSTEjhBW30vYJTXZdpsUk7M6qdrrEg6
DM9sF7CdGIi3cnzQyJxkGXi+WeZJXEahXz0qpr9VXvANjknEHL+KWMO/9UX8PNBy0fvVbcYZtvWR
IR7Sr7kldtMHsEm3gV0W4JHohbsZE9h6aoBx2wQGhhHxv9SiWwJkWZiWryU25FL12NuKcAE51DkV
2O1K70mm7tdyxEXKUfwMehxzXSMXUgBqdJh+4IbniGkEX0jIv7l+/c3NHOBeNzLx+ijlsOAYg/s9
6vKxs5Lj6O7HgiAYRxDv9XS5ZmMGZ3aoyVHn8hG70CmxRbmzHISn/MJsSNNck8LoRdA3w3ZM60iX
Fl25bVwBH8YBN+ZygVhcG5U3fca6FazZ8jh6QMARivqpSNu/ojzUapZZbh+mjyEmRyBVX1q/1BEI
ibCo0zleF4c1Wah8q+PyxrHbXePDfZoRPRXynxMU1M8OlQ2EJdDZoibx3moTvVCsuy9DO4uYbSIF
uoVdx3Ag3QWDo0Ms+C1UFQBI/PI6KbqV6yXPMrTvXBiLwA7hMwe6Xkg/i4IWuACbISRQCRrAQqlM
n0kRWNGWFuH+3/k2dKKY/UEFg9AAvEzbRnYCSODpJ35RNY6cNhXgKzdn22yAr2IcW6ycsYx6xEh8
o7/B0ovhxqQ4zjTwiQlqChFQa4iOQqHYqoLVDYBCOpGePIP5q+SAGWmwTN1uxwncWZg8EyxcnXvl
IcrM4Fw2Mfxtw8AYGX56Lm6CRsEmtP2tzJmJOqA9ufKcdVV89QLy3DNlLaxugg7S9YjtGia/WurG
Onqgsfz7l+JMhK6/vhRwSB2fson/+JmXxwkfoMNIt6V27hvQicoELuv0lmQfnBz/MHZbHpbLvm+C
5b+/NvmH13Zsj+BFnSnJmg2e7EfCV0VbpgH1p1szRbx1DMQIL+SIewaYwSLsnJPh1gNbZOid+8An
u7Dr9pMXhrDobRzyAa64HcGOQEi5PpVpuOspIJ9/f5feX6SwSQzpsxDq+xAZRYJPlLis7LOEeglu
mwDvUtRwEIOq6iJsw3Amhwley5xkYbwmjHgIXhUoY0WX/JzIHFLiV9QZoiNNGqxzeMTgGjy7ky8X
pGB/+nn2rEqN/EvyJ+6JNSUwyrgST3klYdxezxREbk9++wQH1gU9F49q8P2o53AKZ54G3ISfCAR7
Sz8VEWnhyJMkNRuFA5eP/SGZ3mXgCrKoWoTi+jI99Ypuu4GlC83a20GLHzLrrr6GXno7OWzAeZ69
srtNy6pd0P6BTCCj9Iody2Dfiud8ROixdIe7tBfbf/+uHfcvciy+7ElizzxIs7y/CKuml7kVAPrY
Si9hC+SrWoGjCu934puU005Gq4kVpc0OGE0bJdmglyr1yNlp6drr7RzHARDlwJewjFNTHUBK77ZV
a23S6eQeOuA5o059vRcc+EkZtrc0RgDYOPlxrEK9bu3xpx6tFptbna+9YljPYDMXQCxcLhZaPPPK
AhHOAV4t8dNNAcVMAiRTHfb+Ej6KDY5K5GpYXQSAqKvI1vhA3wAz5CXgNg9H6ErV151AYCpxOhnp
PH30R3jEiGk/a2JAFBqbhRmw85Sx/5TWPqzCaVykKOZ4a2P9SFVn1sAcLKc2K5XVLzqc4XqtCSwF
d5V2ciPs7LkhgBu1a28CUSPkZetVxlt7oVx/Co1Ivu4y+wJDD3gVEB8KaC4h5dECyAUOAz41C+vb
GWs3Vn6mfrITxvqRE9w+WcadZR6zr04Lcy+mIwIjCRwsG7yyilcgsuR5lFXdxtLEiwpVmDXCJSqy
lNmZZ+KqYd+BNrVIUnbPMIgIwZ7n3TfaiRLG2Tqmzck1/s5MJAFPItRQht7WLa0nrvGcT2+12PFc
/LC6/rZJ8vZq8NIgchobZICmv3djBrJGYRDjqst9mleX/7hd/+FEcRjxIO/0POSGmDQAHzcw3oBj
Qq0q2brTR55OAx99sOHC71Z9yHwFp1UAXULwOYrzKXg3BczyiUlHJxpVUaf/wd/9m/ENxQkOCYbn
iACRJJ/eUj14nWekI7cp41+NVtcwn3cT9J12A7iIwy6eGGd5195P1CsdpM+xXTy4AfuP7+YfNvdJ
uIxvx/UpKJGfqeeNbNrYQ/qBbS16A+YNnqomslVlFmC21AswxV9KuGrtyF68EvEXDsp5NeEb3sQf
A59iUQ1jttRx8MVu5BdCxbACEhYvpOn/g4kb/kWTR+I17DlTHlDHcelnHi4MbIoweCe2faLipYUo
OpgVS7ut1CKIyRTMhls/pp6/YvjZDpl9ECTu9r5NyxXBQgDUxyGR3aqRgV6BP+EvyIRGSZ1i66Vy
CZzVjewKxLy8Ce+jCiHJld1pOI9ZbkWmDatdl/QXPah8aY9gxRJdckAcdBlaLLwP4QsR+5aUd1aS
lqsZE+eWxOlTjluSuEsgfeGq7QCspQ+G1ck2LbJmZRop1ngsFjWYlRdPk7Wnw7MnhvEUtmMkB8Qt
LLdbcmq8vSrx2LiFyRbEcca1DK2H0lTpUoK+izvYfhxSkHUtdzthjjNVNAOmFoTWF4EAro0zQhBx
3XrYkMcsuwsFuFHc1cNSu9YutNl11vCfLLebjeduY5WW27wKAGjnvVoXXikW3lgci9CY23TI4Jwm
2K30UPfbUsofdSfzV+vjTYx0/WrjvKppXkAzKCUXbwnyfzf/z5dc429O4P7eOeXXf28hUys4lEjM
/6+zNj/ySVdUfZ40vZvf18KbeXt3kxzpj8Zf2qhfKqBP6qfXPP//y+Af0qg/cmT/IXCaTLzfkoC/
hFH/mHJ/FkZN637Jorz/CX0b2gWI2yB98nGKv8qikETyf2hI/dDzga2T0APj/U0VhQxGLtSJECe+
ZZZ/k0Q5ENDhPwAgi4GDDKKhT/z/H0kUzPg/DFrqQRRF7BBZLECnD6c09n/uyamjShwXCftRuPmJ
ZbZ76YuULI0Yw43TeuTSUTD69FiGm3nUDizndZTAcH8dTdPkbfSf1s6Xmif/01onfJY4k5a8NcVh
LoI0xRn03g77oTj4U/GpT/HR/JpoVUcvw93P6Vgi3PqrSE34sSmpBi0k2YZF6MI9TfURkiO+sKZm
MWT2quuEvyFeQR+IX39Psrq74v0YOUKscr9U62TshidmikUGvukDSLprFqoadq7tj3SZxmN8GIYi
Psw1sFHiQxZzr4ze20kMNKyFq5wMNl9RPx6iunQVXwIEcw596vjFGklhnMPcFl5zZeWx/c0kUm0H
RbOjGkV+TKdCxL2/SG1AQ58G5uZceLLMj4lJrAoGAarQE/EuOc5jad9bKy56tQKDpQVqOgZnVZXt
mps4OIupNvY9iA0hA3bubPLKre5Du7Cu6zRPNoklcoR62/zcTkUMUPYc+8UQMZPBMa473piIak8v
TcGBS9X1GdDLeObGoncO8uysSBvzddmX7E5w0524qS6F1vHSFjYM7SRR1R4EFd9j1W1jp/UtPke7
zaSUr33zwPSsTPFOvpub3kj47b8tmi+UshZmUZ7vut6FN8pkMxw6RLc+FHOfgaTlc19LzeXtNw/c
86DaLXW6FGw3Ke7i2GKbinrOooSxddfDfIlaaDSWinQ1uO+1e3Ac0uyN37XbwCnkmcHpXWXBmN+S
PgAiYCXiIUnh63d92B5MVtjLHPzDheoqdT/X0t+1CqDya997DeJLslWpAFyUlnLh+BnbhKCIgig7
tbusZRuuQ75tnaFZtqMAB6/qxJ3fJ9l2LNtiy3s7uDVVi2iQpdV30XeruhD6qY4HZymoJU8MyMYR
bB9ETGowifKGskibGFEpJP5gOPvifG1Skp/FIPKz7Zf5eZiKwu8mKBcU+3mgDAbh4LnBiCVqFgWF
efGb/gT+9hNRAPMRNyys/dTEydmKBcjkFhjO+RMeT3yg300EHcqbagSkMuoDsDgQeQFKOweVpQlf
1shDs3I7gBZz5+u4qsBeNlpsfc3kKheWt2haSyFEar1Yte5PiR+7Z92Hi0D56XjfpkDw7EJycMgC
XiNYwAxgBpYM1yFiWq9FRpdYIT/28D6I8qIcNwihDtd92i96SoBy+lzeALElERlK/SI7vu0Rs3pg
VXn2s2KTTPvIXGDXiw+Ilb019byZvLfxA17FYyYjv3TUEVF6fRKwEpc4bsZHHttHryLedwCld3Rk
8kEHYbeyWayO+Vjqk4TO6nVqm41HRXX+8OEofDMZPgpuYQx+Ol0mvSaFipBO2UVw0EynzweNGgLT
shGeCH4knkx3MkxUGpFQmr1lvHxfJwTtufq5/Xnqh/Zf1c9rYQgnC6vu6YpCGnNpCn5bsKG/AsFI
XfJuASaDRnR5iFfp9DPPheONFHuYTo5ZWr/2a5ILQIHTlGBa0VtlvJrnvS/7veK9n5GRu9G84r9f
o8jKU5F12d0QgNBRtXl3IwloerEn1JIB9n/mSbvnvcvvNXhyOxrEILiVgXluD6BkJs+Vzqs1/u9R
AK5JUt0j6r/TCh7/WN/1fMyuLa9mt1o0Jz74zePAmNiOSDMCNLluHrMWETRdVuJKs4pvS+47C6eE
iAGBP/EEGHVYaESOoPoJhjudFNf+1F8FvVjZeox3hWTZwwg7eO5vQuWvh1qRTawT8eTUV93Q+4/x
kFnbtinpau7mLd3VysgLD4P6UNMxWcYdl08uUcv/uPuCSX/4DtYh3ZPvIzkXgaIcTp7zl3R4VG5Q
ebYnvysncRO5wNGl7GR8ovboLbqBwGYwsXvbjAGO8nx4stPQg5YOoe2xGtxbwa2HAQ/sGkQPBSZC
nBxL106O2pRvtbnPCvR1ko18+6l/nts3Xl8hOoq178PKK65Lt8Q3/g+Xm/vsSm2MaG58RvNV3zTd
0a41BC0lgjg6H/lj7akrf3q4WcyuC4/aD/NUIujb1HYkH6bmfup/zy33WhntPHjxkK8c44hlKWpO
RQR2+2iy66Dpdngk152ikJZNNTulCY94I95qf45+nmf1ct1DcPa69n00DypnT8qGIpwZ2kdrGD8W
oXF2CqHS3af+97lJbOzj3PRYfqx7HW9lMgyIk/7D5eY+lmdXpEvBPJiWzhee+z8v06F9ayWkW/Z5
so7HdPiCw1MtnMApH72hBjGmhvoAcbjTmHAoNBTEkVJaDUAoMM1rMM9B+tIlKIHZxVG9uiLCJpff
rTHk7gWg5oW0Wl05U2sam1sEJ9X7zP+ndeP0Cr+v8v56HK8wt36Pvb/eNPbe+v3OQPLwdwmC/9CE
SHEKZoUZA0lC+5Sf5r659l4k8wBPwSxw+rd5/zRZ9HH8HzjnrDr/8CDDd0KCHeQ0IAzZjQLX/yQ0
Bg0093H3Bt8tniIqhkhXQYAkwP/IEdxsiPVlbiTJtgPP5IuRXn4nh+dW+wdwlPnJA0ALqvOvpokh
ToVNFb+OhtIvbwCPL23sVGwsyNGlKd9WxiZHNtXcqW+uzX3vozm0EJv3eXOtk5C5ZqM8dn4I6xWi
n3VdlNVVMvK3Yh4AsNHDnfjVN08ZsT0v5gHD0p5F5bQOudTfLjPPnieGyRD+B27v/5kdg07fsYtk
k6HrOUhmBMfyz6O6F4iYAa2xvktl39VjGdwEvlKnKonbxbxrwux6aTI3uIF5KU/F7/4A/dXv/naU
3SIvyDCZaS+9L8MP8+d+l/svafwsy/A2rFOgXNhAIRX5/Si/1qY+e6yKlZIeGGOisjFx2jjm4bmY
n+i5Nk+EBQIcxKW44tz5evHAibNFMQp7aeVwPIo0MVHWhhl4JXA8dA6gV9jQDs1NOwvSmxpalbmV
TzMglTCR7HV+kOxprFMgXAM7pEVdXXUEOo9aJvqlwE+kYq9/0nBFwKb+NcNj32O2r9rA2/kuqJe1
4+HGe28b9z8sLu/vX9GHc0iRGpky/Eurz9AcZ62EoFC431kGAkglpXNsfhdeJfEtzu26prAODV+5
taz2711Fhscrla27GiXYbgDN6Dmp0ki5ojrRoQEBbirmfqlougpBwVx8GphH+xDMy5LIVd2EVr3L
gfKlZztv1VIS/QhWj7NjOauuqr6prhBirK6m/hzE9O3r3ETR5AqxjUNLW3IZSR5e+748lJ1xLy6o
iNfTWAFm1/tYNbUo7b7kOSi2ObGKHbQ46jDXVDe81YDtvtXeR99rvPPVISFVufl3ewSp2v60R2CM
eB7xGYKeyNJGA/dT/gLILJrCCj2NNAkQWd5TJ6DrSigPkmAQ3ED2PlieGx9EW9wIzulmbs39tW58
EOqn0bkNhzKYGMPgG3RU78C/o1EmaK6RbaIBlT8eq53bgm1XFJ65zr1mwct0uJ27srxv1y14Kcu5
OQ9QEt55ZYOdb1rkwz89VmK8zK256GPHAN9Q9rrFqbdSBK47Yiz+Jm/icdUr3Ml5oASETnV6ZLhr
Hno56Xj0cMHNxHeFArov2pZNMRUzLggScy2RHcM/GZE2CPkmMjhB2LOhtDzwxiYRYp16o8KxuqII
TL0WJqEkomDJfhgQ05R5hT+tmCcDMv/muLEHF9IAImp5UxzsiVFU/66V88jcdiE1DBYIhb/0JoTN
M020evtc2951SkN+SoZMnObaezH3ySEax4oe5+48Hj9OhbywOFQmpiBcZ2IPJ8i65yp+othbruZW
U1+lNA8umsT6xvbFFZ3mkEZAEGxD5VWyxrqHny43UNWuqg6bxy180Ox2tCx1U+EHEYnN7iyI2+4K
ATIySHMF0gqgqcH7zGs9bGJl2oMFffYBaoz2EKYkMNF7e669zwmm2XOTJ95ZhEiU0Dr9trWtIIhE
kth7EZuLQFKJa+1U2fVco+DhQqwXwtgaILZGULf6MI/lAEEqS40bp3folSMZW3hlTVbu1JwLu+bs
KqPmZtpw90MJ8k5Ut8h5U05anT+nQbo4IKnFBBDZY0wPSVWKq7nI+jI5B8P13Bh9PE3LgIp7JI4Z
d0ifoGk0j/gShGqQHSBFn5aGuJkO4MGcpLTVbV/5UZp36fXcMl6ijzyRsOAwNhc6DYv1CIhh+d5H
jbCjxgQL0F3FKQPbtopb95J4JphbRir3oqzxQ0v8alWakEuSxB/GWuACS0CtEJgYbwQ/DezIuVZ3
/fham/sARSJG0iFUJpu02PssMHs3d2IbrLsmg4JqrjsUUJ1WaYZEVy3ZBcUw7HrdpEcSxICkrCE+
N50eVxZMx1skspFLimQOl4xNUoquVF/7Vv5QgaVeWObgdu5BQVFSRbSVA/RQZRn54KhweDjNURdW
8M0T1c/Yq4PHLMwRHjWOvuQASsCuhT/+7xvqX+B1MNELCJk2VWymGP7ENUi8WGRdUfkXUcfQVM2A
tGkKSJZVChaiDTAb+rWFsW1oDWYwexoF8/dt1HbSt9H3tfMoYf2uIbm5+af18+XmBQJKnQWSV5Dh
ACGzDXa/yJB55A8L2mtgEYG70xLogXoHCWhU2B0pAf3Ykk13MWUMQmbodReqvKhphqVlkStKpXkY
Aznuez+3F3Mz7nt7BVEn+HfTKPQRsHSKujiNSGTwwFi+KIYi3TQMgXJeC4R+g6rYMOSRuTQju4W8
S78M9YjcHzjz71TH2LbidrHhtfIvVuveSqAFW/DF6BZqqr1d5dlXZsFyQgY150TdjBxESNgqzL32
Hhzn+9kB/T1VV9nbVKR/cV6nglzwkHfGWgI09E80ADK/dEDAtVXeHOpQTDv/wIMTAeJ3cusu+Eb0
eOvhofxmu8UPX/TeV9foJgp1PD4AuAEq6Hntpffhh+iQNHepypAcoCn7G6S8aFdBIehVllktpL6l
OMelsTd9Q2twgai/JVYf7kOQv/auhXQ5ftfZh6Ao8u3gAQ8LZS43TW/8s1HMWnnBMF4TJIVZ5TmE
J5nKoUWTQf0FaoxqkZGsu8fGBVKw7p1H6YNCXJnOevLH8RGfpHyBAXDyx8L/wTq9pk0u9jym7bbo
8HFamqVXA5Kk3GSm+NYr1/nqcGSkq6AhAHMcWKCDMOncr/va35S57tY99+2vgkPJnAbiS4eMBHi4
d2M4qK1BtABgQSWhTmqTF1o0EZjZzY+hANmt8RpzkXHK14RZ7qEuMn4KOENCF7vgDxC03nfh2Pyw
ErVuGgZeSA4OxiBlssjdpLnVOaR6bmO3B18NCTZEbtZNKcxdpRW2S+Hqb6wY1w4Ytockl+nCT0wA
gZblvxZzE4SACjYIE8t5AP+hsJvEhphja4XqPOm1Gk7LXejfoN7/cJl5ciDrbuHbOQi8VlgtexD4
z7EtwWX3MrLmPNBfah2DFgqxww9XfAWxeHzJcDAjVUhm35BizLaWosEWWmZybUHJuuCFX3yreLmY
12RB8LMhdn4xGlqABrceKLoITlhO5i8dR/QgcJQ2jkUILLAb3snZ+pgKd7JS5v6yGe/47673/mp0
7uZWFxN4d6msXq/xv/bNF5lfoW/TR3BSEPWVAVvCl+NfmraozlA2XRNLiS9zFzRxe/DRhyt76grC
UgNDlPZmHlTInbWnqoKIcFoekqG4y70N9UEyWFR9uwLCdIbys77yaqu+q4U88DQZHgl0n9sC/x4b
HNl+eET0QEUtCaurwnWbO9LwD9Oaof0+6vABuptha9z0BFFrU0egKJbHng1vxdzUyYDfj7FsOSBt
5HXs5PxayT3QaQucwKnL6tgT/s9l/dY3enjQYzsvVvMorAxz+PfzBGqvPw30AD5TQBAx8pAg0sU/
yvoUDC3cTI+5ysglqAVi+2vstWbfjcHGaxi5KaaDfAzDDZDLt9Y09t6axuaZ9XSs93/M/HvdPBMq
cQRRf73C73UyscpNV2YjkpfEhkRx0w1nLzzaVctOyLE3nOeeuRhSEKctlSIa9+dA5aXwAhDqH++D
QCPrRZntRcLiUxEydYsHPD9DLbidW3OBlCVsg42iXDgMNLhFWwcN1LHBsBGZsxg9PwAM1oRXSLMQ
76WrbmSmwqu5a65ZsmqXDR8tnBi/BkAELteZ5sNZhdWK6pFc88lCHXRhll5iFZsRQao74Sj7APsB
HA1NvpVjl36RTvBjrIm4lE7brYcshjwjTtiZUlcsScqrncnBCYTQAM41UG4QUs1dYrJNor38wcs6
dWQNcJK5CWUTwa7FagQcM/MwjERCILpHSqHmbKWZXiLdGYHsKPfwmHcsP/NyNToVPaegaoPKZ0Ob
roEDb4ZxfGYkh/QwaesVZzK4NIbcQp6mX3SLtDZ9rso7b7S9LYTROFz/npHmFhLJxA7ZwJeFLtbU
ycEjWp+UHs1KIwnlPc6y70XfxT8I+drUTXWdAlyn29gHXZxQUGOJn7LrLs0dEFGkv8pYxR5tY0Fq
wPSLY6VvM/Du7f2Enq186C5OlaHVQmhQBT1jhkew+5Cqo/TZgRgpHwcXuTqC7hDPZgrSk/KjHPpj
b/OCR1WPLCdWBUi0QnaYZOjIT+7Qc2f7ybcS8HbU5mH8EJgC+ZW6NPkytNJZxvgw1ymSZ6yz0GpP
TOhh29c2sjXIVhxipNfb5kEenPIgTtcK/0fyBr8Y4pIuYo3ISAF5CGzw8eQWw4g4aO7uODIlPSY9
zgDTh5cmjstTX0IhMvfTGKkAXNFj2rRx9UX/YZqdFCxCApvh0RoyXK1mb9Mg74PlHv7E0Z48UHyF
iCOWXzkifqvUC8SxVkV5TpFAYMGBNH4D8THltvcibTtfQLIYIs1ZCPVLXUq8WVI8JLk+ay/xXnSa
/sisrvziF4X5L9OXfYqsYasKQb0iDvgkNv6jL/20VdV94vhpkw8Xm+nwtqT3gdtg40XEeM/asFgi
n1nxFVIRE3lW3Vy1XeHe9MRBdBn9yZis2qGbBBHBwjV9spsdkbkpK/axOY96eX0opLkJxyA9xo7s
1gL5YEB5TSAyANrx1dXjjWxMBQ19sDNIQPOz8syzO6TBgwUEbqGhK9upRv6s68o+WHaVLU1jhifh
Z8hkGpK7cupHYpYM7Cp3eGqPhYpzZLWM3zz/PBntdTfmUPtOJ+uMCzjQjZ8kMWznpT6tN2BLZVHB
XLXxIaIaI8RO/NMABdWmNeDabP3OWc6SHl9lHAaS3XevEp8YLMoj71mzruNefR6Yl3jGw5J5Yh2W
/UoH/aWm3rXtqOpmjkAj0JMepy5LtdWNMH6KKGswqSiIfQr8ulghATacIRsqgEnG9L1GBEESzn76
QXGr4sB6REyNLRJVOtcj4jXY/x21f18u4/xtOb651+Ue4/RnKVtouQZ+1dC42/qyz64qgUStOfey
x7KU9TrwPb2xyip7FL73tYlph6yRo7wLgWrO3QOUYVvED8FymRZlA7w/Ssr4SIVdP8h8S91YP4a5
8Q6DJ8rF3Oyt4Q5hoys1cWIg0j/7ihVfeFdDBuq47XLu5xm/ip2q+OLWSKwTjk5kp2YNTRxMcFjy
x2roPhbvfRCBdSuag/U5T3kfmJvIo9CtjIr9ZdZBpN8Tnd6ESGO2grlh46CUSKWidHHkBTIkJTAL
97qJswMYoMXWVU2DMLl21jZvgyumRo0kkaq/TdMQROUgqy5JPcn1Had5tAXyfGg1uM8krm4hCc9/
gOa3HpI4FtHINgHjoYxcSN+bhEse2blz8GO/fmm4vHNbpNL62ZYU5uoU+0Eq0b2Jm+TGnlp5IPcx
9rebeUyjNY+5U1zo95g7xZP+XhcmpVi2XUaQvwaodkilh4h2KLZQLbA7wMPuPjcCwpcJwq65b61p
lxrwlHBHNnfIdbGDGc9/+qiIOJdfgYU42Cj65JyGqbu3we5Ya0X8u6DUFeBv1fxQyCoaIIpYOoUd
IeGxdRsg+camhjGwh/gpOPMC9iYEPMPXvOAHGab1CdmQ3I0PJC8C8Ml/CuRgy6j7EzkHv+ZJ7Twg
eSKSVwXNeOVC/YUcN8Ts3LihawgyoT9TqVynonIObunIk10X6QrYdvLgduk9QmHNj3Fo1k1CxfOQ
IHRtvEFcU9Vjpymy/0vbeTVHjiNb+Bcxgt68lrdSyXSrNS+MtvTegOSvvx9Rmi5d7czubNy4LwwC
mQCpUhUJZJ48J9wFdW88OGESsi3WrW+O+IMlczwuUorHz9EwJuPCHkpxdHQLYEw4nKWBUN/bmamN
Aym+YqIGybIvvWhf69IbvvSUmGwcCP+2ZlCPX1rNXKmd4j2PqahOlkvNkdqa0ZeuiOHc4euxk01v
qs9dE4hH2CzaB1Ek0J3h5RVGuqMcFVzG3CR4R+RTCb9TrtTdmTH/hqQ0ghW1aPGjPaXJ4wQMdQGs
ApT83CcPI5TDCqire9lycifa1Wm4dYvCgGtlsA55AI2RWTY8GVQYCRqt654pwqI6sO7FH21QPsR8
O4JFSRVxkhSQscXlcTT64Fs7aeRdgsj8pE5314WBknznQf3Zb03jBdrFaddlebiWTc/roUdR+KVd
rfxZIg9sFCt+Iyz/AlYy6zO8z+u7po3OCelAap2Q6P6XJAclzmQJ7Ep5pqJVgy6VWqqxmvp7IMLJ
oRG1v4E1oXj2C5Ylpp45P0oFOryWH/HNd7R0ag6TO5YFuEdl/lxWIWyRhWHf3DMVUJacOlXgMrr6
zlNbOTUGjU9F2DVXkU9dvkjT9NgS8f1ZU4k7dEXyRwtB1TJq4/xiQii+K9h37IJCiy8BuhVLWymC
P8AwHwMW5XJQL5yEKKitLqkUhKCAJ0FpZdGzAxedzBCHYL6eE2ogCNe92X63xmT6aJvHtV7j/Adk
BQK0//ofgI2bN5eN4Azogg+4HsI3vmmXA5weOiUVSTcm5UtqQXYTQkcmKr05QqY/Uas1n0Ib3hzb
+XC15OboLWWngGGlXEyjC3mdNWxUezrrrmcdyyy3j/Ks/n32V00hrJHkXmubOxJawGO6vmcB3rtP
jgatXe723VFTKufUJnZPNZpmfiJbHxDK5gPPyhNZZeuHHJQpEYOcGI4Bgz2/HNRAbEgduWt8om6Y
pX56r+tl+KMTYu1CgRRS2VYsIfXIf0ZD8dVp7emLp7UNpSKq9aiOiQX9X2SfW2oeoBBI1H2iJuHZ
Gq1iY05COXih+Tn0CailnVafCNF5R28OwijZJJ7zzIfKjkzVT8hi49bkC1IQ1SUzE38SiWetIw+c
kBxEIDy6DmLbWv0eNGqF/9OpQavVKcXoclA8X2neNl2v5OuKeFZ9+Kp66Gu3velR7QIJbfR5aoOv
muVqJ2Ek8WEqY4/FLlHGxmct28BpszPnGGRlwAdsVaN3jUGCsAJjH02fytRaCTVR1zDd2V/K/leT
9uMfbdcOm5p4ys61YmfurowYAjUz+ZI5mQ9CcKz3TaO/gOT172SXPMiml6UbAu/x6UO/2ej6Ev7T
ep2Pj0lnjMdwhv+SAYHtbD67HWRfAop4l+QnnlCwzBmB+pQnek65gm+dtDmC7Nh9vtDd3D7pc8hY
WsdOtU619xTUQ7PXs8R4SSZvQ5LOflIHJ3yoQ/GU6gNJMLPxdlqW2DD9ziQ1HZCYoqzznSD+vpK/
Ws0d8503ut21Ka2ZXe59bdxaZfvLmrdmg6+CuVFimy6aSqydK6E5j37xwxgd5dR4o3OWC9xQ20SO
Wp2va17dtWHJM3u9XxGcZjmTAHCEHB4AYRN+kksydpnBamzC8FTGYfZkTfH7/oldH8Wy2dPsT4GV
92rqp3Q03HPWqvknuJzWpryjiKIylv7uShi9urMni39AFk6LrG3dc5uExSelDdZynznmXbnPiA8v
RaJ3T+MQltvSNeKNTBT6CaUPWWJ6p4SP7CWPL6WqjZ8hCXu+rtunqjRWk6GoG9bGziHzO+VMLSzb
y7itvlC+cQnmWGcflwc7y61XSkPilcG67L7yI3/vKU2zjQLPfExziJ/cUpl+tPrGTJpfua9ar3nx
SDC4iGFIeztRlI8970253ucUZb3zyavWeVXz5LNMOUSOPueIHMKt89cpb0gZ6VT3b6S1r/dtVYzf
XGeRj+zVff6dSy8t2rs0cpJTZxUR8MPGee1gTm3SVvsOo5S68LRkekhZJO35D7ubNBLep6ztn6VH
nUVsWKP0U1um1bZz82ivpV312M3BN+lBle+2tPrxXPJMW7Vzyr2eD0K1BXjrTFu5Wgg9UWLHdCL5
sUw7J/6UDdGdoafVRb58CloMKC/yazzbbq3WCN61fo/zfb6I//7tj/jLv77/AXMbZH40EnX/ClUx
LKVRAnUYnyfvUCua6PZRNgRLeHf6VU9pMPV8jX2UZ1QtsgGiThR22MZXFqLt/U2Xg8ro4VFaacQm
oEgFppuH6nPiUI5n86jajmYbb2w/Jyo8Y3AoB2XPOYN12gL4SAVndgTm5GjzZP3smN7n3E30e9lS
g2Fh5PFzEhG10ezcP/DcrldB7livY1/8cDIreyi9RrlLJnirMkvod6OnkJVKhoew7ZtvoDV/oLri
UVqfAHFL+vElNua6+jq9JGOAdE1slevIdYu72nN8uM5Fs6/ZnVL7payhSeyfBl2dTmnU/aFNev80
zlyBcUslv+2RVSh51/2A23JBZaC2S7RY2VV++22sgUJmZlbyeQTGSmhe/RVWknWul86LOZr+1jHt
fGtXZQeVVXlO/VF/TTNjJfNKagvAahRFeHHi6kEoYbwfhsg++rllXQ+8PoPya1GBOFzAz0VSJep/
CZ33LRmaqPK+hIUP1txQ66PrjO09KTFepR3shAbFvFBp+eZ9zdNpKeBR37gCRMHC9UJANV3iPLq+
em9o3fRVCxqoYkooaXynhOoYvvVCdV9CK++/uS5kEZWom3WMcsfWrlVYVFVLvHg2jN61GfbfA2vc
1vCdh4vOeO5z0/tl9coDm+JdS3Z+NToeaM4ENq5WaxciC91tAr3xsaD2f2e7ysGfinytjd5xSpt+
oXqp+TLlMC/0kWFvCr9jB56393rpEkfLx+hbl4iLS7L1JyknYjaOtwx8aGxAzEDsoTYHr7fCOxwy
GHyKPrzLx6k/JGN6GoIwfpCHqlK1o5IYj/3clSgKxaWZa61Lq9DOwhm1syrKL5SggRPNy2f41p61
2kvvwRGpnwpF+1wEmgMhWdmcR6u+ANvMT2UWx2zhfsZql5/UKHj04mHcB04WmYs6gnRZIQDtrafQ
zl6FTdS47NR6I5vKaN+7JdtDW+/FXWdDhRooef5qKnG0qtUuPOped9bazt3fgF+hB9yrAraUlGFA
HZt4A4RJIFdCEJNwzexyBXaFDSzKBUof/viJzEh+X6WwqGlFczcOMb+kSWgHIZr+s+rypLbVNNsS
JPnBe1c8ZG5vnIfB2cHzQtEkyEACemb4II3q6IuHfnCcA6pJ38gx4iE0a9x7EbCxazuiKIQydj1d
+EPer0siy59ZxnRrw4HWVTYR2PGWqgepSU6JErWB5bgUbaMUpOKM/Hg9dcyObRIrLncp5t4k4AXl
6vALirtShN4BHdBLNcbWPfwPW3afa9MzfsDNxAovbr8J0+ovU5uVS72AHLSOXqea/C50FzClxs0v
YT4J1xGfmiT0TpU/tQunSvvVkHQOdAo80kGx+jtVoC1S8nO+ZEpXXvL5zDG1S8ZD/yi7pLEvmmwr
hBEsZRNwU3anaPW3hJRw0TjWM3TL/V40cG/JphMFE5G35Gus5PYz5TXiEa7RZTq3ykLNFlHQd+sB
UqLTNB8KJ387SxMDrt3Q/nrrurndfD2jrEhtcPXfIx27OY5oMMDy7R6Gqon3bgd7PvHLbBeZWnAW
UdRsw9pI7kgljhujNKr7ya2dtZep3VGI4OLxZt4VWZEdKclpDyE//10Htv5kUCyw0Ud1uh+qtoBc
NlJBjSdUX5lCfS7Th7q2QB24U/ZAaVe868263seB196PURcR90rrV93Pz2rFLz1JwRZoefNHXEOI
bDtGdjFIu+4AUqm7vuwgkIb1ca0RRd1rNrMJS5lfGaJauhBTfKXSf62rtf3TLbMnjTXEsiGoeBGG
shZWXP4yjfou5Fn4GvTcoQiT4mLlUberx/bO5ae0TXRXbAcLrIzquMQW7FB/Ua3mm25n8a/cPqtN
SCCXH/PFJvf86oRGuax6rXmcbPZHVdoWJ3eoj5LK3g+U5lI0JhTPDZmAqhiWYVGnPyFqIRacsyax
XTPf9FleHCc4jM86OJJV6AntiynGMzEQl0Ql7LMQezeqXX2NQmtaC1etDoQpnUfK4X8iQ8GDkqw9
O+LGfsiaLj4aERRDbtaPd5k3b18s61uslaQ1pxaKn7ClbDZgiQRD+kM35sF3D5gc6jXZCIGDKRBW
r9VNnffdC+EJEiR4RPPC2a2K7EEXTQEOoNmpTpDuncmz99oUFyf+l6h0qK19D0u6t4pEBRP9EHu7
UY/GU15CHDFEnv9smWZDqcRwSCjeF4ZYGJDcQ4bapucIJPGWDHK7luCugM9yZYuo2kvoV0dtH0gR
xAuktencRQes/1lV+/xR9QtCpq11tOo+XRpIyO3hBA3Wk6vlr17q/CTrMlwqLzYvhRH+iOZnrpV4
VEsr5TLSicOOnoqqUNSP26FP8kfYVzzilV3z3Yasl0Id7adCygLyUudTpZrTGv2IV3esYRvKDe+S
zYdRi5Fzifmi+raiK7A6Ntpqqp1yHfo1vI+zj+fZ5taNTW9x6yuVwT7WFg+W2UO6pdZgX2D6mzuu
k6W2tg1ANfRiehmVIFy7RZmflYAAIKEv1s+9kZ6QTvjDSQzvHBnsr8PmaTKMaKlP+sxHAeN97R8c
z9XOZZkYy4kSM6An1IV6aaPv8z4d78v5EEFok8HP2abRrmSnsDLtTn8B8f/VqIfhF/m5KRSELQN2
2+i9ZIum9Yq1IPbN4zINoC1OeVCbioWyDyBMdVTiVVrZ2ic7DpydnyjId8ABRPwq/QJmJl1NcKAs
DLUcT5MPeiSjun4T28awElZSbFx1dE5F1XVQdLTdE1yA2U723Q5a4/7p0rg6cTUH+BerEUC5TfPi
NqJZ5I4Zfe6pa1z1mWVcEi9kiwoWAtmsbWxM02mAIxt8D4h2oVeQOkftWdQGW0AiVFBxU7xX6bBG
yj4tM2zYBtp6AfjvEhuR85NcFIXAkLQG7mNgsEqmyP6rqijjAeTpdDAVAEYLn/KhaJxDE5UiWAgm
X5QmSl+FGuoACAAJZtXgEgAPD6gK9sduMmyk/Fyq9KnPt8KIhGSQRSe1HPI9BF/8HkpVWVXOpJPa
8/zH0RGPkHKdKTqDXmSKFQIsSbf1tbp4IJ5WPLCWnqnLW2U12ayaghb9ErsY4/NAXINQSFt/SsrC
vfMS85nvj/08jUs1yefqlyC5dzqCPWN+6WOqeuShYhe3qnoSwOPsJfviqvHv2vK7bMBZoVIdLBJU
AOrpkgQ+xCJaO2y70JiALM99qmVv9dSdCZxpSgO7BfPeUiDEpqcUcbKEsZoFsNIBk/Cc6tR16dtZ
apTJGuQ00jiRaFrysPhcT3kS8b1K1X5D1ahyri1Q14pqldtMQ2lHHvgaePuude4NL5/OVm3zAsji
h7ZS0M4reCyygnUetAk6K59PZm/VlvMg+6A6PehJM+2K2NWXldn4qw42Ss0fku2kQkJYVOMdWSfj
oo6jtTT8MHgIuevt6IzpTmFrWenBdHGVcQ4h3INgXfWWavKaBrnplXq2JTb22od9cg77H6NRkGiF
D3TjuQRuyyhxDo3fsBabz7SkgXdQnt4OLXpX1QDnTBe1a8KmpChKx10IJX31kzD5g3pa6pFNpf3M
816DbsUPnsCiRGszrv17W+VLESVf2VyRgJ/Z+PTO4tUyN+VBeGi5IdFFdGAhTZB42odcrKCy1y9G
8xiZTRAvVTulLIEPOPZiiodUr073vg3/dT5pSrRE8KYi2mDBDTEpxoM8oBDGsoDq7o0WqG99NRoq
JGz0aj+ktXn1E5p2R0LPPiWFhUpdPOPEHQ2SzYhIi0cZ17MW2s2jaBDfoEbh2XT6tZeoCiSBJqCR
RnsxQKyeCBBAujw3rRLJungU8SbTy7imFIIi8JIK2G2qpim52OK768cFxbNCHPitReyYzeHBKhIE
Hrx02lqe7x6TWvkcxkXyKMaZQrdunoNxrOGOcC+l0Wp3ZaDUz56Bql1PmRZPWJoQEfgwChCa8Vv/
DqENce5L4Kd5bP/Qpil+CbK43kcqKieVFyQvdkK6xxRNtJPWxBygXAzNEvQKViqtKddJlCcIB9VH
3h/AWOgeHFQA0rCwFzYbzaOjQCwJV7yxswy4ORRftT9Z5Dl3GQCmlY/fp4xQAiXcrroiro91VLVt
WfB6VxLHIsQS1lsTmOhajtW9PtiWWtnBBDSP7QCd8bYnzjc7s8JrNsUEMl5ak57YnzlO1bUJTIsX
FoJEG+mci5T85mD6V6saJPm67giMXccOg79ySGhvpbPRtzq1eq5/taYzpwg53WonndVIkHjrSQnJ
PyGZYConw5ps4aPYWY7X3/dUf6IfMJUnN0EWo4ielQZ5AlU8K5rTP2dI7UGF6J0LMx92VW+C3DcG
cd+16d6Keu/oGMrMxTX3tdrXalLKu2tXjyjEHUXhC18tKfWI2TEDNA8PrnDFvfTP6yhdsX+Otm4+
LDMnFyzxIqif1Tg9BsGgPWba8D0nOPW1LEMqogvDus/Q6dtBqHZo2ym7wLf7qVOT4MX2cv1AaTcF
Sd4QvNRJ226ItY8baQU80CzJEXoHaS3M+ilriv4SRK7xufvaVFmw08NCXZXCqhdxZterRqnqbYO4
QkZZ9zQevJIC+XVsOX+epvOpqWUVslI3h3enZqZBRDwSPgisR38UwWebP4+ELDDewQs+G3zbHvy0
OMiWYgnzPg7GR9mKp5yq+Fx8l62aP/pkODCjR0MVfkYcqTu6Azk6OWsMkzqMnVO9im3FuB999e1g
KntHEcH9rZsFf3lIUXiRTrf+1Oy0dTiSKf5gKIJYXVQ+1QI3Z+lCPIK9ju2exO/L+T0bRqvWtE9J
4mwi0Y6v7mT7qwmx2tOo5epZ1Ql3gZ1euTF75HCEqiaaiQDkAWqRt7PUsJAiIe+6nBwoAKRV+32W
Fpm3hlDybezNIJ2lVXRKcJ1ZWlPJQGAL2MDn2Ot11qZxF2kzAdzrIMomwAJF0gGuuLdDzFLhkM4H
eXYz3Pxuhg9+/8DlNj1ETCDb5Py3cbJ587ld6R+4fJjqNvZv7/Jvr3a7g5vLh+mbYAbmfTB/uNJt
mtvNfJjm5vLffR5/O82/v5IcJu9S69Fqhi/28fYnyP5b828v8bcuN8OHD+K/n+r2Z3yY6vaB/VdX
+3AH/9XYf/+5/O1U//5OXegAWR0aBSR9I0u7aP4ZysO/ab8zkYpiVJ66b6Ou7Q7lzOss1/Z1wLth
f3kF2Smnej/q7+/odtWbD+xdBClulvcz/V+vz2aGrbcwY1bntyteZ71e53bd973/1+ter/j+L5FX
b6mBsCrRb25Xvd3Vh75b8+ON/u0QaXh367cppCWd/+Uf+qThH/T9A5f/fiow9R3q3lAem/HY3HVD
6KxrEPFL2Qx7FxpbM29A7mAFo2UtVZid4ZtrCn2bNvBaNXB9b6VZOg5jACYO8MqpDyFd1AtoS1bS
HPRr00y9M5hfKuhkVz956bHyWAWWeqlv9dFwViZJpSV1f0vSDEAvZ8aiK5+RpDaSrEbU7MGIKk+t
YUJx78Z1pDtvA29dNzYkVHRg1q0bOA8jNG9M37OWeZYlW3JSxKPUrHgElQn1cN7eGa6dPypEX07w
X16kTXpV/HI3nl0PK232kG56AptOSLDlIF10X2WJlLM0ZVbpkJYFGC5ot5H+5CLS8A+vrrv9xbF0
nyDqX1zZG4NTr/vfgtwgApe74jyBxAIHlsP5I9vwrYXLIfXezDeD+dsFvQ9cigGXQrwNk2PlQfp5
v2exqiTcFCbFu1pJRQsqxGQB5Kk8ECV0YkpnMN0OV6fEdc+gL8ftuzEgT/90f9dbhFrqLgcD6SCl
QXUGoiMEmLTIuZNnKeXbfZ935w/9LIiiFetTvkMfBgxteOqTAEGhP+eQHvJQsr2FoNnut7c+eRam
Tr+jDPLnh345Sdm4x7qc7IM0yi4nFZtMHcW+Am8PZpI8IVwmFh+Rs8zt2rv2S6Psl2e3A/A6+yib
U4+Y80KeuiRT/Dp+GyuHNWbkozNToyeTZcMGCEC/jOIJISAoSpsL4wiSwOuh8K0FQk3Yzh42sVdA
OBuo7aXWSufg9O6z7Lr1t9P0bGWty14DV3nIgCNvbDPol+M8UvZdryFnunXK67hOMF6vIw1qOX3J
irrZyjJdeQZL1sNbve6H0l0brH25uNqu57JmV1bvhu0I2qFdeVV0DsnhHtTWMJDmyZAkOCiVgm43
Il9q/b/OW82oVcTmcffbGnWbVoOBNmhQOWsQxr3WTidK57lEN6iOvh2MsoEDj2i+7Hrn8rHyWtqD
2KUc+52rofhCDpeF2JUXLiK/i+AOImZtQtl/36SufQxnUAQkaeofGfSfLbof328eIbTIeyMX2VLf
fwD9JBng843sdGbCPOpfLQIgq+I3NqixYOizAzJHc2yPX8pjRBb1eIv+OVqRQa0Ed7LsKyco09lS
pI8t2bCrH1CLmbW9bVZWUzYPhmdkm6it41VoxbA9gBTMgYNk8Qox5/qhFGP9IPu0ua+7MkIQo93I
tjR/mGdQ4/um84N9bzfi1FP7fPIEGeKFbMd+aBxd/a7oULtfXQ0En8ADDE73LYTfgcS93i9VJShX
txnQfn2b60NfOM/n63cfum2kjreKPjx0v4ny3r1X3oj0an9aEkPQ3r1hrq8dUoDHq49svxt5fckI
H22qANDTkgo/Z+krZEyzNHoR1IVt85lvSR7S32ej5FW6taW5F8l1xId+2WQH3W9B/n9pROciYGay
31U8ipgzM1LOt0PuN29NM4CPHpjISRpl/3VsTzXOMkB6dX0bRlQdWaey0pbmyAMZdmPCxhCFNyv4
qaIIEDBqmorTvBpjh2p3izT0CZFuNqZRg0TQlFb7xEhd9VFYxA7UAXlb6VPPjoksVRg9kNFdbBlH
fbiTXW6oF0sWowKG7UZTs6Wn24hoDc604zWn3VPMqt/LswwqPH2KuvOtX4e9CEUSayu7PBVQ7UIb
SmsLGbigxI/xtwNhPf4SUN+rSIFC5mqOTC9hyJ9Xk97NfMkBXT15tdsNhHXenPrGvF7tXX+eVqBj
oIYSk76f0qjaEqdWn7wuQ01A8e0feoRQR5eJb26bi2VNUf/F/+0bGc70wVc4X2ouk1bhnR1opAAQ
MQjBtTeEk3LIfNLREldzZUdEJEE6vPUVFFYVUJhu5IjrYDmPCOegXhW6i2aeqy7AUa7kjDak7tLl
45B5bkpro6McIa2FVa1S3XEG+x7Mer52m5jw6vwn2rPahpZUX0M7htfDatL7qk6gv4TPa2NR5/Is
feOh/+irQghNmgbog6IjAeJovJJkzUCjQ61eWQnNGUasGsj5SqusNpBWxwXoIK1ybNGRh4TT30SM
xmeepUmeHLlaKFWI1xOBr8BP3ZrSWs1kLNKaFSWSpSaApkbbxkA8YENPAU2RTL2XZzfDrS+crSA4
tC3CRv11hHQWrfNmoHbjx0SGbxKCJOptgLzEh5nkJUbYThbSIJ1v107nmwJ91ZwrYE2GYyKnNALH
i1AgeKUOymvRawv4AEgWRuYaAL72WlkaIKtyfBoLQX0edNJkwgPt1clVh+Sn6p+DdFLhAOMLOw+X
s+ZtXu8H4r3/bFZ/QEtyUBTHWbJ43Fsovmw1v6cyG3zWwpuU/hTpUfASltM+qIj2t248PUOPvhxa
TflM/Vxxp3fxrDGGF0WLrJ1tt1pJq5foFX8KU0qrnJKqPHGS1shU302JxgeJYuZw2+IHKYWUDANy
Y9CVd4+qkrT7zg1tpOFi+7MyRXfyPXzzSAF+7svIsTZhgzanZfYK6pE1AmhbuU6e4sg4mk6+/LBW
pqiSFfikqsbRit+sb33SEjVQiP+2jAOvn8V1qU7CB22S5imZGcwMtICD1GwOrSoUcfe7SVI0OMvD
lMN4po3l2UZ+HsVJt9g1mhs9yoM3ayInYPFkC24L/VyZSOz1ZpMsszEbtlkneh6yDJj4/T86WdpC
/hTBixtTI4SyrnooUaU6S5cRvvM72522twG6PSU7nqBU1csBlDIj44rQ99Xnet0puS+LIrxOYmhA
D9H+gadnvgsHGD7MxQhXSV95ADWdrsA2iY05Tz8pbgnFaBI8KelKjdX+qega8YTWOuILAu5H2TeA
uD2BivrhFYF4kl1VYUIVlKlnZ+4SoNNngR9WkXOzZNP3aFhfpE26mzF1pF5GyU6r+shEZP4r3CHi
6AWBOI7+AApdnsoDj3f0s443h49e1e+h0kc2fTTSqoVsq3xz17qFqLccePPJinj0l7fR0mzV49t9
XKeQ7TJznlVRB9sPLnaj8kYNvE+hhSaV13nmwe0VtDCA4nAqD7e2tEtPaXbSIX7zlG375nk1SVcS
EuNSC+AZkU5yDnl2u6Q9BYqx/MurSU/2qCGyoyATVb0Z7h1bSVbxoCVr2ey9kL7eGO57d3IWAg6K
zQeDL9IfIfmW/cf+YjiEZaYd67xO7YWcZHCf9LEUdwjdtICT0PH02Fk+2GpWo3g2ib1sykPSuY+q
2ccn2ariWHvorGGVJ2F4X8wtzwyCBwozb0MqWDjOHWpz/thM0dLrWlgGkLDVKP+OlnC8wM+v68bi
Ony+8GCGYtNEGTilqkauqRUPtaOGTxQCgKv0n+TBiJEO4u3tH9K5z20Aqk6T0q6klWx9d5+j6VeZ
3tsAlCMfgXoq/MjpohQtW6Maj97GPBzsbX7qC+fXzZ/SQOBddvMgHaq+GpdBH4472ZzasgOMZkcI
qzIc5U7jMS8/Z0n6djVYkRC9QQ9hb6RtAuqmQHB96UKbfdYjkCMl8oErNEmLs+yLCgsQ8a1t7g0K
5c6yw58HSS/ZlAcjsmNwNAUc4rP1Zrg1Nds3EfK0wQh+NjS3PA+jETxQVUyyaUiLpQXwcdUKJDjJ
wkNk7Ubhg4qEezyW2b9Y5VgT+R7pmxpu8CTHU9z/cbz0CE3+Xx+u8Pv60nibA1Dwhrx8c+9ZEfUB
yCkukzpBAsqmeOfsKui8uXkAkYAlvqPoFxwQsMMqvTs0T5YjMt0XeWiN2jyXPjzjdTtecnRSKeT0
s628p2TsX/3Gqk/XlksarVFQhEvkx/HbKu8u+wsr8jjNu7HdPBaF9/ApVxNrR646oMIJ6eY6KRG8
lNxSAGBnavI0mhP+c0+hxt7BHvJfw2y6OtV+t04rN1rfxgSiSBdjH7zNIw1q+v85z+3aw3++n66f
EMKwYCirUss4FY2+7WPd2re+wXor7XvjNKKDPi+9UuOU2kZ8GCgBhtLbOMkuIa1XH+leUZSz1lqP
WpJ5iPSUc8umMkwqEAHYrRdtUo1r2SnN1ytK94EipDXFV/UiciNUP+VztBzB+SxK0xh33dSuVbOK
zCVBDfMQVZkFdJtnfhvwyjvJtief79JOLGd01yjltru3dY0/RHuifModP5Dg3p3lqoYC5b9bnzob
IN2nMqfWr/05zDtwWc7DIPH90utWuZfjZZccoPH1WfF1gBZlHi8Nos/ck62PCtKMA/UcojyBlahO
Eyzkp79qSoN0GSfrhFw3pbX/2VfOlEbBV8eGEa22n0rFQHxuPjMBrVzP8rkPWWDrSZ79Az/XcRVQ
wQQz3XT9gRtLNnVgvEoeAZid13GySx7qsA/eMdGmQAtS34C2LQsQWgsoPiO/bJoZGOfBNAAwx0/G
3O1nXXIY2UsvZdOqKL2HI0kBwDwVL7pGEJ4okHOWVlb01zkm1jSX2AmfAoqVXjgk/GxN1jHQtNpZ
marbonQeG9+u9++aFIfs+wBCk63SeFdrAFnZQ2yb1klSw0/QpFij0R0lW7w/88A3kRKtYZPXV05f
8vBCAwD1Q/dtwI1Q3jXS61DZJccPVhKvHaA0q9KtUmKd3bgttMh4KCm0WnclcTLTsowH2ecrZotI
rd1cXaRhZIIFzGz5odTHn11gaQdCw8YDWr0HNQ7Vs9a1brQsXkZqxR7a2TR2rXLW7GHXGo6HoCJA
gUOi6L+unibFWqDTzWIpr3m7mTToAIQAiynBsB9lf9qijVjFU7O9TnW7GWmWNwjf/vVGbtMVL5qX
OPs81gMIE9gxGvPO0o2UfgfUn7othS394tapjRO4W7lflO5gvvEc9fjqc5viZrj13aaZ5mkmfqfQ
PQ+fCaG9UFCpPLfFaG0RPSh3bVanzzD5fdMBPn7/3w5D5F78Gk1QSawxjCp1MgZEXpIMUA1tY2VX
2fumOTels7RK51tTWj+MLWDd37VgrJeis4xzloAHGnz3C/hWzT8EyJxRu0BBZ1qXykiYJjZRGKX4
QXo3Q7tKakMci/ZXWljmIYTi6UglKf+qSikh2FFEUUMiRi+EzMORkJC0jrOLPJOHuqFI6mr52Laj
FsGm/nvpUczbSj85nWwTROooha4O8RjYxQKW+4wyaA7GpIXKbqgI2E+8R5Y9GujurzQ1syNo4JLQ
Z5RlxwZE1BKRhlnplkGNm3rrqOsi1la5o5jnqlSpWhcjFYAz1fPchDXqf1h7s+a2dSZa9BexigTn
V0nUPFgeE7+wkp1sgvMATuCvPwtNx3Kc7O/eU3VeWER3A1QciSS6V68lL7MWhuu/eW29b65Tq2cn
NOC9YNdZfunyBHovZRy+dB3gSEZfypcQRPcLvxXFS+hCMK0sI/+540JbaDZ6djsTHU0oG/h7wzXD
uU/bSpJwHhpE9VCBd468NLx5qa/u/+/cLIsgfTJgS96q7k+zAzzGbCDdHce+e3IU2wnKZ0CxS9QM
D0NUB2QbAbmcVrNbTcn70ggatYKFhq7AN1gTeI1WbUGf4kEjVU+/sjR5FmgxuOp9zS5DXmfQhIO9
yHuIXEDebecrUC/an/FqZnwJJ2jI4w8gVoBrpV/R3SYWIvLDM7CA032ltVeyRyyv11lo2UiMYbFY
tOvOApyoBc/mCxQAeDL+GKYIOp64rV37qp22MY/qrW7l0T22g8DQO4XzI35lLfhPKBL0ZvLqJKCF
eXuzBt8kOp8KyVegsMjQA/XOo01GtBpkgZRudgIaz70UtQbp0MjG0+z9LCqQKiVb/H52885nyVie
ugLkWNAHvnK8ve5IMIQOaGK3znYS6hsnM8vFJwcNZRJeqyr3dhR7i+AmcmeODcxpn0X3IPcrHowm
S4JQB+y/FGgcS7SqWtq9m/3TjslysuT4GiVNEkxN+jFCqBLJ/4wgnijovoMMk8tXK9LQ8FGAanMD
dpscvyJNh7KI2pEIDpEQWwcnmMNbjkwsbU5ctdEgfxihv0GL7YMPztBu5SsHef3Mw48ma05Sqxo0
hag9zYdpam3UgMeDaE7Eoc16JHxNKJrdSwATd4OnsfU4VdozMlhzhImmn0UuQTzkJGiJKlAfNkxN
3LO8/IbSs6Eovdt78CjKc+SOW7PAx17qpSzXtgTFP8XSwdSzb6CwMw40qrt4Qk8lJIGwKb3D5nLZ
Tw3KkmFurVrpjl9agTxcaSI7MolWPrmsWFELNOhRsR3uuLWiLmePucbCcxz9hAbFZcaNXnuIQymD
yNNKJwgj0OLSgTu6vtdsdQDWPMddBKfA1loQtbe67znujagUKA+Fq572/zotoNy0aNAOi77XWo7X
WN2vQfZlo4aT2djWo3Gh+DmFbbEWVSRB4IrDBNztYXLrTeZJFzT3MJlmhL/tp5AiMcdDJrm1mMDC
sbrNvcXRWZSKTfK+1Kew1LtovpGLeAPKFWh8QMZi1bZOcWdXGTaaVppsGtZmK8Fi7DT1DI3znT7t
bKv5PlS5v2ZQGF0SQ3865uJKthZyfJBjGcWVHP9p09VcdPihNfUWQ1Mg1josO+jkrqjweCOInsuW
H+qYvCucdTgMT1S1nN0zd/Sf53N50zJNNAnTkpAvdNZ92T158QrklwsbWk6nQULNKEg1tHq6xR9D
IvkvBmTosr7dzAIBv0Jb1YtMogDvdlqRRmSniPelyW6p3uX3eLokhfqvTg0CpkqxVtMBYgZOAOGn
aXGz0Znizzyx0geNLcXYHngJ0a//Ng8KGWgKosghraPTOKRuUNbpx5jbii2I1zaoRv1w+trZ17V9
nv8eNATrFdqio7fPSx8TVbY5jOxe4aIK8D51HpLnkw0Z329hBGlmgw16IFrc2YhdoBLmDwDq+0sE
aDEwrAbUv0BWLqI6P1oWeEIpiia5UQ/2BeX9c1Ir0tNbqcSIjTHwrQLtblUqT40FJZlFWjnjicbR
hDp/L1FKJJumYj4Gous6wN3KnWeTGzlhA5VF5N+AvTZBPJT8tFB522mFNO/oAC1fd+UOIgputgbt
dSgh6hEElKEDDK3iaDVMk3+hA7LVwEg0yHkXYwgGR6P0L9xJzXMzvlLAB3PXG2vQ2eZLst3WQEoP
uCfhuvMa5HAKwz+xCK+a6lLd+/WAAoIY92QNnx145/gHpdd+d1u89vEzqKwOXz6fbcGgBEoYRasG
UsPmakJPdMB+8CIKyHzV6qACyEQBdEjcjyYKVRMBVrbnib+vdVv+97Vk2X6BgoOx9xhfuA6E5+iQ
GKW1iYywW3LQi2XLtgQpEpt8a9cpXbq+z/27PucqRzVlyyEarE2oI3oeI3GFWnxhvEW7aMe5K7GV
+Rx9ux7NgK6pNYvaSWv070asTxFdZbzEOX8Z09i9jgNe9+rU5DsaUuuOP7kHdKGJE/Xw5IkfXRPj
QAMK4mCmRy+j9Rirvh+yIzrcpD1QU42NZrBl5wEsbQj8cmgGxaAD+e1St6XUpVwkcU8UZrQlv4YN
+vzUGjo6r44DLpNDpmlp6WGxjhRxfAac/h3P+3MDuZ0DmehQgdVp404pA5kjwpB5BNIiQZxuAzyQ
am69r0crUfKIZe9saSuR0iOOTukADsdw1RqGsaBtCtloW0JnN9ttxicbLWCh6rfQvbILOBpAARkC
X9gH0jA0i7q7Rs+gxKDoxNDu+kYYVsomsG0Gisyes3ytoX9y3agC6ZRW+RptBuma5CpuXhmxf0YD
CBqU9OIl+pTc4BNMnobkrVBynL03NDzB6VGl5fPcT455KeVNJ3yTfR8POx9dRFVpP08VmLpCA4z+
Xm/Yz2HHXkOwLl3I2bVsAZI89ljnEGmRjG/IzHOPncwBfbgji53nsdTFrtCrdEVeOxKQk/QT1NHU
BSAF+XaBecnR/XQBFBM/XCD2hLcGlSlQr2hzaY82T5cYIu1Cw9wGoE8abJlBDg0Ent6xC2W8EnYc
f6/RyDEx8J92tmatB1Y6ILUoU1C/QxZQBQBA6YLsIjIvt5kTGo2+1wY2wX5ofcmm3F63doSvlQ3W
+myE9q+lMCu9ArvcDmQrRmR5E7/Y3Ox+3AzrGkBJ5LliNN/8PpWGGoEp1Vz06ZYf5sr7JMaXye6i
plp0Sp+CDk7ZIVFFp00CCFarDjc32eQU8dU0IBFEjs9LzOtUDQrFyEKvTNY4x9th6Hqx7ytAl97t
EdBIR3ME0d7q1ylaDvtJfIgp23jcpK3/HeKn5RlcyezUaGsagBoawBcHr+Ozvc43ZCcLnbVqzpAK
dsK7zc0cGSYkFQHPm+N/LfphvdvFfls0EvG6L0TsQUAanVNqT0EbEDv0nM04pq/zFkXZ6ezT/gON
wl96ZwKeVkUAX8bWcTIiW6yGt1hXrVbz+HXeAZF33s/09bACoMk7JGZeI6VTNA8iQwOfrk2RAcid
Cx7h2n2UENp5BGHNv2lbeU9Qz26RwzPC45Q0zYGZAEKmvWs+4G8OVWit1X9o7WVU7F1qjl2ztzmh
oYVHEcXNYUpLGRiDXMq8xK4YGe3XFvfnRQ8Sl0sjetB56BF2XzyfXoUL7gfwRcplJsDl6A6yXKGi
klwAPR53jie1DXNFefUMv8bOB31Ypg+6ZXV5GQ93Yy/Yl0+TjLbRwLZqlde2Ae+BJ5m7swZfQr7b
xAsk+oMad53ahfmcNuM5k172D/T30EmJt7d78Gs26DFFBNd087kZekgKIX/2t4j3Nf4zAk1s3rJA
F/DK69In8FLkdwR06AId1a1nW4oGDWD8kQAVJded/QiOrRnmkFcmoJ5Qw1ibI9irOvDtbioTKt1l
abE9ISGSIp4XpfntihaVQEvSooShQGOnOy/aGbILEoiWAFqM1xTdHe4ivS6O0DbADmTyunmIHnpx
Jd5YAybkTsCwokxkV6Ym0YsjLfG+DpkSG7zHiWYolfTIdgB6ROMVSD6i4+Sw9CJsTyw7zot/OrVP
b33/FXpZ4SrDRmuOsFu9X0AgdOEDabd2oIyGP8SvfCroAMSlrDIDDldbSMqf3ow2eLAXvaFh60Kz
UbSpFwycD+qBHDmrcpyQXpN5foHOoYE+a/C9dXUyAlD1p6NxNOwllCNCRm2ekfY+vsXKESWVdWQm
eIhPI1JVULjUxcNbfmcw3Xw9okB9HCsDDGC91L+16UsSJfk/yPTpy9iX09kAvumIBvZbQNHHQZNp
wPMpmVfZdmtbb92DI0PbXSFdkq4LECkCZWTEsxtqaO4hxr8H9ENpus7QerfLGJrY6V8GmHVgAv3/
0o1g+rjZwY0TWBlEfP8S7yg7i/0SyEYBLrIS9B5Z2uBXqvR5aax7UbNA2djeqmfC0q+McWE5eXtq
w9p8Eai8NC2SkEgOnHkDeWVi2QTPCiitNPAd0tByrP89qYZgF5sKeUKSqgT9rTpo4KkEvBD6Ge30
y6YcCbccKMIMgD3pTiDBblwZXn1MhJRXrg7FaAeiKsHurkZ0AODfigVeOpXFzzv90qFWTCNwOIKP
A8i+kx5Gh5spGZv8MPT6VzLRwen8cufprJ1nirjhu6Kxf0KipzuA+xMyRt2Y9gc7KrsliNBt1JiG
Cvl2ZSQPRdLZHE5jK8p/FpmuAy+TjkdsmYygnnroVSuYpTGg+wbv5fDQmGLojA5gSQNvQXq8mUHf
CwBn1XVvExpRoX920i8pcyFlpLW+i3uyxvCX6yAeK+vIWyWpKR9Fz5FHtf0r04Hl4mMF9lDH0A7k
nAZdR0NlWW/I63l2vc1DHi7J6+FRc3Kk+w2dxfLRBhf0A+QAyqZpumXZaJd6ALcYRZY2urOVrPmO
1mENfjrCHmRAXia6YW+g3xVsmPhEwHEkdwmr9rQsRQAJCcI+rb6nUVyAiBJbzvpIqyFn1YHEvpag
0XLKY2wV3sI2emzDJs6eQjSzouARgyYqHvTtgC/yzgSN7gld2bg1N1H1WIMcY6EPdfy9xB8tRMIn
glyQWOlRMm67qADgQknvYjttLOOY12DFw3AW5QWaIT3hoaREoy0022jQPE7axFhmYf5bIHchAhDW
+Vov6njBlWCzpkpwoVJtzpAD8vuxPZOJnI4AgY3uWwPEQBFBDqcDkRPNJ9ttEcPugNHNuzPZdaEN
kKSBZhb69Y1j09XFtuLhNZw0C9RfRGkV5QxEVgY4Uqcw+SfHsxzkKsrDhY9TaMGka6cpAHxSRnA3
I5xO51BQVxZB16Es5TfhyvdfeNnKyy0FIDULbQFhrG0pcUCOWFhjABLlZoUbrHlHjowJ1LxL4wUE
GdneLcsCNz6fbay8889VC10DyGJDUCGcpqXeuMlLO3jlwp3y8Fvt1edhQEJ+MU6vFTZ8+KuWLTpI
+vpnauXP9pAWr52G/1r0L8sn7AfyFS8yce36EgkByzZOHh+nrYzcbl/r/nCIoZXx+crlaH28sq2u
rPHqXMkSeZYye0XR/uOV+y59TqpcXyaF1V+muFiDxAxs3JOlbaxSat/MAd9zv0sZyLAbLwDFv39E
z3+/Rx3d2JhDot+lIDRbuqKuvtiie1Ggbcz/F9RGqHRO6TfN0PSXqHfTFcOP/i7KoPyJ/u1kH0On
/jS2yRTY/lQ+ujwEYTS3jO8Q0nj7GAY+hhZG0ffORBLw08eQk//Hx4gtr/ztYzR4sTmZeE9ediN+
z/UA+QoUIfJHsLqWV7PFbUWNLF/HAVi+wpXFmUx42xIrX5jdhoY0nU/AKtGwNcd5Ovq6XbFUU9EY
gB5zkCK7kxWvepPbD2Fp5FfspABMaO0H6AnYD9BLxk8dIkgHsjVRpFC/iusKJMcPQBjlVyd8mw5J
MNQTYxvZBKvTj10L6Uk6CHWWAv7uaD3QpWrkxP2E3EpmInGqPCDngWqPoe90sFSuSNfBMpBdQAlk
OoINFpp6+j9kFpAe3FMU6dRQVDFJeaxq/Yr3lnAZVxX4MOVgNcdeMajQgbV9j/djkEHHoH/c3RyQ
RkC0/h4txyYo23Dbltg5m8if7ah4l6XgvgLDhAcyVOCsyQvOa39Hlb6cTd0SEgQL9MiHwQwcmAbO
F2E4eJsyNhpzhT6f8mwoIzQVvI3uoh1eqgOdkZeBxW3RKm/dAjvTDW25K0ASdpm4+ciIpVaNpKM/
EoUt+dTo5lOR+nvk7/OgFzpHVmZjopEMsLBwsGWQtuBQolfA+W2QjGNcQSdEvSxSqZwOc7TVmujy
RWn+dvClJgNZ4e134M42sTQTIIVYvgLYtaoyP32RcVOh1Q924qZNYx9MFnU22z0J1aEQcqqvyn6L
N5j1E69vA+5hyL2MirGdDtCTR7fIAHVmGt68kYrL3XYC2IF2i0WW83Nk4MHVtgM6LVSZx/fDaDWa
OdtTdcct76ZJipdPUYObqNriPsPu/6rhP60zHRQuvNi1Vl7BUeCs1R7fFOO1lvgvpbJGz7Bno/La
aGruNbN08wEsO4GG5w00U+zuqGXYr5FSDcsMvM4xjiYipWMD2ZcC0HQuDuRtM3svQVtxH0XcojXI
3ENa9MhzrEFLmsiDAY+UQt2dlykUrDr+UMm6Bv0OgEq1GfOHEsT9IGvxlhOEWqEcZ/bQNAxDd11b
zps3xbaappLpb/NVBDldNNgFNjRp0DvQuG2l/iliJjB3S6s+4p8iZs5y3ebNkbyTqoyTF9VxBHMo
Hdy89GuiIXfZx7l/C6bfGu5q6XE4FLE7LgvH1x61SP5xJkf2Zhvezz7FaUmkLUbRjBtRpOaBjx5I
d9SXFjiIe1mN8sHuW/MAUeoMqob4cjag+zaxe/lgpy9z+Ct+SMAFOvXl4OhB5bhIEIHE5DAJzg6S
tc4qtxJzQbab429D5BJYvaB5N7dZTM6q5ZH52WGo9TM8cVetZ0LiSzP4hQ55mT2if9UF4vGXic7A
6+YvwTefBSXpZZKxSgRoUxwPFGi/R8ccYPfM+X4zmzKKb1fI3fLtCq4N7JZijfOXLOJZQDNuwY6W
P0RDvtM0sGyieylZ1PmYrFuofEJLzmO7dtLrs64qvRrP/YPeAWKgKr140op7gZwTZBZq6LaqCHLk
wtoZ6CGbJ6G9uFsJiJtJYwrPkCNtF1rmV1/bCuVIm+X8kId99QI9stneSKgUQZDICuq0qb9WeFc1
jLK8N4sQbEW5BNJY2Xs1HR1Q0W16DcnVh8jpniFyUa6gvZc+DDrSLXRGtkHZpLLR2f+bOK1EeqHQ
wTU9jtxY+uYEun11R7M3Uy/bLxbj8iB1YJbJmma5sRwH3FEqbkK/IugmkGD7EOHRQJC3bkRibEjo
YnLNs22U+n2aj+ldLNgPMlOUF3v6prAs+UVF6b67MXPgYZTENt410c1s4yaAerz9QLaS89WIJser
aUOfJLFBBesCdb2hCJpgSaQ7SXGbbGpC74C9dc4DeCyKAeJLA7B28xfApZtd2Dcs4Cr15cJut/ZH
e4lt0auK/5t9mDKoz9bhgo+8O6fF4K1T1pdBWfD8CTSG5ha6lP6Sh23+NPAGTctu5C40H8NkCpGU
UDpHFGyY4PPp8+FMzrRKpvsUJGQRXp0G6Gyt8qhkj6wb4uvgtsO2Tx1PRxrOafcVHpbZYjCicGeZ
G8MWov9BDq0E3dUhZ2O7n8Mh2we9GYhQAYxVg4VlqsazFZfdS7tyRmt40TXRQnBqzKBmgmFUdYph
UoMMrBpClbSCuAJaWWiYj1Awi+zhAZVp/+p1zonM+OuCoSgCyL1KGyzpQQUthxDMlryuIV9DS7br
NMP+7va4RXYkk4sYGRJoAXx4DNPT9vbwDcdANfV+CCAfJwUWOCfIvJzIRBMZctAxyJCOFtjdsYc0
hnWvqmx5N7b38RSu245HFzJ1uge9Y978IB+ZbpNutt8nteNUH4xu+EHx/7eTYioA0lU64SFP6o4X
P4kA9ajEYNbfZRMdtARvmw9F2JaPRRr+a6i3rtpt4oWHl8kT6ATNeej8PiTvLRgZK3G6DYcUHWdG
FtUrX9uFluosHk1vusMooj7j/q8j0y2KxZA59T0gIWxp55xdPWbINWSlmyOI4Pr9ICCW47ueuCC/
bK40ACaephpCGrKsm+9ezXfCAN52UQLODZICCIXm5nco7/AvDnPZMkW5bV6y1xTto1u8LTlMACx1
g/22JFrKjxG+u3Erhi9ayXpQM+JMogdvAZ2D4UshcE06G5Ttr3GlOYEm1gdh6XJsc74mte8QaZWT
44LiogZxckDDpmsgFA5FTlIKI82wKmfu6d1O0mIOEhh4GKcJ3gVPXgHZ4AVOrBDPnwWkOuaTj67/
EaMD8LPvp9hcR53ZrfjkhrvY9+UXF3LW3VBWz8Iok1MGhujFCF2PLxQWx6m2A0cwdDYtd1Gx3t8m
KQs3HM2KKzQmW0E8VPi/rrKpW5llBt0PGsvW6kArYlnBCFEh6II6U2Dq7gZYph+hLaMd8dYDdNVe
6OzdfjORfbKNOZ4o7slkK8DICDueqtGO7GQi5/+n/dP6+I5/+Dy/r0+f0ydEx/vaA7PXPrra1obm
WPhC/jr0ILKVrLt0RQre93rwULooku+N6YZpAGw78j9NB5IRNWGOMacEQi+JC1WYBHfpP5e6Wd6X
m6cnoPR1xhwK4UoNwSpt9S0S1dI3vGxNNtJO6MB8eh4yfWH2DLzYeJSaVmTsUBrVZ9zY4GXWwhZe
d3LBMv8U1+bbAzip3sJmGJkK89uyO4E1xHlKf4VN7fjHar+H0fQyjPBf7ODbb07YGEOB6dJWNjTp
zdq9xiK2rkB7Dugfxhe91I9ZC2YLihSW2W4dx/TAlciwKVHxzRSD6pA34LqlGKnZzqIRQNMx1Fjm
GHUFsC/bH66gr+bwbAinI2gj7iialh193LfMuTiki3E/ukCtWKGWbzPoYD7rFUoSoRtGJxqC6m/T
5G38oEGR7iGX5kqqHtc0M9nJq0S5oOE0GeYWZMz67M1GDiDMWBRb8tKSHIIbJxqqJWUGTj5asgC9
TtZF7cmOQtCiaD6SFXzJKG+iDqLJAROHHNyRcildVE3QxIujNQ2NlA8HpkOzqK958RihbvRgZXMq
hQKaGpTPt+lC1PrSd7vAaE2oFEaJfx1rtKoxpRZaDT1oJ9wWQOOuB/vDnxGD1x6aEY/6TxFATiEt
rkoef1nDxf59NcYm9OHxzpKzAEgcpFQc08JxUrT7faKtiUh/ts1+nwuQ7NcNWGDtQjM2dm2hKsHA
aoqO4Pro0hAlk3lICBvC1PDBnk03TM37JELrUNS7iUYU+j6RoR3hyCO0UiesvHRZeoD8oPsAaLD7
4DL2jDau5gSSWBeS5bUXIL89BuRsXc0/SaSsWuUkU1Fk59LNGFhpMTuN7SRAS32zpumeLgzsRJvv
82w1CVIaG8D74zsy6V6PlyoQP2/oE4y91x049IAX5KU1GGpwhc76K5mGSkMH0eCmW/oIUNeu9zZz
dABAfn0iMPtA9Uu7J0ur51B9mr6HSdzvKAEnQJC7mequmhN4Q2y2Zzxor+SkLxmqsRB9T/iVvmA8
bdH28ft0kVfVijsM9M1F6u1iPAeA3fV2rV/njzZLiscc70nmmI6XqDbxHbeZtbQZF1tyAiE9bU0Q
JSxpwvt03K9ykLhKN/CcMjmb5gOBJhgeQitAeiew74DvPq1RVG6GMf4OGtxvTgd9HxCN+LucQ43R
zTLjFRPJTxNlpXkrOwFoplhpesJ2toLgG1ottyiLGwp6Ia6oC9uLsGqytQfWggEySF+6NDbBdpqh
gqEqi62SclF2IGvZB/vv8agZnpjf8G6H1uURENYUSAWV+fuUA6zcuFqaMQoaN8eHZGFDmUB3AKtm
EeMe3vcluDSG8AoVr/DqGKiy4PXY3/SQsb2CIwA5fwetX4PnHymChYlxN3bfJmnbyTLzuaPow3+G
7uAkS1uxAzdqSYqlNWhJu26g2aeuUPcMydsO6t1hj6Y3tbPDfcmBjF/U7mjYMH3FwQr7FGPngdeW
P8PoUdHbUND28/avYbVajYDM72FqHzOvRna6qNZZ4nZRWq3rwajcpwOAExAm27RTmh6gC5YdckOz
NhIohAsfSsDYS8N76EKkrmtml19ZzL/GfKh+1gn07lJ35AtzBAS64eXPzq+/So0XX/O6SCCNk7oP
kuHHXGk8u0Cg4u0qtTF+vIpjxUmAOlgD+uPX2tTfWGOgND0cgNkijpgPZmhDzrQyf7PRJEXB4UUG
JDZ8L8iQe3uASEy5t1GdgTCPbT2QLRJf2sHq7wcDjwPfhuxwM4EL6xYP6StAGoWOt9TGaK7z4aVv
J4iWltadLUdnb6qXVQfYjbWRygRl7ElcUGwfgXb93TiLx5PRVJFJYO1H4Xk/ylQ/6mA5uZ24jjFb
/F8nv8WUiS+f47Z+pXdkelumF2XZQ2xehPqO7IPvXbjpAfuQTV+7CLIDt/QupYGV3WIQO7ecaE2d
B3J4riIoVUAqwljFqDNCci6ZzmYo9CUF2P5z2tbWkhdoVm9ElC3FpEfrKbatswbE7XwwfMaPvrCC
Pg+R3iIHhQyQW1oW+JGtydaj/2+l23EEYbpOXPoBdCGtnY7rshD4+9WlhgSkkHu8NMovYM91IVFp
a/tODRlb1/7ovlQgrznYHtT7uNKONvLJXXYCFP6TqxVgwqp+VtLUXtWJl1ZvJwb4cVMBQRDbQHWx
MDLjufbadsU7YV0GA9oCaRPnexQMwOgQTn5QMagiJEZYLLMK5DuRkqcr1FnnAe0NIA/GuoGiXzLq
RvDfMRRIhyQB2wlX0bfF6Izn34qi9bHdMo+05exLPt0xbTqSDFmaMHmnfLTDJF/D8G1Rm9N33/+a
Bz4UsNyP1msDWYYFiI/4AzdDby09YGwG0BieWOLHQVcL47nUum95OULNPAYPHt7q/gHds7kY1SSN
/ZoE8O14QkNPAmZNTX+exnGeBFnVeVJTIqEFuIkW9ukhrm1tmU1DskTOKT1E4QiSdvK0YSLfTsk1
pToSKHY+7c0RBbRCtVWWGhrBYwPC69ACi49+CAYNLRfNvWYl1bKsBH+V+XBxbfR6LfrhWy+89ida
pv7lnu09u5kJHmZvtC6pq6fQfRJ8j79sdUqlyQJhee4DS8RLHEabSdWP6DCU0ge2hqNvnMaZiXJx
ao97gypQH2Le3dzjck+jVofifCv9aUOQoHKETnnfIKM3I4QUfAiULH+3CQcMFCRKTcEUN77PJdQR
rUdx/7me3eAd3UvbI/g30J6iu9rqlmHpLf0RLOnA3KgkTWEBFFjaDqjKFDpaHWhSCG2n4GabEv9s
aK81tt372PMr7JJ1bcTfMFrNw3HInYsc8gSdu7GPdAGIk2J1IAeY7MKFaRd88yEab8urRmb96RZs
u4rYO60ePoRByD0ORjtvwAX+AoIY/yTKyjYXLfIBO98MXyrGwrMU2LesAL9fOyYYyOYQ9FxNiyQO
NdxdZL4CngiiBrf708iyCmTWAd2YWrJbsrPORdbmq0EFkyfMUIFb6AIAwUTMwZ9ufrR6zkwDZIto
S1dsh46iR4xYgb5MOtWJ+PDmIuNgJBZQfcBmqCmkgfchjvdGyVcUaMcG2oPMyjV3zBpm27yCKatt
A5k2iy/yKofchGFYd3E61Vs7brNdYdryMkEIEhpxSf11hNyjq0XaT2+ot07J3NfWzcclTcqdpN4O
mQHmEb+TFxNLzpNy3TnRHcEq2i1yRM48KQSu7c5PZMCg0LfIVaeCozoV6FCN9RJJK/9kWoMBXI3a
2oNrg4P+Cq0HIGR8i8OuCcwloqqBN0fKZ/E+WS/jYQN9NMgbo5xzAWZ4vOTpUJ+YA4V6wXIH4jvg
UdHjRu5LX7/SyFEmOgNvSbbtHNWeoKbSIuQotChd6xXgd27YFG+r+FnWrliHTGpseGEcFBY2mmPK
QEh4uxRqS/g0QNBsabVRJtswScRZgFQh8LwhDugXVaqflR4XD1ByY0caNaHfnoq6A+8ffHTwa30I
HCAugqT032zoXL2GpebNv0V01RanajIvFE8/RZDHiyDiQx3cFhpCcWdCtvhE6yA5DPoN6SZIMoFS
pVL8V0Ya/yuGxL2ze4h3ixCs9WQXju0ujcZghyYqxieW8E0rPeNrNhhQsi4auaGwFCX0zMDGvpl6
tv+vZSemVQtnAA0XLZuHQ7E3CRbYaJ25RddgGOT21K6JhYyGCXLrH4ZcDYmyTG/qMLh5wwFJCb34
N8Jj4amHptBepPhX0tDiyJaXjodGBOVNbMURySvgEtVQT4A9FIqmn4YoGcSntGrTeRjJQT9FlfZz
XgkVj3MSFd9oFAnbPvet/uxO0/TUFqK9aNARIx83TH7XZP6ZfCOQi3eNNMEZgCuCUaO+4gVrG4Jg
5SnWJg2YIrkmX94z494BYSDN6+yueZBtvCRfNUXxo5P/W+GbtxkSYN27sOgfhrxIQcuV9QdHkTsB
NmxuE2ZV0NIBX9Qcgm6a2rTtK42SImPAAMbGmoa9AQx3kfpnGtGkAi/oCyQI+gMNaUnX665umjxK
xW2S9U16r6msbVFxa4MXjB5yN7zajejdP1MIijL8DA2K3W1Cmwt9g0YAICjUInTo8ljMi0R53e9M
QJcXYJjwUcqunEVS+0AzV5alLZhmc4hsCX9ldVN4V2VleIduyWwbQ95ooVNMzdBmV1Tdmbx0oGC5
L/zIuZuD0gY3lwbfgXnd1AdTkm6n0fY26XatQl3GSEBh66eFvULDFTAkfqSzg40/zvu7QD7EQGvT
+MPTf4xlFnQukuBVq2+SLuu3DrqFHiJu/+DJlP9T6D4qB275lIMu7W8BaeM++bKs5gA8ePttJbHp
Uitk2Czdu+CRWcQONO0LI6pObqaZL0yspzCPX6p6rM9jHAGnrcxdMfBNCuD4GsUo8+U26W2It/UE
maxpKg/zk3FkPn4jMS/R3gd5pA+HLgTgjfcSKr9wNOrZSmeQeXfP2PDE5uivyOIzhvectCw3YVZA
Dc+2fMi6ZiKwBUueRI5XwbiN2h8lclUas6x/BcpYlSuTr3aLpEYGfDZ22h22h3j93htVg2Y7NT2E
2M08ffL05gkljz5IMrztNwoL4Sh8hGgsPC7d7kwjVwebwtSmYmlIA/gO5e284c0bRWiXr+0SiCk1
9X2+/39Y+7ImO2Gky7/S0c9DDCAQMDHfPNx9r1u7yy+Ey2Wzi1Vsv36OknJRdvvrjomYFwKlUuLW
rQtImXnOcXux0T0wmEagsEYsAED4VkFQUgZaFdwg98jbu+CKwl6gdUz9q+weqN8Ht9vKZN54pIGp
GtiogeXYP5RpNBwcBasoG1dcbHVGzYD7uE/99mSMOihI2g78jGXenciNPEYtyLeNBFnsHsVHcuna
WYmM56BN2AA/jfNFZOjd1Wjd4oLaFw3VrEid8q7I8fsslDjprxEsSLxbEAKCwzy1vju1Wx/p5SSr
yLtABm3bhHjTLyszaDdg0qtW81JPDeBd2hzJ1IGmb6O7DEXSCI/WMe+/+mmxB/GO9sOwjROES8eX
GswCSwd4/xvwZmk7W+rtDvBSVG2qQY4N3GKsl/uxD/Ob0bfEIhlEeE4VKjWJUB7dQRJoan3Y7doW
9SrrsoNg4FKcSWZQFgpdH006YFfVxYE6Uvy81nlqIcdv+lBylfpwLsGQ9ix/Fp0hnwOzD8CRC1Y0
r/TYcw3+r01sdP2GnMDa+j7G5KX1bHy3gnTXlSK6lSUL782MoTA+1UFfVcXRfVrn1QlPnBfqHMOw
OIOi+ix6np7YkKQrKONCYFE1PYk34IJO6eBrMR5hqmfoE/Q4EO5UQj18TcbWfkVJXHprDU55SVE/
umhaT/8SVr22yktT7KmZIGMBdczuMTHUFgx1tosQzDBf/LjsUVuhu3sndOMjUKd8ieXQQiZ1/TRm
QXjWtcEDgS7KACAk26y03A0OuWoqt1q56UEZnhGvhCZaUCEZhiqsFahswgM1P9wMNRuKxcCNRkUF
Y/UKZAcYtor8m8cRU1cR81ivOlRaSffSeyI/ARHHVx8eSEkAAhB33ZIrD78BpTx5QJMo/xaU73OQ
hwbFOXARgSMZDyT9rkEybT2WwID0eWncAUpv3KW1t6kQpbwhjyyKGSoOvH6B6BR4dp2Yjws8bYY9
OVsMwOx6qFBzhaE0olJzIhxZra28G7NlwbVN39ovJjS19gnomBYNCl8f7dEvjtSESA17tGX93gz6
IdpEgCqv+rLmu0JAMIz26hx/9a7Ou2hFG3nqpSbt1mdnq+n8I4I68YKyWo3VgCo4Fu0mqlwNRcqZ
PNQWc486qram7Fjig5KrR4aVBpCdUmfV0EfbATVA00zzgD/nRKQIqoSrJMSyx0xR6BZmbXL1ErzR
+tG5LX0BE2oIjr3pfp1NbcwhiWBl3TJoUhkvnTCrV7HWJJupXQSj4iyP2H5qGz5evmUuLjRFnvHk
OvQS+0M1GPV20/wpILYgqesPaXTMgi45YbXzfhjdGMU+f7bDvGiPWXUkO41ofI+BRlUnqhl2cVSx
+dj6EAx2gKVkvmYuyGarDvz786VAUdR6pgGhM4TRkUZFpV0YZfejPdgPfY0ymSG6kaCceyAL08Y9
6CPktVamlunlIi6kcyQPgYzEqqqhhFZpFceKClDJugSHFA0NISV7ABjLW1ATkFjj8h+u5LBSXiOU
uFTIwnsytYGUHsvs2KhD1DO05RBmqBkasyOdUXduyR7kxKwHb+PHmIDcqZ88i7EAn8+fp9SvVW25
hpRWtLXSIFmxAaivfabQYQV+Jyuz0ruzRAH+2U7TZJXqJjv2PP9R+4kENEO+H4LYkieycRf8eraV
HqlzVB4SbA2Io324UE8PBB0oncGrlmm3c5pqbJ3wqA/lS/2BLLeQZiATpanooDWgqFRe1CJXGjiG
zTRwymj9mmue/ve5yP5xxXku89cVaWZTCHYEFhuPTzyMygTIW6rgdT+a2O6Yj3GDx8rci+XE5yb1
IiEepmZ1tmytO/dm7e/xajs0ZoyKHbJNpy4KVPaxYRzIRgfBC+CZ1QEwA5CUPocNdhDg7aqd4VFD
+b0ba89FU+avgrnPLn4Ir6CCnk5QTzqd/Nal+73zBKmMg+oWauR/mOL/uw8kwIDyAn/32pa2fSp7
bi2I6CEL03BTQad2YodgDpRdikK3Lw3+5CfTfYhGkz3/bZDvmtXEDvGvg/q4YM8Bs6JTJwC+lJnW
X+nQRE4KrczlbBkRiLvySC3Ik1CJvuqKzVIUxtaIsEflnTF8GprKpeaXuT9N2Rrg6tB7FZRQV1Ax
vWvph8Y28UEESzYLGcpF1TgC1KCiWLfA1O99p06fBm3citJEUauy6yzxZnsX5O92B4xt+xL1dU92
jj3kh332/92el8CvUfZqSnyp7BUoL6HJPEzJshK0tSfpVQ9z/ixtzXLb2m6/nPNnHVKYiMJG7mZO
ikkreEkDqz+SabKHy9wHooxybqPmJ6eQFQ/zpSUeONuyDIflPE3lt5+npo7BSKepaSIdVM5Xyc3l
aAAhWPMRgcEUJSmXtOB8qVV1BhxA71+mHjyhhj1wLY+ZspFfZfpQUEQFyZZmmMbSBB+zdGD3AaBJ
TfpxwPJ0mmk2zXOWUbLF+8Y5UifqwO5iO5WnFjD+VZ85WHGrhcy08sCLrxgspGaVyQXP9C5PB1B1
qSYtV2wRINfW+cmRbNwFwQGKwm+oc3JT83KkwjezTZg/52m1wf08LQ3yNASz4q5OsI/CMoimbcFo
TZ10aD6m9WtsFYYCq6q+0ex90WBlR+sZN0AdBDVpPUNN7rYdgEhITcxN6gWWDfdLcnID7HpaIIi3
fj9+8xpsiQJHb0+gDccaj9qOMtIZHSJfQCI2qbY01AfLOl4bagi15xn8HAT/rK3u/rBPM3+6yJB6
0cJxRbdBiKPd905wb1qt/tWBEKvn29H3TMbtsupj9wLB3+YEGg/ACYfc+2aUZ3KwoUq8zB1wypd9
UZwFdERW1MG3DBpTr1B2Lle87KKzFwbZJRxRe4DUVvSdmw9tYYzfGEDpK+jYCrVs9rdIESP2UEO4
E+/c4WumW/UiSlhwFYJbF+rAFgDYCtWhAWI3dRQa+Jd9EziKvjw4RghqRVuVQPV1d0e2rrFRZTe0
w12JyOCGBVp346eheWNU+m2tFrUxUknU6hot3GhgzIciMAAtgeOYB0RV9gRqmYEu1IS6s30A+fnU
Sf5kp8OA1NLBjvjuT7uaFuzQ2iE3mt0n/w/8TDJq4RGAnKnzj+FA7yJ/rHfTx5vxNuSGkkhxHIt0
O09roqb+HLvdstTq/sw5Ejo9avJvWh+vawDNors68VD2m0Oxoa88sTQso3h26gowvq5Kv7ouqgC6
Tnz3EpAnCS5/SkuskiRzoB96h2RQjF1KWi8Lj/k/kTpDGXeavPbRGzB65aMl5bAO8Wg8lbrIjway
q5vRtbCoBPnAIsjc5jszg6U2ptlPcHA/SXuwnj2tR3AfkfcL13R9n1uA7jvYk93Gwm2XXaMbXwer
3XfcSH/qzniQg1d+RdEmBLrAfujIehF27XivmyLe+laZHEqnTm4sNwxWhtd2X1FJvx2KJP2hD+EX
mcbDU9v1A3afhjh5hrROuLPztdM6+bMjEQ5UrqwZ95HjhseyiuxlEcQSFNh2fYxcY7xvauMePB32
V2g0Q83Jt5oT9MOKO9C0vZIdfwyiMm3ZnQVo626rOkQhdeSuNA/gOhBgBhctE9G5NEJs9hlrXyt7
zeNIfEdxDWSylINZ82ELDGW4js1EXAF+EdfcB8ALAYcC8Xo7uxrQXnMXRYZPPKY3ZAKGS0NmuvNY
uOi1fBdoTbzpVNEH/tXaremm0QJh4+7A1Htv6vCBFhj9/EqtkPv5OTPD8zwozfHWH8IIJJ4fEwkk
jFe4meKNRiUiWFC/T0w+TmjUi8ytvhPZ26j4OItEDscmWwhbUb5NxG/TkXzo8Kld9MF4rFHrKg33
AAmbhc3B4pGn7DLVLIyQxkBwIN5QjUMgzPoMgMYTdZKJh8bZZO27f40Kd6TJAvuoVa69JDoKK6++
5JFl3JkImp3+Ym9L8dkem80XO63f/UsUAC2JvQK/my+eH5t3fQA01RTJEn5bv/O7Iglycji4Qakm
gaBqGfgXmqoB94RvXfHF5I8tJJl2DSDcm2ZgxpcRD95AOuErXmGgT6kT7TRIe7yBSrULogwAktVI
5HTzx16NrHMEhgJeTCPJwfYBAqORDBUVNzKG6LjzayRdU3dQokgj7dDVv9QoPiIHrPSAvQjWWVBZ
d6gQjzf4Z3inLonANwzx6h2rWYG8QMigFi516FEz0KsyM/kO6aLNUDhjAExiuAZHl/E9toAsRMVs
/GSPerfyzM68ybtA27Zj2xx42Qwn5NkhPu7k5V2Jxzzgea14wTLiwU9Q3LsI70ZZgTGscAqlKmK9
1Jouln/7bKNk//LZgkL/9NkiTYPIrsJ+EXQr7OtsWbOwOUzgLNVEQX9zINhXbWp3wJHU+6JLkm6B
yCoo5Chc51ZOuWYRGAMmI0fadu32obZAGltg19o4mx5iZsuw9/Gtk7HOI7yjA/s0KhWvXh2E1J1N
HUDs3Cn6LesdcdBQEnLuuOzPdEYHGedgKPM5X80dZem/RrXuL7LK6TcsDtjedYrwzh0UpE1tWlF5
cgLEs3gmj8FiJvKb7BHon24JPfbg0ONRwua0/qcY/3RKTiOcKAXgxJG96foQ236w0Q0I7tqOCwyK
n65LVVZcs7pZGA0qA1uUBT1wGyXSVjJ+ITdfB82pXRSIwLXYa0RR01wa5dYGwPKp4X9z63HnbwVK
ESFj5cjHKsu2gHIjr4c7b2Pa4bjNVLNLi2UM3ZDnRJT6ITE5ZMe1UX/R7f7HEHvuFYnm/gZs2kCs
K39meHxZSweZKzUt9NG35D/Ezvu0OeLGuzEDsh3U2mDY3bioGVsiuxjtaWtLzUKP4/208VW9QGxE
n5qIZUb7uNSRiS6BLnWpcDWI7HZhGK299oSnn2yqdsVLouUbwDOu71eEOs0xaBCnSUezOQFkAnqJ
DETVJwh0+uYmKAAqz52+21A/HTQn+hbzwtz2wpTAsOAQiaA953WZA8qf2mCQcXm/IGOU1+8+jEu5
LOoa2V/lTR3SCXrwX0JpISmQvIXWujzLzkcxIfSlQCoHicYuQTU/Uvc4xcqr2YDxrVm4CE32CzJW
qofOXFTK7PPSuZnthWGC+mPqlWxlFCg07LEysPEaP9Z0o+EWCs9NYuGeo9PQvS9YGkPhDHFzOiBH
lXYI6f5qN+AXEuD1J8unkdQek8g4oZ6K5prHQEgIoXh1MDOHra0+5ekF9GDNRgcX+KUwfHbW5aOh
yr3oQGY6G8OOLXk8iHWElYqDPYjvnsYgW5JLQrbBExX0e0JrPc9QRfojdichaPpcKRYaVMkOnjrQ
WZDYjQCTAocR+zlvTdZmrCyU7yov27GgdF4PO/Ihk2Xnv0bTlHObfKiZ55ltLecebjj5yuAQlKw6
JIw6Eb0fYkQjK+Dl0U57twThUPBjsqXUQ+525eSbNtN+UgTyU5AyiSKo/IQgT29QzX7C3vFzNPOP
4CYNdu3gUYu0J1RBs7OpgR+wY+EApfghPpdDKsC9JLVbgNDMZdmEJmI8abAAY6R464NkjSJFgdqP
CMI1th/+kHH5mge8+VINyNtrPNTvsOBxwT1Z6/g/5skeL60WLDgV0PxOsuZ4ueJ+sAW+i7gbTtOp
xqR2MCqsqURSAkmkeujAO1RmDeZj22M32EQmQHugw3hB4eUtxDqre3csvBPAgtWS7JoE+WJeheVN
4rPx6tk91i9qQAiuAGSMcvtoAV/84OaQ0+108RjkY7Xowch3osPQadlJV4fZRk3ZyXppp+YmH1EQ
3on6XPMgf/RQBXtXu/5SN6sQdS2riov00e6b/BGRV5Q3FvKOHIM8vaBKyr2hVhVXb70oh2kS6NWB
VjUNcR+qOXO1ocWDqNtTMx3tcYVaIGtLzcYtkB5EgHtDzSHya+zGKnfF1EXBFRrtkd1gS+pFJl47
lDnoLajX5W10bhqsUKlX783qBiGDW+rE0jVaFPag7zJNYyPYlpMKgIzq0GBxgFBSlvhn/Lb8M51p
XfEFfNndzjRye1yYpd8iAD+ACd7IsDHMoMyszugQQBXg4Ec4zM2/+c3DaAS50LC5+f8+1XzJP6b6
4xPM1/jDjzqcupP71rj3Q4gsa1AJyRd0Oh9A/GGvclb0CwglpMe5w4lASV/m2a8h1J67XTXj3KSz
Py+QNshIGg5YDv/9NGH58cHoKvRJJuN8VTLyqrTyBbeM21FG2LupDzEPoebkQqc0pCjiZyhvlnuN
Rfm1gTSkjVTQSSjGTjoUg40qEM0vloPJ3m0dncXJRoOo0XlQdwBqo2W9qWQCrMTHWBqRx6iW6x3z
PNtHHdjtMcWTiK46dwyg1+l4l1yEG2JlLsOWr5Mi8pbTFT8mRpQKwG1weHd07VQK7JJLI15NU9Hg
UL6kThfeTFOl0ijWYaSVk4uneRcGEqItGCbkgUtdHqYzJ23fz/5iI5fetZwUNzbG0UF8nM02rqaZ
Z6WO2VaCJXQZW7jjQe/m3RWtA26qEEzq1PTtxLuTJiS0u8S8CZVHCXm1XdjY7ZI6S8v17nLEW7Ky
08/ToE5CKRAgHkS+UCIqZC1uXMYuoEkp34rRvmhcL94s6VxCBycCFteP65MTpeBm8nR/71T9IxWk
Uxl6oGrREQmY7LOJPMieleMNUOYLfcCGILXjKwj0rNs4ip0LHkhratFBG8HmnLLmrR2CBJm+BhV5
hVfWS5f7YDFwsuBYpZbaz5f8pfk4S2Lj3UZnbWrxlzAc0oWeZ87L1BtsdcO7T6RMbm3bTm7Be81P
dTMeyQRxiOS2QSH+jY9nGVTz+mBJbm17G4KM6UpedGiqepewvDtTq4/i5LYS+XPuCDBpqJnJ1Nfg
rOCaGexnW5uzaunGerIlF+pIZQbQRQ4QD9lozrCEnGjQWMlqvmrgSLZNejBQz/MFLDX3jtGjXstw
8YHjfHSPFm9uaRj9SaiLKCFzWnya3ShBwxtPH2H+ExLsKDuwf11mk/Cra+854Wn+ZNLxo4UBmkRg
UvGFkW/NK3+hadz59FeVpo8yUhN0VeRCB28EB0ht1Mb0V9GkTutBdC/L5HK+rN4Id6eVqFuf/9K2
arWD7nZf5i8OAVLw/st0P3+6XtjeTR680FzT/9DrCxV1HW6m5lhYBzBsdApM0+0dEyIJWp713+K6
eTDTLHmIIdl4cHQdFbrKDj07puXNZcQ6HMWfbr1pQGW0d7PCepQguiMnnZvGsuF6dY6Yra00O88W
EgJ8921vPHXNIM6davHCGzeoFQFzcukZ9xXvq6sL0qvGTYx7MrUGqL2CLIiOZOvboNhlUa4vpwG2
Gdz3xsaX0gATJ0r0sK5u4z1NDk7c5ICoiLGgJg3w8GPRuNHfkqkdEUpM+7ba0uRAm2SnmIkf1Ekf
V4uMI1K4wc109YZ1qDaL+Jomc52ku+hWcSF/Onhx/C1PHONErR7Lw63vmC3oRPAHjVof3KJSZUWd
ZMohkbmwKr8/UDMZC7ZzIgTryIU+QgdknD7ek0FzoPHilaO+ow8AWg/9EMgeW0nsqbroWY9Yezta
jrwWY/fmd573BdLuwxqKgMMu6NEMpbYC6RZqNGPPOxVVBgU+IKi/gKfQAiVu1hyLNkLpmnk7mVso
8MmyBF8IYjTL9x03KNR2U53eXJufIPVxbEWx+FSox+IaYuIGu9PwsYvAf6b8daCLV1nL/KFAkm0n
a0j8IErrPSgHSm1jDfhq1V81BDlfYxsFkEln/UxYetOkg/ki42aAHqgpbjmL2q1bmv3BL3mCOEWi
gzXQ6h+SAcq4AgKd39VwaJRaPyMMdzIEg/ET9Tc+S/HTSHVAEhSOPHI1MFsYCcBnadg/QaMCXM6w
z26dQp+nnoM0IgJqkxsH9p7cgI54n21QbvNsUfzdJ6IDSB4PoPkGvENbZMNb5oSoLvXMZ8gOlyhK
NLJd3TfJU9laJ6cwwlfgedJlgfLoi3RM/ZwbA1JrbIheP0Z2KcQoaGTOA5RtM6avtDhGgigQ6ROd
iYAn01n3F9vf/ALd0PHcLNJPeTaNs+EIZrDdp6zelGOzh3vNHvme0mtTr4Ms2drWSsBMPnJ05Eyz
pGW9I3sfpwsxIrF7Kdqi2HLQDzybWTHxWfHUNdYJc6s9qpAgzpvmE58V1tKwxw0ItE1Pe1L+LuJk
QKmhTMEmAXGz6My1qp1fhtwDD3YZJv9Nu1vGcuFH0j96CWRHUCqT5JdstJFwMboVdSBPmF8iaAiy
VTz2K9RQ+cfZzR/scDMEqbPsLaA5OxRqHGXWtg9hZ4o1WMr6zdQcQcRm8QofyXTaB9kZIwhc0xN1
0qFzQBgGUNcttWi2PjHeZ7OM7n22gGnBppWiQcTLNZMFcWZBfujUuUZ1oVatp/Uu9rJqSU06IMgL
Ys6gvlilh4JN5VGDQGxpKSkRsv1ljslDDfh9jr9dhZXQfi1acE+Gg1Xca4lxJG4GH+qkuwRYq3Wv
bgpo9EUqFt3dlBDtvre68ahD/HWNh6NzDOsgXDbuaJ3qJGdPOujSJ9o6KfIDWCiLVYCquS/k5qel
dTL0YOuaeQtQPX+lO6auIVxRImZx2+h6c2yC1l3pQRK9yuycl8z72iagXR2bMTroWSru1UDqr5Ic
GjomyoVYlPB9kmIeXpv8LUDAJwyb7hXZ0m7ZWl54TVzDgJjrCJZRlo8QUU7efW0oskjIMYqVgeRp
C4ZecH9Y+qqnM4ataieki3ABzqZedcbCb3bTQ8XdBUxIHUCKKYNtjYLerd1YSMpKPIkaLCPA7++M
Ww/PmdvSQWpd8aVN/4ywGVY1R9CV/pdp2Ma3UJZTGlxX29Ptrym4diGm2H01x15fyiTuoKUXdLuG
t9pOR6bzpgMkfIm83PhS9v2JOLQ9AfbOKO++6mUKOUjgL7Quzh4EoPeAbuMsqArIhuKR/KDF8t02
99KZ0PV63YkKzEAWHpSAaGQH+sg+T9MTL6tv0ydWfwovQPZFHlkod1AsiB+9rDjlueY9xCB8OuCJ
ou7Cbviq7KmOt4UZhtaBO6BK+d0+IpGxyI263OHx15+x4O/Po8076ENb+TYxi2hR6j1ECKjHCaNx
0ZR2uM27AbpmGnQQXE8FtVRztjlJOuxQ21bdtupQg1gf2QvYqEkdsy2vnXpT+ma7pCo3qnfDHvjW
sbi/p/q22a458bjVUTu8SM0c+KZZ2cpj1S1ya/VaSDw9As0wb0Ria+tInQV8eD8j2996UVgK+hzU
Sm5j/HoOLlIHm3p0iseqEm8MUca3qKw3CMR1X43MT1aonxou0nUR2TPyeiNShy9NMWoL382Mk0uM
CBQopraNiBzWOcGBTHRwVBSZzpCmgJZrMUKIFsWrm9iRQCsrwB0VcZENBADQv2H8jEBOfvHU41dI
88WEstwutmw8kgutT/aWruEtUSbQQG/rwIKYjhG/+bgrXJPb3wovjFeGbWcXL9HdYzjm9bqXQgLr
Dbw41DzfrDr7OeRt8+CGUbP1/TzbB5kNpTQ1GXmMDIrrUW1/Q2g/XvnOKFaO7g47UAhSjTodPCHK
te/Y5pqaHcB7d/zdwWL2lmcZysWH5n4UPqD9SZTtkdMAwBAKD7dQBnm3lc5Z8+O9CPn6b5oVPsOr
VnWOKhXviFBfoWSx0+4RXcO30EVBsSLsf4LU1Q65XhOvMKe6BZFidRsiGDPZqEkdqG5vdmypOSBA
aK3WfAQMvD1YZqG4qV2EDytIQ8xNDgJFfK/sHLMAFdIu95aJYhiHVOsTr6vg3rGb9NQOib8kRm/+
yy5zlp5ypjSXEIFfg8s3hShhscBta7yCb0Oi5t9Mr47kA7he8I9I7ai9190KhEPqUTuE775tCEZj
ZsrwLjRAXi19JLKwNxy/WjqUeXo5PEMu5t1OhRjgyJzs5D+K2F8H2giMQdMkO6uLwg2SHMjruSOe
i8iVg90GoJAkTXdGkjVfyCNsImsbQ5xvgcVWtpyo5xtN77d/bRPxPPJlQMnYrrczOajhQl5D/Yy+
Ull9blIvIv7dnr7/Mur+pfePsbNzq6YqXU1ux2A8dAOSrpBCL489IgAbURnsXqAkDDLHYnzL/Zui
7/wfbCx/Mtt1H2VqYGcZ9P4JVeDVNEZmhbYWA5BKdL/pg1VtYy3MEXtSayCpFjydOqTeyJa6/m3G
TM+46gJkEvushLiPBeR1x7MaAsWDfEdiz37QZMDavM0eLb3W8TvtKnDTZGyT2igujpKyOAMEL9Yo
eyqfKsf4TtBGjX/HYyt5m8fo0RiuNN9+kRz/TEKtocK43MxNr+7LDeSRw03qBMHJHgC9svtnqn7P
8xbSdKE/XFzL7U6mxEYmKn3jW51MDqy/13tjgWxBiQoR3BI5VpgIC1vFiWRoMtW0VZN6WQtsJ/Vi
r2g+Uu/fxiY8ROYiEyBQ1cQFywSsKyFAa5a9eyyljqWmsncVB2HA0LyU0s3ZT5k47h30aFdguA2y
2zBQAAYZncDUbVvfBTDEK9BqWDdaAdW/QXOSxyDNqzWUpMYzIF/pgRcJ345Fzq4sLuxla/PwpTXF
XZbm1k8A+1Hf6Mm3sPw13AklyjfaxASRP94V4EfwEIrxspPdtD6qB/onuv3JblqCb52imtSHvMHM
rsB2H4WAMNIsSJQVYbO1ZQgy3BGCRHOHUVgQ/NCuYLABE1WBqn0EVxalHXVHajZD/t4k6CHeDp97
h9+b1BvrgIf9t2PzETU6pchWoLY92bUj9p5aYKEaEYpsbpmFZ2rTQbn4+Sj2ceJEJwOLT+IziGX3
w7fz8Mq73rrTx+RCZAhMdGyLstF4Q15DNv4ASi+4Ym07eZHZHBi8+hReauX6MRf4KyYvURd8I92a
rRGhRIFwX+nPEQM3HO5r/1aENfi48fA/AyODHJTfhgi6dOw8olQc4og1u2vyulnmhui/xB771npO
8sMsGwxXeSg7LbFV0pM37kFotQ9sHYJsAe7poAY3SjcgTdIa0dk3tG+p5lvTgrJNjOyUx+E3WqbR
BsEFynXhsjY50GLNs/AbBBi+WBObF/F6yd5Pz1qFV4Vi/iJ700tAO5Td6tzl7Ep2yHSmeDF45QKE
veMWoJns2YG8uDDc8DXzAYN2wMV2idOwu7gAUKPUoAlfY0gD2Dq4N0wn8re/j0yMaLyKjD0LrGzO
oGASZ6x6xRk7kHhn99qTy6LoyOJoE5hZeZ+mcXvliYOClg7KoD1iLsvK1/Ud9Wqt3ZyCwP069eoD
f6sB/jhicYRdC7c0SF4iQka+dABx3cbuhHZDraj0+Oqf//if/+d/f+//V/Ajv6KMNMjFP4TMrnkk
mvq//sn1f/6jmMz7t//6p+W5zLVtCxwWtgf2Ec5d9H//dockOLyN/xE24BuDGpF5b9V5fd+YKwgQ
ZG+x8ANg04ISoVvP2jFPsSoASX/XJANguFI6b0idI30uvrfaatrHBl2YHIFY2Sa0wupsu92h1MxO
L3wMs61LvHKQS7UW4VBG20llMIma39rAEV9CFMLMy4w4seMVsjEZBELATESHIPE/28i5zNKVjt/4
AfLEqJ5VB1tk/ZmpQx831SbHQw+MTL9600p+AZl+trNbHSt2O+MV6pHcdnKhseRME0BNQV/8+6/e
Mv/1q+fc4vhl2TZy0Nz6/asHPV6udbXD75suGnZIAgeomjLGdWZp5UuVIGmilhPdCBx06VrVlTw4
ME+AausoE/u7VyV87ZCF7qd5Ol3RbLBeQqxYO9h2Hb6kUWWuYpZ0ZweSmMeyAE/GgNzU0wjSZ3y9
/E25gn8aNd7KVfehNBKkw4luM6MabmQYs4NlmXjmAtLg/Iffpct//3Ic3Ta5hZ8mhO24adpMfXmf
fpcNj/BPAeTwO2CEK8NAGnkhFRpmVBAYbrjAwahmaftQjKzicQUeVvhQ9x+OsRtC8G5yJ6dezUGe
sztNSU2aEhzgN6nJwPmNgOAlslhhLho/BTL5SJaxY8MlIbNTQGIt6PR+kY51aS7mfizp5cJxUoBt
jWi4TN3vs6BQBUKxFcSR82A9UdsTE5YR52W2olM61FrqAy61pgaR339ynt2IJyvUXe+opetPVFnT
KdheIWkHMewNaWXVQgybAvwof+r/2k4Q9ZPalts5pwLpo/0njS0aPKltec37DNT0Cts7/Pu7w2D/
8gtgwImr+8NFiot5lnpyffoFhBBuQPWqXr0ljRhBOuQUAACGg3ZO3fKK/Vu7p9ZkcgyoPFRCDquA
uUqphNrKm/rjBIjdzqn2g3C1M8tCuwUPVv5pGuog34ib0BnOgQf3iwp0TvmovdhY6OSQUQoWIAka
GgRgoF537U2B0ly/CJZpI/R7PRz7tQCTjVI7R71UJMq9y0N2TjRECo0uru5ZBvasoQ6Dr2rGEGw1
akbLD5I7l4XV1tIKkJ50JdTrASgvexXwBZnJekTh6cFIuX8lj7Ti3SWNUZyM7IkxaTeQlINTgzQN
tKsgRLQZpBJlAwkH6pkdc1OmKwblkiUWG1DsBU3P9E5WITmzk+Yq8pB3IduHR9OXycro/TuiELSx
/kJmBXoSM1QrQvAV1E15vJqoCRG9fG/P4CqyaUhjrOYN+zxXJqDDi4QBAkwoTcKiIFwTcFoqkboZ
Ql3Ywv6/lJ3ZbttI166viACLM081y7IsW7YT2ydE0kk4zzOv/n9YckeJ8+00dqNBsEYxMkVWrfUO
B1H66w/1sodsnEfaP+nZ8kxytKt55M9pr/VypBYOl2mvdO4Pn/lz2trNd/9xtxv6H887V2Wfargm
L1xXdz7c7aR0I9MtGuVrXMfri04NIN1yJVABuUjUaLNsjRSrcXgH3DlvsiLMUPZaSEkbNkDlKp4I
J8tesk6eTeE03HX//KKKc5nr9/kvH0qK+IfNIy8e0P1L50NnnwPVKO+lT7M89NnjtcZ30vi+QJ6z
1QDSYrOGICKqawputzX2JVvfQ9ITSfzogPxouZCtg5h1OhlgkOa+DLDCigE9JN66zrbazC1R3Lhd
8YbId7KIvkS7wowh30nmSQAL8dIqZj3na6tkrchWde78YSwOm9lzDud8j273D2/eagSzvak8KH73
bSpisZcl2TgLge0jrfqRzvgGOJDTanA1nX9JCvRvQzBj1YUxVOiujgFhjOapHNUWzqBZrM3a87H7
U1gBBvoLwPCV75coKQxI9fBsCR67mXsuYuyK/UY5yaohRBE8UAsiD6hI76uWpAOh2hkgFhLym8V3
SlZ1F8PgwvT9hbCmZH9tGGLXOJbKhA8E3a71cpK2wU3v2pBlHaAjGQULPWM6dFV5wtmzP4uoyO9V
NsxSzXDsgD7Zwhy3UnbQa/OTBRj4DKfhP34HtvvhZyCErhpoKwCBNIWrf1wTkfV1KhWNha/4CVQk
I7IBtTcM1MzjEOgPuZkCdbEb44feBe5F3ETYGfAAG6TvNOulyENXPFnZVJ5lQQu5bwzb9jayCD3X
RNnUfJCli4JK6P2Ik7I9aB0eBU4JeVh6W42EQfO+V+B44XRlahO/tMRxg03QJfHy2k+XLW7rrUsX
Kc7kRoZjUhdHorhIiLPJvf/vRXeEl9LYxUbYmnnUk/yxmsX55aGIMU3sqgIvaKo89CXXiW6zNUPd
9BExE+van+Sdvuzgy98Y0aCv5Bna885TORI/mfmBst4YY+MGEpXzBJbtY73eq7wNI/I2PakPb/sf
jzZz3kL8ssWwhbAIPuuq5TqGbpgf/6bkUOtmrK38az32zgrThmrfYNIVSb15qV4vdeblWR5n9Z6Y
wF2uq7V5IzvPxbT3WKO7+jlRE/vo5mG6K1w3uGmUPj0S5bbWNuv8R+RdgHqGYfrFTgeAJuxLcT6E
C0Ac4ps9jtEig0uqVU6BQzKo9Ihg7NqweSGR9sbeWKLXM6LHLhmRFjjyIui0OPyuZWGzyqBg45vz
r36cPJMpasK/7xpysm7OU6ti8NF+cAVO5J6P9lNn7YF37KRWi47c6mosDHMvhV0ay7n1NLc4t8nY
n6PGO/AIjD8V9snGfvmWS4lv5Zk8OFMFVz7qkESqE7GTdZXb1WtN89Xtu4KwWj4hX+ltFQwnb705
dK7McfZrUdY5Mqb+b99Lt3mApRRrj8jmvi788XA9TF0xHtIk3aVpo+103Qdmfm29lG1ccITlTXsz
QuR7svpVm+GPp88lWdXw1jmos6zFXMUz5r2+y9UQWwUVYuHPOtmlr6M30Y71FlWypvoaIRO17lGd
m+02lUVSjP5rqmeEH6xwPORjmn0WVXSpz4nJ78cgQpIz9oNXPa/DRWoJ92SkmfUgjObZmutNx442
MS6a20yBmZtrY0Do04Mbi9fw0FuPmZ6HOEltpCWOUQtZkDQKA0nAuUUWkrkbYivXbn64KSM3WP/9
J6Wr5h8/KZ6NtmbhtsJO6Y9d+6D3qFRmk/4VVd96bxsoc8iDQih6A564WVzrDLJ4HQrX1XufLEmA
BbPh/TlK9v1QlP1NdcQHMeWfZJfNY6Ag3BfNpnXyMJrq0jBYiVyrLGgaixGm0q7U0FGVDYFu4aGn
1s5S1ul9LFYmERpkeaAYF9BQ9mIo3Sdcs7HI0FGJk8ViMqpd3DgBq05aAaDrB5EX8C7mYuuY4tSp
xlGWYnIzT755GShrUqubddvse98NUSlJs0NqTf6uNQZvIRUVpcrih7pL7P33ftc6xWw8PHNm59gP
41rdGQ9mT9ocdZ/XNk7jTzgnKGuhAS/WRoS0rUntVokZQ9SY/L0qWuvb710xbW0PxtzVxOhhFQ5D
v3WqwF56eRfcOfOhVM38Fu0YVCsQ5rLMMiXwPTfIMtHDO9b6xl6pNBTwZZ3bmcFdpcTNEqh5Br7y
57gSxtE2cZT6tgzQ79Wn5m2yXfVTZLFMM1ISOrJYFT0O8DHWqrJYa0m41p3e2146Jx565ADCD7Lo
KyXMlqA9WX4lPgUINTm6+b31Zt8HUzcfR7MMCZGKF/kWk1Vm4R7Y3oQnO3ftWz82zoZEWsh1N4qv
6gIGxbC5LtSvi3rZqqEUu/mwXFegV+8HTGNv3Mnj6dO0Y3RThlBcBzVdRBqmmMVYH/T54KdFfZDF
KY9znnbu6lolz2Q32UMW5UFt7PrgeaLe4lMRIvveOlvNg1aR52H4YuU5FizTOB3j3vc+ueMpsLvw
RfUQLJu8LFvKouamxsq2VDJ5c2veZKCbhHdGfejVq60vsRgJIVogt9wgT58RcgKGicy2rA/nes1Q
/2e9HahYJc9g8mEsPfQ68L+URTQIENQtXOrmBln8UNdOza6Y1L1Sq/rRUwPID1qsLmTxenDn1vcu
ZrpAlz7cyqLP1ne89K5KLTpCEvKKkoSfG5VrfzBw6J105ziwC1v4fV++specliEkzEMX9d5z0Xr8
2MPy1YiRqY60pCGlrBavpWYc0chpHx0jcC/Dp7nbh+Ep4DNZz1LJWJthdBuS34KAYNZneQBSHC0i
CDA3sshKQJzqSfB3oMeY2Q3a36wSndaPQdc+h5LPRgyKzUGNHPgQIvLRRU56L+tMS0QnDXm3Nof2
du2WmS9xz85nERSKi87T+eLnJmCkrmJNDzfmrFCmuiVy5TC2Z3M3r7NOf39DCPNDcJF3g3Bcy7UI
7ZmWya6SN8gv0RM7VbKyy7rirfCMbpmy/gISE84Co1Jm9HIu5UU7u1CXWgBC712BVHaQTZdDZZLl
78lgwuxFGSLNkrXcVCHKW24d7s213HJ5uVVsc6VO1nJDZpF8u7RGXZo/uPxU1TnzHMzuivIMmN5z
Zbfh/lpfgFO49Oj/bZT9x5/0cVl01R7npxqYNUaOWRw+x9FArimdXjSR8JuCf06EA3Urt5+GhasO
wV3s9pduClLgx3RQtKVc8LC6UDeeKUAzzKshWXddCclV07V47fxhOfWheJ2Z91S4+DCpNnS3jR45
JxerW3tOUadh/yCUuP9sVGa5NqIEirUCYBAjvGCtoCgG5bC6wztk/IJ1M2CAzG/8s8e7dCFQfjkZ
JmvfXlNveGvjelKbQP5G3LhkUXbTXB/Rb9FBuvJGsiPhkN5f72WyuM9dMag3l5tZR2xmh/ZciaYr
t7s8NPNZYOXPOOeoN9f6a1855+VHAyL3Ml8EBR8p8aBaskmNz+ijC2zH4HsVrhmd5UFDGn5KjfEg
S14vnHsvfpEFOSawPW2vN4C7r3Uf5hkysJl//wGZ2sclFlAEXEZMVwhNn4PQH6Lz8RDXeDznxRt0
rPTmKmY31NgLwBd0V+iDwDf6oGl3bZYNOL+81rVRHORGs3FPreV3Z1mIK4xgEdsOtrKoQAHFhXs4
Xza5cax+L3Os5Dso3LtRmOESRW2zX0Vu66/0kkxuX43WrozazyFbH1CBKABI0V1TyvG2k/7ZyYzo
5irEG42KuFW9cisVeCc8sBcJyqUtOsgFT8Acb91F5rnGgxNMa3lR2COjn0jCGVMwNtde3gaAm42l
VCqVPSpArcscmU3wFIiZlrbl3PRzoEcWhY6VThlDKkiMCfk3A74lq6U7qxjHu6nE8W8Gt/drv1Wa
ZQBR0FrJplpR39zCMXaj60OJxVsTImDWrfxhEGfAKN1qIrhz9tEJXA3zWTTX5WgAHRW5bLdj4fKO
DMWNlgT30i7paqgk69n03UuXI0w08GOO3IND3u5+UrpX+eioc3/adIWSbkXV+4e2iax9kHkPTTLU
x2p+bDdaFu8DVAsWErcjD0rqPWCOUB9l6dqjmmUt5aifc8geIbJyC51f/OL6XJQPO6ls0XjfPlTL
ot0hWUCoShauj0z5GJVtXvvt+kyVZ6Vx7GqnsjBjgfDnRDEsUbbP7BudnQVJ5aiKPN34TjIQ7wtC
vlRI7C3gukWKPtSXMm3u3cTwfljN1y4bASAoMHZya9K+1Y14w90ze/Vjy19mxLtvMGKMVpAc7eOo
RfYxshv7GJo1FrkifnDiTJ9WwVwnG7AVAhqE1o2qzBvwwY+WWaeBbP8ZmhuyZJO7SIj7wQM5Y+Of
nyeJH11q8N65NjXCPikBkvSWmjhHJajbadFXhBZbU6nYilAJE5WLKBuv2GS9HT6EkYnWiTpgnt02
uFzWhumvFDV2Z8JvfebpUz1E4ylRMPx1J/P2+vyz+TY2rPfS5eXR19E7cJS1LSJ/34dx8kT/F+EZ
7dc2tNJFJ4j1o6JaQ3pAtx1UZ/lmg/GVPfIWUcGmquJjSor1Dlf1YhmjZ4Ksds5L13FRlmDneqjm
gyxeD1Wpbns9CfbXqtaK+y2o+HD6JKq63ZLeWRN8C+60MEKW1db1ewd/N7ZUk73tbAOceu5E3SYo
LXUpm/HvQGl8CCJ2Hsh4hGW0dcIE6UgkHLZRUk030A6z2wQ26KYVFTePAYO3Nj37c2mb/wyTmX0v
QFvYLvCZxeSP8Eyq4WushHhKQ2BajQTF4Xnk1WOODDhqs3ha1U6JD1AbrmEgxBvZiPg1FjqKu5GN
ssoXWNE0BCT3sqioSX8wfXDAaR83iCf3yXMS6clxKotsVZhw9jdlrabrMCX5FyTkDlXDImMoT2Wl
PMRz8+VMxRQFciypxmsfWeRxa20dY1BuYg/g9WIwqvAmCKMXTFzdE+72LspNnKGspyzVuIAiMRf7
OB92XoWZLbsXexl7IY+VPzwvfNwslxkhnhIX2unTBNSVG1eLzvLgK8+tV3r3CkHnc2Nmw0GM1du1
Xa8MZ90Xg7aSdZpaf3HyIWKhYPfjsE3GEL9tv/jSkO5euZaW34a9at8JMfZLyZ/4Hz0KkPubvjBe
dLZnZ5/4J8wC7VmWItP/pTS3sdLQL225UNbX0tw2Wlb8PSWIe0jyNrpv63F5+b2VCUF/aIjmZbne
opR8xn7w4CFMy48Uq9jZdcxE0L1CofzJU+rurIpsLz3KjMwcbks9gYoz94qK3t5GZVCsZWsSITsT
1IXAEwM1Uzk1zkfJvWjIh//cHHR9l28rL3q/AkQm0m0DJQ7RVAcRzkk7t6kNAygbMWTrLDJ9Ag+3
szyQLrsbitxcN159MqXSQVWTDwYVSvB+XlZeKpPRzLeoq8Urz494hVnIfkKvztDKRu8Gyav+FAV7
WXOtvnYNZhkc2YBh7DB3VUFXb7tCN40drCVtTYy8XriWlXyvw40EW9sp2CthNc2zmbjquhftdDug
dHWwsVRGx7vSpO7s+KYn4UzF755VH/5x5zu/1BuDHh3zKf+a+ql+5uWzVBPdfZKRFkRyli4WiGdZ
ijz7RXSed4nLaARBl11b5jeysfMbTMNRQ9rKYqhbzTYKbcAF82zWiMi/rSn2wnS8etPhzUhI0yVV
6FXmrWqQWQHJZy0kYoff3kMnYv/Z0HmBFcj3boCUl8dx9qVhN72tKwWRpkRPUdhK2kdvQoSlDcZx
F4VWd04mp13ILlFMtCVktZH0Cn+RLmiOk5Z2/xEDN/7HYtJWbVs4usEtpYsPuzHdGzNfuEXyhr3k
wupQ+xSzOXLcaPFNUQP0x2O3Ocu6wq4FD/2k3cqibJh0lAd/HzUoYodYWaM8mhZ0pGnpDG4aI7B6
PSG1Ds9c9bU10Sgywrbe1Ad58FKz3OSm+mVSlPqQ+TakPQ1Xb7RnOcgusogZBOPk6XXwL2PkPMNY
vf598S1kbj+XYCWJSrI1m/eQJhwEuwzL/eP7qiu1RmNV71+1Lks3qS+Q4ZrXE2I+yLMiSHith2pz
rkI7Ar9GQzgvKvrSpIE8QI3UiR4tZCWing5CT7p9G3c2W6DcZzNqidOHs05LEOyZW7ENeT/7/+/X
awCJTGzkZJ7S7DJnERgE1uS2WBZ9I4oPcg8ti7ExRL8UZeu183Vsk3fO4kPna9EHSsbbTEEYYRD2
rZPn+ckZ4106kyDkgXi9vkxdwIMEYOF4TG52siAIGZpafgVwpCxCM2sexqjTdkXMJjJwjJh9ga7j
f9RZ32JvUfPX/mbFLUyzZIhuCsEjGYJFAcYwyV78kUe+EgxiK4vZYD8p0HRh+5GMC1T9Dvmm9CVM
8nqH3kWzvhSjaVpYvTfC2uzGTzAko3TKXvokyw664cx3NlMrTRqucketb2Qr3gPoUWXVcxiqA9sJ
rkBOpqZYQ8oruBQN9wlth+yhdbPyXHfmHbLW5hrbt3Df+olYVQMKNGlSePdhNLZglVGb4sfxGoKZ
fdRVBDCsUASb2oyqN8f+qjTIVH0Y6LXi89/vf/cDGIA8mQrlld8nYVCO1vw4+SV403MZDrqh2eOF
oWAVJqYkufEJenb+4Btj94BPybPEgoZ1pmwk3lMW515oVWUPY+GXOy1wv0CAbdc8CTIsI0Flki/w
VgDSmhetrY4y+gAi+JxFav7ZVIp2zeuTrmNuHGr7PlDy6p4s4ga1EvMxzy3zsWy4mC6KvYOsqzU/
3jYF5reyVQ6oQBuZSoOveJQApalCY4XNeLqEmRftJzszHy0vQ+998DAMIohRLWuPTG/QPPqxaj5+
6GuI+9rS9k6v7j7wGsQcFdJasEdzYznHjqbOR5q5h/EF9l+9FUb4verd9KmZD9Aki8qMcD+kkPIi
WHTort+kbpE9aSxfN4qY8rVslaP7PrmMznEuP13IlkahqWvNaGKku5L6JA8dEWEgqaLZyIZSU4P/
gMMZv+fFTVV1BP+bRCJYldv2RzgcsEptxEfLfzTB5y70ipu+F3jLS5H1sPwk3Fr7IhHohtINt77p
DXdK4IJPV6pgYUXxsfPbkhhLUZCcRDPt4EfOv6eVrG3mDiEKaEsUB6OV7CQHyQZZ/H/WXSbz1djb
1rVDLHzUnWRn95Ngle2w2pjPjCHWy0UWjnN0QC3VneFE+2vzH30uFUbV/tfb+HfM6/xl4n5nGarl
uBounO6Ht3EcVCphQtU720RrXsEpuQthJu09y3UXxctUrLuEDW2ummsJ9Jc9qipAorw3euy9cd1G
Q6FwMF7oil0NyZotwbGaoaW/HFBYPnZtkh/pIKuFo8K4EwGve3/KllUs8LbW1PRBuDGJhJmBJhvU
VHlvgJpO+NDxxjfFaLNlVBQYeXlu8mAh8vMfDx37t5zi/K2wOFFNW2j4jbPt+vCtACc3/KxJrLOa
l/FRt0B3EUiKWcDamPbJUIlvsbEfioeQyNxK5uvl4eoVL4tCKXEFcBprJRs8e0QEbLCaVV1FyoFF
bL2UOmi5iTdRXyAxYc5yaZG/tdvC/nztVVtIc9lqCTV85sUVXoQjUKj4O1ls57reQZ45GPU/6mS/
YubZXTrP/WTdSBjk4BvKqwRXLGx/Mh55DIOz0Ag9NKZV7mVLWE7V3qv6cClbf+ntGjWr7MJwb4NW
m2+B8Y3bqdhEWj3tMrMv4MFrKGEMFs8IGJVrZNcc6w0kNkqkprPoand4lG//AhcGdCugicx4p7mt
H4vxMWngJHbhOvAzYhG98PZ9FRV3bRM252ACH+Ck9kuStc1ZVuXgdlcJBG7gfvSQDSJBP1oVX/5+
j2jmHz8dl1euyzrWdk0DCtIHmNroqmB9R523eUBgG1zS56iuwq9Zj+KaN1gqCKkqRJsM9UPMRYOv
rGYXiJt4rwWc+k2s2N2e9Ez49PtIt+pU2BvjrZsqxJ7mXZwFXBJCHl7dsuiE0zoo2umxC2wslfxs
E2KD/LnIlfyIRzY6e3MRekWzc+zZ4msuphXOy6VjDjtZRGX5fUpZJBqxDtHZWjs6d7mUQw49rV6H
k9X84juBVQaw8Kq6qCYD6Z32iYHO98V3wkxx0ckqU1x8J9Kiyk+ebv7iO1H4Q71u+7S9fIT8nBFV
YkQvtdh+1TS7fbDYJp/iDvH/AQXjV73VpqWlqukt8iz2k/DLvRcU4rXQi2bDk9Tbym5RVGDZCNG/
bxzEntgHQglmuGU0X67T6v4E/XUeLqct2tyHh1zc1q0xIZqXj+ux7IInP8wNgFZQFSu73gNRBTkz
KEQpyGp+AzueLdKp9J7jbtJWnjIkpwxhvF2bd9pezmSSaP1lpl5N/bNbDDgzAJ3qvGGpeaUOMxds
1RU4ZVbNuK5JiC0Bsb2DruQA2W9glK6q+mUOJ9y2ZVafHB/6WGa06VuMjM8ocu97EzUHc5jcVxTc
rGVkjwHisb61s5tK7IYQtjIxfp0rcNI3J6xvai97BlAbn1Qehw8jrBBCLT7pv7x7KnrNv4MomD/l
6VSTrCi6rSxabMn2dYdqpiyK3NDv61rdRK2eP4A1EKscaNJZK/PkpJb2VoyDfZZVQ+g1K0/zpo0+
12lGSbC9uHT3WObeaQWRjJmpWqnNKdATay/ZcoGUB5jrmsEmCt6puGGwWHLwrXxVMvEQViaMxrze
615V/iBX+0WPJgfB/9pbwlEy7kuh11sjqRXEkCa8apCw3xRhm5//1zxJvB/SotzC1urWZef5hyws
zjI0IYMOMvyQKXm3COok4ydF4EIezF5c+loTTyknLBEkGcYXNiCraczH5yhGndYpLQHRHLoSq1tj
1fU5L9LZ2dVMihWqysNNf0H89V0fH2tQ8MtaqO6DG1jBVneK8BCn+Xgba2DywLDZj5YGS9rKA+cr
gtJrQCrGD791D10DHV0ORwuF/KsfhFvUnKbN35+E+se3JasGQwWYQ3ZVCMEz5fclOimRstEGpbvr
RwG/tPfg1suMD157927Qih1QTehgsq6ry33QdE9TY5Ub9AKUvWUX4iHqMtYDM9o7565EWcv4fO2B
gKmPSocX7q74hxaHacgfnfsRGJ3U5w5iql/XYBzmdYSO9OKyBfZ31waNdi8bVOjf93//GsTHden8
NZgq64b5P8uS9KJfdir2QDBJc9T27l3Q03ZnGX1+8qqWWzgYwoG6oCOvP/rE11dElMqPDwM5okhQ
OJW//qDAzBOZgGj590s2xId1DlEY4Tj85RweHsYftBtk9oXIujC6uyzoJ8+uls3oh2+VWCYzIxmr
sZgwv6du/62W7/hKoCP1Z7WPae2lWtXb8M3ol9feddTYKzMsMwzq1qUkddpu+KxB+kgI6I9BjWs6
fO9VFovgrPjl+9k41/UtGreEjYzVOJ9d+2V5nv0HF0nuH64BF5N3OkABQLC6bsG0oPz77dyPICeq
yYx3o4fOtbnUxXLopmBb2Cw0Yc/Z556I+kKGiPs2vkfxq/p07eEpxgQ5XhsWgF6Km1FDxxUQU5Iv
g2D6mvDOQQI/Dx5NNS1v+rlVFuXBRwVjJO9zG5CaeLyOz3ozxiRBiK9qf/j7PaDNydvf/7n8eB1A
Eo6h2TZ4kN//uQA70xEav7+DWEk6XS+WFzoaxGb3qPkZqg0YSFXzIZ78+iTrO8BwmZmwGI4tkHB+
2+FKqtpwdn1N346QcQL2C/gW/FK+tsudolP9x93MH0n/PbhomqrGv8R1dQ16m+E4Hyl8qlpmuR0G
9TZpQfm2Q6otkUlCvqs3/ZcwdfH/BPPu2BUy8QYpLlnvI62xAQWC+kaYBS+umicLKAjWHSyT8TlF
FEJ2y3IzO/gBnDNZJGbYruqoV3G0DVktD01xg1zAV5Smoh9pcceikTdSBjfGhl7/irxbsYQW2Z4N
DzRPqpblbZN09g0KGv22qYzpPsfmfsWjXPs8z9M1Xvhjmt7n0RSSTxZKCkVxJ/yAFwj2ud0dKqNH
x49z8rvQ6mZuXIv9nt8eJ+W56tv2TvaS1bI4tuW0w/rhi6yXVbJRHsauBHXEsn95+QRZWc9T1mLo
Fm2W+VtZ98uHOXazBVZWH36pSwlU3jZquTL70n6/KPlRJsrXWy2p0suFXupkH8Ws8lVnJh0Biz+v
uuo79oRwo7astMq9r9b3eoJs9iYyBOL0TgJQNSZFdRsVGlzlWHh4hLZKd5Dl3Mn9ZeOLkNXtuE7A
lOXLcorHJe7xvFGsJn2028A+ToZ3soyA0lzVJrDp6kY196FrppDXfeOgGOmPa4/eVH+UWWTzaDeI
ZM8jUSGw941doVkyz+HOhwR4SWu15lH2MJIy3kEMhn07N8o6PTbWhK6C+8snpe64ScdxAow1zxGy
4o2m6GRX27COscmca7XaydbCFfb6MkPulQ86tK/rpLaYCBKGRrGVsxpT4d2FiX/jmIAnl2ihR0u3
8MYdmHw5qPE943Zo0s+yu6wa0DRZNLgIAxLjMz1CoDeKmEXt5qI8lD5mQoml3cpRvuMru6rgbyKv
StbpGlqsCH3cyf6hEeJM5ImAhBtzjIP3NiORbx2MMXnGzHhhA+jjfNAnfAAnobvrxjKDbDkoJO5C
5GJlFwRWdILaM2hO0/K1FhnN1u2wUq+TL0mfJJthMsK9oWjFp2TyWIDYyRfk3+qV1eTaQe+74ax0
3VdRevEXRKFYSmSNuHN8Nz6xOiUPPDdk1vCjK23lIfTy+Haqm2QlPwBa8AHi0QuCJ+MdPqXt3ibM
vJYfknhPeeHqWE8PyTYpendbw1N7gTC3HNXK22hJja6+C4ddaQ59VEK8bgkGLnm6RHsR2yoGE3xl
RB6BfA6hWi49HmKe8LMH2SqssFtZ7Py3shgoLmJOefJ2mariHi6J0dw5bqs+aiobYU8jkCeLZVap
J/Tcd5e+zYA5RUmYDyak/o+czS5sZesavblkFy4eNWUwzilg4/myLjUQApYpcl+XS3WUJrthz6Iu
9LmLnrC/wkEJzWQSNwPx2PdrnmOiEUoFW3kdba4at7qRvV9zbzkntBSzyzXPt8MGY5d8LT81MZHv
nGwbGZH5A+aDvG5D6/vLdf3tmuWgoVb+uGY/rlRMTPPg1GTDpldic9tW7r5AmAAB7rZA1UaB6bOQ
p2PSVmj2QQgvQtvcweeixVFypNqzRCwvZaUB5xiZDly8aRbFmefokZPceKHzOdaD4n0yFW/l4FY2
X2qLTlMXAKa9TIlXwE1QNIgfo7oERVBhcckSJHmEQ5k8lulnh/vpQXZAMUVfq+hIr2WxUGPtzGDZ
UQ5Jk9FZ9UGfbWRdDfsSqNvSbPRxn3fJ8n0Y89ZBgyhRW6bbUOuSR9U3m9MorO21R1qOLf/MNt/J
ucDGusB+wKYsy6IA1s0Fy6GVP9gL9FzqvazLBrW/HY3odSqndu/oZbIishttjWYwb9Q4S4/+ULFS
H1ZeBnQhzqvnSc3SRRIU4/dg2iSZXf8Yk+kfdtDaJyeHWR1VXoYgJq6fU22wsdQa/2HwMNECJ5O+
kUVDKINBICbY6TTal8jUoa02U3qWnzyMuXkTRRAm8EXdFo6Ft5o22YcmCr7rvVaiEaHg7Gs55pGs
h78xCl8gJe6ZqzEu3aXqOc6zUq9LA1eiBImZL46v3uVpMWs/ELVxBr7kCJWUINTyb0rr/1OqnfVi
DWq8NPrRe6wx5wWYhi2Ho0/vn42FSXHz4XPD1nceEINFMzwI+k9IJOLuIJBT+e3z+jJEzDyvi407
FmKDbq++qTBAWnmJh+5fJ1hwj534gir5wuu0+tWt8RkJsMzcqcQyPrmGdVOm86yVK5bOlLdHfejE
KQtjiOxyJLFILyjHR88VxY1txOyG5wFptp20yHlDVzfZiKav9zNb7WlyrXvZDsWRmK4o+7sAJNEd
0u7p8jLQ9R/YjdtP/Oya/aAG8abUKu/NqzaXgbrTrbV2Ik2uEuHqg+rlciFIBi4UsI2nmA3BUSN/
s8znK0G16SYP2+zT5ATjTsMHY5M2bfsK0mQhOyg64uRKLtIZ5l2eXSfygZMwsjZxrqhZNdz7CMDc
Wp2arGSDYtYbl6fm55Yo8dbBp3kbxIPyOTf4y88j8fcsV1PgJOhXIHdkKV15+brIDoIpYdl3thSn
PXhkky5TVhFyRwSSXpvJ8rfDVFQ7q3fGT1Ou7eW/L04xlYGJmcKPUFz0xyJtMfFKeiZZ9VyOfbYI
nTLd5X7ckF2Rqh8czAbnAC+w0G2YXbBkg/DtR2VwtP38Nq2UyDwX88FJWNuVegQMZX65hhAizoXz
T2AN9eWFWqThtAUVri/lINmrQ7pwZDl5lCVraN2bwZnxM3mubVnmihvkoxc2kkDPiaEoD7FfHITX
+Z8HO+fLQen+EousKoHGkwoyU7ZaqZ+sFFJ34DsITXaohiaFo97J0jyjhoTMczbP2E1kZ+ZOZsnn
/uuUkQTx2kAR9xbQqnPbmh2r064ctF1vtydtbqg8BwXtX5qVodjx0LegukZQgBClgmhmav+ejgEw
r2YavvnirTf8aOe1XUoQzNVjWApBswSHoW9LCJvxUvGTrdY5+l2N2O55qtQAFr16eu+cKST8hjZd
Xcoa8cKFVpbNHmIHk9XZo2+p0UMSusm5N00C/oH7vbUS2rTWSddaU3ObyQ8COf9PWzQC5BB8IMQe
oTfmVvQ58RVrnSouAJq5WPaeyV0QF7eyOOjaDgEuVlG5N7ONwSb+H2XnteQ2sqXrJ0IEvLkF6Itk
GZWTbhCtbgkJ7+3Tz4ekdlOnT8eOmRsE0oEWyMy1fjMX6UckgNIZlYqUqqumHy7aVftGDX+1JtmU
brCrm4+ydVCdP8xSNI9yqBJtF0NFrjWrqyc4Jm/ydfLCrE/yTeXr9WPL/Pc3JVtzoo/yTSnYG7NY
SGtAjSsfb6XiSViQLBaof/ghO5kbVEjW3TxUfpPFi5SQAPvayZH4ovuFbp3kNeO1k5XnK7Ix2rKl
D9BkSr4ggrO8wRjbgovrX2RJHUuWaLH1LEuuZhyNRU1vJRh1ZyMqxyfZFoJZxqzQfZQlKIZfYJaW
txKSch/95GhX2VZE+XdNWPHVWVAAVkOoydiMj5fbS6hN5nNvhGfZirt04xfejBrO+uZgFGPYomXu
g2wtmOfByJnkaWSrbYXcU5lzgpqhvtmACYNcvXR2kx5JjZWvi+0k+1RRtY0sRpnaXdwm/HSgBPIv
rlM/mkMV50X6qh0vVRqtdypapXyd0qHcFQkhetk6hkZ+bmeeaLexHSZRbvYquwJ0TH0C9Szc1wuJ
fhy2hgU2VbZ62M+coNBmzdheM8MUmyzNtQ3o/vZq1SWxyn49TYQ7+HBtw92tshYeTXWrPSX5YB4J
PczmRl5DRQUnBy3RjOIIPhN30DQsvmjemF/rWFxVRVNKlPIWNmya4RxlqxW33UM4A/kK87r8IuvA
un2zwHGfZVXsjeFBboTAgnOBWUOyVS9bnr5cfdLQjQrF0hOQoihH6NVOpIP6Ims0wVpvtrJ0J9vE
nI5PhEFu3WWPcXL421VEkmTRJex5ScrhZXGmb/iEdWdZ3YH+8PmDDidZjNraRGYZrVRZlIex0V+N
Lssu8pW8BW1ZMMQdes28M3lQrc2Esip/lOxpNCd1a6j9sOVJU++KrnQ2cuAACvFl/HH7tC3g3c0M
OQpNMq6yJIb+mGbJXocfd/u0VkFiVlcX/dfbdyOTPZD1gRRBBKh0sTEjiQIJi5UA2RTaHFwN93Sv
kmfp5OwAME8XWbpVjYNC2nCa9rgJ/ILftmlsQHKahwCbl6OoJmebmYi8SjrRHWQctu6LGhfhL35G
3rrlYZqKX/0Mrx93veP0W09U8WZMI+1CPru7IIOWb9IpE3+GRxlmvrer5vBf2+V4puaczV9W7shy
OZuaFBE4eIxJJMH1XpQOYvei5MKWa2c02unM8vvt3irHtmjSbRqIOUeXDNZja2g/ZUrYdgX+lE1j
72VKmFXbZW4y76VjFSp7hYnzNo+YtUf56O2kZhpi8G9DH3fPnunVz5mRvUskTJVE7s6pEI3pmTpJ
yfozICMfh4USbhm5C2kymClNfhZsW9I0BjF67xKvYMt0EvUGH7BpO48llFnHK54wfU2OUh3qVic1
ouypg8vhNaI/VlMDQAQyzX6wVZcvDRd5sZjoFRaoBmN6arzJ1tSZvKBydT+DKLibIuJ0lTJiJazp
pXoRqbfVyI49GethxvrnCfLh91lv0pMsyXq3138NlXXyoNrKBLk8dkCiYvQeT17xMMOOeLXSvt12
tWh341o0Fc052kkUB7K1NBMAy42JSg6NsqqCieoZqvYsSyEuqr435+VD0ka/Xw1wcBw19rNEKirp
pdcL2EwrvHHMSaF7Yaf+Bm+0I6UIlngkIPQ35NFLL13T66Dq8+t9oD1Pqi+L8nAfaBQWaXEGIYY9
EqZYfr2SHJDkRXgoddfNrgXrhGIE66qYkXNQlEJ/KMLR/v/OWOGjwhAifdURPSKSRpRilWBFe2Gs
B+ssS/2kWA9CM/6QJXlA73QOErUw9kY+ai/D4EYvA/HUdbC8TBh3ynp3xxvEQZY8WK/YCcs6oykh
XmwBSCorzoDN33X5kZJZtzemsF38n/n65CFpmofMMJSLLCGggE3SqL3LUuOMw7kp3WWfoZVxjiOh
3Q6Q2n+dWbHX77u0/ip7ZFr9q14W5ywLLLNKLrpndvhvkzda4N77XqY417HOvEd1bcjXhtJEyQ83
bDxKyhF8O2in2wik/n8ulY5WsZUdhxWAYGiL+Wxi/bvo7Uu+whQcHu2HtiKMIjvIunF1QlMQArwN
akvFfHa8XeFcbGsK7FSPz3iEmVd5GL0J7ZslQaS8mXnTa4NwV5XHeW0xEW+fDEJqsp9sRVntdShC
fu1Vo7nwbD+ybPdBugp6msXNLBtkeW1VwuhPBO8wHxGosxTeqH+5n0XKLDbVWqdEtJqp93vrvd9U
Wmcwud/Fym4lOEs6hJ//St5Vf6nJRsr6RinhhrODPcA3qb8Ktkn5VNnvQ8+CB0gvW+61/j68qAZc
WNClfOp0IJ5LHkYfbCRclkicNWudPJN1slX2G4dG/LPV9cZfY8smbAJvFPpeWQwUwjuBQ5xophMA
lK2sutfLs9Luokvvmu3es9Ll1czCi1LV01/rCXpxozwR9a8apzHw7pT2BCG/RJ/04qQ02lMWsoeI
5S8nT1tvqf3KnUcCJPym9nqQDcaiQ0/6zwiXT3q96SA7tteA8YC+o5dTtx/dWnvlp1T2YxYVG1nM
WmQWLcI2viy2U8o2jZVC1MR6HxiKvhvHJAE7xFAPhKNfc+c9KJ2hvcoLN0lNYHUtCpsLewWx9pAI
Lybps/tkoexTCX26Si0kqZOkwhYakHwmlR12pvGBXSJ+rmleBZqXmR+KXRCthZCLyHdtfDRV+3W2
jOwpIv75+i+DFG1WN0Wp25ei3yjwP1PWSmgHgbrkjtnE8mRcNsxY9sE2bGuXK3qxnxG4JD4O/UIW
jdZkZ7VOvrLYdV4dLLmon+c5M6HFeUog+aGq2peg9K38TMhl+ACTVpjm/Cl7iQqcbVN506fn4liO
211+NgZF9pKD/62XoSCEW2i2IBqSDh8mGmzrFaqu//WysviPl6VXm43lrlZGbUP+EMrH34fEwAyz
UmGT/ac615jHfTBZ8EGs6iwbUFQorjh/9Ge1GvrPIudeZp55i8G0HfK5tnYpmc/PAdZltmKWEgey
VVR17jlxsIyeBtPxb2AmRoZNkr5ldfdrpAbSXY6UHbK/R9Z6btxGSrRTnXXPc9kd4jCp/1gZLbj1
/YT1R/SlGuw3C4uibTmM8aWplfShUSZ9B3O7/EKkhdyWM5h/9kvvy1FpOX/txRJ/dATjN6DKEHow
Sa1qFvE7HADSl6RFfyHKs/p7jKwOsfv4ZxpCIlCq9nOJvRrDqlY84pU7HN2m/MqiP9/Uk0ksCqIm
Znez+40FJ5jaPv6pWdo5TRr9a5Frq+iEFUOPCfWD66b2oTQ0kkQxsUBLH6evpl1egFcmH5oSfu2Z
EHrN8q5hrZWvA/qpQTWnCGB7JXstUlUHZoslqExRvY7zqD528PK478pX2cOa3EO0zNmTrLIbrw0S
1xVH2X+JBmtf51q2ka0E8burNjnP8qVklSumjdXp/bMsdcLwEFtWo5O8dhw3ys4uE+x/1jdjR0YJ
CLb6JvtOZd5c89jC7gJ1BGhYcf5K6Oo6ZEX5zYjBSJvofZ0a1wVbu6Bo22rltzmcsTLuTf4UVaF+
Vup32V3RwCZNLgt7WcSUxim78Wtp9PUhW1hvyep5yDadmeQIyeb6sdRFvZUXHRTrVHIzoljVoUdu
mEcwZOlLWppOEJuAu1tnGNKgHEKmwpq5mmjyS9WBMhLzgMJ1MaYBkhv9wR1GhQTpWv5fDr5dan21
f72AFg2dn3Ql1lOrXU2HrYk+eG8JLouXXqssX9YXsAc3VTQat25NMf3WrXOz37vZLJaOKuvkyxwb
rDd8koh/xWnn+a2j9ee+W8wPyPpEBtr4XVU98WjbtfCX9SHK+mDYewjTbmXRri3y8AQKzrIYGm9D
ZHfvAgLcdcqjlDQmFxtsCyeFHn/XZPBtcv5/YuWxUfWC4AScq4dE87xvpuEkQT8o6ktlO8NuSjvl
IfQQZMHZwt0ZcaXA/cTtUmBw8c0a+qsuxy8pHnhj3PxVFfAEJ6cbsadu4m0VesXVqeb+qMTouiZh
2z3ms4KleirCdxJEP/JkED8j9WDpBu+j1vQ3N3OnT2e995RVYTtJam0PM6A/dWIRl3YorG2M8fGr
uj4oSGNO3xW73Sk1MTEz8oZDaqjhYVaQ0Ota3XhDrco9VDVBCFmcgZQdEKFMbkVFD42D7rXprThG
3KV5oSCfWybmW6ZOZMuNomB+pdhZyUTRLm+dHdLVh9pO6lur3UTdwSEidBsrSod1Xia6W2tlkz1p
Z62/jUXbOD+EJjwreeXcQkW/d1Uo4et79rwqPkSaMt9as1UuLRo09da6ZEm4J8UOWWx9V41DIiSu
DePWamke1oh6ad2KIlaNvdphIi2vzNym7Ze+xbNlHVtM47LXrdC7tWqDPu1RD0Snem6PrVt1B9ha
b1o3TZNfD3l7kQd+3l9nifHotMt0/mcP2U2Ijmi4VWZ7WWyrVg0KYWWbcgq9x9zU4R4vHTijKnxE
qwFelyC5uasjnJ9lpewnD1GZfHdikKWyJBttBfPdPh93yTr+3jXJiEVBdGT7sr7M/dDp6qteZOPp
fu12iZUHV1inFsk/uFDrgDDBcKDGKGwjL6zlPHzgAqEkj8XEw/3FwrKLH2qlfErZkP/2MlA4Whze
imQr+95fzNHTI6zN6nyv7yMlP9mh8i5f+X7tuNDdgMCYdruG8yV0NHTyUXm8HZTY7M/CE+l5XiW1
/1OdZcLqfFnWK/V+apFKK5l40dpU8o0KwOJ8O5VduypTfNG13q3lv1yuy2LUfSJSC+tLzut17Khn
VyTL5qy4+Ct5yLsmLmszTMC9UfOOdcS/XBZtK3XYN4nygtZE9N6giyTrtck1jnWjsowFfPWptehg
2y1wZ1DO5ltONEDWp7k3HReBtN/t4jrYkoUsnE8MhAWtRipAHqou8c7NepDFroPgp4Yo/Mq6sa5J
UpPjh/uhqyaRqf/Q8tOs3fSesTwwCZvExtYGO3SGLYEv5hXJ1Zc0fdmioYIne4u/6fv3S3mh9muY
HHAb20TWCRXQKfsOxXc/z7pyBtKQuWaOjC+H2Yxx61sP8kzWxSSMNgCZ0SP8fxsEU/JvwxIF2UK1
Kk//qJcXkUNJk4e7huXy7RX/7cXkWK3xvhNAXCNzhH4zuGg7ddX5k6rKd5Hlm/JyBq3kaEfqtkGT
iCjm2lH2GY1IDVRPGfd66yS+hWbHF0VvoqNT5dl+FFH2Hofps6SULG2Y8Lfofu/hAUb/7z1Cpe42
89Lhje1hn+z1HcGrLirOuupsTSMxj/cqJ0twhrmX7yMaPe0PBmxZ6DH5WdbfOjuz6myGvFYDq++7
p7lihoanSayR2IlHuq9xDiUWHn49W93TrbIqEObTUXuSdeXa0DbohLHHVjfyMrcGzYHCiszZ9i65
PSmzGmRZ2Af3uptWtyz/U9D7nyLgv7XL/m2LEdA/LvfPC8nyf5f/ljrhUg2cu46JXQ5xi3oKhh0q
0oB4yLhMPsqIaEjOWk5mp6zVhxpuimoIirKlD1u930Rdg84ev/JOVtqNbRAWmY1kkzYYPxtj+1JD
YfUbPXaOrpcSLhmb9Fl3P2WbrAFxmqDy6BXBvc62YhNDb9h0Wmo1LwKswEv5IrvLA3xqlu2q69xe
Q9aZQk1wTBLtQS/d8aDlKhiYPEcgIR6zS0vs4yCwwKnDUhv577ocZYvsA5azA489YGK/9pYNCMdr
u3Iw8EvMM/1UWunQvoZ5km+tWkVcwI2+5FY8fdVyMOuNlXfkoesGMxWUiOainU9zjaMIC8foCRfh
Bs1z5OdTts7+iBzQX7iMBJBQxsjP+hGskeGBWTJxU8ni/lUJSeINRoNvkaNmRzVLk6OyrrvgLpVb
Y5qn16pFPja24Wtqbnq8XWmMUZecQtxue26/LC+u4ZLjIN1VD4alk8d15qwiO/SfsjyThzZuy4PZ
GjjdRdHF/vtAaC26ILegnPPY1feq236Vjff6f/Rdplqs2LZ/vcZ9qEjd4dTl+lZe+14vz+51S+XG
59j9cq+5d73XyTeTLhddcdHgWd+s7IU6ULyv7QKXwchqL7hil77iRMZucvN2i6Y++P382XMgcipl
575Whf5UOTAhVRKpr22vLf7idNnDMObe6xL27Ya4i8N3QKvZjvbOYPmPaglFb569I9I6WSCvlAyN
dvGE+EM2WgjOvITcLqy5z01qVcd8jlDmSOUxXL28yUCBZZBleZrzJzqBaF15H5P3lofON27K8SpL
UDm/5IU6Pt5KwiSw5U5Pt5LtHPKlVJ9lyUuJkNiYphSG8wH+HM+EsVse5QElMXtbhIYKRIG6ojZ/
NTQgKoMasZptp1q97WMZSAuOUn6ETcHhfoUak5THJBL7IouH870eZxBvWxigL72xLqA75eYW40X7
qQN082SWTnKYTQdm2VABLVkPBlGRS56TqArZjbAqpa43or3RLBPLU0qybxKbut/YMV4dPTYkfb+x
E2U6q/E8bnIiW9+xIKs1+3vTd/1GTXP9bCiVc50H0mqyocZqIzVa9eswWnA4l+4HhCx3P7ddecrD
ocAB9X6aAM8+kdZtlyCJ9PLUaXa1ZYMSHld1yQ7ZhSfbaqpXxJJLMmYFqr+FWb3mLHD2TQsdULbm
kAsvzZi/E4zOuqBHpsft4/alWrOzWGwtvuWMCBtHXr6HbDTkftEX6qlF3/92SIvx9+J3ZbFzXM6V
6IGoELyU9SxcSvFbUTb8oy5b+1VukZS+HKIt3ZZni3VogANNQpDxmHNk5YXaPAxRnDxrVgMTpm7r
7+1gv3qTarym/WQiRW2Gu6wawg8FGsEElOZ7veC3XAxzd0WK1LhMZDsDZHCKxykWartH3mreFqC8
MAMaw6PWppFvtnr4pK8Hdk31dVyJbAnh/i0YWBbp7XiVjbIbU/QPwtfJSV5DHoQdAwKPdtBSwaUJ
c3lvFnxcTQNmSFVhM0wi/Tg5fbKPBxDh4aoUmmBicy1rgeF1G9pEIijeG8RazM0O6JMxA734e4SC
FOlFAbjpwM4K3KJ1Po0oxGheNM6DDd34Y+y/22t1GFUwm9bgIFmC2gfBHB00uK7Y/43KuULN9wx5
2NyOEdKmskHWyVZLY5uLGA99gMPWAQasvoKKzqPXgRB3HTP+rs7ZS1vXymsFtOvQLqaOh0GhfBaW
EsgOc62nm75OzbMcGRZAdaKeCUJRsbHSVPK7eWNBTvY6CwkoLTUeE9vSH4lIjrsoV/Lf6mRrk4g6
WMMZu9mbBziE7IyGeXL5YzJWHqwm069e+SoLRskDws8B/R2n0vnLaeY+3bLuzrYmDL7NfVS9jo+M
avDbOXT2skG+lRDsg08GOsaESTE+0FsFrdmK97nq0sehwp+ChD4B52aZ907dOlvZzQ1JEdimx7y7
tv6fR1lDXL/1fesrhj484cw2PMFGwOfIqI4emaTzvb6PCxLFy+KyHaSbbEgzVT0TYj3KQbKez4vj
TTeuIS7HeERjkwj76NofqqV+SkexxNujO+D8UKJWAA1xq3enVezN4IGvMyKBNnXhDgeQWcajVbW/
RvONfoIe/mlE/Q8uF10QvU/wmFpPndWXS1iNG8Rhlm7uvqiyoRumxyJL1dVgADBw616kQrCU/0UO
Yx+pCIjIkqxfq2QvbxHh/pb41YsSwN8qDFfNevis5C+AhKG8rAeUNpRNUk+/1D+BixIRCOt5XycL
rr5uf261bn60lnx47cm6B1CqlqNsjJ1p3i0CEV7ZqjrZ9JAXxpq0YGiTY2c4g+OSjbIKpgVQW3N+
lCUrJMYQtueQ7U2hb4DbnW6UNAClmwxAeiCLd31DhP35ymR5Wvu0NdJ8S2jCYXLcCW60Nn9xXUwm
dEV3dyx5ly8KrB42E9PbvJZklarr73hkZxfZv+Uvu0fPl1ln7eECI3oehEkAn4t5kClwGAIppgdi
0uOrjarumE88farseVZtVo9mfCEvpW54Q+MzTEmdha3Pc/N5aoYKcKWO90I+46ygDJ/ArT+jzvKe
0pPNw+bZgdudzTPZ1ix39lgJIPHqePbOLLPPKqkUQPq2EgjSkwfSsUdc0ONnL+ThrsFR/OYS6DY7
7Ok13TTQuDCnqzxTLOBGdYV7rW7zsybo0AeNgdRYRlqf+BOzNKFYImdMyaMalsHYhubGLXWiuOmK
JD840/PsrSsiD734iNdHAmMuT4beLMGbHsPyRj7jxP2PkFST/rlqmb9UqhEdcdz46g3RHyKJvH0Y
a94hDRViW2yHmSVj/kXLmxXP2d5eAQ9uOx2TpuKzYh7mxlfg7ZY/46X3VMFE3AlkD1AiQ/NNe+0N
7Zun6a6vggjbmH1ItBM9psYgQaTOAH/GqA+GkbuHKEEhNkvXJj6aIeqT56mZr5In9PVFQAAiEbEF
9OxAPEXhe0OmYzuOPfOymiUPE7BFX5TdpSccHxGx/yu1Cg3AoNFto1Krd9ig5P5oAjBFXjrAVBeg
U/xVs/vlj67u96EVH9vFejSqRn3wWrCtTE7D1oubwsdn6WfY/9EUWM+z9/2RTBrfRfsVi9V94hUf
Qw6YRK96qLjliw5azR+bqvR15SMq0sBCRA/7uO7SlML8A9UZTA93Bt9M4TXkZZz2h8oyYWOZ77AB
6hOQY3YnTaz6Jso1O1VRxkBfigyAlfVNj/UFwDdrSi8uRUCHr5BJt1XBBDvnQ3usq/Qa2yCrl4i8
nZW2u2Yq+z1o0T+UsShe+/Bn7aUEEpv2TSE6yjphuVbIkgZo3CB3P2VMHouzUTUd4rDgkyw1lnSE
F4BIjj+yJGqu2myMmyF77YdBezOc0wCCMlBC8arBC9mUKBvgZmKvEU/zWDbF1VymU4n5ycuS5tcR
q6qtBkVmu6T8GCR6h30MnvQUR0ev7raOXpnHsGwMmC/jM9KFDYvPrt7HNo6rw9A/Af3YmM08gkI2
T1rpKr6KNQNIu/6Ls5QkLOdy2aAT2pxEMh6bHmwuPnOkZoGvK716GEc4ZqVZAHwF1xWWHtn+2HmL
ShTykq53T/lg9TzO7avrAHN2zK3oa3vf9UiZFbGK5uwUCKQXDssCj8Gc8S7UwkI7sS13gxENI/DB
GFzBWDPrbgbFoZ4ST8APr+tY39Zz3Z761J4aLF04reG9Zf5vbYuuUlGU9rBv1f5YVgS6QEfSVV5F
k823C0RFEyS4SeTTMu4hexSwnc3G7zoEUSfcrU7Ci/Wd1auPql7VJ4DkC3dY7DaPGfvjTYv6/b7X
5x/MVTY0mcV7bgVGgQorA5/ZLzrZOuIKRRSElbN1Reb+9VJM/dfEZQM3O3XsF/p33AS+iBDdRXJ6
xwiu6tZJhj+rlp9HeMtTZdq4l1cY15OBR9AV7vHgPTZZGmOevgP9Kl6LeKm3WQ8Quel/5A6aJQB1
HeTFq2q7KLH7ODThMV9c5UuIu3k4xw+a0b8VFv4IKJd87YoMXcyw5cfD1Rb1n+Gi2mIghU+iWmvL
L208fIsas8PGNbb3qU1CpRr7XTg0RcD7TR/yfNp7MV9IXqHZoufWcKlLviwtE6/5SF5fr9m6hGKf
JvluIaB8sEV7zvMSaZ+0fBsRuhZJmJ8Wl+RaFnkVGc1015XhualQlUi5GVVteKpC7TPWHUI1bfOg
st/APG4YtjAXrZOio1MptNQ8ZgKRi6arfwqtLH0TlX21+YlKT4IeZDIFdZttvDB67gpDOyT5qYl6
a9PUfum0X9RMvNemGmNoMrH1dfNr7NjRrjFGvK8isKmNlx9Rz8s2qZt+do2HdmnqzoHTnqsu8117
tn3hFbrv5JW7K0n3XHsgi03UdtcC+bOHBTkSnCThYXVCxZAXMW1i+gluJtanUUYwsgg5PQrVO4wZ
midueyqV+YfnIOtoeV+tMX9JLWM8IsEICF+QLmZynoLZAs5X6p4bEIaeDuy8MrJrqNlkef2QjB3P
YHcyd3Zo636vTOMGTcZ3CN0T2FVczmbX2yTVkPljCjlVjMmDPAzCSh7Ijj5keWNDHbZzYLzDFzeF
YEFkCcMOxe+75mdiWO/WOP/Z6B05sNg8A8Z+qGAh4uuCE4WNWRY6CB8trkSYwWSvbtxb14np3u+a
rDlUUZs/5TM4PMRHnwUacWafZ9ucRd1Gh5iFKFbibGxtBEub20Gvtfm21lc1WzyDD03uRudEkGVr
RyN+WLzcOoas1JD9TLVTMhowNONieSiTdDwUOMCfgYYbe02I+TLEecRiFlor8Jh6N4yjDqS61bZV
guBw3kXxNmoudQ+txxQ2ydS5t9DOYElc1AZCCwhIItSYeUGXquTNTSDxlhDWq214YzAuon5r28Og
2HFQFIn71pG0DxrH6t+bJMZgvQcGZMyD5Scg6j+Wmp2TVg/lp1KTE/XSbjpWlmltoLy2fsfj8nOy
YPrE8Fo+oRV3gJPBPoBTxXqjx8aKCaz3O6han5Pd98grCvWzjK0e2UZj/owQRPF5rI+fxNPZsKX1
8Kl5ITLCoKQ+PQspJGtxm8+o5BGBiWv9CYVs8rXBRGdMMU7xzAoJ812PgIQTbmQxEYt+LRRYRFP8
uXTpqonrmWC6o25XmxOTrGmeYps9cRiZw7XDwfra8lkfJrfZAThjr8wEtKm8HKpl5lgX1tpElLwn
ZWmU1y7lKxvNYLB5l0gMpUGfTqNfKYjC9JGxRkFR8wEaBew3avmHTKYW2EDGd6qqtLuoQ2F1yEgx
ow0Cxx8fJ3WZdwN6IriTVXZQEyL1B4SwH2trdPxZpMY2JQTsG3gQ6mXqPSOvO+6W6jqk9Xzo2yS8
LnwWhHnPYBbfsjgUTwRS0epmE8FyQ1EftajHzrRYnmxzZsIuG3RUVfzHBrEuqkN2suqQ9AFkhm5n
uFYQ9dgOwohPH+2xL4/eorknfG2NzVgt38q+3HVNuezrdmRFUXnvgIM3fTMmEF+4/8MFxO9cu4KP
YoMNcUdII6C1MaQK0zjyw4xAa9ugg4Nho7FLEihDImQbrY3ZExKnKLTx6I4yAld23jebHuNkBR02
Jm4B8YGAAEbUoRX0Xu74al6SiGR66JLQfhkrj6C6le/a3qj8sSSoUXqRu0nLyPZbMsvbNq7szew2
wwmhDvuSCJQiq3QBt9ASLtNMHqgFS2gcRpJzYdSAdI3zjDTddrDm5AFuR71n4W/xzh7RTasPGooZ
QmnDh45bFXGo6k/TWfrAIst4GJCiieOEEPLsaNuuC8t9GYksMJO31tbqp2iedJ+I2jee3mSYRzGf
cLoY5qHy4zZSHlEp7K+TPSl+Qbr+gsIl/ilxzAdXvVPcwecrCfOkXfNEtBtwQw/wp2yw3y2sKtw7
moZkIxqaPo7crqqlV+iNO/4S07VryTamoBJPUegWQZ67l0xlFRgpmT+46qNJQGdr2PPsa51y6rzy
TQjbORed8qOZ+KEmSzMuZlUX23ZO/2oN8DsNBo2btH8q+yY5Z8M4+Uoyo3TsjY8d8z6qEEwrqp2f
ctUMt3NoQuMcYEr3YXgqRqQ7hKP8MCdzfMDiz9hPVRzE/WQFreB/0lco6qPQDQXUIDA6T+XRnYcR
kk5Zn9Ecu6oNWyoDqIiBmrSuJAlgWVZkIrcfmsmbTh2Ky77WDO0eku02nrALcWuxHHIra4FWVq9d
Wz4reGwEbk/a0Wnbr5rI9MBoNJM7LOPm8zCn6idYchjyuFF9tdeYaI+q8nZc8UtQ52d0aYeg8mJx
gqOkkr1avrWtAVaOZcGGmwKhvJmn8jJNYmP33tcsLEy/cwZiHcg0TVnzMLU29i/ddJ0AGaJZhKum
G707iNVsJ0+vggTvjGWKbDbDA18Q9pc7OwrVrXCy9zKfpk1NyGyL3zQK9TFowlKJEFrRq3MxoYfV
hkxRuY2AtoMk3E5JBifo8gQh/TDeE4PLTim+47aq2w+s8c9zYnUHE9V7Q9OUfcWN5IfzUwaAY8wT
8dyyn40sEs14UzLnwyvp6pYdq4qPhKOzs6uMaNrnla1tEgA2vnDx0k4eIzFZLG9aPEZASG4sJ32O
PfFgW26z7fAHJ2+dq7sBOt5hcVQPxi8iJzzDodIMab5DpXq79HaJnFfi+JHCNxfO6rZ13MaHrpzt
cI/kSRKKaIvK01dttSKo+3b8ouWEhbAigUqpCxQNvTDoDIS/6jCZNpnefOGncldHgD8If2a4J1ab
aDY2TgZGJiIoB1rfabZj1iBop4c5MJ9JvMfEZ+C5BgrYQEDtXRMMLCl2tYX5SY0SBOjwsvsfus5r
yXEca7dPxAh6cytv0knKzOqqG0ZZeg86PP2/CPWMOvqcuUEQoEklDczen7k2ORQui0RgQM6/nUDQ
55M9r3Rm0nZv5Ev/8wOZhfEcp/lFCxu5HnQjfI4766trk4eXQ31K+yw+Yihnr2wNOFdFNqP2zh6r
TKin58HSN4YkHN40hk6/F0KdC8EpZd1JYHmCuHiOpmPUrELX0fc6EvenoXHae+FIUBB2VQwbNAQu
YZDJHRzNae1nEFJ7iVD6aipSgABBczTSsT9NYzyc1NajiFy7PxUp0Ck4NYzUHuF28O37ucz9PQ+3
Plm5Xp9c4l07IauXGafzE5JIEnlWFm0BvKS1upovSAb0+bRvSDAiQ3MmeuGvCPW/xEbQnrKm/Gz9
ggBKaY/tQSYYIjNQfzP9fMaTvZ9Po9WX2wFj21XlGgV+Qw7qLGZpHwcN/a+63k+zLE+MIiWLoCnc
On316SagAsQQVVyfUEvnYPVkV2stqXCsnf3wpAqmr8xDk+zFIey+CzW9PckeD958dPYt3eGpxQAA
rQWmpaumrd7TTPzsRNnf75XaUrcpkY7BTCWUPsovfbwP0cRnRcs6Q235S3VixcHz3rR1OfGjKdwp
HE9u9AGpqaaj2xp9ZbG6ICsbeCkquFFprDu9yY5CSBLucmOM2cXQgnRbTvxjJN8cZChRgmAG33Vh
uKaTWn5Ag/Z895JpdBf4h6+TbA4RwdZDXLvy5jB2zWJ8E/orFHBHAS9RY7IGDHayTuoXIOZBXtiT
H6Tt6hMDwyLAu2zielez/A2tVSIAUSIVAv37vSoDllajTbym840TQAfzFMMxX9cePLbmhy/zH8Rd
fO5siIbcYDo+q2Pq5SJ2Fycx+ro8q9qcqlO7FKqqChsxD17z/7U7rN1/Hj16Qbebx5jgYrk36nHd
DO5XFif9urNRhdu6mo3ASJkdBuT5SepwQFSLk8TwYNU486oNWvCZsdcAuaMYQPzt5l9xiLQ0XgiG
Jp5w/06OuVYkK/e1rzGw65PhUob1U0Y/cCoLK1/ndfEdObmIQHnnr/Bw0E7SfO2KAANSqflbL2sR
/3dj0glRKq84BZT03bLYGWN08ciKhcUt8YaPFq3O/bCECXTHKU5ThExk25rn2ZAbKPzB6N36lm84
GHzwkkX1HigapEcIMYJIOYxHrXIzPh2sVuIZQTbH0zpmTcQZA8QbmiE/Ye+lH3CdZVoFGevMrTmi
BaM5K0nWeaVNgLR8y1xlQWTfUDwq6zo7BZX8xcP21mgdOUd7RNjaN1OxSUiRmaMIXsZYWnuCyjWs
sXXKEmLjtF31qheQGgeWUes4x4Krz6Pq1UnJOCNkdW76cg/RXmK3AQhtqHC7tyaUbfWO1LHM/gL1
357DEtOZEG2NTafJ5ilDOMMyKu2zppvdeVPrH3MBdyPQWClLR4qfUxbvPSn2A2CZm+fF1Z5PoDyE
xNE/qzJEMSHVvveLvwbytAOI0Th/0XTWPV0wbOs8ib9HdfJBJGldeZP9dcB6BEFU73cRE09jXDBL
zX3NQ6YvZZQ2q1afD43duT+IzPvEAuijPF30B4IlV1KDcFz6BqIV0ZJNFXXZ0dTIaXqFLQ+omMq9
JHWwAaVpbaQmui3Tx01Vj+leb5Z4B14hXUmkVcS9+wLQHw+NeLhiAHmx0ir5Gmq1CxOcZIJ5y2q9
WsgreGdYrrx2o/5VdMZf5SiaczhAmCTbTx6mKqA8pwE6QGO5QXM5u8RpVkBuzWY6qa2Yi/zcFDWG
Gkv0bgbqO1ptcwiGVvvQ53QbBxYhVRh7m7DPt1i2RB8gBX/EwpfPdmtq75buaKt5wNnH7wuQjU6V
7PJ28r+2xK/bwAdb34XzmcBnhIESckoDGeSDNROhLllQdcForb3MM15ZAVjHtk66fQf37JbYAtY7
mfDfLfLBTpD+amdeGEIs1iWo8hrFlMI+BNYQX6wmJLShxeXPvP6NrEBCjjSpV7J1gxto43AXJR6E
4UaWTKgz+UqI4ddsiqOcY3EbO+FfeoQtkhI88zwwLORJS3ek8t85P/akct4ZubR89ajfd6sjVaOq
q0Id/jj70fb/vYTa7cpQ9fOIlWlHjCw92B8Jo8p9sxoNJtFLXW2p8WZIdA5S9X9sPvY/DldtqvhX
m7qOapsNUW4svZ5WrO1ytN/KsmZQXTZ1jykM4dT/tFqDzYRg2Z9rQHa35rJf1e+n3st4Jg2oOdou
yuLmpIp6GWZHu0J8TNXtbv5PHfVqZpFD+lTNZnR1DJ3PwS+sNSCi6Kra6sKld0/tca/aVKHDTdeT
MXy6NxVu9hbRjT1OEmMQHG0TmM/jpLKTLfmdRet4ubgq6B8w5TEG/fhoY8WJA7drvVZ2bmwTv472
To3UeKU1zote2/pLWAQJQ98kvre+8VkARL6ZujadZBgXW7eM3Us1S5ZP0bxCr676moC42KdWnR1I
jMBahp04okpvmMGwGdqcWEpYPrvV0D1hEbX3GWPPrTsxRZJZfoQ5ts9Y8p9LJFv3iLt8lG3uLTag
+lZj2UW3ErnPo5hSZvj6czaJE2IoxTkYmXs2LG4OoKgkIvy4asxagX5cJb/HHrKT3OjgRkD/uRSt
/hW9tXITj2651aWBaUvcs8TskWmssmndoW64t9uKTI+OIJNhQpRj6r3JhkH/aLwRwKjIFjYFkaS8
cMDD25H1V1r/srq+Y6UMoLGPnE852vWmgDt3zRNECuqp+kEsH7fhpamNzP4lwNhP1VQBUTjadVC/
N+p41SZ68yNwhvZJ1YakkmSYpmch5gCcmog3VZGN1zIOS2iwybjVMKG8qrakYrILOOpF1YK+QQi9
KX4jQ/P3AXJCqpqoJBiU5RqqKMw/yejEF3WZoJbJUQ9BRjwOGPp6md63+VG1NXy3T0ILX4KOHP6M
oSTs3TdDFvpVw3xh5/nREp6g21ZtWBldipIMqmpyqkFiQ1T9VP26akpGOa/12jD3qprOXXXF4Obv
K5TZTjMBKinMqwK5Agd9S+vUO6Qd/SuSLf8B3d4P6fDHtY3wy6P938cR4sduUbfMnbre48DBSG4T
2ThWNtiwo+BUPSMZaB+tadHPaZJppdpUMVR69SyWIkq1akVSQ+7+teNxsJFJD3cX/e3RpLbmPKye
H21+WvzWg5bZT5sEK7/t0ufKJGUcT8nfW482VxOACNrgpI7QyDDdDyujJj9oJmAYYaI6ntZ2uKi3
iI+IQNA2ZM6wU1UjxieNNQm8a8/pPuIwXEA+S6xwOTgZ4+KQxjgOqeoY9/VxSsCZINXE2it2P6wg
B99W2USYl6pNUv1gdiD3xdi7H1PZjocYn62N2ovVXHYQbT1vIhuu/CBc7xS2TErcjOicrhkxImm5
++4NJUuwIP5UNacwstuSJ1C1xA/dd8t2UEkSxUU1VX3EbKKo5ZOqgpiy19nkfG3QediYE/7KToJ/
sdYn2tYJAv/dYGp00EsmdapaIfWC/hqTHHWwRXfxBoPhrHaGIDrev5i81sN6nC2+q7p+05eLZoLp
rgiC8kkd2OD9sg7nPuDDcvOVahsZebYx1nu7gPV9kNQDJBqGuEkNbGps8k0vJNy5LK/EAF1kbbmm
PHh5t8NKNwf7GSX7ErWQ92i81HVb7AKtyXb5uOheju6NIIFD8tfotxWorA8tG4hO5foXTF8Z3eey
+HCMaWaeTy8XeG7OXNzyzjKB7oyOaP4xaJh29kH4iRw0FhwT4s9Bb+9VranH9t2zjvSOydaVzd4D
FYSnkRlA38qQoi7D+KObiGTlDSkpaDTmwcB9Zx2TE1iifN56AOmyTXK73xHGWmJjPtN5NAN7q1zb
ZhEdAnOD+Kj/5upDe1GFmR8sW3u1yvZLb2oJJn7N/MqPRoajmohX56xdNAtaZEryeB25NVRDEw1B
VLOq76Ic3sKw0d/TCKVJEDer1g7CW0FcK2uYq+taw/2ZDdBFS6G24mWO4Vb2c1RG+b3JmMLkpFnD
Ne3yn7XrW4cOG4uX2EEfbmaKey6a4i/m3t1P345fhqkwfmOzged657BYeu1muWLALclhCwFcwsmw
gkN9Klrw17i8rCK8MT7stDsmAHl/GgXCcNpbjo3J1XSrM8q85a4yiNOWWlpuAbDUJL2TL0z68KvF
w2YdiyBGnz4TbzZecwQC3ORnG3/XI+nug85Y0PmljxkdMcIyxfcYqXCCtjrIWCwOLzIdy/exTxd2
YR6fVDVv0BsFNPEE8959C/uZPFQ/NnA1rOktae2FX5Z2O1DB6aFr0AhxtPJgDRkmDrnbHgj6tVt7
oZWzMreuTP3585IcJAmKDSCobaqR6CepleNZLRKCN+7KNi+jJq6RpAey6Gp3UWhWmOaUoL6wY/ww
PYFmbVFeHFZrH4P0jYvozJ3ah/RpcO4DwNWT+6unc/6wYy+4YYC9crHI+Bgca75JDADVvgkhOGLN
+lrVdPQWr81A5H45byBZfC3Ncqtqc1vU1y7IdnFYOx+iarQL8f292tcHjn7xwvZwr9V2cxGjPNp6
piNrYR6yJpcvxVIIfTzLVJiEa6jVfTfsBl9z0TIy3ZfJNDzWvHOxIqKDZoBqxJ3WfUkdxph5Ls6F
2bov+miwN5yF3NpJMiBYu9TVLlWQwLS7anhRlfuliqbD762rCKPi634YBxy06IwrLAmdNoYwhHKY
qlbLHyAJ4HL2AnsmawGciOokTI6Wvi6P2Iu936tqj9HWwylxspciH/6yq7Q6FkS8Xoah+btAAdPb
1pnbrP+1Y9SD6dnkpzyOFZZnWJgvGc0KADnSIstVEkEwaDJTBAPsMHq1Mn/axQNkSiPXo1e+JEgC
7iDnpwR4lWpTx/lYA72qqt/YbzDuiDIs5z/aZdMhX9S6GrqMUctULjQ28RzGME4pylSUAIyhWI55
TRJ5aUtsek+EgCLgHK54L5zyow6b+EXVgmAOF2hlyWKXnaNItb02uikL6bJ/193SfHbx/QAxIgC9
cAQuk4A87ZuqxC05JvTq5ZOqGgIoB2S8HNdcDq3nMj2GYwByeKki41m8yjG5/2HV5DrzOmnzCNNd
DnCKkRDriCaKqiYjxtGuvQSil72x69QnuBgu7rVUc9Nz3loouKqmfp+IzEPuFu2b+u3FgvOanFTD
/JbjmwVYNJs4o6pqHeuSV7NcvHDZG7gFMkgpQlBLTV0tCYe3vCbES2KZ1JpjlPpaa7r25JIsIJA8
N/TVNm5ZuktmKHKN/MOb6KPTKPK+AyA+t2zFMEze8HyWf4hbfM5EQr/W2F2tScrHtxJdt5Vgarga
WK+8gODID3XlhidhyRgXey05kIcsDxUinq9mkX7myLP9ErN3ted4+vT8+ldZVO6qsrPpZNSJ++qn
oG+I/SS/jiTiOyL4LAyMyE9f8qlMQeJE0ZkU6T6d5LsrS2uFHCfwjTp3n4XsK7kqGoPXmy91yItX
VWg4Fr4SDUUiO/zuofC4HjIY6P7YkE+LmgHAFdBzOHQ6Gps9LJZATGfA8vLYds2Pusu1o2MU87vT
N7x205sRtuanK+OfpfTXJOifh7kOd7Eb/276IntNMB3cGrmn7aDp65+1kxpMWsXO8E33I3b3pMTy
L5aU487SknTra/k50oKfTNf1E06fv+2k+tFPsU16p/EOBohRsmw+xlkIjU1tmqPABPkhiK3s20iS
CNdHHyhSQ7LS48POminYmDHppQYgwLWq9kTkU1J+2GOKMsX8BXVisgTGl0ZGwcEJyHwCfM+3TYw8
pu0BVhrBwnfdED4533xY3y9jaVwtnNEgojc4OpeY21VExBzkLgm8TMR7debmrWe9TtM3E8cT61IJ
1z/MRY/84QRAuV0TZ9QOhkZeDU5Ts4M7byIPElqnn0A99JecCNgGfSV3U7rlykKt8sjwiMSmG31t
Cr+9SZNBmybz1SNxD7jbi4mYUmj2FD9NQfpzLrXkeRrRzpWy/iOhwdTCDL5FfdStHYwXLyRvjb3T
OPEpckqi8kntb6JStz5Bfv4YnbT+Y6OCSS7od9L3DeTvmGB9VSMOMYp+pSNSdyzDaLzqlZG8NaBU
VE0VjYNBLcR5gmPLEaoIaxOkyxQsJqPjFRkVA9hfegAbsU3xYngdDFu/zaRWt4FJrltVHYQUX4o0
eFa1AXThbbQgY0/u8KSaLNgHey9xm03nZ8YtGCwByhMA0VJTTYblIPgm8uykTlhGn6PFyMzcJTlU
Rriofdb9bQ6BtNpJfVE1PKmibe6HWOgsOydWNuSrBbbk1ALT6G+JloMQ8JCkV20mHiHHIShdkLwc
ogomJTs+jeJNnRD52rzNGpzT7yd4IYasJtmH5WraUkwjgT8N0sBRHUGoezyFFSpQj0tiGH1CfDW7
/2Zs7Kt1Esy3OSXcMTuGeetCrNHKNj7lRcxIV4n0jytcdKWZO1292L3m4686kNY7Mc31bDkT1iSl
9V5P9c84Q2hC7SNEq68RpwwOIEbtd9cQ4LmGYNyqY0vLjE4NNjVrtXfUyfToXeLsQ/uN8b4GDNPO
xSmImUFARUuuqkAcpdo2WVhts/+2mXNSrKImQLzbNZPrHE2gvMIA7W97n8eJdfOr3rplUqPTB9Ny
VNVUC/qjIYGHqEOM0bVuDGCzVyT348uONPKESuvBXU5vonYH3D1EEB1uW6P13lUVWdrR23XjdPSi
1LsKtNFfplSDZm4CQKvsCHY0jjR7dTARwfiClhxrmlCUa1C/3ZYbNG0BNv99vbb/UxVauIXZDzAK
25QrXDoTi7uuv1dVm7DbTWswnqmaHnXVXjYA7O5VM+QsWexDgBuvqgnbbNJ5fapj69FEN9U2y/Bk
lHwYqtYKbTgIp604gj+qisGdX2vAIc/3JliQOFqN2Eh7ZfLm+XzmAu0sdzbtFbldMsXWGF1VEejx
Xq8s+aJqU4jTbtL6+8rMk2wtuyUK3DbeSu2tEkb53DEJnXVZunu0WUH2O9B1Br2h7i5GArfst9fv
nKnTr6rgPULBYyBb/WgL7fGjxVzyCUUf/TpEYfrUGu5fjwMy1ikob3Td/tHmY1cmpvtFu2FEsAIZ
obUzufMTnttvAo/WF8bA4oUU+mmABHFSNRcnalyelx1BHl8NYYvjP9rUaU5X/WhFGG2MuikA+ZTe
RRV+S5TQgxAAQ522WtcA6ZKLacdNBkf11qZhfQuzmvBakCZ71VYkJbHKFIh5XFb1em5CfcW7Hx7V
wbblf4sqVIotG/hPrWOHldPNbqM+aW+trK+CQOEzeq+YdmeI3Nrx4jkKHRSvh/Hs9fbADWBnDHxq
QyIVpJThtjd9btPXLvWPaqdqwmfMIHjfBUdjHuuX2Z7Obhvj0CpH66Ozx/oUTG0PKmiOiuc2qrdl
vdX0sd50ndduDDxWAR5hFmwv7q/D4vGaDmG22I9t8XH70llhBR9+eArr4dkZIhTbY3JS8BJ+hH26
c2IEDzKHlU7FDCCojeYwJe4v6Zcg2NqjPkQwJ7QYTLc+mBvBHGTdMfsoA/yFzGIlQQmvp0SDSBoy
mqtsH/gY2PU2GHRdG08gJj6M1kv2EQMCAW4dSDog5WEwz7pEa04YmkVyAXaSr+3zyfxk3UVnA3ph
U1v6S9Hnx1nztKemr6HHDqN/LAYIcJb1kXZjyvLPZ50M2rMYYv8mC8c4zWS0iXcIgolWtSrKWcCZ
WumT1aNJQ7QeOlG3CeohWwnJGMli+FkfLkbcBW+LCN8MicGdGxveY2Q92V2q7zSMUVZV8omm6zsZ
oU0ijHpXucI/DwVuMAQC2HwU84gCvGs1Z0TLvoCwmHChE8Ou9uJwBVIjfBnKX1wmPiG3Yq3QfR7X
no01+1xpxlPBXLVwJv1i5Vx5bAp5dhCcxbHV3BYalouZCScPS9vOGNtT24ftFvvIcdN5XvSU+63c
6ML8Ek34B4CY6reRhKKhy/riAP+4NKb9oaVJcyhQa3xCJhFcCWPKNu888VRXFVESc4S/JcN11MzD
E0CCQ98iyCjabF229T4opuBYWnOzyZk3sLSy45WFm9a6HfqD0yyIwKg3tvboZjsAwj+Qavq+mIke
bLLka+7WsAYO169RZyOCx3vjdhpwvUyIs0GJTgJwLbQkWLH3FqO95cK20X80mTnDq7Pb8wjQ4Kgt
AQ+ru6gZtbFMq5mi8Br15EHyGGGWMkMyIhmF/mEW3wdXe8lzeL6Io6zz9AJ6+Y/0reZE/k1nJMxa
NNf001w1xtWG4WHz2pPuddsxA3/jNWurjJOnvmyiUzQxwygMvt85xpcn72vk9sbl7a0LQlbegCaF
l3zM+ANsrYwYqtu07T525x++rftPk5+JNaFAERMKvYMd8FYjt+R6x2iIcYSIINMY6HIaVbtESr5A
BCjXY5r86or6RBjZPjCWDxmIFeSt2h039E+bYxEzEYYn+4Aph2icNwIj5ioFXbYJ0+6GNTscM7/D
/U23qmPc0g+mmr2W49Ct656YQFu+oWmqPw1JYjyJpfBsDCs9SJh5uYrNKNzaPUi92DBZoWheT9/r
dNsoy/w1oKxdUkW/NDIPKDEkKAoRyvg5OGP9KZA1Z9A+9CU2dp4Pp8mMyIHoE/TUgOnxc9QB5JEX
ViRiTd6zqe2XdsqLFW4AH3mqx/x5z1kg1JsZcvHrFBBgb81+JiscXRFWYfgUDQilUO/B4dvp0wTy
coVtFrMKFoV9psPhsQXBa5lHOzdY1Geb4VfkhwUCZRbwRt/MATHYJcDDcB9LrBpNCPOr3oDKJH6P
kAYTYL/bLgDO17oeUWdvhSW4vkZoutrqVQ9CudcwYDF0DTFI9GKiKCSxUPu3uZmvU+x2T4Qai7Xs
Z0TRCvEKe/lKpLlbOejJH4PZBAVqhs7Rc/2TFg7BSctC/+QsOJ0m7b93fvBUJ3SzdqfRjeVNc5Ao
LGGh+m0EiLpv+v4b3gcWnGA32mp1Nj+PeBU9eQSPq4VAHOXmLff8M/iHmVn2FHIHx28Tq3aiGxHw
pRSTeavH17qCRFGkDYEKEdlk3Wrn0PhNtXIyXOqBrleA4gIH0A2DwQ4y88krSUqZFZpbSMfeaqf3
ifJUxiZL0309C3s/tE3wVx68w2XqdRH+lG67gfPOWBosEBntZ2IN69IpopM5RfgjNnq3YaUeHAaA
Z3sHHCi4E1JSWsjirYdw7zkVQQ/d3jBnfA4mZ3zLRzSKPGqIyWRbYUfvZaG550fRjJV3r7rM/I9u
C0UMm68XJ2TuGIwOOEa/AOjZBMEujMJgHQeorxl0fWuWzCtTj/gUQ9s6yzYlbcrs41demtsyyuaT
LpFvQijqYqTRb2dxiIKq81SWb+plZHXGQLwUi3iOXU7Gk2634jIOYn4R6dJzUwvqSFzahKlu0+b7
OvL0eJ17PEYwYUdNsP7oh5yZh5N8ZrmJzqFdvTnW5O6mMmH9vRSh/yyDHh6aMNJt119yr8tOMcuD
Ux56ycaqIADAxk7OjmtfzMiCvRFMvFHYPY4grojvpdtRay8Sg0oCeyzO+kXgzCgOCgPmLhlpqMLA
Em1n8boCgfnfQuvJFw1om1YBdhlWjKRWWIPUmIpAEGbBr8FD9nxJBGjS3Johtq4YbsGRwAw0gGMd
DaCx5micWXGGnEto5AlB6SMvanXu7PlNj+UEtSN0NxOqNOt5qSJTMK8Hm4dl5z5AMy/O4ZX0SE9K
A3RRYFdnEBmHcYaRAlzppbf7iybwfypxnd+YmGjKtcLMxQuB3wF/tvXGuYRTIP2XKTcMpoJ98RqQ
mjulXfMpgRt94LUB2rD6Ho9J/qGXeMEE4pdfhbzcKkrgLaGCVpqsdHJeKC/wjWdVzAxhAKwCbROq
o9EAx16tVqUG2DMEKTC3pX1Sl8G18j1po/JYpDVd9tR7Gwy7gYeQUgAEV8l1hWJa4lUu34W7tuny
nkcDSm8LUAD/tXGXdfw9JEfC55QA6yGT8WeMFBzio7sZa7qN500Q3Be8EQDtTWbwdNH/zTXUt9o/
rGvEWYzFvp1ahklQgZmHpbWeQRIS8Djb9ujFX6uytr4gIY8i53Q1s8g55KN2lQQBFnqrvm/sxXgg
/ab31iENpphs/SZIZXCME+clJZW2zk3kS4VeIvxngRh3z75tzk9Gnr5POqvUuImQUYyhDC8mTU2I
rk3W8feAAn3eFSCiou13LglvsFy1exeOyOc//egZN2C7PtLY2sxCwKafNhZcfZkP3abK3eANFoD3
qs/vEgTfmwUYwS2jbtek2ZeaiQHylQnQyppkqqrK3CyY89UFAE1N22e9HzN/snLgL86mjHpr3dTV
cIAdUb33dtsdJtgia1U1M68Db9w6+IVq3TPTZf4f0bsbs45+za4276s0l2eEP94GCdjb9t3sNULK
5TXqjJbMMFKY3uDlW6d1m30NDdyKYGdoGRJzBT9vYWr4I1LBXkySsYpWnpyKLavoV4s4B734pihe
+xiwGJ5W75iWiWOxYGbqBVcXg7A42t5rsuBGW2vWjwAj4gVJqorZTD41zQq36X+bVLs6vFg+u/ZU
R9zXQECnWxVVTqmAnp0Jctpom2gT7mYcIQ9O/J52IAXC29RF+S6CzusKC27RON0QKkfdEM+7u66G
wggp3FBhs2DwUw8l70VwQ+3owxyS5PRj9rvoBC7LkVsmq/wStam+aKeBS3ZQm5kkggQLi39vbCvQ
vr4wURCqtf28QAqZywIcGoBbRx1eD+Eq04wljkBrBBZrS1blq6eVm0yPcMj9ZQ8jKOblxnXLFdXW
A5/oGpkutwqqqBonWczFQR2ZeII7gyxi9Pf5YrmIOsqI9XnlekW+Ub8yQ2uaBCzCZ4ur3z7q9L1S
GPGCNST38QiG82e/PL/JTrxDiRq1ygGrIlP3X22mLJFJaWF8p6pF0ezjWjPxn1l+UwnuM8I746D+
pPoZOC/HSTMiTjI026Cuf6nz8imCY748xvsTVo0KL1WGZF2chTT6aJtqs98jtYInE6CPO/ZXvQ3Q
bslQT3M+bXWz/a7wwKoYgVH3Lfw64qlIjhTN6GJG1Hg5fbzfbVXS+47zivXo2wBzcRt0MU/URUJ0
J7Lupp69m/mvI3GfnWwtunVnTNDbY+pOeqs65R7LPxGj2fZ4aGCHTSDUXbRRj0s9DbVV4/GZYVP6
n3fDic2QvHK/CqqhPOHrGIA+U5tLARGBd0PbN3i907eMmQSIAMwZq2GMQP+xqc72cKQAiexb5em+
KfMBNJSbHNTfm7qOGHW3SUX2RU7mSd25+12CWrqqnHzeqHut7komKtb/wkB8ZcEAqGeizlBbqu3+
Oqi6Kqwcx5Cuj4FoIvo49lf14O+vpro1j7dB7WmJfK4aMOwb9UGoH2kOLfdHRJW5JoLOLNdpfojF
NgS5y/v9tUtvkACvrF3BbIC37mY0pYBpG+9KCdFZmPPVXLoONWwXqevtZSRBAuO6t9Khc6KE26En
5GRl9f/84X/8BrWJ7RVkdzM270fenx5qMjiUDpa5UV2AGt975MYPLoCs6ZrD5b3f3Duc4h9fzT9A
Ff++gxZpvCqBNSm7nRWXhtymfvxN6wt9+7jDdIIn0/OhdP/3Bar04a3AxHKnfssQNq+5K/UdGo2D
XHdF/CRGUwPmsfRDy2etzlRb/7Mt6GuJcECcbdSbMKT5jikMS5flRTAnpJ1sONaP12c5wG0kB9jm
ekSC7aDe4Kl3xsNcOixLmm3pjRgf+Qu48n/+XbfKj2EMVjgoLeAKCyDl8e7J9Nk3FwCjVbntIm9D
97Z0y+pNUtVHW0X0Z+mRHFN629BrRjAr+ZsXafSR6nhVPL7Wf7yi9021XzbBeAg6e63ehPsp2Ars
tU/RkSBQfSEL9m6PQvfx8YU/3mXVpqrR8hbqw7DrAOntYy/ZqX22etnVEY/z//0Kqrp6amrrfo6q
3zf/tV9V/9V2f23rxnX/7nqwlSPBn9vHCK7cKgceU+WA3AYXhPMycJgBRNPIZKE6mzt8KMjTMy9Q
T3x0TYxBvddSiovH3ID14ZNJxELqFR7b2aUElDK2/dlZsKpyqi/l6Pc725ZMJTpT3+hRRexmQGBm
RYJ3p3gHc7nYRdpybDdRUr96mBc/Hrz6q6p6/5weddX4eE3+dUo15uIwYD+oXkZVtEt3rbbMDPqS
ncJ5UndfXaQCzziDWeG1G0Jo9Wv1lcBqp1Vt/qN19K2/SgcRJbVumXEN3kKq++oqLkXMDetTLT8S
B4caki74hikzP5IBuDsyJlt1j1WhHnu6TE8QymWNPOc/ytk8BalV7HQ5nTO7RqAs6A+qkzHotQWc
3Rr13E1cRfcRwBK/IOUXR3VB9eTVFj29WNgwbjL+kmPwhr2cf8csh5l7C/E825XqjXh0Brqhe0fO
e/w+U0zGZpgh3j/uYl149KTZMswUfuFsQge6kCKVwAv4C1yyxUw8QH5UHUJuDcqJhS7KZDjbu46Z
mmyB1232s+8dZ4A55HP30CPRKE7cdYFj2H12dV9FJUZUkXMzjXsnDJf6pbUya6eur35X6P4fY+e1
HLeOtusrYhVzOO2c1W0FSzph2bLNnDOvfj9Eew01qjW7/hMUEUh2M4DAhzcE/b5WH0YtrTeyrt3E
XZ1vrdhKm+Yj1IZg0WcZSv9QyP9O0OaOQxLffpG/D+yYnuY40jB9AOO/VhIzhZ1fp90ZQXZ9BzSt
OAjWThc0xYFn4U/uJ8n9/oo7Mfcx843hA/07hp6pD065MiBII4thaTicZLwENj34CoXAdc4lE3dG
PNaeTOzRAB7sZviG/KczFw3mHn2+k/cHeurv54sw14ot0eT/fyjGaj3spfPc1YsfI7L3sficF1v3
wjHA9oMBLcIMYqArNeZOxmNRNBGnvQ+5xCYOm7xq903Wtf/C6u8fSvE7P40y7vvmqb0EFnBiQRB7
DD70YvzK4giha/GajBlyMEtv0N/RWiGe7LfRLqt8X16L5vdNd/qCBoBBGi++j+PEkypGdHMylw1j
wpKDglKkAkxsGoSJvzMnd5SkyH8ay95/fT72MHHOfYauW8t2BTx9Y7JKNS7R681YhPppix+ilwfV
VuW9GJaJQZ3YEsn90NOwUGRZCELz2oMAMjcWTeas2JqT+TbOZfM5vuwbpM8NQh30YfSZouNEwg1s
kciLN48rHjGNn+rvP37MlWwRSJ38aRgpbuH9yRt/eBDt9+JxDVTZAjQ93QO/aZDcEE/Kv2+Kve9d
FaCcamfn8eorFcSDKTJP4b5wQgTBQ9TOFfMcUFSIZG4nsp370Sllur//+ulJvpM95nfmPp65P8yi
1FHThvWT/7x3YuveSmx+zYud7kf91OrrCb7uJSksbNTmkzIiNSv6lXn0IPb9t7K5iai9j7PF5pyI
+zFnxZbY738e9dN0RrQWDb+c6t/Kvhz1y5m8qcPHaK5sfBh90yuOhzNrFcV4n6uKF14khFIgZ0Ij
YvI+hdnmZC4bEzxBod/Rpqg1Nu+NRHcrDj43/VQjNl3dAyHEEvz9iRYvi3hP5pdlfqn+Z9m8m3jv
RLt/K/u/Hsod04ncn4Wg/fqVjUMbw9ppLCw+XHNyn8nO+U+xin9r/qXsPp+YDns/gzjOlzb3M3SR
c1Kk7o/cOP5SdA1iDiq25m+06EPmrNiaB2Rz4y9lX7KindsiGNB+KCWSCFFmQuTj5WTtneGteITv
m6JU5EdC2UyrkyLZqE72OHfvgKmgjc95aZxo5CIven7GQh4RJSMx7HvoyPWMelyK7oHoP5KsFcrA
f+lq907DlIkhiN4ly0dImIi/rf6tu50fBUtM+uc282Mwl315XERW1PZeFROysGF6dfKorxpLjcel
mP9GAAwIF0X9k1d3web+xouLMif3bnXOi8v1P7OiYn51RdYjkPK3+xb5L0cQZWMSgZ1QIl6jubO/
D6zv9eL+zHtWeJUweUv2BoERbYqQfJo5zs3EviIRA4M5K7a+tBOd6Fz26Y+Lmi+7dE4hrUftDCrw
WkKlwDVAtCBSrikgOaYPV44jXv0oui43iZJkJ65MHrVpshtla1EllrETL/t8R+/v/qdg5qehwtxU
bInbG2QtEb17o3uQK7UQPdHCAJkUFa3sbnRylmNQc1GGi3hF73FK8QT0oxpWr+JF/hvVKmVvjXU2
SycVi4NpmuwjJIJhiUNaE0lZsVq5mPOu4Unon/nGIp90h63RwICMDnmOfBiq4m111T0KzrbBAkAg
o10jrqq4L2UClUktsqc8hGci+OTqdIPHGtGd+h7P/HL5xUX9dIvuU9f7VRdzFrF5f80DFidHRx/W
4iqL086J+AFzVlzYL2X3WZ2o+UrmnFuK6vkvqb6vLk2s9RbYGGIV56XuS5OF/VZDCHCtwpglC/UM
AdJsj88ktYbK2plmIdMz1ToOME81ivBuKr3HQEm2ynQMOSqTc+6V9UK0Gpuk30ljrq/kNgGk13XZ
ogp41UXiJLa+NB0AngqYolMc2Rs58I10jWQQhsvM7NdEJUEND9a+Ur3qAU4Wa82IxkI8Tyzci0L5
FLv904Ro/+ZBSvkG/6ZcoRrXo8pBVpQlCB4lEcsTZY8KRGgW8bfQsVAW1JvzEKKFYAFb2Kis7W8d
wx2vcVF9wHfctbqSv/SpjqtW7L6nOUPyEh/4g+vJIMWT6ql1RuOHQ7SelV3XY8FBqVHH6bqFV5Xl
93IE08uUPH9W5dhcoqgDvCpAtkvOJlsAnVDymBoF+k2yjJRRyCJTlYPjxoixuPRTDaEkzAQ6HAX8
SNlWmZlfxiEqLmJLJEmWWeiepSnCwgThjSz0VnmB/JA7dG86i2fbWp6k/BK50LAjQYljNQWAF7bL
zC3MQlSvZQifmouRqIyC4apOMjBBTt0xH64y+wBSg+U1h2B7jerX0A7BtZsSiC7B1ZWjd2Q1pb0o
yhNMutFdRJUrQ/hMM1itsbxrhRr2VWYl9BpLirIc+t5jBkFFaDpAq2KTa5liKYqH7GLouuaiRI3z
ME5JmQDbM3m2YFfTYq7w1SReKrmFK1rH6ow+YDbX9yq6MO7vIQrGyz0HmgPlX4tnbt6/CAznAZWZ
YFn49QLdU21tKYa+GoYqReMNMH2mKfrBtIA6A2tVVqqpRvUCK3hkMHAAzx0/PxVQ7U7VlMxZns9t
lBFD7ZA2MuGm5eohHfVYWyq6phxEkg3eP4VZW0jLwYHl7vgxwWZEDZ5aF8CobfbtW9SlrxpL6eDC
ofvzbunwmUEmglbIClRi2vE3y53f/TRS34YqAq2AIM6T1yfArtHBehgV1pKNITKOhZ22B7UN610c
h9mFW6BA+a/lb1Uv8XAlsX6WtfapRDXobAfRQ2cWFdRXqfwWtiwcWYg9rkVWVLAU+oz8erou+0WL
ccdimJqHSowpXwiWa9qPFWyKLAnaLX3G6tPORvpuxaN+FIcqK125WI6/gxyGU2eCLNqGD06xmn9B
7UV/fH+M7scttbF+qJp6ncrI2ixdLJZbL3nEqHAkaJ9VzJVN/QjRovoG97y9EDreixxGu/U3TOsg
QyU9Yk1TC1FmafnXnSL7SbbR48I1EKA2tB8iFtOmBIPuhH5aeyo7wsp5jNqJqLBQstgjgxmBZuNS
qLpUbxHbVJYiKy5PEsvTp8oCEzZdH7PvAboU00Av3Jr9n/vfiaPU3ZpZCedsun6oToPISwYHf3qe
mb7TUU4RmyIpvBGG+5wXT1tfIyH5qVBUi5oGcseqewA4AwLPQ+eaWP0P9EPplNTytSw9f9eanYfG
u1+85/lG1IedX25iFdWmYpQsAtaSjVs48cB95QXeqZmSLkL3xNbc7aeKto2xk3nxXDNcQ2EIj3mf
4GE4JWJLlOnMsjNIASiqhUpQ4Tf4PxqKXe6t572bHnPA/8susd2Br5CV7dfD1E2GyO2tv+Qy0cDl
l18nWouTDFmuVqe4nngULDvqRg0DFkXKczAlKQITZ5EdXBfFwsDtIK/LIcH1qTqXUS5fzI3EFg56
Rz58DevI7BzaRFX8vHDwxBgk6WC9GEDxUZYStV92FVlx4hrV0Z2FEPh9V3G2T3skqr5ucgAaXyum
XzXkIWTH25iZrzH2pCCXRjs+1kMRH+0+AHCioLzZJKwzyqxWrKPMVx7l3O9Otlr+TH1FfuzMTH5U
/fLS0MFeWJuG6YLoIF+/VkP/yypr9WgCLXmxEw7FYk5+jlEzeAkK6Tt8ZO9BVOq5d3az0LyKOpDC
6xhC3bd0atmXL1Gn6E+KG2TPSrQXTfjmJI9yVUG/vPhlPJxaT4nP/ZQg7qd2Cz0q2TSrcUGfDRpv
yoo2EE1ZyHHt33LU4V5qE7uEuRS/JE6Jjrai1UuR1dqq22m4pq5y3UARf2EaTfsN0yuki4xeXQcQ
Kl+qFlsEGb7eduJXvgAFy1dm4uq7HsvMa272T0Bomjcj/zHalf3dkOz6kOQB0kmm2rxVI0AK2TLS
KyI6aOn67R/PMus3IFvqagxxETcr90kBfIaGbd2B92Qr9Ov1iDUsfOF/iqBF/q38UqYaFqjYZDzl
nVOu8WvLUZizsqdEMsxDFTcDmttt9qTCmP6G9ftCVErA2J5AYHyHySufRZHpVqwv2F2+FdkeNYm9
4gzRUmTL0NavI6t0IieO2HTyWUbrTYURffSGEVxCZvjasUQrBlp06aLCZqZngu5hswKLh6wn0rLr
wu2sg6hpa9dZ60pn8NzhdjK69DwIxgQvrVy0Szg+wUFkrUA2gSkE7VFkTYyI8IFU3ZPIjtLww+ab
fxG5oU2u9NfpVQvB97i9t/ODTrrFSS2fAxcase9iV9WlxRWgzxrZifaWO/VzFNbyEbBCd1PVmlcl
RFW+iOyTaCDK0UXc5FKZXESRSHRUjgITAkPZqBiuZrjHJqZ3E81D6GjXVL9VVbaxG7vAsLBcI2Oe
H83Byo5BA1luEgvOj5JMUjWFjcysPKxCBxct1QyqB1+xsAIfjCcUwuI32SicNbqZ+U5k4egAqVez
l1zvkaTUWrAEUzOlHdwFmn6gatIed2W5BihexG+gqJMtdHxro7L28WYa2jG1JeNR9xPrnEcGAIup
WT3IvwfQkns+bcqZYZ2CGxFb9pSMSuwuieBV4Hf/KZubiC1Dqn8Xraps/21/tQYA05jhQ9mP1aWX
CuDSmY30HagunS/R71R2n/W+M18qq0cfKFWzU+JrJsrGRQwirhu/t4V9E017LT6Vgea8llUqr+wy
NM5x7mDAUpaopaAL+wwd6UNC/GodZksb2NBJznmp7D780SgAxAzNrh4cvfEOkmlF2yD25UdUVcqF
OLw1vsq5U300rBsBI9JDdBgHbUfMNkd1NzdujonmOK+7hbClki6ipMxQxkWj6pTTp57M3F+1rhoe
SsTJ/1bc24jqfC6FRwL4GRn/lTx6crgS9T64x5M4WmjZFJoFdMLC0vf3rKhWHSXqN7zawb2lp6g3
Q4+MrWx2cLfnQxiWfjSBlx8s35DWsZKp2FJ11s4A77vH66Y6KZpubcwoGa4DPi6rtparZ95GGeiP
bb0zdr6hzSP9qZwnu4sYkvaZsbk9mnWmf8BJRCxSp5/n6eOlTSILkoo3rsuiKC+hWpc7XSu6Q2DX
Bu6+bo4tQWOhjwVYlY4PZqaaI4vltu5b6PXPUaBLvyWQlvcTJamCVFxm/Bri7ocvSdarYlYJasfK
+OibaIMzRPEeoFDb22QSFZclNz62cWhsCQfEDzZUIDDOlUH8jI7MdEf/jQ74HfKh9Ev18EEGncQI
m0F45Nn67wRlZLVpnzysOar6W9uAWUanuHpyauaETVsoD+A2GuA5OCzBu7JWBNdcd6eqGh5UvTVJ
GshxchyVJjmKLcsqWQJEAuHcRMi64F/zTbE65ymNnVdlCKWz3joO1wD53tKPy4PINhrKc6kVNns1
bBGmUhiX7ZscqFtW2c6zByF9UXS+fG6L3H0OyvFNNTz1InLjhAC3VONBNHUU6xgohnsVOb/1tnWc
x9/0THWf3ZG1xMyoHnPNsp7dbe8m1lvIp3Jb93K9terOe8/UbdmV5nsOIgvLnKLcdV6XvWJzt2yN
wP7GPPKEyUN2KV0J8XwP8kbT+sriXjZVBBkrzjjrTkyWfovY0cBLhPCaFmi/hd2hgZiab3nN89yg
0kptVZiNsemwFLw0U8KDMawqvJFXIisqWLDNLtWI2xaW1UfATpzZawrQDRiOLojdZRdtSkykeI+2
pJ1Tqxi/EQV4bfJgeB+CCehRw+dABwrJvVh9DcdueO/LwFj2U3kwlf93exvJpbm9a7scB3jasvJs
BN/+Of5c/r+O/9/txXnVooO57ehrPTXCZceE/ZZ3Q3lTLV3dmlMZchnlTVSkTH7vZaIJQpHVLZ/K
vuzLlxM5K8nZhirfRJEYE9vSKSp5w5OR/C2TsY92Un0zNxOVfeg4i7KEb+DlD1JSGxAm4Xz1Stl5
a4t3fdWiY7NKeiV7EEmvc7+y9kVdKFWxVv1IPnkFRDw6KZFBoV0+1VMisqYmQbq/55Ni1TJdQ+vx
n1pRPmfFHqIMbbtjGgBom4vuR5rzMZ3e2NsPOZfrR4v9B4pkzlsEn4mHKk/3jguXVO2tb4PZOj80
BOiIFjrdg2HbGI5G6K1ksRyw+gqbGOLxvsqljaY643cUGbptw1GF4OkLtKy9OIefAOdri9o444Tt
XNxGYaFrOjbmFQ8qV+0Z3IiB64CmbdSq7g9q6aPZrTveWTjq3M11DD+DnMvkS1SIpEWre20DsoKJ
3lp7PdZzxHVq95ZYkXRDILpZqTsHG7FoHNF00dCOQYTc0hcMQeDFhH25lYqk3TL5QxZf+1Po9TsS
I933IMQJPmrq9iGoWmUnh3Wyd/tYv/ieiieGlI8vsR//AXSY/GFnHzv4g6TrqGNh/XvDT2ar9Y13
KbKqumVToskMD/0MucSpgaZOVKQKyIZR5xclhhePZLK87pysuYj2ohkGT2tMIwcM0BCniSZPdiDz
eMm20c1DrGONL2V8RXQIgwgDYzStkfsNPmjlxfCaaFtArTlHCaQKrdfHk2WDLIYdbx6tpAv2GVLG
R0cPjD1hj+zgDGN3SIq+30tykB8TLcPYx22DU1S5SDx1ln2K8gGv15IgSdBE7iasaxkHBrnc2E7W
Q3RFdBkBqPbK+kS+jkOrubmoPaEbDHaQHgc0UNG2j2OD1Q/mzv1TYCCP3OiLtvEJSnmZ/FyxBr30
e1l76W0bLW90T7/jPdMuimDozy4+VEhQp/GqGPwAJSz04/g2Qfhw4/FnVNlrFz+yV1avK3Rtgolr
PwaPYEn/BKY8/pQi7SeBX+jlhkeg3LPVTVLzcXY7fdtOR7BD/DvAgeVYPPRMqMwBkU4gJj8zcIlq
o/9wwBowBUy6I9qo/bWMLHVS4x8RXSvPjjE0SCHzBjAzyndJpSAkg3hffwlRa2FQ3u9SXQqeXMmx
LpYCm1YYwft6C+XOcLtdG3fDq24yd1IU78nOeFOUIc2QDZD71wAA4NrLu3Yn9lLDaF9qnXJILaVb
EUvMDjCCQqaqEzLYcDDkcOvFvUgfEEQUTcTWp0JzqhGFX2vm5n0i9Ak5wXwcUVYUNjw0FvCWCY6B
FyOvsXKspealwcDy0LtygnwFlyRBb5u4ZQfTY8qiaOeshzrD53LKqvoAaUk3sr3IunGpLGAnhgtM
HiDJmRaTgilRUx+/p1wf8mPvRAUOFmyJZG4jtkQZTuO0rlQgSl0KGuv/sN+IYFQOQf2/ji2yn05t
4SOwZyS0+FQ27yLO3wf5eEji12rw/Sf6XHeRhZaxV124FW2qPcqO5W61zpeWY8pttpwsvJpFthM5
sZOuOY91kzhnw5B2SBeNF6epoBTWaf297a1ioXWW96P2pCcIRc4vXVE2qU13gA740lNSNaABorxN
Ev4hmPGAOkj4swjKkM9OVb9OdvfLyGjyM3Huo4yI+xmiQHFOlcLfIGc6LiJdLs5zhahlgPW3nY4l
T1ZbS7l5ASKDc/N0BLGLaDhnW7O3FlZXsmb5n5N8ObTUR/CFVPclBqOKYOZ0kvkAIht38o7Fr/Cw
sjvJOjW9hwER1qE4vkitD4VEta46So7X2Jx6XyUDYaD79r0Mpi+WSrG9swgVnC0Z45JQRur/np3K
cOruzsGUiDIgmMoaXzRWQabauUK0E2VFKScbvcMVQGRrU0vXAbIwqyYcCO8X5c8A4oKTyeWb4g3Q
39p8eLFyJu3lULmP6Zi2K6Bi7U1tQtQwrT55sDVEVUJE3M6D0Xa7DFQtCo4BmH1sq/ZG7KAJMvXi
nSUHlzSWi03CXPcqo7VLxIDodWyUEoH1LHnm1/lLYt7298hEAcUYdf0dT9FXt4rNj9xwDzKBTA8l
HHhNURkxlH7O8tpEvo8gAwsazZ9+cE5ummYfWhX+kHSi1PSWAOhBDRlGixuWjtSCgaRnMibds1t2
FZrmTCBEbW/5+dFPoAKK2hQLz5PbjtVC1Iaxn+B5iaacqB1qM76Ukv4eTUdixSN9iMviUdSFuk3M
CaElxuTBQ17L0iXESYhtzxiDB7ElEjnx3kZVLvZzkdjCDdVfhfj43Peaa2UrsbYhC1ELUWZVPnKT
dgXvFHHQ5dxuPo/cJedKz8yDO6q0HUNcqWAiPfaRk7NE5LJ4osTK0bEb5SjDo4KzHijbeEQqRlSI
pLdRDVpKU5tSkoZiM++juNJHPuYo2/3nMJ+aGFYIh0wcfD5ai03HsrWGfHU/rqh245BTfGo5mpK0
xA5LX2mmAxFsOrzUlVAEYbB+2lFU3E8pfqCfyO7G0fWXe5kmfsF88sGJeARdq5H3lV+v/vU/za3/
Hlf5lXjoNtx/w3QVxNanHzv9uPtvEjX3kzZ58hAi7ApVfGvUtnzMpmaigauXhHnEpqgRySAuv9jU
7Qbphu6nw4rQWWq6DaMN7NT66lxFQbEsMbDwAqhmXpX+MLJqQEMPTGMr703fHbeW0/wGljusYoQV
5eCjVSOsI3UTPwoHfTCna/Z+XP8qE9fZMGY62kiYBoUarBRzmKRsnQ9TwiI7bBZSSUeO0KyOHL7t
EGOscLeyy+iFeeYOEt6zXrXOouW1Q9djeCrdAnBx86x4PQeD5ocidnRp5epkhfAvC1BPBHTWMdGt
TFd/+Fl3klj1HDIsEQckGPJpwS+TWHSI4Pvu4BEzTXWiYyApt7KOpKscMuXN8TO6Fu5RZyyCvdxU
1PUtNKk4Ot/LFExcFmPWJft5L49I3iopkVzCN1W6igo4aD/qEcZVUbdQOcfHqnisYr27dgyEaqtE
Cz1lSt6NQEYQLwv5Id6zlGOygkMOtgdFY6HsUPeLHqqp7oA3NOJLq/Q4gE3JELu3soPHn2RHy+sM
UP8kGdHiJRyzfqNmaI2JshQFhu2IyxoB03/KmpGBBJKm6rbARS+zDfchmRLkKJzcKq61iVxTXKOL
0zOGuY5TEsRavrMHa1iILD2Idg1Ro4AwVN2L5vLK1L8HRq0dRJEtFSq6ZP2IXWiVrUWZSDTVVVkm
QrNRNPlUgWKeNlT3E4tiQ81Y3x2ydC9OLMpcv1uYTq2t6qFkxXr6kaIyiOT0aJgIEE5FBmH1i2VJ
q87zw1uWrzMIwddaUYIba+Z/+qBw952inREij089ZlVXkdgjWv/IWhmbuSwe2hQTN5T5I1kKJSiN
robndXOIjMi4Euw37vs2gbkeMxf3I7+ulmlqM2lzYzyGRiO3t/c8DknFpsxifQnOl3o/N9TjNHgO
K/thdBgdtGPBWlHR6FfHiaQHIzh6U0YLwr9Jb5RvDVHLw6DH07QQvg/ufwAz5nZ9hMpRPNL1igNZ
cmbiXRFcMbxrLnk2rO5P1JgHHljjeoEqcvWQlYl30wmS3dQwe8xdrz+KZiJhSKYusAXKdyIr2iqo
rK+MAuS42EuUwaiIoSREZ+Zw/dKRPecap5pzRZd7PGha8+65JSohU7lqJS1OUuHCDW2Y/6IZCph7
Vu79s2jByO8qB4p2DEaev2wI6p3kOeYVsqh1xUGsWCu+jZdBP1pXUaHUiHvKOYszIisqEEzRL0XM
gBHnDQnlWL9mKVnTlm1A/xu1xmlu6xM7xcyssraxWoQbewAxgZylf8thQ6ywZ4nWmoUy2tKqC3ej
ORrK4ei33JB6Dm56XcEN1SLiBz3xUFuLMRWavExEwthlxC0LN0917Blt5B52eBJmIe6k1OciPPx3
a8qir/c9rfHyw1vDAX83Wau4mEMfxBZ2zQnr14d6Ygk1E4RRbImkE0DJKWFSC3BSFCJd22wdlRXv
PkTwJRue/DvwasJ5ywy7y1dZHQmz1MxiJ+LDnDBGhuog8olgPbR68l2fiEfNxKQpp5+ANxHMI1Pw
j4wCYTfUIAkKoLt7EIla1P2IwVE56W/8Z1ONnY8gUtHAqFJkH0V1244wRMVmiOwMkv9RyDIHwvks
2qGyd79i9oAFSYTOSGibLCGKq3ivRuzlOEVltmifYHcAwwz6gr6WBk2CYtf8Hhr9l4taRJwV2x77
r5WhPHr4Oh6ypn21uKzHADuwTa3o7/6gO+t+QtVGHCZzjvQ4yVr83/lqiy1xB1jD8te6x7WScEk7
yo26KiNP39UYtR1MLcv3JpOEqAjLhSQ32043n2P+tWH0MPQhdcjcYR4BpWRMbiNIP0rGKiwhMU+k
tHRCXFvTzRJbCaIN6wJZEL67rXKoULbwCpOFLi1HiS+K+9OnCwNFmetmOhUSipaylKTEJd5PwK3w
jQ898aW1ZpyyruwPlW9290TTg/7gqtOVS4b3RFGLA5Tf4uCkBaLjYjO1nVZZi01hvSq2RBJZbgHa
yUENY8LOZ5MdS64VEHQYdPzrg5U7VroPEoQAJo7o9DdFIv7wnG0SDWUZBd9Md+IwjRNGUVyOTHBO
xWY9EvBKE2tYzXdGPKdzVmw5Soe9FQReOu8MnUASbYL9zYnR6P620Y1jNGHvxXMgkmDKdixxbMag
Oomi3DUwd/BsRiPC1qAVjgam1HJ/2yz7FitVifuolsIBm1hj902rUbt9hMgXJHmu6aQPUejYGIhE
ZMMAFWIlkP6UDCm7I8aQ9WKsrBZXFCnsj5adrTRsuuqsHxZegrWujz/1SrYLZjGq7G6J/fxy4v5J
ySdhXcYj+MZmGM5BpR9YOl+rSQtvNDonWeEv0ChjoXTM/ZMJFubsuc2S9fZq0Q3JJVH4RKROYawc
VFaPclEv6TJyltCJLOZFs0duYJrajvIN9r26GzschEwbT1rre13W6UZnEQYUe9PixVJ5m6DGiBIn
cKlNWB8BJrjig0unET7oqmIuB2WQ1q5UYwvTqhu0/5GnG581Pd6neU78DkuioNLfiq7As3CIN8gv
BWsDol9WNyffK+UFH0eYyX6WrSoIGX5zQvgVPEnIkq4ks/TqhQRV4FItEWULNl0xeUTXGihcQhQs
Ti/HXO3wN7arVY5ERWUTa2z7P5XFhbFbB6sU9h9b5+QNUbgMMNhy01BG1xSL0kAhXN3KCN9q+J8P
mGYW7Z/QhZEtg6Ra9qNhb120bqS83tWqz0VAhy7QTa607sMVrzodXEz34thT6BIjSMZj1S+LT/fU
tygK2jGWuU+jrSYNEIEl8P5NJ20ZUYxL1h/fGTz7a3uAv59LZoQ2ETAde2TsqcPNsZFHA77JH/dS
Z9hF9q1HAmnHiqd8AkyLe4aNA4OccqNzWLpw5hsPwWDbs2W8thodzSlYT770p3bxlin78/QEqaFZ
n2N//G1QuUwrPpQFk2zJci+Z2nwUCepIKq/oUulazJqGjvVG38IxRw71FQHRUxZVOOCa8MRgcK9i
wgmaDil8jOR4adaTpAhay4terb+7fC9WqLwu8GXGHzRhCcfmXGbhBGhCjO0SVM6Aopdxbgppk3iV
extQXB8L+2ce46rnyd6PoZU2tc1EsFPa1TQAbE3NP4KV2xiO/0tCh3WR9XgTK/346hQELAhAKtJv
C4tEdI20YK8pRPKcUL6huGAvtSFeuX77NCj2BiNc4CM+UCxJl1ltZYYkRR9RoTSbseib1eDH+Uay
X3wpTRdGmLjrMk6Jz7TpxjCl7DT6HLCriQwGivLg9WGNNOWwb+QfzPz9pTNY7bopH6sIq9YSvy7i
+WvTyd+UukWeBYEkW8P0uG5fQORqiB2F/hIXz2TBaFBZjuivLhwMUxf10CeL0PJ3hi7JixbJLjPU
XxASK3RAksh8xYyPCnmVhriv2CiGykqzUzTPoG747jntD9crSkSdsl/h+DqqEeJrsf8BODdZVeoz
ForPLXhJVl1QS+2ODpKp09pG3Tf2ilhbPzQWITNAwKar/iF8g4SJ+RZ2xiXrWbSPnZOu0ixRurMm
M/qnTw/XLa7DdV6d3LHBQDYdttjzmrjLpv5u+IlzNvHqpyht3pUGQ3m5Hq56yMi/GSe53oxAINbo
LPTp9NApIpMNmGGEDT2eiWWZNQiChT9aLtKizDEFljRpn/cMsnxdKZb1lmsvr2KLgD+WAkct35SJ
4d7wNqzXLO2Ey76wns0+WWlpQ0cgIUMbx6943McrxWHBuyrrYFFVyXfwopAca+bQfRTglwR60ywx
Ep58YkFG9+tKil8Q878hnWYvqu+tiQJdEUTw7ru9Hai/Min6lQTqR1VomAWWKPPLzKGIcG/Trhk2
dsJiQaCAZbdjcET+4L0qREH7BLG/bsge5bC4FFOgKh2mhdjfWmVhvdDxg32gslWrL9C9K9e9ZE50
5/yh9cNFkJlESyagbuH1+0zho5CAETIR70PrhV7T9Jahsi+T4MECiLHI4+ySRNmfRLP2RWH+qAIm
Xr1+9e04WelyvAOoQjzIrfFr6Vx49XZ3qHEz85CqXhUg0NeNFqLI07XRypRwo1elelhIRtqvXE36
sFE28t0WIHqgrXVMpdTaMrdDXz5h88YydKJviQJsjZFIpp8+p7280XH13ti+CX4YzEpg8JhJ2asj
Z+GhXXq+PWmIfWs1H7Xx+GUY63iF/syTX44fWW9+V7Ph1ppLNTGLjen15xFpzshEea7Cf1IxzXOG
jLWdVegMZioranq1j1wXmLa57QJpZQd43b8NQf7uePGTmTen3gTTKHcvfh3vKjA4Uc8zEdbVBkk2
pGnak49wIIA2hNHK2FhFOTNwqVxpJe8nqvJGvCuqrCOIO6AZhz40ogF4V3jG+1D373hTJwsrlp4r
GyGbOlDfqiT66JDT04r+DX7Zb2C74GK17dgG+0ZPngZo5MtYzr7lDeLlATpMbQSimuvxqGMits1Y
BgDzpxE7qsYtC5CIqVV7r2lueBrhIWgTH+9q63elV0hT8IXFYxur91RH8hcB5YWkd1heyimyTfFJ
rdNbhDTPQhk7Y607zrY3nf1bUiHQh9rQPuuNGr39CLD8ADzCx0cTN/YjphjZBd4wED4L2XSVNzJ3
iewQFa6NDzmpT5HcvTb8KKZ+3wNAGCh9xi9OKR3p+R4Bl+WLprG49N5FwZk+M9Tt/6PrvJZbVbY1
/ERUEZp0KxQtS3JON5Q9bZNDkxp4+vOhufZeVbvq3LgshJAtQTPGP/7QpWo/VuG23beq3LZ8LCwS
dP7MDscVs72E+l9hBezW5wSUat+Rp6a3BIuN/m1W4fXZWxnzlHKrEq5e5YU/eU6EcgY/rRybV6fv
bk2/u+u9PCDP4b7uog+7oG9EQkZ0g8rfXTT1+JNWQ8BohpQHQfTnzLnBRADb+JKyoTEUFc248Swd
gnG/E/QZB59uuSrORI821AGJDlbF5dK/Oh2g8px74wofnkueju1KujgC6gLCkVVET5WT/9Td2KyK
Lldr6fckRiI6bGL9MOj+g2tRRE4xztllNBytliq77sOPvuO6m3tz62Dm7bbDyQK9wzklW2Nx52g5
01AZYiUKdwrL3Vc8CCE6RUBoFthhM1h8yC4fI5EnMwu6Uax70/UR/HveakhVsS4e2wKPqCHT9K1p
4dnQNskDAfBdiLc9NzgqyXv/Wx/7/tbAiIxuzN57YfekiQnbTb//EB1O45OWwHvpP5rW30YDlqJt
Qkaxn/nrHIigYcCRQ4xfl7rGxUMRJkUayAhEoNf1AsQ62xfz4B0ImXx1E8x7uIP3Q/1tdNTGk+Ly
rPDXSZNboVUkzCk8FFNOF5k8GCw/a9RJsJrI75kTeRsl1S8ho/FKGD1jJes5bD2CSsovA+c6b25Q
SRgkgoWJRz5neeojeXQoFqOuPA8+Q0PyRbC6OiEgeqHWfvEYWgR2tGRFmOOfyaYDyLxhPHs+txpn
WmdevyQMcjd3CJBKW3xU5WtmSq4OFTjNrF/soRgpxvNsJTxqMCeHtxElvwN4dne0q8Uhyx7xexvV
s12pjWHaI4UVoRmJi7eD099paqwPiZbdWREFOZm0pWmXOwtkSspZUdDGww6RttU6xRpA6NmJoy/8
rfBOzeDsxYbkCuCk0X4B/T6TKjuEjjWSDNwxrTwXNTZmWNyLVQ7bdj/bUbNuccT0VRqks31qeh9u
av9jazdELd8mBLOWgNAYPsK9y+oNUsa7dBBiq5fyHZOFm76ccXyuFovmDykIrh59A7F+FT/XwqUS
ggPlARKspB5Rd1YJNpNQ0EtvB2nJJhrSVUHqIO5xJlQh9mfaYwE5qInMdsfcCmt6MnXnVqZcgTGf
cCYIlWAq+WO74bDOOxyHi01sOLvEGT/m8QbmzHMOI3VFLojcFAafE1HiZ5QY0EZm+nUHrVI3LRC8
/arhzLdw2wLcQ97M9qgZW4fAo5Vva4+iEtsBg9tlkapW+KAihZogUO8WdznSPzIWNs06Yh34PsTW
l+lo0zY0B8ySkZDiaEh7mufY21ER2j5nf6WhHaAwITYxRr9Cjd8lMR5JmfVrOV25ckbgfhvXJNZN
IEQbe0FTv0883cRVzl1npJyuNJ+zxLXNTwCXHzKU6+OQMbU2GdxPRBVlpvGAYV+xhiqDgNIy1npW
2csLNgkY8do0Gex72U7Y+NIa47h3jcGjDkjrAKu5FveU7i01JHbU3VFLONuqRqzavH5O8xI5knOD
MeZ6rqifVeeT6gtIsXLyeKdIHMe1cz47UNhr8T0Z/p+6mNM1RLaa07S/d0v17rbqD06i+3maAsc0
PqoxsXFLVlj0Ir4Ix8bGn0SVAXMQvRaPQ+be962HLCMtToPXM0CROoNs/z21OxLtC+sp7B56oWPV
jYcoCWIk7uhuuB7j8pTb4lYYDpdu1JHnxByj0d1LTdcxVKVax4l+R+DIszmQiun35TaKp4c4tAe4
gO49AxUCXNIQz+b5zfMfPEeDJGIuXnxFNwZdl1JgU2BiXxetU7NaT7jYEnO+GpqeeUO80+ryVObP
2Ob5DDvDPedk0NSxtRlTg05sMNjVTMqNZjpW4N20EYadgH5wF8gG93s4J6W7UVJ/0/KcUUtv7sIR
z70xJAwvxwZNun0QDd2fWEK9t60D9UVb5hQYyl3ZVJV0X+qiZwcqaRvX4ZyUqsQPjGpweBvyEHJf
C0K4uaW0jMDz0u/Jjd9i5pTT1BeBNuANmPrmdHCn10ok+SY0d7lgIF2iQ0WDGm0ccmAq0b9lZbQg
1HT+Ycq35jtNwA2BWUljgLSSV6ftUkSkk5M9jyN3b5tU722tKDkGp2NM2DIejgmJ9l0fD+XvOiQj
I4vrcxfFW4sgka0/jcc6M79yDcFunOL8vvgNye4PjKRnBuLVVoOjspJc8Rtfc+kNfS4lpdpzOW19
XICnCbgdPpdch1mEO1uFLFCiRMiZaqUt2r88BAtJku8qzG91V8PUPK1JFgptRk9Ju48x2FhBWnJX
TWV+KwvbqfzZcNySxC3jwzW0vTuP4Cc+bB6r/q4qrE7x6/7Gb+aTilptpRmfZyyHcfbNsoA0WFwI
5ksTE+F6N3I35VJEcFh+QomB+j38km95Dn0ilhPWKIOg82JwX3xjPE4NZiT4zJElbzWXoRGfJV8W
lij3SeabO22JXI7r6Ta3dVzfk7LfJgl9mk7tX9fqhWsUGgik+mU5dDZNNO14HVPwPsL4Nj4QK/Sc
Gaa2JgFr94KQNFwpGcIe+vbHV+lZr2DbT27RU21CTLVnGGdEVyOdOOaZT5vKEhVaFLxcm5BswXpl
A73mXXfMD2nApSrgTADYPlR8eKtSWfdangEZCuttYG5pRGpYk/6z+Kn40W1si6dodvZGToEuIkL5
WJ2oAHDao4f1TLxbZW9BNMZJGMDqzo+j+/qHhTdk8qNQVo7xcJ8LOjWnQU+TKmJRhP4WNwQ1TGZF
HpR6woA038Lhukvd4ZaxAkI/LT+LPOrWNIG3anFunaxH4zMqvU+3b19anRMzs1/Ivng0nXItInIK
iQDGBZwg2emmbbhakHXBEN+3lv7Wd/aX5g7gyjDdWovsulQHjEm5/7tzYqGYGA6yP2cSH3AWAGhw
i3mz8R4uzaunRbczToVYat9mpjMD3LV/ajlupau95EQSr9zYUoGqKLx1GzZDyNlCFdOXlY9UXOgr
W+Q3Vdh9lQIJRdzPmFJCf2r6RzcXR6tw2sDUemqqEvq9jkH1mGraWiz5vL1vbJCCE0WfVn/iIt5j
XHHTJPFWz+zv2GvAqRqmgCSpEqWY7MypPmcOgaKNzA/1QGRqr9cbWOGfmdFCFzVJ6LaTTZoxeE47
+G9hiXGwveFPOPbxxU1KSMLqttQM/J0cI14hegyV9RB2SCjC8HcutSeTKKHRqeInLfvAM7G0ZzPQ
Ih02ljLPE95ja6sz/rh9dzD95LFSTNZRAH534fJhx/nHZAyvWYmumrQF3K8q/udEnadMnaoUel4Y
fVJCfBKsGq/catja9fTR14suT+dGrhU+jMC5wnvchG1Hbb4gleOOKV68tiagWT0xCYA3QRPiD98m
kSJry9siJ06psh8KTwkm6Nr7HKlbXWIh7ZcnkyVcuN6uqyovKBQmd2W3SVTyluSNCH6lXf+xrfwr
rGu4lmZ1X+DW2LkFi4vTkLZkd9jjHedSbULy42E5odU26iM6o0dTGyCno/xFZbGfFLaEMdmgaaoD
6vXlwNkI53wW1lpnpooHV4QWpFSBHnTzmJKUmGTbOXKPKCg/HSE/8nm+DPh8MVZzTlwhr06GW5vW
r/2ygoPpRTuzSQNX9RCONdKi0vmMeOkG19p5J21rY2NvwP3HII8yDzyTq2uY9WFPpgMu+tDAR6/H
ZJ1/qrb8h9EFvHHBU1YWFR1ncXmy8pdeZGsCVO+auHuLB0bgyyk4T0RMQSzRt5HDiYJ+4jzn4Q5E
/C10uzPI7SXEKJ8uAR1aLo0NKUTHXBSPXWy+F6MjaPRiylr0VJ6Py5PouDGWyeOVKhDpgDKAx/We
buyRUO23ukv/0P0+oQLtDtjmk6k8h2t0L292fdvU4TvlAXyMmBIlBKi/1RjkNAZhK/1kZxuvMPew
jID10smiZJAR+ZDabeXW2ple83UswHbn3t2Sl12uK9tR9PSjvy1mrGhmkWf7sjmVlcaAgANsvEz7
Q9+7mtBCiCT09uOsoZsssKwkJCsavehmSBRNI84JzPa1oE5tYosneze1hXGj5UywJEoEJhEujZoX
68gzjN00+fKAPC5ZNRMZTKNhFQ/a1GIa72bt7vrw7zZs6FOuyzYP1y4SDoz4a5N7VUfYuFtUZBks
6U/jmycSzLgJsHDccQqkPx0qF0k6IqcPBxzZEPBPXavX9vw/29mgUO1FCNKHiT2tzcucN+1uoEJv
FPewoQGATLpH8oU/+y5flF3cfWZNHYQx+Ds3/HXJ7Aym3PiER8a9poXuluoiIuc4f9d6DFUri9Le
UcZPWHpcNFTYRRh+WanoAyAib41tgPAtTJz1kv/JYVny5E2ilpIt1o6xC4cvdP/EvvlnaKFvTyzC
YR8ecGLGIB3EqvPNVz/D9Nve1pN2ksvbJcsExnKgTymc733vBf88bA9LkiXmMhim9HbWnYeivtSp
GFZprh7LiOlz7nmHphZAmu4lM1GTu953M9qY+EfybrLz+3QZHfhaAWw4NkehRypoG4srwicFHlXZ
DfkY5VpGcmSG360prhWXtXUoB0Ggjk33treiWGA2AbNDd3AkMNwaT9TMcnFojJpNateXJh3exmIJ
WhzTYRdaxa9K5vbU4bQRAW/rNp2yFfncYCeL+YBlbfxYf0sm9+RHv2ZrMZNtyEPzaDjrxCtZHtPH
Qr2EVoK7kEePFkdWtEJivRo7vBzGagw8P6V3dm21Yqa6SxPdeM18Vmu8Y+lugVjGgnwoIzmKHvTF
GcSZHvvJ0YvXtvDyjdaIBKJF9IbHCBJ2z9yhZtIDiB4sgwvp0CV2COQQkKoPFthzM5iI1U2+Y3OZ
ts4awZB2lu0IMuVV5tFiFrbVPedzRslfKKDKcGC4goUKEncm7qob6eE0cpe8MveCzHEMFE3Dk5Fj
CKhbWL4MVQ2tCsDKrr+zVOL9Uqp9PoEzG7ntH0xx6IquX00Rg6l2Bnxy3eyzB+TjblNpqxLSQ5tX
8SFKh6WANt9tJC4r0MoIu5OxudOLgsGKaX9Vy+gp/JAgLIGRadSu3W0LZglNtrmJkAb2FCP3ocNZ
WVaAnb2O7mQ4D+jrAjgq9cYvbVzSJ8YezpJY00sQv2TuFfMyThicEbJdE+NSQXm3Gpusv5dkpq9b
4o0WQ/4juPwpsmWQ9+A2I44ahgLWpJaqD+kgcfzgjhBLEQayT/RTp/RtQU25mlyU08lMYrnQL34t
rJ3Qe7nFIfIwy9RdOVm5iU0CW+aIm0MUifaowNszD4J7mo0vTgnJVO+emZrx/Zcz1B8Q2TBp05u8
Alanb8WnNnWIXhm2eDHgIiHL5LZzmZ/KBtC+tkYNUSx+kLlfbObO4mas2jcsejalvdSfFdK4eTjY
GStpnlQvpTNbe9esYDOLaroR7TITaqDTEL8Bh8/NGuranDxxtBsbEXNaaEogwG4BArnQaLMc+6XI
myJwjTIMsFwp4XKieq3TgMi2EgOo5ZK85CNvkU1cwlbe2IEQYslTkLe2SF87h882NDpnnyYZBCYu
e2Q+L43Dfyxt3hI9EUhM5LCsMZJxvOHV9m2IxVlxi9XneIyqex0IhTOqXIV8K5s4a7H7bhvaPd7b
qKctQSMDU2eqLJdZz8bx6ipIo2EvaNyJFy6IWO1FuWNYbOERs/WHUxUT3oJW9lN3RPdQmOFmSKdX
S6G6HNzhuQ3RekIDanYlQTQs0d1lTGZ20n4FKUHAOtFXbTn92vX6m4gZKsChb2KMEk3A5k79jX8z
H9GU3g16rxE+7aGAGTxiN0qECbKGT2uC0JmEjfQkbJacyXaI3RoXEqr/+iSmjuVmLM0DRiXVTFlh
c86J2vgeI/tTN3+Hcf7GeoZwC4zCbXk3t46OM04IDh1+Yr7Fq4XpbPUcBQUjQ9xrWkQm4B6aGs6K
GbNDik8aD5s21t79Rnib3mgIXEuy6sTkz93ks0c6nmCmw9gr0A0qHfocxL1UrPS1O4x9RIAnRrbm
tn1IrXC6cUKd2Qatjyih5LhRNW41vODhIT92Wq5vG+8OjwsKQ316GUZjP7c6qPDYPHcDExFHdYEZ
lW0wKt+gUMxn/vroFLfde+4wIrN+zSG58+j2aYK5Kw7DCNWIdqAfGUDHvkbNvm/QjV8i8ki0ijBr
wp3WqtW+m2p4tyJyvfLwlPVwK0X/rTwA/ToFgodd+dQBCpD35uP7WzqAH9bzENIeprg3bBDofGqL
ei12p+PoEl1QpOm9Jmrc8+2JU26uq1UFFWVtDPR87uKJ39blj26pr27QqVgctTdYe3aL6baq8i+4
G6RX4n7KvJfO2HSbB/6jlLMqToFf7HwXY4EL2XCdaem+0Al0bkLrTrZ+elO1nNuWXEd8yKup9qEH
MgQ3pG9v4k6pc+1tLNiza28UpG30n9NUXbjDplTB1krUyOeaqoQHUm+ndBHsdvQdhLZBkJ/r7xSR
Fa1C+mjqfhjEEug1ruyE3wBO8qjqL6WDMlf7A9auPrRoz/RVx9pJnIeWMds8ln9cd/FmEbRGTQux
buBbMfR5F/lze0mWHzboWwGT9ua6ycklUUYgD3Xm8N+2SwRNOO4L6I9wck3WUoLVPc3Hxb8ZpnUt
WYfD2nhK+yTlPNBfW+wl1oZpukFk7T3Hsddi9l+jJBao3MC0q7ZQmyakkSkUOoh01YyVPMixfRrc
et6ZqZVshiY/j1DGmB0znbOaXO64eAg29voMH+GRWS2TOEo41lhU+thUgA5vrKbtz0PtPeQlH2g5
56uiNppz53c1Gd5bj5u+V+PJ0jHewHXs0oQTID8wYxePX6o3cBF3GcunvfFiOTAL6/ajlji5oOii
FCo2fuNeCiZi63oWbUDRugmRDg6MWPHMWYI21E/aTOvQGTriC2+yph+3GH/DXAzP/hydIodehbZs
m5l1HCgtA48x1I1B/gBFzvjDkot5lOvdGVZzL/sMGMaJXvKJ+afgvhThIN1o0+9IfnAaWsY5sa1h
3ZVFtNVykhGk4f26NhzNonsZuyFcCWyQA3fSA7edWJ+t+VuM3r6xiMlOf12HE3Qu8j9yRFurux21
n0aIUTlFR2XVz00GmaLj5DLbJ3QcR7+B4ROF8SZMGlw8enPl+uLPojihEMedpPVNKwhN99aEeZ0z
f9kMkXPwofzcIFR8NpaY8ajWmLZXfACu+G5zxJboiCrA1+0YepjapDl5ycypTZeMIrxAbpxqugwW
0wNbhO/xHQwUVpUgVPOmN6HuD81p6rN8By3jMA3hhbgQpC9gEZkxQtVxOWY0Ta9Faf8083gSor9Q
pWJbHB+zkD04OzUIQe02Ez1n91KdMUe5OGksKGfbAuTE2ku7OxgjOejF+KhNs3Hq4QKZ8IC3VbIv
Gkrczrd+zMzqV6XTvmpVN4NzZdwM+NxMlJkS0lPjxceOWRqY26cpuu7WICw2jb1pq3Wdv27nKvBF
zNmS3Oc4MwQRa33V7LBVOsCZ5Fae6Sb6/vojd4gTC0eLxGntJ7L7z0xkX10Tz5z95k5JvheREF5I
3vrWmduPyAKETNNFTp8yQbPIeDIrLwoEFmUgDExsbT7moRm2EJ9YYW/SLn3m+39wv5q68dcReAEw
LaB/6+srTdFW2dHP2I4Pren+1Hn36k3tI1OIMDBTDZ98l+AsH0cpGdIOCGNh7zBH1UgNdgSUbCIP
vFVfzJKWX2fq7IbWEaO0LyNUXiBLeGLLNKvskOfTqeVrYncOw+hg/nAzWdPO5Qoqo2pXsHCHjvZm
9ckv5mYlyLMcd5UOrQ35e9z8lG77Ss4UaHRZXaTYGiF3TtZ03JX9fSEG3I/LLzPz4KaPm95LoNTp
oiaXAd1pvcTPaBMEu9D4ds0fBpreJp790wglbV0aWCNAvU6kDqfXj29GezZWaRKf6kojtdIqbh3U
alkpi1032foG2pxNdaGCvnR2hhoj3MZqSQSLfDA5MA5rXP6ZuGloSiMUnaQ7xgivfdmxwu+mOv2J
K7mYTnUHq9T4v0nlFA4oDuUtTdiSgTapF2OO/SPIRjC2ZI97dmJsRrd8iuvmzuoJgsCmmj8jWasC
rqsHWo7e2z45Ga2QZFweJJNOcJWV3eKpdw/9G9O/sWZiNTLEGAl3gjm1k51Wb1R96WbdOJbFsFWl
Fq1lRlFWt/uqNKhbwYSTMuHbG8uNF8+npGABCmNZbvS6u4k8gtsjndgFGEeGr7UbP9eQKw9v+dhs
mqGlBOiiO82g6Fdl9R0x0JMpYZR+pCVrbTI/nU5ehN7tCz+fNp1BvZt3mQMeZCEWynFkCdVdF1lf
tThGFqsmOYEu47BfH45DJWxk7oP/Q0bKJ+CXkN4LE5TdSAwcmpajRVMaR5QRY2ReEKxcYqVfEtXD
9jAOdZQXWwN4wCmcu9H0FyoP5WgtCVKc4LrWjfnajskTDEvKUXyo7G5AqFE653K2HkMrfRCsKVvP
7XdZM+/82rgJuZMjFg36igEZ0ZSbNAWNJLEzTZqVKUdrDY2SR15EsVPDi2kLUHO03EkV76bB2Lpd
R1UC2OiTWbCqtfxWjM13mA7fWcusIp1XhnzIZd9z0SD5C6s3M3a+k9H+6YcKv35zbel5vcP8nnnZ
hLGCpGt34i8gWQb2ddkAnmkXq5qfYtt9Sd1xr5vWQcaUqlpn3mK/g9xDwNHpuSHardevbn8NoW2k
XnPDwBpi8MXWltxhdfXVlNgGZl/CEuSwZQdA3XvHBYnLu+p1Dv11M81iF3fGs08Oq5T+e9wvjPgk
vtUURAqIdqRAFOOtXZB7WpkA3IX3rOPi1ofVBcOjAebV8CgHsJguQgxbuc4J4RiBdmH9UCBkWPnz
dFv2/jqZbVKU2IWJya2FTwpjVm9re82DZRefTUtWmaa7eO1DSNOHJ18AL1s+sgLbe1SdQcFmr1ly
mUDjkQANVzxnBHQiN8FezLaaz1Lv1xosVUlq6JiYF8dwyQzFNzAFc+/rcL/c8pgLvM5lZq9EXKJN
R+oTSvteWu3ZbkYvYNZI201o3UqT1l3eO+2mhNOjPJiPY3c0e6bBEeOURvuDkwNRj2CrK9XgIAkv
1XT5ahXz8jw36EvdAxA8a2Ni1NzX5l1v9C+FDgSGK9KiSN9pCLtb36EooVBUqFWWMSB+Ugm2E3o0
AQ5Q/Ybth/SMbd+I29518UOpSYbMWLMxtHArAM2+O6ladCejSvoTAMTMWE9pe+gjatVq9XgoWlE/
pELLHmirl9+vG6oW/SM+Rdw2nRAvyDCOjKCx9Xb3z9PsqI3DhlhDeblugg7AHMIW7/8eJFVRyjru
jRt7busHcBj5AF3ssdYx77husoh3PUtf3//dYdkrJ8B0y18br/89EEA6Kn1laofrfpCtx/tREl+/
HPX6A23JPkZQydiav+y6rXXaLoBhZ2Pj8p9teeIFBqY+l+seeHdNsF1SAG07UxcxDv/8oLe790Sp
bv5nu6A2wEpHMdD6z/6GdHCxELfMSc3zv5tzotXOEQyj60Gv2/NqInoqtu/oRba1KcO7lEzPJxlC
nKpq1d1cHzp+lS0ZcPMmGdP+yW+i/GhKsMQyUj13js67JwMhyJHfdEHpjiels/heXzo1fhtEkPUO
14dp7qc7hA1i/ffAUahuySoENFvetslxncuMv7te38rz61emLuJ0fSeVENk4h14EIMHuqpfFnnZa
C64PE5SnJ+Wbz4XU+Dt0/WJJo328HsfglUAZjby9HsguIfXJ0g+312e71A4mOL2oavLq/vrDzmWz
zRouLayy4jjonQqvC1W0wfVpGM3VPW+Y7BsymFnFl32KZI5hXTHU+vc4WTuN9APlDpDC3HadlVyA
2ONtpcb8jhH8whyo63ss6tx1FSXDQ4al5rrFVeFxaqQThKhvnqi9miBSTv7Sgb5x3dnqNZ7xs3Nz
230rR7tc5VpffYim/iFUFrlkU756Q1r8GesS2WBqfZczRPbcq367kYqiYKbChKMKBr1m4Zj1u3Ck
olk1t6BVUHILXGiEk0I/IJqYcmdg77naxcxCfhhEHK1ult954967MPy/EpW+e2XcfOr0BFRvrf9u
MrtdZWk+bZM6IhrFN+Q9YfL4auYuS9ASuHzdFmU1kspZo/gZpLy/PmFEhssiEdab68PrE00COJRG
uUa5w6H+7ldH48aBYra+PuyWA1Su6W2G0cNR77/vQdZzBX2aOZqtZBUHc+PqW80ycCFe9rke32cm
uBulPfz9U69PlG3Y78qWmdZ1l+vxR02H5z/EzPsrCZ8NRfp+HjLiIhmBXkgLKva9tFMiQev4xGWm
bTptTB8xMUiCxrC7jyLXzqZdq4gZ8f3shfGvLOxPCN7+q3JMjwjkDtmscnNQFV8etbKyjq6pvC3N
68D1X5jMxa3hTYXDm11h5RLbG9QDfEFzNt+Xbu28j45ZBVGk5gffSKqt7xTY7RTtcAO739uR2hxe
iDVt15bM9BcYhSmGSfGd1LOHcjbNs1UXGC1YjmI0wSywz2J55sRhUBRV2TmjddpZeC2cskzku17i
kpKXDLiKTE2nzLa6nVXCKigFw/9eGMXJ6Cdzh7NNdDJ809lxobi3WYYQoGLB5Sq7KSGd7Gqk/XvL
TuN7qhFKOsN1/kT5Db4SzndHH75qu2h6uO6a2LMGKvOfXceh/Z9dLWTODzoZ37uhs1l9++wR9lR6
S/bZToV4m+K2DJxx3QbguRtkreKNIi50XTc6U79Q3RdmS7JyGs4bM5nV/fUH8bJuYGEnsb0+NJb9
jAElbmTV9q5maSO4OwXLxtUnOpiJHP++Lk4BlT0zbG4Ygn/PpPlhVAXSD9f/rqt9bG/QKdENevuK
FBU4lgoxMLqEewtX4TWknXFz3aYqL7ynuoejj+MmMyH2u25zlbVWE/ZM10cqDoszFmX766PrgdCn
+fuU9DzozBzj+sMWdkhwM9fQv9vgczaMch3z0P93P+YfaxNru8t1U+17JZZuzb5qiFAf87xb66aC
XQGA0m21VPDdEQcZb1AjosfU5gwsy2wvLrcFiADLRrDJLPj7uJUNBnzguH/3vD7EOB+oafnx7yGu
T1R21F0cRup4TnvYwKj2YoSTvr8C96WW80dwYv4/GyPb0feaAcR/feF1x+uP6xPoUBkHLy+e5xr6
eOY7h2hpQGXcWOcB/OcSFRJaC66BH6CGLUMeu7oza4wq7Bk9TtUzcLTc8qc0K/8+iRDe+BI8/bq9
cP1H7D70R38pd6VEFqPFPfuX1bGqcYWyJ9Kmw6mUm+v2PqYjUn39yhTHxZxoJF41ZXRZ2ETOGrHS
jq3L2bS6/tpNJJeW44CVua0dr5uaNOPZ6+O/v163/vv84CNcywvt93+2Xx/+zzbb9IxDIbON8sBQ
yb2ajrE5/fND19v7pOd/nQV88SJ27TcjRXyg11n9wdDu2xa186m55UtnGN1BOJbYeUYab/zCwvUD
D/gXURmMz1B4lKbHehoZ+DI1efJK4iWhxiyYsDK0TWtNRw+XrXBKrTWscNa/cjxPUhY/U42pZ9+a
b5Hd6jBIK4+OXWk36nVvGgO2ojqj+5WurGgfFiWtdYe0yzOLz9o33skn1x4wzK6OpYnNYOLOEBLG
fiuLOn8ddIZok5YbWw0J14cTBhyg2PSvQxPVN4Zs8q2OQOxQ9VHx4k3TATCy/DSUVaF6CsNjEQ/p
Qyii3+vbzabHNyjH6uJWxXAOI6YM4/KC5e+AQclMK4UbWDqR2GEn+ZViSXq6/rDKsT9J0UOvtT0s
DjS6dAlB8mSZiRhX133Qci6/QtNGAyeO/zz87yGuuxd1/VoUebX/99C5BS1YaEO36SXSgHGcD/i2
+OfrozJDgOYO2N5fH6YNLBboqQfltWeXgWB3aEFAYIfpSVBJrXmdBuaqaSnkuzszt07GvP2s8uIV
mof6Q0Tzqace/WkHB0lWGZFgX82rykMmsNJo5Bc42o/QtxQjDBkvEovcvkAn3qFTXszlKlfiMGca
9SohWnp3ffjvE1muFeQgw7McgLsvyYs2ECNuYUh96zmx9LdtDcVXjU57iK3+5vro+uO6i73sd30o
F3WRUBF4WefeJ6OuHUoPXVeBSp0ufcBEwUR8tU6Wp6/7NFqoB3kOJtrYNvtwW/1DS6/d/H2JaeRB
Y0b25e/OfE9ng2QJu7HdewRDHOS/7/H39f/H3pksuY2kW/pVyrRu1HXMQNvNWnCegzFL2sBCUgjz
DMf09P0BocqQlNeyetmLNgujEYADJBEk4O7/Od/pvLTim8Vr1EgKjn3RdJtlgw77zo/T7M6bhhyh
qNDq/LnOqWWzipkCQ7oDEg7ninathOOcSi2qTnhZnhkTmw8CWxW8Meta1DZI2Qg9uc0X8TRvNKHa
r9CBFDtRoBNsWr3YZjZ616TR/cfQy+110QJH0KIeHxX2TsJzWqxufWo9jAkqGzf3ldcN9TXvNWvp
kupVYz6kHGuNQDY+9aYerIoowUCEUuCe2cx1z7Guuqmb92PlMXFqa4wwMdkxNgfqrhtNtJi32jqV
zqGxvRPleQCjYZhcitqqLjaKNUroVfiltNNDlUXmU6UXNp4KHxzImIbPhcIEwtTA/nVPaqk1k+pO
8AW9yNueFlesZTHU2pXaEjPudpk8dAkOJQCe4W3keXCj1CanRJLY226wtGPEPQI5TCqpaEf5ietb
sx1SYV8Mzs/ajmP9Nk+IvwuFYj/0E7IIHu+iLA1nW0tvHBbplMEg7UE9U+pMmLiEujWtylDwn4vp
4a1dUxk52RbKjz3mLc0wkJDcGR4RhJjbqXGvUSTKO0uXwX1hwawIAb2t58X5gQaGbck7evaTCwjw
0HuDeR0NVIPpQGZAur3nSoNk2tY/WllSnbugS9dxmjRPWhh9nf/Vqv49NLvgW8R3lcn0gaCLaR8H
VNHRmPZJbOYUqsion0Z9Kh903quRve2TuYm60Jz0xz6lhS4lTrIjlir3qDaDe6TkSX2r0yhIlFHm
b2LuDRVp2GzK5k2/P6UTrK8UGW6SvkwlIQUGPj5SdRc1nx7KMznqgw+EYWEKh8dsWvH+0CQhAcCo
Xh9GjLRr2ZO4Xoe9fsozLV6HZqQ8Y5K/6fgWfjPD9mrUnf6MbyGjLF7/pamXypu562oE/bVwwx9N
fzuqMQoy1vMyZhrxRasy/VF4VfHgtz8thO2L2lra2xbV/WnL7/sUbtFt68pDhDKWLcnitei5x+L4
pyAqjPX8NFYBAoTTQ+FGECadGwG361jF03htfprBoFXIVP117bwMGb46jDpT1u6gHDLTP2IZMbYJ
peIDVXnlMK/H+M7k6bxSTXsHLvLUmqKfmy3mVtJSpbmbG9Tz2vnp/FA6JrUyW0aLAnLGj/bzlkH1
P0u3Co4D1/mrz09jl/RMzKlpmV29TM2u8zN6oU8NxdTD+/re89Wdo1O4n3f9tS1q0x9tG9i9CxgH
Euyw45/nBxPQJ9+j1FjbZQq7pJF4v+en723qgXLH723mzZYwgbW0BMuEyAz9BwX4+zHLGsH89PRU
U1B8zc/mh9rn3oU8KVi8r2s1ZyjP78uxNcabKIVjNu+MxRFS02/HYbqSIk1dW1yuHGpkPx2DjpO9
zIZeoK8p8GqB62vd8ArIILv6IsiuZTLYeMQ9feUOWvrzhl3TAvB7X1vour2i0qqv5h3nB9DK2bXe
VVPLeUXdoQ+z6HJs8WmkJM08j5Qbz4QhlIt5EStTvq11SEvzomZgGVXwap7mxdAKV9wgtYfC1bRr
nBoP8+ouhN3aGGTIRUM2PNcqpV6GEPZ+3qqY4oYkzfGWoGzjvs7Gt0O7iSGPXSQLeErsRMVjWMMV
Yjw6vS01gSaYm4p+6chVetY8kkn++m6N6d3SDQs2VJL65/d3Ox8y5t2mNYDmEpf+diahp9wuNk3u
o4ueYOlvdPSJp/6+WNYBTjQXCc28dd4w9glX9nk5EdmnRE2y3bw0pOWRSyUWn0RduxF9XWyBYXiF
7davauaz131tD0iZgnTpASq45HSFiE7yTMoPFfisufXbjrYeoJ0unSnXI7yaSh1e0Zv5DC2625j8
ixMA+aNUeudZaLz84Pa4jlz3WrbxYz2tzlx8NlVMOb2RsfPcN3q0ZCI+PM1bGysiE2OIn3wV9XRj
ELHTd4rzXGEa22RV1G/mvTStYzpSRtHFVRL3aYxO80s6SitOkF6pAE4v5UURhdwqU7bz4hAPn0Zy
Z2FY1cVD7Xvr+SXdhtqYOpJ8LdtEezJwjcWhc24SnYqHEJiLCbI6k5Rtn7vSpPYSqZaHLtS4H4bE
ADf05+ZeQcPwvss4jgMXURD7JrdW3cR1ErT3fiDbe4KWmDpMEId6PosgbwiQ6YaX9xaq9B67SE/O
c3tST+qt3mK0nBer6YBTFXc61rxPV6XmEqaIu3V1c9vIobrpM/z2dACQ2lcKv1YBJFPqlv8tuJVB
m38jwylFJ+hPWQMGbtuxcTD6d9GjadVfXF3JvsWehvzFKj/qmlmuG8iEJ2YjrXMxqiUZSK79OVLK
1dy0dKjzaZ1w7saEbLhBhNxJzKq7Gwu3XcyvZ2FSTFqrfPEKpIpK2dMZU2LzWGOqXOeh5TwjHDjP
TZtI+9Q6Ag+iZqm8KWZ05s+Qe125tBlH/fszxIyh3j5DntKnmj9DhWvoMczKL8h3241XxsYmEfG4
QxyQrjTAHo/zYlvF2UoLhPZoNPWPraPr6z8tilgrdxSN0g1uZ+okuhI9CXLSV2IQ1QUxfLcv1bje
gU2GI6qEycqGm/dxGNpnJNDGd6c+1okyvjYllwkg5BGGcvYeXa+61Mxn5hLgQqdnL11aBlt4WSn4
u6QrTszMERk1PfttUQJ5JmbYaJaMA2hdlt2AO4IYaK9JrUui6muvV8ITZSNnmTDvup7Xl46GFgij
c3bSzXydNx2REb5kD90NCX5xe+ftAN1etw1StdQpXs+2xckw0IJOS2Xko+LJq+FtY1sF6rqqWogE
04a5ybzVbbX8SAEBin5EgQoS2CapfPNsML95tqaHeTFIOus4Ei45L83r5xZqSv2Ioo8NmTqLsL5P
+3Y5GUeBmW4CUm+WM4Adp+tjAej/PvQRTNYqOosZhG6P9aPlOvE95fTgbX2R2EupavVnaBu4zdtv
0Ma5hyF/ufULw9v5oIO2TpBk93FHkaNRRPtN78QSALR8EVCbVmAc1QvoVBLQZBJu+lKpnyqhPvpV
3IHUIShryNxnMyJDJVLt+CSLsiMDRB+g9g/+lTEGZuzMv8VW3p10rbFuzenB0NAtmvntEIXWRBST
ZySYR/x/aC0rI6722ki34r29rOtwIxqGbPO6ebc2QIU/hDLdzovzBhFWr2DrzcN7MxsllV3n6Q3m
Tes2Kb36xmmV5XsDyDJ0zaLh6/that0ut82IqW/ead4gZdiv4iTwsFxwoHmd2mQ9Yddhup8X29yz
NllYoIYQZOO4vvnsMKQ7di4igHmxHoZgDalG7OZFO84fG8pdV8xU3j0O9U3dSPO5GHwMbO6d2kfG
mdIFCH5ffEeGJbZRVTCkmdfND2GY1Sc8V9iWaSvGXN94Y1Xsmzb7hBYY67nraStVONFdN2Tm1dC+
SOYWMM4QV7EHY4blddqYV3l8J4xQrATVofW87m2DV3zSB009zkugFM2rm32Zm89rQlMVezqtPx8n
SnKBKqJR1pXdthhJm/qTj4fq7RgMLpBrl+MnzC/OsnKpTEeU/tXpAhTCe71/X/K8t6X5WtVDuXjf
1v6y9Od+80Xuz5bzftScunuto1Y9XQD/bPn2etO2CbjzP+zn9j7qR7/b+90Qn3E2xmcz9u5kOrQ7
cCzx+X39/OxtXdlTMOtQNtD8fXVWcaVfzMv12H5NfIT55DOcvdTMz/Oz+aEuB5gqWiIJEPv3Bk8V
Yf/TsmGHu1z46SHqyKF8O8z7EdpaGdZqNLH7puPPD/Ox6BS0iw//+K9//ffX/n/7r/k1TwY/z/6B
W/Gaw9Oq//hgqR/+Ubyt3n/744ONutG1XMPRdCEwkZqqxfavL3dh5tNa/V+ZaAIv6gv3q4g00/rc
ez1+hWno1a6qshGPJrruxwEDGs/nwRrzYm5/o1kxTnGkF5+8qcscTN3odOpQYzN7cJn6O8RzXzvT
2pYbDPLaucn84KSls8wq9L7lQgk7l44KIQHJxo9i41KNpv72kI7qxeDSeqA2zLmGlmRcUOUXW0X1
5eK93byBmhsBmnkIMrkImRQ1s12ZOd3ZzNL+PD/T/3w2tYCcktGNQ3caMDQ5e5q6b0KZ3xYhUlrP
GH5acjOxNwN32Pz9mTfd38+8beiWZTiuqTu2pjvOr2c+NAd0fH5of6uIcT1bWppfOimSC+kW03Pc
2zX1jWlNuTYHksmQbfSgQ6aHH6ujygUbWNbeWaG4uUoNYQK86etbN7QrEAqs6z3LRE4q2gBX37+X
C1l9LZNKkj4TPJXI9W9CquFPQntK4kY+6pim7mK03PNaRzbRWfWwGM6LiUpRpdcV4PnTPibeg7Wf
1BXmfWk+obVIlqOdJcd5a5bHPx2/L346vqKLfScrjJaeSuqp5zXAOur2zOzz359oV//LibZUwffc
NhwVy5dh/HqipZM5dFj97JUZkQ5eDOdvPsN+6nJSTVAWGPug5c3n+H1zl4NFrbPs8NYuqCVOYTii
h8AYqxPTOvhhY75wqTVIQjOnla0z6Yfnp55nTE9t7UerwrRe25J+V+kX7h5mlb5unWZ8aZrFUDMf
PhIQsxGpJvcyNZwH01Ov8/aUUQ4z5lqBk9OzLhV442XdOuOLV8cPPXPMD1wDfjtggvzgTrg6QsNl
n8AtHc3+2tp2cJJdcZ6XgAQO1x/r2ys5zxD42iLzFq0O+RGZi77yjPcm7NoY2duummJUq5H+yS6P
UHkEoENA2If9nfDKh6FXVQLeWuaSnGb6LL7y0bbXgzTFJwH9f4dYyHpbtIbwkuFhvdcdQoLC3EwJ
TGXv/+mo0+6VDgth/mr81y+Xv3q+HH7Ni6EK/aD5bfFfD3nK339P+/zZ5tc9/nUOv1Z5jUjgb1tt
X/PLS/pa/97olyPz6j/e3eqlefllYZ01YTPcytdquHutZdL8+zI+tfy/3fiP1/koD0Px+seHF/hZ
TLMSzhp+bT782DRd9k3T5Wr0531ieoEfW6dP8MeH5UsSfs+rLHz5616vL3XzxweyU41/qvDSbEbp
hm6ahv3hH93r2ybN+CdXGqIO0A8YmmlzZcsgoAV/fDC0fwrV0VxXFZrt6Jrgt1pj1mGTrv3T1HU8
eg4z9LrtuOqHf5+AH/ext//c/3xf0369uppMMlmqplqEMuhCNwhg/vVH34BNQWko+wuGeHet5mJT
NL1xmpQfW58krMfc6DOgUSF8vxCHIkYsSotNWGxDT2Jb5luTiuSrn+antneDjadnl9AKViXceQYi
N6lwlQM3is+h4hRTbEq7J8BoV7vFY4fM6obOaH/jNo71n24b09Xq/YY9fzBDuNp05yYpgwHkrx/M
yNCVuQycLz7RW1uUf0tCpb6ORkV8eeNnOF/tYKWmMtpmlGiWEtAHOa69eikC47UJRpSHfXtDvnJ/
pkaT7RhmIpLUWutcgaARXSWv9mRGAOIR74B0kwKCLPjsOd63Nu7Cneizu9yWKsSCvFoyMGlJXiza
Iy7EZmuJ7HuTB92xmlgw01y0kpH97LdAZLn4Rse4QcLaA33AEhtDu+hVZDVBd/WIM1vVsEQfyY9x
FlzLoRiuTfSz+2xwlHvkQjoBK9hQfb8K/8M5tfiu/uWcWraFF8c1beFo4rdzGtqBY7kD3uaRSj2B
NeAxWoPglsb2H1pfLM2CuZB5QlIPlRA5b/QZQ8k3xyAIOXRL7YhkGTlaLG5aEB+7BnbnOrNajUn8
bTXVfSKYRXe4lxecaO3RdZ1yUXnmRzwL7aFNMCW3RZsd/V6sfcOhqtShTc1C0T3EOaiCwIrue8bD
1iKJ/RAXcIGrYOokGD0CntKkisSPDj5Z7iQ3LQIHIdsmImUe6MegdeqDbnMu3fE6keOeBt9ctfgD
V42JXCemxji08mAX2I1DkHEoC8w7ppDGHVmc6ZPWXJg2Kk+6ntyTXUme3Z8PzKL2iHvRf/x0sfnx
Y/65U6r+9cfLDUbYfMstfsO69tsd20YY0ClFAmrE/BITPXp04krn1EUKiC+kYJGnhcfWMK1z3xog
AbhlWdQkAIIcG9LFD1pmXmRjiFPYZGs9ULZus3LLUjz9/fu0fvva2Kptq46tY90Q08P0tfqp72wK
RhcFatiL0JT6gLzxnFkpwRZBF67kYLn/4eW0qUf4809/ej1XaPRlHEt1bee3n37B938sqyC/UCJV
gxtFfS2bGJ6goqGGqlTjMjQ4OlHJuPclP6iFMMirdGV+dEWD2skQd/adPrj+U6OLdI84gMuZ/QVI
P8XOUHnKg6RdePDltrknsBRD6DznI1XZQrNRIgnPOv+H8/fr4MMUnD1NaKaGphn3LneTX0+gbesh
/bIUNYmhE5cdBEcipidwAbakgo7F0rdigWuXcCSiaJUTPYXkWE0EN1T4d2Go+SvgtMjc2UkfuBrW
hXqdH2LDfVUzZsf1kJ/goI7xqiNl8tiP4GJrKLKarLiyq3w6Oxu7TUdQVQSU71A6mEfDFBv/iFju
IELMEXVlJxf4R6CUxsh+dlPkdEFwADscXNRI4t3Ai0H3GxDtrLBqi3rjF2CDPQq3ZwUmodoQ/5Wp
Wn/AC64vlVp+b2oRXJRK4NdBxbCSYQhSzcHOVQDT2vlWUh89RvkLFMPZ5e/Pu/nXL5JjT7dH3XI1
YxoC/nrehSXNzDTRjQ7OsvF6IusUs7t1zOojyUVceNsIo27ldEwwDt9i1Yle9ZR0+CjvXsrYRn0c
G9ZNoERij1iC1ETN9u6iAdZgOLWlOM34YPgmZXwxYn3fa1b0OcodyrjOENzEwTBQcknRXZowIdvM
Ml4M1ZtGu3c4DswVcAIypNrRXmrlcI2KtDuh8pM4Sl1l72fqfacxKTogxd0FowN2oxTZjgJIucmM
3iCk1MLNwzCiB2GHEyRLLj4mndarPrVxX9yQAFE9GfbtXM1warM5C3X99ydYc+2/fLV1g5g3XGL0
dQzuKtOg5Kdrg1VhwoeqoZ//f4TM/8MRMnF5CbjHb9VWHdde7Z8U3SM2VHN3UIvzWp5blUtf6/b6
OlKKSR4i5bKjH/vUmuP3EWvNZmgeB6X73uZ40WSsnyJj/E6wrbVqh/ChiYOXpG/GVRD3X4pUQMGX
uF4624mX5MpIVxSPnrQvUa3Fi6S2AA+gYdZCuqu5OZ4zKdZhpfpbmaXoYSn8SjVpN0yurUkdAYHv
MQArGjIe/ZJuAgWPC6WlnHHULXlTKDQxWoUJUL4O53fnheESyjOJr7gYCH1NkPRUOQyJ/r7LuIxK
KhOIjOx8KaJXeme4QJVRX6fhwcjsZd1p1nPtaBcr/FZGwA1im2T4SbrhO80mtqqr2mo30nepMEbQ
0kSTFcvUAhBsS2Wb8jNYZa4D00jP75AicUOy2g0/389G8tlBaLkyB4rVYessSaA1tmCKKVoaFHIn
ClnoMKmcWgiFFZAWcVyAOyytNWhKF7qT+nFkwpOIigOMjYvv18FRaSBFTzJ/x3TlrrKqdc1Y82SC
7WB1/DFGvBHUzGuqSf8NIMc9ZU25yi3tLvKrM94yhzpHejf6Bie4LraE1gfbpD0omffgUSpeEeCz
zEW3zmT71e77FZq2eNuoCRGheanf6OReNcXSywsdlxu+zgAdGwKMJTzibOv4lnrMBVdGFVvsEAIk
2SklHIXAwujkymMsoeTKgNn6yKlWZozBprX570X917BM7lI7U86aw1USLfSusPsNGRViP9hQ65Se
L1jmMLHiNadU5hhwWnPf49taGCPQRL/ZqZHJ7T0oT6U5bC2coQApIibt44wz3SDQYSJaW6CWJi5E
RvRucGtpsf0I/RK0AJ53XEeLFEfaUtFqubZHaqxMvICparV9ZSvaIu2IBAXy+d3u4kPSPxlm9M3K
5Sbvq3YNZOEOk2J1ckz7kIt4WOYUdDZI0NaR1n7RmWxIyAlaKuFdw31+YvieshI1MykkUVGjQctg
x3cDVs5kR/ruET36U0+e/E1XgEMhrZF/WXvFRwAtgpHeKPL7QC80fGSWtQb1T0qnJtfgqUDB1Wp3
tn1305aGf3A98FxR9kCpciuckNJJPvn1hYF9JyQPdegzrIqQvKjWJN9GA8Sjhk5tTY71WAifEBzb
pNcNvzxFvmd0RMBCnygqJdmKwbqYGmmaFjZXBFgawSzAhDp1ILPb/tIq/g2ZVzAJ6/hpkErMyK4Y
dtArDgMS2bUZi0Pqk/VhTBwnfM+3Ru6h0ZLROvBeUovpOJ3OxgZC0YbRenMQzEI7lj9c2gc7Sm6I
JFwLo3LAIcDFGEcSTrCjdWuzjy6yNuD1SKNaRGb9gPC02aijelJs0A69zU+5JydnpH+5wBHzSGcL
Xa772Fk+ceNJflJFne4brfzEd4j0wsxxdnqckkGQFnjQuhFYe2l+UhzOX2+28bqAOrgxcjyQqUwE
vBiUinm1thPARRjl7jV6qAtu29kOU0m41JRSIRreee3qEkiGWWcrJbSPDIe+mEm6zKczDcNhXBuO
8qSEOlc/y39ubQTuLfyrYmzcpTFuzTA696XTQU+AWjNgkY/ygIHSMBhHk8o8wUPmaoyIO08cvNna
UF9r4sejythLJKD8AzAzWhYlbIwV8cJrXHcztkBzGsAbUKI/x23bLTiRNb5TUg6egzre97F0AAwZ
IyZ+0CWubC7UXlCNavveq5FTF9jWurFXV4F126CVXesDg8YmdY/VANvZdfFmioQaaSKAt6gSGU6p
HNubrnW0I8kRttuY96FIQCbG5NRS7QO6iihZq9L7zAPl5KFBWDIu2uFdyLaqiZqoPWkS4gOIxwdk
zifb4z88NsHeaQNnOXhuvKrD8V4rsbD12GawfKj9ptVf+IG120SGjzEXTiIvasK/tHJLOMVxjMNs
WXSGuupjf5tiyO5dKNkDAcCLKmKxsosnBKJ3CzyDn5BQLMgoCSEqRUS46NbHquwvBK6tIZtupafJ
jW0XmzIHMiJT4PFhkMSbLqb8Y4TKto9wnntKP1DzgHwkQnffYWtZSV2/VxWYqYg2uQKgD1oNefMg
qXvj/afSD+jN3riNe2w8jAtMTFzxsN5H7bjL8+AsWu9VZvGrKqGFqm2PD25MKR73H4kUwvoZCH53
Rgd3qoCRE/WIkxv4vkYnIfLLER5o9mwBGVuOfMkXLaJmZD6LOjDLfZCearfacIEJC9342oXubhg8
9aNmKu3aFUZ3bH1XuWR1DhBsajE/zIsxhdcbYQX90TPHFooou037q5yYr47Pa7fjqNyRRtDvihaF
ph/70UPYiO/zMWrcKUreymfUl8HGSIV26MiEu0HfnS3H6RiZc9uib/wCVyAEj6YGF4BR9SmRurfS
gY5/atNqPR/LHkHw2NzDbzWlz/cMxdKtTKETRUEmFiPOfVspqm9aqh4t5iQ/KsC6145GEgTTLt1Z
EUG/coVMPyskQc1NOfXkfcQ+0yNBOzB66+J9MI7VbWXw1X07WnuOmB//qtlKB9kdd5tgNv9A1li7
UZlqefQK96M5va6Q8bn1oK0OUtTrXvjBqYMTecZrRfCJ4Q6foRytO8AC30hZxZ4pS3lPl+fYM2qm
/kDEWNuq6q2QsCLmZsJ41o3C+AIvZgLNZNXN4PfqwQR5uulEFT7hunqaW5qjQQxwoD1LH4clqZ9o
0ZXavwQQQoyM4IRW+UzG3SovzeobYa7VQlh6dO9WlQLjcdB2dmMpt0apUY6YPotBVkElsvpLnxOw
Xo1OcCPt3D2Q6BtvWlE1jOCdh/kEqUl55XZVPidmra/5HXTHMi6JiLa7aJUD23vJYX/NTVHHUvHJ
4SYWMaHPVm60u0yGOKB1UgnmJi69XSdwvBfFBGvrqIBSXN1CfK8kuJad3Hzy3OB+bupL/66LpmmD
UjhrIDD5MeV7d6l0oFmpRZ5yA57m7UQ6CpAgJPZ3qjfWOwfa9E7tGnHn5WSozEfr2hQXreMupM8x
zBokmFQHBCSipOo3ALkLRJp/7YxnZUy0F+RqoEDaSpzyJG8u+O4wjk4NMnhTmMK/RGGDx1ipvFOr
KAGeCcrU3qBnaHgZX3bql9QCIkCkd34ejI7YlFwNVvMR0iXWquSrsKg2JFRozp5l11TwAYLjtLe/
YNZ9eyuVZHYVaMXZYf79rBYSlGrucE8mWo9Y1N3cii4fAAxeizgQRT/NDYQbOS+Dcje/H8uDApgN
objEidGc3Nqk6DeO9UuLue3tDeF5nNQc3mUo1AjMpe0SD2M6n23+WXML5iEqYMNpecPF0zwGg0aa
Kp6jz3Vfv31q0+0A2k45LAnD6WPj2gXBly3QEL6V8zHqyg+XnKDg6jtmekynS9M0uP9khTlNObUI
rKixu159jX3dOYwJyI0ps+9TNsjN/Fk8HbOHllu7MCLtNtTLEVhi5pKaHg4fox73+nScBqTGorSt
+NYcqvLgc8+F1aBEH2FNYXXhfxRQw0SSUfW3NZFAhwGw0Abjm/ZM9wDDEC2Q1kuY7piOxrIw9lpK
vBDFqKXUbJIzVX9p9mP/EjpA800xhMcSutudWYqvUGX6F348JMVMLC6HgKWzmJLE7GkHoSUn5iXN
x0TTvZ2wGNh4gdZ9VgGjTTtqZtSj+5MwW/s4WesiqOF/ZY/zxiJ3AiZQC+vSmU5z6QsKWvNRcRDf
dZ2QD1FVW3sT7+A6j8PhxYJDwrWQKJmKtAoCnvYu6b+PGhN889vHwtMtmdaapCNef6MmsMHmA0KS
+tyYdnwva10/hLkTref1GdDzpG66T8WAcXHMombX9ab2NNrGbn6LuT74JEgO6ilqQv1qUi57O6IV
g6YEEYqjOULh3w5cq+dDWoAH0DIEH52+IU1BgcyAjCD+KPAyz4dse1CfzhiqR9L/gBoPpFIBqyYX
zqldUg1VVF51qeK9CPXT2HQAbabP3hfBnmme8SlHOLSr1N7eRL07fipgX2CdHK+UOSSmWuIne8gR
hzCCLyod5dPbu5pcRV6Yg+IOTQN2KnWBeUMdjGTG29ljO1oIaNyYMW4v45cGodr0D5RTVAfKZJN8
V3IOCGlljljL797ODjaaJSanmmu5Z1/MoA7ejlqp8rFjYvTeVrvk0OsJgr/pQyTKUeNG/9nxS7nR
9YyvTJ9bj04VMjxlu6IqQMCnr5j0O+9m/toNDkNDLdpiP//at9y6fVBNB9eAiqpzbyeEycaCjnqk
kUmxryLrMx4h8uZ1s4QBh31IzfR2a+HJPEOgMuFlDCNXwpa7qrwDP5nvI1sHTYBS7KAa6rYTmP8q
VybINlrnJmrGuwFfxTl36zVQLYRujGC5xXyxBkJfsVZByuksxJh1B02oh/lG+eWz7RSUZ1TEdmnn
5I+54+7DqOthI5f6oYcTV2WMAWeRqa0zqvYNqS3dkMLbCLdfSYzPTGPsksgxn6Q22YgnWYi0Gm0T
2PxGa7Po10FbycPYkNDulUTCzw9+qgHOJZJ4+qcRAunAS+X7xNPeJDBPttqx6hEfOlOG3vv639vN
jecHfcrje1ucIvH8bDzOu80HmNePbcVrzE/fV3IZd7HGmMZCEsXE2MnAuxq3xJUZeMFapWa6wKmH
M8fKIZ4qybqNs6fMxlQehoyAAnLet7nTPIXBx5QKFx3iNMEv1xaHWhrFoZweYino6xaI1QdMaAfV
q7tD14ScXKGsTGckCYlTtEmsF7sRw16BlI+uFF3GaBAI28pEchPoo7XT3tiGtN4atEPcHOK8aQ7p
9DA/i4+Cyamd3mv3Mfo4E1v0oRGvuTLlrwVhkR/mB5i1ZL26KPP9jkilrlkHCKeQzrUfQ3JZjrAF
AKgmi5r4gbVhAp+w9ZPtg5adTw+/snqtxSSi5nHlLSyFAUNUto/zh2N2tDiAn0lFwZWjy8dDY3zB
7JIfFUYqm8wOH9WWJMG6bh5EFPTLOmaHpqs4V6oQ5APDGQnVHH7StG7eimkdH75erAIJ5Q/iyzKw
kdxnmU1EwckvGn05vzFM0e4qLxjFYdPjE4+AmfinbemOPdTg9kA1Ktcg9dp1rrUXI0LgLhla2q6+
VrO0PjgOaZzFoNeH3OfGm2eiJb5EegcvDuAe6rX59v14O7pZEbo5v24aqu4y6sG0gETeq160A/Mb
70ZSvtY+lypKLGTEjVStV5bJlEMUJgoZ7zYI5jaql21T3QKFlFsRUEiNJBBXrbZPhGNUUGbwcCyo
QlMQKVyQv1X3FBIGaOcl9mrfdQ8MFo3GDA+BiKqD6pLUWrU9k5CQDJem00Nomsp6RQFbVY20gSha
3Toovfe1q+tvke0RxyYrIopK/ULCW0FEn3WTADpeaX33REQNyavTL7KeElTnZxWVM6b4FQKJmsDA
5IqLA9ay/jSGrnUmEgBYnX1VAIgcAe7SP4wKwKjseq67toWqARqnKhXG6ZFprCN7wuepodx6drWr
pQVKwNOIsmrjYWuqmAP0VpUXJRyjvT+2T2jWx2ODAP2YTcQRwE9EEQy+dQbxqm8iHYTtIBGxU4S0
N17u6YdWqvrB60kPHpDA4XFiaMytgZw6hYApPc9u0DdtyHXwjj4Rj6LA6ymGB9/ovGucu9EaMFG+
NkUy3ikZs4y8TkF4H3O2MerSA7Z5m/kV3NRJ93/YO4/lyJE2yz4RfoMW29CCQQY1mRsYmZnlUA7p
cIin74PI6v6re8asbfaziaIoMhlkwOF+v3vPtaxDLQsbI1F0mVQdQCKLWU4CL+E41FTFvnPyc7bU
eN4e5Ohco84kmF/Zd+GygCVLjeq/H3LDKuHV4/YxA+OnyFOaN0K1ZgMWn4yqf4PrsO3ykb76BQhu
Nt3JNLjkA/3DC3NrN432NXFoRQ06jyN4mB0Sh4POtmHnz3WtUwDL1L5q22r3xHzvpJrs078fKn/h
gMLSWxmy+o4TGQHBBfGY+OGfn38AvshNonBWfa0JQ6ZZf7o9IDn1p5QOhkqPBDLgXymVPaRl4e0K
e1Sn24fK/3pLRxk+jMB7m5c63GIcJyoeLS5DOpW7k02McGsG44fImYmj1uBHTE2uRFFvij7OkIO7
pKAqcHmdAzRoWQ3BNOoT+Ze1EjNutDCfzh4EpTyrIjoEYjZHAbfRpoj6Pw+3d008LACil8+YyOd+
NVTHYXkmtwfpUHUblzDGRi+JT/PyQDlysZWYr/HpJg6dLNV9pU2AMqzy9LbqPw+hGfz9Vvxfb/HN
HDjFzPLzTNEt58NDvL3ljvE/3719wqyDjcz8+iAanxrY5QF/PPeVRr4K1852iUUn7+1BNqxj8dLX
/O+PgQpnsp4Id22QFzzFDmXESYb3OwmDesVy8NoLiBTx7Ex0KPClOSnbU+IseCjZjGvDDcbjvOBZ
rLoGXkaaFKS0kBumbkijIWu7bQ7I0IxA7R1lYW+unhFqXPMxVvj7ZVxX54F+OzqEWC/EMoOF/ofd
oV0Gpfyubg8+u/VVZabyz6+klzn9K0WESrm8Km5PJ6c/dB9zXKciq3TCniqF/MvsvewMMWTTTNZw
6Jd16rZs9VydmwrNkEFIfEVe68liwTsWyTCePNcdTxhdYqYBA8G8OTJP0ALFMe8Aet06cWXApWaX
tGj+eT8ixkffbHG0h2zhlmK8dKUD5jCqT4R5toUTcy9ObF7sve2QMw5EuUvi/qUQdnWalmvlthzc
3vofHxM+L8RI4Wu3eV30qoq2NW6DSzbLbFskbbLOq7y8q0mtdIjM1cpIyLvNphj3gTQV010OY3bl
Ui6ZNzvqs8MHsCk7rHrzFzMYGswWDFyUg2iE3z4ch8a4a5hJX/qRQAylGXwcooAfzPmdg4tn6fiG
JZQ0PyJpX1JGrPQOtuM51NjDCTF40fgElSu6L/EYVI6hT1mUoFQnzJZcRuK0bFvdnh6Z6WFoarqL
lEG3Xog7k7Idv9l2RHLoAdYJWqzt3VkeZMPcT65yyGXI7l2qTSIFknK2HFcC7x7HC9QSFN4tMBxz
Q6XP8Bh4Hscoy4wPCbQnezZwKrclKrHvXOOwKdd2xOgGAtgqQHz5sCJXQSxYVutsBDuTayLf+MRW
1kQnjm8X+V1Qi5npTGhvtBTRS6GzX60Z15fbe2jxbAHhlkM2iKiliTz3fQQCBjDJ+tG7hr91XAv3
hU1Me3Sb7e3jQa2ZItgJOEsnb99a2e6rKvOeoqH6bCdhb6LcQVNqlH+wJwww9uy91KbXvhNtBr2X
WsWmB0X8Xlkz7GRRMhRaPhvm5hpkNZTrOqIXUIqJajIrMY5mxb2ZVEX7Hvjxie189N24Fn8PZybu
XAFpxxeOlLNL5TA+KUpIsu7h9uB0dYp5YoyOWUMAi80irQBGi3lAei+ij3sOBmw8Oq+Yrj3jds4e
b42iJpa2hPRAauHCIKXfGlViXymto7sUN/82ScfqQIkyl46ncrZz7vSYFC0tJZ4/rad5qjZ4vxS/
alJgY5FNFO5RNEfnTnwKZlaggsjYkVSafaCu6bdsSUL39Cu/RTpntgGx/DmiAXJjO5jOwtDVO/YN
NDFzr/zW4jnKNfkqx3wbw/TUjXmyznzRvAT2SEvzqKle8p7Rk837rjM8fgi61zLLx1jrdjO2v1Fd
EgoToTIV8arIcm6FpEUeWwLZZxAO8W8nB8vcdViJtlbXH4e2qd9aBhy9qArwSRmmr9G596PyicmU
/ZImjnoh7VoEGZj4SWXHduy7h5Jn4QeTPChHgcRbrnRiZ845LXfBxKhr4mv4q3GrK5+KslhIGe3l
9p4VYNozzIbJTYDnnnqCNVi/5OFgjIX7HowF1IBKfg8ROlusM3Gvi/GzGak8YiyK9u3RfxqEnv3o
LQ+znu8o+YzO0nRzTiwB61/DiyyCPn3F+7TusVasrJZO2pRav0eHSqOjTpi2xU5OdSZmkXJioG3H
7D1jXTofNmLlCozwOqit5Dvs2EqAcmGu3X/iuwKJ0nXeCV5a9ULP5NXzm/AHkGsw5UlYY95u+nUg
I38HJM9k9DFNP8PC34ZzMn9GEVbktKDLV4TUftb0Ze+oW1TPSjasoM2c/hxFugnrwP8NAXaEcK0H
sWd7Fp6qWm1ZyJJPDJBiJ8NEnvDdR4/9lHEuIj67pF0az0wZILJ7t5cwnhc3f797+ywTToakHlvF
qoubZ39kcR4n94PyOzpcKB7elcu7TTt+QArGcWcPf3WeOd/D2loJHRUPE2aAc4itnmUDBdjzqSFB
tZRrvxXMStMJ3QR51/R/RpLxfVxkyYsbMwhgSjIdBI0gT7MFZ75d2IquMw8v5R5YhfuXqfR3xTD5
vSwnStiNUT4Ugl1SulRDS6zUe0kfOMOGdoc3MXt10/GTzrtsxfURftld+Egsr/k9+BWjGSgRq7k6
IP4Aae3gHno13SyY25BICdyA2hfdaQp8/yWeByIL7Aj2RjDbG0Ev2NZZaH9pYX0WqZiPLvD6izsH
G4v2vDcivoHM3Fft+8Oz5JovAWQ8pIaAaTsB6eFF5PLXCKttSyB003e9Ok2u751rrZ4rWBZW46ht
5sw/CrtKaP+2Odd0Kn3qDFBXba8NEnS1fudrPvIWmoxquDBaRsXrJqC8drpV2UQ1RzRipu9zNYYr
YJ5kM/wPhwm/LI9jY1pA97p9IRJzB/C/RzBNDg5S0gGZKV17/uAeaHgzl/trtTWoutre8E039hJT
YQ6MC1zZzWO1hbwQPLeTS7FoVfqnIneY6XlVcFKkRY+oR/MeLsgly83kMyEyQ0+q8Z1YBjO6bOTs
KiZjM7Ei/+xGeNYDM9jBqS+O4VZkbrR132X922hQfBJW0rvL+u5H21rtcyHqGuAq+qYftqDZPseq
FvtOedbLQIv4OVLSgpRmgIRJu4KdL9yGeQ6+stoC6wRE2fd9ezvHtjhatk/VYJaBPJwR5sKqUUdN
CIYu0IjTmQqLPWMRbmKgM++wyqArpFWwZ/pVkbOMoMO6xiXDpL1lXlw/1a1D6buq7PXff0FlFxtH
2C++pGAdNFD3BVBhhxvZ2APmKI5htfxWTOe5yVPnaOZFfa5j5riWBf1Ne+NTMo/GvaX0/vae58MC
557SXbpSYQGhhXvFcGvjBanzi17LX61nuTvJX38rYGNwjAi+/iSpc7ZiIL0gxSnFIIMG0dduxHhh
han7GenXkkqhO38IKRiMO+NCNEWep6lbrEQmueH5Px/aah9QC8ok4zpkMcZCw2Frkc4jrQC0ziUW
gWBjoiMA+9wqKbPoYcr76IGrcsL8bVUdYFP5e/QK6lgInxwYU2XPhTwuwaJTO/mg603juXMEr8IO
mj2Vz/M9JV4AVziKdWMJHRC29S7v6TCwE5izt8N0J3t1jgv7OAxd9FxYNCNoQvO9xPYw+lF3zxIV
VOF9MXCsqpdniP+Jcp6YDVYzbLPhVZpTf0G8CO87GrY4V2hINUmyl9E0r8bYqo8MjevNTAn0Ni35
WuVR4sW3e4V29Z5yqHqzxyX7NZTbMW7qz2Xy+JVCS9642UCOpJvYoUkGCDyb4uLWg6ZgPY1OBsSS
vVeXP1F4H4Cc2I/0MIe7HHlsU3eZCZmPBjtvIK6v/O4EvKl78020dIDKa7lcJtQ+VqsbzC6fvG+z
lv5yhB8esdjLs8vWHg6rRe951e2VRuDNnfhVLLVEBT7Wn/GyozTGg48BlnC4u67CR8ch0ddqrb9D
bix+HyVb9KICe5CVXqEpMr+PDbByc/9qxNlWdlXKrS5GUaKQZk2UbNglZZ7deZ3z7AZMWfzUmB/s
Jbc9YMI+iIgWS4rj1ozwuy+KzwC+tvIvNBqmalYg74aQ3ZLtp09NWKebggq6gxfqYV06LNi0NRdn
V1Y0HzsiOBomxKwuBFwfDz12MdqgZvJfo3NwE3dTB1XxTjIQiQW9vlw6shFzo2+iuzuSVvK5BhPf
BpDJXO1HhMsgBNXQA85TlQowXQLQd8U81e6ZZfn6U1aNYHgrC/L61r6LFPewdGkaCgZ+4BjXt7Gh
YLG7kM7bFiaJk1Xj6PJqZ16/5kdg/mRxFOJp3+KKQs3Uk5JYrrOcXhYMuFsELOtJNpn5xAXcjiuq
Gtov1+Xg57Z3N6u4BOW5NdIOqsasLdaVhGaD2tR77h/Yonq7PTuNas91yl2eIPlRYMDfs+OgYDSy
i60J+2cNU609tyG9UZyV7w0fT1ashleIZ5cm750je5NyU7o2Ml+WOGe2Wdzdus9ENdl17L3mbObG
pUjs/D6k0487nJtcUL4klU1mcpcXxd6VqjtbaXy0TGlcYwFbfdRcygVq2HtLk3VW9m9K7NIilfcq
dIp7o5kJN3oJ3Ag+JHMLOy08Tbsupvvazl9EagYv2oS20FjRu05bH3b7O630I9LJUwZLe2X4jb3X
Y9Vta5fKtQqdJLAOKqm4YOp5ox1Ir8JgqyO9vc244odDbcsqq7wfHgHOp4yc+ooyd//bbKy1Uwnx
nNNNtHYUMRqR/sjo+9gRyC4PSqjxXeFLysoxWkvpFkfDcLtnCks3NDWJQxiJDralB13Vlk6D26V8
5reBKEX+6IwTZiWmb9Uvx13nBxUJIHbHOD4MczSe0jS/mzT7HCoVgjV7mfZLYSvW1JVgsQtsKhPH
meAHv4ls6sd3gifQMvBTMGAKxnf2LBgp4/apJxwHUzh/5AxRboaypaOo8tuDh4CxaAcCdA0PYJT4
vqVF861QJOJV8HJ7yJF2JxvIUyrH90FihoJBkO1TJyHb4kdEcAzzFCd9caHUZ9y68JQx5Kn8UKjE
POWA0DZSdvUPlKqrcuIPwzPoJe80WyuWgqzn+Br2YXFf/rAnlrushy7n+mG16xjnYEgpDGxbugDZ
BTXcYOzzomYGNaBi3jV0fe5S1j3FHfRLGS5n9VS+GFFenU3U2gxK+lVxoIlyYzqlfUcfbd3WMH1A
7afCxEM+ULOkMO1B77AuU8cxsyoCOqcyQHGYbD1ek5zbxqF47KHXXDId3QkftozdUzo1SwbOIH3R
3SDN0AIgT/DKQE1xoeXaObnkLS9ByIwKETN6CqFKR4X4QdQ/euup/DsVbEfwiFbx2wweePfGIb8k
3VKUDxhMthqk7F2yt8xKPIikyV+9ZKk0M4dLYy/TQPDDD61wQbWF5YfVJtYDPpYzgbvm6PR++RqU
1qkcG1p7zEZs02msESuy9HucTioDPW7HLwAthhd7pqOjzX8xwlIXwxPdIydgyXwvokI5Jq4vZVUR
9smaSzAweDWhauHN6hlBmApUUUc8PK8muuBjVRxAxlHSsjz4XY445oxnkkESKFybHdgDWeeRBuCV
rDzGw4PpvSRKPYjSlV+RHTqYvzCktOK5duhV031efRKnZoATeL8dxuygjmsgoB67eC/ak5TOTsTW
rQsylXmRjFou2PHUaWiNOwWpE8it+gw0xtpGJem5EvG7QhM+MMFD7uP4juZ8TVtiTI0jaZG2+0fH
AFchS6b07EOl2ZpfvQHNvTCYGfcWyB/qY6qjFwZIRo103szQSXfpZCD/5579ZhNaX41TUDwPEHrj
Kux+pXPxGtTYdHSfzhxfu3rHUJsSi4FJsh3DzdDhswzqS5JL6nhn7zRWiGRTOx1Sj5VuhegBpcMU
zs5G1XkYtSk4E3Tvfle5D7cPJUkXbstK1wevrtAMuWsWqRlvua3ma1UPqJrYLO+obv/pImmtYaG8
g0odT3HfDNfUFeMVCIrYRUQAmdz0mIiYJmdeaO2L0SzeOPHdE1VqNm3a5wfmMcEKdqI6MH13UD6E
f5fZzUOABULR7HkZiGs9KfQMEo3Ga9Cr3dxRHEc0Lds5C8DH79MzBuf6yfe4mJYaDGK6HtJWwVBk
QpwsEVUPoZXQSxdX9gbi9yv1fFx8s7w2JFO2rkvjXBFar36aNgew2GwYLJLm2LIPTMUwI0Kj3lYx
RT2FG/39kEZtdMpLauFYp+ov8Jj++fZgdBSJp+QCkVwicDnKREaomufWMKzHoK/yg5lS3UBphC9X
LedQDBBUF85j6ILlYHbQqsdseWhotzdcHEhB428UU9WNZZ3pncg/rRJr40T97Nanduak2K0gdTsZ
Lk4jw3PTi5Ujs/LALNraFmFDtcVY2w9pS80KaT910Aay4TQY8OOmMdi2KKkEeMrwVA5JuLPS5rn3
g5B+uik8RyLJNl1GLwtNBhLqdFfdpVTiPXfZi7usu8JKw72WQ/uCNYSDfKfstaG6X9LHZuJOybyp
h7E+0R+XccLq5AGX+imqFxdM+dXFUlwmfTODTv3DkHJhxuaro3t1iUF8bvMG+iXcg6dpNoL7ser9
l0lxvacExf6cq3UyzWsm0mjUeOBU+yNq9AwUmzOoR7nG7vYuBpE7v5rxiCMRrMyqTE72aLkPNVW7
2Etn6vK8+sPplHMdhl/DYPXXuRNEGSrcQD0S7IWz5C63qJNiz1lwOo2aDaVQB89NKMKF/L3LB9ME
At1fudCY5NtAVOIev6jfxsHeWl6qSUWxBJmI06CbbhvrZYCdxu55vD2M96g+zQl8GDV2CXaeA37b
k5/b5r0cUrVph/JN2nCUMBo7n34zH+Ts+I/wweiEqI5V5fi/XCHwFffZ+ES96R27g+hA/zV22yrP
XhkHRvfpYieH63LyWvbWoRu5T2Uc4dRG08ud5CSRo1o6z4I4wwvp1BDRp5EZv13+ShvBkSft7ots
cFe8LvTRQlA5Bb1eOa4dPeGbzmiJTNzD7V3MXnoTEM29zqF1B5kez5punXUecq04hnnBzVxtUUr9
tZ4K81KZ2rwUg82KnnFLtBzRPY/9pzTs9MkOuu65YotsCPuz9E3zNfX5VQij/Put28cMHYKMlM4+
UAb2SUJXz04RXZBR9Oc8IXHVk8bYZLVwOdvIB0/NkmHhQSKM2jNCFNMPhNFnZ2jH53TBNusiJwDg
Y1juB9k+eB08qKyYnfXcae/VDTFrTpWvPnhKDMbSbKmRDV9bQQkQl/o+8Wb0RVNdqTdX6A4mx3YV
UzLmJWP4vaRk7SzAoZ2I4liYeJ4A1NVH1Lj4xe3wTtuJfwqSYrx3TMJmSdotyYGqOBKybU+2acWn
fFc47nCXFbrcgB2Iv5SX4Y2v/Q+decEOWv8vuiPF1urhtlOb526bwjSekJDrtUnJyCfGxXfBcPIM
+pMtHafxo6+wJ1SRIR5ZP7HbQ1fCgJrS2FozKiioBXu+PVCERPxmjoKTPchmMwcRHX51kN7dHuBE
d/smcb5uCm6Cz9IyhNjUff/bZok8NuKqWL0OuTH2hwz9lXm6DumJZMzsGMa2YtKGvdoiBZk2GW52
S+5xYoGmiimJ7LTSzLPypR+TCuRQBTSrZQb6k2t4e5/Z18FD9l3nLWO8Jok4AjGZPITfo9lEjwqB
a90VYPsYB3RbljRnXXkIypZz9hZ5uHEH+w9v5v8TF/4X4oLtkhH+R4jw/0AuPKBx/RO28PcX/E1b
CM1/ITJF5hL+9SyIMcQN/6YthO6/oDDYfJYiZdt0LPvftAXrX1EAYy5yrMDnP94/aAvhv5wogMVA
StG3Agv6zP8DbcFd0oz/SCa7ASnH0Pa8YAnx2m74PwLb8WAInRApPZYJFLnQnR7iCOav9ihmlcKD
ZTets/A71NZTHeFyLyIaQnUXfjSA9XdMWfVaDRANW1dzSVCoDUAMMl82I9noa4FSubaGkUkVntdD
Sc+FF7WPtUXLda1hrVoDB1q0x3zjyGZLl2J0nMFAKvZqE5hP2LefNMQl24Bwyqp7KSnSnubkAC9c
sIbZJ4Yy9v8WAf2//Epsk985vxUkZdK2/z0AGvVhG1tD5B65Y0cHYafOWtCCQbkocqBhcHXaNhG0
Ot6Os3OPXf3AsQGzH4WQWS037cQzVTUTxD4qeTbiLkKMQFbFg5tX/i7UrLUi8j9Q1evjP1551z9/
t/+Wv+fP9z/+oKHjsBdFJ/fNIATwsSSI/xFfxfVa1OwpG9rI4g+moc66duQj5e7mSqqo2rNmPZTD
e7kMf6a6iTD0wnkgYPReZWyorBbVbmRzR99vgUZawYobJirf860/ZpiNyEnZxEwYtH7rGt+CwxQH
KrpYc98fV0wPz05RYg/L5r1lz4+pRcMb7tPfkqpgtEZ1bignYsAAkkeLd9eeLxALNTOk8MPWgtOB
QnNLraM5c7rR/tHKs/Tsh1d2FYjtLL+7NMpf57tCx/PBILYmDZyuQA98wtlb7SKbOxGsuDThBuF+
02bVrBJf/5zKU99QKyz5uvWQPISGRbRQGLBDfB2tfPXLTvA3FuSrwixGJCpEh9YvD4XrQ/cf+f+6
ZRaeZxyv32oGumttGz+hghrAgpT3kBT9IbCDCRYxMRmFnYZ0iXnXDLxahkQTqzKDI8OKl9IGPwiG
vF5TFLI2KtLyae8+urL8SQ1ltrIHvWd+WGBgsr7y6WXUubvKR/crTI5gkhLqtNQ19UIazmv0Pdzs
q1x2ZwbrO1Fkn/Psb6MYM0bVui4uGurRUtkB5J8dJD5gdd5s74MScFFOiNz3pEmqrNkQqPioPVx3
FbzaddOP47apbGIH4YYWxrOMqOSSiv5RDyIG3ZKh82BzZIIjssH+eiempn/MjefQCdE7Whvca7gC
BEYLmh5PMlDfMY21HiERdF53l6Tll+HLkW9JkRCQq3I3V/OjCAkITvX0KfUrJax0DDTlWz25P1rV
fQcFPXJu/xGETHK0Kn91WfpoJy2+lDR9aHNFBqfX7z5qMw1mzCmmlQomBDsDzhUpf6o2z/XMcWY0
3Y8A/tNY2ZfGnDECZvY+nWj2zluaHmtiu4wz6Qife5oylvh7A1fMTJrdzHAvV3rBbuwxgtwlVFkq
zizhOBy7vP0Z2I9OpE99JF87wFtbYY54iTEuU1SXO9l2bvmzhAMP8xINW8qoGe6FU/Aj4Zy8tGwc
OXDT8AanAIgMNoDgpciJ8RrzXVYn5jYZM7lJMmGCVME0L2kRTaunzKe4wEaNLPTeFcXO40palUn/
Q5HoK0lF0RiHTy88dBZJtJyw5Mo02GdFMQsrNPyKVFlQfHdh+FfMz9IWE8K682UsBCtbsaAHXbbu
xuiaau8j4+9JJ8ZDHqdnelr2qm1ex6k5NVpccWz8jD2eQAkZYBrafWAxNy7jJ+KflyzCX2GKDKnN
eyrcdrvkMVdEtul7jqlom6XeS2H9LrnyyLKM0Uq7xWufTzsfe/8q8zFKMrNFoZmJiTljTAaU1vUu
qJ4CIHRWzvQfFnPGqjEx1iicB8ZwG873bKn14xSE13TMOZtOJGOMQ42AbdXUBUxeL8gwapbraFsN
3f2U5g7+lspF8LSPlCodszbpVkX8bXvyziiTZ4Az7dqfxte68G0KvgAQxYN5/fPv4sGhwROOshYM
KLMvtuCb5fqeOkawLZdSK9MjVtmtk5lbC61odsWnbtDvZz3+xte6bBE1vySn3irrSgUxc/vxdxYF
HzlSvj9G37aKn+BMbLoBuEoad2snDH+EwN9FeI7zY9BRmxc3+mM+gtyPydDhB6ZdqCpmMk6RScly
z+TJoMDCrP09k5YOYWWhZyQex3k/eYkHzzpkaX+0bZbMRPnRurPEjozSgxm1RyTCd8fbUk2I8hME
935QvYuoPeep96EKlrBwdmm0+jIDakWbdLybUwwiJZjSshfrhHrYTVB29YrcEL5s5NWu1fXKs6jp
m7CBDlHo43YMCJQTNuX+9QZt5EDjH06b0h52ABweClAQMbB6P8B1LcrgzepMJN/uV5JilIh65xcE
uFWlKHwveaONU7nSUlOVyKfwRz8RLLsjEsc9EHqmTJwfzKtWc12UJEfFJonQ3AyX6NooK72a0AVp
FKUic9Z/jU7/6BOyGoX89s3RPI1tNhxS37+LhpRbezq2u4pk186evAehXKZdUh6ron8ZDYK5wpxY
X7j3TDSDEBD/KZuWA2hcbYKc+VzgeJ/5CEAQVM5XbcTvcHMuTtzjzcTKuhuFuXdcLCaLyBekTLrI
Iq40rW7rnp7LKJrcC7OB/TCFz5k3boww+OAcySAJZt7mR1anX5Oct73vOV8eG5GM6WFrUAEXuyMV
pQt2J2+DezfEyTX3vBRr5XP+5QmaDtJ9tFSrgZdKUtVe3RSInKkk/YvxsAprpgKJTf1YKKP64iN1
nlUnfs2h+dIQmFjxHMbV8oI3OuL0eAF1b1YbeGCMwfzqN77yFo9TBZ3e6bZyyvbCio5KNPx5UMvh
AbwokYo7Qu/4XoBbyeBKApM/tjv8munXWzX2RCjPfk3arty7AKZZXEBPB8HL4HMHFeHJVvp+NCmm
rGlgxogXG/y0rFvxrL4K3+coy0visvOK7DLE/fuMYZS1WPorw74blPtcjN4mULn6XH51Ks4EC7i5
Hzx4UE3/a2boy0vJ/BiCgTggCBjfDd6FJZE0/YQXurXtKusjQO3bBfjSlFv80qWmdpvdtko9YrtU
qEWFcR16/cPlhrieXWc1xOWrj4qx1gWu1aap3kJcbAMDosRvjuCKngx7eMhqQqtp/sL282T040uc
EDryXCL18RwdLUwJfNVqFt7r7dlxe1y7NAHLYiowQjVnx3d3dh49h5n/u8tGXvNj8MZp+BGpktQK
aeccGTK+96fmwYhafnB3oB1vHcSEBRXQlN0IQfLa6+9ZY50Wed/tCRRE5CW3fk1VrdcNRyWn4KhG
31nrQT46FUZXlnprsrdNCX5NwUlvgv7UD9ZhNNxx7RSwAmwYmmsY4MGauB6C8MzwKKWtntxMjLZZ
7WrfxWcwp1u3lupcRcO1CGwbpxqFgE1pEyIljM9UIN22ZDe8Xtd3dMG9WCqEyGFzgsld52eoMus8
yHE1NfOwn1P5ahs9e4VlSpvAdczyhPpmYOM9IOQ1wLBnq1+XZVpu8V7s+wrhN7KGI/uS/hCV0e9U
tPGWFkNEKkDVq3wYUkRnjDN51zJhq8ldS3DcI6HXp7IcuRGKFM2Unrk8ggAFMgp+guxBF1tI7t1x
FERVjKJbd3HrbGrkww0QCuYpdcYfcTCPTWCcC9dTm0lTUFoKd+MXsUQ8ap6psMs3LdCTjYbU1Be2
se88Lg+jkZoljYbXIk6YV6R2VoBjwqFbdR67pyWgoZcHkAp/Zzhu794+YU1gL/whXXgL9Ykc1rAy
0Cg2t0/++QLnWrQzBvElAfLvb3F7azJnvQu0cb0FaKrBjDZEPbm3O/tEzP7R6ANrpmA+aU5JjSxn
2LS1GssL5vZgL//m7Rvd3q0xwpdZRtf3LWF0CwLd3sxNiv+GuKZ3HGPMknMoEydGLB3qbZAhzdbw
Y2VrMEgJoE6n+D2PEP/dFQc4Qcdd+Ry49CFnE4qWV/Nr+c8A0+2t2z8hbnGJ2/cuFm9y6FqUG8Qs
TMJgLHKY/A4LqiQFMDbDHfmb4KiDYdtImHJ1ZpXHqDXNM1U0YlUk4XyfRcuJyfFq+P9EblN3PvOS
wdm0kMPGMKHeawoC1oEOSzIN42ucuNl9Qi/SdhzsdlMTGuGqnJ+HkZvCyCTnKRCCzFJGjSc7GHZz
BVWQ4JC9jetX9YassPfo2VZ6spkxbwRp5vUUaBgFEqw7NFgmVJNxqbDcsm8fcAjlmQkMytj6uvrB
fqQ6uiJK79KkfVPSGNklQnQr7N1EqcnFVM58NSSbh1DS9DBP0c6wag8tmn+/8ygNH7T3ib7wc27n
/Cglu1RaYU69sSs6gnSp9OCfGLX7hJvmFE3MMzxvTu/8jvWhrLlVKMn0lrh+8WPmhhRm+JWKmnh4
s6yzLo7mbSPaR2xA7ZkgBJ1BQ/vsWjatrzOHKVNO3U71Jdl3pA7GF+LBGlPO6qV35IzvHjsdZ48q
UsitXDJsNcpvreBaGdGpcrmBdYYsz6XFTixrRPcq6N1aJUbE7jIwWCgSXcBRFY8kVQIEAIokqlSL
l2Eu/3Ia1m+gZ2trbNUxGsiyTHr4xJ2L63sI5gsvkXAT2oqMyCBwb9uaPSaDjcE3gjO2pcjLyARC
tuDI/YEKw3GvjqYH19fXPM+iPb6zb69S07Gu3O9iDJJzHsPxGP2u2dQqze5VrNJ7w0EOj8UIt8b2
T4DqphfDN6xNXmpWy8L+D/bOa7ltZU3bV4Qp5HA4jGKSKCpY8gnKS7YRGjkDVz8Pmp5NW3v9a9d/
PlV2VyeAkojQ/X1vuKBJ6j4HSp3tlK5FuEMP8NOu7fMwEg13RTF1gHpZsWaxqx+LuehU8zz2uJMS
uRRra2r0l8ixz4L0213UDqd6VIqzBzG6j7UEsxuQEcHQv4DAyfesy33waWd3BcExvlSa4R2jxL6b
dXDgSY0XkBhIvoHt2qMa8xbZlc2XKPBsB6m2C4cADqUd6OvM462qlm8+q5EVLzFjV6OUv0vwBzdT
pGQK8NULM0Vm3EZpN7KMc9AL9Q6Ft5AtUtLcJfUsAfys1QQeJhPLbWAMDzqR/EUAnm07dKhCmBkU
gNT/Tn6ruGizUU3WoZAZIn80aRZ/MG1678gr3UXNVhnUfIdQxcHo1PxgceXCKt4oqvGSRvBHQsvY
Of1Qb5ww++LjYH1xsnal+VV96Au2oGoaAd/hgugmdDHQ5z0ERGUQX4OGumgyv4d7TLzEtYfHaNS8
WYYKq3RTWHfqxD6epKa1amqyE+ChlQNpm6ZzR4BGRbAMCGoDAUarYHDffTK5ncdKZphwYelHRB24
csMS0XMtyNEVwspTgz5N0L1dpuPE4sj0deIQ0VcjyrtLGQQzUHJfpbPzwFjc+0baARJrMjYg6TKc
wABC9i/ckd+OPN/anF4nNfE2HvDnbRQne6KlhF4aZyCgIC04gW2J9rBAKb16tKL0HLGk0Za+aw6I
IIErd1u838IhUw+hMj6wngZWVmXuzle204y3U1VMMrOMdFzgjPe+mPR9lZgpl43ubaPGQ+DH7nnK
VNkIft7fw8HMXiylf2vAGJyqLyU+Js/t0K4EUY6zD/eaNNi3BFWwC6loPBYCEhOZCfEKALlwWJ03
FcI4cN3EKjVqHTikjzve4H7HfG3cTn1bIoMzrRwL1F7RWCtipZsicAmt2ebLOBvVwE5me0QEDnyj
BydgpvqCHa/ES6XHJ6fzAzROe38/IvbQFIc0L0qI/fVBz2v1kZglklVcnEgSYvOx8Ep4hM5cyFoU
HQucPffo82B+Wc3VoTqyBfZ5O2KLFXTxXT92KWmNYlz7KrEkpRq82SQrI3FrwEVLFTy0krD8mSna
uK5VRd/HxIuhSXntOhKjjydCmwPLk9WoGIwZqpfs03LnZr2Ko2+SGDBvgfLbrEuIL8abnvTr3vTY
wDdpnK6xih73YW2uQrSS2OX2GIvMXbIYa+91aAl1CNRcU9RldBQLHL37VRV5Ge1U6Mxqaqn7cS5k
TYeezz6w6X+1mzGJVmqcQElK3GxvzoxPWcskv5TQB5wecIzsd7KlHGijgHTlENuLamb+kr0s9nps
Y82SV5Am5z5k4Vi63IbxM8ajrhZfecxD2RQwnm6D8gSy+NR3a6pqnCYARZF2BBKBJM78mddi5iIH
oPk+n1BzVQ6Rc65VrSBkS54OKYx/Hf3bJNlJWhN1oLrEqP7TbyCHbz+QbHquhrz5TKOVA2GJqnqj
D87y9gGfjvi7s9ymaAN3Ltk8uABcjzwIkZIyh2Tt58iiLhXbCoFVhzFYQYZxJOTP3nv8knF1iaAN
7QByNWzqKBw/avcET+EhyrY7dw61P8vsQfQsRjR0FnaaovPTkfotR+UpydxnG3XQpT5fAdxXH1i3
1WsrH3PUPxUt35PWYAAF4wSh1SFHdzl58kiFp/5QbhUjDccDUvoEBUgsEAKAiR2b6tchm3ZV138P
07wHn7u0A//U6sU+SyEisrDgBTlaqDEhp0oq1Ubyj3W61b2YIo0WqDo/RZHzk7T7g2eVq8Dwzihk
fLPxIllonbgnEvsT7bu6i87l0M6J88hZoRWzY9v91kVFCjrIXWqp8ZeN4dQc8IE4UynfkCLkrnMC
tNAK1OuGD5GmBrEPxPBCpTWXTgC0qWrGk5ErP32bBbCnPWW9+RKL/jnEJWPd6u5ZZhAyPyLCm/Qf
Rm8BqWVnZOvFl8r84Q5EcgGpghPs7vQUm3kiQGqFtE0YNj/MTOrqIRor0NsJgB4GX/X5d4Z8VdTG
Utfcg2PFPgvEkE9D8Jj1X9wOm6HNLcB22RO4tUMP0nDO9eLas8gs8D9W+xoRDAsJpiflazdaFyuv
wbHhmY1M7vfaNdWVV0cPejk8udr0IqCv3mkmsPHKy49NVd8VSgU0wlsJ4Yt90fjBHYjnC5bw3X3n
/3TykWUR4PRlCF55nIXA8FM5lQGkuchuWHeSzQZ6UC0qcwoXvcZuwEteBsOVemob91Cx2FoWwvVQ
aFB5LpOKd3gmLU3AfuwXyktTvoxi7H/qbE1JpAnX+IpI5aYcwI22PoLO/Z3XeScQXTwmjXl5fo+D
zLMJEGmBqsqTM7vMnUoLQEjTnRBlBWw8rrzma9fXqJf0ygc27UfRaWKbB+ZrEb8WevxlQIdm5j4a
W+QaMeyt07XX9zGr1+ji6rq/cu3ir9xI+ZFReO14kGyN2EDuoAXx1ZeoWXD19IteLzVO441whWJl
TnlhmkQSIjWAopqFNdwZ4DqF62rIyLGQD+aNjJ1D0izT75XSDygPdvmyvjMAKrGIzkg5iNqH588f
sOgz4k8je0F26nu385bjxVMildS6+91poWM52FPpgy+WfglrKPcfdSSRF2mGthohxWfXsMe1Y/kv
M2chU+tXNmU79hL2Iu347tBuRw/MtM4RCp2rYrBi7vTpgLbyjzzaAPh+yhPvp9ur5brLiz20/wjr
c+hDvqd/rVXDhl0yrCaB3qVJRHWpz0JdDoDKWDUBCxO/RwYngZSVpw6BoCQiI1Hb7UIdSkg+A8Aq
UQDHJ/80mK27KKby0Dv83bxAvOHZuIPJuSRQVEDXAU6QQVYesq8JL7mNPt9rhZ2yadkXFnrx/Pfj
MYKKz90yFsZaQM/eKFb1zAXPk8ZG7cCrmm4hWndV5YTsSsxBcGbh5ZgjA2NWSDAMKrhWRGWWOUJx
hBjyVdSj7NJM0OfwB75PSRXwNsMjwleDo9Ev0M2GNjsq+joJeHMnfUag+L0m3HOocxEiGQr/WB2q
YZWL2iN9268rV7xVhEfWRoraklGVTxCgkHIxkweBN5rrK2/pgOrf1HNf2Q4BO/urjqASP+/Mbou7
mUGU3rNbIavlP2FL9LW2vI+KeAjfhvbV3QbVoK/9FH70NPyAXPMDB8BL5OVrp88QlrKDlzkhTbar
XIDqaLauDaWuL6O1nSI15ghoMEhcDktcQdBXENMA1xQVybGPd4YLCDUD6gxncP71Gwc6WslKvTIs
InnOFrsrdswm+8HBsPlACxkLSz03itKv8aP70Muw3iLZEKxLdVeTSKuSlEtQN8n5mT87l91wacF8
Vh6GOWCPTSj6oO0O6UbEG1ooeBnkrdBTPvQwBmKef1RzPB2xdexICRUeTmCul1bn+YvCQPvese8g
PGJKro8fJXcQLmoL3CJeu4jQTTNG7/7wc8AWd4nAIPqZ1X2vkd5VCH0LLjqV0Klq/0Q/moBbQeqA
iMyywYYAkFB2x84JDDmbmSHfuzkKomEqNiYx2EUbWe+RRtY4Fh9GAtzeAn+0hiDmLL2gf5wq90Pw
DC0U68UR2iFFFmqha/qDknbDGnDMN3wHogX3d7Vsan4maFmrTDGipZ/ZD7FI26Wd1d4ClaMVdzt/
fduNliwR4lJ+FeYziTXkXD1QUj1Ol9vAR8oz9ZSLy225SItGW84UoBwU2XYw0FBsFLxef1RJmRA3
ILPTWsrASzTgHhjKV5E8JDlAoXECYVPB7kCe9NS25bAYCmct2ntVBWxbtOM6M9qTp8L7MWMWSeXE
4kBPgjuZ8P8/VM5/QOVoqvmPoJz/Tr7V4tvvsJzrEf/rgaJ7AGx0wKIwd1Uw9KAkrqgcADn/ZZoq
+xTU7ZE3tMFX/LJAcbT/MkyX6aj4W4alWbgK1FcLFIshbFMYNfApVHXD/P8B5RjObFtxQ+XMPw8a
7xaGOqzBTWDTs3/BbyAOF4I3Lt2q+WOqm5/VMAbHcLKie5SCEh7c2vSN5/JCaE38vcxafWGHmvFY
xXW8w4eg2+IPtxzCfngE4kiqp02HtWdZ+RM3fP3YsmDzUXh4kgUhBGvZJrA/wmAsnoKyME+t5Z4d
BzIIN4aHMaRQu/11suKO+9YEHjSx44VAgLEh1pnBaSoWfp1gqPavwpn9z9ywARIyRgrZw55X8m1Y
1uQcWes6RzmShLx1Z7r/WjlpuzEDpccHsdTecOe+t8qq/UG84zBqbfs+VkO26gYL/0lovHuhYqsC
Cz16MlXSTSXbQRSOsd7I2JudUt0vTyYConeIxrzcumS/LG59pZus69JCe2c+SInsGkXKR4V8BcaQ
ZQGMfy5qEQwH2eRKS+54wvxbv6uLctGjCsbbZZ4ti2s7HwRj8kSR2+94ZQEfkfMJf8xHkRTYZZaB
cmxVk+3K6/oxIApI1kaB6Ub44kA0jpxRKLr0AE0XSNXnKklPKG+Fkuy8peGINTGRnsQcxmqyhpKH
GAkU1Fi8MCoHmjIPtpmFJStwRNbFoirfIwBaKx9ZQ3bngftWoBJGTO3d8+GZDjkKfF6LCuyAyGg/
OsW7ppEczSqzhv3cmq8aUjxOX5TvuAlkdw7k2o2cBrD3MUcF++LEdv/b4WXQIWQC031bOK3l8LAn
Mu265fnalKZxMMtwZPZt9NQyYg+AVB4gsfrcIODWO3wyV6XpuQ+OlnsP1lzgOXQIeZscbv1tmCFB
oAePsksWwFy9BzMR3SpCB/t6jtAje5MHQ7qps7g/tnPRqVYHFQttGGXg+vo0IKfc+uoIWV8jhCgJ
t8451AbqZUCJvshWO5kNaYB54HM7VBKGcJtyDkmSssOZ2Uu3mZga6uHK6vRfR8oRbKrWfhmgYotj
1UUWatJsKwfsOTI2zaUttOaAfRSZJi/+3mmgHdQw/WYgREHQ3Atexjo1ENB39Ae9CKctNj/pwY/7
As0wtEgsrEkPgVoo/UsIWrda+3qq3Ic1oBoFdZa7AXWy87VAVf2YJRryQf/qmmvKDOe3ROCtbwPR
bOr9XR+G8Nex88Q0rn3IZIm5xDcaKkFTupices8dv9BFFqbO9wxawVzf+ogMHr1YMU5otTUX1pHt
UXWV60F+FAc7J0ozMM+6efTaCS0G/EvnRhRPqBz8Vg3H2jyOXgF1uDJ+jfTzTJJGYUcG2R/WI+jN
RTW7gbhjwN6oNE8Q4vITYbvwXrqEWCR/VR63bKGzUZjb67wWx7jreFqr340UIkDH0lNpTPVSzxFu
B9oF9WvR68U2qFlrl6XQrn2Tw9NR+NUxn7vAIWTHxhFvt4OakOX0p5OyaJ5n50H3UCK+xNcYZmcX
7eZJ1duT9EK/dpG53eADgGHTPEOarUsf9X/NvfVbY1ZvUkXplgb39D6d2Dwgru6f+lj3luFgpR9u
vkKDdvpLhVu2UtpUnNwxYYL1663wnyeACM8LSL9y5fSHgdwfUEn180vWw0hPx2iM/7jUAPX88yWb
17aW48Bs/bA9p4WshevQYFR4ClpeZ2+cxLK3Zdq8KLqmtovULMS6iTBUL+a/IoKWK9S3wHe0fFFa
h3qjOqclqnlQ9oUBApqod4T7qY+sk5bGu9SshLsjT/lXgrrUEiWmbTEF34TOFZp05fBYjNlGtmTR
d7vEbtPna6OIjmo4Recm7JVnqyF3oXpee5SDRRpABs6qaiebapkRl0AJy4nd7CFJLGVvTKOyLhI1
/jIhOxyEafwdZ9M3IVrtJbcjA+Nc4ZCwc49p2NkogsfqGTkYZ1slRrT36047melUYNakZi8a+iwA
YAexJXzawlPUBcG4jLRX15kXpaXAAqlb8NTydzAZ52aX3KdTcJQtOc2tk3IFptbYwDU0L9dpu1YD
3xXqBraoLl4Sgx3PFlCR82I56oMUzvBRCVtwdU3nqWR73noB0Yl0QL/svne0dq2ltbOaEjg7jwjX
/Qf/Hf2TO53JpeB4muWY6KXYhut9dl0lZwwgqMYIvAejvUow8750gTY9GgHmGWjaLUs8R1BlL8+2
O6YbYkQNQK8hfVbBJhzJ6ACfCeLhYJQJV8AEJFGmY1iLetjMknUr884/3AZkTfbJebL5qe927KeB
v5t862OFqS+6wdlBss/WRWRaJzjCCpwY19+KzuzOyK67SwgJJlDl9skjTfizQr2PAF3w0YapNruX
GNZRasxZiCfDNVTd9Ko5R6gZFCxsUGN/rcpZdmPVWz2Mjtfpszid7Pd0JElF1CbHPrbju1JX613h
p8Q9Y0JrqTC8NzdvHsZZkgfyFq4vZbFDOAaZd69X7xO9ndZ9jH1R3aU0m3TSCa9SHZISZIwtEE5k
nuwaAeet2cPzmhNOyqvB+msohXdsDO41xHRCQDrkjP1YFY+BoFCLRqWPVQGm9uLR6BTx6JphuhVA
zYhV0CfnmeRT7lIX81DZlEXvlsoe+ADadv97OrhWoDJIohn8yVd61et3jMX4RQnjRVQIkww2XLy5
MA3UGPxEqxbZvEK4Dcia7KujFsnevxtG9FFfoEylrD4d1+hBXS3s2viGx3Z1tL3gh5lgMzggk/jq
JN4yMILoWZuC/ikc83UaW8qlUFGDLzwUTbQm1P6yYY75gat/QVre2oTIqe56JFSeeLl8yAm6SH4U
llU/eRZQdHM0iesrhvKFCMUWsQftL88PYmzAvf4BBePiOIXZtJIDOCIgwRBMOsxHbHiXkrcIXTs8
jTbJrZUVImtRE39iaRzilgYUOg9V4M12+KTlincXOwi3yUFZdEp1HivSeLJ1m1GCKXySR/3rHHKG
nqEGLM/RxAF68noKOAnD7IzInO/ur9U419y9Ysx+f79Vh/PUj8rWaY1wXVqt8up3sAfZxll3RojH
hYrSMEtV3gZy1CYSpjhYJIYiUy592kKkYlaXTeX2n991+kxZ+G0/6ai86CyTNL0KB8VmX/vnq87H
xChSRJL9ELrXnRFHLRboldR/FSI8dKIiSCHutSgFndwFHRLTjv7itrkJOVo5homLnUJkkNz2iyTf
yLcbIgfGvh7DZA/YA8lqNA7HzeQQDbVF1v8HRsbMkfnzx7cM27VmsSrsgA1r3vr/vh2GPgk1L3GM
j8BQDjYagYRHI5S/gLwXi2vbi0K05koTX4+4ye+unS56GSfS2GunGdG7CkMjPE/qZK9IAWkreUgj
NH9Z5RAouRNjiFOkhaDjjgS+7PhB9snCTjx7W4NRXMgBax4FyBdscfT1cRf/5y9MWkj/+YVB44C4
C0UaxDzf25+/8ZigOkig1f+u9PGp9LL8dUCYswV1/1ZDatxlfeCubMMw32KVPXrXlWyhCBE8l3m6
m3xwEQZk7LsoN1ykfWj6bf49MerqbLiK8oh99dP1aIxvNmaDsos8d+nlj7V6MkmgZf3XaJhqPJSL
+qDyFwHTN1ev7cb5VRNWWaQbqxjrQwPUeo1+aLfKkcDrHkKvJd4Jai5uLX4Is90J1wKBC5/BPUSJ
41yLeADGTOaLdh9DEJqAZIF8w4ZIvu9NMt1R07hv5gw6GPR82Hl5UT3x1PguJ1Q8zxaOqriXaUqc
HRYiYgNWvX5PSH6ZkEW+QeAWGzHwUJdIFKQg1Q3wY2Otdlh63prmrCWJwixwTTM4xVoUArGlJouw
YIPtoiC8+TQQTSAj/vnrt/+0ijW5X8nMwTvjXTs70cnx3+I/UEdH1SPJ/L2r3Qp0AvYPQWdXpyFV
H+ooGi+G11A4HtlxAFoba27KgURBM0u3x+u0oO79HexMBNl7CJ6auksWSqO7j0hh+4+4b3qoQ6Sv
Xe76j+bU+49gksXWCkBXdEnuxBA6ewivdhxt5RFy4hQEX3g7WQd5hOy3CYFzVtkB8tCVZ5UteYQ8
a6qF+vJ2lnAGDyGrG23lvIj0KvCpDVo71l4TjQB9L6tzIWuy6N3Q2gPvYRMnq208rVTi7XetENnm
n78F6G+fnzsE84Dr4bdNBAfW3afHph5liSgiS/+eFCCWI78UD2mVXDBDS/ZISYoHWXSjJh7iyIiX
eeGC7J0H5FxZqxq0A3uMRKCf/jEAGhB1rXB8+9Q/DpW4L/qnT91i/nQ9iI9NPqKXMrfkDFnUSgyu
JzGU66ffBmZN9zXKasr1028DNcm1O70BsnHrk7WsDsQpYEd36799GMi9rZtpykEOyv7IbFA0dqtk
m2Zlx2YnpGgAUJF4m9ufq3KCj0sq8t3z3N+qv80NjRxk47+dbD6gAXqysgvFW7XVgH6CmrgnWUOn
SjcBlyGN9RQNwZMBeu5Y5jUEm77NNxYc3g6Ti9A9yhGbwOtRNkcicpumj8qFiEm/eUrYv9S69mXy
6uBCzG24d3KH9Koyqe9J6tVLku/acYKs9Fwk+kH2Ez4AwdK4CP6Hkfau25dRh1FlE5fbFRoqSHLW
35xVy8pp9c8Xrm7/aRM6Pz88DY9u17Z03iE8z/58fcR5rom+09PvhHn4hm1/mBYtSXuwsNWm8ZED
ly14T7ixQHIDOjoGzVJ2/jbSx3eDn5TkNzi0GdUIWSjM61h0g/2+TR6mwLvOqQvEJ0bo9w26uFu1
57mli3YbaUNzr029++jZLis+h9wPfkSPsgtgWL03LXh1JiTPR30uiskmSRMr6Ur2yXmiceG423a7
lX19gh4VK5CdW2UW+MveOsjarZB9dhhmGx7RiATP8xz0Lqtr9e+O+23YEtAeFY/t+6xu8On8n5p/
d6qy5pU42qu/m+o1jbMHb+cfJnVQMP7OlKOsRVH92gkL2Nqf/Qit/Joh5xoVa34vN+fFGJHz2/Gf
5vXoQC2rHmLqp4E8h2JETo+z4oLckras8fK7dcoz2gQF7zwih2FrmfCKenRsyTEcJu8AmqlCjrOh
Xw66g4gq0vyRdZ13O4J446Pvq+P21nU7TJ4zNPH9eiKerR5dfpa1qjT9KzLJ78Yc7BcD4iFEVr4h
RodhrBWWW59Y7RmK6hqr8vKri9bTKkFJ/+S0pXMMa1KNABLtd4/QlAx02LhuL9CATZ4GHeqKU+Ku
ksXhqic/C4dxuiuQyX6FlBI8FEnznvp5+RpjPnVsSzSxZbONQmeXikpfXuemrb6tWuRfxTy5r3aK
c0yjHCG4rO3PxhBXMK+gkxSWEj31OUH8zEmc76r3Hrs4+yQlvEgfyfuLW07uDpm9lki7Mb/R2wlm
0oyKiCvE0+Y+K66n8xjhCDcfILtIb7Qb1AvbVRDE00UO+IHx6BXYockZSH7xCxLUWwd4Iy9tLyYu
PlbYnl2feANYUYAqxL1GrSR4wZNSFnL09mS8DaAPuJEY8VtXL09ye6DePunWJ2fjnv7r9P6dtpPv
7WBC26dvPNSn5Hv92p5f7qNmkcXR/NOt6/b61/5mNSDn3RYHn053O5Y/QfLr00ytD//DYsH4ty2W
xebKnv9hYUNm8RPv2qhm+BcEtA+zCnZo9RXHpPBR6C7jH2h1TOrGKuvieK0G3pemUJw9T0r1I1D8
55yn+CvGDeraHyzvUHsYV7HANVfYqwILEFgtOK1m4+xpd6eJNDUSmvomClX3DYs7/BYdWGaDE3pv
jdl+Q9HRhnofJI+BF7wT1n/85/fLnAP9tB9zNcszHZfFkarZnyOnGrAkfYDp9WHHAy5n8WBffLRi
JygyZ9lSVVffYmOoARkdEepO7fwRnkRxkqNpb4Oy0lOoSZ5jbiCRIn/uTz6GbqUPRJ1aYfQPnToR
iJpbZDxtzGPnqiysEXv0aVT3fWD5JCVQwi4VEP8ws9Rtl6OihSw1r1yiEM8uyOVl68GURsMdY5Ha
hfLtWxDJApuCSKpykDXZN6G2v2sdf3vruk2Tc1ukekCAz8cq1XyuKOruAf2XLyzCrI3jIuo8xaXy
2owwqxPTr/eyaRraF0XxrAfZUvVVOUzNKygw44yY8SPrsfiKDfh/R7g/p5EduHNckCwPVNa2uvY5
WInDqjoUlaX8FSnQSdpM+WogtPIoC98aEhI08ZkfE5gIu3/1FGHHDZ8se4ysOHus2iB9EFa69BQE
j7EbD+xzhCZW1EXgxttvVq/4D/JcWBtnhMRaUglmdX/7DCviO0Xq+SjPJ/uVqHoJtGzVCMQB2iJo
+fp979D6Fr66eBxtEt/WLwmefMuo7/pvfaPdgT0yf7pJv80SGwHj3vYQG/eCpzGemk2nZf5BFQ6K
zxXgeOAp97d0kAmZYd0acBBufcgkXjwUN7DYJUU0ell7SrTybw+K2gZfl/kAZz5AnkNxh/Y0f0oT
JlqyLEDr/fYJllJCze/B+JV5c0nTsj1VUXUfCbW5yC5uChTYQgON5XmGBtJ+QxglGHLkYBz7aPrV
j0wU+bk3Iu8R5OBTz131Vtn1tGnR6+euau23Ek5oh6vG05CGyUPVo6SB2BKiOekAC250ET/34f3H
YNRWRO7ygzkmGxvh7dOtCFX7V7NqhhdfdMTYn0K9Mw7EsX8Vum8ah6S14A/7QW3uEitZyT45ZWxS
44DXlrYVKjtnhKrbL/pH5XTGF7Upx1NaqiSu56aiFMOmMkZ7Y1eR8aXiBbnouyy4/3UMGgjmRQtC
exv2iPK6RmkuE36Nj9o+TWqhfo0ARsF66Y4dAs9P9shmX42zr+VojSsrUkwAw834AvjhLiXn8hWf
Am2tYGa7y9soesOGiMUO89NQc7g7C5MFFk2guvPB75nBM5RAbrv85welpiFa9OlZyV3noOxANMdz
dRfZvT+X4lbQF1XaVjni6OxoDIh7D9DO7QfEqgfQq7MM3Nzs26Iimajqd5XLe+I2D6H0Hi1f/1j2
RnNwCYUsWmfQtsHYel+6AMHNTp++xV5ar3rVDY64C497Y8x2gaJX58yyeSFl9s5BfeksuxoTZhD6
Ltri1icHQEJyAyfdyfc5sqw8QMBprm0szHzJthvALkgX9ActdE0Sz+BIZDMICtyD7WrsD9eq7LXt
WveXv02Q1aIg54M7w062mvls19nz0bg4odrpC/vQmahVm4pfPJlDGCFi5xLrGzP1ElR2AwnTaZZW
7CCgDiL8KAvYy+FxLLISCjO+nbc+WYMo8vu8T32G6MXBt59vs+QEcmTj0kXMYxUW6OFiO+WsFaVU
gXeii7lobV/fWfNmxZ+3MnbRbGpfA6Iyd4E5y0GwTTBdaMmuusuSPYmJBDFePz7rTs9rn22Zkdfj
e4n/052JBOOmLezxPYzCg85y6tlPhEnaz0A0bZ7GF2MtMldE93hBG5euMi+yHzQMWMrRCXayiUSp
G0/pu4UEBwAm5P3z2ZUItHI3huFzMxedRgLea56uPSH47yBB5Q7+m/UgsrQ4hFZz0IcWqtxcKCbf
TYJ91X7S7OoJg3F1X8UI9MhRfC5BN2BcvVNYOKzGOIjugalUKFQn+bbJRHvRJxVnHtf2/+pLDI4a
0/9h2+UXUtLVl74GPK7OB5WhUgOSt+NNEkSwb/VKsFGSVSdjz3QtFPLwqHfTNlTf3xYxssDEsEvE
XS3TJQuFao/ZCHVb4KyxcJXZd4HcDnQ25IfAOW1l4kdNs34HAGbvgsr5wiIiWQ6Tl5x8SJhPBDTv
s3kjH/iZBXxWGVYmLPg9WG3nHJqNh6WJspOtssids6y5KqZTam7fu0lEVsIdNgL5BSQb5gevG43d
XaNH7/K5awE3/DUg2+kEdHgs9MOn5zO0tEvfDhZ6OlHBOyr116GXY42Sx/kqqPToJfFI9DYiDd/N
3P7uwI74GPJx37kphAevf1QEJqStoGE3HfTtuXBLOz3Gvr1WHeTdrwOKYvlIi2tvEZZZu+uA0no6
PLluC6FZPfrjROGm2lE23SaZWrANtKvaru+w/jtf581d11HZ5vZQr4fIeVxiZ3mqoU7QdARXrIWx
iayy2j3JQiM0D+zrYudkoPy4nOUBRLWVY0Ee5qdC615kq/Wz7gm2119WEqpLzSAEWLiW/yALr4zr
lQsMZX3ra22hPPS+twnS2j7e+h3hzHu47gefpDzoOLU60NIR3xwHS9vITjlZzTosPeLsXjh5swMI
kryNhnfXIKLzlBNiPbdt/JfsjiNTbEXatBvZ7LjQFzEPswc7891nr1EQe+HoxnWwDkoisYLykLyJ
IdSWo4j6jasFbPvsXPuaKwUOhgUPAhwnPIw5cWgnnlh98wVpeOA7wSPYJ2ALRo/pwdD1G3PsIilX
e5g1aw9Ctw0MnebqtVCmbBn0OMB1c18qh4O4aA/IyzcHrXCS3cwRX5cxjjuOp6TLGgLcd1SLnKEZ
Psjx4ngAyeYhj2ubzGrLO0wkzuuQDo9yZqSrrzGQ+xdLG8eNkvjJ3gvVT+cKXFMQWi7ODk7zhz7R
EBuWVXMQRokgLr2DGW2LAvcE1XQh6HYfiDk4i9qzu50T2OVLmWoNNPc+uutI87yoftSse94gG5at
1Us+uvwhw1pby1Ev7Xnv+5a6kqOOW4ldbWPwI5t47Kh7qNvKQjZDCCvHtmOdIpsZX5iDEtQlmEoQ
vVkX/vA80Fl+XwcLFS9SMgPO19jPgmWkudnTVNfK2vI1n3ujg7PuooDda0u9xfFKOPdwaMJ17+X6
s4mWyqJxivFb3aiHtjKUr0KHg47axrNdh+55MsY1AT9sBHNFvPt2nZ50BasQjLS6tdWaCG9lZrYj
BTsecos3zJgeZaGR77vWZPMqJD+ryd+mKL49rKGpEgpqgnGjZfEaUDTpnrkgDtwc8LMm8dO4Numd
1FW2SmW2kDjQz5JF7qFl02XNt1uXrE1KBcUjyrU7JcXqKTKN8StcyweAOOIZnHx5kP3B3B+ryoMi
xqcBbc1DD2RnVQXChxiFmy7h1fxe1lSnyu+Tbvw1Os5N2SdHPYzejih8T2+m1CwaVevesIf6VJEA
+h++zmxLcV3p1k/kMWy5vwWSpIck+7rxqNZ93/vp/8+iVrF2nb3PjYYVComEBFuKmDHnUilqyMrQ
JJookvgc/bZa1yLttmZRiudC97+KiR0wcNFN4DbVKR+j6iSvBNGvFYdsa0nkiP+T4jAsRxwrIrkF
PJzbMbb7gJw81mYJocCYPcoBabutYIoQRoHcezREjbo63DrdFJ7B15GzLuF8lt2x9vtbFwp/dOqU
4gCjJxx6UzXum6IviY/Y8QXxk554rMqfznF5YVGgekGtAcU5DeoPdPr018yBmT5ALX5R/WdXgbkB
6WeCXOlXz8n5Epep/qKKPPzsdArr0wxEsdEk1nooG2OfJ2q9d9sxfEwctXgCrgGFaGkRDg6D/JFf
bnLuXOMNNgx1q889aQozH7Q81ZtLq42qNXrBqsHHwnAaxOWDo80fbFUencIKrlrfTY+NZaPDkoHt
DVKKRSerfdHCzj4UiBosRVp2n42NtCaFbsMxFNb03Ajj6KZO+ymyPEUtTgAemaeD31koXRY9lbCX
y8Q9AQpUDee8vWwosnZvV3Iglxn+u48BIcYqM8sHjYK4Z4FORZd0zXvC73OfArdaekbQvEd6D4F1
oDi3Uf6V2qIue/sgR5GBX2Z66rwYDdTaWQmuLxpVaGLRiCCR7l1IUkbH3JIVHd5FmmSTZZ8jHCln
A6DgZVLcYhsn7gWye8iURJpv0W6r30SKpm2TVjZ6u3SRXfzaUHJ/kr3MExtVLaOr7Dlz3fPQPqup
FS6pi1jpBWRF9dhbhzljNZdAcin7sgkhbKSKpUYn+4+jHPiri7K9Djas+Nd690X+8v1vazYlGUG1
bwP2IYl5boUfbvSKcpmQwEpMATAVOqFBKbAav49Wa1Flz8/K0EMEQMr6XKKy+lm7ZrWcdB1J+/nb
2vXquB+Tgjh03mtrbVTjjTcQ9R0QgN2jKwKIh7vIF99E5sJXihdpD5G4utkzLTmbbJGuovvapGFA
YSVht6IYqm8onJzsaPDfTK9ms55xBqtHZ0QOjHDV7KBYyXz3N4ZzOEbawZragt+HX3/LzHAxgE37
Asm28VBFTr7TKI+6QqhIpc481YmiH75Ii2dYXvSt0drJmqqX4XPKu6V00CvFW0K9XJCaM+xToQOq
zuaZfWJsgjzsFyT6qMmJwIJLFLhsJP5bQsXl1X3gL7+/utK5DIMYtu0BLqwZYH5f4K/17q8h2NCD
zJsKaiHVeG3m47Cpy7H5dODDgr/+C7WSQGAT/k2R5sRfCPIsO88eiYXqE4iGsnyQbsgdH1yCKC+e
lYQ7xGXURdiM1X7o7QqhiLje37vdbIO9uGWDM1/K/s3xz5S7DdbJXmoar/6bcwC90KaCX2Cp5TlU
SjrfAuFqL20dfQ8KMzvCEa3Br+SYy7g34fhUPH2hhDyyINhrUnspA0p8PObKtGBcv4ecnCHcl6EV
3IJMjkvkLarD91sE6T7h1o8Uf1/PzjBgqrCcm8FO6dQl+S6IKahz/3012xQjKn8ZerEEEuAedMvm
WDI3sntvch/ge6P9vFv+8pqMwZyp83pgbi0Urnl9jWds3AiWCDhfA3nh3NUaqP2NEdlvl+qEF6ty
MnBXymfUA8gp9cldhnmiHRUtVldK7mafSYnMaOxZP2YuKd3y+7fMt+CNq2qxj1JbPcJTqq7qZAQU
WaTKTtgIdNqeFsJ/Yylny6D0TTYDGk4L6kzTR0tL/Iu0NUrfnNV2LTtjZKD7iJhevyZot6tdKuWo
1kZUS41/orZdBG7yCzYhWMYccj1KzKkALspjQGpqV019+jg5fXEFmgiHIA/obwml53ISe6QLZEDW
h1ob0crNzPHcWgDJ9cF40FDNCTy3pmx6ar6V3VoinsMSkZIhLcOTNaP6YOfZjvmUPxkKYsnCyMS3
ZlLOQRN7r1oTGo+marB/jbXq1XC8aw2F9hcUMV8nNYXYMO6yqwovL5x9evIou3JAoVgZoevuJE2K
nZLLJi3W6O+clkEBaMUPLa7fK9RAXzO7bta66w87dYqnM0fDYRlBdfTdQKBuissfaVeSsoVI5Cnx
lJKqwxDiLtLHCFJAoSVd6tF61But/6SUw1r5pe0dJlQqDj2Pu1XbTVCidelGvi4Bcb6o7FGvhVlZ
D/VMTTJY0+8mB+y0T/2Ocop/7K4zRASTIhD+Jccmauj/cb77jPCXLyi/9hZtbD6Fnho9RkMZvIlR
hT9tCCCrkF2nhiYi4E3I7qQh9xR5ybSTXTPW1UVXq+6eYFrwZjZk+0stro5yNGy8DwLS9olbafjG
MfhUDHZ7uS1E2tlHsPQqJ2oU+3p9kz61sLLdntspoLMeOeeFfGhLW9tH5BArC2k0nuP3xzsgub4k
mtxYqNEOQdRcjaoNHoFrfkXaDPhoOSYlfIHTd4DD06ZVa4RvSn4oZa6Xb+1IpW5MAe2PkZSrGHMg
HKVen1oiyV/CzMygLS3bq+fNB0EFqK2FBtfeJXjxWGhZ80RUXV2qAE5XyeR4K8sbQbaUYK2LmU1I
Ni4auCq4oNOtB2XVqbKULUQd8c3BUSCG1yM45+2GgtVW7BQzHhBMofFEk4wwfHI5uh/dFK0RIvDe
cg/2ob6mqMyIJ/ctFPBAicyGkWruwn2EsHMD358cRejhR5EZzklONSH7a1XCZQQ+iisSejcnyylg
G9LjaSHnQMCWbDI4Zx7Uxn/wDLYmE7rOhz4fXZSyC7uE7zXRFnqE3ASnwrA+qCgrpis5lLu5tpD+
uvwXpCPqeH4COXXNRuistQ4KuHr6JHuIGDXn/7SrAjot9n74wmzSS189EPXNDczqv9aQdmkawrE/
EKp6zdUUlUIOQ2SxxEPXklG2pczsBIesPDyplDFTKV9t3dn+n/7S3lV5/lL5HDlmBvq2a0GRz1ci
he1HJNTqKDHBcjjBpk0OxR0lwmxBZWMaJDemvtzLnmM77kV+ZWHhasjwbcuiVCrSK/37/9zeyQHR
mD+LGg3vu5u8um8F27jXiD2jp11bHwRN+k8i4N0GBj33wZ678IshOuaxEUoicUQxiiKG2a7HLl/s
auLZplrZS8c+v+K84Qv9VQnSkCI3CEeVVFU+Y6F8qbzOhIhXj0/InHAQmO2Ww0aOo/lM/OR2DyLv
rB2sc96Orx6B7j91G7VmIxeAxuxGAl3ZbyDWJSBzmws9ZO1HEVFBTPnvsJK21DaRT0SO8UGDVg1o
hrhUQ2U+R4ldzGzn6HNQTfpM0Fzdl4gEL/xCMZ6ly58JA+BGjsoRgEVXTV8G+I8mYcNuPPdiuEeW
eRq9wM89Lera3nXWRNguawbvlNqpdzL99DKYiFCT9d9lSdLsOx9SrKlojsisxGfZiPngFZv2h9d3
9VaaovmAFsyNRVBrCf4xJkFDCk+ZPFhzFX90V1neajvdG463rowfGnFxDAtL7GSvmgQ3VMdBn7b0
HtkEec+yAeD4rg9WSVmB6z0jhUCZv6HbUMXTbT12LEahfDHiBvkxNCzX7K7Gi/TNQ9eFnKRVbqvp
4Rx3tiOTWtJSedZFJ56n70OvWki0wtACzSYEWkPTm2sXWYytEb1loFV+qRBnQsnffPhB4cM4a/2w
QviERJRyvA7jhiSGYZ1ULaqfqsyonrQASobZlGUd5/HZoxkaG10TBqXbbEJVe0dtR4Ge3gwooxzY
Odhwg1WrUAufUUnKN2xo4EQTM+xBDt88S22aVoOu18t/zZROpu//iPsWtj7Cateq1p9gqxs/JpWj
PuGjbi271At8Sbh5XaBfv3lpDTE1pwF2HnJQnBv2NHwZpw4Y7R9b5mfBlgxpSRljYygLNZkW6CYR
joRZvezrcO8NVrCXXdmgWpiRVkogG80LtsLSqCVKEKzlZQwixVrKSzmzWZPfLDZNbZWbJOjqq18G
1N8advcDoBAXovumJipggEqvz43X9jtf4/Hk9RZAu075Qmqi+yEisfNi7SlNVHWH+nzrP7adSQo9
JNvvZFVwJFbHhqprp4veq/2DqFAyhY/ykCawKkj9wIFePPfkWE/FjRyTmqfzWFHF2m3s/50nx7QZ
EfxnHmRUYKsDeKXruIBYZsjIqI0QQoO57h95DBTPuY5gez6DeyzIDgxigpHVPLRpaHzrQQktxjYV
F2WCjaGPy/xBA8H+pWRvVkz6t9af/+UqsYwODoYToEuxlAMazBuWxomp6vnRVHUAkZbZ8AUtbR6F
89pI2JwHXwnfAo2wiUDvaaM1sXIA0jMryRom/AepuauT7vfVYOUbT+kRt83TGQYzu9xH5dV9WmAU
KvVkXnRiu74YSt368G3IdYs4RlzQTbyPIdXQM0WpjMdU8yC0NN5Z3J5f+JguFje+hR+gU1RGE+J2
VQBUK27VtTsq3YuChDCR8xrOkXm0U2vqEQlH6JntNcTA6mXf6vHVpLz2hTp5AsEqDJj3lWob9HY+
T8V/QXkaso1e3B5SBKaXMJcpy0J2a5t//tx0jgU3sLy8Oc7GWIneNL5Jj9J+b8rJfwJ7Rql9Ab+0
KOtf1RxzoLLhB1teeA5DN3kpLNsHTtoWh3oI1b0RRhCyKMMJ4uThCYnx8WlIKrZEAAWkSTbmUC5F
ULdn2SOCPTzdRuWEAOFtAC8Ngi//rFG53L4Rqtnd1wgNZ9y70GxKU8qt5KQVPSChuRQYuDakkHO5
cDM39y4ES++h2oQIPc4VxXIAlLvarI25elj2ZVPPpEdtVELrwQJ/r/qvfhT611IYDgXpZrrRgNTO
ZJfqmyGAYViN1j16fgOxiFZCv+wO5g4hy2Q7zsF12E2shyAL83WSBelrgOjOY9JCZhtYWfIaZaXY
WvA3L8deTV47Mw4OiOGgpye7AVVKws1fZa9UwLK6ZdUsJzcu91Wkl3t5dW+U0CFFIvsRuSzn5ln7
0O9FMOIswgKBMUtpXzzXRLICQr1XBOfrXTU48VJ2o1lcNROZuSjVdHjNA6gYPMOgHnR2tgfFOXQz
j39imf1rHzrmEUqJ79ncywh3nKJofJNjTQkfvRsWFzkx9j39MvrBXo4lRmg+lbaylmN5UdhXxDuW
cszNeOI12U85NBhB/ApLeu1HIbIs8SazU+NF+mVjCxUaEVH52nZvrEizO6ugRWJPSiB6/bhF5NS+
gJ3PX6egeVdzlIDlmBMBihWIUB/kID/zdJm6VbSTowo04yuDHfVGdvOOOEE2DOraQA/Eqgpnn3lF
eCz+sxnHVaf22kGap7YqiFCjt3ZzizTisFA4rJC4nPmZ56lqpOAzNdO0SQTP21tXTpTjcnbURura
C+BuJCLj7gqrV3dsB4g58cgG0mMm+kFv4etRSKajVaW7/KtmY19WHihM6eRAcGyoE8HFHvmRezNB
5n0UkZHsQPhttbknB6U9Hol/UyHuVo/9ZCCaPg9nGlXsi7sT8fPwoa7aeUOj/OoK0G2kfMGt9ugg
5IOVHGQT+MCku1u1kmydtklvQ2mZXcPRnvk4/vjIS0WJ0oPNh53b43CObYiJBBquUOFF9VtY8nSH
odEnHkO3EuV1itXoIntGm6wmvRuf2b1w1MgPsQ81Tl+V+coTJMjDSdHnO5bxhLLmuIb+2V9FbhQg
a+GB1NK7PF/HBt+5ZWqTafdV8ma3vla55yB1pkNqCONJruMUPMAz/TLN60HA3ZzM0QOAzUtIE+VH
026Mm1/SdLNPyFbkAdrs8o+Qts6BFAxmdgSxOi1fa25vsGviHhlPfn32oWGKDU8/IsRYn6u5kXYF
CopAU/WjdDXKvjfh1vttu7vJWX98pT11xvKgQUEHYVk4fvHQAoH1T/0YkMnZDK3brCNq+6QdrYrp
w6mmZmOqZbt2jTJcsFEJDkYZ9cumLI3HNu266zgrPwbaJnAa40laMlUXG+KcysKeUGhZRpmqklMy
663i290VTmLjonH+v40CCKIUB0WkpZwcpPHPDmDtCpri+K0dyu2QpciNtElMYaFFGQc3Ci0Nndfg
qzTWodM+V6gjyAnZQLgit5q9HLPY759dZXyXYz7h2qMQyCS0UIBfnc5886fqh/Dy7iUqfeu5sNa1
AgXykuVeFddTjsY8ZiW1Df9v3mykK7J80yNkJTU3C0bTyXMRqfy9jhhruU4Us1/tQ0qHIbw66/PJ
qJxPS0WmP2tRD5ne3PPVhlhQM/SQuHNYckOY0md/OZjPHmpt/u1P/LZ/kIOePlUnezTOdhoAWkq8
aDEhGrOzChOitL4wrjykjCt0BeYiGuGvRuHGvKKl6Z/HItzIQekWaIOxgrE7Wd9nmf1zTunWk5wj
Cr2FY3Y0l/dJg1ZdHU9ERznHU3Jn58wvbMyv+dcLy64fQd9Vha+W1WnnyqzqlRoHHvqp2S+30qef
gf6SK3pC5TWVx5ojps8m9FvQKjrgIx4z67IyIQnPPQJrCoegHIQkAn5js+xtx3zzCjQrsw76hyF9
ruem8uHjdxUQMhmUvM+uw0ZChOZB9qSHXdYwC7tGs5Wz3C6NDtXofrMN28xZNp/pKcsWpJbdb6kG
hrMLhrxT5wwIMtndGUQE/IaVbEMP0VFN/ZQeNxOFiPFJ9kuyTCDj1L02m6TdmjicZFE5wKnadudc
rzmCJHH5OdV6tSpVbdzVte6999WLkwrEfuCT3fRd0z6YYVwSg0woEYmnmluooi5Ltyiu+dwYXqMu
gikottKmaxoBX45BreNfKYfLr3Bja6A70PuQY9KrgOiBMoXyaPadftbnxswgtu5NGPWkrdZilGZ4
2J/twH7i4CJ2d1Opt8Yp1J5Ezb5gIacXQMX5wcOEnMYUmPyYrNg8yEZxXEJd8jLvSi5zwx9XKaej
5d2pHtrf7uR7TXag/3QDv0XIQaDl5UXfuW/8HCDrIe45TQcNHkd+wXn3TMEverWO6n3NLPtRE7ry
y0TCW/HV8huSy0hXNqn5PAaxi/q6bR0ivdZguUZMHVi1/wTlwi4yfXBa5kofavszSFCd0hAaedTm
rkLyDpYk893RPXsbdZr/kKOA+pwHUFIkk6dvzETR310/e6XgzrzAXBi9TGRXpRmRZMgng2xYyq6P
7PIq7VJESv8/k/QizpbmVIHeIjhdaME3KzAF9OaNzq9hRC86Q/270YsPzpWfhgqqpjNM81qW3kGa
K41K4rGq6oc2TMqPLLaGBWSWFgnmIXwjE3ObPQhBGNFO2wu6i7uBZMwnoRgYPMAJrZNi9D/1Mbh4
PZg8hdvomTB+CaUOdthuUKUfxBzc9IPPclr3EWKtQaZZbDQmGFHzwePoAn80eMuD6hFA6TgxHjtN
hEtlzm5XPSGgsdOjI8jZ+IXHy16muasw6OBVbBBvn5PjVHste7I8b0h1l/uxQMhGuunUwlAFVmVn
AyaPp3E0P+SyZY7MMhRIQJnmV2kfnNYrPxGW7Le21UQPMrPeTd4nme2e2Gddc0dFT00uOhVKuDJB
B2zr8ZvZqREKmfr4jE6GvinITSIfKpxgk1EBdJhM8ghx27iPahMYlDU0XXNqOkoYhqjfE1zVNL55
0paHx8ZPSKjRM42uW7MfjreonSv7qkAsq+5T9yWEtPeMcMxB9mLdmF5mzpN5yOn6do9mSzOHLait
oWDtkFfk6RE996+eZqh8u/LgI3Xc70VnKj88uDpJViAN2rDRcfpq/F75XQIdRW++wR0TzgCjEmju
0D304VA9T8owQqVVQjkxdzvqdC+uGqxGTWsIb+ugNTMKFh4QmvBOhXC6Zx9oFTfyazj0dHrERmMd
kgM5pgTFcAyMkpJFBoM6xiPWfsTuGB9iSgrWvC5JrVhvlkXH+WIqU+NctKp2A4GJAQ5udUzhDyCp
ZrPBXUlwmNYN64xD/7tW1QV6tiaYt0G3PquckGtdf+VXPDwkqEY8cGv9JbxgpJK9TKBwge9oVcPU
mUUxfLzaYO9kQ/kGgEx5iSOX+WjZu3Ju/h7/l+t9vt603e/50iin34arhngBQi1PTkvcaCji7qut
AguxVehPY9CKcEsA1A7OoasEX4WfiUXZGe5LVVL/DBJGhWSYbLxL/SgMbFW9VyI0z3TVSiChN70n
KKdQn3UDdsxD4z1JW99CQcx3WV93mUpgOOn4Hibw72TFVD62QJ4/xsr66uRlfKkoYXjOkOUNuEFw
Wm3Ra54skMjc96yHdiBIBIqhPXii7p3jWABjcIN+ZY4kIDOwH9cGkMRGDUS+AXejXIOe31DBvulV
jzWHX02dklvzqvepGAbYWc34aM5dxYXs28nDVyh/gJh29lWam2xwt3GRBiuEx+p3nvEeoHy928hR
xzV/UaTqnuSgNMkuPOl7g/r312Hop43bx86D0bfaJxGxY9t55rPINP9oB/VLPDioHqmQwANy4MWF
Fq3bfHAfxNwFY1dtKi+LKc2kS2GCslM8MuEQXIWvelj4Jy0grq+Yn1kevKvmaL7UdSbWYMXyh5oP
4EX3ZiStXQXLrlbMF4fkxMkootekh8hTNP2wVir90Jp2+9zNCM8MghoAvlG8H2eQKGxS/nZK1Bj0
AKPSL2rCZcUG8En2+lHAjpACuXRQywUkXOzA2VmXACgA39t6+K61yF93WfrFg53zgb092xvhqKe2
MMVSehSwyqEg9L0harWsHfLx3gSqw65sFN9caJvq1oZSezpZZXhApCH7sCMtAC0WtztT99KP3nCW
PY+h19a2ulNfBOQQ+CA+usT0HtiJike9GqtF4BMfgfQL8TENiEveBQ9Jydc8FBBT2IaunCKQnbuh
4DHD7998ET4cynpZFJBcB9EmRWz46Pba70ZNyqsJJ8f2bkfB/ZIYQ7Mds15QgTAMn8qUn1swzr88
5GAqS02+ZyERPQs69mdqEON113JOVAe131sTL6yK1Lo2hfAWAuKWb3YhEE4yx1+6jwIB0Zgvtcir
pTr67sE0UcVS4gpiY4qN30I9i3ZQ8yCLOXerwLIewayQpZu7IoafAv0Mcw0+rXojcYsKmmY7m3Ee
tQQBI8soCe7Mo2yGqOJt+E8oBCfeJqHBf1bET3KlAq0yK6/7F2A648uo5zPijRfQRbbxitw6Q/H7
FUBX+8tztoba1D9JBqeLIdaKV4tymod6NLJjqhHcNwN0KEbivMT8qSkfAzP/GjvVhhq95heMvNue
QMuXKPCR4Q6r6SlGNP0xVNJmlxXBeDTUOIfuohWv+pyqdSjd/Gm1S/Z/zS9uAejKx+pbkyQ2YAI3
5xtHhXhCKerjAI/BxXRBAKOqvTZrPkdg/N1OyV4AjWohCk8NqjZeM3NAjzbk2pERV3vZyKF71xIh
oCoH3rJ/zUH/As7k0kX7EOG1UzU3cB4nK63quxWck/mJ+BIQNjms1U78r5GQMx07dnzkKFUtry4n
iWbYoo+pnG+NmfvsjvpmXfYIVUlbX3oAM7JafEKY5W1b2a2iCCr0DMDqPFc1J4RrUKYh+aKFezLi
yJzJy9HX5sspqx9zD+U2OVJ2CE92nVcGa3n5L//AOY8EWJ5co16HREfeJ1XPjuQUgZTN3bDx4RbX
uTloHuKzaiv0FUGTaSNHeVKXkGu3/VGOklSHuUtRn82xLJ/nJYdGU97kkmE7Qeo8d+WSMEQ7K9n1
2d7clpRduBIeTaO0N/wG1V096074lGNBUqaiEfLHJq96NJt2Zl8NiMfOI/dGzrt35dXdxoZlU7vN
kQyPQWn9a1OklEfrnXNpfTQvHWq5EiufDne7MQwCQm8wE9KD861zSWZUYkMklgzVP1MFchMbYXX9
QvoNO0MnKcv9GXnBoHWO1XylOdHvK2njqPR79C+//zYKKAFegXmVPPGPHmyucSzsXYO8XwYTERWy
jmsYxlJeGsbErkNe3hykL8k8xJidrr5NlbZKzpeX/5pEusTeFdoskBbYKYUCSrVBz5TKpqTyLxME
z9RsaGwrK2A6ZeaSfPwzMMa2f6KYHI1S3O52N4ZjlvsFcHtC1c5CDjeGOIIq7vd3PyUS4a4Ox4/B
NO1t47nq2q7VYSdid9h1poFgsuxPDtKroZp7xsN93CgyxqWrNN78b31h+AJcICBQWJ9gmj9nTjZ9
9XOrelCTrNkFYdg/C635kHYPrVxzHIdaUKjONi8Rvv+U1ppyyRwY1PiyQ6JdW8jPlYFeb0g9qrDV
DZDOTugd70FZ3rzlFDaX7jkuXmSH3B+zelNZu6S4jtImGz0BWwyEl7uKGniLzqnn4OlcJbvo68wg
yBO7/LIyBaG5mNJUf3z19LR5KlRRPiVF/GYUxfgBgwDshOsyKNTX5rXy7O619jqdaxF33avEOv++
tnSIJ1N/OlOm7SwjKxfrHo5uzlfQJgFZ+lnprX0QYTK8hBUITQQsTVSHvOGFra6/admBr+SoUufJ
sZ7cb3IwKXWNLdIeXELSLsOpWmu6f9bHDkSjUbpH2aQtSe6F6Y3NY6e46PLJ/n1cXtllu1GNROza
NlZb5IND1AYyoqtuVHSwvROrWHie0u5l356N8uovm5MIyK+ITLIRQ7sO6hPwPo4eHprO9s+t0/9u
TBu64CGayvVfAxQMwPpUOuriPkB8zz+nRhYd+b4s/7LLNb0gfx5hrtjK3mCJ/lAhXSoLemS1z6T1
+dY00PH6U/Yj7SaHNErR7oVE+Gx1/O6m25VD9dB9OWmTa/7xlaa/VheBv9esst4YA8psVDNDXWF6
KDHGaYQIXNiOpOn6PN/Cqj9f0pdXGUypCz0JDyIouPvYng7HdGGc0CX3YdQZV1qnFGheehARa2Gm
rSIlygDdz6MG+4ce6fB64osCVpl3V43h+yj4GmVGh4TG3M08M19BZVJuwQ1H77oW/RQztEkOxuaV
X4n9io93IcF4KTUlfAfL6O6sDjpD6eQPZcXtqhSgG1iQn3WyBA9Z76XzEHjHinT0k2NZ5NP4Tkhz
nZoVtLRIUclJArlRRflygz4UGRpzVnyRkAb2KPUTFip4kssd6QAG/S9Lrn1GcRdfAAvXN7zE/17n
9jq1+XFfox8oFqNceddmI5gCAs0oIaveiNB8oAANmxsqG5tVNiXcJ7KipVxRaaNDSsHqQV410jhN
FodzgW7tzUmOh7VofvvfvOSEOCWjDvEX0Ny/FpHDt0mRHcSHdpdzItrHLqqlXeu+EOBV9oExmNVR
XoZ95lNhhXHkB8lNg6IG0H52B8aOQke+B6FHNCTylH1IdAQ5gdPg/mgcL1rNYcRiIZOOMhP535OS
cghAQEndDY2iB2uENJGkcgfoQihQLcWMJq04n9/4yG79P8O12iv96U93QHAZldGZwkyDDaheJfGw
7Esz3g9a1PiPd16zRh9vLxCZZFlOf7q3FeDzGSCPSXuKOqf+Sfu0TFN/kk1lifYYGQFw+4C7VxfU
yja0K+S1slZ/yurEeIpLn4oRxVOXd5vLPXhVx0igyFXkQG5X3mIUZBjvNlW1Ptx4avZyJWnnvrqq
wY9TRsQfoWt5dFHs6vZ60lQ5RkZ6tr3KOZFNwW3XiG3IGYvi/WI46A33q85zEQrtEdDJIOxoeeE+
olUrk2TX7DB6/kopomHnzxML6SQvPZ/EoxY5aE7+2aFVf67utvvm7H/a/qdLHdfNAkBXux46Dj4T
+Aa/9auzB5wZtuG5sfqLP5rDruUxj9jUbCtz+40IrLGVPTuuqnOma+XZdssfg1mCqv5jkh6j0BOQ
JOg/jSZUxHFXKEdYVpGVDrrxPZkopxxar7kOfWqhMqp4R7fptI2h1clOQOB8qJ0JDaC8qS6oh/ar
KEUwd5pKDs2d6bwl7dAhI6SCjyJB4gDTpPHTIUV4bq9loXsQns9g2xm/B6WHEGN0MBAcVTkYq4kZ
XfI5sRiFkX1yrO5B9mSjcBfYJXrzoxv9OAKGGvaPhVvWVCx41qq2EmNX+xSb+2GgPBrj5Lx0SsWh
NRP7xgRTSEr74oYn9OpjyBBpYp7GTw3UvaljN2fZu9l9d8dZUDmQgJjmWrv6i2eF5k56qEmSPDmQ
Ly9IXZsbw/aR+6VAA0gCiq2P99XVFCLQPiNxfrflNXqEk472nFxGLtiW7fhIWp13NP9R5twg7tNs
iyDIF7c/wVV19gaW9mLU0+gv0RvTj0HTIfbJO5DTWkvPLjnh0/98d+jBQiCTApqf/2zpDg/77d3d
TX/e4f0viAyHlEjkW5vbS6K3MgNV2D7cXzOybTgzMzJw91ftQsV7oBTu9zuUC1YhGovyHd4+rTBw
oPqd391tbWH67Hd4d9Jbri/fYQ2N2P2P7Od3mDa3/9/tY+kLisDj4fe7k7NV29wpvgMqav4g5Ow8
zb5EojJ39+Vt0o6LoVKiFTC88hnc0VzvqhbHwmqdK6my51rY7ifFNzDOobizyzSvfM+1bFlYSnrK
hWs8uBNSAo2dn7kxmc+ZICIXTB53mTAm65kY4qBo6K3Pg7IpAWPoJlKtsld1FM03BEDXMh/aR0F7
cIr4x93f1Ygf8sxnw+moq1ZHEcxAEmgdpWi21ZGjXQM/F1cIog4I4SjHaO6Npd3vgoiPVg5KN8uD
sp7ddgArJC5eE0BH4UB5PK8hG9EUw0Pa2cW/bF5cr13Lrs+3Vxmjmpi/JxbyZeSsxghRBbGKdCe7
gzbWJ8DNt56chfKQgfhgCTnnn783ED3oA825SFME4cMGMol8ef974Qz/lavoWkqPpImCoy3q218q
TXC7Ewcd4oBsH29I2vTP2O/a20cC2L94REARGL/+f6yd13LcSpaunwgR8Oa2vDe0om4QlETBe4+n
nw9Z2io1T+82Z+YGgbQAq4hC5lq/+do7R81N01MlYaWsDV5wFmdGnECdwud6I4qWEaPkXqggEAK9
DjH4/YfeTiT3WyyiX+4TiB7iwBXcdPh1hXu1iSsYZPy/rnBviIvm11UySCjox7Mekls0kmU/WQJl
JrTNogPbZkmDUu9FW5bziFmPTr8n62yTbi+Lk+NgldDLfn3VQBcsyOeYT5Jve/NWS/svRtX5M6XX
hm9hVh9LGx87ZyRXk/pYgUktWWWWZnhP2yrwKdn/bunKR2150hc/cWzUuZr0WYXXs0hQG71CXWJr
qmnyidtV1qbfWntLau2tk9rltpf4z9UyS9iwsPJS3O88XMMBqFbezCpxVFjy11qbbEVLrzkT4ygl
l4xxVTIcbrWW5sx6XgRLEBUpX0HNt5zOg6om3i8p8arBohkAYTqls5VrGlX6Q4H+0DqoMIwulYCY
qeOdZQc8CPhiCTnGNp5HalIfx8qUH0K5wmKRetuLtEU4lvWOX3cFTqW2SHNLegPPqqwc1TVJJNOt
746Z2iBB2+n+lkdDWYpqdoj7rujlp/BqjL4NDcyMsYl2HHiWK5aJBCHJ+Mb7rtfjfVXlNRzl6XRU
Ua2wDfyLMdQlvugvArvNl+OQJs+OSfqs6TFHsC0zfs7x+sbFEnyHKLYNlKswk3+K0ijVNgrpzlGM
RPPFeEAlfY5SMO/i6WCnG5Al9ZModFG+Rrm9voqxSTg+614gn0SJvwRdXhcbMdE17gABNoTqt4QP
pKeE/eeWRyHHVC2vAmL1HLRewWfLSrXlGAS/6sYEPhcK1xVAYYOwn+gY9upfzVNHsxmxSB0y8Ma/
63NjCjS0csQP6fgS4bYCrLqIX1tpUJH/580vilpOzFMLdW/nAdJ6ZQ3wIhtFeIGuPr40xkJ0UlIn
Pmt5y/8xM9hqCJ/JVFgJTENi2yCdL7mgBKbWQeHHEaNt+yhaR/Lf4JC85wF01dXQ6lNZx8mrrtjB
fqyDknA8g7J2zFYmGIuVGGTksgTKN2DzgMPKHvV+d+VNjElxCIUvjxPgwxNPlj2iUgNLSHQUKZjR
K8vHkLDWEDXqtYm0Eu3hIFpmfMIr0dgNtnsmz3griaqy6bx5Gg88QtNwh5T2XqnxR9X6nAQksqDP
UuOFbBOYiUCwsw0hF4Bg/qkY1TeUHYD9BBNNXLfyS6QXxtp0x4kz16PSJ/HKdhqzeqxVLBiR9s7f
Kwv6lDKl0ZUGsyigS99NF5e2KMnk59w3SbXoqkogW3c2HQpRW0caJzxJHixRVs2eq5itGf+U3Xfi
a4vbTEUabfOu1d8jHaaCCTH8samJetVxkBw1OSNzF/XeJpAt9+xbWrawlSh5DUzpR2JZxkfcX2/z
YHp1lbBaeWuMrgZ81UpXB9WHyUEcl6Y+fh6xtXoK8IN4aiucoCIrfRBVYaWP+Eo2IKunxqJJilVG
OH0pWvltjA6t3gERnVpz1IWf6v19LvJxU1Qrqg+i3XKSZNlY/JNJb6nTtE+YJy8K5IxfG8NWgF8E
2kwUtdywVqbfFAhZ19UrOzGsnKIe+sTUWUvcFYmP9lFxk/IBatWtujcTf59mEzp66hVnPHPQR/r1
IDfGvpNqbMwxqz5O+hQLufK7uW6O/VHUiQNQhP4YT4cxrM0Flk50mUZ0CNkOYFdpEWVVRrD03izq
RCtycKCnUnMvV3E4b7rRPVWmZx3rzOoxhB7td0JwO693x5d8xMAhc6tiDScz+OLpI94Ssf0uQWhe
pOqI106rhJeU9A20XtV6T8PhVcF8wiOzMfPdtAPX2AWX+8Gq3WPFQmcPmbGwsQ91ou0omf5MdIkD
61dnL0CDWJfTY2RCbZqZhOpmhVFXPP+izO5iVSR8PIGRDhf8gFHmmzzqBTugHeLv5YiykmAO4Av9
HUiPj5qTrGHIHXyXzSY4CXbA1FZPPf8/xolZdKPf2koZnOURqoBUkYh3cYV+8I3OebAr4CO2eRU1
g0zQB5mceiHaRJ1p16se5+GzKMVGFG2qDuUyHxO4dG661QXR2v4YTpNlrmqvRjDfgWqYDz4eK4je
J2xMtNp8ULPRvsYWMBfaRE1lGtLShc++iLMK1cYwCpcaBJCjAirbLstwHoZR+aJk6a8zUQfNqnkc
+nwOhiL46nQ/NTMrv1i5mW4tCG5LUe16wd6xGp1kL79WWMcgZZB0wddwlL9D2W+vftRkp0EbrJno
X6UYfrKS6E6OJidXV9U/RL3h5C7rgMJEtobnzLGLg6jnt7VGOzNptqGReF9CneT8dDtSJ8XrGAm2
tShyd8bvu+s6u19m012gMLMvGuvX3bUspead6q4qpFTCoss+Cks5E5HNvoxhZizMqJePbu0U+wJH
+lXXBdHz2AJRIE6TfcAGn0d1r58bTU0Wja65SF16mIBMZ/dD0kjD2myjg2M2f9aLvrqsv3i67T+3
rb5XYlP9gss0OmRp5B8LpYEeL7vZUk1c67VX47Mb2MqPUMseQMUlr5rHn9WVmbQPtbE7ok4Bc1T3
qzew8luPtfcPxc2/Ys2lP2MGna5svGR3Gs7bp84bg0k00/0aSdjLT12RQ8LRycmrpwz296rVG28n
Q2U/ox7Vz1Vl4CEe9BYp7sEF1Tbq1lbDr54NRiTEgl7HtKxn3TjEX408+JYnlfuNSMIpQ6Djo1DH
pczPPh637RHRkyycNSbyNzBGZlA/8AhOyg/Hly+YqTXftDb4GFvf2Eim061knEcecXVtMkyySzt7
bMuCDejgKitR1456eYY4tkmzLrv1QK7QmzuxThgDh7khCx78NHTOeWCAYp7OYOJXiwaD0WVtIyey
9FEY4xtw9qVKUprXK/tGo4gebq21Cy8ptOtgGVmIF5HubpjnryG3Oj7V2xAxv69kyjLsg3oV2600
C6VYOrt2p+7jAaBc5GXlexu+gD+2vsVl486R3laOfAvmUUd2eF5ODc3wPYGH/B6aXbj0SvYB5gBE
JZc75NWi0Po26jmMjMb/kndRuwrsUN5KuSE/2KGPZdTUo2/NJw0O5nOQ6t4GfVAb8J5ZPjeJ8ig6
IEmUzBD1A3JWVeValQKVj4B8EVBM4HXVFwtM9kaKk3xVYgRjNZH/gv69usW1uVvavWx8NYdmEVjp
8OqWvb7BLB1k1VRfyt/qPojfGuzc1g3wo7XiBObXOEmMr5pNRKGPZWtdNF38NsTfRFsEx3nFzlnb
YNkyvg5atRD1isFGNawSlZhX778QUN6ISxDfsRYBfreaGUvz0vCxOmMvsRdn+VS814kG3S//ny6d
7ujwKRp98WlsD9J+h6o7jpZI/IlDGYJTLoIcd9/fdWnSZWduIlyTKcCL6HdDPDWg1m+jOm38+FSv
1lBufa8+fqp3vSw9NiD+28gc5hWs5XnXda+pUZXXYiIn2mj47H9XwXqvrpjT3KrIspUEkWDFSmxr
fR0L8xxHvauXGdqy1nsET1rHWeWanh8ddnobWLH9Xq75PkmLu1vPdPJ9kvntpkLl82i4KOrUUU4G
Q8LFL0IL+eKHFZoAbuk9JkqLQmzIYjRU5RMwgOxcmpq8MpXWnaWp4bKxvn0W8rBBI4GdqWmmZ1En
ztzYMXYwg06ipDmhh5RR4hfHioRUgKf0+VYXlgkWgokcL/xhkB8hg3u7eiwBsLr6ULDX8+cAoLur
aDXiulhYAfagoqhFdnfIh+xbVibyY6WXzQmxxUPsuaj2qmFARteINqKo60o3S/PQvbUG3bjWnch9
IHvqPdVqsxC97JH1S6mzjpdhKwL8QmtmMEbyhJ0bHvxSr18CvZxHg4Ycs0WkcNTbZimKTR39gBs/
XOykja4pe0+jjgGJOrq2zM2iRveSQQluVRkZk42c4e9qmUb1UNpEgfU4ODYyhohRbQTHlpe/aBMH
r6vLZaP65dI0lTEGCN1cdMOUcUBmTZQGbnIWB0UvooVcmBjaaVl6qwvqMYGt5Pm4gJrAGafOok6c
weAsN3JDgvNe50q+u0DtRZmBPMzHZRv35EYmDZ7EaZJdCKlpHVO+MA45u7Zp+IFynh1Vc38G8Y4X
hv0RFu5Ptenll6SURmBJlX+us8reoI8eoLVo6qdOgb+ba3nxooR5QH6jaD/A8hqa5vzUyvApfEpL
WecNNZi3Q51YKNS1ybWIMixN/7G+nRo/1RHbMGAmzWLD/1kYXqWeHPDMUDLkcYktenzMRk0BGxl+
YEk0oOoyDHtxdj9YhpKsFayghdeaM3m8+axDYD1Op6FWPrUqGeK70ZuoVyV4+qLu1vl3P9F679yX
SrGMZd3dSLDR1pitDqCNzOBVVSQJ7UDZ2IaVF7z6UfIemE515sUdvOpTFjyuXjzX6gkNJ49iyFhU
6o6UYTcXnWJ2sCC/YHsQheWdMvDaGDuYRUZvac9mqCuLJBqqc6yo8UaRiwT8gmYeijCOV37ZKw8W
JLF5B53krRutB4LsE5Cf5RdJq5kLkz1wWYb4ulZiIF/VD3rFGyQpFPmgoFW7S23J24yFPJ5zPx0W
A0amL13HLjn/wm9OctCNnBRAWHUzAlxytADeGh+8iSblNFAhZ6IsDkDyQhAODTbdaAn+ahFziO6i
z22MKKsSiq1d+zZUenL1J+lrpe+yQ58WZ1EVTlUgEIxj2NVrUSUOna42Z2IFMzHmXi/O1EkT+1ZH
j1vX3/MjDba+TSgnxOmSqDrbfpodRH95DKSVa4wVQCzNWRsEtvZjERa7OuscQvCNf7QrTVuBb4su
OFnZCzYuw2M2GDUJY62Y3rk5VkWat7AbeGd6pCt7FFsQMUgmtRClrPFmnypDJbWL26ntodDsEk0b
9vKgAkFT2E9nXlM9tl0MElx3CVYncrKWmw5hxD7Xt0NSFtt0ikyGKDKuRqeML7kkQtmq96TLWTI3
5ar4go+wj04oocUWYVLYnClL5WHtTpuoGcDCZdvhta65mbW27GFmTICPtpCCHRtw/N6mouU37gy+
hHQI46R9+d2tsUAX2j2MmczXfnVzK9PFtIxuDrOJejGbOXUD1/JnN1YhJjiBMT5EdV2updgmuR8N
6mNgmuXV5xfcrH2jmLsqpIAWRYJd6cTqo2Wm6ibzDJj8U2cbq5fHFGrP1FXPk2yugHXbiK6KXMe7
RgKuLYq6VWN46RTqprNICSEbJD8mPsqahmNEL7nHrqcZVfNLHbIY5utX3qMRKQm/Vn5IacuaK0Zo
m1jFzCbMFc68cs02A9NV8DTLKkqKqyRV+rxqoJqXYYtGU5MQOiQJ8A6J/Jj5DXGL0N54ZWb/JD/3
7PZh8ZYnRj63pEJ/0EDJrWp0VI9mGGnbZki0DaZp7UnMiNRPiiiXi2p22/vvZcbqlHfXFDu+zVgk
oHemGfXWyefDJFKoA4vaij3OP9sFfaojI1bs/ITQ9mhsfEiKYab3KX4zQ7JM0B9CpVvS8uQa1Hn2
XDTFc9Zp6mlw2/SZu8wANxpEZKbGUcqQurO1cidaraYK0e802o1oJetRoO7kmvhzMpYwrLGqiHX3
VXMCQ1OAf9fiNzuQD8bkQWJabE881/mS6uYkNxo0JyesAGa2isv2vIYQFhXtrNKs+mNcuZ6Uf5Rx
3AMQQRJLzrs3qB3OwZXKX4e6qYZlnMXa7FPDp6JZVuy2IEeK+jHI0A5xsBBMRt05+DVhaMTX2bSG
Bjv8Iuh/sCJDkLnvfqJ8+IKhuP/FSdAJhlfUncO4NzYVvBy4LnZ+TkgIL5DZNtemPjhzXm987NOh
gWCwNxUbHblew15cVGa4omIsPURkpg2X99cYzALd0w9dVblPrtdND4paY8xIMWmdclk2BpYXU2dc
Asz1qOnIbUxFv3HQccYM+TaVlTvNyZeaZzF0ZFf8gODR3Jq6mnXTzVn6BKuY/QS8SG+MFnnMxjPT
pF57bRJ+fqoF+4benwFJ7nF+CBAdMBZ5NHQfcq48pmQZ393WrGaqZTov+HkNczx3k0e5kYMlwtN7
J7HQCfQHNFvDMdv2IHFQPlGkbF6X7Y6lhg2enVbF0uO1ZNjxIovc9DGZDgOZBTINV1Eju97Bscat
TNPR903nqCqZMeLbDX1aNt1kAUSokxeivRyICGctesVV4x5D4vLzQu/tWerLT5EF+8qs+N4H0k8r
003LuVAWEsJB4USArbN8so4H1iqPFY6Isfpi6fx5dqSeRUkmhA7y+glP1eqioDm8K7O0XHipZbwN
bfbDSozkmjuVdEIemqS30fEc4fMwRSOvZJOrb4nf/DD4zN54uTR4XwILCLUmmKPYfMFtvjtlkJiW
gW2DJHYsLDOVrtqWHnRrF73JAe8c7Hbk8cDT8lUZ+YHEBwT/t7r1VqYDwhK9t+CHwxejlZKyiZRQ
2hAA/DaUCJsnOgLkBXrov7gsKESmam696oPurrE6SddmkTdX38yPsTuomHJpbP3L5Ltco+xC0Nm/
WGFx7SQ/3PZ9YO4R8UYRcjoY8dnL37PCr72Z18EXzYL2Z6euZE1e90HhfPEzt1vWmlzubTYQZ49b
nIcNiywNBYcVrtv6uRwbb94Ri4QtVIQoRTt+NKubyIL2KZ81pRnflcliFfGUdOZaec5/1LDKZPvV
R2v3m20HKKt0EM54oYRrs0QZxZWN7tUxgWuVut9+94xhXXoFibtGe2pT3YGlJ109M93UOmILg4Xo
yBCp87rGZLpLfHsdoUm+z/qq35i2tHPHLF0qg7Mf46qdyQQ9CMQ0/aoNNHOVuc0X30prHN7tYFal
Q/ANXaaLbRTWR87Dg5QzHrDIoK8cqa53SL/uHPjNJzpMZuYwFE7pAC49AgbSe354FQcEypS9FKFK
P1VFkoSsWGIbS3I7yrGzBuUod/mX3s4vhZkSjc/KJ+jj8RlhZ/k5k5QXVAqtkxrm1XEwyksXAuXJ
kzDcB85HKDfpQUZ0wgn7YetZKKAA78/0g3RyG5iKvpm8daAy1mDTkWaaitJgnqfI1oOptt2pMWuI
6xKgNl0Kg0UpN/5edZqjUjc2mvUT4nACJvoOZywRfkS5D0ZqQL5A1IsDZCzw9KKLKDt+9ZVFf4qK
9vDc4y10LuLwuVay6kSglSdp7MjwdVX7IttpOINkkazLoP1hkwm5YhOsHfvegtqo+8Gc1UZ24Owq
GhGN765tbwFXHqNvhPXp0SnGsHWCKJ/dyoFq9bOhUmNAdWm7zHu7eCm0sFliCpmvRdHUTF4/joK+
rDfCf3PyYd7V0ECJsmnp/nZqsWvduzpMv/kEqthHnv5AKlia+x0mhL6zS6vhUgyhcbYTUK1dvdQd
7Qf7umImh/W3Tjfay1gnpJ0yZD7L4G0seQ5DSZ0PTVj97PTHzrZQ+Yl851CQZpqhQtUu+gjyTBNi
RR5IjbvBKI6AE4/zJUHJ85JOZ6ShL4kaF5A4qRKNbQZRquv4rRRFWdWTk6SU3yJQPRm+X09lJLe8
g5CFEkUr8MbjYBMs4z33BOaze0iabA4NwnzKMzmZBcAESJz3f3qrjVMxjjTeur75/s+s1UQP0eDw
ethqA1f/7eBmoZQ9BPHPws3tXV+g/Wg3+NvAukk2gQ7DCn4mzOQSbTK23MNKy7XiPNqlBdlSbojh
eBenLrJNxlJ9n9rk5Xwe/w3vEJJzGVIKCB6OZ0SZs6UbBPJDM0YWLkOd/JTH17JkATrZ9V7bNgw3
rY4jfOg59XkIpuSLE5dvqpse5YInPYp73NaBMxHl0uamheW61hj6pnFHeQNWGifzTI2XimEVW8Vk
NsDd0yujK8hMsy6FtbxU5dL8sPPkURmwCaoyWca2Rlp2Rpj/ZJd38vktfPNa7rDzowyJpqDZlEN9
snmU1pFqd+vesIcL+pbeAg1o9VUmQamaSfgzNY9ksoCO8zBfzL623iwfndOiVaoHEkzNqojrDKxL
CTaaMBZrruqSVXozTysr+lZk/dzPyvhD9ktMENIgfjaBBq5apE/246ih0mKA5fWdTiGnPxzVWref
bMdR+MleEeUq3gPfgN5py8XO1TsLPGH3oXgRP5S2BRTfqEyA8E24R4o4XBK5GU6JY+az1jC+hUru
PUFFHDYKwqlrRE+dZ/boSEWm3ndkLAAQpsnwMCR6B+2nlFdl2jav6KLuRI/ArEdYa8Tn1K7K1k1f
bWTLi7doQphbhfzDge8yIvVXm2ekJ5xFgJD/sukJug9qMBxSwr6zPnDcJ0PXCQeV/W7CnnQaCsFF
D1qwr+NjAFAPRk1ZL0sDm2qPz3Jh4n+55eUivTTh6M/s1ib9PbVWjY3jjKE/yfKkRepmLIpqXqQl
kApNb7tt0xC9Hm0lfXNi66MDaXopnFC/ZJr/A7P2FAK0M8vBUc/h8aGw4MjmFhOpYd23UfrgqVPk
Omuq7ybiWUnQKB/scj4KObCeC6SflooSvdlDmS/IezqXZDqAWUZJldzRxjUlVULzo1IWYwlmyXdL
5yI6Oo4JND8kiX2vy6XeJPrLD8s0i+gWE1e62Le5b5PFJuY6zblvO4LNkucv7SxPj5JXYUAwxgg/
tVp8AHXx1QIweQw0Y5n51SMS1MFcHdXDWDl7PSGOazm2cswxdZ+Pg68sjLruN05cqVt8SIZzPh2C
TToQcgFlEGxyzwkWutmor+aAnn7Z9z8hw41+x44dWavnknj7rKqdbNkhkMTPZeyNOzIIc1+XDIyi
cm0jD4DY4sJUiNV41saNpHTOvzzPqxJ/8R0VGRgbExhNzofDCFl1nmiko0NT6xedERGhlwcLSl3T
tLOobh4RC0o2ou5+gBX2V5fKVrtlZ3XajNXIUSdV8GpXHcEWSw9eJjXKRZsY2iVyfGflQ852E2NN
Rmo8QDBKN56B402nFij+BPWxK7XkEUUF1tW2jNaSqvdbUackQF9QlwUOKtkXtgLWh6IShhonOzL7
wdNYJeM28S5L0rDz9Wzcgcfm03HJYASQ+vFwlDoWgtEXqSLt0EHCXbYIMG+SorevMvaesqW2bHpw
mof3Sqw0YI/jB8089pLgAGY43QYjAQsbmMeisEZ1ofmOi7hL9+ARDXcMkxT+GErmsQah6MJXu0qZ
l11ZS09sZ2wjRpNVkwd699nECAA7cp9FHkJcz7h8EUSP9Cf+f0wwOnMU3tOL3Uy+ws2zBRn5QuQz
uR0K8tKLAoWw5TD1Eg1hUbmnOv8uChidyksSptHCssrxgsKUM9OUuifLoo2XW51smGs1tnXwr3QR
DewW9LMBRHKqybswmssGBu611JSH3rGKQ9PEv85ipBZQ6EaGEdFrQMqiz+2UXyL+r2K5XcW8CY+l
gbuvJBv5OlEcF1YlB/4NnG1TW8Tv0/FolCYvgCS81oUU8fjzs8gK1sIRFoVujE2gkJSGdRV1tZ0R
aKyQLQ1tlW1S5ZKkI6oL6m89ymm6yIrh1CAHdJFRNphrru9dfe56TWguJlvYoZrvjRcbMNGBh67q
lAW6gjqvaVffO7marOtQf2v9Njr67Q+C4OUpboZ85dguajEBDkSVi+imOENTGZkccXo/1NapL/qB
0Cn2I70pmxhNWOhVS/GbiyrKVwN7i5mhS/ULv/fKvA5d77GwS5zawtI9mzL/FEGEaE8Q7c0Gb161
MXi1TEVx6BD1gAXpZH02E01qT9w67RZSF6sXrXoI9EmcSTZj7Hn4gG/aTTLhuC2sMNIXI6QSdr3q
FOrDwE0ILIlD4SssC3yzWSmerN0EnMq6wYy0V9EXmiScRL8OXyv0os1DlKEjkIdevGgsRd/VAXx9
BzDXk+Kb1QPb6ZncJ9kTyo9LYJLSdVqou02lvGqxUxzKJHBvRSNPknk4dOEKARc8VtK2l5aYl0rr
GJjuQ6Vn36FOgBFLu27HsxbMOjJVVyOLwMs58bg2HBfAVSm9+HhbPXRDMtebsnryhqF8yhL7kiMm
fMo9qXxytM6Yt8PQ8AtL0bYVd02KIly4tXsysrw7tvngnlLM1tHnDF+9JCy3geznEDe86NWMiE0S
hww2ojWCRw1GnlSZaHUljKvSSHqUbV1+4P2xEdW91aaH2M9ANrHRBCA5+og3kME0tCpewIcwn404
QsBbRTscRpX5nFTEvgGayQt7KhqDrKzzjNe7FFnGcwJLCUioEi/FWNVpvTUK383yNrYBOczbXkPh
l86s8KpVNroeOmlMFbV9gGg7/C9RVDGpXKLML69E57QDk64jO3prlb0oJXTj5+vb2L53Fwj+yGvR
WYNMsSh92721xmbVLCxo9hvRWQ46QE/tlIYV1x19aa7XdbQGN7oxLKc9t95grZJgzA92tM+I0D3h
9tUqcvc0MWmekrJ/IT/nHDOUBTYoPKCur/XduanjLZR2Z29pEmosoq5W3osRZtatqtW66KSDVHDl
XA2QLk31PdmRnd3hNi36p2UQL9g/B9iX425ipR1LvIA8sRzG2NaRu0iU/nuaG+17nvsqNuGacYaX
Hm4CdKNq0mGXxoieGxmrMNNJ1R3h83YeOr33WhI6XmnoHKxEq1Jh+1EXMe4iU2umA+mrsvbiBbb2
0rxXReJtVD9DtLwjbBcmZrmopKJcg1zmvWV747BzsKkwlqFh/XUaT6e6khTq/I8Of5zqiZKvoont
5RkP7tB5LyZ/HqTlYSEhA/Si8d92dWOMiKaSZHT6OfSGB1EKxzQ7FaDzRAmMlXHQcOiZBZOe+lgi
8mT3PXrn06wYdGqrSV1rEZqSdh5c+ddBl7aWBOXwXs2CP9/FLmDKqdO9PtbRXPSHwJx/asi8UJ4V
bjKs751FF+IR7HVMtOZ/X85t2TAapaI8Y0ywgt89vNmj6S7G2ukOg5LKR1kl3NWoAAdD9sj+gNhE
MDkKiUMx2QqJs1gzJh0MjGFHC0chUaf8PouzKcncYk/7qUF0Fq2o9mL6Mc0shuH566GjgJDFcgRE
fZu1IrYM7ImkVDMDybyIhjHdZVXw6wA3MN0R+U534uzecO93b/jU7z/ocp8euBmC92L++zhRvPe5
X+k/6PJpqvvYv73Lv73a/Q7uXT5NX3nSX7f/t1e6T3Pv8mmae5f/7vP422n+9ZXEMPF5KO2Av6Mf
PIiq+23ci397ib/tcm/49JH/91Pd/4xPU/2zO/3U5Z9d7VPd/+Gd/u1U//pObc8vWR1qGaa9A0u7
YHoMxeFflP9oiiqfUSk5wtuoW7nRo+zP8m3AH8P+6RVEpZjqNsu/63+/6v2u5Q4XmuW95c+Z/t18
/+76bGbYend6yOr8fsXbrJ8/hz9r/7fXvV3xz79EXL0exotRdO3q/tfe7+pT3b34+Ub/doho+OPW
71OIlnj6yj/ViYb/oO4/6PLfT2U7JdK5pfY+SEawb6R2UkgEbLaPfx9ESzQMxU7VLqJa1IizSgy4
9zXdMtyL5pIE0taJsWXTOu8h0xp97lUG3KrakK5ZECOgVvdP7IIRsp1KcQ6TsAXfMrWLMWOgmzuy
7z9Fu6h30YlajSWKWKJOHKoetQxTBwRWI7Z/QC76jKhHfC5sKd52toPhcwfP1zaj2wGFyviYpyiQ
Tr20KMJJTrQGlgSczZMPtzrRrEb6RwuAishZg7SMmCr3e3jOuSovbx1dVCUXlRHY6CQb8EuyEYsd
dvbgMDFTXfkRXq42ejcG/PmuOOsEDcjbh7B7puIQWMW5UOLirCiNtvb0Aui6GN1q1bBxC5ANf4y2
egdgctq8IS7IjGJgZebYEhn19T6XmNrvtIqgpre/zRckRXMI0xhZ3r8uKbqlfdcfVRYWt276yBbN
UjeOXPaQmPEL8iaH+ptZPfLIUNT/MK5vZPhX49CtDb63PaBc7+BXk5e9azBIVIrh9+YCnIgjOfou
6RpQFXZeQDpNUfrIrG1eWP6t4CiBAxpmqs+B4yJwRfDqNkJU3odJ1hjNSXrUyz/G3HpWQ7ns4iTd
fx44KoO/bULp+mkuUTQy80ik29gqlYFXfYzR2ih33iloEu8kzgB7efi2lt7aBTJLXpvWe4Po1zlj
dBxhlk5d7yNvE2ntg21HMXHTQN+Jw0jobIczsr4TZximDdtESmaiMfndTRRdXfdSCCeMyCBHYzYr
zVpHBl6G25iP8FhTqKdWkpSTqG0xk1uCqdXmouHWOnUXZ90oE/JWvYPoe+9BxslcSTmSHuA1fvW9
t0aK/4jJkErA9h8atTHTN7pqv9/rTfCEKnpaaUaWx5XXouV+MQcPQ1B1HRIm013/vq9bMYWqB9XQ
XoqbMCxP5RMpExS2bHcnDkaW4Vh/O95ru8ikNoMTQrRw6puAbMH4esD5bow76Y8J9CInYBB3sXSb
8DbojwnLHq1XCYWGhYoy+l6fDmGYN3tRFGf3w6c6eHrIxrIRm98b/qsJ7sNu11B7539Ie48luXUm
WveJGEFvpuVtG7WTNGFI2hK993z6+wEliS1d/ecMzh4ggMwEqnermgSQK9faFVDb5Rx86vGScURE
AVnPHkI1zB9iK+d0FSMoIR3ctyVoUCNSK7Qq4aV1T5QCzPlKjsGe/jQ6VviM0IK6k3bQY95pmbHE
1lLYUi4j5y4xfw3LYKQaw2uPs5p8UrqcTEZpweRmxslTBEDt6DpcGqh8w96q3jjICAq4PM7cXvjg
CBh7XlBdV9ppDaTKgcJfwEl6ASfpJkA95VzapB5FVxpb4ZG9JUZOacadMyLftIRK87+GkYSoLCul
6nzn9+30OHvWg9lmw3PFgftUmnq9neo0/xKYFiklAFZcnU2QvIkUlJr4HysL4GpSQb8Wt62/Utrp
KMHGEoUsm7Zx/bVledl2sUnYck5V3TYDv7WWjhs82ff8eG+4fPXfgZ6Dtk+OMC9+vQV2VHE3EYy5
CFz5J6/yvBMnVzNfya5s4GK3gBA0aNrfrDVl2mOlWztjiYTs1EeGU8SQN0ImVjRyulu1EQBLrgVK
uxlhDM0hVFfnoEU2J2ru6hLeZ9mTTTllVNvmJqgOv/npSH730gCQA0zO5l4Gq4aBHHQSwonaOs39
mKevse85kA+nQE6VdEI35JctJpV1Lx2h6P0vezbmr+nvNZL+mWvL8tJ6ZXKF+z+5drWzaTyuPiH1
+mmSzrkaZvAkjVYeIaG9qLM7DSsZ0wwgqMl7ogyfewn1gWKtrG+baC+7aWd9dyO92L+zyY+Kf5Tw
gl9kX+HKdByNDKI70ztlohltDUbKZSx76ASjS2I3h7/tSu+d/mUbrdA/KYg+oekuYm6rSqscyzmy
6SdKT9bSU1WTeiCr3Fu29mCaYfnact8cqgDZ7TQ0X7j1aO2ufA2CXEVBfQDXrxavGhLy99ZgP8kZ
cemm17pk01ia3NbaHQ8ak5Lrc5iH/ln2sqH8PAWuvZOjYar8c9AASebl/isk/t1bbAMwUwRGfNQn
hHdx3CbLdeSKf31cS7XOJm8zwYn/x7wl+OfcSEWFwol2ahgV+2o2g0dFrWGhr7z0I7d3n6zR1H4g
ru1ZJqlfN4ifUidpP3l9Qkon7sMPYezyzLRi5Wy3dnr+a50O0q9zONTw3fAlvmhq4xwHpeT+CdqB
VYt4ziVCXmK6drAC7voY6CVYBLt+ixPF26awda0cLspJmGbJFt6x7tKJhmTd+2axyRBN1bZJ7SrH
xS4nLEMZJm15adiHOfHQavtjSauc33/CMt+ISUe0WfbgWxaFUCniDg6s5Hs5TNUyu/Oy9A6AbVKu
uxw1iyBEbSs0Wni+RhS4NCMaV5BqDSTO/2gK9HrRe7Xg9l5JVzxo8FjLbhlkqMBWXKu9M/pVYW+N
IQbl5jXdLtISTZQchE+y6UwIJNC6f5SjoIIAZ4kYRNhAROTMvyLYNYF/1JD31qq82ZB2DK61JEmq
2pRtu1+MW2mEOjO8TpIQKRVB0vi/Y5Y5S0wjaJekI46N4KCC1YNBqDRe4ApJfK186RuU6H4Nfnkq
pVJ2OdVRFMOI554RFNsYKoe1fAwuT8Vighk3FI7FdnuOCoc5+Vyki8eqbJalFscybVlqCS4QbOK+
Nst5rrfzE7X+48ol436aE/Ri9MwJyLVSUpQ6fletG7hKwk7/MAonxBjuutNAZsvYUbGtc9QIvdvC
6CvSKtHZrfXoXnqjkn+RPIPGXA4dMvN3ZjAKISH1qZ62PfUxDUg6IAtC7twtjI3f2eExR+jikjmw
cHEmKpON7EIsPjUrtwDZSRlqvWunfGxWlaH+DL35l6myN0SCg2HirCKH3LJTzTQCwkuU4oNLtfGd
3xra80TSc20kjnkENaU9h7XjwnYf+ChOl1CFqeawtkX21ULy9WgZ1bdqVl2Oq8IGpjEABNbVx1nk
YWVjBpp5jNr2mxx1ImcrYyNKd/4ZK9ZcpsueXFcrlPoIS1d6HpOhon6d/ZTG7+HerAHMSFuvUa3Z
er63n6tCuSup091ObY/a3BiU67HJtNMsm7QB4FQIOcGVNLxzCX8B18cpyPqfPRnyLtpIoo95odYH
0Dv1SVchlvytNiglB+WwiIozaZHwLE2tVCVsMlJntpoLCv5f+oQyuLapnFNGHegxkoXvZoxaebZs
JzjfFpCeZZU5h+568/vHmPqGRPkcpGsrKr+TSi2fyEBVT4qSfibX319MMdJUazwAmUTKSkSUlV49
FVG3gfp8fpDxWjUjRDxSIiWdimU3j3rL1b2YLif5fqoBOELr+/YBbppds9yitt8oy/XAVcnKTrzi
LINBEcxHfaJSSH4+ChHqcXJJS0Jc7fTGW9fUxtVRgMfKoRNAqjy3VOXIYeU5zUo1E+eaB4r69nNO
32vGVcngGfcrz3hb5rCJjR90HbW/EE7LyEm/ZmBw7gvRkMLU7kM9s7ajUC9dbNKRmQU6CQkqP3Io
GxkSmtHTCDrxtJhkj5rR0eZyZlmH3KF78nMof39/3C1Sp9bcHz2wruJHkM3omDCo5+F+8JX2bHH2
LGEb0NuzPtYHewimg6u1LfS0mFLdNqhakWPZldbbHDndbkgiAsWtmm04g3/u2uIfEwqVms8kUg5a
xxFCNmkf+KCuxLhRFf1mpNzlp3sJ/Ms2ixmd3Xk/J0u3aaT6XgOX//fSVuq5GdqefyxbUvpyMCb4
G+EFSTcJijMftc4beNOaiHTaQfFRc18gRXZeITqrr02MZKAzpvnH3J/KrRtQXs4RG6LnWl05hapt
PIHMRwo6P1sCuSl70jYDRAdWLDyyKX735BCaNNyelULLM4gXbzEcVfbMF3ipuwctzPoHXbP8zTCg
eLPYbLUKrk3p76VpoOgSlllB6WpM7niURtnEEEPsbQAdgue6e1ga+ylu/eIBdKbDUdGiiLNoag/A
PR9YxbZ6zSzQbJSYbmLoNQ8l2erXruE31MQWksNCiZn6X6qr/a49m2I4tCBYqRD2L9Jru+GXYfKm
OzkVBOx9VuvVg/S5ZrnvTDv9IH2R0q5A4KTPmqd5LwPywzC8eLbyHMGU9wBgszkXPohUMcqgNrj1
Oi9FhEDrm6N0jFZQP3i12x1g0mI/IoIXRxcqR1UzOwQvCJOx4NiCXRcATFli5eqIyFVJGN5m33xh
DRxDMbStEgT+zhtCeAjSoLiXjWohDTW3COjKIYLGPx1N2UBNo6rBbgnOhRfJiWETJiXUc79XSUat
uA9C3dsOXYlA0G+HnGEN3NrFigMZk6nsbJi2j3yOfcw1VGMEL6UqpPaQ5UIrWNJaLuPFjXAhhJdy
PLVtdWhMipfDZN4X5P9heQr6B9/Q+b6JnpFcYzQA78kp/7TEfjGIWx/+gWSAcPRlW1PBAJiU2+Kt
r6TU6ccePIEQ0B4Hr3UeJtFQlYsKcM3tWKpFzkOYWc6DpfnOvh0TZ7XYTE3RLlQ4naVJTpWx0Nis
2lwPwSiymnRqQRDdPmaxLR/j9VQc93DTnL3Q6Y8UZlOcnpbzm82We5OZHfeRYujCRkXZvvk49krz
lJjOPlD1GaxJH5xTEKbrSA5NJ9mmXdAcpDeqxi+xL1L1oHNeKr69MgpuFYjvORAiWsHSVaPlO2g5
or0cznEFilILvascajWITyV/y42wu+NNld4moc8C8zBMDVsZVRqWsqpr8PxymDsQduoIbpsVX1u7
LFBagA7o2JROvuehazyRbOBJDpHAf5EN/TaE+F/hCBzXDlLf93/FmvAEoMVCbJ6i8s72cUPxrrdp
1dk496KRPdlESFGdnSr0KzjQ8SjArVa9kbQQbjJM6uaD4bXx25C0Xvxc5l37Vqrdd62Ldq5TVY/l
oOrPlKUDj6wbdopRaDyPoD02gTX4e+mNTM77qJYYADAInlD+Pic+MKlEBNfcIT5QAn6STjk/rr6l
LqchaQnL+FNQKzBci2ilhNh/hlhetSx1k/Kn9kE2FF+pVvhhsPryA8WcM3dJKmSXs5+kazfluJqb
JsSov+PbvtgboWXd6Y7+3c8QJBsHLb0fCp6UbCdhxweNeN+JRjrGPLePwZi9tHb1yyQm5LlbXms7
Xt/iOzs4xeF87SRFqSCfl72laf9hmzLr/xa3TItjvv+F0o4bMw0SsNI+jDuTScWwKC/Vm1CHMYhG
9vqSPMlKjv9ygwWNDmHkX6T9toKc8lfcYnsXU8LVsePv4bumVjqbDD743SctU2Tv758mN7kbGtnW
rf5noFxxWVvGGaFibSueKjB1oxGwHlxYpfnWJuXOEtzScgy1SQR4GEDjYhtGAw2jd2MxsZNGOWdp
ateJT2U5KI8AB62nvsm/KYU1XOSIK1d9x9nM2vR8b54QDjlESTFe8s7VUMmhUmOyYx1901y/lzbZ
9LkFyaWrF1s5LJUZ7G7Vz0fubPn+d3X4Cho6okJN69AKLPKd6U3dNUkajzqVKDgpgvmVRbm4BiAU
znUABj0I72XP0nnbFFoHO/KfDlTGuD32rTdpt+cshoZChGjpj2YgkSTXyAo3hBxi1HnMKTYKstSG
3haWsfVEwsD/liJMcs7atDg7Y/wYmVa2j3+bpL2y67Bc/d0dqWjHyi/6Nlv63wX9Xk3a/veSpe/9
Wr0tgz0gJ3erDV5+bdKoh2iBSoOSGpNVZPfh9xyYJ0VEP/iX+WjAjfU2a0W78TU3vS8KmAQh99MP
k11p9zZ7tI3dd+Wa0n2P5EM7X0ITePauDiklchpn3Lwzyq5sjACAet8aPnAtMNtgu/X5srgnKO67
Vefza0I3+cviiKCHRVQNzUs1Kz7wtuVxDB2pHFEpYZ6bYv4kR7IZSlN8aYZ6qzdT8UHa1AgimHp2
+ePG5COaTao22kqfKUzQn+j7WTG69WLLstZdTT1g9WWhMfnqa2iX31alHOxEmVy8kmtIW+7BLeun
Y7yTNjZH0brSo/YAz8h9UU5IfCCz9KH37PEKb+Y1FiPK5KsPEyz8O0jT5o0cyoY7/O8A5WNuJwlL
G8u798l4y0nS1FJtvYfZoF/XEENTJzxOIMl8pBnHUr9PQceb5RzdtWIk7Xpom2f2Dic5ctXZBKWo
T9XeQXJrJY23plH1e19HKszoYJqTtnBQjTtzildNVsdb21Oqu6i0yM5CzXtIHc244//bBfDsaC+9
TQJF7c3wv6nU1hlkKBRz9+YpN6PiS1hRuOrCSgXZkaJsk7lyLiYMJSevUc29w6XIQ0895AYKFvXN
KqKvZLjqH068R1Ej2PGcqfcO1XMPnafb66IKsNld560K9uaXrvVO0msrCYz36cRXHK1R+6CChTym
SNxsDL22L5TNf4dSIaSAQkPSW5iWZrHZcLQfCrWj3pwIaVfGqezhsv41jdrN/5fl/vWp0iZ+Qs5d
+jYAKV+L9GUrmk5kXmVDsdEmBvB7WUwyItAnbdfpKv+gIlba5Hw5pBD0A3h36yhHy7pUyeRwgewL
yqVOHbByIbOcPVd9SrGo8xkqe+++IcM2NXl1KHQ1usuHlupfy7AfuQ1CecrzIVdCh3SFLIb1ebS6
pyHhG6yMzdoayHFyyj/f+FXfUa3K7uRl+rauTEplBLOqblg0sicaGTILdtZO3FpHc/Zj1svpnica
NNdj2H+lWOVUUVb5FkButKe+vD9UkR8jY6N+tfiOHXLXgX6ncIrXkQKkvefO01YOm7Httwg15Xs5
9Och3qiWER/l0NMF+RVCF+eJR+VrAJMV5UZQb1WqqlzRfwbXnEO/Vqmu/jJq+c9hLe5b5dBLPB8q
sv6nVw6zh9LcToH6vZ9nD+ZXW0V1KDXB+rZ5Ajp64ARjayiW8D+zyZRevcqRbLIwE0QW+vd4MPJs
OzpH3eain2sDg3IY1bj1xGadwphqIAlEoZl0mEg53Lz8qZmUKInotLb0bakPcM/+dnuVZZQbueJt
WSprV1PuK9sWqZh1n/bFyUoydAKRi93M4M+/qhYkDLr3WZkHaztrYXTqajd/MhLjKyKe2b4MAnA6
XVBcZeP6Y3sZ3Hs5mJqq6jaL01ACbW3VSCyNXTUcIDR89fOKYkKv1lee7ih3rRAMIRsQ3OcpbEuW
Zryzl1UemKvBhXwyajvuDQiTs2Cg7Y9zj9Il6Yv4U6fDUWlb7pd2CHjRJSU88T11Gd3Q9nBGFN4X
aIK+aGVfP5nGlJzYKmlbKJ6HLwnb49Twvpjc1JGpLVWwsLr2wZzd73Ie5wBe35SdPI5UPJKP6Eze
u5F1oyRTxydTs7XPVJSi3QlE5CiPjrLJOAqFTslrSpwmZRNVlH2qbYVAeO64MA2Xs3MtPXsjD6Fu
LOTa8mCt+a163ySxel80/qc6CrSjHMlGOuPEXw3Uxl0Xu6Hr5qUrjblCqlJtvFd7Nuar7UfTqlcR
FZwhmdt6+uju5TBTrBdUndeosaKJIWhrTC0O+a3p4UX2kjnMmpXsBoGbNKvFpboth5ZaAxnOlHeB
P7vI/q3M1vZgc5zHSyyagFuYfFMbw0ensLu9dKC+5SN9EhVvtplTcVjWYcO/9QB6SHZDQbsTC1EL
8cK53BrB5HMb34I6Um4aWl8QYgnMtERFN/C5aRw/QweNUXipFa6K0XOd9UMrtHsa4PK81WPj0Ga6
/qL2/k8v1HfxaRpQhmOf4K6opQu+zk6yr2PT/AHD/rGJOy75IGng+Ogf7cYpHuRFfqpX80oN8vAs
h4EWhttKhZrMTZyXZpzRR0rmz7bvlru0Hbl89Jz6o7AXlT59pmQWWla+wqR31hUIqVOhjtFH000g
M/aa526CBTKL+u/S7GZDuC+NcWVlB5sz2gnmbpiaRc/8czgp4yDkC3HfurfwELgV0uGQ5/6e89c6
t2gNeYF8tawZeM6jQx3Evs6d4aIExYDgPVJW1qDdd2iZm4j5YpPeRB2Hi2yKOn9WxsDZJ01s+1dp
gxoEDI1e1is5A5BJxPW0WLXK5+Sgkf8pEX9F65uapDIddsnvYi7+AZ15Jb1WFH8qGrU7zK2mU9Ug
ZkRhSyaotCOq9H4HyiowKH1sAGZfOMYmCdSWPRuakk1I3ZLE2Ct1Yu9K+Mxgu9Y1dRME7Y+y5Cpf
SSt0Aql7obLil9g7/6/IvnfDT4cUgL/ZBEPGXw43dyh+XZaR0VIl/iYc/+f6/1pmsd3k43/PyC2Y
Vfjb5aeJxE8TCXloGb38rFaofwjM3FhpSlNtuGMoHlAYyx8c0QNfQAGTfS8tsplDVOTqwXbehXpp
O3EeOtym/F5hrKaMx5jfbeVMubTpqv3dxF2WNJlZH6J4YZlcI0dhvJtjK/BWGu/Va+kOW00O5bys
TAvSmaq5UwPKxinz67tLBCJ0+cnkp1Pv6/DAn/v94vDarj83XDrefgxTFSJgygblZucx49qp87go
1a3KfUwbz7yCezlJnypMxeBA1GFM7I7EUDrashu2teZ5Gz1mH77mBOevGvxCDdq5xfCPem9D3nOR
q/BU6B5Rs1n8YP/aI6wuV8dNDm7UWXetVaS8XzNSoFqjAtGB2eAunk3rTvbcoDaOQds+3eLklGBI
/8v9fD5k/Gdw8c0Mhz+JQ9sY0coWq8q4ZSmBC52csjjdPlKDKyOiKmsziGzj0HcBJXhleZBDtM4R
ArYoRZJDN4Pqo+6eEAxwz+hLOLfmr6F0SFvvxdGunMIY5kGwf0Y8pCv0bepHNObqxygm52WWOhVf
w1Tza6ahzuS9TQbzFmw36QBbhxzKODm3jdl7mFww3+b+tV7ThO2+bKjF1lA9P5tF/7PxOuc8sGmg
BB6mJYqpfjmEZHmFEAJ0nFbcFPUO7nI4J6AZrLQq2MgV3nXlsjJaenwYRPhDQxppVhGPQnwTScwy
QxO+jb0LJdNcsg0WaunlkKmb25gqVPdyi5q8AAYLO/z6zmPJSYWYD+s5x2/qBNmGp+xXzNpXzjNV
heyvaKykVJBhJusHoY+unZKxjC4Rda6wzxunOEt3AXech9ihrGouK+tEztY+BObwQTEGqqxhRV4Z
c9/uOEBNnxNuEag/nT7qAZwIfEPaXZ32N3tu1/PNPmT6O7uMn4GT3OLNtFOuqCpCyTJCnzRU1V0t
1HXThONxW07RaRbau4ODtICGgN6uEWK7BgeXA39R4UZ6A6hZL76d8IISc6t8sh9UJTp0IhbpA/fk
Bv4rFKbzY2P3xqqpYe2BC24FY7fxxdA65DGCPoLO3KTEVW/0VRp7yV0flekTikv3FWzin4BZ5Ts7
aBQI1rzyk0clM/dHJcV+aLST8Ec1MbtSollfoa5GQKhCBGhw65spsEMIisjk11etVrhLy4Bny2AZ
Ix1yKJvSoY7dD1DkCULB+bIEyp4iKJ2L4duyvDTLRRbbEEafO+dTOhbzrjaaQNtVs03RosJxbYMQ
abXmOdqwjRIuK06qy9gZPMUzL053XCBlq//fLLBU8cnwjM1tEbneLchM+jdNMepDbMTR3dLYBSjq
YVovFuiRojt4LNFKmCPrmSvJ4ChtS4jsNaU7r31NUzaLQ5tcpnFrGuytPqPuUHzYzSi7RQ2yA/am
jZGa738Kw+Eqriu7L26dDKfAn/qTpzo/G2mTQ+lYhu9C4kpJV+/Gv5dRZt9c+8hqraV3mfw/13LE
ByttGR7QbD5C7THvo9EJV7Wg0Gph9ocKwC03peIZ5zz0oN6SVFsJpFHXhPzOerIiLnv9elJRuWSO
WvCPMs36WYZAPxDBrIQAUxCU1mFMHYfdY618GgbtSOUcbNxqOJL8Etzlwl7N1XcjgakjikP9rmzN
UxN2u0HpT3FjFV/DzG14SxrKSxSb1WZslOHBVq1o78CtcXaRnlh36VQibadDft+2X7LGiV+MUnEe
CgqJc+jeXnzyMc9FcJIu2UD9AKRZbdANJJp9xWPTmCs0d79VaAU/J4jbolyhrOXIQszo2Rn5I3OT
bjOx1944xspWouQpCLv+KRmzeONmfrtPM7t/UosivvIEfJVO2YyB/9llt3iRI+g4nH1jUrsZq1wL
rVnMFYt5TvhzsblJuz0Xwdepa0n4zQV7GEHi08OQDeZEDGE+2Tqtvq9S2ICiSBl4Cf9S4pHCOFra
QOxsgS9dHFVTfkHmxYFimVsAJQvJMo3Jg0RagTK8r9oseZAgLOFrxEj6gji+b9RUXU0tuw7HakvS
hYm6AqtffnAKs/jAXppiiXzO93IoHUZBnXAcO3fS1Fh9fdFb5/kWLyYFipBLDTj0pFMfp+vBbL/G
XtCdZQiZDPe+ne31MkFT27XKQ/LSaOYqcdgEJ2XUW1AFp/7Ry5T7uA4UDksAP++QLOvvsqEh/6+m
FK34UHnuDYeaBTSK6r3vawa/RL9ZV1ZIiky8TFM9gds4RvZHjGQjnYWIWML+z7apR4VvbCjuTZRt
YbuwE3KmdqEb2U5x5p7HMazu0Sip1qi0Zt/+7xEZa4x/rtFpFZokRhEcqiRtn5pJ+ejzM14KMarz
LjzMw6itFcVsnoxibJ+S9KNupskHabHQGEHJ0Bp20hdNnnNnjvAkBU37mMY6sObKvONsijJ31vdf
B17ZoaXEH1vHM3aNZ0THIlHtu46HgT24/rnmNVdTrkt3nD1l65YAIFF9d6HDnBFbmlv9ZYJ66TbU
e1t/6XrfeTdcvDL4X3Nz7v4OcN5ms95eZOOpMB/w0i2gcvxlkz21g/GCq2CfLEguAJ5ThqyuCrPk
5mbsBJo07pxDZhvzaS5hx5ak7B0KSLyTnOdem5XD1HdA9XM9+qRWxhrSz/ArwEngYJH7ojsxEokl
GJykh9jViO6sQdHvEhhkKG7iz+SSBeX25rTj1jnagfoWUtJAqsd/LRoeEZ49d/seAZtN4c3GcxWa
zZn0R7+SQx1y8IeoSRDpqZVubRhvml52T9JXQ7CQKFV4J0daOZVr926OeJQ/wIHjnqdESdYAAJAX
mezp2lezsUZuKfzqGM6OnZL11rclrCI6DFn2pISvpRAEEwFyZiKESeoRRic5k6119HWurF0+Odbb
MAzlvk+2YQD19wxiuP4vqtA5nFpNebX74Wtt1cm9HKn6a9O16guQuu6R5No1TQuUvzufTKaeBms5
1PMh2wMFtrfg9D5m1Mcfq9rOZ1D2ynwoQV3rKVdDqmiscIRz6ndvzGDK4DAw7KRDNlqZ2rc4B8KP
M6Rh62V+2pBEQf6oa2CA8MOdk6OiNbodJ+N6Su68TtV5YqbaB5iah3VSNi6/9DlYNU5tQsdljOvS
DYqz3VWVe+tmflmcNdfiCtopYWRUvnUG7NxcuBVIDY3AwCfeUoUxIIvTtcOT7gvN8MyMv6W+v+bq
sfuRxf2DCRnVp3niD8Y0qvKh9ZLy0A82d4Rapt8ZcaVuQo2EPZzdX+SkyT2WsBB9d6whW4VqXr/k
PULrteP3qzpAAZz8YA+jKH9zzWTWhzaxu2fuJITWGNh26a2LMCDJY36TTqcIvCd+MdIlG+TOX9Hv
9q5yZNiNuzbcAcSZWBrq4n+uJZ2VMrt/rhUheGIamnc1xWS5Vqw/B2lmbuS1W291KepGUfvzvu7d
uB8Vd511MA41Ym/d6nB/zPDBHOCKsJ5TLXZ2VZ8n21bstfu4hvpW4Qnci6E6GvMdt9bkfRkpWqk/
jcmjnCgXc6zyiILHwDsPPwJBFdVamXeWa6nG+O9PCl7KIOLVYwT+rQn01gI6GibRruubbiU9Xl/9
dMvhLUbNGu0IzuO4TI5LThYB/EErbTJ4jNZg3M66jbYZMFZygSnPV2HyBe25GmpThCwT3Vt0FgGu
VbT4NEORp7raJ0sNgRm3nb8bgmL6bMxwT/0ydxVMu9KsOv80/xEtF8nFnd4f0dIcxvF/XgG38ai6
/YGTk7VPYKN/NqfgW2/X0zdIQj4oEBC9mnpsUVxlqVRu1hx/unleyQhoFndD71HN6YclgPbuzYi1
cW2Qgb+ym4R5VVXa4irHHbjxQfBCecM3ttbIdhXmjzwo79CVcT8Neo3aUcWttsN96r6GZ+fkNJ1y
6XtP387F0DxDbD7AK9eM34raEA8e8wcXQ3tYh1dd7s3PPcAW+ElUMF7it2bVwD3+YUdD7dqapfoc
uHDBDpb1Mz5CKGqJX+wivhfxvkO8XF/+Qv+MXz43YJ2/4uXP82f8P9aXP38tfn5nKrYjCZRnw7O+
h0Y3fOtggZ6TFH0Yd0UlXQThv5UfuDLQv6Gf/t8Ym84JktueDadlHWAPine+60+f4WuDiq1W3hwd
zuNK2BEvnj7DyLM2f9tzCu1udhE/u2Z/4PakXWUIrpwbM6nrVZop9rkaDAcBj17fSI9spGMZyl7d
GEz5y13E3akLx/Gw2CdtsLgpC9UnZJ3hZcoS/VPZNy8uWdUf8O1migPfWDcPhxGNmvUIDcsuLb0a
aj8a9LTqixzKnmyUgXR5YLYNTCi8khRKtMq5vcomKb32GolGDn1rtNZQvLSbxVabHffYchwoc7wz
zGBeyXlyinRMJayy1HTW0Ps76qd+NpB6q4OXwrWiSz842s0+xVCcjKmNnKaKIglnA/OuH6B/SdLs
VDkdKuopaK69l6PuDXe7cuGil7o5h1Lk2RD8d/n8NEYcb7yC45YzPaEOMj+5aBdQUtojvihslN1M
CLuy4Yhsyvxs/YHitumpHT0ocIFlwHzs1dU6GF0qClL9TnrtSNRZgRLbakY4P3UQcYnTMJvJdm2o
hvcxDqc3DV7CH2ny4MBkGKxsG3zELOoEodXfdin7Fr0AdtCr3WedCrdhj/JceAcFlDhiGgNSvjBx
jQfVCUEGaBC7qVV5kqORq5F72avum74ab32Fd+zG0lN+ZyNAIGr4qRrKAkrPKyoTr3VejsW+7ie2
zBDqrUlOjleLsq0cLiiYfoz+q98U67GcTPhuS2UbqFl0SrRh/tBYMZSzEMsdRtXytm4bNjt3RDFW
U4LxtU0E4WObh0c97sbXyY21FQfAHB0GvHOV8EZBAM/MohGVkoo3xu8GEcifQ85H8UnxKvjo4QK6
owyqf2mcbs1ehKxJrPHYSAI0ccSQOntI7/p8E48G/0uGI9g1C7DEXMFv7bLRP5aK0BBvEu+ehFt9
NkGXoA2l9NRLhuGOxdtV1VIdkbuu/igbNvf3hqpBZRjAXXazQztgKuVDA3L7sUgpTIn0GdrtX1PM
qBq4Nww/LqYZks6DanChvSxDnhRhG96Mt6kNxJTrdO7yjeYjhFwDxrkms268QcVfBWr7Vlh6cOdC
5rmSZjXRUdAw7Y8arJbk+90dEuzgphIuFDeKLuDKan6sk9pTNl1cc0YqcnM391p27yZBfmsypE4Q
hoYC2waKcleArNyrBjpsVtNN91nQ21TfaM5nKJp3pRkU34uh/VjU2vhqOuqwVfS4uaDwNlyKtqg2
g961z32V+RtS5NGh0aL5lfsFYDRBTfHFoE2vodt9VsCaUCbISA0s9jfZ8GTmrfmsgp3in3d+zVHm
eQhn74MMqsRXhpoHbeVEMC3rebdX1DHZVSb8fdS+jC9G710U3rtfbBceTGMEnBNFqE5Skgkv3Ti0
X6qJErrCSd3HEWax86CBA5hAan+puHwzPKd8g3k/PQROEO2b1mo/iZSRDEClFw7cKe9Pda/rT3pU
vXbcu+4D7gIOtSB+bT1NexaIo11SO9EJGV+KICGzWiP2pX8dlR+Vrkz/ASjl6Ue9+IfQc6KDUUbG
wW189bEN4PaGeGz+D/wQBFrKtzpwU3A3jf4QOMhWN72D5CxQh7xo4rMnGKRl40+zegH7k/1/hJ1X
k9tI1qb/yhdzvYiFS5iNnb2gd0WyrKrqBiG1quG9x6/fB8kelaSZ6JkLDPJkAmyRhUTmOa/ZjDO0
4jN2O3MQmXYa/qBuPWIeGGh8xbZhErR/3IfvxsIIFXu1ssiGgz/ZpBZ/P5VtedBNczio0Ej+fZDa
KCplZ78fDiIquQsAxgCMEFIJKiAzI9S6s1+F4r6ohu4auV8j08BWPUmD7OSP3oPss91G3AdFp+6q
DExqD6UgWsYiMNddbmnUsOa2j8rskqk5R/aN4a6JxmPhbNMSlb+x0LXdVFGShsxusw7WqPjUE/hv
DCy79lrXIbB/tT/LFoK37bWwHDLMWayvZUweZj0FvAq0M0Ym3ErGGk9/TTWlOdxGiFc99Q9kKCa0
RDu4WzlYC7xjZvxjqdv3VO+jS6K6mMwEzn1qlPZ9lormgKd2uJBN3x70C26KpPA6Z/paa/1h0EG6
KG487RrFNDcsOtQ3AIjInyr7elDuyTx194NdxgdH6O7C9/w/zSKel3yzh7V4tErWJg11s8WAgvKz
HkfJqvbKms9PMAIAJXhn1yxYbBvKuppWzrEN1JqKbd5dvNmuAInY8bFtQQmOppK++j62zbaNUJ1l
oS4Az/u+8Or4Gy5+/qJLTYw9eiTVYqfWMYOIgGbYXfqEXCxeWG1k37ck/tbjAPwQ2ri2acoaNgbA
g52V6caxY9G79zu+Rked5wjVanbm1Md30L+ZiqwhvmC1yGuRXcD9OJuZlH4xPWJvppIewZBtsB2B
9sqgveKfEMM45KG2EbJtArv8bqrjvshmEX5PwBhuJywO0mBcWJ1mP08W9rhhW7Gp9isY0nq8cmu/
egWBhDOEkSM+bNjVa5Es2Av5r6Nq5SekRJKlHJXYcL6NxMF2ZL4IyZeVk2TIoup1dxa1V/FMWxVW
qKXy4gQupEiX7ESud4/CV5bqeArEuUuKEM+aITvoWCj9YRTZd6GK6E3VgC+GkYOvrGZRd02SCaCs
hdRF6ldnadejI9pvW05ZGAu1r7uLM9PIJJNWMm7BYnbI4XcPzkzHlaE+9lFnSTr94DpJ8TjBXTxg
Mt0tyirudgOYuA32SOolbsIQ/QrtLFsgZQGmzAeUC5ttjD4xb0jfjNal0esLpUitB+RY9MU4WN57
15YXXCAcf8Gr1poFbfnUuzCLYY6UWbjJjJw3ZW/ECuCoBE9XPbIhZjT2HWkqY1r5EK5YJ7anW7Ps
PH3TCASZHMrS/AxRtHFiTVUPalzjs4XM6CLRvfJOHtK5eFPxzQ+3YJztUK8xT7JTTU3UR8iRrUuB
mUfigAppTD86J0a6sRSk70dwYDzGuXmNOte4BnlXniEYour6r1A9nzUoTHrDaB8/40OsmEur7oqN
FsY+OtEYdu5ut2NGBLszitut5I2xHG1PddX/qdUT2vpDkH+k57p3mg8lFu3CdMrx0akml3+p2R/Y
2bqrvsm/sQKwcNGghNypWUAlDIqdbH523JoUr2K3zu5+iw9mq64idLVXctjnIc9JYZjZVUZMJy2c
1TBq7VI33Ww9eAdV97sHeQgcvlpP79S9bKJUrqH4ixLPUHcPCn+FD8hcZlvfcXCXn6+SMdQ0Ya9r
kXuQ4/oG4ks8eZvbBfOwXA+yTT1540pe1Vdm91BV6guWpPlJhgYHr9mujs7yIrB7OW4jwa6gQnHW
ehJxo4ZzpVH1JGOR5Wf21N8UP/U3pmX4B9LK2oM2Ie8qRwx2/Y3slvpYq061r0Tdb7wGr2A1j/Z1
XggDkxfdO5cNfP/WFSdUSZBwxUtgJcxZpAprwhUysNWevKXzavFyCQvbfAlCLTr1YNCWhWc5r0ZQ
MxWqVcQuOxcvwsP+JHWCZZODmNc0J97XqaGdwKeF2yiK+kveNMUatVH1gWy9tTTrOnopy1BDXyZF
l94a3xUMIf6ou2hfxIbBu80Zt6E3efBKOLQBk7ObjTq7G7LxloewfjK+eSJxls3kTscy7uznMLHW
QTERR39lq03oporMGN4ynax0h6yrRyYCF3KDEsh8+ZgDCwuKobi0xVTde0H/VV5eOLq1SgWy7DrV
6zhM70g2G3vXBWreFkN3Nmw7Wwe47T6JUhNQWLPwa23hHi23PFW/D7ve+hORg2dhxflbmOflUq01
/SEbRn8j79iz9bjd0Ua39aykPeZTg5U/lcMggPZr4VcRdHd6rLOJ4o4ZqIrvGhWv8Y/Ze8bQA+fN
Cg1+j94yTkYamI9BDwyjT+y33gDKoqA+sDdRkX5U/YRdJAIFU6FmGHplNxSdn5ntkZmjXUoUHajW
djlm3zynDDGg8pxlpVX6zndp9l2CWFLf45pMvgYMdWNuQwWLcNk7xOzQAiDZS9lrlJDabaiFePuJ
o+LqzgrNYv9bEqx5+WvfylZrMO1K1ZMI6+QyKmY2U9WGpxlhVuT6vqqt8Zm9fnHw9ShYS2DZr/Fw
jksg2q/xgvXCf4rL8cpQVFQkU7FTk8jfpK4WYEFvRM9BZyjbNkb/wPai+LnXleJg6Zhfyt5cSxT2
HSNvpLnXdXXc1IfkbtLmIk5Tf5NwD1PpkkPfI1Pwif6QMeqdlON/oD+UwUwOMiYBIrKjFtQFasCh
toHQsYtD250zGZSRlUh/Kx1m9lq3sDwp3hocr1+qWUCfJCAKZ/PQ5EPEmzYH1SgzBebYmmd5ps9n
CPpfBmVKDjL0Gc8zq9n2P66SHRTE/7rUa8RPV+nB9L2aanOna1p0adPYXuXQfVaiQGVdxuTBh9qw
0wsXVytIPJe66loWuHD/4HmZy26KO/6FPy7BHWzrlq1zvI2T9/I8SJPNTFz5KaionrWyJ/AOrahD
ZdWZebWrELpdJG4dYLg5f0LMJ8h7y/vcrp4/wSw6e5V6Gnkno3XvrUmDaacN1XfX+CjyaPgmisxY
8jWkF0rL4hBgELbRsdu9BFos8Eir7bWSuuwstS57sdQOdk6pt7thbmaiQno5dqqD7EXMoQPKFPSn
UQ2zF9Gm727UW2c43dmLGbGV56k6NAF/NmrCp9aTWryB4UPeKDCjc6S46SPMoYuMCyfPQWhAGp5w
VHqz+2I1ulb2gu27eSz68K/LvRSJsRAV9bNhJf/xch9Qy5s15bfLEWE3j77t6ks7NUBjGKG3jF2y
PbExshdw2uhL3b66iBo9N1WtXP2EQnrqRF9aI3AOpHgaPG2K+MvArnWj2jVoKX6ThatY9VYfPRzm
jCo4Dw3u7AP60Lt6xCJJ8cdu1QSFeJlC688iwZ2iTO6hJrPEnkkY8DUWkZWfHcMcTtJpV/rxziH+
3rHjEP+y6P0Rqko8C/s08oCwVu2+SsqHCHVqdQsnoPmpiXdMu8cq6qFs1fwcxBUMQ89NV4ZpooA4
H9K0fU+QS9mPXYlx4NhE6UVDcXwZ2Xa7kU05Tp070lGniFgZ2e0G1VCtXCMBhdcZ49PgkUWIjPoV
B8KSCvkoVqCR5oQCgttocid3Ay+1F9Eki1jEzatpWOrBGxxlKa/yfb1dpgKbaNmrvo7I+72SaAlP
aYKTGhzvhtV7lK7G2isOdahaK9KawaZLeIOjMdBZ8BjZgdnm7TRHqLsGkHsCP0SWpKP6Hwd1ujdm
mZwVa29n0fQV73c0ypZkH6Nnp4lBZuGV+pHWIPU863sEDIG0sT09Ghk2tMNg+kdTwGdDKiJcKzac
e1Hl+BVNpJuppqOPKL71zMKUBn2kLbFN2A5eYe/hblvnOnTLlTsm+muli4v8IDMMdjFcSKzheJEW
6gTUIPeiizyz6vK7ogQ2hcBf4mXVuBjY4y6ekvrcDQobzk4V3amz6v4kz9os+uvM7oVyVEOg4gz4
DP82FHf0/tbbdrOuilWQmIwpm8VtkO5crKxuZbOeH+iu1KNX2VnMcJE8XIyJkzzJ4petmF9ZKmV3
sgv/gGyl42+xlZ0sQZLbvcrQVQ7pQDk5iHX/iomdWGHUBLQphM0uY958Rt59rag65WJcCm/x0tPr
XUf1diFHfF6QhEhLufZQgtL8103ClP8UJ0TkZ/4YGZdXxZ1jrtwYO3LZ8dPd+UDzEkZqcc9Won2u
M+cuHDuQIHPL0dJnRQ3ds2zZdf7dS2dNjjHtnm0c3fGaLKaTmJsFeOZFaTo90AmuVBGtWeq+2x3a
euqe4y4Ylyk+eXt5LRlvrCUjc9rJaweVCXvsA3N7+2/QUBjxOlwT5LUORa5Na6jJRvb2sSeAPs7+
eiUWnFVqYaHY9cWLZ0W7SdXtd8tUrFUC+AHyUFA8wR+83uKocqxi9vMndciaB8fUv8q4vE841qhz
us10tTK4110zOe9Da2rMtk11CcLYPVu6sEhDaGgINumwqgdsJUsn6K+wMPurMtPzK16Tk+oCOfsR
F7oIVhQuBSs0RsgOX2iYVWQosMwhv1AVF2HX8ZJhVnKUsdSMowUzpliV+yYC/K2xil+Xrj7uYwqb
T30+3TdVj09QQy5wtOvuybIhI+IQcOrn1i0UoGZSoTkrWxF8NbzMk/4om6MXZWs/CcaNF4NBdNrW
2mSSuaMGXrso5lPM4zdm1QXzEoZYO7N7NHC9xaqJAkA4Mw5Xm+Jt6k6HrLCVt4YpVaSsyNla7xAZ
5a8LRORbk7o7TNTyZ14S9RGF2NlhlzgaQX+MuN6o2qPoszxYjdegLLVjyDL7aMCTcVoy5DqT9kL0
Q/WQKZm7C8Zo2A5RMj6l+vAHqX/rj8hiHkEv4UtemMnGAXlxIJkeXpHARU7Giq0/nOzBUof2W6Nj
8Wt7VnJ2NUABdQ3qVbFT84g2Qr3wWPcwzdGUBy/uzeOcmAHuPwd/OnVl1GjLdEN9GM3Hub8RWrx0
560my/slhgTeify16ax6Ww1XoaLYqzZt7DMO3i17noinJSjKXWcYNvgaOnxRAxjtxABJkcl6J4NU
tJxbtwgCyCau1S0GlLpWrYbeiWpY0wPeuWI7G0th4TU2KbPx8IG5S4VNQzQ9+C4bTkRWzrIlL6B6
qK6GeauqKkWbsrBtl2VSV1c5xOMdtp9yzVoYqAE/iPng64hv+Fns7mXT6PzkHKg7GM9XKPek9asX
gfqCv4A4/6Dyn/wW+HGMXVKYP6pwV9ZqisVAgSrL3vamYM9uyT8nbogfErmXx8AvlQUPfvPelclf
d9SpgfzrjjW6WVt3ytQ1VqH6ztRiNC2qyntFiPmjsozqGsAkwO7RfZHh0VBJr6STu3XmUYVtbIUe
ak/stidM33XBb028Qx93NYDlPuBMVb9m6Ur+f5ic+sEy2PJCp7PzAi52MvzcxN1SWVCEspbpOGG0
1JvVKVIgnG7G+bSbrYDkodZKG+8QxhQIoDQLGfwcY6DcuxVFqi7DjLSjdAbW9HGXNRSqIp7JhQCj
+TzaiU4daIIH7Of+uq8a56Wx5r+g/AvGYu7Z78M/by1Am7ua1d4qMNv8y1imDVOrl+19TwlXjud1
G6UEd627OHWlHW8qr++2/MnmrxmiJ+2cuDWhwKziIsb+EyHae+Hb8QJrs+lrC5KUN1ia3OtxnFA+
9WEr/pBqlGdScPGmynjrYaPNKtfbfI7roj5dhlZqLDO8+fo266/jfEhKhzy6X3y0KRogsiXjhh/C
Ii1H1qLoL9+GuUlVXgrxKkd9hpuRBY7Q83T32VEWJLAiGwCjvJv8vFrtNPCuRhZ/LXp/bTI1nJN6
wOeqHcOHDCzPUrdAoY4VAIY+yMt3TWteML0MPzKDaqjeMuu62jZrtYItoOkfdKfGVEoRH8YYGK9u
OQZkcNLhSe/jYZUVpXntkIDZ6HVU37U6jBK9N2dCZ9+tPvHyXTC0S6dwoehRMKPC0gf1neyu4YPi
DNN/1GwQtyXpYKR48hibuPx+ai18dDRgXJlSkHuPdczfMJrk1w6bQwse7xVmnhwekWfZx10dLKu6
z3fMUsgu1pG5CuYJVx6aJiqCWzsWVVYtjBom+T/+53//v//7x/B//I/8SirFz7P/ydr0modZU//z
H5bzj/8pbuH993/+w7Q1VpvUh11DdXVbaKZK/x9fH0JAh//8h/a/HFbGvYej7bdEY3UzZMxP8iAc
pBV1pd77eTXcKcIw+5WWa8Odlkfn2s2a/edYGVcL/Zk/VHL3jsfvIkoV4tlgP+GJkuwoICcr2Ww1
oR8rzHf4yukFmeBdDC86yVZfe/YTtHfwRrdeg5UlkpcX2ZHrA9SqMkfXzEGoy+ySddsYxavvhM7e
mZJmJZtoDWbLykmj02AWxWu7AlGdvsYGxaBk0pKlHKTGXbdySYXuzSx8zpzsPDVDddVMr9i5ft4t
NCOHPi6DWelAVwu8k2yRUq2ulaaM66x245VTptU1t7uvf/+7yO/999/FQebTcUxNd2xb//V3GQvU
UEjNNt8alHPA1OX3xVh1972SP0tTeCMDU5RNwtpIi/moU1/kKHYTCZtpdgS+ln0UM2dGHkSntXj6
xB9A86p7fnLiUdwefowSc6bkR0j1LRNVXrVdFn40vCToVkwe5QLZAhsMGSV8CZqkfcgmBzIvY3zF
q8+RMMmKXP/Ll2H8/kdqGLqqma6mGqYGD8/89csYKi9t/N4WXwfPWxuzGrY2H9g/tSzeOBNIFHkg
DP4VLJ0hWFUUOX6KydEtNf5jnCsmnPH5atmWZ8GAOLA6paQQJwOBqKbdkMNIWAhY8bkKkuR26IYs
QvVcBiDHqipyCoySbb9ywYb73VFeI+O3IRSCn1El8dFFqDV1kYsMVoKBXenff0+W/fv3xF7N0XXX
cDRdcwx1fth/eph1wKFTx5b621TVzUYz23Rjsobek+5NnqM+vzhmpH7NnJRCVCtC8v5BdAncRFnI
jsIxn9Eg9h6hZUeHLnXHdTyU2BFWzSMmrVh7Tknw0DVRsr81g7nEIussKonrbatEGPQESQtX9UeP
rMWM6N7HPZZun5UZeaYrhn33ea286vOmPw3mevm5csRn3BuA/SKxyLwA5OVYZKN/tGHk57d2YGD3
ybe1lb3WPORzHEKCwe0KV17x2Z1EaWYte0P3/8tsq+vzdPrrY+0atmYI3Z6TDI5h/foL1apWo/sO
Cb5TwnLTp6qLyxI6SY4L8ZR0DPt3LOTOkVd1p6JxETPo8ubVrvXwaCRddh+KKLvXElxSk9419zJ2
O3QwZPygwLh1HidjiACn5Hi6diub7Whl932hOySbk2Yzyg/3vILid152a6gzHnIh0Llj08iaxVAp
6FcbMaclzANSyU69jG2tOLlJAV/op9MGYeZdNHlXT61hBUQZ33ifiB1zmHWahjLeDr0RXvIo0dfA
a/v7iJljhWFl/OR3pPLIZngvStFDxRsm5S0Jgm+KCkhf0Z0TutzTE5y1h8rUmt0EgIx0cBtfdXLC
V3kGp+g7N0DB8kcobxCDjJr0xXSnwbldUJQ+DNYU/Ozn9U0H/dIjXRkqzFr5LIw3WXkZfyX9BIHb
RozKV0t7aYoeP2RdQI+ez2J7QtJentZT6N6Csgkg3zw0f4qYGrm/BNMez2nTZO02AVBvefDjnemM
yp4icIzSt1IbS80JsEpAbOCEVYB3SpSmO5KXRyiAloxbfsVe46dTwN9rVOunw+eY3GVxu5JtS7e+
RaZfb7282YdqETwHalusBDWKUz6Zztmljr405qJAm87Gm4l45VWcb6iymnuMy6kjey113coab3QG
yWAYPB8rQwfK60x4GDuXfHQNLEt2AlKOLn2FLoLwpmJpVum4GNUIm7B5sNG4lKOz8N027OY0ub16
BlX61yHLMOohJ2Bv2c9P+qLuUvUcacAXkbffyHGW9qGOTXCxm9i5GzMs7AfPCt7dHnZMPAq2ZV0t
rvaA3p2bG+F71eUQtDwnAUdkKo+U485m53nP5K66hRsdqKWNZ8WrVH/d4bFJ+Re4nVsWF0OBX4F0
Lxbj6VQeZSwD84omqFZcyOg89wUaGxU7dX/NVpgEGBjY3YiYs78uBItbJQM/Iq+Tl8gzN4ggHCX8
az7vNTkI5yc8LOskSPhiIzB4a3PygpXNtmKtNTorHNT1z7BB8qPwKutS27p1GSNQh3//5pDLiV/m
JcOyDdcRluNquunIZeJPbw5RRrgbK1bxVTGjbGmTFdrmZYG3KECmt06gYIeu3UvuOO2RfDL6BXPc
iVBKVAsxXZJJ8a6+ML/3hTXiU8v+heVEfRD6oH6JymIh44FnhDuyocVGNrUMi1AQHE9k7YyTGQzV
7balVrAgb9T0PIkg3SS61mO8kIQb3fEd5pTY/tIjbxTPoNjf4qm/NIs2f/fH2Fn3GAPtE3QXv4Rq
fgMYR2iV3uK4mbdfEvLJEuj72/iMuAQMu6ESoeNwDCsnf5zrkqsiC82NbCpjk19gpe5i8l0Fwss6
DO+gy/dRmxePGGRTYWnqj3FUtPXf/1rOv73neYfYFMIEv5fQKWP8+hapytpwqGIGX7ugxQlay79M
Vu3dR2lpn/u86heNaPu3oQ3AD/iuBVvZ0Z7RyNlgid2/iW5Itk6rh1thps26DkC6GOBLjtp8cKis
HWVTnslYIHRqNbZ9iPQ4u/IeR9JFZcFV4oV8RSwQu9iBh6Yv1eLkaWN/KjDLeG5GcQmqaLogSpQ/
u7r4oN7R3MlWMCcpmyKoj7KZtmG/rFy731fzlaXPVs2fDHsre0Nw42sjreqN7+rpIZghZ2Ag21M3
84msWTu+XTZ1X59A7QG1lBHZ9zmq7HVkxB12C1mN0lQb9d+ZzKy5vpfqFvUxcpsPzM/FLo5qkimJ
SgojVhlqxN08tG78ne1Bzqzd0b6zkXKbFsLM7bu8Ms9VLsZ9OXfIXhnXGsv+Lz+8/GF/fkx1cpRC
U21DNdmsab8v8HqkqLve9Y33UferVW4VIGqF0t8OMX/wqJG4L3kVWRu2FNGdVTrWfTohvGsjsChb
1MGTi+hM4KBsgWdTqW6de2a4yGpwNWOPlJk8oBWVnR2bOc1vTIVFFp7jDqpTpFqGc8dSb//3f9Tm
74t8XRgqf86GChPWMAztt6VRbIrSMbRIe7c170sNqfmuYZb56TD0qPPBd9RYoEz2IkVc+g7USL8y
M8+9lqmeb2K29xgpoUEqstw7lE5oHVQgNLsumaY7rxuqTYE18xX6Wb/ojbE5FqFGLt4s6h2ga1BC
ybR2vNTbm+D3DvKsUKPudpb9OPtPvZ+xz3EU1uL/MlX/28OvC9fSHc10DOHOm/ffNkMsTCb27GP1
HqXpR5ZdSM97d0MUWedwxvJIfI7Q03iF4pFYfcbkWdw6+knDYOt2QYlGzUKeRtMMIjbKcSNvIAfL
DpRs5uyHdxwpWo9/Qb07FAbKYAzQWnH6uxv8W56qQz1LNY3JuicHCu4AwqgOoAdumF5fbKljMsfs
sNXubkNAfd2axjzER3NlgdbsiAxsnV2rOn3SHWEepNkQTsTZ1VdFsxOI6ELAoikPcmyexrexKXh/
ZyHKoN35yrDpI72G7uu02qIdyjuQ8s57oCbY0zuA8ciQ2GxixavZ+O671dvNEuYC6iJa71yrBDFW
fe5AbIh0cB5kF5A1/qWYPEQ3545sZO3SeCNm4CLI79pBndNDdERT8cUEEPn3j4ktn4Nf5gCL3bAL
sNW2HUCIxu+ZASQrEw0t23drADle1iHJL9wF1pHS2y+l6fUrUdfWLpibSg+GWzWa7E728urGvZes
8FgI8ZSxdJLh0QI7xcvtG2qg9kurgf9wclNdyk5Xx4bF41HhMPc6+X3Q90+4E5VnUQr7TvihvmxR
Vv4GzB1GlTG+TnUB6g/XlH0W+sVTpVRf5IBOyeqF1Y7NPXKP8THwp2SdeIPytQkXckCuZ+6qcIPx
6BWZi0+8x6t/vjV+ek+sb60nVjHGbjAU3Mgk8dJJLdJ+fs/vi8zRVtWi+n6cD9B//opVmVndywNS
KT/H5ODPa5Woq2/jPmN6hFISa4pf7vX7/UsbVBDbJJ3q+aNtq+cATshbYmAvFJdDts9rxX7tI3Tj
a/uta+DQJZ1aodbkWW92iR04lEUWph24EgxGEDkjDr0SakKdWdcuG9C8TqCGum657woKfwiFJDwm
ho9dNHT/CPpcNfZHFh598OLmzaOjg33R8/rFhSBwN5mN8wiczVj3LuJuIW7Ej6Nfddjc4XsUIV2x
ZOECwnxoL3LsMOHglVSKB2uVsb5GMazKp2Qhe2+HvFmabjTdJ2yITmLQjK3+QyhF6p38Jn/yKbKC
kfa0xYr5+hmSF/x2/W/N327XwuhblUK3FvJaKbPyeb8Uy7GDWmBplNvNuutz4yoKraHAwcca89kw
x2SvWrj67ezvx+Vohm9clRqbN2PcLQl3l6d+7j0brWXeOshNaydXIuRlrzOPlmfF4ANOYVxMjWgy
IEFMrMVAUavRvTzkXoOYgRemyxlNc4s1wpz2djbDhedx7XxQmxZ+S6xfPi+N7FY561O77KNRX6Nu
9Gw67nhvq1O91Pqu3sqmPAyZ1i76zkn3XVNM9zKmpcCDFUhPsiXjxejuc6cY7z5DrYjQz2+ja2aI
5iqyD0+jVFwnOBqRah1fsfX6oN7oX11FMx8GLTg3oz28itIyQNOg3oRDys+j+piZBmrleUwLcPkw
BpfRaKTlMvHPHtJmD66qDI+1H7GLpmS49btpeNTL0TjN/EPH7bKS/CQeUOBcQAoytssVBzIKLyct
ftR5R6DLP96zDSwe1SFt15bW62vZHN04vM/GcilbtxFjqS1NX1e2MJZJnfnskRH2squN4ZnGMdQ7
Vn99tsMm0t4J0+rrveyQh6QH9rlxhTFrWfXVQo6WPY2t3gVJUT5oLuLZZSP6u9h2tLPXAkgCRFp+
SxAgS5F1/JKnabbN0FPcCTUvnrH+upcD3kPdtw+BXSshanTwOtzGvBscZyCnMg4XKLDpGTLA4jZC
YyVzVGLz9DlCDvOLDBc1qwGZbKoOi+XKYXccYE0+iGH+zpLqqPmIyAcpzcRqvH2W9cYatYYSZU0S
Ffbgpd8MBHTK2Bq+Y1QEsBhLzYdu8pHHSRtr50XqyNzr2LchCc+ca9l/WBSVJbvimmXpuOd9nKJY
8aWF6YVJ34AAYJ3/dXDn5mesSE1+xplouQHh5i4CarmvWPUtpXJAWtno7qkAMaMyty+BymtZKgZM
Y/Jgp6V+Knq+5anoUXxGtfF9cmbKkqYM51QlVWViJqKbbFJBfi+LRivf4Q2BPgrcHC5N275BzbWS
rHyfAPlvvXoqtrKZ6Idi8ICHDWO5m0az3siLkYRc5vDcvvSKgryTF49rGQ/qcNdEmnguJrU7JL0p
VvI2WmWf1YQ0mJf1SAe06E4mwjJhC3rDm4mN8aK0pUHRNN5j5P4u45oPdht8tzQ2GF7j4RjMw/VG
UXcuhn1rOapQxcWsLUq+IKDvDKtQUOzsh7dRNEgAlIsYv7VlHzvi2VJbezE09fTa+HWM21M4fhWR
D2+90r8bUbajTOIDwlT+zOFGRiQqLiU79mBBmXvT52n1EfvpvTJ0xv3khxmMaTFcM2DzSwgT3iaO
9VnbV2m93ag3OWu9IajXXpQsKvQTL65QMm9haDAEK77STZz5qORHb3qguuywykq583pNuRtsdMBi
vTzK0Gdcnqm91/OPYsH5W4cZGMp64sO21WDh0DXFFycJke0xFe95zIwERLOrXN288O/Z4TgLAwoH
lVhilt9nZ6EH95QoT5Fq9Edj0MyL2vjigl9IPMuyrWVIHlKANti0DO2BUiSZ2ZYlg6tqwXMfA7gF
+hKDImnDZ5Q67EvclcxXdFpePDz6xkdehuFzoerVyhlTPI/cobkb5kOhR8g7ZNVO9bLmTnVsDvOZ
7JTDStMolgIS31rGfhtXJgO2l9YTpB3tVOnqdOzdtMRAp46epoEyuA/44iPEN6MxvY9OBOHCQ3qK
eqs/rX0QY7eLIPCVmyjRFgKo9NHWEY7VYKR1CFYa3U4xm+utiaq8eRpr1GEW9tqEb/fcZBgYVAWP
SSTS6rmEKLjGGCzYOr5VPmcGcpbM6jZuMTT10sRI1MkRvZyboW3buwAt6aVsOm1XHlhgRrcmioru
EV4i+KN5cDpZ6p1e+N8T/cmLJ/UrUPA/IiCab0Ndegu/EvZTUun1Knes4B72X76J+kG9G5RyIHk9
qodk5EdKrAKJFfx8lpaqt1cYtvFO5X97SxubM6Q8sfKrUWOT3X3XtKD/k0dDqZLkz4iV3SLGGuGl
DMdgXRVAhP90Mj1dxVbCE6BGlvv/OTuvHbm1LNv+SqPeWZdu0wDd/UCGt+lTqRdCKaXovefX30Gm
qnSUKuhcXEAI0EakwpB7rzXnmKe+VHfELPIDKHTjKSsz7VB443gzr5VNwTvlB9kjKuDEkRRtAmIq
p4+mryOJ9qXqsOy1lQzmIlx7JPHsVbuhh3JnT5tlla5xtO0p6K2nMUsf4VHpTtpK8cnO6+Cqqsp3
Lobdcxik+a7AZ7M2AFM++7mtUPYrZKgs7LW74KQGTX7XZFxBhA/YZt5slnp1xM28XFC75wbe7boY
anm77OXLAuU+qRL0WTxl368qZEpPOhi9q9nrf3ldTIHpejlHa4eNSjyjIXf1HYljOdLkksiu2Agv
PqjFlVWl9TO49GecSXw/o96l422/WpOHUGs+SeA92Q6BICp8PimwUGppxBo/T0HyfpJh9a5VFdar
36cAKsyovvPnV0rV4K+vhAiufs4q/9mQfOktLbu/vBKu3t0kGQ7XUoFKdG7GLy365aFKm83fTPLm
Wke+NOvfu/K0h1RdNiicIUD6vc7TZl4RSDJ+CjMKNMCfbXxUq0x9StXoZfKj+gr4T30KtBgFa109
DCVDn370VstBeLGJNUZq/X5K0IyHSEdVtKzOgsktFDqND46nsAapX8Em0XbLM4KIRGVRxDSf5r1j
GF1jImhuFGblB6o/4SXPvWwXJOQsMFoD/CGm8OTbSe4EEVPKPBxwl6YDyViJ8bAc4Q/PMN+6+2V/
QOwIr91clrVQ4VaUjnJyGO3gyaptA2CKxmxcNrZepUmzkNA64S3FHjSv1lIW7eI4itAbsWon5QBe
0zZ3y6reGDhDi0Y9BtZ4z4X4SbWM7M6Mu+wuZsqBEpMKfVfwW3D9iB9vmKXHZS+Kkfb8509Q0X4r
Z9Hhs21ZUKsxcAmJD+WsyORqUtZWzwxvGLcUCCeNruTEhdFLgWM1hGlH51bI+tGoMr5U/F8x2nk0
UI1R3HjZqypb0V1R5fFdSYj13opFQ3sswlhuwxKVARNvazmU1mNedJ/kjhtzm2rN1a8taCvFtE8k
tfs0df20mwQyzgA43KdSg7wxUQK7GDoJOejD30/HHtLsrZqfTj8/W9HikLUtozz3xJM8jcizl9Pr
YsoPBd1hArg4rJzlFJmeVqcU9emz9eM1bbuOj5ad6e5ylC8A+ilcHY/Lc8BEolk3riQrGtyBSuCN
CmHupiB8wefydvm5yRZoYrQBaNuybXnwiOLZ6NB1308F56yc9NJ4lgnRPfnkK+5yLYX3Ni/93Paf
lv58nBnZP57P/vfSh2eJQ1tskU7TQ5Rv607ytlEQhi4TtGmepU23ShokG9F2+ernNl9pp1XXKtp6
OW3Z0elq6eqp2W1/bjOFBTBtVMuN6Kdv6MDBY9aK4Jfny3uhUcaaRA+pug6tO/jvuWtkQfuiduIB
/ViACEdaswEDk2yVF63s6s9//n7/1sjWNOYICDIMXOiUbZf9f2kYZQaTnFBtghdANWF8MMxdrWUP
GLyaN8Nqt2Kslc+ybwk3UE3tWsLU31fBZGwx++enHPq9kyMcdFBY8SWfHySw/isjRgm6rKp1c/nz
n6x97Jpopi1MjeKmoVm6pYsPhTNDkf0woCv1eRqHVWRPNdIHHvSkIPPZNJsd0+TY6WXvxzZ5MIn4
Js/OUVO9ezGz+oi1D7m5gsWKNgLmqTTtX3z0+k4qUvncwwy7l8b0aqRy/1JUfEAqkTK7NFhhmy78
TD2PTUVpc9DJ184TbvKGbSnEJrJnWVoelgPpwPfkVoX530gQNOvDhYn/uGUaQJQNU0dPg0Ll1+YR
LnoUBtkcP2BwwRRJmZ/oz/hzkDeL5vyQqn5+8go85xSw9x+2L6vLET+PXbYlIofVmuhk/c1P8uG4
n6s/z81tjDu4miKYsHp/pwE3PwbCfsE4QA2k1kcCGkxfbCy9Zu98CE5Qd8A5f7NsQq017LmSTrBp
2bk8SS8T41Rbob4DRzfcyUXZA9O4EVHOU0od302/aqG2zCcsTyJ5ZeAgC/CPy5PgMBsvMdFxy05R
t/HaK3p9aZQcE2qEDDlpz8fzw7LU1HrugFlu1x92ZCmsdmc50OCn4qoKINmqLUxwevHkBlrYPZiJ
MV54Q+7atIPuNT+UwwuOqfj+fb9BaZRBcn1a9iHOULOsOeUJmTdG2cBy9QOFzAZNPiVK+WNp2bY8
xPPeDwcv25a9daObe+FDp+knvzjKdkvxYUxuhVIU1MX/9bDsnCyA95tcH4vjsv5ztxyBNKZpMNCk
tcnblSZpo813XmV+kNFlREqbXqz5Pow8JD5PTXbt32/DiOQ3hLW29N/nvXOaDwjOjE4iaoHlSboy
lW9Fu1n2LUeF6VTtoa6ODFTme/l/elWlG/ehp/941SgdZNcaBFKEdJog6BLQmIDce6lRsuBKK+wr
xk3ruqz26ii9qD1VfA0Aw6kb1OyaZs0X8oW1C1R5/bIsGZ7ODJCUDKMsdKaJE+KSZUfEPJ8Yibpc
L6s/H5YzKriuPzfJNB+cVonBpDS9dEbgAoxNzaxNIBvSedn28yEw/MD1izA5UD2OjzC8SACcl5aH
WvLG3FkW6VolG9io16gNklPkZxCwrCJbW3wMqyoqqnUKZgOqBDxoilwDxrf2u1/m8DP6LruvG+rW
/ajK6/fVum1vbWKDVE33cldkFaWXsujIo+PgwO7bSxZNJ4o/ydmnhwf2VFiO1+ja8zCoxroV9bRd
VnPCAR19GuNrGdT+U8WIRbET/TmZxg7D8i9nGd1NikmG4WYTURdQ61d+zYcR0dqzZ+TVNu+Z/uR5
UEC0DO+WAyC9jY4ZeMbNENrdURQ5COHBLl5Rg85PYBWStcoQBB0BC6k37ahPzrIDCdQtlZLmsfP8
AroMQNk4Q70eWuphOUCUMKklii6dRZ5q4capp3cPvc2k1YPRxsy52swmnC/DCnAi4qEYAxtDZm3n
har+pNdIjubdkRWj5jaYr6R9ZaytQAyHWVyM7wv0nBRIx3Ihzg3yKjOBZy3GDL+I90FdpPhy7eY4
5P4Pw4Y6dN/oJxS3ZKCNl6osaU8hwXyp9WmthI10hbcw3o02daUCDekuztThToWyeNvqp2XfsqVS
zALVTWC4yyq1i1td140DmYrBvg41bRPLSv5pzOrN8l4YQ9u5QTPVlzQpaeGNQry/vYCYV1mWZy+K
xo+aVB55PwRDeS8IfFrOzJQYBFoh8CTUCHAk3bfX9jAGn/FqvH8Qqgdkr7dgdGpkdVzlpMxcowKM
IHUgLzMdtmld4pPD3Fra7wvjskCS0PvCv3eN8v/PMb+/BM+T1W01Dwt+voTkq+Jvbsvq73dlkqk0
GfGmbmqG/fGuLITf2KnRDo+6PlnXOGmvxHeUL0pLPmYHo2W7rGZgO4xKpWBW0Rl0+5YS5NivvNyX
upi3xyzcDCAeJkEpQhL/ryVJN21GGWO0XZbe95bG37QmwZT8Om2dR1a0JQ2TgFwkRNrHOQ9zh7os
0FA/6FUPeBPqrlxpys7UgXEuSz+32f9h23KcnV9JDXVGKaUrBTMm2YcUpw/dVFJ5TGzv0KnFfsym
SNsqg2duxpY7z/s66TQbeMYwUYbkpWubZKXVlXkobYCior6PTClhVGZk+zAIUy7PrEZj9430ReUG
K5OG6S/8thxFBSBdaxZJZstq5T2YSFqeC+SCm662KuOSDFkJay4sntWW8UcdNOQ/zqthka98zase
/HTSb/n9MeabBTqjSfJSbpO4GTDTs2Iv2QaQnK49Xd6T6Q2bZW2MW/u6LFWtJUMZI08vNsFPO8tG
yUhfIGh5+58HL+dTpdrI86nvxy7nJi1342VjN5A6HvoaLllN8bZ+KJeMVfrimRKwiRKgSA7L/ySy
7Ts6lzrF27B77JqMCi//I4O8AhdP+QBxKzPFS5GGX4JoSr+GU/SiV7nOsH/w+IJaKBsJh3yYDwi5
TzyGouRS19uIrefh0vviMoZSx5hPVhnb2tU1/oifA6tKaQvP/TmUglBK5gLuuO3U6unGCqdyz3jc
eqBNfKtpofalEF4MMdHXLpoWFBe/rLkJzTvaYLoU/LAebTnz92ZYdZuy54JTR1+X/bSeg/WUEEmv
N/KczeD1a43h/yVJGFf0il18Ue3oGZdXB9ZPFQcaudJq2c677kbEA3+aWarbvjXrrVnY0qcAeM1y
QEJ+1FrtteoAXz16yEIKNPMTyr5eudY4WWfcw9q1LjpaMvOO1qPhC8lKulW92jtOaVqujFTYN1GP
wwUu6VNd5TX4ssJ/FMwNCl8ZnzvTLE5jpcNPGrPxGZtHuGlCLUORz96wAKwqEf10WfZWeJ5MPXuG
sjRcKmITmJJwVBxO03b0JWBIbTg9N1EbuzLxN8flJNP21y3otgep7qUbMyNJdnlhfC970w661XIS
oYvJqvEsYw/SrD5XEWyWaZwQdtTzrCmMtMefq+RE/VgtC686Ulr66+qyN6woOSznNnO6Ulj6lHRT
eo+2TuNfBN4h9DvxY5FbXzfnU5feQcHGLa1/27ecIXlircWGjCZkH2eeJz6VQ12B7AA4hwCTkn1M
g6ZTjX2Sz2g6r5DJlTKjYzF64j6erLv37YltUHVDIWs1g3fLaPpt2V4zJHHTGiAApqXkJm2Kxglm
qYk0EteSBpZ+Naayv6D/JA8iAqvbtQhrgPOuzawxD++L5NWYh2XdoxmzJXYTRg43WWA4+jkbwVjW
JVE979vK0jiH8iQd/iKumbf5yu2IVNvjYsHwFZVbF4WvVe/fmZEXvnV9uSWpOA+cIn1NCQiPnKK9
MjMWgZPHEUQLf3qrR+9qVFb/SvrOt6nKlRd10geoYADuBsreDpR4MLueaYIUTJhBYGCzuQ/JHjzN
zqLINS8uBy1LtdaQFWVZqbtskyosM44U8Bzp8hx0EMIt/M7vy+6f51k90WNBMOXrzksHxwZzjtc0
9teSUeoX5rgyblZF2Wd21J7RbYGJE0F9LwWMla2p6j5Dirt6PmpFR1r5Wde9u5vC2dS0OJsWF5Pv
p8oxmFD+zP6nZiSawtDS3OmqwUSAxgPFPuwPBZl1th8xEMHMqvL0NxDUuoMf1J+UOZ9tebBnJ3Hr
p2cC4qXjsmk51AiAQnpwTlc/jzUDkgcVEeySqBIrVR39q5o2E+lVxkgyXaKfm0ju1qqdZw/kYql4
bzX/VRuQwNSMoZ0uLlYxWJ+v+RDPBD5Ff7RD4IfLM1W+8uOZ8jmgVTMkdWtIlThT2spFGJyteSVh
GHpO+ykB7NaX4aY2pTkXgT1mokf4EMnndFFCUjWJmh0L6WmYlyKlTE9+UTW7nATC96Xg39s+7M39
ul/LWPlRB8gHm9oorpJ5MTBk+SAJHpbV5UFoVmas3w+CbChUgjY41IoNxc2VIrzpQG8mlpY8I/lR
D5be1ivVwOoMLwMyWEB1ALtaemMlGjms8w54aMWqt1vrUPqB/VQlrZsY+kBGCtL/rO/GzbKK7mtP
kpx4INsnol2MASyBvt2S58pbzeg7D2vvM6HtoZvmM6BM0qpNloTZCSwvWmawu9ty8rtbxZ5GNwhw
r8sJzQdtrjD5c62p6UN9b2XV889Ny5JV9voqnNMMZQJ/lDi1TiSSW0z68c1BmhOuOq8u25aHqWDk
4uA5JCLSAs4HMei2ogDmKvTDAOkWoBSW9WleH2ofFdOyzl38X+t+Wj3rcgbzK5M/yeiH00rOvjNB
BNqZCeZLCA2CWDfu0Aobm8AqwqNhpv65teaGk9RUj22eQb+A7PvWviZJnH/PVDSkVaVajxKXPYQD
SXP2+0o95GYab5OyLe+YdYL4SMvktSNwczlL6YqrP3K1QrjnuVxat3+u/KniV9sNXULdNlWZsrAt
hCbzdfq15kWNMugsufC+inzGH0yaf0yp9eHt+K7Wfv2axtP6k2jBXEcErLtxeB5VovGUGluxJJTw
2qrDniQkIv9KT2NEll/CqKr3rb3SzCLcpkUe3AXZXRI311zz9YMsCe1AtYBAl7xI3LBrUcDomA2Y
NemrXB6hfg2JzKWDp8NBC+Nz0z4ruqSvmhF+G3W7ZoutgnKyVmEVaQJiLZSDMYtvTBlXEEDpT6oC
XCvTPkVvKGe1myl/JIzORukDwVilv0lylJWdZMVTtmnVPkr2RFCRTwMTr73Y0U1NXYyV0tGM7il6
QPVW+/oqRpK4vA6bTQhF+ijJJi13CKlORk7rJkWZuuo98qmsIHE9oeQbLFzypvcSbTOJr62uZvuO
UsvapD7uCkCmGyrgg2tWBWNv0e69KUx2eHHRykzohmKROyB6MXSSoSaF/Ml1To8nFjCc09IZ5HC6
74FGRxLpjWPAPR97L0wRNTbX6JikNcK7YjNqlurEQU/rPm7KlQyQjeQHWDJSr36Jc5B9nZGV68z3
MkeSynSV+mpxF6EGRFKgnoFYq+cGj1OshC2JDIEL4WY4IDi2jyQYAj6vMUjRMwzuY0yTbjKolBzJ
dUOEWFZ7OHwreJg086NmP8GxB9ZQOMZAxSCa2q+pXGon5DOvfqBtzYAxk1HmUeZ43VgeqIb7jZ+e
Uk1/GiJDO/iNbK5iAb6XUYvvRordkB1p1PRYHpjVpSfM/Omp5CI9BkBfWxwZVeQV94FePAjRpAcR
0qr29CPl6ytYLOMT1959YBHuTu64FWTnXDOi50pKtorZ94RahbWb04681RHTdZXuJIGJ+qEICIAj
QQ+nbOR0XdecW+MwIYNYzzTPDaG+5zaxpnOQI1CRTLriWLNOhUfKrIwja2MOujgUZfSUp15/9kaK
sjHMDEupvF07qrcW81GHS7K1B1sKFFod7pWoai/Lg2pCThzKjAi+oEJ0VcraURtrpHKaeSroxl57
lCir0QjA95vE0CK2dXtvchr57JeWeMJ+6FhBcCypYh+kVBr2o929pPjHz7o6oI3W+Bg1BK6uqhEs
zIwecSP6yVVXAUjwJkvdDoxkV6lquqGkfZX7cq2GKreXcRjOcpbeNHjySKdHX4tJHjzGqDWrOGsJ
Qk+DNQULe5v4Zr4CorwyBv+LoWrd31zWlF+n21zVhCJMgd2TqgERMB+VwJDIMtOu7OwbsiP1OR/R
U5EdY3YShpzGlJh0YVqGIbUuvAhrfSeK7+RmmNuAOxo5KTHx6XF8iOmyt2E34hrmt/03V95fG9n8
iaZONQC5sqLSiTD1D04VRVaTKi2L6G0gGQqkN5mDvZzflomSk1k79jvVJEWloA7kFswdN4lSO1qP
0mrBCBcTVI5oBCquJRtNMeoNDRemLWGT3uZyZq/lKVA303ytzeI+dG0j0dZ6KsgAyoPnZpT/7h3/
tUqzvOMIrxWB/B5TyG/2TWqZdh7jbPuWAjQ7wFw0jih2VuTIR4QyJfCwCGvxnAy/q0O51iP5PCHS
XLVwHgrL/fObayu/lFuWv4ZcdhC5tq3QbP7o3R8Q+asdF5RvNrMQuCdtRYB3/tZZwWxaGpvVpNux
Y0SQWqzB+q5J8de2aYZT29vTPtetbSmbzFkoG+4YGw4HTwoQnDWhuVGCEq78BE2y7YJPaMDkSz0F
l7g2FcQdXXhOWzXZtiRxiPVS/iCq8lnKQ89Ri+ghbMt77mL22i/6lESzRGwrWXsOE4IeIx1qm27E
UOPmBkPU2i1vFxCitjTkteJ3+zStVTcQcueOvlKR1WViI5pXK8NI1nVvHn2sX+Q+pE46kAYJqPO7
3YTBVoTNi5pNoBWL/C63dPug+sqhD6V72GDRU8yv1lEs+zXNgQVqYysf0eXou8znBpJLSbQVnlod
+aVUs665bb+LUb9yPcAFVyXrsYcfW3lxe1LlpkFTaxPaIBfHpmybc5ISx2z4eevCK46dWLZC6kTK
DeEJEv2bkKTSepy+//nzV34b1fBNpIUn+OXrqmlaH0Y1OaRUsxR+9i0z5eGmq+yCeC1P7136Ovd1
oDItKqiqq/O3syjz4FZwLfjz36D+9h2ce79oVPgiarRUP/aBFcmsB+ys0zclT76S6tacUG8k0OVS
H5UqpJilOa3G1Rmhx5YZmL8PRmVYU9JG/tzn1iYU6ivBBO15ICwXNMwoHROYAtGYyau+79TT1BML
+uc/W/lQqlwuTMQM6LalKvbcC/0gz1BippPomsxvYcWXT47FF7vt1RXBg0BCPL/cZ6aBRGZqnkSw
pni/B56ufc6tYc+tG7MqOYQMQor+InWFQ/XVPtTmmDiRRTYBYQauwmfGUNhSHsJSkddjkO/gQ8mr
pvaPigV7wiPC0KjTFfkpxn7wp3pF5dTa9ha1vr5J4Kyk5IUSzjRjvpNnTxqyjdlDYw7oVR9L5KPr
0vMgsfhhdzKNkX4ObWSsuESStnlUO2U0vmY6vc0AR6QbS2O7Hv3B3OTCCpiH5t2qjroSN+Rob/xW
2wS5qG61vknxzifmeiC3a+PpesSIxGa0Kvye6t7U4HfTylWl+43rFQxc7egLxsCgLl8lXRdnruxi
JUnE9yoWwaElNnXHjMKRWpj3gFXO3vd6+L1l3IdraRk7D+MeBG+xK+oGNTFVly0jBuUAQzcEGvxV
1oj1BRCiVR25WnkT7I2516Yz3Sb9MiRhMtD3de8P6x6EGbcAkd3bUNl3dte+CVCKKYMaVdkpGOJu
ipqR6hUBEvM7Gd3swRtPtlrEu6DsFWfs9HCiWpK5okzckejzG82UiJUtYVn2sh1kDp0L6TbMPmU6
AgaSKJT0SN4mY8NMWfn9d2Dj6X2d68ZO7+rJbShBy0K5AXA/xxzhJsynpv6b28AHQ9D7V1kH+2BS
frfB7n0whLWyZ/O7NL1vRhUGjKa6zIlNyd7EKJA2ihy2NJ277mIYorvovkK+Z+Qf8wRrO4OHzaB3
990cOIhz8SHlQ/nzL+33CwQjAFvYCA4UQzV/A8xoaj9N8dDHb33YXpENK/eKjdy9QmHsely3V2Nb
JTcNNDR0Ep2rqCOONMVS3EYwhJE0Ur3rWsk/D1aLgjY2NUSQUXdv9g92br2O/lg8+PT8/04sYn+8
tzJW0VQ6MZpm2Tq/vF9njIYS1mlNZMGb5AO+mUAq9rn52CQRNy7wpRtjUAcnkLx8j2eH9hCy2Hto
wzdmYh8yxRD7ZTLVydpZqgf0etle7UnLylvmOwr5FI6PutJs+vqsKcU+onC4VSx/BnFgrIGYZh+q
fpIdzau3RAN9HVGKvWixhXClqc5R6lVbasPxQ9pVlM24+jTt8PznT+6Dgm35Xlk6kzdLFipaV/uD
XmZKW4gAQxy9Walar+3Y8LmfeNi+a+tWC4v4aAyKscYr9TZKBEW1w0Eaa3FMh2qNewkAcR+ctUGu
TiINCvjWyieT4PobzZL2JBZ2UqM/YfYlDRKzxgr1YuiUddK5FFVgekR+eZky73Mrt1zUPCZV+Fwf
PXw9x6qFRf7n/yvfn98+b/Q/3EJViy+poRgffkRVn4ra8rPsLRFCXqGk7S+4gW2Ctjvf3IcMeq5p
GK/QyWRne/Lv9Sb47pWT6sayKjaJbvvn5SG3Ke1C7gFiIFBWYreK2ja+5VLl7QurfiGCeThJlHut
Jl2HUnUhUHkAwEB5FHfjRedvu9EBDoV8t3a27pNpn0j6zUC77xJnL6G5J1IjIc2SHAd4OJmtOaKw
sLvK2mNptGuPHr0W68qRUHK0/E0nQ9olJaxFN5Nhjy9M7iXUvXaeHwVuS2iIU/vZ3PxgijXdiTRz
Rt2QCDVJQYBg0LmCM8hOzUw98lO7JMIeIDhaGv4w0UpP0piUK1oUV/SL+UUdHppmCndMOX3q9Aam
7jQrSBnuEhchuOpO2iMDFCSedf/WGu3RLiuyfLhaAwN3aCrG14RBnTMhaF1HJJ446czhN0RFVHGZ
XRhB2kfLyMMjTazcaWJd7JTAGw6jNX4fwlal65ApB29OdPXU7C1oSxAO1DEdQgOGU0FKh1eSS9nA
9hu4FG4EwxQschQ8ZKA1cylUF3MFrutMh+iZ49BVQMWi5MnQKzIt5wRe1aLmhmYIb4xyrIOxPuvd
dxr0zTVh9OCAx9jDeuu3ulfFTwj9D15FjTgfX61E8k9MesrN4EP1rpDWOdEIdYjauHwU8wMOaYeE
1uLke8Ur7J23Ch/4TsnFBbCzfqe37bAzoan2cGmvaoikchDp16ytzroBlb6x/JuenK0bYKluraR3
JEfk302fe6FxobZvPmfKZDgjrYdjJquXQSjq/agE29Eq4pueGQ/Ms7HZcVmivt0HPRFCAU5a9Ho7
I6T0D56Um3GR2uuIW/kRxft49ltKVZNl1zc++Wd/M740fxvjmoYiNMH80bQV9IYfrsMdyZR86/T2
zSA+xo2DkWFPii/LsluuoQwZrpZV8oWsNypZ7oUT+YA8DMVfBQQzbo1w+poOodgmMcD5SAAe/0zV
w3TAZNn7OJorVIzjuf+dSIjEDAIKj0ucf8ab4cRG1pP+4hmOqmGT9vvRWin+CL4/7ceTXH+Ok2yn
Ifq8AxGQEyCYtWfoVWIT5cr3hQaDa2RLdom2FwM9IPBl8Utad8kK6xh3kTZgYs5r9WkoNnhi1C3m
Abyhfpgfe6Ba8Zz3mdVVe99GquJO3UNK5wvu2hCt5Qw0UDBlb4OF0sgYumbrezSU4vkr7FXhpYu6
8Rwa4qaZiup9Vv9/fqHG1QtF7msOVgwxWPNh9X8f8pR//z2f8+9jfj3jf8/hVzqS+ffmj0dt3/LL
l/St/njQL8/Mq//461Zfmi+/rKyzJmzG2/atGu/e6jZp/kW/m4/8f935X2/LszyMxdv//OPLtzTM
VmHdVOHX5h8/ds26fIYD8+Dq33y9+RV+7J7/C//zj0teNcF/ragoNvDe3p/zLye+famb//mHZBv/
FIzUhInRXRP4BBl7gAucdymy/k9ZB8LCTQNzty0zLcnmJwXVZ/8TlwnKEBCIKiVsk19CTXjpvEv8
09aYCJqcxqBF1pR//OtN+IEAfP/0/jMSUIG488vNED8n7SzT0FT+QgF/7mNhiVlTURuDqZ40yJpy
cVgeEhrLDGnhSoeyqW5VOywOEjfwQxermLl+ri8bG9ln4C1lxqru/Pwwgu6eAANAFdOVfU4bD6dN
RRZrjC0ZjkY7TOskT6yYX2aaHao4HPhJSFcSjbLD8tD3lpzuQjK59vFIS8XKsALVJW5MuiCHZV2o
Hh6tMtjSfSNc3sY77qZ3SF1hbAXpU5Lj+x+1O1IZ5F3WXYhSnQ5xHq6NURF7r7vGUsbkL6L0jajv
sfanB3S87anv0z11ZEZAoewYI4XUKKBSZhJG6fq6dduH0VH3KJ2Ys8Sf8M0jJJBmRbhdS9CJvmsU
JV35IyLtHF0FQo7yq0aAFCV686bQjE+lFd/VpX87ys1zIkoix0VZ8D+kiGNNvmsCN9gSdqI6BhTb
MqsLtwnt78awSqs0YSYa5WywFCcrmrPNZJbL01lvBPzqSTyX6XgVcXarwEQShZGskj69BRC8ylSC
ySb5zpCRa1nt586G3ajpar8a/J7KSjRt5yckeu8ZkuiBKxOhMnR3BPUZJ+4HcnN8e9ykBCxuTTEQ
VZUTM9Bnd2g6FdfLFehRtN8i7RQ02efC510dTJ9LuJHMdj8qe2H1AqfhwRvLe6WsbqzafLQD5am2
zJKLbbRDD3UGDcz7TrSJWd6qQJOlmpg6vXOnAR1qX0UraLXfSvQnBEln33AtDHmVOcnkrRN0Pk3f
f+37+quleQkmqGYDJTmAtTzVCXBDcWj9cDNIxUaTw4EZuce8ydhXMo3uWgkgrWYCCbROj0g1bFhW
6CSCljgK/5ZuEyVW5U0kc0B8wTCcEkWTjQq9avE99RNXUBqMGr90WhN9ktEXmPr4T0uRWNmJwntp
tnzxquBz2JfIFs183FRqo23M3AnLxHRRzbxCWUtWVV9ds+xTL2upYxdh5Sp8Hxhb5ffKM2IBtDFK
as9h5xsZfpg22Jv5+4QOkeqUdYtWo3YSGcyoOiU3YbLPeomYHH3VpcZBMo2r2iEV0PChO3ookUux
1OnHb5MChpU2BdMUgicsWd7izGG8KDhTSW+rYaRSKMdPFawW8iovTWtIZCeOax+SmtOnLarGQv2G
ruZGag9mo2RuGSuTW1jRDqRF7OpWkPOFUDZWUTyK3vjW5jVl25Tspw7oQ1Al96BPpo2Ioz0Mt6uG
dsDJe9IAVY0wvK53UTqYEBJQK5le4ZQAEpCY7yhrPyMe7gHi7yo6skRiIRRTw3NlNQ99jEYDpAfO
RL7JhkpLPzOSp6LxLad2U5rjqyTHYtYU0a66R8cw19FNag0osUZxFlNJFkbM6LgX/m0zMGBO5GPQ
uoI3lcByRMaxWjhJMX7nBV4I37iRKKQ6cRW+6umwl3G9eXV1z1D5leXQqXtjZ0kgx4eIv3ePazLG
ah6d0LvcUTwG3McMbCKYnP9PLXw+KNXq+ZHGAzFK/5e981iSVMvW9Ku09ZxjG7lh0BNw7aF15ASL
jMxAa83T3w8i60RWdlWX3R7fQWCAh7vjbMHaa/0CmjzFzk02hYDM8/i6WdJKQfURtwreMVeYiD60
tbhzAJB6rcqY7kG4deFlWsvUjdLm1tKjJyRYdkoDl65qu+OgDFDc8NHW8ukOc8CUpwTdK/7W62QQ
s8b6aGwYkrj7LCmvkfSpuHdiOjPSPriyoYkrCFSd6TAGgKnTCHmAUXXLdLhrMafgItsHtdBJ8kyL
JxoROVlAYLDkWRhX/n0f9u+NXgDZ77+NrFMA9edXhjb1Xqs4e375xgabFjr5cWDBsZVd9qaM9aM6
6JteMx6LtDoBfrW9pHIrFXd6rHPufB4Csp8+VC1/wI9jb0TxxxjkZxScd4pWttsu4GnStgaGlAs1
2dnIFFKsqrN2qgBwFVdKhYmEZvZe0+WPgo/XbEn85auYSejikGbWtvY76v6e827FzBVdeBPb5juk
8HE7UjWnbhRd4o02bc2c+Q/lQOwfgJFHPYYgRJBJbDz7kfgpfcrkhaFsw9notiDzLnyt3znjcJaT
6nt9Nt9EfociXr2FP1lxTaUnstHrtfQtBP4nAsD2CUic9kLXj2OS3RgZtly2ZLXclea27pxThCie
1qp7CCC3aZ/+DGL9EukwarH9+GazWN8gCHzTI4MQLaNrnME4KqAooHD+nHE97cmxge1GaSB2atbs
oEqUb1YT227SOIcKzhI6rf0moRDmEa9cYdf83udzzmKktN18RvQ9eBrH6C6wIcr3cea2XaUfIitF
3kKKl9zH7hJhs9ZV7Ok4Vjocctkftaq+GJXkZgoJJwbfMyWTfK74m9Aa9sJEdT3r0CSI+0PhV9QJ
Rj43MSjTjTb5kmQ/xNahxEWjMiWg9DpEhKE7kvdT943t65sgRvVo1F6DIQq8oNG/Z3p927OCDaJ4
72QvOerqchp/wsfGk0ZepoP+WKrmfT6qWBiO3WsswYzP9nBqYLd1nZW7hdLcVQHS00wNx9YBSYBH
1zgWtzjV3RlzCD8OtjC5OF2rkp1TWzeqViN1zT/Z+YNTObumTN6MAUatFcVP8O6uFIgWbmll50YR
3UaaJfMdhlWAfqt9gQK1m80CW1KTftMDHq/9tvdw/cZ+Oq1ezIFiujA5Xwp6bk499oKQwsPvkKcb
PUQ3SCTl6cEqjZMljFNvccFlND86Y3auB/RyY+cVeGJ0jGfrB94Ve0tWaDoPyncQzbZXYk4ah2R3
E/2yTUPLbar0WzuYZHPLeG83OouZATyqSAALBFW6R+hcO5P7B0CoFZT08gerZIhbWfWmGwAmsfUF
SVKh4t0kO7t61BPBqrPEnzBPU7RRiYf8QmE46I9Fz3ANS/uJeivJkMeot9D8lv5zklgoAoT1q2Zj
d2UVJU6A8Z2V+ehm1WKrOIRPEoxTPT1brX3CmRPkqYiYb4bWhUf4XS8Bb2iBuCr173OhInaRPgDW
1F35ml31BhoIaOMsCDhmxMxoHmzy5fiOimdFEcxfgA5cXwSUgniLKOznsSygNJLhF0isuMyYJ1xP
8UIn0wbvM0Ojv79X7fId2KfuiG+Daf9owoLhg7tKArHTdYz4cgqzjYaDg4+ZgNuF4gYWAEpOMy6V
Ov4IWmsNiwz+RklGDZcMIGXhoTPSI2V74qMkeMXE+ntcBW9VMl+FenzXavGV6gvcRCzHQ7gBJBN5
DGoT9VzQETUVM+YQo+XcwV98ru5nW/+GWOS5ME3HVdP0vkutC5BZutvghkC9fJfFw81QBM9mMaKT
jc6uWenMu4AemP42Sm484CSMUqZlLMW2ZgM89sVEQJbJq7zxCaz5KR1qdFbdbgZ8bJ0wuManeEBm
cO9oBzNNfuSqinjBfAoyyUPLnt5jK/dEQM64ljnOE9NMnsM8E5ErRoaEmVnslnFeUYaIKFN59gL5
9cPoEgnezp1D4PSyv13AO17cMMFNYXrnKybf3QZ8gZnjKt77b1DxH+AFEabkIHdMlEhdoymeE7UI
dlb1njfGXaxUmpum4dtoDy9kon4AUf+pzdaGSPt75ID/RE5Kd0M/vusUikRpl51gOex7o4UI53d3
qpbt8ee+ACpxxurEpxBaf+sg9hJ31Luo2CeFR7IjPsSRfEGh6uxX1UfY8oid1PTbgO2bqdqHlvqW
O2vJrdqVCCjU9nvYUowU+XBJ3f/aUUlxydD63uIK6Oey284LYhmoDs/xohO2B3CrcSMrO9pUh/cT
WKnG7u4Nsu56jEipltp7Jtwxm11NlTFFT4P4H0Ftd7LHdyacO538nePfIjnsJcHg5S3E7SIkCR4h
6COT6nagNO3pDrZiyPUQMj+ORv4wBQGPfw+DLSxRsxmHrAFtglAo9BcsuAgIqGeYJqLE4zGyZ8Mr
Ou16DgG7+OJaK0scmKvm2FYji6DG8iI72/Vad1EVw71WA4MDm3HoZm1jC+fdCKa7RkepuO4qZA/V
J1Har34ZXyixxfwiGGDg7jYW4l5pg37IjF/CoGjHHigIXHXrBzTX20RBH37siAfgwoc5M1TlPGmq
H+yKhoKrHgnhCWlc13rkJa36lMhwixDivvL70e2HDEuE7Dz6DzGyMK6VLlEtBh8AXHgARoMLF/Ky
a+pwF+l4EujFeNCxOfMcBzNX/xVtlPbYkcVUEY7Yhg+KwMw4l23rNpPtn6zsQh8yCedcPuoGJHu/
94pBXpXc16BENbNIf3aa2KtVf5Frz4bW/4xC/0cwDy+ONL93ofUUGMTbjn1i/X1jlPKjSkoElahE
yKhEeAHEXrPYbDmF6anmewz+ixrqRR1djyrPywC2k104yAn5e1XvDjg4LWKhae52AwjByMpjNyjK
B4gjpza2TGhILGodUdUe1Ze3rGIROVNFZ8UXvob1tZE0Jiw4HvOOEsJjSu60Wac6MYU/Y9vYdcGD
yXMP3tl7N6jZaTQieUDTGHkCH+XQZZOsaYZ1N24XDVBqPdv1EMj9Pizp69hDTdkhLxGb8Kf50ClV
fuqXTIQTXIdRNRzbnMqpU5Y/1velI6JJ1EKDjdNqpDDWk8Xy9QhTxlvTws3769xYat0+xrRm8voO
+8blmrB34ht6XAUQH0zHrdDqN385t24GRlpX5w2O7iTZ3awaLMDNlaRGGdq45ER8QuBEpBRCEXzr
h1JsMehDSsAy4mzXJs19P6GHZiUYKXT9uJs/kzFDlBxRN1kI7MUplVOL8FPUbpq/f22+/C7TbAKK
mGZ2apc7sO6VCB4kzImcdLIRyFmo+Qf8Z5Fe7rlJ5gI7UdbdZVMoQQ56cV+p2M3laJfP3vqz0kaB
q/bb7vpuOUHxYNTq+elzd077rZVb0WH9vrFpRs9vlrDueR5B/37dpUgp3cJMp816S9e7krQ885tW
Jeuy3Oa1TdZ3rHvruc/usB6vGz11UmL98FAZzqYduru14SMKNAlOwXSEr96wvlKPlOkrJ503661Y
L1LrkaUiFC40om3SHQAEv7djs7WbNPy8v0Yu+3mrGDpumL5JryMFgqdGAJU2R6Vo02rTHRNsfjKW
TRZbcj8H8y4I0JRyBWugA4iBzqIgmhf/1xf/dg3rrkTn2FW1UPv8z8/Wi0JBDN3rGra8dI5wyaJ1
tVIcrIYixx3A3Ojz5o6k+4C0fI0aKmg+8OY/BtTnzavCqyLa28rc7DDcUOctNZVvKGqjMb6Mh3XD
EDlpIFN5xv2jAyEQcpNhs7tbr6X3q+sU1tGuxDlu9rDWpv6kKbv1Bq8fsb5z3fu355yunN2Qxw2S
sTQ9vDByCYVP/ocjbUSwwPDx2vq7+yz/YFUz/2AQFpfBdFh78NiZiHvnpjd31TaXpKV8exlp//Z7
rSI9+oAxPSfXIR0s3/3V9+b40iZ0IzQsrAWstcwry91fe9J6+HWukMZ2mZHgFsutL6thF8r0RgYK
HXH9/3XzNVp/66Kfu+vrM2nQg7PkQZab/fmWNjT3ylPb5LvPVs0rqCYICh+/RvhXX17PrYfB0gtF
3++aNuE2Ad5dXzPWzr7+x9f7/+yC6/Haauve53vW48/dP15fD/8499lty8qCuLS+VGREUSbEnaBE
eivVqJOlkyd6CxjrMlVh/4dPlta42qTtYtgSttmwGlpafACqsLXkdT63t9RJSVfaF1pKGLgUFYfk
Nrf1w1DjK9Ib5Ylc4y1SMUUzIvDlaEi0FYmoD7oiNmWldAdlGltK32wKtDdPQPEt4a3HMrXBlZYC
CIGkxEs05quenYPNT6yKV9b//9e7ue0jk46US5IuWi7Ww2TE4XlYNn60GFysx75mFZa37nZaXR+i
WuwHfRwChAit4Ly+EAQ8KNDk2FkZM3S2DMN14yxd8+vw69yoj9zi9eXP3fUle+32X////3j965Oj
URYHo9biEYnQet59vf23j/vclcvl/Hb286t/O/F1gV+f8q/OfX37+upomd9yv7aDvd6Y2z9e/Hr/
59dpS+f44+PnOg92QE4fPz/u6+b88X+/XerXx7SkwNxBYy319VUxnUtNxWuYpxVBI/zG02+7VLGR
ssom59ChZSj+Lr+oY12e1s16bt1b6zLrYTNiRewLaMJdFBE/LXWZSht/bab1ZJCAvm3GINiSNOcx
Ei7PWC6Gyf/rOMnA5ZGoIghd533MRwljlo2zdoBgmT6xqa13ha7erpUZMxt43rfLZIYuHgvuZkG+
rXPbjE8sZQ6dPC0D0h6q+DR+1nSqNYRokz44oEWwZb1MRShvwlBs14JOsDyPRAcQIcqtg5x9QhRU
U7hfgVac1mOR5+VpPZyc+ltG7WCryp5q1TJo1z0iif0QzjWZSowBocpFOzCarMzrXGAxAJ0Xmf+5
Odmiak7l33t/nKtrEPmkHDNyGlSwWnX4tcE6oIaPt5yLxbhPssITcB7Xf+gNx9iHFbHk0p4RaZ7T
uqdyYz731nPRoNEHYJi40xTnxwa9aw5Nu8TXw2F3beH12Kq1Jx/1re1aXlurbRGVkdRdm/mr+jaV
deKxuiZjvMR11bJZ99aW/uMc3sINicHqPV4f758VuM/9taH7nJxaa+N3tDTn2sRfFTlrfRR9Hq/x
5UzolbfVYS3Ggc/AGnfdRdEwgCfUtMUpiaqffVSW27UF8enGvO6rRdeTcV6QmyVW7RTBHZjDmjo+
s7wSh9XJWNoWwii8o/UYTnu8q7L00WwgU6R9Wwxn7KXb42S9+pjAnhxF/L75V+fIwByUCJGGUNWb
06R0vzYtjutkJfVk+3VuqoL2hKRGwRLFN1DrK9vTHH3XA6c8koM0UWTqX0wVjgv1D8ZgsDbRutsx
hfhaEO7UpqGvf7XE2jBfrRPWKotUOU2olDHWvjZymZy+Dj8HZWsV22TC1msZYGsD/aum6pb2GQqt
POBCuVkbpbScnVFm1n4daZ9NtI48O4ZNm08DJZFQVhDvyahPcsLmAsFwL9ZiKM1MGkdTiVGgppQG
z6B8h7OPashy7wJkbk+pbfWpux5/7jqB7D0Rsn5eb6FY7uPn/V721kPV6Fk7RhTAltESxZq9bRL7
eZ0g17HjTKMze+vu51gqLLguBfmz0qY0bWX26Om0/qKRw8JKUTXMlIDjh0JLsLYbttQvSTSvr87L
TOHno7K15vJp7UuVUcLHWTZfh+vees5UFAoPBBBrTwuX26Asn7HiBf4HWvEfoBVSOuAZ/j2yAtXc
/Od7G0FQ+B1Y8fm2X7gKqf61QCZU9Cd0wAt4oP2Nq5D6X1IzpaDmAJ5BOgvk4h+4Cu0vokUA4hbF
bSmxFP/CVYi/HBvAMEoWpsSFDwLGfwNXYUvzn2AVpmGjZueAljfAcMNB/BMrD7TdcsCu9YcaAAKC
EYHXBdUFGYpogfKARWrbl1b5QPfmzkbQzy1BC2/zbkQCAgKYm9up4UYKjNTezp/LYtGitR/ITyUn
EHwgKqsPslAXGEw3rlSwgyhSEsHRMRWo5cu4d7ypo7TtBA6HvT+6sB/Qe7JRdcC6lerMYwR8gBzi
fKWGyi1yBlQLdPlGbPEoHe02VXWB3ivgAqXOXHkjtqY/tBsNE3usVSGHQ9Bx6ywDMIFXgPoWq3mJ
BGCyEeMC3GRYRsatM931qfNQD6DE5/yhnsOPEDkNy4y/d4Nz3Vjh5VDjg9XmJ4LsK2rGPfo15Bgp
qwiv7OuXGSfp0C/uWCW+NmlNYnLcNiiib2CSP5GSv+lk8tHXXLxlli9pEX0A2gTuV3CbpaXdWqV5
rk31Ag1bgAwB1xzI+sUotmUU7vRMg0OBmQLav61Tb6EQ7G3TuOqd+CXt0c5APxznoUZAJv+hI7Ja
1zYGW9w24B7Mh7wl9k1cqx1/G7QZhYIUkWBrutQSBRgATHzXSA6UCWArUsAVFdeQLiYcCJsdhJFv
giXJHVr2thT20Ritb75s3/2a90U9pMI0Rn1pyM5oVyKth4OLiwgqPUVp8ACYv8E43cRGXe6ScPHF
GuGxV1bk9YlxSzaN8ruuHZYPjg2flPjS2n6j/DDKZ+i3DZVavd1Wo/0cdxrwjpjqWVCkt0j/nsxq
7L0s9iJrIA8OnJ3MUbUZSGA2RpO5UTNcoTZTLSXbbYdCwUYvLRp+Dh4pDCLfKTt7A4n9o9GhBeF5
dShQpYgkXYe/fWs3JkAJrEPaQj5jqdufnTR491OFOkTtPMTU+zZRcBmQzW9SyKRhN7iNiGMvzGJ8
scFcQgOcbpRefdfqd4SGlDut8Tdq6lChAcy70cNN5VhUDv2TMSNkVksZHZyRpGatu3rDtQ6mPPa+
PIbA/9fB4jvOyBOr386Vaniz+ChlLzbqpN9mPWOmFg5SbcFzNKdX8IW1ROUGCfO2j2qyPmpwW8H3
2CVwNzbGgj2scn5mSQ0CLd9p0a3T0vex972yzCGE5tqd07a1Sw136FpPOPIK71x0a4kOu9T56bdb
NGvuSk3fYn1JZV58WL41sqJcBl6VHFP8K1EhNK/GKfkYnQTklsZdqbXimQRGiEArgmWMBPGsEpbQ
R0k9q0q+wSLZGOgisi/wsMpoqyCvC3cegheV9PWmLSye22B+vbqpMbGwVFc5ZkuFpk8ZYgqDzrPF
Hq8wfPToDpH+ACcRxiikCvQHTnPyPamCXYLyA1VcFgJchVCDD6NWN92wM+boIZrHnZqoN/A1cefA
MNmte9DAYQbUp8iOlTEqHPjnVpcJSh28btnxd6poUC9HJLuHyn/J63A6dDQhbIQHrdYVz6aIzis5
EpOoxuNenWzIKbXYh/roGYRD5ZrYrTmyeZEJ30s1U3eZa/dhg7IHs2diyZg80A1ezDRsY1M9RrXL
LZPsu8JE5sVtdcxKJpZcZo5XhF6qsb4sg0q4IPRY9IfWrk7Vu85GHQM0OzKQ4FM9KEPoGNWAGhxt
GbNdWblTJK/GmMmyqOs3rXA+tDElhof634RI3PoAhIqk9PeAA852o4z7NtBvknA+1aGubdE9oRoQ
PjUN0xHMdM2bBv2CHAHpPUA1m4pkJkUsY4cqS87DILnUuRHguOzLwD+LCIFBJ9LvFQNTjBbGOSUV
F1NvrODj5EOHi+OFSl7s+tC8wrYelTHDbLw8sDrwUTkKAZP9KDq4cDZhK3Ko1aUgk+cWHTkKkcF+
dWTB9JYNpiuDbhuQdtwP6MF5I77hvQrJq0/swhsM5wYg4s7Qr5WMplD8/EKDsA/ECSdbNdlABP3R
5em9PtBaifkytCzIZpnMu6KsnX01ld9LKH6sIVEl5uHrWXrI0EvtyVUAACIy1KxzSdBot1OdxJvA
ae9kGt6LuvsxIrxVWyn5wLZlsrCCG5n8WHv56FDnwUwlxnSltfaDQQUpa6bILWVxHSG3A9qO6RaL
mWOl26O7PrCA6UberHCh4ACAbgBTdLEO673YZK3Ql9fj1L7JLv8IjWwPRfwVQb3KVdX0h1AYi8j4
Ol5AETAzNHMLTuToN/AfbQdoVSogNccOyPTG35sjVSRm+8nvjkqAUgr5oKt5kJfDIOBMCWZgv9e8
KvS3XYT6jaSm7s/ip7DaJ6CFkRum0+2sZxPw+Oo16nDVKgMeRooKhgZVe5Q8Lcby3JNaEkZ6pTQO
vyu3iS/i7E0MyXNdipOKF2Y08pxMGGxC/ETxDYErf/zWstwBrZcGnhW8oSrXe315YQ6vCIuDa6vN
xvXVChG+sRXeYDHZwDE5Oh3vpn6Vs04iy53BmavxBVGARXsywLmFYB+BSKk8ND2WTCR2dNfvtNu+
q72qG6luLBOkNS62QA1PYqGL1Ev7czX6bsXqB9o9P2LoANHF4RDsJ0O6qXqlS9o1Fe0uI1vuro9D
Bo/uFkQc6RJ9oSTvjoq67yMmRPTBHuapfRmTOTmNRYdCALYStWncksbYRKoId9AJyT/rl2ZbLPEb
YYNilvcKcEQvdC6psIM2LFKBv7fILxp1GxRKeLWELlGpXUqWiC7o3KtpFi9rz3H0oqAHoB2lwNSm
+r6Vo1K4HY84PH6tZAuorybr0lzjqP0cxfiuI8boBlcOC1g6kgGpbZQtvhH+jTYP4aaNJe0PJS3G
OH1boJ1YR/lPe1BZeplWuauE/9ZSZ932PTitzo9d6RaVfMrgJ2wThTDLSnaQ+FyJRCOWe328a1Xj
jlueHzTLas8tePfPTTUVLRiSvnHNqc4JmbYA1p2TDq7Vbkv1QAT+GlYQGBL8L9CmWIPj4VTXjooC
WvqcinETKs3yaXdmKN8CacYLblBbrInhYQcNm89j0czpJu9jIFtYdJ3CIr2OY2PcdLq4xzGQLM/E
Gl/NswZJkh18iXiLExl+SkbdnUzIRqcyirvTerhuuuUFfzcFTXeyjO+DmrQnCen1ZFUtqsvTMHuY
04ZnJFuuDZS7dwlKkuTKageanYp6iI6rk1bbO6XdIUSvHRC92I6NcYU6tLoXIPTRWKGabhgVuqGI
Szjo0uf7xmh1YDrLtaCM0J6omD6atZPuqvWFKqHLtVGtEHmzfJ7B9yGOuY2qfmnPgEJkgu5qBFPH
RrzwHOZXU9KKba5R0APtHEAYbWHDAF2sU78iaG+CC79NL5RCE3s91K2TnSL34Bj6NkQo52BhQl7n
+b1v/rTG3L8H50QA5vTvBTYIF6EU/QVOUKF1VVZAccgvmCe+5RGD1hJvhpNOJhNRLmyj8Y7eVjUd
xm7EeGp7XyEhvuwmUiPEsdKP9Sgq04SIX86uOsf3cWYNp1itx9O6l+J/k2PlLC0JgRzm8G7U5Guu
zN2morNSqbFepEAsoNBU/TSEiQ6iScfI7etYo7JJUTH8kbWTdgL9KyGTr7sGzPRJJsSOPt+j1KV2
UhUfoeQ0dBCwa6INYU7CfGfP8FQ1YAW9ggAHWanABOO6HGl4KNYss8CjjHZfbnqIP+d1g8fXrz2K
tE86Elo70hdUIswycousHc6t06pQZXF7EtLqz5noWRtKgoAkj4YLyw8liDETecQaUbdZmHCJHfNc
4Vf9uecbtdwYLeog67n1XzqE0fJmRo4mpqK0vAnKo3m2cmQkZV2OOA+LS1WHNzLE/c+Si0X8v35N
aj/f2KawrgbfB8vvdP15oPR8OSnKRTwThc/GcB+1jXLVZuY5HyBEVljYnivZqcjF4eSmFVawXw9N
uG06NMCtHIjNykFoD2kUqxcNZX136KH4Tlgz71IcrzfwDIZvABT2cpTJbWKCFq6T8TXrZPZUdo65
xY9HB01qEp4vQK+Oux1K6+G3/MIvWsT/yrvshgRy2/yf//0Hu95cVusQam3dsugsNiIbrOZ/UzhP
HUWbjaLusNRs8r3mb5e1apRAAtJz+6GriWp0wbKkR3fXiHh6/f98v6FCSbRsIXXxB7vfmUC6OG3Z
HRo5PgI9vqolwSSLPT1KfhDsa02D5L8Fh1md/4POxUKq+rKf+PXTIV5Bd4GMCz/+n386wb8CEzrv
DunEOnFZMDad8zCm4NtxZvQQMjoI5Mc+icz/k/v6D7kvvE4NUkX/Pvn18HN8a35Pe/16xz/4RPpf
prBtVAxUfHgNfck7/c0nsv4iFaZJQTbMse3FUPZX3ku3/sKRFCoPtFd4daoJ1egXn0gz/1pSXoZt
CPGLhfTfyHuZhvnP5FpzIb0ZpM+gpqtYcRnaQrb+bSiJVlH6qijE0SCMBmDQ3+NIEACQQCGtkBba
9zrKIX55lwXLzDlPFznKWtFM8IEzHEWQ8kL3Z8SnHdDBdn2nm9lbDW3VRZ3qQJYMvez+wWHRQgIm
vEXz4n5ocTsqzA2eA6bnY5NMest4TBQLJQShNRemXr/lwGgVA7D4VG2Q97y2wGXqkXpS4wLaRukf
ajvdya55nnPkqIwwv0igL7h+Zd5WenNl1qNN2hI4cufgAq5U+g3PzAbGHkUnm9iI8Efr2gAj45n6
yTvqqkAEWc+w/MO9NtRcjaQjhhsRYEFMkWZ5hL9PyB2p5dZO5n2ndk+ZQEhTxSded3L0wKIHTFJQ
p5IL0i4O4ckCVB0wXdmLAAUdTOtsv/lWsVjtauOig1aCnjiKCZL74emD7E9qfSp6OZ2itKKkDZZt
M2gBtOA+QAYLiY6zjAHzLkfGWGmX6x4FbZ2Fo7gEf69ezRP3OUeYdl8kgc6vMJoLRA5GcMm6tZlG
3IahyyjXuVkEN74+BzdFpezzYpgv5kknYwYJfOOYlbgJFki5naG6tB52gLdvcCtKROTsdA0PpciM
jAfZN4t+HOQitBbDy77wn5HxgnABswG8V9R7UrH963VT25NyXWrFfQ+I2xlxhpklVGybBe9VRunv
nJPfK42Mc6KutgrqUIAogRVi5VCC70uaYqObgEB3MC7Dc5lLUKF0bxDBCTZ5uZQX9SLGqUA/MvtR
XjhDAWeEz9lEaR/ejLWMrqIBEP6EOBZ4qo4IS2gjLND8xoFqdWklU3fP+hHObRA1m06a7X2+LBxU
QZLxGBpq/QhOlI34Fuizf78eaOA+jaHobyQinSpZmMceTGucK9ELFY4U3jA4mQQg/ssMtnQzCdPa
xo3+MhbN9ODr7VPvF/13Spgoqs2GcdtbKGwUVY4Oi4/S/UjgeyYwvpKL9VFlQQSyx/IKHoBBmscu
tkKgIu/knfmgWfqVY8XtlSWGaJPX2j3LkOmHXWXHYMAaxi2IKlTFCl+LgSGeOvs6MYAn2qN1Fw5J
/A01OvgzamHfT7FZbgMhwx08GCLVvAfoAGfqUNHOt7Of98gA2+Y3VqrHsk/87z0mCuigXIPDHx4b
WcyHEGTgDnB585IgEZr6lnZt+sA0xFDr+1Ex/Q0aU8FTkgANLFm5bO3RCZ5wILK3vRmI3fqqM2h7
lbyUFwNkPyRlNz2TinzGIKC4aQxAPGPdJEgWmIFnNk3/A9qJWvp3ZIF1ArzqnGa9c9WM8HnIgCP7
NUb2RQjlyDPg6j2EFm4oMV+dNqqyrWJovLZfs37oNTzRjUujTIO3TImIwlFQuylUMV2GSYhdRDYa
rs1gO1dk4U8EnDUThTPeF8ow3ueaRr4LqNrQ5D3ObJwfQiBlbTSp2/U/ZFM7h5rcg9uHmdfLbLpN
ajnemkY7XOZRdPo6RVsm+0BE58iyBBCBvHwWpZ5BaSiU7Xo4TUR3ZUg1n1ruspZLn001ufaLpLk1
5y55nAqsEJLhm1WhCTdUYf7Q5OlVlDfB9XoEqTDYaNjXHBLGxDiN9gMzEMFtNqHrFyXiORMBbl+m
+TCNQ3dTm84TrPANsVl6V6haetsWuFMMIJmWZdaWfHl2adRjeqkkQFr1jhVhoIFbKUc9Ovvag6Hp
w6mIbARvJPq9pWHV7sRi52fo7DuoIhd9JbWNpYCNntMkv8yrpr6m/RQ3YBGxlxM+V8IpgL8qzb2S
I/TS8bikyBCVO8TAo0Np6dcB8fkP21YxFRTK+7jrVNSDZTA9K0YOvdChYLoeboo+pFrcVdqxbgz5
ktKrUjDPz4aDh52EfudRgbVfEOZqPEH3Qhm41LfSCoqXbssjv34R8+Cf06iqPLVsP3qF8aRZ6jUK
W/2TpejKTkRqdkQkx9xhwESZATOA21xFbsSBVOX5ENk2dl8ZN/WEc00vGMI4dpNBcLIcphmqfJYR
llAoaJRMttF5jPIrH9Pb62HukO0NZHDikuNHaS6mGen0ovlOvVONILrH67G7tXvqAIYI79EyZa72
rfJgAnW70OL2IqlstHKTEqqbHXfPtans4qgAkro6IjY1ltkyb47l4oKo1VWyjQS/aH0V8WuJeNFF
ns3HIBCd71qynm9Mq7tVg7k7f55bDln2U8TJxJNfzu2lvWzWvSFfgOlYG25bco5neM39ed1LAO5S
zCnVTYaGxFYnN+mOOdOTqBscCKMoxMVVKzdxgiVjhm3iTaoOB5k0H6oQ6h6BodKDIwfTLCh4DFrp
KUI6aqfaC2yBm0D/sQ96QHqYjq+7TvWq4x2ExGxAQl50x6yIdpMS82AfSFRptfTRT0xdFaD8lXYq
k/omU1C6U5hlXXhqWGpbP9WZgMjgobDP8IdzE5LIZ1SAQXhF4n7wo9hTY189zLpvbSRZiB2Z46Ou
V6+Bk+2RV9O2I0ScgznU5DLgFk6V4iC+ShnKKrrnSibxZf9ffJ1Xc6vclkV/EVWbDK8CoWDLOb9Q
juS4yb++Bzp9r2+f/rpfXEpWhB3WmnNMY3o3GtczegTiNDJXL6Vle/V8nwx5G2gDcmq963jZdtrY
htEddfvTnsmTTMFBzZDTlVjdyHa6VUm25kLzEyYqvqhW+EDeUKZ36o3ShRVb2eFLh/+Ut5PcFLaK
olChaFUZabN3UtvwTEO+oIOhO9YTMyFyLbCtqQnGpKarH6dEhdefZJbCGwvLJ6UjXIWzhgxeICZR
gdjLfdIb7VMtlFNnCxxUIZtd49Wp492oOrd9RXclzcdvu7cR7TdF7yWJ9Rj1Eo2+uZN0WHZNn9F2
nL8zHPGIDTG5dtOzGdafw9oYgQRzwVLD1kfVFzN0r6ndjHF8Gy1VvzEDMQJvDofwrXIV+rdfPUJ5
OyOKDwGV3EU9YnzRqrtOM4IZML1n5pTWhyT6hJcGoKogkcXddE3+CWz2ZSE0Fi00HVsSL8eEfoua
H5uzsdhUn6tO3Id2dlf1rhsUFueT+BmtzTjOTyHB3zWOyzoy96GmHKOhuw6hhrez7XM0bYEbAZe4
mWgsO20xc7Aqd4OuvGejvBXEjcms91PF2s9o+TJG4o0D5sXR9Ijqdk0LFQowmbsoI6zFqyJK4EN+
h1L2QUuWwl9oC/h62vic/fSeHevTGumzOhqnZJseGo0qsJ4S57ZmM1q6ddmQhhMZzeOql+xc5nr9
mNTNdRMZ+Kxiecn6KdsxqpH0QpAWNmWtHF0/N0bptySThOYKUQ4R8rs2gT41mFad1IKSgBXaT966
7E4EA0wRvZh9CFEGLKhdNBfVUn6WWIJ2UpkfBOej38F35WvU94W2XI41EaJmw4mIAMFjI2Z7pTvf
qPMIoynNSq9zcC3X/Dxt3N/PWUHphnyb0hGtN+s15X8INhzq8aYnfdRfIvEkKog+wi43E9T+bWOS
7Njgt5U5nxsUkecmRHi6GhwcOTzJQn+V6/OoqvkaEbFJ1WP0ZodIFZwPSNVxEirN51BjGJG9TD3r
kbbUm+2oH6nzxQxwEyJj2+h1QocGl6B0fpxi/jAs7VLrJA3HkriNOCHvVJoj86TlJ8r8PujO06wa
34MF4ylBqlB/S2mIlX59SbjrwZT85GYef8ZmcotulvBCs35XK4scsXhm+pqpvzMXofh6s1KOZeYB
2unTvorjEwvmF3UkerQ376RlXTm1e5trM1HsON3nYnoVTn+qEOYZjXLB0gjgWht/oRlqzgdgYWBV
z+G+DH3akmloXbeZddHDlAauZSlii+zVrxxJlGLGSdlSjsoXBMG6zjVlvFHU9CatjTdTJDcR86+l
YAmvpoVOl+wvI2nsm0GPt5JIP5H6aVvcDENY7+iReAtGyVXocE0TjCErDtoWoqTSwzcngtivnTeD
dItNsyzfvTOiiciAEFlXSpGuPpPQY9Hg4CWysr0+JhiltW5nqcONg6e+ytu30O0PlWKngTGoRKFL
GZQTFqBmmLZdp6pAbSJfNRqxnxtzK5XqvSqt/mDYeK1LoZhX7PeJdYL60vY0Aw2L/bHq8B1go49P
RoodAXfIjU2oCRj8n2ymy9EP5H7CWIX353xGd+m90+v3llsmD1mlP4chU3ska8VXwvE4mLIIWGXJ
g+lySJUuTKKFkCyj6Z6Jg88v4X3D/0/mLMiQXLX+St/eu8p4okEp7pT8IdGJw8O+bPi5Tgh1P1yz
8zNAZDCaRMM006pPjgYZ3IFqOaHXDCl69Qk/ak9Kbkwm3tZ0yms7m9OAqqSkyWVfZPxqFwqflPiq
w6wPEQKK/FqB2+E3Jr6X0ZH7SJB8nropi5bW9WvRLb7D0O/pyvRmtXZ/YJ94MGO6ZQu0ARB12WuS
VoRAFeziSym+1K6lA5yTIzW6VcFcg9sTqS7UWpJAZNEGXetsZzb+99lK+lhC613T9TWylrHvzVQ0
uquxAbkLiguD3QjxTIc7VSX2bTyHAdtax2taB4cqdxF0/ERtkOmypTGpAEWLOmz1Znk7hwzwdi5O
sleGbZmSmucqFyPTq1O4HeREgw16PSuPEp8GcLjEb93kBZhEHrTmeBpL8QMHJWcqS8o9De1oqzYG
G+sIs2dPJbu10LWlZGJgyv739fONumsBncCPcL59hO11tOT8vx93vjsVyZHdWLM7/2uLvL6iU0Ip
8V8v8ef29cWIbVcCYxKX56c83z42gz81dAAWpIReqGPaFzYwi7RA4GeMO6mbh7GtriBoQd4Yv2Ni
ozcgf18oeJySAyZphP9Kd6hkd2107YE6K27GbqApbr2YyfCR1cu3nc7fjd6isSA8V7r6QR/H74V+
zIZssQcmsYsCs7jbYYqEWL8xCe3dLIb2jTiTPWXst7V6quak8oavZaGhlOfMAgPioqa2fCMpS8yJ
uqCd6caedGqVkbPrcKDxZ6Aj8+fSklNkJZXD9rTe7vf9SEt8vfP8J+66IlhG87HJ0CoOWvJOqqh1
FF2+H0ajYbtK+5L2tTdpnbtJK3gHAl6Ff25xNVpPeuW573W+fm5+UVHOuvy2Ai27k4D4KVhV4yak
mkQKb3zMVrKobrI6W7TiOcerHiw2GnHCXmmux+nb4mDPH/RIuxCDrv75o/37kkX9j6VUxEk8FcTA
Amo/zCvIVEvvoeSi39GvoIV/aRY1OHG/8gDyMbqQWUHdXz25ZvsZy/CRkPg9UeSmNl0Vlj9CPB91
sdUUDFFqvxvSBWziWGFw0y4jpdkaprLReuEn1bBLpob9jJ/HbHo4NtikkNmhXYRVGREopW3phWae
ndyiuhrWplln2dvOVd4aNWJmsMurZHK/6hlZlww36xLBNFnOtqFvu/ltr5oXdongu7mdov5Ul82V
kuC2gHysCoWO9+hT+2OJ32zNatg0ffymLuKkNx3nEtEQ1OhCqiktjEdD3DhIpvz4rsxW+1w/XrlE
MWBXZiGVB4s0LoYA1h3gDKW+NES6g6xYbHrgDLOjXWsh2czR1JDfhA+sLcfdwIYaw1HGx7Q5gssm
fwA3uTGq/GiyiyK5dMYQsjG08FlVhl2opOwvpqOrXRs2eV0i7z5CB2UyOHnTpwN3o6UHXXS43vX6
J6tnz82VozM78kLraJZaVARIB94Mk1td1Qz8q9fcM53qoJXQgfJ6qA/SLLYTCAylw4BbhI9VbQlf
GNl12tjgkOrr2SgxzxqvcxjeK3lcekxNxyq96c24ZBlU25CgVxexox6XvtsV5cL6UqbBWBXPYe9s
J/pWXp7EVFjj5KE2dn1BK29o2AWw4ODQxxlUt/cLy/0NyAUNOAR6AZJFH2OTwRvzUeQrzWtM2cHB
i8iOaVO08tOo7GNnZM02TVK08QUW4IwVa0bWmob+McvfprBvj7rk4CwjgBxjve+sGAlBTfpoFcZf
86z3V4nB6lFHN5AxjeWO+5xmZotaoX9Ik4GtTL9QIxpfmhyMbZd/o4F4Vo15l2bLZwcDYkO8ZRWY
qFY9LRwPxXKfay0mPmwRnjHNnimUR4yYrm/E1TGee23T9iaKHvAeyV1hi2sgLZuym2+HqFYOavdi
GHKvdM+9nRx1enFj3xxEjmG9nHEugPYe1T7x8oZAAGcwf1oFeCn8papJrys0SKzQT3kIGmDRYer0
zRW0zu9mSV6j9EZXm2fkpLVf1kXBatLSg9FiRCORIBjG+NIlW/G1r6tP1coOulQuJ6Mnl+fJ4UTU
B1Yhjt54sPaITplc8tPw4qnyvpHi2TDTC3Mq79HD+DIfmaOziwU8r2zt+yJtD0ZXvWfNjCcsCdVN
pbvIfLL+NTbceFcvxkeY0ry1wQF4hVk9xHF2Xyz1T8xAoS3NT60gwgy721ww5tjqJaoaZA7lx5JM
HyGDAuiuH3TBpw6n7mzbb3Nav/VIGBmnfGmU+PArav+DWhUB0gAPORK94WSjvbbGBMFqWR5Qjt3n
5DsTTcTZ9ViJ8TZ3nLc6JE1NJsAjxt5VeYPLyZmmvTs/9gUMlGiujuW6VA3r8of4xp3QehUarP7Y
MgX0kXpNkCUCqx6a7FwG1UIQXgJjKoUnyNQXUG1DrwuEyfzUmMLqsPc4gl919apn9WbN5VW1YGOe
ott0WO4sg0XZQqW4p+xBmIU1ZjdGNY58FOV6IlNCmnoKe+KEsmWV+Nn3ZBuRyzkTRT36VHzJER3V
VxDJd2j4NpGTaFubtaGIyMkYG63dIINNvCpf+LZX6qI2s4LOt1bEgmepptv1K+6L+sHNide0GBEA
dwRaF38q7Mv8ua5Y5vAR4td0Uakpy5KUFHWVqLqP2kQKpcWV1W3aLuRXWMWCPDUvbpzkEwnQfDKS
2N2YpvKSJ/mrnjjr1solkhl8VYSBZnwcS9geVpFcn0+kLufQr39YfDwWiV1tifPCbizYozk3jUXr
eZyxIWQwrj1bqOw/kGEgQn62LT4UDr/GUxY2ixYcoSFbTprKvsjKLmmP8VwY4XWOGGb0BrBI2EI+
Eh9hXPtqFt8ko/qR24Cuere5QevEeU9uEinqnJUaXyA6g62zbrcrwn9EFamXVi0oCGbuFb/+AT1e
4jkR5RBlEghfDcpGq0Mocsz9zNyByNFq/dB8NBvrbTIbqjvqYxhT4BjGH9a4T31+b5LWEiQ0ucPR
qlC78pFCnZhb2k7MK4mj+P0UR6wjZ7imBoNClv2YI+j+ZnSCbJrvwE3x0/ZDH9RoZ/C+aR+FYzWw
ro7pbIYns+8fRzS8hRQQfjFO73GNYocRF1q+EI5rsdF2oamtbhpKrqxLJcUn4WziQaXptnhErlRB
nAPaYkZHFq2pr4v6Xozp00wLZlNkKNvddYRs5KsyDe+WjmHWGWEuFIN6Cdscr6hTQIpteXtTZXaM
o+iioLQylZXU3TVDZ3cG6KiTttfYCFRsI7B6PFpAq1fda69uKXBHVNoc4g06dDxJjGJQia1tMqNt
MaLMOXaxE4y5DeI1iR/bXp8Ysdqg7dznRcw7few++2bl1Rm4phwzugYcfSs1qqSdft8103Otu1dD
RC8jb5QXKramADUyAYPZFwolStLEmGeZ0JJk/kgQv5KLmMEfa38WCz0egnE/pc/nzZOWbAgDwYUI
ioD6unsIkw/K9vYaNEQxvfNKXXsFF8CUnSdfE6mTRmHzw8VZtiVVhcAg+25jyW4IYq16ipHVVh1v
YIiFDVmdqvLi9lu1qKJLxXT83uUQV6u1uzlEjd8U+q4heQRtmPvJ8uYxWtjlyoUwtn4ZWJOA7Y27
z6I1yC20Wbu6K9dHtdhAhoEo9epK7fonkDuQbuT1VGz5eS/siHrSXI3XShXrfj/QCEafAE8Sn8KC
CDFGurrrjSvbaqaLQWhUaaNKvYxXcmEahTGUD4SJzUgALR02sHry3VisxosGUHXhcCqhRviGs/DF
xaCk8LIzPM++ObJPpwd1dNBVJcr0ILL6ZEeMeW7FBg02LYmI9TtJCTs1jg5dMVHEGr6dWuzoq4CI
SbUNRsrHaczmIEH25w1xGqC1O5SZWLaVOl/NlfwulcaEyabjzup+1PpJ7ehLW4lNMS9JPmqEn+CE
nUHslBWqnV5bpICwMnGwgDnU/+nrlZSrMVQyAhQGLehxy1srgqJBUD3A/UM6Ay6oRv5Zau6zNfGN
t9HwXvaoWtGZuyqArE7vhUfHfiulfcuGFsfF+K5lDnCXzkFD7XS7TuivbWHPhDv3BFJN7ZvMqW+R
oASVcTKyrdpLJif12qRRaIai9mKHkY8UkpNSE48xkd1TcExmdFO2UJ5RacYV+cs2ZtK6tViC5s6+
xp0J+xzW5aDIwLK+RkMc694WG7XXpR/iBvLRpKs+EQJfDS0zbyzTNVW9Qx/TkXlWYiEAudTyyigC
O3+gzeVPinwzYf9sJp2FsQhhe9pI+tV2eYoUJWTsgeU3kj3oWaUz+72YPnvyxTyz0G6cVZ/qTMeI
zotPYYxbp7vO7JctSSw9xIGLwZV7JMkoTS2HoBC19edCVza1poC3r5a7Wbqhj8sm8muYD1vNIdR3
TMQqKmAxaT6Htn5rgIj2oMI9CUdFF2uXrxX6V7d/6tO+9OMKyB52FPVCb3dqaTeBoZFp35JSq9n+
wABzLLAlMDwECW196yrMOZPpPOmwZhARK5EhsOgMetBPTDK11c7MP+p3wubPi6HMAEUO2qpiyN4o
Y5FDXJ0v41GO+yJf8m1uWIcR5SejYXtgLX1b9TR7UnDvik63IckB82TotHAmH6KcEMIFHp5mGaDz
Nfx7Lsplpc98M0U+XUqWCEY7Bc5ASoVMOhJfLDbki1ReqhZOOk7loAbi0VQXIkKsJiIKKjrBGltj
TrXjgOdzE2Yol4lcksHczR/wJZZTLnBV4F7xRXGXRNPiNYp9CvsMfwNoZ5pG26pKs0vMAPdhT5YA
UVZ0JXGsNgaRKbRq90mcBSndSVTj/R372KAXEMjUlE7tUNr5cSir3ZIcpVbemCWNhZp9Nti6/G4c
Ivc57Eie2VS1qXxRndsuaMdzpNjqzDRjuPI6JNDPV9Ih2fF67/FQM2rCb+5sTB+TUVeBPpQfIo39
SqaRD96IMVbBnjNTETGi9MostSNT6F0NsXSwy8I3O2T+k1FVm9RivRlahoVysKfYZn+i/yn3Zl+Q
UxCnzlZdBbuV1LaVFtJ0oBwz0o+MbPWjVCJ50dfKdUP0W2zbjw5QWi8M8+xaScH35kHNR9pHVRQf
2JZcKEZu0D+gHII04pA1GvkbxuKloriZ++VStxOAs3SJRCfhe2S0OiC1gvomTX5oVtNJhwcuY8fU
2gv8qfhed0rda6IS+GRSi1snjGglKvpj42L4iruebQfc0GHQH5OwCRZjkWjvDHEY1LryWncE7erW
gZAF/N1yucmVK4IKyx3H3UnPlCtEBSg/pvZKWwbqEuzhEO8k2JsW5b2J00fnhYL+Ra48jcZ80Cu2
e2NkWp7mMvWIb33E4NLJ/CkjAWatBdFx6N8Fmy+rRiGEvOF2wEazcTN+yUWfWLk64CHB6dMe1Mfn
gfABPKh6MC81Cczmsk/nmmgARLkxpjzop6Bi9cpyqCM5VzER2YEUrPYIVTwVbW5fKRnhR6m5IhIz
Smv9a4J6aDfXwJhEAf/UPAklfqU6yE6ka5Hd41XTegdpK6hio423dD6Mq3zo0b+j+nQw1heF5hU0
lxWvsQbpdxqVbKbbi4EmHZCx4cPCdbIxDcin+vDC2F7Tn1S/4Bk2Xkqwy6bQhbMt3P5U7IBL+WMb
70OllOx5Wf9m/bBz86phdbgFQsCWiqJ8o5capo96NbvRG3UzI9yqGSM2Uc8sXCh8m5bL/ByG8xVG
b5s5Gz5WrQ5B1jcwVptij5njJ1JTylzZDxpNh4xM1niDpW+tJjn2SGKYBwI7Nj7mZLx2TeUIxG4b
IuzdEGr3SHDXfWpQtozH9Bgu4+PMp9GG7m1O3juzq4mlTFEjCw3ApF2iry/zbTULDvVhXH8mkHk6
zukC/Y+q9jc4xSAzkWRk6MV9tgL96iXOd0NlRxjasi8tpssjrOohDKc9sonXnvY7cXgMRG4j35c0
3rOSFvZiA38f6HdX1Q+NqqdlCBjKeX2qtsSl9k+2Op1WrFcQzpTrxqEQXlkVCNDzd2vWNUZODbG5
+AoBlvkTa3/Wt87DYO3iQbcCyLY389xcQQ4jAyCJ9whrCIygiAsGUkOLn8mvTB0zNp+sgHMBcrlv
jIvENt1t0WVBYyvhMVe1+67bD3RVaBQKaIcxBOC6JL6SzGyngWppVFrqZ7JuiSadfYOKhpdMxZvl
2N22WqclJ54Y991jyjzu9QRv1cUAxooZ05zYT9aWlaKGlt+04rCt6QivIihhA3W6cnZzDOYIuuEc
VyPNLlRLhkdkjyRaB5PbkEpjB+/Bbqh0GC5BwLmJ+EJ+Ie1iEwXDfKNZc7ebdV2i5sEkYmrKjuCy
QKjq0yKUrzaajKOsqwMGv+zOuXQe1CkuLySI4HHNexNDdG/p31aeypsqXW6jvum8Cln4FE9XYLA5
RdhxyaxFb2fCebaIghXNKVyK4VR1st05ei28xInEprE6JOPQA00Ayy+WNO9a3fyozOyFPOJwZ6Sz
CBjVBvvOpMC602EJXCCNAvm8sOCsys48WaRTYrFx8AzR8BG4+LzIdA5T/ZwhrT6EK4NAmM1HJQmi
KGropGF/09V6x8DAErMivdurW6XdtqRfRhEkKoAC3izraNs0xqZU8qtwVrKDSoDJNZS/yzzqWkCZ
rSCGSVxTOKCGDSqcFI8UfgZoqr7Zd4Yq2ZeMYttRofdklhXABEll588l8L/wKy5osU0AdlPL3SlW
mO+I+K19oSnbvplGn+LIbjLDK0WJmLN0DgOEz1fzbN2rVajfGTmxO2Nr7KZIvU/oRe0nEt5ZmobH
yrTUXQkoAZ7TeEQdf1JsLcSCrD6qVAhNY1iCDFAKnLlRPRJa+J7WlB3JUM+DuTBpHmZEcKgDu5Zu
2apGT6pjUUPgXKvZrkie1EXGfuh075K8lx1IJtzTSuHPLRWyMO52mT5JT80NNGtZTkRv6crDKrFm
KHnLkVR4xVgqAb33FrwqbSAuzcxhUDybgnjZkaCHPn8fzEa9VnuQCsVHKMzsKQ/z2yTXP8zc2nZ1
oVCMXTMnwm0GK7aPx7ucQwFFbdf6ynn3q/ihbX11bfesNL27gvYCYlHwMVQapjHmZVG3X1ZUsDB1
bck+sL4eO42ZcgAUUYP6JQSbcYrdVBk/j6nC6It1khV7SDImO84vEmzAMyfJa10xLxeUqxOlhL0u
s2PBQb3XHWJwUSYd9Ia19VhNvd9ubZ3l0xwtbzqb4QkkhFWn2VZUdDGS7iXU2gTce/cqVxhuSAnP
Y4X8PbZ1vstkGXt4ZDEUJhTtmpIFMgjBbGvbQaFwvC5jLxHdrrjzljerYaiPkgRrQJnShrAvagYb
uzIWqsPiWbC69+1heBBR222atUxsVIRE91X3UCRuB9rKglwaAtg2Yb5vbAanIc3C40zSjp/K+LHU
TCytlYF2VsPZ1y5KGQiwEEg642Yb6fN72xU/XTbVCKXsm6oVxs5yF7KC6DuQeFk/ZQlLwHEpn/qR
783Q+8XPCRYeREONV8Ng4dTjgxiGZd/4herPuc4tDdz6zKNFdYjdaOKDGvHFmb0F5OC/aXzUUxBr
rly+//+2P5S63wf+4rnOt9UshTyrgd5/oaYlvMX1Gc+Pqc8MrvN16vgO/Ox/v2KY4ftmjcQ7SIAT
Un9Y39Z/XPx9S3/uMRlsNOfwf76LP2/yzysy38ll+5+3RCCBfJt4GKJbWvj056c5v/qfN3J+NS22
quIPPfB8f61kLCHOF5vMgg50vvjnyc8Xz39+P5OwQVdtBw7Sgzu8RZbRH51CVoeymLRDpwJZUh2y
MM6XQrQPfy793uYsKw7m93qKyIqq2r8feb4UrSP1720yJK8pTI39+fY/z3C+988//77W7//99TSm
ssp61Ej1VIs6+mpzU1k3RNe/b6TRFDoQ5+f6j4tEusBG/n22cuVfaZP5mJ05T0Mm5sDpxTVnIT/y
+idd6TLx+uev236vni+VnX1pZ6Ub/HX7+f/Pt52f5PfqwiqUvQ/01fO9v3f8vtjvbeeH5Gfu5T89
1/m2v57mfNXtGry30ow9KiC73+f783HP188vV/Z1Cpjyf37qPw/6p6c9/0+2uEdX9vUOTFt3lCXL
MhXoEbsvrtphQhtt/fPXVTGt5r+/7h5FkC5OkLprxQXP8p9/Ov/n+c9ft4kKK6BOBjPIg3+9wl8v
8/u/f73UPz1OdUPe0+9zoS9sju1xOd98/gejHukB/vWk/3H/Xy9yvvr33Ypb1Ps57bf/+BX80/v6
x6c5P/D3vZ4fc74tRkG2HW39u08wUKLzRUZ4BpGVY0frQwX83t1E3ZgEf8apUX9STJmHxFxr9eN5
XKgo4UF0rKqDoUPyZQan+lBstSxTKCmyZbN0ZZ3Esi0n3HuH62BH97e9mJEhXZjrJap1rcEW26q3
g5qZEObrKy2jdCac4kGErdi7cbrLpuGhgRm1sxRKmjZEo80kUf/1+GRrwmrIRCSQgokj7Fkzy2K+
mevhywhDn9RnB1Fax96DPiw1wGaV686+cBoUaZoId4Uqvtx8elBrNwviBlFEMVWIi1oT+kuYbLWC
VVKUnYqK+NAWkhfumTq+tFBBwQygPFTpki5IcVWoaAFoYhNqAsLiQrAUpoteb42sC2/rpj9MYoYy
PS7illR6zK9QpXSL7epkP7M0YWtDhCYSdhY6miOjIOnWlRg98KFgq8936lfsVdjpXRsaZlp6Pso2
VDp6udRjMLUg9F8eddjmZV2fUOnWXiKN12aE41TNecACKtmazO2sUMhNpyOVxpTd2LFXviwPc9xf
UpVgj5FSBlQEsIQoVTdCpwsAoSAJxobvzuwIy4NN8RDRQ1xqbfSU0CGtlY25dObrbJh+pM0X4wzu
Kz112qODexnNGbCUnOcpUxzydT3t6J1daoOIET2l7Fva+LkZftKQBaQQrAimxXR2JJjbSk0Am0b7
W2mJATSwno8G5fRajsaWtfETa8kpIBG98vJOftnJTRHRtEcXyP9alJJ3ujIDj1VArvWjwsoc7osd
Zm9ycOMt7ftiXysUCHD/toGzqATVdSsufaQIa/DBI3SN+8y5nRK33TuSNz0taD4jrABHUfJDE5cT
2y7oIlXfOJEjaBusZmSNnX2s/HRhAU9/Oq1HkJZaRCPHyzctbJbJkvZAY7x1ih1eVVr/2RQaOSac
foQp0wedZqRycWzXniFSg/2UfUmbYvRbvCGGlJOfI98i+0TZLRmWfqubaYoU9BZRvjyHSYaYn+Bh
NGsD6kGMig6vZaEk88sOgkc/kXDe9iY6OvD0kQxvZ/jxS+N81HlpbCIRvc+DEnTEsXijyrpM1U/U
E2K806vNPf6CJgawcwJfrk7Li9vMZEEZe1X5tt0S8QkoiIOuCgJoU3G7dKHj6aRjhPHwMKsO/jT3
sndYfVcKlddsaDcNYdxZo/bB0rAwpvBYB4rzBGmjpKxaYDbNibYGiEYtRKkuF05pD+IFRXFVvY4m
qhMF3ddevJsNPBl3todt397LrHlETA83nUql5davajdc0UMrPEfvgrwbnioBtd6QRD+2oSgo0gzs
N9RJYFeuQuRTtDtSO96bBrT1oVHvsAwDR6Moim0tz9kjyaIRZGTVR91RI/BI/V7VEVzm+fwcucM7
ycktXePqK11eYM8Tc4c6VCQkFkjt0WniR+KGyosy6dRgvHDVQFiD+95N0IEoVxEqZHspcWgbK9R+
oM35nbBe09G8Qpf5DDbq0tB4WKGOJ12gv+sWI90OSFq6Wl6G6EMoTc07aB3WBvdqvJ8/LKj6Yf5A
HMmb2pf0hbr5xkgVf+zxDFpUEjFJMHYbNMIaSNVqSUYyWhifXBbDa6sedVz6PvAlbdoaIQw2i0NN
GtYGmxZJmOwRY8Ga3cbvI6sLvQ7awgxvUaN0xCq7qbe2kAkjwTDcMxAoVBzy/GWM+txX4Rsh7KMc
Ae/guYZPBv1r9vMpS/woGxffagUFmYmOGCr7rVRIoEyBXExrcfp5sOj6NmQFWhJBRKJ9VQq4kkT7
lA2MeQquXi+A/2OYxjHTs1wrwsxL1jhNJ6erFc/AfVApTAW6Tijs9yJtrho5e0U5QwWg0CkpWGkj
bzjWAldivSPQtN1OCtCXRdTX9K02SWUZvm5H7FsjQrHXXOpiU2aQI9CLUB7trIgc20NLV93GwYxs
sroqSKMsdPtAdNO7TOptNZHn4+SFb4icCADCrKKw6+ACheg/nPHY0VnHRm/4wPvVba+n6NrHIfMt
hd4N4j7QLiaRbaGufDoNDT6A+js90ekMjGiUbGtH1/vBwB5td4UBPkfbmct4yuLysZxEYKg5QvQY
ecjc5K8J7CSiy15cUaXHAUIQuZd1c4cG+IEkgqd5IcvZaOVD3C6f1WQ9axW6GkrDhdUEVjSdFodI
AwquqkTKqlrWqaqR0VTklVFcs33LkIcsRKGSAJFJFNwlKNVe6dq/uVH+YNX95QQKIhUjAtd8L438
NZs4JtKOYMs1c0wHs0A+Rj7jcxMtRa2s1m7Ij/X1lvNzjWDK9+y6UR/m9PqS0UJiX5GTF5lvcze9
RZKeoJ0jCXUqygQJHd8i+xzt5FFvptehWb5TmrRDpO8WIl56o3igv0pHTlR3Na7SPlljtEm73vB9
3BsLgpRqIfY6U3W4axheyb99l448RD22HKqb29KB2TZ29rc0JDhzZthN3yFhKA3aTwK5hWKMm6bE
QB+uHqGuvM0iwKwqwogtpqjdZLkHwjLTtUDmHKqJNj0mtchTZqPaxAlzs6JdNHnPfjlE0G7Y2n7V
UTf1f7F3Hkuy81p2fhWFxuINEiAJcpqOacv7CaMsSdB78/T95d+tUPegQ6G5BvdEnP9WnarMBIGN
vdf6VgiERqWnzvk2SUJKzfGt55c6mNUrkcX1ypyzF78hNyYdHpOG4DAoE7z10Y1VUSY4Iuj0uJ/K
cNfuW1rIRKQTM0oHZZ1guVqNjAnJEGQw2KvqJvGu6oWu3Zrt7G4m/5yW5WPWQ8BgKIRJhad39MLf
LJuOZToC1ZyaV1QhZ+F3d72XrVU/3ldd9EHoLmMQ4sXXeszelU+m74LZc90uNLUAFoLnYW2kNuGw
bGKvdWPBV+qmrSfNM49kYIP3PPg4k8v8Bm8AahvMQHhmeFz6V7ejLbdkoInaqLzNNA0SXD68mzZ6
TplHT6Wb/VZX40reZSPS6/45oRG/b2KmKgh6FK4FPAbozotoIBnGiFdoGD+wwWzYcgVU6Xqn2uEi
G/8CbT/d1CFa+izB88VoXRroCrBQ5ynqVC8inUUuDk1+yZuseBuVwkGQo7La9EL5qxYPO30WJqvE
qOcNHL0UMRMa6pXTNslDN2y70O2eOOCoJO/9H3Pq+7M1d2vYss7eC7snw565zfn9B5pfmLoEnlhj
/9G0ZNwPHlMNIEmWj2Quo0nTMBXJSiLlkM3z8FCE1WgC64jxGbM+BKl5us+XwTt4S/YKtsWvOMH7
oUIHTm08jzyeJZkMOjnb+LEIwr6dfM1yqZMHi+1n0/Y8a2GYMiasz6S6/qk2oT1uMS5PyUFuvRsE
J19kpJ3xdraU3piEwsTbMe69QIY8uRSL5E3jC45uKEFgUDkXkaQv1NovniurtQNhDZnu9E1XimGL
N0w3ns9R486b1Os/I6giWrn3RqRpj7s10m1AVKRauA29W2fImTa5gFZsjxoMxO5OR8kfkWN2d3L+
yW90IK9Z0/jslOPWEiDj5tzgbCUyae32d9hQGfYSyyXpjTNz/aIlVgSM2W7remGKucRDgC5Xtsy3
La+ABhN9cVMmti6tkb1aTPwVi8b4E6H4TMr0ELpMB5O4O1X2TV6ZNlQzxMRZTiG6OBGCu9Rb+5hy
9OJcGoAUudH/MtqRvn1OpnCL5H0z45SGsFhtuyG604NtIyKp36dGH/tieSCfE+ZM9VHbBmpVH9EY
kOLnykYyOlXhM3zqnFTDiLoTUz5aWQzgHloOE4QA4hTGK8t+cOdVUjifus8BTI3z2o7cK7VsfhIm
5iXNExjzDqd2El0lZ78OgpINKYIr7oix5aIEmT6W6cjc5zlTPKV5Ptbb3OJ9skf7Jpryy4yV+XpJ
EpRj7aVNnVcDxoCNjQy56vAm2pNh7VxzYgzgGMTx2LvB5jrGJgWHxPTwgc4v3tW7O4bbKk3Z2Ax5
knH7PsTyS7jGvAvF8GjO4XbuLE22UJatk4aK0PFZ/aUx+1sKk4gnJL0G4XFYIOkrU/knGVes3Kn/
Zaj9z74JVc+BNifM+wR1/Squ1Sb1md0bPqtEOeLT8bzfhPkSVsHyIMW4H2YBDEtYD7XjI52yfETF
EutcWkKHIys9SRyAosLeT17KYFzMawtRpLIGjzoAep7lI+FB3PGmrfpAwtnJQKBYl4j+2qx61llx
iU33ODT1ZiGNeTN2PjN4S8DZy66WP71Zle1yQyvgrbJ/ZiRJVb7oDQMrfGJtf6+K8V2143eSd/uF
obYrrA/0nc6mkgRHFku9CqcGW98yMhBg8VT245Cq+55h6GrW+WXAsWQwo1yVhKVpB/0J+qensHvo
bZNBKFf3FZywK9snBMRVXDLHPtsWk0/AV3CIJ4waprqtuHUMgCU2MVMB3x6fxWA8m35f7KJ4JhfS
GTagDe5zUhuHQYcHrlpvnv9AShPYQZGrVcEced11mgKbAtNV+JK0KDfz6ByRja2Gpg86FaMfwvWc
Pdc4QI+mDvesyXVTxXI7aeBoyO34UpEUW0O4dJ6PLak79Mnw+UXJsvXJmhaFArFovhlZdvSaHnLq
NAflFO7KIcP0AvgHSVX3HddEMjnyQH2BJ5wCYwTgRFXJ7Wu8NdMDlbRzMK7KkyHxUcgMLj/G3VLv
G/g+/DdoP2jwPP0zq/gt7uLtPGNINoZerrUvEF3Nr6WdZNtQwMUUxAwOBah2XC2uZrRn929pwYQd
Am20CTWfmu82aGF84JoNzE5f7fkyfRVfuenzNHF6OyWC1mqk5Bjcbu17bbViCFAgEvKPdvlThQqs
XVzddMC8ZeokmF6nU5WKL0AQ+zDWPZc29Mh1952M83OKim1nlD4ZmzzxW98gLU/6PEqg4G6KeeeT
hTTPJA+KtquZfEWMQkvYwHW4tUHDrjQmu00W0gtJkp8yzM6mQtPEFczhWu9UqyVp9/EEBdujziaF
XPyMElNH9gwouQgQvn0o1Cxqmeif+PkhldVPyQxop8rsR2dYfcdh3NUivlkihKo1f6zb6/zeXG6b
2N+ru4nTlEfxBqfyZyLCHWGYfyBZSPrE55WwR1mq2eaDevGt6TQ3BkqOmlt8KZvbobHRlTH9U0yv
Ul8ExrUVHlfzOXPMbpslRb9LEDC6DJtXVTW+8IyiBrGIbmE7JFkzmgO+j9S5PtqkOj6Qm/CMB9XY
JEz/XmyBdgTI530X//jTa+3JV/QzTyrvqTahrjjoLNZtGCYrRB0oktBSKm4LFLw8m2h2yxp8oruT
76Yr8H/IlynvDd7Q5qHkzVsVo7w3snTedLZ8G+B+kKI6bBa0WnwyfnTGQvAULS5hDhTodhS3lMIr
KgDSmbjD4pLF39XLnD4crsdB3JFid1/9svGGEWK+Wp6neLgH00cGFZzWlR5rJATmG8B7sZpFSb7j
+DShU9jNcXKn1XCWPjoyj5ksTMVuwyXwPGLznmb5aH0ipf5UOJdbk4WZOi8qdh+FC+A1Si6xvwRp
hwUlm49tw9MSYZ32pn0rzbe+c74MhSSE13XAVLXDjUszBtwaedYJ5E4xHOr+Jq3dS8sG4NtJvm46
6z28Xl49IzovpFvVVnlOBVRRY2i/q3q6agVesr5GyxAj1yK2d2WaDmKRkNVCFdMXpU/4NG4qhwly
GXZfhT3cV3G/wAdwuNP0jyqzT4gs2jVDCmoqpPYeE0t+McPY2Ln+pQCwGMqIjozp8jvO47120mOD
t9hMnZ/YA4vJjLGCAGpFuykJxFzBdCU5t6mzQzVM+EnMaluXzmdqtcdGMIn1nWSrU/y3upNfcVjc
N0Az+RVOfXyroCG0y3guYGOuUhfpRgL+YpQPYWfgzgj/lsJ4ElfPGo6dJyP9IGercBaoj5FZUXMJ
tJ15tZGd9a367iD85BEiTnQoi/SHkBDe7Dj7mK3hNS2wqhQSp3F7JT4mI+i+8VLq5BELxSclxKd5
lTmrctg51fzRV9G48kwOciP3UzjiJLwuQiFv7v/pVE5EtHU4sGdas2YijqjW6SbEHz6WoOtM9Zxn
0QkV9EPujfZKmcb7Eo1ns/aPhExdBFs4UJSgK0skBjAsRwSLyZi8JVljr/9qh6hKmX2FVRVSwJf3
uUECrMrZXFzcMSHmD7c+LZD3Q2yvLh29LLWqk8zyR8SQq0KhISlQv8wjFqaYKGmtUcU6PeQXKKan
ZLElY2rE9EYZBW5NCrK57pYJFKVK0t0SqVNWFp+uXX8gHb8d8tADgeheeEJecTuordFv/KK8JD3p
L6IBKzr20VYZxVrq5QbC7LHIhiWoHbl1ekg/HHnGltRBT/B0oaIc9s6Awvyqp548LHbXF1VJ/2FS
NG/ANHErp6JjFRcgdV8gyGzgLN81cfcWD2hfr0twmcmCLCiPdpHLQqGXf4PdL6Aj/gbY+4bO7W3Y
hia3BDGyO1lbR1enzM4fu1i855Nrc9GLKWvHKvD8hVTgjoOxSB5RL3AOmzRlaB5Xe25jj92cv1Wd
/ub2+zR6XXdQ+EFksYQbCAJvTnVuqvCd8qA/xDBHEVlHzdnwCOBER7VGbJ+CYhL7xrBp6+lZUjLU
0TmfjXOpKuOGu+brlNPbXXq1a4hr3aC0IFi4Q4iDoYbOuJ2l+6K5FKXBgIB/AIaV8c29dzX3w5Od
hN5+Woybilv5IcpTmphedBySkUuj0ezk3IIF1Ijuq9kJ5ja3jkaGlrlegEdHqeKi5sVmkIdWMM9+
TfiEhxx/9r01DrD8wZhbNDWQOYJ//vrv/y0kWZHnkvENoc4JEMGiEpxVHfnkKi+DLAZvXkxvnp1c
GPyQj6TwVNX+fChVnuI4UB8ufWQLA/VKyd7Y83p2C4Rj1dshnT4rX3O1eVmypg0GKvRm5AwbGhqQ
SfdYTeVn34GASlxOn8UYD7Y1+IEK/5SC/TxnjIZq+sZLW0MFxrGJ9DV7N3pC+EpJae+O1i9uYB4a
Kuw8DL+ktsHmQErdQFWyfSzygJR5TS7bkgeydbyWbLGBaNPbq1B9x77A/ELIzcwmHPbhQRJOadp0
rDpfvPrpTY8UAY/wpb7+uOQ6gZGuVSMQ/Rh978WzIWJ4xd7Gf7MeZn1eTPchr24rDYYBZc1jEeFw
x8h0aCqblqa6xcO4apT300zONTEdkpeT3evr6MA3ctqGU3OyCQ/ABSF5Ivxi3vZmd+wHdI91VE+r
ckayhtCNx1oeisH+9U2H2xv8FHTidRrTCXVDArhU1bKypFqJGeMdCKnbRg9vU95SDk0aW6PM/8Zk
aS9d2gUR7W3T4aZMQAsH7AyEBVfV1o/Nt2RWFz/6QwWlT2Zz9SJw4awSr2B71I/5+BJKbCmDxx0t
jpDHwuZeTV2JSpiIVM/X3J0VsjwYMoFOTOs19dmtyRvkdkuLBRqUE1jJye7pvriDfcMd+8k189c2
97Kt0WAwGCwQFJEBK8wTQXKVwmkUmXyIEZd2c2/TOaRJhU6TtifG34UgYj5jUZEftMAnn5w0DVAG
8V3iJJmF7UzP/VwwJOYjrUq4z0SDR3xXe2W8dRN3OENCWCoy8lxc19qGy/BkEWXGvKvGWQzpZwXU
FfLFT6rru4bM+X02X91FGZ4RYR+6vOuR7jCYaheaT0qlnz1NPk6b0sBsSscsK+NDpKGjOqV4d1z8
r3Qro4Cvbu7MHM3SKJC3XUdP4UdNhwXjkkHt2p0xDmAaxFAZZdD0KEbuYduTFVnS7OxNwt+Hm8G4
Imjyvtr6hdNQ8zP2cIfRO0A3BT+99CPzMhaML6MUBkezQTwH/K5J+/s6ZwjUOi0fzVie6MtfIgeu
Qk/fZsqQI4+0NamlqoMesNBwmwrimiBohq/mpWPsjqOUTUwJhccmuRS2eetXtgxss693wD8PS60x
aKSkrwqCr5aIwyGK7PY00m8HbY4yPp1e3AIfqNk9MzXj8y8WYHN0ZMOk1cespK3OvZV4RPSFjRx2
hSmb9VgXyblTzE/rhqZ9JSdAs6xiGGDAAjvknlwg3ny/2BbOtf4sO+e0DAcnZSfNkvKlcBe5x3NG
ertdzke7vc6EGtNY9RbA71GlDXVt5qzKnraaHbMsjNEWJ+aNeceDxjXLdV7yDNuYsooQnv66EFAi
nLHCN8sj2lbe9ZG8zSZ+RDrzCMuscdZwviUquvqMv/a1c3lvQ6tzoeylaGh47Df59NK4vOLa4UeK
FIPZFLlsa4xkXG94dXzHQgqenz2akqeovDdpobCiGHTzqWzjtIXyCBJhG/KzrWreyZot1LpWWYSa
4Cn0UILraNjbXNxXppEbW9HbMOdJ9I6dgqT7C/SRgZ9Xf5qu3T3koF0HPb+CYzhXgxqgJugSPSXW
imJmRLQAEJiShS8y/uzc4B1woq9KumSwe/0xYoZK49AXfgPAgra5W/2Q+clbNOu74erU9ULvJYsH
b49PadhGdVWtOjSoG1HX+744NQUr2QlxTfEgQWapLvbcsd1MhTgogbOTssJhzdmV9TNFzqcp/oZp
AYVf3/sV4bJOfbe0rnlsE4zlbfiJdo/vtoWLofsphCy1mchEJnODvocxDsB8l5WLf0qTbNHGxrvf
2B5ShcZcs98hKbANtc0W7ztObWY6jL3WKGOpNRZqEWjXEffaQJTslTlJExuO7YOW4Xx0seKsAIdj
aO4pZqNy2hmVEWRV8tgZmblrvDthGxSG5vwyTACqWpOu8NQ8dwDVA3fEdxcVLRggsp7dKVv47aNL
3HbvGVHyrfwTQ3LncdvnEsypOAzTqy24DvT41VaxD55a75vSiW+jEldCKRkbUKuMhJs05fAOPAJN
d3hJ+3RY2f3P6NHQrzQt+AGQe0dToBSZT1Zk4dL8kM9DyPVQZ11Ohsv4aXB1b2I1Qw5L7EOu9b1h
g+v3HOg2aqnKVenTv7YG7nxQ42j+V8WvKcevjhiCAHT13mLvCa5BrcDMv3CUh3wv5hLD42YsVPPA
K9KsKnxFTeVkQSzBeC71JjX0PjdhCzWhvCOBQx9LdMlrWcNHwgs4V/6JdVSsrRqvTdyN402FNctu
ELJMoLPi/nOey1tOWE0VLFeYShKYqAU6EBIDdNmecZbR9fd1dWcu1Y9u0YJ0sX4Upk/mQ03rNS4d
CH01jRMMdP1tQZp2bnzTax8/jGjP9BUZu0E4TsuYbZmKb6XggypCitKmvamvzhxtmUsQQbW7Ta5/
OHTfcsNX5KLxN3wq34ND56FKXV5t6z0BLpj2OQLxVYoEggZRuvMMH7JgM8ybigAO/NDWk+4TzTow
X9sqHjeWEEREyL3n4hmzF/81SmKgMg097bLNx20TcpHJR1ItNFEDZX2op/ZpUNUSCAxI2wGY0pTa
ZBgVTOdggdQBDw8uYg+LUufh/bWYxFHCsce6qOy5eaXlVjZtfzNU3kNW8IYWC37VymqIDOqqVZqA
pOT7EcAbHeONetS3TUiqyEKbEUfhF+EDMEkVY3ndWy/SrYldaD+quiBVdcJgXYIua9RtzkRsg4Ud
OTHK+bAydgMjVisz2g3JTr8a01boDljDidVr+mlHWCzwsPAGKNklcrmrcC1DB1vBizVS+jEWemi/
qihypl+2XGBsyruzZHNf9yltGBcSx8z80+ZcirKOmwDezHC402Q53SSOHDZdkUc7IwP/Vlven3IG
vIfdywTFHQcX5YaaUdi2WPGlXH7syduTeE51+6dcFuiSZ9/1BEnDVB21n4Hqv5ij0yir5yZFTNGx
uET7NKXw8kkAYhIcb9GZP1spXAPl29/20OCTlxZoOV/IdSjUWUQkIjF/2Q4RwRFIfo6Vnp6tBQtf
VBlM20veAGX/wA0I+pjkJJqvuyn0NHGO2ROECOamCic/MnLkdPPtIJkeOHb4Ht+hQGFXWYfjsu2J
fDWG5gJ4LAuQZRzmIbytWgbEil5Eak1IdRT/Jjao17xwfptlutjgDahSN3FINEDIV7A6DQRB7S61
8Wml1+qMOcqtq2Ms3WmLYXOQ+9rpDhbEpD6fHo15sS49WiBRORwDyR4uhUPxLn9FKsEZw4owyo5c
rCXlMOB9E/U6rxE9NV586pil0XP7FHbXndF/stt7887oOn/TwlH27ZjVktwTjmWtI/b6sgla2zq4
Q8ZRDiB5m1nVR+YmWOsm7ErC+I2c/jO1068OojKrXwRjzediJ+MaH1S6c5cWXC1NSK3zrWFoJmgS
P58oQYKQWbuhw8DE1uFtHtAsI3xihz3qTj/z+T+orwa/5CaiX0CblqZ/65v4DrlWOdHv1E4PrVC/
Vda9enP7yBQCCqk2yFZWHXNn3GV1yHXAtq7qHeaoBp5r1wZvREy2t+rzpebKbzJ1VqE8VbX1ZYUj
mKUCndh1mlV0EcKXzAMWVlSHYXJPQ3Oc5RwonqAC9V7Oxh26xpvsk79G4MSGZT0FJaDmMcQ93/wW
qn31q4hudFHe1vbOCjk52dMz+HX73B4uE0AJvLMjw5Nt7yVI6kybJCgK1bpS2da52lzYfH6U+GWg
6W3jxb+QB4RyybK/szy6xywcH2EIHSdn+cdQfqkAhFG45+drPkta1HnQzY65RTbnUF1AbCzcwBqn
6Nx2Vb2L2voBH9jWdAh5qlL72HApjbrawCgPeiD3a0KNiUKp9G8McQ3TQneQhcHrBqdou3RxKG+5
hLnR1phHLBBkIdDZWE9tcT0HE2s7qeIprpo72RMeDtSBXyPZjPhoNx7d8nVDz88FmLuqGZevkxmG
npLpWbv1fQTrdiWmionVxBBjyjXNqiyoOwNASXXbLaYFtXnY4ZoAr5ZSlFXtvixAffT0hJMC8k43
FVsvXi4J/Op1GNfF1qy6Y+TpQxiZJBmjOLIAMG7h15CMMrxlE36XoaUE6CI4cBT9ACB+IgZ6tQas
4EdGsjFm8el29a1tdvvcz+ZtZ1HvZh3uEOpqY11kJazt8Y4opq/KPkWSXXNKRsU47M9H41DaDsTK
wf9VRP3Q/LJr74UJSjAVEbOS9CS5lMYRZQRJFLdKT7fxiKR67FF7WIcqyvKdRXvAzd27SWCGoz3V
BFVtHuHKgDZrxGs7wbupaZg6OZiVbtBrv3BvikU+hlI/2OwpO0/1QdosgV9Zx5CT3Pb0ui8ZkLkg
k7SmG4kFTmOREPUkN8go+ZsXUexU6GJaeMZmlx+SElT1YO1U11GV0Gz0CyIbKiM721PzE+rhJ22Z
VRCsY9UPWd0TWMJGiBbhDd39TzI5v/1QbkNI5wTxVIFpTMzLZkCGNbd2N/6iJcvAHgMZzTPjVpbL
U+yoF62mvSnkAVNmvTE6QZ6VccXLotHpORCdFq/t+Q8t9bY2Kw6MtlkPvr1zak5Yc/xCsn6XpV+2
vAIO0gNN3XssYYLPr3xdQn/TgD7A6mQ9+yW5TbX/Hve4zpl0ng0wCUSAAwqMckKrc+8RrxUN7tx7
Nok66cPy9h+U//9PPfi/pB4I2knkBPz3qQc3CP3i/7H+RKCaFJ//Of7gP771f8d+Ov9iEuwqBMSO
EsJ1CDL4j/gDz/6XRBcMl5kuHXEG8r/EHzB9tqSHt04Kvu3/xB9I+S++FGuYkD6Iad+R/y+xn5J6
83/+1zgN3wI2LX3luISSmlJJ/v/vz4ekiK65I/9LscKx77Z6n9DSCtypena8OQxMDdWmEv29Jnzq
PtLjscitLDC7yNrgEZQPTM6oJpl9HR2UzelYuA90f3w8zsiLEgxH53Gu8IEutnNHDeZF1XDn9vRL
sUs+0lVlv0rG/Iz/oHqVzcUHUJQSgv0R9hSthT/WN+iuqlNKvsEKiQjAk8RS97W/kBTqhPmjAvya
Ruj4EIXLB08gHeiEJRCHJP6JyrPfWbUbbkQMsKJi46aH107fsNQusWcZ/OZudrILN9svU5gHA7DU
N7MBQNMm03viVUQmdCTmNVkX6NwtX/9hjNexGg4yK0k8ivrnaWZkHhtzdem7pXumeYZIq+oYyHvg
+l3TwocVZRsEekGWL/mpnUoiswAkxvZh8OpPJrYF+OY0sOop29GT8zhzljhoemM3jlucayR/yYTj
O6ajBZi1xqZ59nNCVNP51IZiE/JmvZi46rKKEATtL+ilcrk1nKFBb2z/GqMHSYAfhzWp3aRMPq8t
QaRtCIPiKt4Xy/jArdPfKvE4KnAtkZ3T37HanWFzK0Tbq2GXvJgnfW8yk7mL+uktHPNxl0/ZsJ1z
DeUVjufeD9Ixwg8O7n3lW8V+mgbrzp6GhwLkx03e0490c0QOPi9BuDT26eygd9vSXQdO25j5HnCH
OLaKMMTebvQL9LTNNeTlzvAaukdM8PZoIniOYArq3N6r2eVA8omvDEv51KZGiHuvheYWt7eewDWu
oCAf/GrgvADTF1Sim3bUF1jnIG/Z5owTwjebQzbVBknWuCOKHEU0pSGJOilUO6Ny4pM1Gn9la35V
hjnv56iW9+YVUBzKgyUK/+z05GpP/KPrLETXiRw4OkrRM3hM6mwzyMTYGaH2g85FyqUHX95hRfZW
/pC3SAeyj0aa6bm6/qGW7hSmQ7KP8fGczDRj3cdr02/lEXEsifL+w5IpcfEI07hI6VxhY3ReEls/
phDfE1bW0QvhIo16PnrYzu4SqgC39tz7SXLeWWSyrd0WqEGTw2fm1yBcEiQZDZ8WMLA9T3fY2NG1
GUodjcHk4wc3bYD+3MQLc6qunF8KCu0NybHooqD5BBqQESTQfqU5XQORAxqXsws3jiaoVel+9TRO
RX+amvhLEt51aGqEQw6KhcLTVLNmA8+Z5I1Fkd43Lw9j0p1qCs47ZeYFmrvry5+5ZCNPaPaTUaPS
tD2wLtfFWoVdQj2Mwre1KvLPiWg8JWP6asZ2cwft5tGN0mMSSnkR0VW1HpanDPJt24I/G67Q+ry0
AtVQLBfswBeenVenixJ2LkvtrGy5XyaEG6bC/dck+lSEVBzSALcbFyA7ADO7AWpRyOuawKveHJar
bhMmVZbyoNliQuYAYBOMlLiRSVJftIwD3RQfto2yrPRQ8NK4bqdnw8+2GDngCAtt4blocBr2emuY
kvRxL4Hp4y8vBXkHt8ou6XOW5rodp+FoLj6Smi4JFtI9V9rJ3y2MNSiew13tGSVYWIl8QO36WlaX
KEej5/rT9FAlDIUyhVVGzXR4a48YB9uzENcV184Yc5DbTjXi3k7NW1F3xa03qvtlSQ205nTWvMgd
bmrAKrlXq6+R3D3G04eo0i/g3K5JKfR3mLsNWh/mlki1nqBb4B+qxf6jiNVtkgQSFQqfRNA60pXx
hUBxfNShuC0zB6eo7C+u6fprnTXllnOo5Pog74u5fzVndn7r11SxQH8EtTE2E/Om9Z0rwxrVZjQN
/bWPI9ZRf83iHezw2LTQhWvi+JLQf6EHGN7YjXVsUuxIqOnGfa9py42aMsrNDbGbTcfnnqjpp5vT
3RJ75Yd2RvtWSeN5NuUpb9weYNK2FSH4AUt5G5gNw45k5z+d+P3OMAWao7aMz05BmWeYC3fi1J5P
tZdCdrMeo4QOuUeW3pBm6VMzf1fc0/tYeM9oBt4YfJ6qSunNAlvumArMJiIGmiMc3to8V5y0S93c
iDg/RlwC0mWcPxaz+JhdvnLI83jXN7V/IOUNX3E0t3j+OyKEWfGom/3m3jcO0pY/URn7Lwy0HOQN
0V3iZRWAEy9+1HNKw35OHiYzrYOi4X+FNi45AKt8ksTNVf5wslsR75O6eAtjJhRQT0tSAGJiM70l
D6aFngkIagaVjRaBG4t9uzjlU4/iGHNNPgWuVfq3nhz2poUpWjUKtNngmGe/rhgrYpsKvMUdt2q6
RikU5rgBRoyzYS6im9GA7peW7oewgGoMrngerXI6EtF2tyQ5FzjbdR5s1lBEuLeLP/6IaIFZjSOc
gJO62ojM8DdjLf7EPH/mfWoBDj+ZQ+FDZRsfKIw+cWTQlQV+hDusfY5wI11r9b49L4yfqhQIDrL9
Y2mMb1V7NCzpb9yadic8l/QibOv07wcJOQOH2PM4FbUCAVTjlmtazsS+x7ye5Z21SRu4ArHd5nd+
hhZ6EZ+iNp37dDQtQoxQ3dA/SXa65qSO7ZphalvQqep6c9VYcfkEnwB1m8ex3otGrvJybvaZxN7R
CKkPZR5Zqz6dIRZDp+Jx5+I+fhNRgkcwPJExqoPOIiSKDAvrIc2ijeoG/yRr5MFj48NRHJujIjcE
QeBD191MgBZOtpUcmxlDYZV2oLhLIgKnEJJ1zCjGaav2Hl4UUr4wPMM+YLae5mnQNq17Hor46NYA
enSF6k9lGTTOmqoAkvm6H5l7sbKriP5JZPaPXWs4Tw2ep6wjSL2wanPndVFgqLI75/ojk2Zx8Lr5
p6FJsC38a+A0BJg48fRlWhLIRG0DnttJo4LE9ZLwXw8dA58zEu0o/0Cs5e2EScL4GHlX1KR5k2Ss
fbJ5i30847bgk0YSEL17fkSSQl327VZ2RnQYF3IvF8/fDKXX3w5uT/Gox3M419Y+HMOrS8axN7ZX
k686iPjsOuVv31xFhhMyWMwS0Fzt4tCOHt0Hw3gdy5hJc/0I86581ME/ZURqli42pwedF1iO6pq0
77Qv3oZ6209sbcZyZznpt6LTebAFicl2pS4edSGRCRWExgUXpPLfC+fBiO3xFpTnJxm3MA+WPZ5K
Alss3d5bwmU+3KkThMFdzeXnbGK0sLPilA3zn3RkfO7CCFFZtHAoqERCoWTOowu4EvQWNn0SAhwg
i5VqTXd3OaXWZI/RNtL9HTVrjhRjwo+vQIzYdoRdRiLUA/czr2AxW7tMuS+5aFs4dIu5z0tAiUIB
JZoGszuliFoGWdIByMpoP3vzs932SSBF+PRvjJ3XctxMmm1f5bwAImASmcBtWVQViywa0d0gJFGC
9y6Bpz8L7BMzPdMTPeeGIf0/JZFFVOZn9l5bGW0S9A3QWDedHmJqNySqC37KIdwuPe/5nq9I2gZD
97Mdeu27anDoAtwZ0+ahFqCio+nRt5PmlNVni9DnwITns0NbbZ5dcrvWChtYKBEreK52CLLY48lR
PxWihiVIIsDg1ieiY7g76+Upw5OAW2y+VkwldKT1rYpKRomJdeo0S0dD+4B9wSY4BkV4O1Xdfuwy
Exxk+VWuS9XQcHAelHOOMJHNTNwrcd9748BtJ5cjXVeBZo0EgSY21KHzmIWm643SZeNbAV3z9F0M
8fVu4LqSEdXXz10y1GsXYD8sUb3Og3087BPKF1Zbx9aun5VGrJlYSXpo4vwxK0R65f+fc+lZUIOr
fGtkdrGF9tTu8TmSF45DYftdlE1q0ndpTHgMwVXoH/vUv5hT8ZlWfbFpjTK/a4a0AeuJS0YBdiY7
mWUvPRFK1JmMONnMexaPTjBosibkmO3TJuKf0rn73DoeHNcKMTcC+HrvojrEm1RNT44/W0RJ0j2t
/zMZvZgvCxVpUc/HMjT22neLp8g3eO9yHMfSBKGOeGI7jxhkmPNAG3FLMDd2k1NV+ieDQSEEImpq
wsHRqxVVoAueyoYISVZZdqB671r6LYYA3+12FokomFDLfTV8wlLksaMP2Ehml6nQf5VXswn2uVOZ
tP0Wtskb0qnHjapr3ioZI/wSQ+w26hyWe0ubHH2Sdndc91g3jOJMmMfJjmact11v31e1xVQKCzNw
bcPmEYjthjFn+p5mXrTHfgEkaj0G+NHtgXqlslkeusV2d/3itaeeseASkw/MtmsKZGsJhOnRvT+V
5Qvjqne/pQKuRj+IKBh3JLajLp51fBFak4eE8ZBEFu+YQ9mjueKm0zQsDMBUUAzJy9JlQJGyFrqz
go1KgCDusedaMpOEUsgpmmG6Uq0E2ChhxLJnGI85O2o/bax7opxwZnWgxv31sVylo9YEy7zIsms9
43OKfcnjx4oQmFqCh2HG7DUu21HMFXm5IdawDg3dtLDlx0T4PvhwSEdfJrsMtcph9OQVKFJ5Ri3B
GyVcsfYyjc5CZ5fSFs3Jatwvy2vHvQ7RBVQY9FC45Uago3DiXu2c3Tyi8oiQw64Nd+IRCRT2xfM8
Z7zio/W3on5h5R4ThxGNv2cX0xCiBuJVhHfX03xu407wzRWNFwwy8e/MibdaUpjE3swG7NlGsRfL
QEJl2ejtqrhYVxQeZsXWCzq2r4Gw/HiXKFMFuOQo7Cx5zaykuhoCcpSiWkGOZh6A+0TxpnN/J8BZ
Q7Op9vYU2cc57NtAHn2ri45xxnXfc26TjNH8lO78u1tOPX0n+2vtk464Uo3L0r824eoMzbqgZX+8
Y1qrsQBpyc8QKyK5FrTlPYdw3RHqbC/hlcXaJ50rnwDG8bx47DbUKE+17fa3trqVyXTkFienh/vo
KBjl7Jqa14Wh1ZEJu7PghV2mUW17yXvRdXFwm22GkSKCnp10yx8PUPJONzqlFKcJS2fvLrcN60VG
0uEnsuTHRKGNxl+94fYocRW0J8e1+wfIc1C0ULYfpZftfEAnp7a815Ut7uxJ5ScSrgA5KcBQlOgd
ZtR56faWz+XHsjVBoJcmR6iAK6V9Vc24pXVv9nibfY2dKg5fY0K/Ed4CGUv9YWc5VDsVznAMXXcE
PSH2rrN7OoL+OPikXtR5ZO69BHhlP3vtVjpAOK31CtStbd4h5fkh217f1Rb33Jzh2Whvc9HPlwL/
wZKG3QtunaKDdqVi373SdxzTvvRuvQacmIMmSv3XDNgGOhZPnoYoZKbfFxyqsZXv/DRr3jBF11aI
FW9IEIqGLvDbDgdS0tpjoGgzizKeTsbiPVpFZ90q75O1Ag3rVN1qixF+1/sgzwp3Z3AdnCzH2baD
uAi0wsFcYiArbKkPWc2QSgmy0Swk2DNbP9rha5JN73lvdK8E6jEwKH/1xH8+izx5Z+ZeXFiPfn7f
WOTgbcIOJ4ZlNSsI3PgxMohZLNk+xys93mmdK5EdqCTQ+Rw55OwTxwol+6MT9flr7DjxjiCoyYHi
W7Uz++uoOJJeYj9MpphYoYfREVR/2R8mM25Yk3YBtG7rZWHPSyMCrMLgoeauvse/4OMRdky6ZpFg
SJx6ssRVc0pYpmnqvWiy5mAKEWCiD/RYttjMmqzor1zUfMtzGRD61j1pSkB7fircof5I2UF5fcrs
yMlQ2uic2ZSoLm6Z/k1Fa17JBti7RdxsBCPeU2rh5AcyzBCjM+N7yIv+4LHuBxQOrbwjFKqIJ+PU
JUt2SUC/bqMM0hMcMoVqtcIC6A3PBGjw9bcZ5seiDVzbKY9jDK81zdJqJxDiX/MJlyj55DARZgSj
vhbiFwziTSNOtYsiy4IOTIonMnJO8gdR6DjI05ASH+QyEAX/alZfnu6PWjfztu16bxebLCAMXi2P
+czqMkNAxu12QwX7ZC5EPDkD3QyVzXRrPj1BRNHkYHFqSeWA91HdIa1zn+I4hktlvsVj73xGxnsY
GsMlcdyzb8nwJG0VXRC8nPlmpgfZiROD3BbEnGcGiMUahMLssg02tyzbzEcjxeReJwq5kDWe0Hsy
zQWj/VwOzdFfCH3o3FrvSW/3kasyrHWm7slNWoaZ3sgSqYzVfklt0k8E4Chllq9d9qjlvDBKkb9t
JyZFyFBEBomKaeT0kqDwfRDTKWKGfudzL9vWFAYuzLUtGC5aGx8myCLZAOFZTPeF54XMGwemWCR7
bas0H84aqdM2mtD3wz0C3mpQW8PziQ5lBjqhRqC7sXsII26Nmf97YjEuuEQKpMBHI6nQWedzj47A
KA4NcU6HOqmQ6/JWx0i2YwgU33DGPVUO3Xguxf2gh/F19qmUuZ/vJ1KTRrfyn7PU8p9rwYQAGQuh
o7cJvx0IYCSMjJxT6AnyZAwmNmYvbJ5j9t0Gxd11irI3DGwdOR0W6YvMGR6Zj2wrXWX7adHFSVPr
MdZH2FXNTlBm085gQXCGh8IanFz1TcIG2Jts9N0R88JB7gdQh29S1aiW29fG/Q1GDLEqvIsdqqS/
MmPLZa3jDy+ico61f1Iyg5pSN/dSThS2OLUeU109y6VXR6ovfcpncU+pE53YqcYgamAAxCMqojAH
mQFVjolrYwOjNbD4DYN1dqOKQCTkZZtwTNsAvT+SnJL6iLsiBYq/uox+jXUit1MNIHWcrZsuVumT
Uf70DOyESxYdE5schJDVRGtwJNu5V557rYAft6BNwXyepGSoEKnpmEbqXpnEhY3tVg8mIR8pY+Ms
fzIWgtozX5/B5Ouz+aUTRoNFNgdgaKF2Je6zyQjl0Ifhp9GQsSOIhkCXA1yPUgyrLBNXg08yVpAL
8OdgLjwTE8kEwXM0wb94RF0IeEyqE83WG4x22xHKBW632cue60t1CD58plebJPWp/OXwMERU1RpA
vJsiN3dEstcOsOUhiqazXm01vGzMbttso9r4RluxaxvXODqFuDcj0MxmKu+7QWbHaWkeBdS8C40d
vktgQ2hL+TqzUS58vy49dt6jhHB4/f3qhxqqaypAgulG7vIRBxAlNYcrdrCtlbjVLjKBqP3uObTX
XKdmJXtNx2LGo9cA4v7+EFGuZ5UyTzORdXjYso4svf1Y9+HBHbO3qs2/6goeZtrhHujAXJUJraPj
5n9VBSQbMz4BHcLDKtpCw4p7PPnZrI6Tbn5rl8uaxRE0i7u09T+W8J28tOJM4JQIKoJVXEN1Z7V+
iDI0E9gh2SpDRjqbBoorRmAgU9ZH5PsDI9+eZfXCe8Wfx7Nwq+wYDiM+pRSBh7anfRUj0osJMY3s
7FlRB20p9/Bhz+teQgB4Mj1wOMVE04AnsbYsftJl9kQAI1GFmIB3HeJwOcgz00Fi43jez4h672ZP
O0dKXUdHPLzzPqPJAlJDGBoqUqyApf8ravIvUITHvlakZuZ/AFIeIHYhcFhYZHBLSp6V02zE3Rm8
ClEYMamm0D3PtmirzTzOn27MkLL2caON+bHTxq3TnnWa64m8LNticFMYZ0IpBrix8CibmR9EU/4w
nUXsUF6ThPWNsdM3nlyuwApL1go2kyItDqILSQYfYvINEMkxn+DhiaLXUYz2j2oBgxJnKnA5BE4K
i+chqqElLPX8w88dB7kHw4Glq9oL1hP+rfs7C7nHPVrH7MOr+l1qUH24qjPOteW+EKRtH0xDOaCF
5ld70nJvJr2B3cZFboxrJzMmzuwhEu+ztGO6R+ivIdyRjCk3Eyv0HjXrE3oZ6W1F7BOWVoCCtFyS
AjDfO5uGOX0yNOdp/TB3dXug1Xz6x3Np654T1PGRMMofIhmvoDhfCv/L7V+xkeEpgQ62oBJWvgWF
qMXxWpbywSuwg5N4/Be01U74QFsklFI8z9AZbAGqYv36u66HRZSFPXsd4QTkiOO84g/HNkQH0fEz
htCr1ssY1W1FUcRDmW8EM8SDHOjbf1Om+NCM/a6zdokh7iZiepg4olrPmzNg25+eXX+aMCn4mtb8
VyRPz7q7LZH+FL7FUaBqGpxpfDfIcu5+ezGoLjDkRnhHHmO0GYe1qbZ/tGb3LJQ8GxNjmXl8qj1w
HrbewfykJWIWJIdhZ1ooehHR/8ggSIeG94OsiPGsYms/EX0ZuD7wQx3WUzBBkS70fdQ0zontxnAG
YsxLDMBlDZJjIzRQ8S5MyBriOUsm2iyZt7JPsErdTShP940FvMGdq0fINxZAZvCkO9cuyGrpQBQV
6FPJKmV2F2dM36MnJG9MI0prIEwkA/S9sQHvjHPyHK3W/ppV69bn2gEYv+xiZ2R1vPjmOtIwz8oF
hDDLgiA7/YVxkDdqUMc9AdQtIwOj5LvHNU1eGpHKiwhicjOOEQ0RZu0pQJ+0JexRBNZ69uQRdxTE
qvPQ1Jopmo3Z1nC2kQ3DJvVLYtq4t+umoU1y/K8iRohkR7iSNoU90eQz+mI+sDVkSlPp+9dEqncK
4ohEkubB48A4D7WHaVa7VhC1EVkSltOd83D+YDNBi5ECV3WxZeys0Ewv7FCifVeZOJGKSZx9NLN4
0My7NbOX4AiIt+FgHlHqnRc3DgG1UlZrhfpVav1WWP54cLz5tV7/GEReLjzCoDad8UiFMDBhDh9M
zp/v6+77Q72e7SJJS4w43g2V2oX0Pb6/sCL1UtTNuXPy58YlvT4ihZ6hWmztxtVgVo0NvYpNX5iP
BFYQr8dXi5NDI4rC7OCUxQOqBRSNIUVfNUT3Jg660I/ONcLKul+yo8x4o2fV/NODXBaRoLj0ZUvT
vN7S61f+/asp/4kiFv1op22MO8Y7C0yirsriVT+CFic0Ocd23DVrDPOlppxhPIu83C67Y94A6F3N
ToV64r5CR9w3T36VEiSfR8vZNQeWABYe+aVQV19buG3S8c1WBelMEnEnWvmtkVP+FrYt6JCdX/5a
nbh7gAfW1ilZqnnC3xmUpyCULe8cqrE8tRO5y7ZFvJY1vboudwbHOR6EMGMe7xPi2WIORGvckCeP
JR6JK+kAuR9ydeX4ymJj9FdE999GuCfhMsfUi3P8vrcZYA0no/vpmMaLSNCbrU+K54QEaMugscRT
hw7niIU8RBaHV0NyBmzVOD8MHRanMD1oU7KcrOVROM3rPKYRj3d7n2HSIPzLxdyFY8RpxZPTokNO
sQpT7Oo7fpLIB/3pJRqnByrbR7o1j8CbFsu4jySWkMS/rsUBQa9Mshm8SgVsxeOd1Aw1MrJxvk6C
cLW3zBzs09LNBO9OiDtlNJZ7Yf7ppobqqSKyjJMuPCYjw7yJMLmWFhD3DZnuTESRO9KydB7xx6AB
/LzW52nQxKQ1nILrYM5RVXTIXpoU72IZx4+cE3AUAfdgPLnkHpPt2uJktKLuNLRwNboMNXmvCCWK
quJWFXiZDAlrz2nCIwacPIisRG2Z2Ansy8ZhKFzzZHoEuUYAu4zC+0hyUgJNiyJGITtmJXJpE49p
AoqbAWI9mlQYN+0hb4efoJN+mfyIUZSDpHAtAk/Rb5BCNTafJb51ghlyB++PWWMON9NfRNWPd7jp
UAt4+A7xia2KEYjcJZ01usUYAetTZU8nOh6gWtjifBOMMCzqPfdjufMJmuQyUMRTLM6rP4k5sIYv
E4ZAZ9n4COGM56BbSt9yb2nKi9djJTpahUo3UUP2CgvboJsJmSSf5Dy5f8IqNNi0RSeXXnLbSqCI
fvW3hWTw7gOUrrviZHdx9ukfG6BoK/8tDyZRisPiuH/8GhJESgjNBtgX0/vwksSEDsDK8NC6k2wO
BnPPNxBBkmNAJlbiuke8AAvQDLE0GDNSRfUmFPKVh2ArFgZCcVfb9EcIA7DBu+tmPvQLtJd5FNj9
kzki3TFakOCg2LoEZ+Y6dQYP6FCwruuU39KHH2Tymwnf15JE8zHvPQ7ccGDUaMITMLA58tyffByy
bIiskJdzipg0PbdtGp2QYM1blAzd/ZCOt0h1B9gR+DCsL8b3LgEzqqCVuvaLhQsZHTu8MMZ1Q8fQ
Pc8fLBpst5ASH2h05IBKA68CBUEr/V4MpzqH/g8BkEtPp8fE99EkmVV9DCHzhAyGOK2oUgg0zsmb
w9ZDIMO4VwveFg24RYAiN9oWG45AteUIZGO2qHZVG5Y718PK0LsKQbqj/ozXZa8T5n9tEWLzEyie
K5myLF92em+yQDuEqfi02xcH4eppmNAoJDqF1K8QjxqoP/AqAV6zGHLhd13dc4+IK7yDyvKWhTIS
hsILMmFwHWXElOCr890FwW6laeMHlo79PLFvxPSXleKisfphQKjOpGGkCkO7NKt3pbFCSnKhOAUV
GcKU7AjRM9a4zCw4NIwVgEXu6C9I8lBB1i/MrcnRbsi6sctQBEkHqyiJ7S+PeXBjXgxiCPdRnL3k
dWNd5srFikPOtBozdM0GRTLXnEIygxwM9JSMt2naDiT6NE90eVzSJlypGnSKJQD9JcN8Au+BMarD
9G1Mmxgu/JbE9EcQFEigCahVrfu89ISaM+bf1TVq5gfpOTiNHNZGzB23OUHRZotWFyUu3iB7L2cz
C/qBqOswtw9pOLE9hBCSC6c76IzXLrKmJ6ONfEJ+8F9k7pnFaI56tz6mwrCOoVWeXG3WW3SW2S5S
NvjYzvrN6tcB1K6cXZcWDGJsfQMuVuz0Ex1Oe3YTEl9COzkQmfXZJKA8iXPuGXrpd1ldIx8jq6rF
rxwsyc6blAlNjvd5gS8L8Q8+5h5/X5qjKE8tDGNtsff4IweIZU9tSRZRlWhkSOvfMklTHBoCVho0
6VA1csUoCPuZUT/Korxh2PLP7G9I3g3nv5UZ68Ap5dXxfJiaA+sIetWdY8dcvBnUJDuKH7IJpA+o
12BAnlfk4x0UDUxAYsR8ytNaN/W0M42KRTN7i120cP8ySAHngDPMiD5a+7Hsy+XHKl7niRITpfVk
29YhSRHad4q7yC1gi81qMgGqwK8M2Q6wE9f7YrGJEZLvZT4PWw/79cHUz1GR0tzjiEJZj2EdzyxP
AyF0cZLbeARR2k2EEphm+jJI681jfVSInvkKMlGPzDXecz9ydIgHJBq06TwfiMic7tGJsYSwplqT
ny0oNBJijW1dPBm+EV0W7oZeHdJIJxcp2nNWuCS4MMWHgI8wZlh9DdT/C6jBxWJjBPes4nyAg4ou
69bU+UOodHewLB4bT7Qh4r7GODRFci7aKb5v6/kjvdeD+O3kvF3nuvxR43zfmKP/mQjfPsR+syHS
eEYGh/2cY/OSL7QW5djznkANNqLGBmAdOem+bi49q/jE5l72WYVRzyevoStTCg87IuSNOafpEryE
Q/igNDU0Zx+RTslaoTfmMEIWkySmqv5krpW7Wqvr7w//+K2icZKzkDs3qauzMTdEBJH6PBUFLF1n
HSx8f7D+41f/v/+tYIqx6Wk8Fz8Xu9hjcBtW8EbH1CTaUNNnzuQLHrzWe8a0ss2qcEZt1B/DNiOC
K+0nshb5Vfwfv/r+7f/0374/5T//xP/0KUJomgUYfwSYWhknDbr4tGvjh9gnGwqiHBlbeIm38xwu
O6NjPBMv8Bzj9gdInq9oiNqHJE1AesgM103jXbDrMR2RJjRn5MhbyWcJSE6b3kk21EpoiOqzZ48M
BGfWrgMYjHwa0zuevCNHrH3QMzXJ4Mf6YVrxIXEhdjiaTVhWOA46xhyo/bmbhuQC4wwUIbpjdCzb
YQkYtoWfnySX+VeR/+XM1NvK5JjDYODuZdMfXUEetg0cJ4VTOYcdMe4TUyQr5ZTEMzTREzJ8JzIv
tD+w57kg6Haldj5rO7zNUagANjCjYoltDNMvu5bWJUxAuPcsQaViLjRPMy/PQ+unDjND0FEjsRkb
W3r4yqgoZWi8DsVfs/OL58n66K35D8PVeLeQNhs1kK0zfEZO19fwIQnrGTS6mqW1Qc96x6wexCGc
6OwnXX0tc3qlduEaNLtX9NDMpReOgtnL7ykX9h4dEQAVle0Ta3gqcGuPxhMqImfHN/VjauWRLh3w
q2W25FsmvzsGFOAQEn3Q/lgEduu9lEYM622aSIKDOr6lX35wluLDG6ZnDU9sA76HigcrDJoe8mZE
FF28eHCOybK4Z8dp3PM4eC58LO8lN+AaD2tHpwvCkBgX6R1sDe+g2/Y+Hwbj3PiAZUibnVgMfzUu
b9y+4S+sOsc4V7CHTvNjxAS2UeDSK/1gs6vGu7kfWly8drJLClKq5grre6yLx2UenrF6dazX7XHX
jiSkGZZWZ8iU5MbMJJx3bilOKeuWLGGcOvmkiXAK8tUxSy+K+ehDBvd93z55sZ9fZh8WOmD/AIf/
fAaMALFgxHQW4azb+4A34UAV9kWo5Y1GcbP0gIgif4qDOoQPU0NBWTA4f3//VvvgSMUIRZv3bMuZ
ZM6Szrt4U1l2c7VzSyd0b/GrCNesdLMmd4H1Ijp892lIqXdsxk/ff5Hv3jnwcxjUMHKOJVY3ZgZj
3MoA3QbJnQuzWF9ZEWo+Lzz3hn0stD8FTTyOAeSqo+OaM0srgkWK6pJhjHfy+7TEUVwM/LsjM30y
TiIlt4YbnlVj8OBQD6NxpfvPILyE40cb0wsSvIU6dYJgUlO+5cTppcnVc623XrtgdfzwZ1dbdxAr
jn2uPpYyf9ftiKZRVwF2uQ8njLEWW+nwDEd2Yy7Y2oa4oKthZYZZB8lzTlLsEL5b8CEOylnxr8n8
kdWgHeuMedSYGtk+TEmn98zYfK7c5o9ZKIAPWfo0IGTYmI1cKarHCQLjU4mbDYNk/qo85V+NnHqd
9gF0BbE2s+ulWGzTwDTCGD6biK9pD3RWl4kJkp+pyyTuKu0bwZC0bBxbf7WWuWi8Y4J5LNqZn9LO
SRBcfpboi+ZGPWlGOREbxxpRx6Gb48d87aIm4ryYTKFb8Ng8sHckmRWw1zeJGQiF2nbr1gH8xi8S
lFbALqQ5i2DUs70+fj1ZvTu/42WPyqXbsl6+EEVAfZ8x3TKpSLchdcYxLLv7OJJrVGL6ltY1oJMp
hayyTvIXBQCIeztaOP3ADLmWxHkcoQMeJFuHWe9zzCvbZcbnPqVuxPHPLRuP08foJ/rsDHr6xwe/
Xpj428wN6gTQjzWOR4tNhOcgCsqbU5kvpKn1tskaoX4cLffUrwuN7w8DoTfMTFaquBe+6kzLDb4D
/PNuMuydUX8VZqVWrMprhKftQslUZesNkvU7YUcvZUGhiHMCvDED67McTMZO64elGtfoQzaLw5o5
Y9nJ61LzuUU3cqtJe7jY5dr0tF+AU0uGq/wZFAA0VuuZJoEpQJztt1MiXgVO0oRHI/Abh50nhl8P
fdNHXbPBqxGakfH41q4b7MqDxQeM+Au5VHwavdp8GDvU72oQDAMT4xW9YrGEyQ2Rcb/VK+jYVJk4
TJ3suDU1ewATwkTtQahkHBdfFuPvzLyeTkKA30jkg9+z0i4Xq/3j1XvQR+6Ii3aCC2Y779PAotg0
EWO5k5c8ZKK5Y36eH1FklNRlw7Xgq4feUj2Fyv2lO+c5EvHyYVTVxVeT/lM4ydW/Te4Sf7QFO+3F
gHqGHAB1spd2O7Z2r3Y8r4zV6TCmTPBnLAPf/HnfrpN3e/A/CDZrv+buTcVkEJQmgRlC0i1N2O9L
52+oEKOmVWTAq/UI3RttesMSwZaDF2VHMm7MzDv8ky0CHXW/bOMZGWAEZ+g6KySirbX4z2qVgOPN
8z6t6dTX3a033Sei/Yad20bZqfM8mObND2ZULK7y1S1QLAeUcT/d9Ab3I34pW4sxOuTOhKU+7wxO
NtWkP+28jS4uWWx3fQ/xiSq7PrkRopKV3FyhkatDs0Nf3Jm0s83ThGwU1tL42+tx73rse1/quD6n
VLZ4ZJ/kPPR3IbHjzWyRgpOQ2TbGCLvmpo5wwFiYovg5SiINTuQk3I32/Md38jtSq49wscRfu4lP
Xovkm+ZdHpKJF8ofHPdh8CzrxFEI2RmFxTOeL/pcPE1/3CjA3F4To8HySUXLcIliF8fMYN1aF6m2
blkrKinv7KE6AvBurjBfl9sgh/iY2XCUCDYur540H3vk0siXu/IaNRnbVeKA92Nrepzpg0X81pIc
SFRQZ7WuKb4/FPSE5+xtivv6WmZpTSJlIvdezXT1H79lkH/sesL+HGqVWSzTzevj93jG41V4bHiG
2n5KvRC6nz+ip2rgv+dGs9pE4HxiAt6Ghqs473S2J3C43WaQnk+96t4Voc53kbu+5jWTG5FZ4q7J
jB/uYPt75gDlvo//WkquV+T8yjpopEcFcgIWd0AAT8RnyLqJkrUGzZEhcs2XcxeTLjeiB3BIiUvi
Obt5z5PMkBC5ZQm2fUAg4escZpi17ybkmJg3KIltwSypxjRTcRgHBqSKvReCcPonn+ONsVpUlf8H
896tSsoeC6Br/qth0MXPaGMbtBXmQWyL/2wYHOKQ9NM+SQNpd5h4ls6+jr15Tuzef+TlOgzMps6Z
IKdkw9xmL8XccYuz+V9KTCmUUojZ8zmBCO+lr2PnUeAWuX1OssQIkK8U5EHINQy2dv6fFcrJY3tL
CGu+i3BXEwmdnmdK+BVvJV/63O/wfgykDcOEucDTNRkkkFjNPCkGTxB+5KUzXTu/SU/24DzUIQCK
//zgFWUX5NHwElkNey1BnTSigCMYBl7kMnT1vjatp0EBHfn3L6Nw//Vl9ByLfZdQnsNLKf7ryzjF
GCIWu4+CflJfNUHmHwOsMNjbqbfBdCOZcIzJ+/JeQ4/DJpVjXbe0Q5IeEO8qJ2NwELnzxP61e1CC
OBMEBAcpCuwvDLufeeNixhnUizkDwcn8doO+JLrpLJU7XvtuX0n5O7fa7ow4OH60sSEiuYg/c6I9
jiB8ilcrISJWVARYcESvMcxdeK+s4eTpubkgCb31Nj490TWnnr0z9VlnAWZjf/7vXycH2239j6fw
9MXTt75AvuNRAsI1kUKp1b/6T/7U0sHVHKMLCAaSEjVm+70Mu2M9VXy7qT1TSropkctNT5g6UtZ4
PKQ8A8fJGZIT4+H7sPTNO2jRezXnbfBtYEvdvgncaE0OZd+4/XLrInrw9o1e5h+FTu61WcCPz9Ay
EsDxYaTp+GxM4oKG599/b/y7/+M3J/kGJXJhS6z//5+/OTJf4UkuyN5lnp+QlzI+PUyVA8e/7rBA
RlXDW4kfBNsrcXCajqgKqNK/CJTg7qoogtu8DkTq5mQasGxlfwq5ch7MH/BCyRBsC0bdPFZQ0SrE
K2xsHyJHkajzH7/K3Phe2U5/Pw+kIBh21v+GqIcTay7fgFmQwnNE/KMhlCOWXKqOXNzIVB9hXZwK
wTaOrIpXs08/EhhIP6huyEbGARMINdhPOULwDVokhJjTLJGoG29MfeQzVolsA+EMvCM9B0nuYJUa
9ibBnMuTdHYWtrSLHd9aj/jtJrK8Zy69M9JyooGbPL6rfRnf08xyIIR4KdtUh5euKd/GTo5/RpZd
oeg/q2Ge0bgjBbXdp57AzT+ZcjHzu714rpnlH+tCl2ePhnpnWBhJiwY5nxpG+d7o6sFqF/cPR2vA
9DO8SAn3RCYhNIfBi17SUORQqVx5j80Ox4VRBJguE+4JZpDxgXu7PSzGSj06dEvdfWB7QzjenXjv
4t+dfEIWoFoCleU6mtr6vVTS3/iIFNBiiXMau0XQO+18dHukmGNqK5RVvbPPKTPisLI+/v1T6Pzr
SeQqZbnK8W3TVNZ/f4ex4EnIjvHygJidNjCRLjuMNq9qfMtH+5YQz4QksiXZs1zsS25lFSO/LCLB
NqHj96aeOCB2jolp/ypc5ryC3d1RmezJTajEY0G41+Jj77A7nALgavAtQtBRfVdsi5kZZNcChqp8
5vdh/IGwDdEG09GtKJar2fOZuTe5QcGu8n/5ttd76r8eLKgpcL1JRwDmMa3/drAYbmOAoVVxsKjq
Iclm+8FeQdcyN5J7gDKXorSLoIzKl8r2kcmDS3uho3kwpoEGs+2GWyfwWI5qReG70dUIc7kOKx1k
MniW6xH1d1SMKAdXIeSif1q4/zaOgQMwStMfvIlqID4bEnS6e+nEZ5uMCMbR2SHXIftpRWxZbgOr
bVzoNwktL+us/+UlsOS//ughEgjXl/g9mD5acAb++fxRo1njCG7iYLTr8WHOI+86tA77Mvtdqr5/
XCIZn5so+a0E2g2R1G9TEu5aFWmApCYDuYIcJ/LX+9F6zucMFXPxf9k7j+62uTRb/5VePUct5AMM
ekICjKJysDXBkmwLGThIB+HX3wd0dbnqu6Fvz3tgLjDIlEjghPfd+9mm9VyKGAoT7DyPSeTsNK16
81OYzI5/r0b12Uy6fjCbGZ8bgVOvVkYYBRA+R+sy/CpQwXorQr5PGzupi9eKxtsd1Os3Le7TbRrl
2anT2uEJTlcUVfJ5oCIUNOUEZ3ao7wupj3cALKebKZ7fPb1TyEzLXSdn1OGO+9rNmXPXm7Z9x3j5
rbBTPXBNsKmqT/tH9EPWDayBW7MZHLaGJfaQUbsMuIq2S2w7wIUXedfRqgn62bxctSWM2UcgrkgE
9YlQnrlZHqVjPHqDrM9D0z5aVu/dkMqEZpjNoPQXFMfoJff0WkHBSTwnPaxjb3BwUyzeflj8c78C
jpdRTxnyvAfHGHJSiHt9m/SxHY4aglRsirG0UaAL6d2YTkcGOlq8cEJatqP+8VPMvh7ipgaf6TXV
dhyK6L4ojTsqDsU+U0UbSg8lcVcBKU3ZvhOVVTbB5AnEd4aW71LIh/d6OkAF1JDvpezLo2XNCzZI
PF7IJT+j6YYiplE0dxKPhPTGMIlqyxkKXllcsf4rqOhpCcbn7tMxJJWvZUbKtajvurC6/ZIgQsEZ
ydpvwOAoK0gKKmPf0C7JV1OY9+g2LwaSrbsR+C3gNASkCHM2Dduu+7YgMtgVgJEn0p/DdDZyWusV
WkCB2mJO9Wd85vVDkUwk+7r8ZBK5rNUX7xWl2MYS7PtQmLo35TDT4JGR9vL/HlkM0//fhxaIm7Zr
eLZhu779lyVyYmgUhpTQ9nRTp+1qIrwrBJwdFN3A0xf7p2IT/VjJLApmoytCKezqNCbGu6pEDD2B
wp2WwZWAyz/dg0hNjvDEp22Z+M+O76WHFmTBTonROFiW+9ZX+naSc3lxaqe762cN6V6jOoiSRX/r
R6QxO17NBu+efLjkfm33PbAgxVthQKFOK1S/ZFRRsjIzQPB9D2FT8XMx5RTASQWzkJVfXJBBW+WM
xFZglb44sCYB8IE7K/36g7Y5lWqvvgxJAlXa4HxMHUPcmkXfbC037XbJCAlqNrBul3P/Bqtb3I95
Glq4zVaf3q5MTuSldD/E3B1TSOEILe9N85PyhTpoNd3yOtstLCLg94EHMLtxPAAPQX/iQktjQA5H
xbvEpuvQl4qWg+XG932VIblhC0Zrbj7CvXCCqw/eEWfLpaxXRHI5lFRsyOwY/VdstBdAodAp7Idq
QXPFwts6JY6PHbAXzQH7fIIzwYc5hQ0b+l9l3eUVS3OESTfoMLcGSMlV5npqC5QxI9aks1vFJHll
3ipqW5UQiKvRuzjPGc4bKl9eGagILWaW18vB9/LmNkUPsoCtCO0YMx4qySzOyh9+jjDAz8yN0Ubm
2RR4Fa9n7P9gfv4rzI+NAfGfLu7go//4t18VY/18+1H++o9/v8uLj6Qu/xXw8/uH/g748e2/geMx
BGYLZFIWMTT/APxA0/mbrruMRMLUTRatPFXVcIP+498tsT7DWot51wNX/a+AH9dwHBQL7LDXn/X+
O4AfHPB/GYx4wBIYLVG8CLRZvN2/zvGtylnkugbKzHRF0s8mRjXai2LNmYqS17HF0TchjpT5ZAaD
9pQDJtrWg4HQMsdBXvZ4xNCPbiucU6Qg5mh1KTmgKbSPDC7kbrLpO9n2qWrj1grRQSVjlZ5pvsgV
AG0h7tuObf85kV0ErhaKbElL3vKWwJ4NlPqEvDKEeqfFKrGge7ECB4ie0qxdcZJAfqUD77ztIGC1
uuaeVEej4Xr050azt5NJMXjW08ARFMWvT5nIpavfP9SMtaB3HHc71NuvANNMru747zcxihtamFEZ
5KyR0RRwl7RWXIyUNkiy/88XX5+43qTrS65H1//lejRX2Jt9h+r4hHCnbL+SbtXYeeAJFr0oz9cb
xKrluV0iFjuYDN2ZopXP8H76fdTXQUlo73ZecIzGBo3giATsbFmKs1eS/EcXSHsYmlTs6ugGOQNq
xc51Nx4A2fOfm8xQ6RYknodGKMpWirNyAngGcOwcU55TN71pIrWE3W3pOuO26Rj2qzVSKmvLe3P0
frgS95AiJCt09eJbARqTrB/57nmoVMjyfIjGrCWl1sWKl3nVuYPEsmlj7EOe9n0ginZjqWKniBDd
Gv60HCAS3YBZodvaDiKwp8a8xL1pXKZxJjuOKF4+Nnifu6yl20Gt66h5YEzNLmarOxjJDaBPqzKq
i/ILnJhLeQEyhCLCPiMzG3DiD2HWm59YkhTtCxciiK6bF5b2YJfbPgosp7YusiV/VlMjxPtCPc21
DKbcn2+Ii/LDdl0+xZqTXEzVcnb2S7EbKSoh87IO+DXLW6TbLQqYVu0tKEc2uiDYsVT85r0NwWay
KRPT76GzWpLAQXGYSh9Ei3Gi7DXVzo1ewBAWHiiX9Tlfjnx6KHNKgq421xe4GfY7s9X2Bn/6BQO8
dTHW37rvklcMK/MOwffu+tyyvsBNyzuSxEDz6MuLGzPJ9XaPMSCvlhsUmvPN6KZ8Hk6x903tB2ih
eA16QO1mLNnemaGsDOiIt53NHJdB99pR+f+Xx8aWdlp+CwBgQQmWlGdMM/phJggBgXh/AvNNWjhv
Xmyuh9cH/9ys9irKkeRI6ehgrmtkw+adM5yP13vm1MpTjjwe+SccFRdP9EaDRdS0D4sTv0CzRqcy
2+YZcvdvCc/ExQK04L5Y2WNr3ynFH7nLY3V7tc4MJOls/L7FA90gv9gg6TYoU93nq8BbZh52Xq98
v5o1RnNWh9p3tyzEvJwvibjs34cswYKWve1BjySZxD9gbmLLWLtL5nqDVtd2+OY8H6VwtYrzrzL9
VvUEvxXT4fqQ35JhbRi2ClvLaEOGBNAf2kgonVRJMLp0QPU6LkP4G5Ah/KZD0LL6PagL/CBRW4U0
87G1rDdXX8D16PrY5GH7yQu2ggaS4y7yHPQutFd7N6VgSfaGLdFCiMj/IOmQHNwYxOT1V1rK+MNI
WxiYVzHUMOIl8yYNtDTaKKTvAfbi8TD7ognMFd/JNNYCsac3DeCh31JtMbc6YiYyCmqoWhr0GvpF
WJOuzhZ2KhRsIvSZJlVrvdJPfWaVB7yAO512QFo1e9bq4Fw1d6Zf079Ya4u58bxpZ9bVsxvxoaeq
YckJUHWrRwbx1bNOyEE98DX2UFbGFEeGOVv+VnS02ePqplNNsnNS7WdlKZ893ZbsXAd5m7ZRa5MN
JhVTxfXwahrpVufI9WjE1Wl5KW6uWtNhkZUTTPv1BJgd5+9HhNo8Qn1BH2iU1SldpTCukzJd+asg
JhrWyYu9Htb2jE4zqOAgXVUv2qp/QRQKWYt4W1IRLfqjyvxh0rAL4UVRuVu6h6uZuhk7i43qZu6+
O92veFXLQ0KBCLGw/D0JgD9cqZXPincyEkJfPPcLyEmL8oVXFtg1sEz7SK7XV+cuwiQsluQyEkov
ygw/3WimB4c45XY+NtXsHVM8hAUCQABN5E0imrXfzOJxbCZ1/Mvffr2rUpqBOPHiywxC+PfHQElx
Sy77crh+KNcbbf04nMnFtj1/jqvHYclc62QrqwodacLaW70MZpnSa2sSglo5O/L1BM2xcS3zQhKY
iaM3athjXFXhy+0krPrgEh7Yrd4Mr2pvxtUThS882Qww18PBz4wgYmf12x1ErpNI6R9nRotvTqeb
5aSneW0J6yp50nsGCACFcYjRt93ISQwHnWi6P04xIj8YwOpKJ1fIKZBObPFDyGOiAA1ycZxK6AxZ
nkaHwmUukGQ1yVXD6a7iqz8318e6ZXjQ47YniRuzyfXG+sfR9a6+DnllqsHtjAUs0Zr4N06zw/Xq
j3WD0eB6eL3xfMfHWiCcjWP3N2wAvA09iDXcMBpP15semfXe7HBIrBY2EIwXFzY6ZhsCBTtT3WkS
cVxv6+/X972Ot39+jT93F4xd+8otcR0hIhek20W9d4xyST6camYbs1bx1jm4W5G76afrDVnP6B1L
PpFaj+0bQ+CWMXvnq2T9FU6JlpxNWwuWSk4Hs3rWkGFR6FzPTDTWSGUV19L12vS7ZC0rugQ4eCzH
EQtwDY5RA6iAoGGVGDtwB9+LBmoIP5h6DaVUYTIwN1Z+Huou30/zgmRlVbuVywq2vx5evXXXZ/48
bZSHbhhgdayv/fPw9YhKrjwK9Y78j08AfQEOcMa69R5sTpqpq6Ppz93fR5abHy08SUPjxgYeRl5c
5zEWx+vnKNdskXMGVMmuBNoW/uKKNv/Jzgr9JkP/s3IDj0pq3j4W2PnTtvqVlqQJGZpFpJCsgSv5
/sMMyP63e+d6lK0qwSptsYRcD68P/nnN/+kxbCU45LU43/558fUIX3J7gHBLPgLvcb35y89fH3NX
AeL1aJigJGoazP2rMU/KEhfA9bAh4of4w4mmm1mXZIozoCMU2zURmdlX2+ifKfTP3euRWmy20den
r/ev0+yfuyV6XLggaEymNt1Uhj6F1ynn6ott1QwO+Hp/XK8jx8Y5XHYoyxPDb0/XG0+faJR7FOwP
qiHlzSLF+nozCUHcJDMyXum0C6QhaZuaAhWfzxANw3hQp2ipo+6Qqjzaz3EXDs3Bnvk0XKzGC+EZ
HCJNYypETFaf/vrUP70qHbJRD6cSPef1VRW61FoeF8HoE1br5NOtk9b16HozlEhkfz9D7sDSnq+P
smtpqEWvr1/WCwX6Vl3SDeZwtiYu1z//i9k5yVaKSRXEkyR5UDfsBTaGahnXf//n//zIn/8ySvGy
Xv/H62NTZ3rHQRAty8N/eVUyJ978+5nfh9d3//2LXF96vZ82gldd7/9+xz//lZ5RzTd9t6/OQuCS
/Mv//+e3+P1r/3n6z//+//FYXZ4z0cBF3rEROi7RPHfsR1ffnekGyO6ktRz0cX6eKnvaLggcaLA2
t8RGwJqEo0M5tnrNUnBOtS9fcyRCLGaJpapa3d4bkbjv8kl+Yyv8xRL9oxdENi+JmVH91yBdmLzc
IMoQg5UD9KhLXpCg6cGQ5dHJ9aFkJQPwj8hBtQ5EgKxJWA993T/DwWKm8eB0LMwoyATUM2HSYzA0
+hs1uGXT488SSpyh6J4Jmm9xq8P8w9mBS2ZiFzAO3a7QmPhceu3jnIcN69Pt1Gd4tvu+w/mMc0q1
siDhoP8VEbnK5UtAWKKr72Y/paHrfvNwD6GKz2BrCrW123Y3T8a7pSF/U8Q8YGQ2G4x9MA+so1gd
xlwuB6JvTonG51Z09pl+1cDQl35PPPCTSfJznD9xCSH4xlSDTE7tYrLCySCpNsJKjnbDhrQC6Rdb
1t7qJdE5cc9XBQO+i4efLu05CYB2b0ZUJDKXrNmWnRsi5DdNuD8dLWjdtYBRzsyt/OjKwHvMobBZ
+c4BXoeygnwnu3DDpLA+86h48ClNvKryE9l1OLDkupuH4qPEtq/jaw8som2bWRC8gu8Iy4VoEQVX
7DjsQW5j933xPR01kd8d65yquF7gH8osnMzssvdT2/DNgoOggY9Eo7D9ve/1H/rSJcHUxq+gebJz
jjOEkPOhDyTbxxC1GlyaHENc6YRTS6hmKuERAoj+yDjTTxkzNSYaRfBMAp9pMl4iQTdcmhq6Wxag
JatVrELGfuqj06hj403kZB3G2HjyRrJIoWAck7KxH1Pbe/JkcUuQDbv3NVK1N2JMdIABm2lEj6uF
PuUMIgUiXD2uv9dG+FxxOdxglI9+aqq74V+zbfMc+sXYrq1ABji02h08KobJFCs+/Lwgq6HCOsRn
OoR5+2mrH/O4b0+6yG50Nc93PpX7Y6kVt7JZvZ+cr4YR1VsbB5+CkmrUSBTsEWOKNyzWbjKhRQ7+
eG/ie7BjG+tm338SU8k0jTfmOMo3DXfzIhSaLwsPWIYI2CnpQlVV71wgqUFXV8idTD/PzrapsB0q
8bhGLc7Abgu0UZWTf2ss59PpnEfb03U4j/WbZIiCLZbrGw/J53aclnZvYmq/6Pol7VATiYldpG3W
La8qmQ4sDBvtdAuVgy4oyr3ceHDrobufqy+IoIi4OvfMyLpBVs/Y9yxuGt3PH1tZH5t4silgaT8X
w3glN2BXJHAs5OpyzqBHlbHbY9sHvzDnXbqtVPczSgoniGz/yRFNd2jOQ9bZe8RaKJNdYhLSgZyd
WisIdgAMG1fOaaGqxTLPo4cks02pIqLNsG+O0fCLRW6GGQ04asTgVJeqC4mJwtdF8FvZ+afSS6Zd
7WS3DXlZIXzd9zrXmQMAJ3VJ0W4teAaBaFiE9tR9TID5uzyJ3lDmEhtEkglW0AMZAk9SaNEJetou
Eagv+sY+57poHjTweZvMGHMsVt3PsUfSEzFGgQAuh3AlmUobTWbad7dVNt5TGnd3g7sfUXOPA9J0
H7964Jn6z9Q1zw52i605ph/LWMC3TQhdwEyz6Ti/dpWvLgApXi2i/JAPz9UOEDRb3Felii+ZdsAt
/FYcyIarHI3TV35QpuBvUkQJYUf47hMAtLj1s5Hg3etqsk1q8iPqJaGrZq9ictsqn0pgk+i1A3Ry
w30hbjqCYvf4Vx8VQjzSkVyaeMCNwh6KC+HMViBhgYSJscgwnfDnju+T14CcGl/6uIBNwcJy6oon
P1UvGnoRnNl5OHXJedamu8p0P1W1Q85MTLrITr7Cl98gx6nF6AWT/jUmUg+wNn55YLmhtUKo8gUZ
bgunXypRHHdyuTXWDwijBL3nmI7YBKnAg5MYakaJDDeXFRHj2BZ91kfBNKSfcgy9oialYVBImYee
lXCLBJitp8dUBe3cHy4gO73QQlqA1R30iF4ZP0G5EhidfoODjGOvxhJfd+pz6CB56r7kukA3nyYG
wGBYE+a7Eo25jSQ4B+pQsgZz5Q6E0HdpGOkxPul59gi+27p9G2/90gWIpyXfbeeylNHtJD3K1yOO
OzsavttWjo0biX87OufBdd1bo0ourU5sW+zbapcX3i31Zm+XrbrbOIZ4BZwHJMosH5rCODALN6Hf
27tMwPk2s+UNRRJGLyTZoXLNKkhYNOLXwPwFh/rBTQmM76ixWwkB1hgag4xvpOuKV+JpJtaM5i+z
vo/pym9tMIbBZM8Mha9wSc/dh0yyF3vRPno/bQAXDO3WWFR+ZLt6O0cVybkYwyxlXOzEqPaOvCsr
495b2h5kftbslDaFi0/OYwyn/4jOkdzNqEGlYL1gTqo3Q8K8TAHh0dasFxExQMIP1x9kXA37tsos
yjzao12jGi2HNcBdElnTl8Rs1ZjNJzDuZuLT8uq7+xxBsinS9YRYblK9vJ9qAKsZX1kpxHEmZQMV
ToG3XBB5VsXJscYIerDbAh8YnkE0A6z8erK3xYvM2/NQJfcibbpzrexPu0o2hsQ1aKd0/Gm1owag
FpjgAHIHpIGRoVeHtI9+GMn0TMccY0CGG7KIsP8zjxFh43dl4DesYJX5aDgW7p7sdsF6YWpWH+qJ
GEKJ8isw8Fza0MuKegRG1oCBTNBKUfxVG8vxMDcrII7mSvT0uzt9bklRkRawUrEHJRXGTh3/Ys9B
FR9lvf8GFPORqB21Mex0XgOhaaFj96r3YyWKk5mlLJ90cg5z09rJYXxkl8tEzVXXYl+WtuNR9sQQ
NtmxDmNqfmaz9wS5KL8ZybAZCwKqQT8wmvuXZN2GLOUjeugCG5kKDC9fLrMlH4yURBqth75Saecu
68G2tXLY6gLF1bI08sFXLbVmjxTDmOxrqKFr5nR9piSeNFHO6law59O+aYIKXMfea5sDZtzWubej
2kQCQOqLO5QbU1/77wxHmOJYzO9kb4D4HibjVrX5udX1k+8zg6dGjFVeVZhjipQODHjn2bGOtTk/
yhU6Lyy9DHXNQFyVuekK6gSRtoqQbDfLdsZwMBEoALmpz3OXfwkH+MLAnBToQ/UD2MHPVGOtVQjy
EmKWVpux0LFpIWHPRzTWIFVNQOyhWwxHOeoJOm+DzjBDAwOirz8QO4ousAGd6jlHzIWBV4x+yDKJ
bC6VtxhPmfuc7ja3k5a91zRuakWB0hegWzW9S/doRgJEbO1xNNpsb7ltse1X7iqGIrcg3KU3U3dX
07lh7vgc3JLWeMGonCKbDZwuusnIGWChlXyl3SWD/Vsyv7KMhC1WykfLfQLtYjxHrRGM8djtfI/Y
eou4xab53ikK54ikX8mYx4ovrIcydt6k1QUU8B4M9LPs+wjDngzS8SYIzYFeL9jqNbXFVoToiE98
TkgQM8gg2mRyOBTTWRG0ho4E6aw9PeJ+ghpQjyXeqJMYSP+zS/O+p9G57fXph1N5c6C8MaWnzUNa
RKiZ3i6vnlj3BZEJfKVKQcYAwhm17h2kVBoYcukDIXWWMPTFUkzlw5Rsq5nZZuyL57lsCWlLy59W
JQDyloLseAPflJHiy6gb89Q0v2i89wiiInCN+XBKZ/9Qt+TqtYKSb54QZmpEmP8zIVFv+1nILgcS
woB0wCovhcs7F7Ujt36XMTdYdzpiVVZdOYaRJQvytb+fpcP7wNi/RT1K0mrufm/7bGDA88KotgUX
0/DhTv1zPvgPpFKEU7NQYzDaZBstIWZp4CDz9DFXJX+d6b+pEhyALvTNIhsXrw+ZkFkyw0UZxpBC
2hllMEoxXF6bjgJQ6fnHvNXWv9LcxE52h/NZKKSsXQmG5KzS9NNJYeOqFnegY76O2fgF/2WXOZOD
p1b9smcCDPP1C3Tlke+MbZuNQaNs590IYAspEOqT0n/LF2MvhfpFktuLmRDzHtt7lvUfUZ7MYO5Y
LFe++6ijvweB9JwTCYkorkf9Puyr2pmDatk5uV5uHI8Lska2HyhrutTYaeooInhLfEARLTEix8TB
SAKKUoCQrwRMdBvqZMbNoJuSFmUznXv7ltZQHLgLHIhkKV/0POJzQonKVwaqtZjv2LtQCXK0c8+a
lFHYp1yj98PrAg35ll2KmePx7xY+MjlHRJS29g4X5g/6tl/JsKxPUXiMTU5t135hlPjZ0DzbyRKV
m4obLowEAZ/PqB0RX838HN8oTTGJxl6Q0VkniYzWgu+o0NeaVzeGRgEmKvYeuXpG4LDsUiIM9R4N
vSL9qS/JshGl870mJw6hz7bKASv66WqXp+jHOdkJbaK3YgIRUIL6yEKal0ExsWvrL1je+TZJ5kOS
zp9G1ZtbyADHKFp/AWj1ByNBrAL8AQ/ztyEGn8XkinNveLN6C8W3uoeT+IDm7s7P+JbKLKaUWo4/
LB86aM/8xEa+GcDJpmnyEgsCJSUiaiKJvRNGCBAEWsIOOYnvfbM29kmJgpxdKCsAXBeh8jHXp71N
hZlRbTYg1pCkZhU+6SImq/dhqvhAIqZIW+/JEnUwF8X0bpIZB68+4x1NEUvd5FQYUkfLGbXHD/TM
WDjBMi0u7iZCCzfFmL3OxkdiGt+xm+M1BOWInpnZube3qTK6W3xGotBolEzuxSTk+rwaqnAWQVC0
UQu3+pnqE5wNVIOHotObW1WgJR2Gl5TUoEsL+hr13UYhLsJG0UL4VoQ3sI3naHycJQEgvU5UXZ5/
AQekMUmqWSSqeNdZSRwm4Bu2vjVCZJiRNwL0p5IIn7TAwLQbnEcgPi/D+OUnVL1d42V0mmELCedd
c16EcJnlLAUGpBaHqGC3SJ9oIwZGABHz/m2RpVuaX8dEiltH6sD46ti4qbAYQ8Yj4C6zWTmA9J1q
mW6NjhFE78W29Lr7RKMp2OQ2w0N275OZh8Xi04hhM8/8CltpMPLxOyeWV4cNPXOD5Wjr65d1j4qw
L9oYkdFwQa5px/r0Ngwt4W44hDLNJFIjhtYuXVhl0rtPex02xVgEgx+T87KA3erar76sv1ZNiVOm
d6qqAWC8MCOw5G3S14TA9sBMifVOC1bnJBWmCVjNzpkvIv1hF+W9Uy7OEc2svSlZd6rFmjdmY130
TnvpYEhuJpdAKBXpG+O1jIiZZyvAYLxUKCeTH5qK012THyZ293Ca5DOT5sWSy4MAlrAtQ2v9now8
82E7W/yNBR+gakyQATFnCy5NYGSpCThDsjbzHy2M0BA7/R1yu8ACeZzBZk0s8YQ5eQKJdMkdJAYF
Ztk0Tu6px6F/HPN74dA+RWbRdCNQ3+w5VcvjNKUPcTof017eonXe4S52cvN7zZ8Q4ZgTzQ+ZsNkY
geM5C6eXdjOlEr3NInbrxnSBfcOFy4I2Nu7gy36YkfWymNBFrGXYD1nzRfpMS8Zlc8ItCKxRe/H8
+SAd/aIQC27a36gL/lw8mu/2oh5Mvi0rskOoFZgJnrxleW7sKTsY8H5oXLJAZFe6FZkqd33JGdPa
FaHxBJD2Cyh2vX1fhHjHtkwJwbggGP0aOv/dGobPqvocu4jwABocJeZx2kgPjQZbyq2+TH7ZYpFf
kEmeCvJAKmXB/q986CqV+PQ5n/ddPnyvWGBDq2FIwghNRGtffxRZe2xb8VSltIjsgkLBdLTnClG0
fHIcYGLgZIXRPY2i3CUTreLaix68aaGyrNqv3Msf/Ph1BMhldtpN0mfHQS9+oA4GjCG0c6ENOyQj
AA5ijBWtasqtQ5hHYBrNm5beyyX9nvfdrzK+teCL7KXE6h7Diq9NEnCH5I58kRAjMiJ5B0IUJoTY
XotVpoUvway39NCoIrHSTmTYixTj6Ztld4ck/tZOsXYs+/lBI0CpEBimi/RxSff/I+i7yvL+C0Gf
hY0Gfdv/Pbfv7VfX/9tr2sZkb/6Lqu/vP/mfsX3ib8J01pg93XNxIOn/FNtn/s11LNvwbd8mGQbl
2z9Ufbb+N9fSDX01bLtYelYnBVKFvwv+DB/voo6VQ0dA6Pr/LVUfatm/SIw9rPnIi1fnxmqQ+qty
P57tkXBh9tUE12Y7MGy/SkXaB4Wvu24FE4yWVYQFXdoNqZcfdMFKiJ03+WiQDM0CyXaPyGZRS0Gx
Zb21rSARB1dVbwfTUrrig3rv3TAhxqjpOVOGh8uTN0DMClawmzGOYAGeJUFSAVkapjX7W8g9ZC2Y
LRb4cXkbP/AdyBBEpQiAYaCHx44Uy8OoK5NAqbyBieWHqsfY0DTHFiHU0cbGGKiZXCazGj9EnJSo
3ID2o6Jlo8IGJS6Wm3GZN8uqXYyT5o4GobYx4NYWLAsQN7MDNI2jn3QJaRHVBTZOE9iZckPDfMLK
nwYW8/1OJ/W20LGeTm6tIUimINd00PU6miQbY879rewlsHALzq1jJOXe9nDq4xnW6dOwR6Lp/0Qy
CGNuCtCBcsNckaxmDh/tzH7DpmBxB/QrZaQC8kKldUZAhNhPsvpgzYZqQQvcBjyJoRF0QJg1kekN
rLdmSHfAZLIdIuosMGUMUHKeni3lPTLJb6kg1vDS+hKhTgceixEUvIL5LHs13uiJ9myYRjj33aub
jA+OTeTo6O4aF/YmACkinYI6fVvWZac/h42unUfp37n1ss4WL3hRPuy1MyOpY+UWZOScVoqGGmB9
1iriCvIJS+Gqex8z4jacKo6ZbbHF6AYRJinuV8ReoMKK+mxN0DFTA5SJlhiHvHdPa7VzM2Oxh+SK
lFFXKO30bylN/JuFaITAnIx6l1ikHTe6WuPBooBsbPC4GDpxKyxEwXoAYSLwlpRZ0XDiY8ZDb6qw
5gQHXcPwqzcsBUE3Nd8WMPY0FnuB0ELEcR00HgtSaSxoHYk6Qf8a74ktXtteP/oyftZNNuaonlC2
x2Q5tZCjI916lIZ5k0fOg1n4d3WexBjU3km2EVjAs2+NTNq7tgCblC7jQbMij+Uje7KUWJahbLtQ
6/wdqisaOlqe3HSOQjeEiA+pzD7XWXjEFS0MJekDjv7emoeZ8GA3CWNLIws8jqi+Deh0ivII9T8L
h6QNGAm4zCZq4hCGN7KNbqJWe1Dohai7t3cJHteog3TXqTGobQuPaFmHRSm8EH/nU97ZOrpSX237
DsgSK8zeLhtWYPTz+n58SZ5tUz6m7aNXmtoeMLqz0eXyM+tZ9ANg/ul4zW0E98eHNbc17K7cDzhF
aUTi9J+XFlrxaqceHXwbbn/wp5SowAW/fB+JwwolJ8gjyx4bhyLWMMoA0xTif8O5FS1FS5ZS23Z+
q4zp16wpsU+Uc9u403EwWnMnWJnWDvngS85iO5nUPQRk1p81RA/lmf2mHbQgG4eDsQKl3Ch+QIC9
g5D40Km7yKSZ3vqUfpziVrB3ZQBwLfoT5G4IW5BIvzjotWqrxCNBwTNJ9YPeffjzgqys+5imgfqH
LoI51mngrV9QvEAeNu2diAb25ojj2qzDCudVdIfj9gfFEJyEpW2DCluOjembN+CE2C5Y0eNEeN5L
UhanpniCMwnGhWTZeUhgsrG3OHUVqtG2Tn5JQCuGT30iHbuYlpK4s+JInaZkfBW+VZ4S+zVy4Ush
itogaT2meeI9sAHf5JLdxaQW1kt+GwcU0iiDJIQQjJIULc/55WZfqea+FgttpJK6S8CC9NcIaH4s
MfLMLqwWzdGfBRv1cOx+xKk13tJ/wH1R6LAxynpnmYQl+eLTw7CDe89LAt9iwOopHGdk3XiSkamp
l/0ELpoQIjt+IOlbDO2l1+ZyS4oS3y5YNYh/kIl7mgZKwwNnN/pNLti759Z5koNzTnySKhP7pZQ0
XqxENvgqj/NSsJCirOTVhRmSwiHBLWuoyQ0iligykG07XBDTvTT6ofOau1GN+0lKj+JwFQeKWRKR
t/lAPY6aJklPjSxHMs80qqdOiCA/6DQf7Jk5EQWBd8+hvR82eQlE23ADb66e2qLFNeIDSFhy/92l
j3Iov/yi/5Z5dr4VRfNA0X86GodpiSo6KPNdod/SdXYZ4RheejkEiW3CCuotqoA6SENUY9QNQUNG
fkMmDGxAilv6/epvyhyLc4f9k8T2F+V6vhdaTHk1sY6qZVoby+beyjvvvjbsLYVh6sKi+jYBIzy7
CSK5RaT/i70z2ZEb2bLtv7w5C6QZzUgW8Cbee4RH3yomRDQS+77n19di3MS9ykg9CW9egxQERUru
TifNjp2z99rHjgDdTVq3xSnS5UVzyKU2ruwl1ysky9EBx4GQzwSO6t1FjSHPit5IrkkA4Jd0yI5G
rA8hjnsVO1ur7e5mp3pQtnefIKUA8fIUFjnocHd48ixuS2usdkMJOLBwqnFdabnPAoMgJOkdoSnM
h745sq4uMFs853NFumTY35DcWZJ3LyunJrwIa0IxE70LkKHa1bPHdI6sAWlMNz4TJhQ080c3kVwf
jZW741F7KWvyazE8HRuIkghq+3VWcmNSc+AP8kULNgYLj0Cb1MFezoorBQakKMjuBEMYboqhLFd2
+b1QdrfD9fu96iZNbCqQcIuuQg3OZRepwdoVg4uAcYKJ1oTfSES8rzsXA5Zt3wYUIFHK0KDzEDTC
nl55XeFiQjKP/tSemhqcgWQ7imqDhqmJk8HSPaeG54hpGa5QF9/xtNJZcFBjlgEwdrdhJIKXyoG8
GeHFO5joXbks4UNf+EAeMvES+hFsfY8NnkmK14xPuk7KraiyeytxnlQ37viH1xpxq0m4VGmR1Nnm
4qA92GQ0/Amot6x+N0avypiH59oM3iEf5/vaTfb4ws41GlUeIK6YiSJtJYX30AODcbAtnoS2xc4j
KmWjHQbFAV3IDIn4Suv0NW7NJb8vWzkgHshLAk9iAHPF8PWYdv1MRxpodYEk38EDOQW4oIMRFRdD
+4fKk3hDYlauZjCSiyKW/CvOjAFutJsVUVGifDP9Sl7S4KJFrdvNCLDzDEvhMYNeEFmlOk9K9Vr2
ETlm9XwTGYzigAWRVvI8wc0kr+BF1wa9zBY+e4iR20ZQt/JHo4F/GF4ghmdSRvRrCnpuVclY3fiu
9QN0PkR0zTTFml1Y24JlaXDiI60qCMfxuCn8JzLsvV0t4p3D93ykWklPLl49lbPWRTTEdllTBXQu
sSa6TIwI1uqnXTWN3F/1BRS3dDc7b3FSDqtxIIKeeVKaiDfDGEnWFCWCaGG+NYF4QWWgj40RXaXs
oudMZheOT1mtjKvcZInOsaZujSm/9avqivAjwna7+DaeL6sivPHtJNuiFaekTG0aangIGSvSqyuL
7N4ZSO5o7JsprwWTFaQMlSkhf5q3xdjnly21D+ImqD0u+9hApLcSy+Ie2xVROpwaultlDhhHi/rG
kerkZu2FDz+HacnIXMEggAtdJ/Nzo0Ego2YUzGNPBoouu+3czPW3zK6eKHmp7Zq+W8u+sNZ52Vx3
Oe7MwTJAThfhsYTrfJ8sdvC8jzusoYA86ZnQuRRcb8ehjc7fCci53dt99zA6FuDXHAxu5KIDmtts
OseBF21sKVfJKINjO6N38WPRnaXGD9aYmJq8y15Uf3RQYBNl+VibxGDHDkWqLS77wJVrm88MzZ/+
ONPJ49TLfjN6zrhqFJkLLuuqY9HGKElc2jUTLpbWcJIrtDszhXVXvVRolMkKYtoy+wifpRGEW/op
9rr3h0c7cqB8LJgh2p4FxPFnv4zfe5dqNE7GqyakXS8bcJe2JoghU9cmhw2kpKwo2JFJOUXc7mvr
GCw/4v4rQHMc9RC9NbI/N13u0YQHYBOm4i1MTxg0eCkCnnFmVk+Tmr6LKrltYhNeA9Ikurni1FzY
htrnVQ5MCwpI0TT2RsXEfjQGPVgzfAtIZEOdUr1kTX109cS+d13H0RmR7q+com50Pz0OuEZMI583
QpB7Vb20S5JQQMDnKpq926wP9soH8I47KcRRtpmDtF/Pt7r0btUYvLou4yuvxqNTr1JhFps6eCU5
6OjV1lrZ1i7geOPYwwVTMMFUuNt4PZjd1D0zUwfpO9Mn0UMXtMONbvSBUdubZz2M87ydOb31Y/mN
KfDa0t6D7Yw0trfe6N37k/dO9fnN6VlDbGaARvkNu5JH3vbic43ZWlwz5WyQX89M4DLHJ9hAnOdh
+RgxOCih5c70ZO1lpIAu41bF8yYNGcSj4UbtTm4Xg3S0eJw3gx75UnoiJOsGGdgG7caZRfbLBmsQ
IGTkHUoDuxjq63gWz3ldHOJhYDaJtQNxamP4Wzpq56i9LvH9MjEfBXiLzBu5mtyOZPKMgbgpTOtR
VqTE2vBDg0S9JT2Z6cUFViKTYJ7k3rPlRVzWV5OD5dZPt43+hnd9ayTFaaHNO42xKWubOU4ZnZ7r
KGcuK837MDcPXcyqbB39gsycObavEK69AMC9NxssXpV/2SVbQW6TWzrbYExeFAmLq75Sb13mnah/
ycgJscxDfn8n8YUE5mSf+GhXidJJqiVciUKAuUBFaafjHEhJt82a8N1T403qj3QEYo59GIlxUm5k
2d9HEfOSjKbB8tXkUY5cM9tlNRZDDu/A2QxR3UH+IiZhAFczOt5KuMO6xLBLgNxZ68lDKKHEKvHk
zmRBkEX4NLAjLdfcGNz7urD3XhDe++VFP5SvDlkHOQhiv8eCV+DGglB33YnhMejLddkwLvKRiExk
adjqgbLike5FShnF6dkI/euE4J4gBlpp97a6uy01ubA5ZMrt2CblCpHDNaDzCJk59RQdlwsjMc1T
pJo9g9yGkD8WDWim/TBzjiqYfbl8TampjyQXI5BsPpHJeK+xDX1mXQSyvYgC82rs6ACwcREPVGYX
ejDuooKcA3SkB8O3rwFC1RtOgCWEoXbcJpN/ngfjaU6AydOz3dZF9b3QvAEyNtYoJHbz6KRXTeU8
eVmPsYpTRKgHAvC6puWWIJVhNuZLAsZWieEfRFdyfDXD15qyLuphCqQF43/LPcmg3NO5oowL5KUK
427nXGr3oq4oC+JQcJgPL6gd35xevkGNb9DxcOZjt9Cth+i8AsQyyQ4/mQ5XY0pURVm8lQTbgKgp
+zUNPtzZ2QDNt7kuAwwprVE8aR2fj/ATyKcz32oDIbAZXVUumb6eT+Pbb9W9DQ6Dre+6l/EyEAG4
Ohn3ujeuOjk8ioYWTNHQrTJLjxAmcYWPhH2xmGG+VugiJI3lljG5X3QH7sudqJnplJmHTiFPLiLT
dbF7W+eJL8KdW4bbeo7CMyPBO4kFY11U6CqRC9wrq+n2YSleZFFQRJfv9oL7HGuNxjJVR2k621hI
kHBJ8VrgXWOYjk3SOSVM8Qhkitr7PEqOpBEy2qvb85SO50aBtgzmvTmEOCJJYyKCQmJfSEhrALqV
W763HwObc7s1fGRxU65ThwlTONcYIlk2LFqd2ywZTnLomYE7eNIVR45ivIvDHsYFiNcsb18sFydQ
S2EzpPVmsI3pCAkCaZJqz6eQBlsLShM53KqqDUANBOWiqG02M965g1UPlwVkKs6jNCejGWB1pX9k
PQ8oNA5Okqp/1i1g+mK4S1MjA3/KaDQqGLc3HqeSIXXkOQFoeidKPLMpGi3+72QbIk1cZcrZj7JN
DkL4nO5mZEma7OPUFTQE+oZTAsWZF7PZDk6bHhOlDtOoz2qEjqsqc7Y2xB/6KLQ3MotYmrH7KICe
b4amqNm5B7pV8qLqbCIVA2LMPRvYlkBqUJI135Y0KslSu8RDe+2Mxd6iFbsiuGxkmrBLYJApn1Yg
U6ePedTOGku2vaYSfXd89T1zrBxrqm+sOteJz/vSvEPodDANKCKkhV63ZnAjI+PSdyEu+R6gfvAK
lHig5TgUdGvLJQUoCeJrZBHvUePFGzfuT1ERXMDO3iUCPDaEtAw5RRXD0S0MIgiNYy7u/TnfMivh
H06h70/pZWrSvszj9iYt5H1nFDQHJuMlNwR58Q4mwB4fNaCncB2YxoVPwplvlLvI1AzgIuo2UyZ7
laFFhI3qt49FE9CPDfS29OIMgh6ScyFJhMjojOa4tAlnDIfa+yCl7IGsaY66KJeR5vTznobqwYcR
7DucO4wohRNbQ3WCFLMvg5j8CrgmWwLytu3Yueuw99azOFb+KSVJq62r99qwxRa87bAcmW4+vd7O
Yvj+tHSHcYquwmqu5dhaB0jRhCXH1BaLM30Im79+h+t93g4DmutPNzwPCidCzjob5dL7/PwFgrg+
w9GqzwT0RXjvy09aD5GYkDzqDWsm8WpRt5M0rFCS4/8MOuuShozaFVXWnJW5GW5ozQhiAvCfweEh
1TAIEIt9etWmfOS3MsD+RReGw0Zs4Vch2JJ2cnVWzv1hWEDCn34Z2dt/mTeHlqLGnY5pyQaW6vDY
FTeZVUVoFBDk+YPHUeTz1T/tNCW52TovvHRDT95df77u55v5/N2nD+7Ln1GFbsa4FIcGiCVDSjyl
g+f4G4AD7hodobGiDS3OSAn565cQNPGaycqTXNyX4+JuCbPCm9afv0VZhPi1Wuwy7mJKiVr2n1yo
U/XpWWxsdd4XUbznySvP2og00LDsGW1Hnb22ci7i5y8dT812EObrf/5IKPeMKrfcV1iQGBb/+/8l
YOmvv/X5Z/GUWZupZWn/zw8GuFwbWVHMFSXLW1A3+09f9X9+8WoZLCnwmK2jqN1WNdPBGC0vOzbC
p0x0xh792lneBMRxEfW2cbPqjiyjDD0N9XBvsJsONLAr0kUyJzePLhKM1MQvAeeXTN0emUwNkDLt
MuQrybGwQHVnXYPajcNK7BkGC09i7NkJbrKcjX+ADneLVPIyKqmRYKtz8BSzYD8dopMTB/Mqm2ny
anQ127DX3/EEtAB6+iNnAnXqJuIXWzfblnSljPFOBFWLfgO5OeBnSIEosnkMN5ZBV3GKsocpboa9
DYPF4aY8j235Hgk2FvKikN0yKYe8Vp4MMpZLywm3rNFnE5FwbAIIh5UYxJZ5+bWNIvMcac3WKqZ6
V+ZMx93KZ7+RoNJpDa1LJ4AfgQ6UZa5Yz30naMOYAHMS85CbU4cuqf9WGciL8DVt4wUuQXLVkN1w
TsRkq0rnmPodx6UazK+5SKibvRFjsjQKijgRvHH2Ta9Lw4qgphMGHRCxlZMCXeflRyWKq8a8DGxx
qCRHFaDpqUPfM1OPiYUQM6nld/zPdzWH6rQqz9MUFJXElNIbto8pJb6QUjwkFUIaRcRg4qJF7GqG
J3Cwg368J1ToLE7ue0GWMpLNK7+zb726PA5efGlGkKer4pFmPOf9fCLmyc8fJuQ4ci5wWnb9S5h5
18vLli6OjxYFlqNRhIdR/JHDfOjp4DOIm579aiESoEUxzOxO2c6TbTDBATG0SkPzOe9YWYu5/hhq
+Yy7ea9iGiMtElHZieYbkFy6aoJYo1PRRcCTAwv4/tQ8LZ9ujVHGvUg0ckxvbl+dPrj2DIrzQvEu
4dUSPsFluowDl5MbGhBT3Zc+9Q8yZnZKaJR+aT5U7bjvxcwpMeo+QJ5SXnHOpQPOXimOpWkjdm3v
BSDArTIz6AspRIWKXG5R40plUKOrjIiOKPue2JjenaovNgAI4gjnRhjU7JZqJMGnnlcS4W0pvHeN
7OUccXx5gVgPyRVGyCtj0gPo6oq6j5jg1ghrOg571dGmdw2HxJXE7aGaR/o6p4tZKIDZJrOMlBDu
bVa35BvBxV/lTPaWS8egSL7Ct9320ni5zGB8L8BlD7WPejb0gI1c31ldvGdKaV8IRnBxTzqBL+h5
Y4MmEq+6qDUpBsv3UQNz3dVh7a2MormwJvcJXu4ra6Xc5IX81gMr5izLZ65q9M399J7UoBmNdBuI
Oti3Ay4R26/vtZ3QQJg0hY28CvKy3A1DVe/o1yTkg6qTRbPuoJ3CxMMRv00obCzR3ES6+eEkNEJn
OP8T0Sn0BWFlRt6crhMGESbf4kaOwSoP5ctcunw9nruubI9Q7erW7+THkPU1VAN6rgAmV2WLZsfm
N8uPIkzeRKk3H4LIrMK1H3XEQwrUhMexeKwdCytRP6BH7AlBs4loqR45ZJFcyOx+HaQ2GnvYU5Bq
gjUW9HKVZeqeibrNTUrz1xscTm4oYh2n2kpilDFEEMJJHMGm+mZ2c7VRmc+uGvGVuIDWneLJNNSl
HQFFoY0Qh/MTPIKjsEnFsoJd1MItl8K1UTt1R2NQ1qHX4T1Ex2rnLl7noGZ45xr2PggmamNj8emA
giwIKtt6pLs3aNMigZjNBfRNPmIogRFD05zOE8c61bV+qSjBGpWTsOUlG790bytPv7kOkxtuG2Cp
WAvmm7K6dkSxnWzagKPPvbj8gCBBBsEVsaXc8DgRtl3kkTMUEPFqnI0NtI2ws2+SxNkYU/yKB+Pg
6WLHW5s3naYXR/b09eTTiaFYEBs1jQ8obut1nBi3WZKeyv7NQHK2AiF2nEkUmxCsrXUdSNTPDA8V
bpAGTgBZN1tRujAJHIKApHGAbXVJn+pGO/qaPNibvFtiI/WmSOXV5+tOOJHAJCaEd5AkXzvFbdgA
wxGoEqyZkts20fsRTEgCqwn9g9H1rrPTBwcfC1PXoEFNMH03vHZfuEt2DT0V4gppsimxOFhuEWTi
9TQdtE51fkHo161egkemod5n9itEn3KllXqH0Hs9TExt6+ohruI9mSRw941LeNEgmlkVR+/apZsk
WxpFQRuygtnytYGUj0r+pXXdH276ZhYY1Zmd3edoH5o43phonQmsZepemwcW14GmMB3W0YSiXb/Q
xuWw6MYcI9t9zkJr5NVrHGS3iCmuao8MndKeD22PPbLPnBlM/3QKzeDM9Ox7ZdpPZcE1w3tMpHR3
jCbcO/B7XgBAE1RC571ESlEyhkECR9yBxO1p9Gex0lvGga9mR8u4S8uHuB/P+ujWVO27GVDjCKLL
BhIIeU7YaEkX668W+I0VMrLByFIWtIktIkjXbmll68pi2l4TQRrjXlmVsdjX5kyLuRAXbhRtJ9N+
RkK9TK+IdSXOJEed0EHq5ZTILIUwU9iL3/AZPTUJBEQRRVcyhMzfxtHN0OYfkEQYvdvds5vi6G2b
N7AFL1mVP+YpZUEXPVS6/2aTZ7HChHBDrZHvOD86bADRiKczeQ1bufOYThDCxqAhr98U36fvjiQ8
M9AfCwunk5Uc3OkuiI32Ji7MUzluhIndhFmfvEp9i0DwKso3nNvmteJRKuQmcvhGy24ccXJH3Amq
JkYoKp9p6G8QJpkMvFrmklby2lYoAkC+rxiLyZ1uqwszY15sc2GQE8RkSgzMb0XwrTE0usDqPG+p
fGyXnRIJyTmd12sFzWTlhMd4tF+HPkHxPt27iGhpmqVra8BZ6qFpkFn+vjzffhGQMN3qNS22Ency
8KLR1ve26Rz7kGSpCBbVapDTSTlM2tyaIA0tECoHaXcInFZdNV3CARSyUEFGzFoZjwDWV2ZTdSud
Ubeo2n5CGnCwc11vTW1Nx5CW8We577QfQtOfagOjJnMaQs4YXuW9T6FSsWSCc7CgDxtLvlVjWG8N
vq7ZwJTqZdw++RZ4rl6LWnnIOqwjAX7zgawWK3pIRA4ztkgUB6trM4kjPF5HXHfL2GxmIlMwIC38
ey/Sz2bIXCDwxwss4Y+t2ZNoQISbhe+IqIOGVym/TxX0RSHmmxwHqxNhOG6IPyk4DtFVYBSypOk5
C7O0c15lE80rsMIbh1gYGknxViewgDJrazPhxwAe6HVIG2TF9GDYF4Z6qjCaH6smo0tnMZ90oqdK
zFcdReTex8G4QhF5QwmERmFynhHeHOqZbA/KrXrtm1gRC8mMu5u2OKAqDDeXKJa3fVeNLBn6ZaRd
sZ0L1hW+XHtHaM5tVQXVFmetT3jGThfBVRE2zwIg5XYYST0wECY1nqQT6gR7SwKAZnpy5gVte8b0
Zu0wcWUYdF42nCqKRl1afu/spTsiH29rNpNroYaBXL/ixnDih8FMc/rWbLVRzkZW+e02HodigzyM
vIMxtaia+eQsUUecmOQO0vfBFsejwrOCZDuhyHMMBFMaCDAJIUAXg+M8D9Eq4EBoVpix+4FxqdXa
A30Cfe0By8KWGl2k9K32zJzNfW8lt6qUb2WQYDVWRy+5rDlk33TWfD6GgTwyMmtN8s2CNqOyYcPK
4j5ZqcCdj3aJnhdq3Womp2QWdPPKjvzHKjSRS48PLW2hQeS3bTGcql7oNTP8x7Ypso1Uz175rskD
2BhNhBVGRLdQ7m5zSZuuZmY5NcFw6yc3bhGcz/REHIO2WEH3XnfpsEvJ2KjnmZFSBCyqnEdvDSrl
qFT3Q+BsBNM37eESPNjGS5ro76Y9rweYIoRYo5yRfXSarWDGuC0U5buEUptfCnJlbMVtnXslEwz0
BHOzydw03xk6xD1bBoehaS97a8TJPgmag22780Mr2tKPJsojqcDfSwJ2OiS3oWQP4VujtgF222F7
DmmiTqmPRN3b69F2D0Xu7N3xkfYMPUJtODu37d9ywVgmK/27YXSeLTE+0o546HISCtDCwObM9OWY
d/Sipw+rpiObdpQ0NVObADLHOuv8imXiOJdmt0/cblhZQ6AwbLCRGGlzHWuCF8OCUFAn6Xdtjojc
o1cfuPHrnHJq67LnIUX+5HcvTejt8rZmLl/ihvTd4YKB+MU0Mjkwq0DfMJt1ZP5d5z06dZ+pR9eN
C1gUYfgMPWZ2rtwIo3c299Z6Yss+6FlcqcCm0KLVqeQuXOxgAxLqcrTehgkrRJJiYgriA3tfsC+s
h86ziXoVFHtJmuU7ONArF/F7rADmQbK68XJx1zsfZBjis3XDNdX6W9l2z+jP/bLGvqRgw7f8NyNZ
Wkgl6d735xM4NI65AvZgLuwzxt2HhOCL1pvppTfmgVOfQd8P92B8UY9bqCEPUUSsWCbJCbRrSajt
jJkK+1KX/8A3XGy9LrA2bqTf8OeRGJrFWFwj6zbE1XEch5yledLP3ZtbkAySVEyTaDF2jmWCPsYL
GrccufJyF/ocaZPhwVXVRSg0gGNXQ9bLJ+xrD5HfVOC35jstjOQMsyx8lzyNt60oF3pM2Owg/Iot
KhnQQi2TNZwvsh1gPFZ3c+ALHtYrVdNZt/zoVbsiOvZAjxqiYtY1tPlNOkKiCaMR7rit9l6O099Q
E/4G+DuGHBYXh4+cMl93Rd0BDcRZYqUQ3EhYwY7bA6I+QMPubpKAdybiHoVezwwXw4M0x49P9fH/
klf/INQmcVGijv5/C7V3aVFHH3+TaP/1d/6SaLvmf5kItLUplaW0gGw+fG/a//t/DNdBhS20gni6
0FDxAP1boC0tsKtEai5pC9pUcEX/LdAW9n8pIQGN0t9xtNCe+v8SaIN2/TtcXktFJhggV9pOaMK/
wOWDYTRRMjH5UUAbaN7V0ZUBE4OOQnXVjsR1apR5+ygzklPkm2yMosJlWyWbuLxmGwKj1XWXRosq
xUXktHZUnZ/UYghLA6D7Xc4M0OovGlW5h5pSYO+FSNZ+ut7X/yLh/xz08oUby2GJkBdYryjqHS7w
15wXKgf0ovNInhNf1bpBnZwYmVgZPr2LXAjm9Di7Os/5cKBM/OG1rS/BGP96cc9VCOZtcBv6K7RW
xr1lZardA6ffuX2xr1KWrHpCdyOsYdX5wVWpS2OVgDf3ZdT9iYz/q9fna/M+Vfball/A+LM1JuVk
2+1+8VdJe1imxkwREWnC/QsMACio2oaNGSGVdBWixN9fe+vL/fP5+ck8MW1ub8Ek9cvnH/u2A/fI
xVeK1Tmu+9ugxhUvJ2WtTJuxHVz5YENP/L3u3XQ9TODaMnuPDTHPJOjvsjb+cEl+/Y4krOJF5Omp
L1eENB3fl2Xb0hNlZmfFYwi2hnyvP3zwL4kEfHAleFwcqMhaSNf58jINlTIdFdS147yY61zkzzVY
V6jywzrRLYfbIPcv54bjuugJMhyM4dqpsQ6nTiVOpbTDfTpqfY4x2/2XqeZ9/O/ge/GLB2K55j8F
Rny+NfDJppCW4Ja0lyv0U1iLouaTIULIfVN9wE6Qi2Hy3ZbeijDS+8gmZl0vM//fX5B/XnYlBDph
ReaJbbFq/f1FfbIDB1cW3T4GkbfOfSIuS5MMyN+/yq+uOv5IKguH5oCSy89/+mimCwXYShI+WoAk
cXb5GHWhG9THyK9//1K/uoo/v9SXL1jbZkCQOPFh7kQMa5f2uBXjD2BT5Uo6HMIniRI2nC5+/6ry
i1/m88vDfY51x9UeN/CXBXnCy+0OAw+0cEwKIKPND15mnrcR9jE8yvaq967CGDpuWQ73rWMT21v1
BxfaAoIuJ9n0KXkDQ2xARNLikIDz532LXa9Zd90OMcM0JqdKjYxCOw+DohH9oPc17w1fXPgTYj7w
2D8aS88H4rxqF39wkBCLaU0iOjESDtobqzNe7EpFhz988uWCfrltpWk7JukfroNA88tt6zaBFkXL
g5sKwDsWtkSEinJF7FyyMdDgtiZj7aFfEv68+ya10TjZ0/VA2YRSD9+zzu/Sho67aWArpNSjZ1Qw
5Gays0EhvujxKLb73lw1NeY7JEmXrjMfSJdbVZW5sWYhT0rY8cXYvEdZzlDZHcyD/zzphkFM3J0M
ET/9/iOjN/jVZ2bvWhYrxX9fPnPspTqZVUrPr2L42xHaOFTx97FYWGDDwxwjmJw718DBrTivT1wO
Q/2YvObSbKMdQZLGKSg+aGwYJ9P8JiKN8qy0voX+bG0jEG3oGEnd7lBzylbvApk6917nHzzzLTbc
8IFc2X41LAQNo+qAEbGatT2JA6jJTLzr2XnmoY/pDH5mxwyhevfGK8qHtjvhVF3ZOSW1K50L0aKu
IkPQHs/jeTl8hQ5MmqE6w7l1E5RU1/15gjxuTU5qhOnjzjQVFXd6V8dIFjxtYLLPu21LqCXTwLM0
gfxGi9xBcFoS9C0G9lE7eqRqdi20Vu3IWC14kHF03Tn9Va3JZo+wiLnT8D7hmOAYmdN4CJBfzGQm
OMmZcK/xRuiMkKKyo4WE53sw2qtgiM4xnGS7sXyAVj6vJpLKkIOmZ7YJ6zeeW8YEql6QXMatVSDE
Krz3sFbvhUM3y77XdBpWWaVehEVjarafnUWGa3jjMbMQW/mO5Czh8o/UfQcAGzxLrOpoX2QEi7Je
cZqo26s0nP5wV/1z4XKVomplKbY97XyNSRqbQHVq4Dnq7HaHmIOwjITDVTTe+2NN1s9Cmkrh3/3+
Xv7lqzJwI6sIfj8bwd9XZq/m7vDmhG3XfGzkcNMV6Y+u5uA8Gw+1nTwlnn7+/Sv+ovZyoeS7iFUB
jSLo/rLlNIHXk9fZUXvZgM5zOmDTGN/VBgCG+lU5jJ4989xsCbso1Xz9+xf/54MLV1Us5bnnmVLq
Lw9u0KkeYVfBx3WK5xL/TzwJ42gTiLcrW3FmtgfH+DDw/P7hMlvEPnxZJXlhm9OicKWUXOq/X2d8
ywZJB1xnu3OwIsAFlFmGAiqYxmOClzTjzLBoLxlKhvNlw+IJfzR91f1jrDBl//4q/KL8490ACHPh
uBPIpb68G6IQZwsRbLPHTFdszGXZCGBNwObDueMyukuHxrpsHPxygV1cJT6WOQTp2ywc7guIVHuV
mpvfv6evoTbsoK6iHraUCzGJEdmX26KqsLvDrIA8zIRrjepqW2o0uH3UP5bB9IOUWY3jn06jpbHY
EYf1lMnidnJ8E86c9S0ZoR0dGrs9C10D8H9nQV7W2CP5XjdIl+6tWFy0aDkuKUX6Pbgdv0UFUREI
FNr+uFUEz//hMn+WNX/fGvlIjrOcCCX5GF9r2sA2DPKVZbMnQdHboxELukvL8bMtoclsykvUWQ+2
ad1LG+5kOpLA2aCqSNXy4Gec1hpTwzqhdNF93qyTZjOUZbuBGA34BGGGM6TpzlSAP5PAlyQ2utgN
C+SwOpwX7NeCYTh5tG0PquADB/YxkGyr2CIOAdeoiMLsD9WX/SVO8V/fIuAgKR1ps5wtP/+p0vOt
2sO3xQCnT5p1C2OQbgjTA2M6zJV16gnsCVRok+FBcCiZf7jdwx8xdj4VUvD3nW0cKM+ZNvqjxrlL
MBTXhlZhPxHRGxfP2cggIF4Osy1txjZ9M9zhAeWce5bmFiDdYal/iPjLypquM5wlxnAgtXSfnLnB
QHaz38wM+afXuckUTgh8rKnfSCYuOP0L/fH7e/qz6vvHDfDT1fjynA1tOpCxOJEg2llwktOJBPrZ
YsTpZAOZ3uhcWBdKuCbJSluwDD1BJIjjqAdg9le/fy/qVys9BTibNKsQyTBflj536gFeIiagNebA
1UOaBakyeep8b6sra0L9C66AgEUMZEQwQh21rrKxgKMGttyz08PMGz/5hcklLb2Wo+p07niZXNVo
cLH7UeMs2F14R29qmTBHVfHaWl1/9AIsIX6l3Q0X455/9r52u3gzM/9BMVfkK+Bi6Bfc6Eeat1Dd
HHHVpsrfqUw/ZyXzYNdrJwQn/rhPkKFN0jyGgiXKleQbKdP1dqPXZavIBIHgv1pO8aC7mL2dprTT
Vk9d2zAOC6NTVOGwgM/jWnF69odr+8/FXZtYkW1qYG3S0vj7Ta8Yb5CFwnKKUe818AlaMUh3ZzxE
Tf/7V/rF/qU5wuLItx3+1QVG8PPj1dCfR6hvNcgP8x9xCQTDKQ8sndfMWZewMZq9mU13N7fvf//C
vyh56YXBIxCebZO99/XgXPlBV6ISZXnO1RZrP617d7SPSdu8C4lJZXZxXgmALzpPNC1UQC7ZxEke
tCzO/rTYlI77YauOeMZy1OsprOMt/hA8JeEflt1f3OgaBoJ2pKS44GD792vUBlEl/Nhs9nkYeKuh
Oi+a+LU30+vRUOssin40TvGnZtZn0fLlSafjJzzXErTm9Ncd1euNZqT13eytvrs0JVMPrAmOE21m
7SxGh3YtkM3vDGwAdBluhY+AqMn7DTILfyUL+3qUQBbDsO13tU+hOUfTfWQN563xpxLon+c1vkhg
VP9D2Zk1t42kWfQXIQL78soF4C7RkiVbLwhLlgAktsSewK+fQ9Z01HR1RXXMC4OibVnikviWe8/l
uk/Dq/+1/MqGfnSIIeiiya/7jS49l3OQDb2r32Auqfj65zfO375jaZH8wGDcxqTv318NwK85fF/V
IQ89T715hiDbb8zKvXA4Wysc5ADTFlVstP/2hv3Pjtx3DaakvF15Qe7pWP/3oyI6AxYYuSVRufSv
BL5cDY/uME7JvkhV+0C7sjYS+s+cWIG1m+BpEU63SUeNPjwmJ80n/WBtwePS/fywLK78L5dK4z+H
IvyAHs2jzofZx2/7788MQkly6BENRaZm/+JUwVFm9yLMZXemb/xMM6rj0QaMiO8GBc6TtBN4vNjw
PGJtmZAVX9bMU/jPL5f9d68XFTKvFN0tAJC//FR9MsamVemwnYZEhHo5p3uN3VfRwbBTM8Vrd5M/
CdweYTLqqK8SuZcmQ8RB+OXjXEZoZrMnKA2fg0inp8FIrmncdRdCpALNWo6Nn14WTppTEzTDxo2d
KiIiUr9UXBeI4Dj3kGSBSKTBeZFcJqqREi7T0YylboBMozlXkg4hU0x49lCaf5G792MZYFdoLM1f
zCb5vTTZNh+NFC5mqs6FwWXNahd5gkHZNdQA//yE/c3z5ZNv6nIYw0rx/gpKSUENzg7r6GhMUOgt
yJsHaEjbqRrAAgzOc5YOV1drvwRUq3/+n42/qbUCrjpeQKoudo6/DrFRjDPuR03PirTwdkIf7F2m
xTEYcwt5TI1bb2rbwzjiQy9i5puW1Tig2Kz/f09FL+UAsbltI/7jyiArufTSx66ZZzPZqCWokRzG
GWvimk2u8Uv5RDvPdXUStvnf4rv/rpnkP2eaSxPjMcv/S1UDCBAd/sB/3oP+XA1JGpl+/S5kkpzK
pDG3mRZU6wSdhhiTUN72yv/8IvzNKXNn+Ni49A0bpu6/f4iplKo+QH8XFQNmLhnsrXgt/O6muyvN
Tav/19+YVuhveklqSh0ecuD51n8EKsNOrodkMfg/xzJ4r01PrEEwuI+KoQ0awfapqEY00izBnzXH
R/43xL8tL02PnopJhlVx8Ci0X5XQ0+1QzkjAAPat88lKHgcTT7nR2KukhpuHLQrKjGeB/oq7tZxb
Z0WdnJ+0XHkvHSOmjjCrJzMlxWUma9rrWvELnVpozV1x7Qo8cZYFE4NPO21vpbLvFW6dLRSyZFea
ynpFK/uOfvEmQCKC/NYTnRPj9o1sI/6VE29KMhCZ5/o3pjnasx1TRnqT80KAp9gz/orPMUgDsqtt
7dHRR+K98Beuhsm6sthovvdfVu1j2lGj++pbL8NiiE/cN+t2MlftkD17dBDXenK089TGI86pip6b
LNfgm/AQS6OgPKZD9rgss/FCkmwGh8cKfiDCqSLLqxkR3VN+g+KFSmbYtyjbL8rUjw6pcoe+D95o
gvKzNJQ4+QsKYa6Q1YtCkq63ybApMdgDgevnnyl1Gx52SM5ARDg7kOj3i5atcr2Y1nCf6yeReR+A
vpYPHdx75Rc/ISZrWBPsDDfvkJ0H1f8mTBS48DAVy8ova5yMMEfp98gbyZBOsNkvlnaTocpFF1Qq
d5uNWCGIJD1gfaKqH4rXHkF6ZNy+uj/kpbgolthGfKJ72YUre3bpiV04zIxJ7g8ZvnQOvW9GRZVN
J3G7qXV7/OPe/bE4B98+tnEEtyYUOeZtRo/u6X7vz5upTLC1TszkfEeW4Zx5XPbMOjvH8PnPia2Y
dSZzs03ivD4S3UjAVqD19RGmwxvaZbqXJe7h5U0D+gTuLWQrbgvsvKt8TJYHrW4RQCERq+Pm4f4I
m7/5AaiCvfOXfAfh9dRXsfP4501TsbanVrl4JaEKDkEcEdr3fNdhhKHGlXA+cyvd9V4ZTT0e5X6K
bSyItFSHYGxeZl4BAPResi0MJ36C7hQac2W8amldHzvoVpZGmaxLqX3rpaFBdWyuY+H1cAkq7dFo
mR0HWR8BD7A2DjrFZ+B2uE26LoEBw5clJf4ZWslm6NS+HW+GIOXl0yNlQjvNhXZTLw6PXQ5aRhxN
gpCAjAcQwzVV7MebosRoEN4K3RVXux7FlQHTuFVztmxIT2P87o7p0dKz8RijU1r3lkd47SwI9KgR
gyFsiV9c0Wnky/cltZUfda5aXmYbu6JIxuVcafHyYublQbONALFZ276Ub8XtQRuW/14NFR8G4AUN
7cv3JA7mJ1IQViitm+/NDEeqy5OKGbmF2K0eWNHREj+4XWYRSsg9StebAXrl+V0WGlNPjSRmqz15
DWBDr8mJWvKdg3dzQN1tUajzVnYf15cRDztiub6NYG5tSn6X77cZJVIk31ulTjKGorKMJ70EXqmN
j0Mt8Wsv/NrBGEOoSJEMk8CNOo18BIZSA2oUY5JnbTYRfsku7MwjrsIcm9YQX/txHN5g//4Yh+lo
LFX14E6w+8AgYCsxYcdrLRiDbqqhP8j0d+qWQCntxGEGoTdhnRBkPHYdT2jVl09LOVxnX7k/S/Iw
t2Cd1F4DLPHDUS+O45UvVmZvLakxOK7EGMVl4/8cSFU3Z/eN/a8KyQLqdx1BTT8cl0X77XHXosot
JOLMUXGsAu7svru2hmGsNefdgERKtot4qebsjYOkeKtITC9k/iRM8rF9I3dfoP9aSVa+qGEarpaf
ndP5RdqN8ewT2vjgQ/5Nhjb+7mRLfhG99nH/qgC4fq46VHwlru4NmSe8Gsxer1xkoJS68RNRnfHT
jMaZudBiHwtWoCDOzHZnVYSZoFUsdxJ2+fcgdon2y6TFvq2evxe2k2+hHb6rCWd3U4vuCaHPzVWf
fWu7sXvqbzfGzcamkGkDHc37dQ2z56mtggmIOsTO5valGHrxlIG1cSf9LShb/M2+8naTG/xQVoW3
fXL5LJoIfjXb2xFXDgDhkxd62o3aNHDx8e3HGAfDIwmKbYGikbUc0E2V+5Hf9KwpprbZcuC5J0fz
5dbBSAZrJJkfEr+ZH+73xpRCBmLs2lm0G2LZYp+nuvwRPW364BYvQZMkYTk68POtxDzqo2UcpcnE
BuHxsnE1l7xX3MgYJANSn+fSO2La3OQyvXizVx8TI5dHW5akqnQiiKZZEMHgVCEr2u5qZjradGV7
x8b05bF0bd6l3pL+EWlf2/xpKiYafaATl/sN6uAXIwfar6OnPdlBA4XEMPd2HP9ash5WUF9uBa5u
bfxwY6KFCuZs/ALHAF7PUKQt3HEDtqanthnkoKOhJ8nGqZCDVnWJnXHZtbQRK8cGC3sTSlnyd5bn
3/Ic1yemIRLfs09tbqMWajOmEHtbdTY/BXXfqPDFev5uMReWr7E4dWn32gMKIaDjN75Um+s4DQzR
RfbPMXO/6RoCM8ZfV8r5TaWQpHg5SsJ5dOBhUENqpX0CWvNqzv3jMt22ypLQ9eR21WWzFNsoSSC0
efmrb8Y7e3E+TDONbHR7ivTfMeBY076qMbtApPu99EqhysOqn8QUrR6cgBb1qtJ73Jo9GyYzAUJL
DndLXmVzoBkSB6NeXvD5P6I4XzZGIfeAYfB5FdcRkz9uuKyQ014J0vSEMkKrWqIu07bzaEZ54m6c
gpWjN3/ScV6lxX6V0CFky9JmAlnOFk8bJavDryXxEO31/DjesH+uRGUH9cgVzjdhk78wwHkj7Iss
Y8thXhuX+qbL/A/fILopA4ixWm4OiwCPw4y3RVOzEXU49Na4vm5DRm89MY1rav+hEIO/RXrbr/H9
7/uOlD3LHdlNag+ZUr8ynNVOTQKx3s78QpbxVkn9wqhkXPt+VOkmkB96z6BbfqdTRtDHaAIt4P3F
NWlcE0cJ77htfWBQDfAOXWxQhNTrRlqPeqtZq84pxHo0SEw3f5iDf5k7hD8j7MNtXhagjnLRbZu0
uUx4N0JdGS3WgxFBMfGk0NzMC250yPKtzMJuNIPj7HIk2N4nuQgSTKz1pVUY5n2nhgWzBJd8XK56
ByVuMBwwIq67tU0NhmvVo6aMYaUx+NfXSdqQ4k6GI6FYLC3cBTQAWmmVkqC1WElExvTJRI3eL3i8
HOJ2mAR+VYySyS9YdUP56QvxZREaA0EGGeVAZbHyRnJySl5je+xe3NF6awyJwKBFRv/Nfsg0ltFJ
MHLWYS9XOinEwBF5gqWOgMHR1lL0x8DHokNikz4NxXmMyfo13V+oOLDnNQ7REq6TrBp8gFYBxcwQ
k79q4FJZAhec0NUPx9AwoE7YSeSIb4HN58poJhIWuS7J0duT69hGMX4sK9HRlDbDR8UFUMg5u/Zz
+zCKgnjOLPVwlkl1zKdZHe/3ukwH1hIMe9Iez4xzbIhVCS5Eov6OmUeby5wRGgB2SB/Tlj+nx3vo
bKN7xM9mBLDUOjNjX0B+LpP26A8Jrg8TYsq6dhjB3x8chNUcZZ+ciLD1I3Y3zdHQsMBNwLM35Co1
R5P+BsvXJM1o0Iezd/sPG3uWR8/1OD0N5fAp9TGStgzGazKj7j97WioEup74YDWQHUWisqNL776q
sm7YjO2ICp3YBHAbeXd0cDkh77vJPloFvTrzL3UOWSBptW0Xl+9jIqstfG/8H+NQH4fbk5ADZd8E
lY1aG5jNMXW8eVfPDtxDUpmUOe1LnwhxxTVzpdEEHjBhVCvLhfDhB8NulshGpgkwjUVK9vF+w14w
9DozQG1MflhXZvu2d/DyNWUB/z9l/9+0RHUDXn9ttZgozdtX94dowU9Z5YktNKgjtvXquMB9J7h6
efMdiiVrQFjGIEpuBxdJfx0veJ3F7Vluuq6+ZTpUR368inw9PvN9ae2B4aHf0Ytjn7RQm2/3jCmN
Fiftd3mFU2eM65CvYtIGuakXrw/tysCxk5QcJ463uj8OhJuj8n53cgTybNPbkWibHGecYMf7vSDF
AZK5dEGTHXa2AfNNjpHXNjbm2haolOxU+MeXWhoUR95Sw9q2wJlbKV0eaaCFlglQ0NzMqIePqn4t
yGf+42G/t4GeuGSdTwsGxrC3idcgtgMB4DBoh7bJ3w0a0y3LDP9gDWPBOf6/gdSp150xnxJi67ND
0yc2nlzXcHMNm6LH8mbwiuPKzvKdQQe3NSfbWy+Ftsl83T8XTKzOhZI55m1dho0mTT7kOYKNzmvD
JP1cfCPG7QoWqcjbdt1We+E2eujEDs215R9mLcAfkPs4Ptk9aA29apHrH9OAJ9PASwdkPvg9m32o
CPXa5tgbJ6xU6zYwUlLBb3HJfnnLUL7fXTK77o58iP+VrBwkGkr48Ra+en90uP0DpzHE1ooZVWgz
yTIwXnb3x62UyBUqZf617g54YBC9/CuO+f7t71/qE2EpIsj9P/7Uvf/vf9ze/2mtGdW6HLQWM9vt
B7v/I3n/cf/8drIlMMScEMj/+bOp+w9//zt//CRo1F8dc8Eyc/uR/vyLaUzygVL2K7aLfyXU5poD
uUBxmU7k/4Zp3+8VJuHf92ztP//g/tifX97vIeUowmGovt+/ut9MSYtB8c9/6yWdE5JXRIwX33PJ
CmClZf3e3RKQXT+uV2VAnur9yz9vFkEjXS+wVCHscJczfTjYgXI2fgHC0aAWT5vOWeNTjjcAe06j
rtmI/8FQysXpwrwXZaRKg/hA5ZFEd9sFKjHba8RxX9iYbrkNhrPOSveDC5Fc6RzOUd6mexxkC9ar
wXrsZ4OQybhSZ9enE5csuclrYZndBUZkS2i/EwIrM58+CeQhLiols8n1yVN2NtrAtjfT331al4eU
UQd99lPp/aRiSzctB/mqKRdv3ZUWpjKbs8fNi89O9ZfWMa8IVpB9KvgCMeFyGMhRI7uLFuqL9xYA
ggIEWqvmPVbkpsVzQya2adD9x/33AlafNoA6wEOWRWWd4Upb3IhMyacKwB3U/WZHa/UILzLMAgx4
XQIjcGJ4Yhn9CT9bTxAhgXcBaj/LJXAkt9XKmlgCZ3WwaccK3LJXtmsQZ+/Z0zQ218zGqCAti/op
ebRqRXRh/dXbzrYscUNy/fwcR2IH057Gw7eAf3X2QSyk1zjkUsUKhQWNHcOiWwZii4OZtAOaUgBj
Rl37p9KSP9XwMOjw/vJmitrE9+Gy+sGjN9bvYyXSbe43v2UyPGt9g6UScN86q9QxEemvUoRa2Xq8
sjdZ4mBvgB6327KBaFtXwRGeCS0PtREMZ203mNhiYgOK73c8IM23BBbGSmbxSUOfcsTeN481aiRL
PwVBL7d5QIpFNtTZRm9KYtSyzODyfBHyN2GoatvRAoeGkySrnFw7UldBJI86nrIgaUlUJ2ixwJ4K
e5eoxq7NGWsZ+UXT2mTXxcsnGsf84tk3AkrrH8sRZtvsjNPVQniWlfJVg6xz9MgQZtcxUO3YTX0u
MuKBRxs/cg4XqixfIFOII/A4dJ3xyBoQs+d2IaksrD0R7zpT/qK7HTfscOoo8TCWADTQB0q+SmMt
L4c+WVcKtjSMG3brM6QIo/RoCGt6d0ZgQLKYDvAH2TMNzRxlrIlWgr3sMR6v6JgCKhNqA6QGR7d1
v4+mTyjOjP2zQOJCUtxQ4nhCUI8vpbL3RCjIU5VBqapKSR2cM7KNLaISmCSiikp/etDR18VigTYX
bXvqmQ91Psosu/RbKElkF/uT/0MZsjj473k9tA8NKaxxK3Bim5chYcLQARrb5TqwKAP1x+gYHP1p
qtaCSEuiwbsgQvsawBax3wjYIobPBuyTZtT7hLaR7UP5a2SvMHLyMKsGwFw1jRPWcExzCQ7UoilC
Db8W0w+ibb16wtE5V3NUy+HRMYv2ljizCphz7Yehw8zdEXab4duaK+LqYDJdiIB3CLi92apd11nH
2Ch3hf7rpgGTGEmFxrNDX8dEv1i+KlbJYA1/arX8GiYiNfH94SfvEzcqYZS6IDPDBDAcHyP+faB6
k5TD9CMlcFNVTrOl5IYyTcjZOZ1wZhUWoW0kaY34WtlJM/c7oXPyYVyZDpdOgjXtVs27toZ5LPoM
+5o5gSyo5ysnIEKYccDZ3ajhkOWArjEXgWtcSncPCxPwnW8cS3r3xCWAzRgpwCydSC+tjMMSXwso
l8GhBNKC3TzGx4Yo6U0SiPSpV9bv2DnX8gKwUafvxi5KHSEel9ogG662ALI41GZtyUf79imarAbT
qTIevKSliQvGkh2lF7nWjCyTQvnc3G5A3qU2o7mq9w69F9iR1rQnMjHy8x83JmdjbwVfcZNSYLGE
2Op4YjP6TWapkdekJwLW8A1nAt+ou/VYATIcbMAdkRF57BDOH2koMU/77C9KUAEEnBDucUOe8Bx3
nRk5bQLakcmKmZXoETRAXn0ywW/ydu5M/m6bNXt4L+1KVb9sAx6TtIhbm/zU3Lx0Y+WGBSIsRlv4
91I/xRIMfKI2Oa0BGjAYCqadrQ+kcy3p3ovBNvQlyWVBB23bMLc8uvUhVG/lYCZr6DzZWsdPe8ys
vIZcAfklS7qPqRw/TJ0IpZxip9JJToE3ZVAnzp+1ae1n14rmfHaZhfor1WryhMoZZ6AjHg04hoJe
ZjUg3cSdaKGuaRc4wAkJXln1uvTinMYsNZKpFBG7HI23G0aPcqh3CVOvEOVVOz93MadskfbOlnUz
QXDSgSdIxA6Is5Wm4PgsbgBKMI+C1oyIkOKMGvhkBnxPi+PxoeHpm9OHPFBTKAcdtqKHxbDMDS/s
xHdG3piPgnCorIdg8QOUtVADoLXDepfTZUpqOJaILLYgAuixfPAGQaGtPW1Qj2l37ImBqM3ef8ip
AJNCa6+tJT+yHLMvOZv5WeXdj7wRWTQzfAlrshhArcktdXKyyWqEcVBJfOJ8jHNq04XUUPqnesqP
Hst0YJe2sUkSewmndjyMqTK3M5P6tYP6+aELuLhY4zcC79DPCZDJ8maJGSXRifNPLB3lt5EF0kbk
lb32qqpa14y8wtpGwOb34UmhEd+PSf57MhJi9gzXXvGZYMFDYHRRgOaAIsIZy6wLNt0Sb3sPai4L
tT1zGaAIA6mHHVySsZfxXivx8q589a6hpzw2vQhOKgiSsEBTiRrLZNmmAthk6P4ujAJgnxd4xYdY
PDY2PWw8mw9GUAM20IZaPF71TGEyZ726SxxBav1iYEZ0XGXucG61j5Dlx5bYWVlA7xOJ+YhGoXpC
G5+HftX3G2P42Q6xfAZ5MZxVSq6N3zTPvT9Q1jtpBbXsyxxF+SMbxuaoS02t9duXKOPKTQ8F6gCR
V+3TghlD4yUhOYjGF4ino09oLa7oDURP70c5Q6pABMiUhGRc6Ebqwa9gcxgzVFyNUZITCwFvryEE
xJiWB3KWkpUj7HJfVJSQM98oCrQinJv0zVHjvhD+eAWKmVzYmV56JcvnDAABIygDOVrx1Ts9AMqh
TUK71L/y/kEg4j810zsDie6cC2xafYG0Mq2CgyghgDmDBfgpU3v9hlOcWx37hjaMJMSTPogCJioR
9bDbouwEf1xwRk4sSWheqiTOgGi7HO2UKQ5v3INufmT+sHUAAKPCSzD7ZzENbty/mUTSuWZZXxyD
cWFMmuze6ZY9VnZw25iV8nkJNZm6j6NwoGLdAqbmdjf20zfHdvrLLFqdKwhoLFlDYUjgHmSxQ5pq
ZaWRpevBqWioYafqR2uSHWUyvERVGeyIAXn3et3aB8I6K4sxgqWsrTsNbQT8ajyQLDasrI4sosG3
T6VKPrHWMRD1PKIyxeJui2qKCrh2+z6FI0QkCaCWwcX/n9hccGOAVW2v7J1Vh94YQ5ptJ/FA+AGU
dMO5ZplDWkRceli9hR2aFRMRjRUYQpN562a2tdanDuZxW8R7pDx70pLNTeEXyKo4KabWDS1GVQQC
63Lf5g409Hh+SRvDOVo4FkCkIWVOVYmD2ydyQnWZfDKKctu5jJRr1C2RdEsB1AH6XYLe8SFgPL4y
m27eeCzeDL3bcyIppB8gV7t2TL/5+MZ1ZNWdE3wadjzuCXRdOZ0F0mnOKPomQQ4UXfZaAtoLE5/L
qF7a2tYEmG/k2hyWQwOpgXb5uNDOIneNWRI42Rt4knJv+8FbMsXjuXW2RirSxwTYWVgMt2BMVy8p
LjwmKpLujo623emItS3VVKdpPiCcpvETHXja1CEZICNLNC5QnLtqH+ek0zedR5RjBfmH0DEhGu/S
Nu4a8Yn6rnfrWLTaq6HYynjtVcxNHGqW+pipFU9keEDc0b2TLwiqzJHjRLww8a61X+PaIek5i7U3
d/pN1J37aogPOZfxFibWTAIPGNUW9piJhJmLep6eU8hha8OuvsOT685xnxvfxulZ5gSBwjrVzqnw
80vZc5Iwyo9yBCfXMh0YDxWZex6LiwNj95r4qKb9EjwPvL3+Ckog/pqL1rtoGYCH0UG86kKBz3yY
NIVkvDA6sBq8csFNdLvp7KQHBrR4K8rG4BLoBB/mp3LWdwnpQjtwCs+S1K8TK4r5WwsxQVs0eo1B
sH5ygM50i3+93zC22wlyMGRtsbwDHI0I1SPxuJsxAyXz8xILdeZ6MH6zRx3cePo2MSZmaj2yobmR
lj0t6M7LEJf0BRqZM4HO02pV19rKIUZ6w8RoeGDHvhQWQRpon31JagcVA0zTNm4fTfhKThigXdza
lTVvPVeHUpOW4mSlHUg8fzlWDIq3malbYD6YeerayDoHvL3TOCkI0Xi65uhGJpaUjVD+Ce+oAuKB
eDuT02fWTA07o4WUI1mpg0PDWmcZUbEwmCPyMozNQHxGaIAan8DRFol8qrDSN6ilMC2d5gL/h1Wl
YetIQhbJQ9gscRqsezgfp8yvHvPUynYpCwYmoLjsLfmD5TuniF0REyzgGbi3RCSrnvs1+xERmqD2
tmAfIK/NLIMM5x0tqrZ3UulHyiAx+Tbwvd9o7UQWk+KJkXVWXsu53sLyNZ5HPvEHMXZkFQ36eJgz
/2cVJ58a5s3HAu7uiq5pj5iqBulmTZSMFUFUeVlu5skaNnVrsjlu3IQYtoT047JJIm8Zmp0jIY3E
LpO7eYbUrqW3HX/G7tkJexF3YNKoDpvM/wG2/lwA+oWQMbVH5WWSpUj1A2Nsz1siyLYp+JrZJgpm
novpAKM4i4ThNxvhlldzGdpLOWbqIY7JNZ4NczOXlhOSjOdF1ZTrcMDFCvVQ+jqDweGQJEiZtBMY
Db6gFBKTt5JMJOBP/ArMrwYm8mtQT+j63OJnreEPVbYSP5mrS8gRxBbZ7p7G2uX0xvA3paQg9hYR
T2k5PZeGaM9AohaSG6PB7d2Vzzm6xwLDdCDK+zHb4bF/rsDzb+LAvAFxoTs7ve+GWd4Pe2DmSFcC
UjaHo156n/4AHYocaWdjOvOz7Zb2fuiJb9A7xAomIuSyqm7pWgRf1j46gQHBG1IbYHrk0iSsa5ff
ro0Kl7jfme6RcCezmxvAOf2a/QTCd8wgfVJLMsSLFsMCyZsTXVHe54hyEOEx14LswrwCPmA7VLdM
319NvO0Mgp9weuxscr2iQpLhFwc1kdtzjdAgHdYSnWlUABQaYd5tlET0TkbI5CdsP2Xk2rX9Nenw
WMDnMul34sx61MjQOMSNtqv1YpsXDK5MwrJLNx7Oban9VKX6SExmIeWQ3Lh/s4LrYhv7WpsfQOkG
Z6nl7cmoe3+DmqpkockStTGMsLKIRuJ6f/vogh1UQGos9UPUQJmEd2j6kvPebjat2zRc6j3iKQIh
dxblVDYTwzRVatdbOOTd2ERyyUiGWgJ9HUESfc02t6wFwCyR/mgGjUktM36aVPQ8EkQnKqALsUXz
Qd5R7LN3TJzQMDq041oHZQU6Cq9r0O+0ICMzt66siESdkm1I0R8IfP3NPFyPfAuoHUbpaTuxZCug
UrMmc6M5sRhraVhrqILADqbWKnP1Y+mQNqCsIf7WMFyaFfvaAffCURt7KDFV/63JyW8Z8gQ5xKDZ
T331yzPt4oAMdgRnORubJpXObrj19RqDNTK5rd18i7bWMlwLDqNwPLeCMXpD5Vh6r6kGe7ArZRU1
eqo2jYRZWMbKCzkNj7xYCl9DS28CbehhrIwD9rsbvlWHPjMjEm8xSa0wQtnk9HbWCcrusi+n8jHw
SNmpKsHkpyPp0/OoOV0CxjmEAbjGefBQZMxBMmZrmWiclQJXSQXV8ma1EMuk3d6Clr0B7LVm+Zls
k74NokUvkVOQO9rUQPnKpr0M3vJssCm7TaS8g2EWJeTneqan5omb5Ez77xLF3cfGc5Mv/YETjtgc
N8d0M/0aJtNYCwHXubMY76VbOw7SrdlQviW18Z4W4PV6u/rd0bRHSlYxAeCfBBinxLQZfug54vfk
3EZdZlLsBJZ7x7/BnXARhrYfv5tm9RCL+9yWQfZssifrUsy/A+/qQNPdvVGlzloRAQKOC4ph0kuo
nY6gkMVaSBR9BS9dlJ/seWmySsoXUjK4bo8Mi3xNMFiQ6mz1b8wwiPjO8ldv2s99S6y80RtrwxG8
Oj7h7TKF+YyB/xAs1q/WEzrk6TQ/KOn2CPmNrZmNw76pBLz4lqOEOvJaxV+G19ZX3XZm1BB+u62k
EJGb8Mn0CFRg5hjQUCNQDbCNJGQNIZIkrLuYfvZFmx0T8jxl5YF3bOSpwFmwFm7NhpBMACYJyLAm
YKcQygjGKxgGzbn9ERuMaOy851WenF3tTePKdRQxxGNgQY3W3guMxDqe1pCRI9eDcfaPyuLXs5UP
07JqemIiCK1PWDmCwEx3loekiwltsrGb2Io8li0geQ9J6cNdno1672tuEQnGfuFo/9RnzT82qg8w
sALe9+wLqcSojjhxNO2aGA5MCTPgHWASNDwV7avlxdMBY18dyUV31zXrJ2W7LPQt4LJuKjn37T44
3m+Kyfktma0x+8uakOFFRnhX9QiI0j6lrfVOTal/FK19JewqvZAQ7YdGmpGKNAmuryDlGQmNYRXT
/+A44wXuyKVoA3fHvCV7JYDwskwAwwqGYELe1mN98twjZ6VgKsTBrMp9k3fFISFea18p50qivIqA
9JmrJW9Y7625ZKTEcxCERgYg5drQ+q9x0VKcT6DJVU6cVxloijrA+i68alcO3S+TvMJnyUgoYl2G
wmO0mgvAu2eKqnmvSEPPl6p4qaiRiB8npCtowTurfht7ZNwWMu04kSZiG3IGpmDLHlnPEMncm+mB
XAA2dyqmN2wcDOYkTR0gW9K6J+LQADQ4IZkLb0L2baUS/9ql9bjWlNTDeQ7ePIRra91NMI4rvAdY
t8icrvsdSDnrqObEWQX0Yr1g/JaDRWDQQKBVa9HTLLV+DhaD66AnozJhFzPn0NcYjXlnN8ijjnTw
csBfzmscf7sUceGGZDqYW5uApFUnIZDVaRWfS13tdGUHh4Jaej8WuMxdCa3VM4tLOhbaTiUhPwd9
uSa+zbVXobeZ00uAZTAV+CfMxCiikj0lKyjVwfuyaZW1s6gh8IOxFBvLWOS+r/op9LF4bXw9ht5G
39Yo90fBZ+URDn9LqZDuKxRUD6XULuXcQqx28+4SJAnoA5kW54nPZWop4+CUNWITFQNCQAuX5pe0
t4d1VzgZ2SGEa89jD6ey+h/2zmvHcWXbsr/SOO88CDJogb79IEvZVPqsfCHK0vug/foe1D73Vp2N
290/0ECVkFLKJUWRsdaac8yMo1UhCIhZDvwuZDqW+uQrlMowDpw7rvHEUlHU1a0Mkwdp0PSdTehT
WtKf+DCJ5ma/3IbE+flV2l3oytfrpm7s58BmOBE1xnNZsEYJBsRHYButhbP1rUiq4hY77bYva/OL
S6NljRWIt4S/Y1vUuXwTva/6n6pS5ksthbq5iXopWvRT1MNEqkAbf7OyiJgOu/9ZlvT3rMlbEaoQ
wbWiFI7niYB7Wx5aY0wvrmHuZ28kCGdOCzSIgOBSu4yOnSQcyusm5xqlaEqCsFySBbtNqNfZQWOU
HsTGSxt7T1E+sxMJqvOpJJwBg/SEZDGXV9Vw/ggSgJE9APp1BIigpJX3UC8Xk8hBA7fNeDPHwaA/
IMzXGdX4Khre8Ml5S40LVmPIblMlR78dq195ldZrN3FqYPUCQRF4stvg6eG1ESJn3PBUBFS+tG6c
k0Wfk2gDE8CAjJK1IYpoq4Wds6G0BhLXNuSqgPqK54p1PxhXmbCoRQdXwlBQFHXGoOHjDdNP3dIf
cCdr+4XItjMaRG4c7j8dfbZYkZfqEJdDuFExkbezkdo4qKLWN/E6Paf5/Kti/47dvngxvU76NXU0
0arueRa9eBhGDj9kS6FZnQf8j3FaXvJmEbaYbsdodQ5OeVMxZZnjM4bG9Gro57BhuA1vPkdA4j2q
LCwfBrtsjmnPXodjqD25dkD6t1m0V6PNDqIun6Wl0X7GmXNwm4YFjbLWhsOKS/dC+TpO3hPNflCP
5DiaWARWUxkGz2iE38zBJdI1rdNTDfD80Wj5wpfSizeOjOmQ0c27eElJ88/AoDtGRn5mRkuNVfV+
7ukAeBNlPJbj3RRMLHqX2efRDttrJ8RF55ixabvS2GbLWUTLaN3aYYzyDm3TwADLyuaSvmCnnkKi
JR696Njae8xW2feU9tTaHkV7a/tbqbLsnGEuoPBM9Q+EiRi49YZBOmOGd+rFnkjUynS/yESVTH84
Keq0f1gdEoo6EWBLz7L7ChIf6aJdmcdcbz+pCMTJaDgneLHcCuzgzjCVJ4WenE+Fg1Oa9dENdOZL
6bLWM/WIDsly4TKgArnRPSacv2/YIB510Nw2jJCjmbSoiBI9PvWT56xVjd+otYYVJevAXstFqKi3
yeIb/Kzr9n2f6qAMreQpQBhni3rrcFxc57KfTzYNDH+yw4GWTH4cFnBvRXbeWxPTdg3zNjjzqRc4
GGsa0GZafGYBCxFgHTHw/87Yt0xH35htI9N7pLMH7/vByBHc5epYuU71lndL9QxdoOl9DdvQxQzF
a8BA81cpa06BDtD1jk5f3wqeNXDllanQYzqwGHJVMG0nKFGbssuv5dzHrJ8o0UlbFBdBr5/0qe5Z
IVBmuxbxe1TT3qld/GIDUH9TnyQVLbFeLEL7vK8uVUpqTI4qkzkUIT96YgW3Jre/uqFd7iO7fza0
8KGJENx2aTHuAxtgeBrwMo2ZPVqT656Y05dMgklJtOos8Imn7/DrTf3jgLtkwHfwYTc0PtM0ftRx
GzIoIciK7yQuj+CA+29nt4b9o8OnYAfbtKQ3db9ILN25mqEpLtCYNuGGgL7xIzPr5mQTHbLW00J8
qIZwoj6P3JMckPd1beTsM63PL1VMRE0F2fM1Yuem2Zu+IaYC8m4tJdUcOmQLhjqsba/6NjEimmJd
nCOyqKDueNbRkHNHIWej72wZ1ctcfneRCr22tHBYDVj12nHcBk3FMD5Nk12eNBX8HGkHPcVBMi/R
Cc3au/erCjSmRRVJZje0r+ymzc/u9MtxtHHcSImyE6iMvoZw15EgtbgO4kS+WvMQrWOjl8c26OVr
rYt/XbUrznfQ4ibQjX3nixJZeFaMZI4DwwSWEn5OnYxfs+rJq7zyrTeC8GmQA5qLJHn0hkh7AHyw
r6Lgha7OdG6lFyHP85zHtAiiN/0+i+jG6ki8wdrD9/lCVuNZeZZDOyWdXlIyAzVMZqcmQ4RBmSNP
g4MlKvQaAqHJWFwC8qoj3sx+3zT0HDzUbIAFOlLxOkpoCxF2scjLZ6sZ921OwElMvPrVmvBBFoSG
g7Vv+m0PWHDHdBdFpdWWV6PMf9FqcPe1QTaUZwzywIqcrwSLjdVI4iCNbI3DDCvdtVDjvOs8alnW
1tPFZsG/JpmnZ32n6b6nm+qhnyl5qzQ03iZmDyS2d0+8sV9T03jkgLTmtkujwS+Qoa0alQZnZN9q
y1STAWvQ2A8pimIXNnffBac+ZMGbt90vPk4ahCHJi1PcyV2RE66DJkveqHTNG2Vlh+XHOuWaNW7V
WKZb832y8vSlDrXmhfUbqbpaFu2tivXRUFBjD7Oar9ZIo0xNznsHfvQViS0lrpNPj4x29OtMzECX
OskFCwfxgWr6bGylE1XAhdbrDHvwQNK/4CpjMr+pvX7vxvOJzyo7otbTnwLrGHdd+li1gTwF+cgx
TaessR35MuvPytOMd/171nZXd/TCt0gzwgeIIu+j7ZF2C6Iff1s0PHRNOzzk7nzGARt4R5A3ibma
6Rvsiokl6ozxlTFxIXZt3bR3osFJpDNnZdmqtVXFxq0zCTX10F6SYiPf0UlFiOyeyV4jkMOG9l/K
vrlEbfHgmGSCUTAgAop6ejxz0pz0UDu2FZ880JR3e9Y73+wdEIpO/4XKQj9gHJMnWnahP456vvNG
PDNNRtCShw6Uxklq2iOlauRsjTAgvB3vHG6z5i2iK75m2P01M43ode5utoryLcb/YTu33c++Uk8T
IVOb0SyHC6SKY19KC3hc+Bp6tTh1uQIsPhHMy3nC3Q8GYSx3w+X/J5r+P4imhm4JvNj/Z6LpJW7b
5R9Bif/4Hz8LRdf78OM//vGvx/0n1dT9py5MwD9YznWbsCPszP/imnr6P4G3gd5ZWKcMT1X0H/+Q
FkBTgq0drL3M3Q0P+2tLmPHyK/FPHf8pCCcDP4XtwBv5X//z31iH7d+u/wkDNQz9b9gG07MWpCrv
zJbSA+b1N+N57MQIyqs2PWTkLPneoD470756OT0EzKPBEfLCxtMI5cpx0/hIGg7hOKWc0CMqbAMh
gklPZeVMt7SR6Na9+cGDxHEAU4ZHHL1gqHc/xzyABhbO5THN4U4N4fCrL43iTLA2Zo4Ev3KYzrsW
VfRKImQNpz0+CXKXNZS3yYeYSmLMjHIzj62LltjJ9kMEz07JXwgv591ohSdzyLOTdevCad6Kqv2k
+08AUlc7uynp5AYAeNR9DyNJSKBrPtsFErkmRnskMfltgjnbEao8+3mv9mNXobIQDRwRN9Z8Wy+9
hyTFtzlrJBQloHs8IEhXdKR4gyyyL7Cdt1gt4woXhqDEz8PvWqN7RzNX8oWeeOzD9v8SAWC7oofC
DhSEMStawap7DKZz4sxEnCygvXwZM+aScqSgCt82iYbY3KvIXHNC4adj221YEPLmanKKLSo/N8Bg
GU+ZYmyVX0h+b9cEplywATc+6zOG3/Fwg2v17NpUuUaSps8uXq2+JBOg6H9ykl7PbfBlMDtBVUtK
lwZVez8lNe3XYVPHMZoM5MlLBznfpLbxVgSowPGBveh0R/YeOok+InWiJguDZNo+QFfSn+AxjreZ
5JhdJSMEYWNaHuZ6WnxV2dnTUZs3PLF0scKR0/NVRkQ7LfeeVHTFfOKdRijrAUqEwKyPWkUqreAJ
k5zJlYt4YzMETLkm6hTGrYuIqkmPDDEaOtT8kZCRjhOpZyfHxa41qPh7H1nJSS0XIhr+ddFGcfrH
1ftv7/e73+W/u3r/BWIswZLOPN+vaYtsDbUi1uak60hh+vfXuD9fdf/N/cc5N70dVPKnv70NM1lC
Y+fuvZZtjv7l397o/TnJViGQVNVy839/e/fH3h9hppKEC4F3+v6I37+4Xw3xi5Z//eaP9/fXPbX5
zbIxCuLUw4v9+45//Pj7Tcwt2dSBVYHwztEGuqRo3C8YzCxhla5a28MkzkOYYjHCM7/pp1QdLQ8D
iwzHlyI/22mf/nGhTWZ6Zn3CbRqsqTCjE+ott40DSDIZIEcbvtwfc7+1c4k6ocGOFj00j9bQvjdA
jbe1gU8D4WRNCHh/jvAixWNZbImmI5ZW5No5UIN2vv8koxw/VAAqU6HVZsI+HkmEmLGVG8NWIQeA
nU7aE2T4ZTgNZVqeteXCY11/NtfEGEroFti4LUfI/f33hjJs3yFGJXC0ifBXi01Ng3XXV4N5DkPb
PN9/UlkRAF2fnhYRVSv5gDV2rNkgjikstJ5YCLbh79ucqNvKTjTHcbnH1ATfG1RkmyyVfjwM9gkb
vX2KBvpYepSWO5BT4jyPkSwhT7vNmbFM4SXM10i0rlpa9XPmivP9XvcLYWf6X1elG7FiH9IPeDsl
B8/sKzHf+V7mKPQxDRfH2el8qDPWqTX4P4naJxNjRUyS3AVm8R1mHQi9Osl3hdCrC/pxmqfK3jf1
kLMmY1k7EWy7FUiXlzSz8YxnZzxPSeQCyCoxWU8jgkMuxsQgXBOu2dZa7mE0t6Gf5SnnSH8cLPrL
N/qu9kYLlE4cV2kdEDcfoqmIzsly0Y8J5QzpQgKdxjaTuGxaWa8Khyfsae0QuUhzRhZ4cslqnoO9
ABnGlMdq6FJp8xnHw3wWRIedYfendC+DYzRz0/32eQiZ1ZhE+NyvJsuef//pW20epeeWjNcPA8zQ
XRwyrpaMHs4YXrGfp5XxUJiiP1TLyA+h106PEX/1fZOdA493EuI+9ZmxFJZ67s2G9jMGyAlq8mHK
ETqWyq42lpdiHayGxdIeWvtKWm/3HauR2rizIyb7jRtkFwwz+WXGgcugi1r8ftVEorqbCAVDnz3l
F+wm5WZwym6lNe3abonJjZPwEc/OrekytTg5KfxThnJpyPpZJlV2YNBHXKjWQvktQ8SnVr4vpcze
Y63IfBkkD4Yd6b6RYcQZrYSIsQjG33FcrCXmcuMUJMQ5NEO/m7F0bWtFb3OVLPcZWlWSVMRPf934
+/r9gYkoqcDuv//b3e9XIbzNO092D/eXdgzFQD3GR/S3B/zx1H/9WOTZa7uk9dKE+893cn+9+8uj
LefGZmDmHtowA/94E3/cvylafU2YW0g0KmYcALFtc7xfuBpf2t9XUyNpjn+77f7brgdxbZoRvEfA
RDT0m0DYuyJ0rrJDvzyhIy8DQPOT/a0uwm8qCBFq5vU3G5OEPjb9pUsStUn7eBkGfUCN2Y78NQeg
2XyBzJTQWKQoSCjNvYkSzW8CAsEAgvEIkis1ZWbbcUYW1ZJjeMgrqAlec7Ax4sbtvDFn4m2NiMrK
cqqn3i78qJielD4wcB96/mYtetAqkitTc5NaiNYrNM4rZCYrLbSJoglzBkouuYRKn5NDnlkM/QLl
k1XVOpSVun70cKuySHPrA7atDTgLG38MT1/aFkrWGsd2aHwMRQLhLUqcHWm9eZOLi2PU3rpW7Ytu
rmgpvDOSHvGO2Mq3SzkRTlzjhJrda1JiyKTMXke59plXoHK62PLWQLHJ9UsNJGNMBMt2jjcuiIFz
B+MR+A1nTwYwG73Uez72gwY/Dyxy6x1KLteeM8PtKgNQbMh5xWDF26BGURnLEKFzlG0MeqxrGSYG
C0l5iKwl/0mIcYklotGNJ4SsUEUQujfWm7gd3jOdFVgAHZ5uv/Oo8Tk0cZuQgQuGPk8xmicWEjLk
62yEIfta4eROsRfC3sFqQKKeVUYIzJ9t0Ceb0KwukybF3sjbD/p1hLwGZr+NQVOmk+cdAxoqhwpN
9ibW4MRhsH2pEHKsxzmpdmq2P8O5D0+RaNrdwO7JWsy+ATHMz0XafBZvMJDBRGbVnnZbu85F99Ha
QboBefltcESzNcYK9Qbw3oqkd4ldGMNLMeDjgn6Jh3Xv0IPmr68+DZFEG++CE/tWOVWwpXWTHYBn
r+ch9fuBFN0sscy1q97nOfgZdZ7vlG2ND57ZWEwcFLNgny0mLw2B5isB86HPLordUcWeIOnFo2jI
MM2WYQnek1ZRKZpXkkiiJXxKlb8cs0FiEXSC6GruXnwtiyDekEPnNxYtlSlXZy+xz6LqokshgFI0
bEFpj2tV2OmKvNdNLxsadnF/MA0Ct2tdfo7zND3aSzsnSptLPLAv0cH3HVxOK0uxg2L0fcDy85x3
R4fh0AooP8tnelR0fDw+KXM5JnuvXoQpuTZHi+E+yYGBzPbQU2D7cEdhMf6NklwjSbkIwZCO53QA
5pDY9BkYSif4h1Gmv+q182YmSJxFEPp9I6SPWsCPOjs+Eu+wtgrnEk5FTV7MsTFImSr18sGZeI9W
77cFHmOd0dyOwJvOJxzd19NtR+gz8lgTw5Tw+wRNp2epV1vGX0cbg8qYkTYOVFcCZrrW0iQ1VHFY
sWKIaYUb0e6xcUTS0nS2QvNex1a+JWmLT6rKvC1z9nRPOo2dsG1nepqswvaEIko0t9SAxMibpyR9
sAFhrOooopsninldgZcbTZI/mzjhaxl+gNURh6EdP4a6hIswqCviTPdMo/GLq4oH2JWCgY+KNnBM
DN8ePe3rGDXZrojVCm2CsbkDFJNqmVPWOTxFb1jnSYQXM0wZwjlIRiOkkvQDtfWCbdx1Ey1yCUTe
QzWwwyZJHJwb4j0IUBCyxMlQcdgW0T4ggUjJVK19jDHblCGBs6OYEApW2mW2NnHAYT9Fv66rUtuo
IXwKbM890WTfVpnD/qjZLnND/EQA7nAvhO5NYyWPbyldj3TQoVTbmuv5FscQLTFiFlIesl7BUr4w
qmMVNPTzxS8jcAI/xte2YVwCxQC11w7h3oPOLIYinE1r6HtwIUCBnKrYaHwaiTWEjLOqH6F1TtQ3
V5Z4kUbU00U8flKxoqVYfP3FzLHKjUrkbXMZ+HOF24LEI/ZgiXAWXpaR5GRpmTbP2gp50bucmZXd
H5Q3i9WQDk/R7Hwp+gajoulikliOeERWlkdVJx86APAt4+qjy/ppDuuU9bfJDBD4AAf2bB2AA95a
jevsyOD9EXZHdw6C53bhMIU3LFcBGvzQXU2h+SuihbEyVIz2nLn6gKCCI9VABMsX2TSHhhCXq6OZ
n4bWJEesrxTI6PSy+guDhRGujfpVxei/cjY0CYO9sYEUwffRGC4R6H0OOfFL4ygqizy/SeQP2Gly
pCGcAT2JsaYpOlrNeeJD41+Xrrt1EusxJBNL4gc2mdLsJ4aypafH5HQ1mGRbE59xIa7sBWfwqw8i
dp/QFF5C8QR/6SJwlSNY1nBchQ3JSohdQUJ9CY3sbbD4GGy4Ht4Yb5IsfLPm3kZTOPT7vniqqDxr
dG+sNiucOTGt9RRklK5jG3UCshIK+9PMu4XZ4vkJEvuVF33H8Ugr2IQh4dXxKXCIahHYajZMZeoU
LWFn39q2X3caM6cmgfJjTnq1uxEvILdubT8XrqD/z9dPiyIUG0X7IyuILYsz5Ayj9d2eI/Fkaj/d
vPc7oOVPI+EJq5lqyB6tvawRNlj9R5OwsFjkFkbIyj8PvxYdu5cGNWMFVZ4l8rwuFWiBytyx2RmB
GshA5ir+OdTmFxsl7YqDCGa4KmDIm3D3IDhlJX2tLDT4EDXH91wUV5wYi43dc9itLLi6OYLz0u7i
dZng0Yutrzid0LuPNLaAN75EBU2b8LXKwWPMcL1Tk2lTZ6MstSvdLyPND0gFLEs+14iZWEjZsI6t
8VPRwF/434kP3E1FTHVI39bD4ruNNbdJQNhUPKvmT6L4VLWWbiylcUzsyR5PmmvvJvGhjcCT5CkS
eUAI87UPmphBb/lZ0KMpRPo0DcWnZlWJH6tqAzWu2auFKzeE4SsTz2l9X3IZkJFXON/IDEyoThH5
5Vj1vRrvrHt00NOa6MWKwbqQjiqI5NVK9M39rrbteueF8Q5QCMcPwSyqTONt087vJcOFVW9TAjHd
XWfoNB8QyazQZMhT76Q+LqwlydcLVnXjzfsR5tOmbYKbl40P0/DLkoowv5xc6UGl5s6da1joefTe
MebYmI35XHTiDaSt3LsRJTxOGD2j/x7KoyXFcPhM0zlYeXbDZm6wPJjuyRiH4kTiOeJns/7wHE6q
ubUgRMqfocFhM7ANHKRRrKMUJ6Mmyo2SCfG19MzhYcppdWiop0hupvqM3BhXAOmCruu7IVAFhLzA
3+xBndHpt7MAlJTom8wt51s3m1dVD8R01wScldVsn+oqevWlKD8rmzi6TJIrnNxiE98Jsgvmws1S
sjvWvqTVgVssq1BWqID1deAbjhk+DFJCF8K3maM9iTvzl5GDjQdlBC1QoUvlUNyvvUS0Z9Z1aNS+
RSyaumBMt5XTWDtcBqDQKUp3qxiF0aUj+Kbm23+MzZa+A3/6lIz7oXPe08BjdW3k/aabW9bT8sxY
dZO7loVfnfS5IkdphjHpIrTwtShrubJmhpWNl0Ubx86/ENLGdKWNOdOSRm55zRea4fbBbtcJiIjU
+N7Rmdng348PShpvpPGeUKt6GB2li1DoAX+Vvpr0grNud/KI9g1sLbwoDER9u1ALNeh6plUuMK76
jI7T7xJcGOHsbSbECXjWCW21UtJM+vrWG9GT8KDruYnB6WpULyI823rRH82WEWwL6yM39CV6D3Oq
43ViEyJ8WMR5bBMUg7RK39sAayHsOT4KKpzAsq9OSydwqJIHOxdwLhBBkjF3gyZ9ssCN6RFvh0XV
he0EGz94MCLT2NnKfZ/G1tqMZftWecNTWplvtexY8SrYMIWWPmV6Rz5jNVnbbIucL1hFn9kQ9evY
IV0H4+m+tD34YFgTx+EpTgiUrrToItzaOc1dYm9WYIaSY+tiXTR2gsnyoXOMYUf6GqGuDZIZ0OdX
UAbXrCXSdjlaVNVENYcV2W/p8ke7oTc+vLAmq3DIo20lDYIdxbjqo1SylA7dLUO7HxW5kCeKIKLG
af5XDatkfKpAjg4YB0hWjaqTljI6wIplEyHuvWFsjd4hVFXHUbrAjTj90Fr/IbPnjtx0WvIh2Bc3
fYqNKt5ODbKOnJPDpgp/5hWmlzrsUFl0SACI7BVObuHvREMXNFm8HXQsgO1Y5LuyiP0x56RoM5mn
m0gLS/kuffItVY9NgHm8MXNQLLXtqW03ln4AJW9lc+gg8Tdl4kcSmhk8hI6J7wzZInuydQjGgTT6
/ta4rbtmCgzJyNNeHDgtCDpKiun2AGiEtWvH6khhEMv9OZpObhmhxTaDnFOrcZ4z21lpLaPXqW2I
lx3wHNd400mTnZk3OwSWqvBXIPrMB+FCcmYc46jtsKs7LDfM2TvWEKog2HEMxifabz2EAOvaUzMN
GfWSYLk9thFFT54YOJH75sCsgTGF0KgLHVQhqtvVU/Ki25Kpe62ecDogaOvJjWk7m16cnkP8zHe9
4xabNuD03jnHvmuLnRNPLIILN1xl7FC6rHzHQLQceshrnRhBxDSAxWmqhBRlK1j33mwQuYnnJAPE
6eoWTn8jPlVD+CVOfJJeyAyOzGQHyetTZSXHj6ynxAjmVew4X6ewytZu1rEOdga/a6arR795HbaJ
Sc50whkrQ4U7O5Q2BMdMMyi40X5pgkLDG+kQp6WEsbM49Fci/xIutJ+gcN/wJ3ds44JujafVeA0p
nkVhHNOuwmrTQunS5wPrN4ZHQtRk4X1KWtZ6+9Zkdb0yu7a8zLE28RF9pBNMSYBA3xqaFHi1MC/p
dY3hGE9tuHPz2nnSiJTg2wKvsyB1U9ZTQBvC/OnN4duEfniTR2PKOMmAPCaHr6AP810kkre5voaJ
Ci8NlqxbnKX1bmZtjp/2rZB0DRgab0YHW6Uy652VCc4fi1mZUE93Q+p2sO+H/EWG2HFGxbIUodx7
C6oxmrHWzun8g1IQuTCRcgyNKkhmEZ8YPW6c7PFNDiyhFU7odMS60Hn2o1knv9LRfEC989IQ0YKR
iZGHriok75lJdgIYURLRgzFH0WNr9FUpSGcJNgEV/UtGZXbQTe+pm43joteNXeOCTTPZM/+rWMlT
q8ZvNI2YlZvija4obEZTPanlS0o/khwijMhFZh4HAPPIP1bptxlPPbuaGa/04Z6dHHi7OMvWSYfW
tIvM/ajNviuNbqU0jHWeYs8E6qvvhTOQP2y+DTbM6MkCkEZgx695kPixNJMvPtDe+nsQ9nt8Ds93
J0s4/rDmbtxHE2wgt/4AQoLLqaw8JKce/avA+5V3DlAtco1mYFw+p82C9U07rRmePLBbqC0hDebK
XcJ245xkXyxqqLgm7SYYzIIL/Ja14blxqxfiSOMdKarjQhGjFZ0+CmG+DJC2V3rbEs+UOe+1kTKE
JEtqRRq1I0Jq4PmbbqJ/H1EqRdB+WLFRKoYNOslAFNvMtJPzFHUrRyf5eRjKB4TeCPUCNGvZALe5
ktlHA+BvG1W6XHOyBWFAgCsnKmTjdeHhQ+2APog8OEKyO0jMeVQXmyQ0f1ia89Jk3UOmGdgH0vFr
4VaIECe33tookBKFAokvqBa2ma/lz337DQf3cKql/MxVsSVLjPzFuCP/ULTiYI8/WGMmz469BExg
4p3d8tDhPluxuSnKh20foWNFZOWTDMnymS4YduC+XaaiP2fC3h3btK6Gw4oc7gCdl+KG1p1gagib
CHMH3hpH7ArF5tXDMeCDZCFVUMgfadgVO73JfqiUEXhUd5AWLZshYwdkwGR5uXI4eK5GnMUrpHzx
RlMafUmEic1c5rt0Di/CnppDibZT0wd3X7nhni8QsPiB2O0sjg8a1jk3NiFyZDG7Rj29TqoN1szr
cUc37kHFdXI0+2SDqpsZVOnW+6jjHZfWbBFyr8dnU7u0CSoX0eQPZtKeSSMewbem5d6hdXyUPd2X
Vr6XAcnyMC+YP9jNNWb5iu/kZGKywdo33LRYd/xSsiIpVProdagkB3hAJLiobtPm2q5OcBmZ0iNj
TfduKhNfbAs6iB6Vu74vvbO0X7MYTnPWLuVR4gJUFN2G49M+F8VXKqvLLA7GrGEBrr3rOFUBbUHt
U1X0wsiUwYTn5nItsXOTWB3iG0nq7WTh4S0jgUa0uPbFj3iqYvASB6TfwK6lt3Z6MtV6z/weI1Pc
RAhgs9vQTYImucZ6NgjVljQ/Z6sVJkw0awIbSZdB055c6Q8tvuBGbzMWgfmGJhB9cwEntIz2BZBy
dig4iV4mL7FpvzgOZFSXLMgGedcG4r2zruNM+B3QEG882wHtzp6AuI2sFib0dCK+GebX6PSHOBsv
MDCKTWXSerTici0EJh+tZ4k+xlsZF49zaoCpQCzmHJCVj7u8WYgbaUwXeoD7BD+pibzwiWPzLycK
aKJ4DPqTxOh3GYXSttEPsetkNygaZ4BQq1SFxbnoQlR7Wn7Q57TxDYmAFjUHUxx4PqhTWTUENo2c
jEZ1T7KRFhbeRYw9Ok02GpFtbOAUI3+vCAepVfTGSoRYHnZqg+DLqM7iw9zSUp20z8Bpd0Fr9h9g
QIgt64db3JrZ2rSVtpsEyYdjD9ghaJxuX7rRjIw1pI3Qh0RC4vF3vHb86rAnMJDwlYh69o8WvYOZ
hWvbOFty0FfhVL52y5xI3XFiLTAv644G+339/lOz/Pr3bfeHuHeAWbc85n79/tPf7hMzxcYUGQu+
CjxDcaeC5cCGd5prPP/xNH+96n/7lNC4ipWYWmPz153ur8PZkCH07xf/65FOUpxUOaDUrgZqyiDw
+9QNWfAuf+Lv9/fX8xRKPwtPeLs/nrZpuhM1Ex7O//qz/nhPf93x/pe0rvU1wpy+vT91ROsJnNp/
vcrvl7pvuPvVKCc10CmCCbYom+z3FhWWTjIEbNu40V6D3qLZ4NGrjJPqMzMabRMJUhMR1zQ07/po
hQ+EyqXnjDkapBiaaCqVoZOR3lMUs2Z+vNrSFhsXt+8BE9meBBloH4pOGAb214wjHJLyjamH3yn5
Q3Lfk3rFKXbYJvbEYT6HOeYxvjcUUEViKUZME3jrilcPY+8k0bOgp876b31WCAQmORK/Lr0KsYxM
JtBlk+YUmF/POqlJfZ18X0YYDVAm1gpIkeX8NW2BYHa1dUYyt/fQkqxYYjjWTiu0q8xhoGczQTky
CQeQ6gp6KeeTIQ9uQnJAxbaAYMnC+ROADXHnCsIZ8bmz92CHHCIh66/n0jrViQdXEDlfLE2IVva+
Yxa/KrLoMsZ4KGw7Z9CdG6dB5d/mhs1bMuIC1b0NxQjIQ7av0L8bdNaMaxx22pXMxgMnNqTcQFlV
pK8ie/oq6eVNg/aBTocwTmM8I80hegJZUu8K+GNxs69SXF9RJHdWO31BlkPloHYBSaIIvJIdJp2A
9IiGkbmJZDyzf5SDXEAg0w+gTIoCEeYD5E20lCHnQL1T0LLnjyg0XkrAhszqU5qAfZVuynf826i1
ZkTnGPMMAetMiy0fYFBAunDirdyGAXqCVQPdEUJbUfF86SkIYn3TTHQGTAliqlMcTfuMcoN4Uv2g
Biims9Z91AOQecdMX4aAdQVZc2uGPV/mDKV1kePPEc23aRN22beJk9pWQ+KxU4W20mN7+N/sndl2
20i2bX/l/AByoAl0r+wJihTVmJL9giHLKfR9j6+/M2hnyalype85z5VjJE2RFAkRQCBi77XmuoH/
tYqE+VBR4qxGrH+6TVc+m/MTw9jaxdJJj0Ya/TKTja9cT519qVgFx9PPBRBO6zLAwSJbw1qSplht
2mnDs7SZ3HrGWlPctrN7aebSM5P2JRsJMpjoWoqw+6yOnbWGICLQ8tgyrRPNk1Xav4vm0KVg76dI
JPq4xKYbBsk7ADwRo3yIxgh9MaURXIr9NNF0yXrF9YjJwrSipedURd0Bw+7RLCtjrWQ5qL029DcO
aOwtSCL01sa+ATFED4X08iDoDlqmuHdinBZjaGe3CQdCYTcPDAXB4ifZ5Pn7Fv6sRdRk0uDHDSeB
Rqe1ahoWdX+e/ynDbo7y2pqo0e5pBCd7xTKRa1DOQ4RM5wzrCaVBXM5llIa3ZhxGHrkQxe+24Rdf
HvUPy9CkFNJhlvf3bYiqKLbGENIqYo3ptkz1faLF4Z6Zn0Zeko0vPB2cjc/qQKmYMnSqZ93OYV5+
/ufv4mOEodyJSEWFKwjacDRibv6+HUkB5qhO7GDflf60CZ1aWu5pz6sMgkMTP/czlk2wE4+aE1RH
J9HGXUSxpS/Fnqw95di7bXXDhH5R585wDBDMcL1KuaJrOLgFlg06e4Z29O3g4EMHc9qhOZYKTqUS
/PaqVuhJ56lfYKfSXiyn73ekJWwTt7BvrjeRvEe4xfM//9m/OHZtnYw1jUgfR3VsW+6enw6BTm2d
sO3DYI+lMVsOTVmsYxdjuRbYm9LEWCjm+qavBtaW/bwz9XIP1Jf+fjozbR9vchDvu0wdxE4zsx7Z
PkT9PgjdRQ0UcJvOob7r9OGh8wtjc93y/8qjfyOP1tgR5CP9Z3n04SVvXpqfldE/fuWHMtoVf5iO
i2JddWQAry4D8H4oozVV/0M1BaGxDsw8qZH+l0BaqFIgrRJ6xOHiSvX0u0Da+oOMWYfjRzcsTh2i
Mj8Iov9JIK2xpOaY+2lYUvkAQ7U5Gyw8ubr1Maq98lsHANdoHTTf3xtxiqCRfuCNjT7Fm6lfgjmh
ozaVEFu6qj8QUVFRTR7pkCLeLr3OdkKQDBER1VaU7q+PQeqpvOs95CYVxae/fiw46vu2NnfXJ3P/
S+SLEtMSE0ZNaqeu9wx5r+463MjV7v3h9+euj+FS52L2/nSL0ZnFfnKoEVjOqDUrQotEsMZEtc6U
6HOfFfCMSDeAfrGfTTPzEpW0Bgo5ZLKRZsKMUs4Uv0+a4yJcz1ZV7mo0a4iH1Uf0F+NOE1gsaYEe
Uj3C/WdZb33bVVtb60NxU2fNzulqsZozUyUuhpsGcctictInLVPFYjLoKLNeaZ19CTju+qX4+UZp
HWWLxKn0QEaVHp9Xeh9+HEvjy9wEmDzn8dZOMU2DpQbzOHfHtLFk/c6nwUt84xWVc70BO5ejSMjA
KYv2JvUBINgumiD6ArV3vVFmqeS63jXVrtyl/M0FZCOIYTQU3zfjui2z3L7rvesN29EyWA93bmmh
ZtPHn2+uj7VFtRqHtN3lceXvKoq3gBCk+g1QVpFWe0cqBmA5KAZYKYcoI4rYduNdb1RjQJUUMyi3
FILbrAxYyaXKZu7Dh9GNRq/Ad+bNEBK0evQswOwes5mJ3oHHFAtLdVVCB6JcJTVfEc2TPtk6bnOj
ynJFlBkbpCTFbrwNlN713GpGdKLFPYgPgFpGgWIL8Eu1SNTZiwDya1lkQ9pFQiJKHT8pGk+UDxEV
O82EwVJpX13QtjEFMM8v+h83epepO9VB5yofAhLobBw0NnGRsnQJYj/zrjd+9Nc9SOoUEtN7fxZP
9jQpK0SG62gOHQBYmuXsga6lbrchSCra5SjGdnSK1i7rdTQx6bSalK7xBkxqi6QQxkqhHQK+O67X
re6+uRiwZbReCmFz1jwapPLV2NsmlHzylaL5c2w++/AhUC2gehFQztXuTnQ+7WXbVtdar78qqHg5
ROtxVWg2kNC4HbzK0gYPism0KsscEm4Jgyzzgb2F8uuwJhxSy0rqG65fg5nQKFfL8v7D354PGt+H
b4fb1q/JYRqQ413Xfe/Ltuu5+dPS0TdR6XQ5zTAmxEYP/CdSvtV9FcIIBl5JW1RvHZcrLOkDVegy
tarGdOHTYUYOrQ3LVMG/HPbkultdaK78rny0wElziNkWdq7+U6pYEy47N9yEOTMDKLx1QeaN7mc0
sQfVQz8we1a6bdTK2us5td7Z7kuO3z5JF/Am9KWDT0Ee5CQMj6yLnBylrD/5NSIwQ6OAEdarqjeH
nQ1drYZB4wnByoaFnlggPazZPyMQSFr/hJq1Hlih1tNpOm6UMfgaTBygiBbmddpa0Q6Yxg5pJKJC
M6Il1Dfmtk1HfMNK5RnyJjL0H/eujzmDRkClFb9ez35HijmrKmE0mGnvrHsLzVhYQrb2TdXimCAK
pDI0DLAaGjunBgr/fZPgB+2qHim8HIOuD9mu0S6EosEZTl+0bhxAzHOTOCSGIc0TcTYv87IpdjZu
RnMGCff9ZPh+V1QIOzqrx1iYcUGgYefm+JkTg/itxD1PU6DvO32GCTe6g1i1Js13HSSoRyn6FJaM
ELraTV4CGywynLOr4TK5fpXk/vSTYAUazQE28OCTpd/NmYI/A+lQm4XQjVO6rNfx9zq+5aF6gBMS
fx+XHQnm8TNKWHYd5Tt03wrU/OFOAQM7hFhwRVkeo0IjzI5G9RJbCl0P256WBkw3rPJRsKpHu1qZ
cX2j6Nawtfyo8xDOgs2T94xYk33elkq0Wy5Ewe7QcOh49Eo4KuSPvt59q3Ajs7otS9pDfBQRPwx7
tvEnqyCNeSz+oCEkYQUMVccJZ5Ir4Y0xGOPF9e71Bgw6vyNvbL2J177FsFkH6JdGq6WOPMFEpzbq
S2NCsTegjx5mNc0OEzqmQzeQplAoMKayFteeBZx4kU8MHiOI3z1+xwXICgaU1g/Bf6iEi2SsLlVG
2ICjiEZ4dp/j8EGTjIPBce7yARcli1qw5m3LV9AUexslk6vLa8H1sckqsWalKiEUA+N8Q1jpVlPN
vU2P1jOrnsZ1yxm/9d3yNk8Hex9ZZImMYD1w6Mxep5DwhtmHK77AudNM88I3zGDNYmLv6EQX+IL4
E151iEu9P5BrtJByWkrx2lj6GysoFHV53T9Zrf7YU9cfQyZCZPWNnnCXWTsPoPa7eyo3jMSoIKI+
2HWVIH4Pb1Tquc0qrTgFrjf0D8i3KvNLJxCBR3Lagx76x00u7zllFu9NhG6kINGkuD6bu5h+82Wb
pX/WI+ZQkLYysoXxC6g3xjH6MbV2HxeDzlKyf9FDkPYd1fIy7Z+ioHghhqbcgnxLloPSwf6cMPkI
/DOT/ZCRR7DVIF6tmsn2Ir9c0wK+pCY1F9/q4mUyPE0JIDez82/AAveU+eq148pTGs6MFpIKUZvV
U9ZbjwnSC/JdGuy84fQVmMW6KTk9OBkXM4F7LTkPW516NyxPHbBJVFOycS8Zlf92mCcgPsamnIw3
vOunYprNfefrayhWxarVovlSu0FL8GC/MebYl35bcmciVHTpxW7H7EQ0X2ZMELPpJgJoxQ4Cjv/U
JOqNGhU9LoXwi120FdED7tpg/kRhh+5slGc77Gkk1YxqLmeMuxR3/ya14c8WYKCLppDXgZeyICNP
oQW2bwtIcW211nZj0urnKrSgSU5kV8DCyspb/GjEHbXy6kPjGfqRBS5hJLNHuNaG6Spo/4R+jj0g
xRsFcFgdv1cZDXj85lG7NFyTYAy9WSKj1pIqQH4Ma9OncNPqmMjr2ZoWMph0MVrftJ5/I7d91GRI
Utv1wTagHN/mvbaKZyYZWHOtdTZH8EtaEqkaTjotIFJuj0kmW6QBBmFUe1/GxniepkG768MsXJZA
y0anXFh4qA/T+KWijXDQzXrvTtHAmNYg8bXtW8Aa+f67scb1X5wCWkRLnJZtI6UsEDOsjLOVdfF9
ElH60wE4b6AvgAqb0IOaarseQQVaJrWOMT6OEoPqM3HYKKZZLiDvftIrWGwcBEDFclKrWifec1Xd
5CgRl0VuwbQYxQolZQSmPv/cFwrudsi0bALQbSQHtW2m9J4BGQql/0K6lti4oYpW0CXMwbofyIPE
aeJ8TqaMvqEpTnnokt50tHQqmsJIyG0ZsSF3FkWCDqZ+OWkY7+Ata7MLoXA4Ki5b2j92wV1iRYfQ
amUzpDdRRNf6Ahv3J+HQaiwbdTdjqIU1X5yh2yXIlCiboiykwIZTgSZK88Xm/yEuW2DCa7MM0TXF
9icCJ0tiL+KbFjnuwmhK0upo7dG8nndkfdxNQRivbBlhVdOZHE33WxPUDIQCaISAl7i1el+lh4H/
oRh2o2+ReESipdmhLEkzAoMU0sFbGw5Q2Y0krrvJ0tfMbToVeAJ8m25i4J8DYgRj6r5D1j8UmflN
UWDWavzhauNsjDReB27xRGf+axB2bPYAELmaFVwz7JiFbodfSV+jjtl3n7EOp1+11nrpKxKMWS5v
HK17ppfLGgo8G2JzAukC015paKqmkl5PwUTbzcbMKyuLNdMkl2s9VE4id+jm8c2Vvg8cnBe831xf
9P5jfv3NQk4trw9+ePr/+FgW1UdXKaNxwmlrMDsK5KrGkFdcjRRcVsvy5+sNMYI/7l1/BNH119PA
UawNpugjag5AODOTveu91oIlDP5rUSfWUclYM1wfvt5k8lXvL31/7HrPshpmb//x6fe3iQvzx4dN
D4RZZ98/+PrmqmIG+ymE9S236v2FP33A+/v0JIwxXRQWEWPX374+VTBz3oJV3M/wZNZzWT3F8hoX
XdtdfhOtkhqWeHpdbV8fvN68v+b9MeqDrMjff/7wGnjOUlXVfk4tFCDvL/vwfsm1u/bhd0O5Se+P
5V0Jru/7K3+5ZZ1rRMvEydGMvL8d9sJ2kwzxXQk6Y14Xg32mUjlsco2Jdt9Q73i/seSE6/pjNU3V
YvDhsEXXuVZfyjLK+/Pff/71c+Jf73J9PdE22RL2BWtZgYYKDVuSWeoi6lWK3NelcJrHCaJOuSqe
KcUu2hEM39hgQUMNjGFN3nu/iQL95x/VCiQYg+nu/RXXezl5n0urGQckgH/7hevv/+oxzhjiBt7f
/v01JFHflWUxb1QFV3OY9dzU+Z+KlZH8gi96+98S5hXH8JsSpm5bFjW//1zCvA+Lb3/+z75JX/Jv
Pxcyf/zij0Kmrf1BrV5HNWe5FgZYldbBj0ImTzn4QFRXg/xAU+G9jEmBk26ocK6FSmzAPPWD8yB4
O2Gqmkttk4f/FyVMy/7YWHH4z1ARbQjBdhkfq+pVHXR15rrFjgpSzuI7/DJ5oaU+Tk6rb1W/ONcN
k47JqPtlT/ItLdfRQkAZ77kEaZsutU+ElWIJdar+EfXZIdLNZ3hN9EWjG6eJgUEQT5MkL5mfHO1C
3QwKeidiL7JiD0+HBuldldunIXYhyQ3jttfqheuCp63wPmypE9xHo+V4WnlHi29DdEqymsHJLTSE
akGWnkinaVetU7RyqgTnm2EcGY566chqrGUs3Qi/oELAlRjphPGFlCEVCFWvmW9YuLFgfykSJg4p
UxwlBm2RU2yrSHPMW1RzccSUDHrjMtfjtxglLb40G6NFjz9k1M5Jmu5aYX/rJ3tVuxgHcerpnOBQ
wYzsqActCwyxMhRo4HX32Ao+O26IbMr+HPB2E7WynsPgT6JNbYO0ZZ+Wlskcw44UZE5Axn29Pybw
ooOGbxN1xCrP4Vip6TFq02ORi12HoHphlitRYUAcpnMErkqJ1EOkzofCVc+ur4LKMXdGPp39qlsM
+qbOtEutNBszqcmaJaqIVV/dRm8a3GVXiZ78Zron6OBRD81nCLzrjDJss7YL52Qb4IXG5Ggl8Ytm
zoeJRoqb5EeqIfeh6u91clwSNNtRtyEv/YjC4Czi6YAVA2NcgnM+8oBWLPo5PpJ5x1EREcS+FGlC
vkCHWrElDcTGGYypq00AZbgnOrnLwraeq4mkQ2U6q7OF1uRJTWcm6CJ8MzKOA8hgh9EM976lHfxK
4JoJ1hOZK2QBq7BfHW3X8ckFUVJEelLawOGgtcZzQoklMHFUD2vCbs9laO7KNvRi6nBY4zy1To5y
D2v+cOka1DRz8lUk6ZsZhG9VO97Lr7EEh1A5HNRiftSqbU3e3qSiV9PIP1LhiJJHUTtI/HMyGZMO
5fRw7+Y1yLFiOOD5gGeJgxYBk0dm9Zn1xq6bIi8jnlQzQamhVQv5BgnY1EKxozhwwDb65gQtKeVo
9aLR2BCPdDTM+SKPybkyd7REloLarm+Or06pH/EOjcn4aIXT/VCK59BIvHmA70W6D5e8l+tnTJhd
xsk4N2QeBQPah65CXtw48OAArAVj+mKr4wFA91qwVwj6wBNMyjjHXzude3izkRo9m138VicNg0SL
+zb21Ck9KoIUEc7zbIp2PoWcop4u41zBxIBTFM9nMqiPydAiKeNYVeoHBAc9noK66u9F2iEmzY69
HA6cr2M4XxBNww7DqTne6+ySmlinBqjS1Hqsfy/kjF/kHuzU6aCkyZH6wYv8YuTxqMHas6NhpRDV
20xkeWrTomexL/8k3+jIcKjJuhS0C9k1SjWfh0Y9t1gLC9r/wMwCo+b9IE3w9ySuvY4lMn8wnxui
jJGy77CifaWWMoeMCb7oHjooaPLYTpLxILctDRjLhr59jHAOxLO+jeP8GEcMBR1ZEpaJPM7nXO+y
bpM16dsoxDqKngeWnFo0Pupau5EHE1SXDSzbi98G6K8uLd+U0dvP6NU4XtT5oop9o7gPAZnntRl7
SlxvCqNjmJ7PNsTN0BwfM9VcSV1lNp6VbrrAlCeskhxAv4hwBypPvRvcQXQ0T6JWX0PEipEfrHod
1RYz9RMVm1fX9D/lJiHWZvzWopnR0VmC9jwoAYzMySsC66TBPlXOPrG4SEHIsNU2kw6Wdk681LFO
9BIe50o9l4Jikbxr7kxjPhhf8XTeqUXstTXQTD09ZhXbPsqk55BDgm/aoo9Uf0GofEtmz8Et28em
mTdoXolZGw8zJ4L8X4kiMPKeYnB4jZaNJVM7VGb3iv74PHJs1qJ7rHROsViUWz+c16x1d3KwihpO
K3hdOdlTqafZ/aMcsMUIarmIb12ubG08X7Q4e2mr6pPuX7psfDR8xD/YY1718E+wqHgirJM8JeWY
oLpQVHGwyJOo0aWhTEMI1AfOc4eWHLseVxqXRIqOZl4BXrpX2/urPpWBChz0mRQLDGXjY5ozurnd
MRxtazEYFqdaBp9s4PwIb+rwJD8r0+3T9YzTxpOm18HSx5yITOWkQVPGSBvegrSgZBCjiA2BG886
lrmAbow3KkD5gTnuUFf5S9Vsn5y4egEV1CN/1V7jgLyEyqX31frljdEZ41IfLC9miL1JwinFMT6p
a2niTqj7c7lD/EkxKqZIA/UDR1eXPGfjeMbwNR0AexxaaJsGJBPy7Jx2nSQKFz1IkKzEoxYdtzm6
C/gD8z5VH/Fb9t9jLiNL/Ai8vD42zdG0HbIWu4p1F4Wxvpljy/AoGwvveu96o+D/+v6jMORmI+PP
Gs8lAAnWhFt7QJOewEIiYDLaG7sjk1Z1sS6nSuovbROb/hLFDuQBeYPnSPOyWKCGms0nIh0oyXW+
5zsE/BTpUxgRLQGaePActyRfAn9Il/YEv6nRRbO1UKI51kgeGUI6lV6eReqGsp5z3OFzss7JmBm6
ZsE1YFEoz07zZhGOk4wp9kqcsVO7AgJA9XuyeaTVb0gSGtZZQ42T4mtzKKei/X7TSUQNGzfvZrs5
2WE9bpgUxdS0sAZN0SZVwnNeiGLN/OviUCAzX3Dv7UKuAusqdF7qXHPWVdfj8cq7L0CdUDBREgI1
hrqGmkRHmY8oE3GxRrtdlTKoIFMswqZNPKutSX0x58CeY/01VRKvz82TI8p2EZLmTtzyriin5w7k
E02S2ItrBg9OgXzq7kFL3Qf1tORkW08+Ex1hOp9TNWtv1XhN1hzGePIMGf5GvQKzndjPtmKdaGY9
6vX0mIjilFoYBH1ni3bzJRI7orQPrKy9nyb1/z/6I8dxdRvWo6DLb5tw2v4uPkH5I8CKJgU9s+St
SvaDlj7m9vBIlOQJVdwMzqdiHkWnYv2bT0at8LPEACszjDdWDwZcDjyUHyUGmAs7gmMgkvuBdp4o
gC9gWO3TlZUxvjDRkcb2kWQlxbVOcqr0m4//oHCQHw81wLHZAmhztirXDz+pbgbbHo3YL4ud3jKJ
Z6zJw3ajVCUYtPtEG+6lu5/2QzveRWZ2qAWjGhPbMJ6+r0D/Rqf7mwLsI4vuuiH0Fiwmba789+8b
Ehj41Z3Gz3dy5xMYdm8yM0mVg2Ort1PJxCBt722p6IQF1tFwy9PuPp/w3GhcfVImrK7AMyVwOD79
81ck12gf9xB4PKTuKJMAwYoPeiz4ncMcT06+czFCMdQcjNC4U5oIfjbceESgpMsn3dfr4U1d8xCl
0yszscegORdm/KK646sRMgBcp4eOOZ+DrW4pT2U6X1ouXUZMxM7ENIS5Hct7OFd4L5mCEG64TWJz
F3ICyFm62nKmpON9Rg/JydTzbJigNuv1EMCCKirSK/r7uKvXmnimArOpuPj5TrfNu2mLZ+2+mmAR
t8RuCp85LC7k3t/kVr1RCRStjHqNkfqiBNNrMqtP1ihguWPjMOoz5ch7v8zeKrfj7eOXmkRxrmFL
Xdj9AtIOjRjVZ07M+i+D97bohv4xrGmF/fNe+NXhIVAFmUiIVBOh4N8PDx3jQVboAvyM3mxAeZyh
hXhZ+vU6sx4vWlvv//kDtX/T4ckjUmiGXLU7gnPkw353B81hbcqZGVjToUnjB8BWVgy0ohjucU2e
QdcnL9PIoDbjh1C7/pHlrleJzDOY16e9iS7/AZjoPsc4lvX3rttBS8tvDaCqC3qY+SLtJ1xXhOA4
+m2jH6KWRGUrB0/QcekY8puZ8bBjKibfd3DKjaEszN7aCSagclWQciS4YeZp+nhwB3U52fOlZ1WV
mfWaVNHllH2xYBMp3bBlfb8VcXrEGLyJmq9OODBNSbqVa9mk42jJSidYPJp0MrMHx9zHGlmVolQW
OAkDnZA5rD4cRf7RhztIuEryqhECpDKTQk+yhjx7myfjhb7/Y4TdsGcJxgzceNZTZsd1Qc6j8blm
OVqkEZSV+dyWwzY20xMZg091N732OtOxPGLJHt5X9R5dCty7fc93HJjxMVGzY+iIZ71ARtx7mZhu
RiV+U/RyBwFg5QTdZippqac0v/RVa5yRBOHFMncTo3bfOs9Wr53lco8Zy2GCDL4Wpv19nVRYO72b
GXZDr8rvRvpr8u9QBuZvVkDIKmY3uyPfsD8MjvoKAfGElWr4zaGNyu3fxhdBkDOhbo6tm86HQxtl
KcEAipHv5PJNLulGdrt2sf3ySf7JuVXu8t+Mtr8a9eksc7FFaAn8ST7/06hf6xNGYjEx2CYsyBoW
psXvL6m/OGVtJIJCyFt60x8+hB48sgn0+DvCQfLFYAI4QH32WI/Jtgow9lAKukuICJpn5gZOsx41
9dCEyZucZUMEOMSthWzeJbROk5WWHWbJU8Kyp9fFs81AaOepB5rl0BT1sonjr44lxRh9cnSY0QkI
U3IgTrLx0gX6pY8Zqusaqz5ujRL8WWO5tIS7e4P93/nJi+5Oh7ZtD0XOZrIus435ErrihDd7NxpM
yZv8aNr3xN3uTBY6ciNN5iF0Uk6kPj4WFC2sYN075aeSCoODXD0az4kBVX/oHjXbfA6y8eBY8TGv
jSPpbGulmQ5y2dSSk6JilUvMGv6heZhhH/uUPhrqBQSY03US6KD74glra7XwAU1gZKJMoEdvJpcL
ZWJNEiU09xNPB2CQsicxquxkXUF+nFoz0BBO+Zxb3WPW1Ouksp9VLBNyUeKO6RLY8tr3h0c5ggvW
a78ZRtVfTHCkek4A6LRVlJwfdL3QZyjFT1mOXJHLZ56BPaniehFJEEdtS0pQoh6KFBkJ+mS8HmO0
Rfy7D0flQXeX9Cnnnqj47rVnaSjxtJ1wvKa9gAulp2bu5NKt789NNt6HSnDTOPpN5cSfXQggZU5b
O1ZPsRE9TU7yAlKo5ZLFVzrkHaoof0Mv7S03u0WnM+ZVlAB6znxmo3JS0dXjfeebJzmqVnP/WvgN
irDmEPnDKw6El4zBDK3cUZR80uR4CnkfJS5XjeIC1TtfGe9dh/jariMMEMNX8UUuUu0kxnEzbs25
3dBcOTRGB4WC2Q71F6scL1WonlngAb3EKDds5WzMJ7s8YDGHgf6Utxugup6om/usH17BNSE/rdZm
I0sWxrNL9JJFlpHl29uuGC6WyV/cBZwSBlYGSnQtkeGmcs/cvV39847+xSjGxE3+pxkule0Puxkq
IoCjoc93g7SOQ7YUJVEGtPO38iA3WoJBLM8vg98cX9gb/n34dJg+c4XWNBAPH4fPSpB5rYsu34E/
vWR1epTXOSLY+7RbDyo7I82O/tDi/GOtEvcr3xC7mglPOVF4ocIJkmFnNCa9WZ2WNiUrJtkJZc1a
1ZZyLqZZXy0KKYLsWzlfciiU2kBuqW7kifPcu2DS8G/KIWOIjp2ibBv8FHS27YH1UOoyC8um18C3
TqEO4YfiXjyhuyvTo5mpFznuxhx0MVCDIB8WNUgDmH9wJ2H6wvxNiJJg0sN8oqjmVwwruIDYm7G4
sQbQp21yzA3W4/F8PxI/n9mMG/IcDozkRf7NxqxeZk29xLN6rEimaZKvip0eJ8Gyj99NonYd2jDb
LEbfmnglJjo0pg8IUk4NK9dZrLoqJfhl5Zj+M/VAztjeeZYVigBocRuGXG7FqZyzN1kOcfrxNmdm
/g0d6LbPyNhsIfwNb3Uab9ohO1qCWcc0z6+ZujYQ+1EiWJJ1r0TjaSY1ia+YWa2Zv8y4QZthug1C
Hw+jwChGdixsDRfCjL+Ik9SbEAKGjnosUfJNsX3qxuRFRtvIqjXR30tZbZqqAESnWMsiHGuvV/lH
uwYzlkQ7k0zkqXgaa5Ai8gofcW4MvXkK/Oksfy716UC0BLJQxNbRMaecDGEAMryE8M1oQZMG6HE4
LdtU7OToKytrBAA8ihbj97C+LmKn7tGZhlfUug8zxRmtUx8UT466HUVybPBHndYBVMQXEcVHLe9Y
bIYvQrBViskITfU1g3ECMtPcJMHBNM1nWWnLcl7A2ZurJhEVVOBTLh/MLsvwIa6sGzlh0tLpIlLx
jMcZcKS+1pIZFDKXOmYTPSEjSh97oUsd0a03kOuWAfImghFlra1tU8qL1ToodsxuvbKEYCEPeJoe
choZcRkeB75PRi9BVUDk+VquxtPSPrlpu6KGuNSzYS8vPjlWflnshtQCqe5VVajrywNOVl9jLqrl
yNoBUr/njtDuC8oLjd1fUpJeFuHMlRS8YzqDqqqoOjMcyzohJNY//3nU0gz7V8OHDQhdlbYbQ/0w
y0+Bt1W6MJGu2tNr3vBFzgNhQp+oc1Hw6DAQy8Wog3mQMiY9GjLYOJFk7VkeWGSDkrDZsgaA3EI3
aUjv04SMBIbt6xvY+tcqZoJbR2/AfF5jrEO834mL94ObIK20JFBjSGos3QgHm7tEweOnQpgbI0XH
FM41J68VsVaBx7ljhy+yKjPQFd05Q+i8DXDDqWbJlNmZj2T4PpPOrd9YM6cJ2iEAs3r1UkILXgUx
Pn6bokaNohD6IbVN1cCaesqxQywtGAGjXmwHSWSkyh23oP0qloj9m1qTAVVwgsvxJZyNfQE5fCiJ
gWRUt0R7WOsMTnLMeQgU9aRWNYzv8EV1mIX0w8VQx3vkPDs84ItQI7kAuznX8DQCcGw0m8JqwY0z
1ZPX3S49uhyR8vxrbPdBMx6wND2nsXqW7yanSVgbWRpHXnKr1Pa6oCcgj4qEqDv5JvBfVzXlZVkZ
UGgnJProyZWGaPpHiF87s5heCf1Yd9Tt4TIAZNM2u7pkFlR09+pNVNnqSpuGbZ/MDEvlOqiaN3Kz
H2E+nuUJ3dp/Tf3/ax36Td/dwOTHcuA/990vUR1EefTyc8/9xy/91XM3/9AFthwa5xSxdKII/tVz
d4w/LNtGtwEjy3RM1+Cc/itdwf1DmCaFBCIWLEvXVKYxP7ruhvUH72Y4GItsR9dx+/xvOu/69VP+
vq7j88lx4D3ZDFX9uP5xYJ8VxRRou3au7kg5hiGT5Ojnbsw2amhFxCB4upx6T4U9zaadRG2m17bA
hgQqXynsnqQpYyBHaU9hrujh0cIw211V2AUEVzzl+tplFe5lpfKJELT11CufaHRAE2XW6QKATPEL
L2mcrVKLmY/GogkzUtA5qJCbB0v/NDtNv2jwzi3s4phqFirM8JS8sSR7Kv3x2beJJDRcLYWcOH4Z
mnN0qc0GFSE9zqhH2amXX+Im+DpKKxNa8WVQWrCbLKQBDal+lrHulf30FjX1ilWivwmaHAuAbffT
jgXxMkp02xvUANy7ngNRy63bIrd1r8GngYW8Y03kW8iuWQssUFLsZ8FywbJh2wclvgoXfCb0qDeb
5tcSCPotIDnwVq42gO+oXmJZNu2T+L5WL6n7zTDdR2CtdOdgjzKH/S7Uv+rz2X2kKfX1JpBegKsh
IDMXmRKjCDa5OtXSZoN0HLRTqzjLIpyJVFBzIBQ6+WWsCnyxGl3PEnaIHDXnyqsMAZ2LaIveVSyT
iO3XDcNa1xz2n/ywei7MFVk0+WGym7fRtcubMrIOKXNZdO6d4ulcBMGaRWe9axAD+/SJelPBuBn2
wSZ3g50xBdFtprbfyqHvtiEt11UY+e5lEpN2mSCGl+To6hW9J33ItN00QHSEVUK2LImROye+o6mj
L6CbbionBPADVX7vRNDLCFlGvIWhQHZo4Dg2i9lgGljmn8oJJ4MbjLDCQxDPmggORF7rNAmp49ej
o8H8Uvi9PoVbh+t5grwYaF86n3wEn4mslzX6BQ9GuEHj13jRCJF0tICRsvudVAUdCzkF6Pyf5uA+
DqG2HYLi20xsaogkazPoybBW/clZ1GIdp8gHAUJx0TS2uZPfXD0iupYXmyh0PJYLi2iGr0ZkJEdA
ntwXmmYwiUJzrGTZsGIWsFQHdPxIFQ/o7lgs1HieCyt7QFnKZUn7fzyd13LjyLJFvwgR8OaVAD0p
ivLSC0Ka7oYpuIIvfP1d0Im4L4rpUY+GgqnKytx7bfUzz8QA/HpAgmG8JC4+KW991ZzZJmbLzGn8
rqL0/xnyyplBr8ah49ftQhvVjBKJc3k0IEj16xcoLEj1aef++jfm4jNrg09bLy9xi12nZzRW9v8J
NDFJLzi0tlUfdbbvRSU7HCWAvmxNp/hXZvlw+n1kM8BBLC+QzFAwFV75DhObeN1iixSOYl46+Sav
PVi4MbSa/3ePxVpxRFqPCIMQbkhhuMPERluIRiGmpY7Y5ZhKpZpGg9efD0HjRdZ6YQgqvuZl+yry
/pC39Ax04XRbNu3lFBPcciLWlclT1RJmmCXduda7e0tS555h3QM9CHfXC+dBSkfbu0ERaU3+6Elw
C51DhCo5HayFyXSi2zadTBJQCC1eUJMHuz7R+6Nyh1uaBxL9NVgjVICrm40DBKhUMJMadpmBlCa3
s2U42rhG8tG3di2BjFKu8FUCf0MmgIf/fc7MeUbvPu3GesBso4NgYZC9h92tbdMp/fbTbth1/CVm
xM2pLYU6THDflz/66qT5tdPEiwXQ+gltQx9OAwgrow8ruXQny/MfmsTj0nKkEXVeHufCAv/iqf/5
NKVmILxGgLNhRnwKphYUtgYORqu+pxJl/aAMZMUgGwaWghCo/I/yzIyobyTHHf0JniV5dwxWGs3j
LnHo8E6eJWo4Qrl6Knz/4g7L6vTWln0Pis5tH22TND+fHNui8JazkXMUmiFpzgQsL03y0qZztS/I
pYFDN3msCH6UEytMB9veu2nHzXDEH1NNCW5OeEfOb2xiV2SRdPVdqsTxdyOaW/vaUV4CFK6myzyL
54ociH3cibuoyc2mq1c/tUGwT4y2fVNtzbolu8/fP4Evz2m0ZUtk9e9TZRpX0+jsB0Z9LeA4LYFD
JFD4wCIIf1MVBRPEKAl0LeIQZ18Maf7FMX4q27q9Cx9vrs0U3u8XfB71Q9qKZlOWQHe52Dg3ZWC9
c2k3/qD6s4LPg2W8pyEv+uvASHhXLVDD2qChnVNYUI3d2EhMFOkQ7RJMcr4ym72fj/AwRc9TN6Of
YLw77fSCGPrOItJhqV2P86Lb7YJOJ04Xx9hjkv7YDJY5vtsr7akxtuk8PLbL4rPky4zHTqmNwzt1
rfGuNXHuMysV00EY/tFxau8Eq849uWl2aW1wGV5LPnc1i/eut/WLA195p7mVdWEWDNh+6UTk+zaQ
qpozQ0xS5KZLGBthaHpzFdFvJKHNEVxgyFRYI5jjFz4mz/Tddcrqkgz0mBro/FvRTO5hVr556omz
p/kY9M+Oiuy46G5x1dzSoAbP5enuHqfHGArSMRDJZw0DmT9g6jBgBdxTKXxcZfZwRO31kk2Gfpio
yFgnhhq+l+EciE+EgVQlxVXnZ0W/3+ASVluvGfYsSjhBMvHIBP4xX4bxubIqd4/d5Gkg+IO5aK8e
iMqrrk3LnzIdGMwARC3Wg5cksY6aZqGnEfFX55hTmI2iubYGYRu5eB6tBRWIPZ78eRlwNBn9yfey
/rtVIMEmjbCPrtxaXRHvc9tHHlgy/JgV6eV6S5zQaGuQBWBGI1nq8GVpj/lUB3d78sErjpDYOk4i
CarJsUvoMFvdoVbc1WVoKeOMgP5YT9TogJewZACD7+NbG4InC2nvTUDOG5xRXhLfU5equQw02zaZ
E5tYyeer15ONkLaBvasT+4YQABe3uA2EPRx9e0xIkuIvLS51WRNPn8PiJ49GX+0rU+Jv6Bn5Y62u
SHkEodWdltS9UJ32T5pqgJEY2seYlWVEFH35Wib2tSAtPRG48uhFE/88d8tZb58ROpC4bE7Fgx2n
eqRKoz6bnf3MsIFRddlqt1RX6VVzWVr9L1UlySNFBI03LFAHDtPoo3KgWQImP9Su4XW0GaMObY5F
oMuG18EXDmsmMstlkQvBQTjD/Vq+lsbHwtD3kEzcnhombtp6V6Mm5l6DprdaKuw5KqzcPeTO8txn
mXHpRSb2vV6b75m5963BJVN8qZjnzM6l6bOzFhBxGwOyueT5co2rUTs1ndlA/wyIdQSoxYvBR7C0
FGuHnVmXCZjjIZ6Diz7ryD6dnrRMnq8wWBGYqZt8txxGblk+EfjXNs4hT1CtdtZU7aeaeJrCLv37
PLa3IFf3EWTMC0iKeSs9a7gKT0tO6S5vyWFucpXvzAanS2uZXyx9G6vJ+tds7glOUiW/Ok8cVVi5
XeYE+1+aFRdPlv/lOVB/CywQKo3B+RBoQJMviIHjLaVE3KoOjDnQMSLI2SFvarCeAhU4WxZ82Gl1
l0eNk7rA+hti0Iq43Wsd0wa1JPYpmZ0+1Oy+PRhEQ0WLsMzQ7JTxXDf8OCDe8X2u+/eeEPONnnjN
q27OfDDIdH+cEaHZ2Piv7YLCqRRknHvta5UbbYh0iFVdLs1nlyN6qAwtOWMjNcMK8AM++/rHI6Dz
lChrxBVfObuqk6+VCP3GSH/yqb05dYlVgIXerk03ihkBrkBBHDs+kQqyaEiw7Dno5O7wlpZCP8Zw
hSJsVPWBEfceo4DGMoUnKda7BZrL3w6PAO4Aj+IpZTvvBQXx6PJ0cF01LQ12VUmRHLfvKjbai53g
lKP0GHfjGr3NJIYOWa8iM0/dM9MrAT0YjlEAAuIjLWNEAa5zV2qkeUMgkKg7f5MHZbEXtJhBTOff
/JT4jDHHJ++1dr7R65k3K0UomAUTgoGZMMh4Nj56zoZySZ6I0rAw0VXVoS7Tjl9C746GwXUHzrht
ejL5irVXpVXY84IlLSO9sWDJpZ6xd4r+32zV6TMiRqYM3vReteMUlRbFIUDVyOb1Py6LdfUN2lil
tHmMHeZZUxY/jkV8xxTu8OZo/6rGygn7g1NTH4mJCMBBw6HDO7GgxeuBFfeaGZYJPVlfNYdfNo2p
KUIE6kPHYn/zEJ5sciyRUVXz5KdZKaOOK5rprnal+rolIuVkZAqbCXl3ZJNA/TfU2bFynJ90Woxd
l8PT1QOsuUPSeSRKT6QuD2V9nQvkY0P/QuiuOFD+opUdm4BTcHJpZONHBL7X/OSFVyIJDgC7sf1K
658TQ7CTpr4KQqv8xnJDvdEY3VObQ7lSSCxIg+gDdFNMCfsYu2VlMUD3EqZaGhUGUSvJw1z6w0P8
SQuCXiFBeYeSJsamm3WYRqVtHYlZvWcdluZ5rrxNMmJL99xGC22MfBf6V4uDsY+dydwSqY30OfU+
GFDvS8IPX6tYv2lYPasyLaG6IqQsyc2wwTSkAXctb+DA9jQs8bZVjIUERiGv1cGvSoKDk5FXfWLL
n0pxCRY7PQ9i4SLHMIlzMdw1CD91Dlqh0s2t1fR/aX/K82gKPn3lfrcJUUKTPZLBUvX6SYNzsZn8
KTjCkg7BFqB97tzhLsjaMFJTYfLLMF4alrkxarvYa4DUtqMirpsUILr4uXVQsWNFfjMyUtX9bCNV
CVp99LdNXZs7w/WJsF78/3oV1GcCTsE+V+Y5dkg06KWYLl483eyKwFxvCe5BAQF+rMWLVj45oH2f
6axmxGAZj6DJl1Mz1k9aW0MfA9iMcluzr3M5XsqcQi+1vUudusEtdcAQVCPmOdx/qrfts+b90ZFC
n02RMDnMJfcS+5JePyPqs5gW8q2Y8elA6Oux1AAm+iZRN9JMzl2iYWvtrPiF+PdN6gUAxJbmqy/J
zMmNx6r10k+ivujiyN2cmg/dCGLCqNuKDGIdOyOoTwD7gsnLuuN6seGyYpbzoQe3SFDBcJ+9jqd3
yvVD4mf7zoaclrpeGzbtAJIDQ/9Y+/05z6w1xIgC0e9eVKBGtIyIVdwC77UO6Hpr6oQXQQMm+scq
6IEHQPmc/Iut2tyWoPNO7jCRPZgMx7Szo5xTIEhf9zVJq2EvVA3z16xgNOh0q6GDYqJi1nupoD7v
ZkCrG9F5bhiI9M0FonxJYJhHzNu8HVvApvnBAT3f58WBbzuOfwxEw2k92PtcYGqYpLNVmf1X6sFf
p5jxwhvlf0zc22PK8CFocvfKYZiBP0jAjWxd882yjykTylczqL7FBBJ9CRaKV2MlMg+0VFx57SsL
ejYCy/NgwOQlmbr5To3umSvxYXcMLuoMwVmW3ivMpB3bD62E4iPtH6RZqfc4wXvNO2dFCpXPU2n5
x6BO1FHz8ss4Dm8GvQ/kVwHbQVrfHF7xs6ZNJrIDCPZLj7GfEO1NF5jHBDHEf3whlkKEQjbec5pb
EWz3nTYx4AdFyhM/Ynlm/h+RBp7csgzspD0i9UxoO7latxc2VxTM3URwQfvpemW5SQVQnxRqTOIx
Eay07HkeKT1Vq8X74UPBkOX4Puym1mgi/l2+pdHWhVoFeUTbFW427RJBZmHSoy/o+2zZaigioaH3
QPGNKoqBmZDzMvlgWAfUby4Nv9H4lktZbx+JkHofJ2QQ+IPXYZHZHoZFB5cwqYdh8u1Hln7nsSjd
EfkZG6U7NPe4q8l0170hNDWfisyZI9k22aeZjkcOVMVXqZKt7WnGZoA2cy1xG1Kpd4ISUULzlHjZ
cX+zPc1DB2+Z/ovPrwUeJv5DklwRLq1L+FmLj0BpsAPGvAfcumCH0CwrlL5WRjM43EgPuuGwYDQG
YK0RqOKojrLGSA8tj5xk7qtjEZys5m+ZcOo3SF+DlDxGkgbrI9bDaT8Vbc/uz8RODzLnGrhGs4X6
72173/wuFhhkMrkW1TqsZEMfHFZlv0KzTXTmg0nud1bo9Tn3qz1qgPKFmJZVlJ/thsF+zibSnmRv
ntts2I6B88IcOI7KE/Dw2UUuNa5fUrf6kl5f3h1A9QunPjdpdsU0Q1YZIVUPnXEjZsEbThi2xnCW
MfDyFNC9Sq4mivRSiWnTo7vbdDVceE3wkrpBGbYtVMta4wmrm+xHG6eQQJB3Y2DcMqjvOTO/cJft
29hB4NxWt3ZiAAMa3F+CPkqL0XrlKo+Etw83x2w+59g+iJled5kBGIEniZoTo6pvXZ1FbWhl/Dje
hr3ztXUCEmPSF9dkiEPwJN3nxO3+2ZmbbWpATL6ecESn4oGxYd5m10Qd5OyHaTjTtgavzZMImLiP
eI9fk0kxD5KvaWEnUZ1pr1UxBpSdQ0rrFibAkkLFmYZPNATYIZyrl1E01dmU0QNwnd0YYBGb8/J9
Mimsk6Z+d+iNaNQbzlTuJRGjQ0UCnDHzX+HW/DSzxzRdeZgFcoyB/Jw1MaGykl3jdp8A77O9acRv
QZz/J2Zh74WmI+8epgN7fDixAZjEXWjY6aLFVDapvcaTo2ic0qPYuIQURaKAULo+vHZKe0V78gzZ
8FEssu7b4i1RpK0UEAnpENjMwkpzb6smIFwgfwWVcjSLAuK9M3PIrIkLR7HDREGbt0MHDr+mZwnE
eon0Kv8c6A+CpEF5uoxW2E/8sn25/Cs0/yKSJYJpRcE+b/3m4vqMl3Ec1HYzHDzShzf0L38Gf/7x
NHz6Fe0D0bDU4iU4tITSnw1j2xmJG3l9R34f3eR2ln/dLP5aXOIGEYdxn4qHIfdhoM72mZrBDNqT
F4A7s52zSawFqcvigqYLmoVCx1QaHtxjujRjazNv6KeDP4E8XOruKxb+3TOIV9AXTu9G0J0V4xCD
8Bk7OMlpFISe+fTKaBsR4mSGXXZum+a/xKOQg461a+VYXQ0PceXyA+xFi+imBDs9H87OlP0k9kQM
nz+F9O8ec10ZR0P6hPBkeWQPrFG+Z11cvgXvMonitLZC6Mx/Y+lMtwXHRgn4djLt8YNKBQa/h7ws
8/YT/iePmju0Nab3BFND1bK4tG0DCn5qBvklYp20B80Tt17RcpDaAj+L320TQJ3pHTreKuAN4MaN
kclomIQiE+6Hjbs6Ab2g2+ZDIjxxIWprp1nD26qWI4bLk0P5Bdo2j0rtHwliw2lYeOKKtbvgWNZm
0vIs0vsSxYE/xzsi2lCqo4xEkTq8psE872XTPYL2oWljFpfe0nyIWOOIw5LKrOh5EBhvyBeoGcfZ
IHhwrDjNknvwaI/YskUHXyJLOX1WtnznSNZ+5m7DuXUeiU5yFitytA4lfLwSlmh5bagah4MmFhsY
Qo++ybkEVXOnuoNd+qgthAkhr5B7w6ML0+llupGBD18tleQlcfCcx+qhatSTO/dMBsw1taJA/9PZ
dxeuQ12XL/oCCwREbbYifwhjmfB1mMR/b2WtPVr1g9Gx8JoYKwmAviHweFr0vtliIhBh/lC2JYN+
04LF4frpucvTW0IA9LEbl6/Y1H8Gs5l48jkkcY75Ybkx+riGSlGQjNv9JNgPdmN6zUZC0lIxqp2X
EKvSdVOzLTqZbGVstTvYzN6+4/kj26u4EFGI0pj6ABdMsLOn91TF3L4OJQV6k6M1qQyYBLh5Eiw3
Zhv/i7PlnxK2fceJTLhXPt/FmoiRCTaFtWtlu4rsmow1QF8qsBItaSfya27YGJwl+Ugd4N1ds5nl
fP/F/nem+e22iXMuM+2xEh2eAVQ4hW70kb0ieGNpPQRm88MTURpMXOKmudraUm583UDGFFBRMFgC
nLT0rxNZphs1LP0FQMpxAv86QQIEISVJuqrbtzzAUCVrN/RJhAG6VG6YBFGhYxysCoG+byAbqiaU
EU8iuDuEzbsRuPDFa/po6b3XTiIxwnzbb8lu6Q5tZp4tnVwKjXaZpQVQ68rpo9C/aiQQO4t+wEHJ
ao1O0YzDAmqPpamLD/I4uODSmmlnCu/dkuWLR895G4M7f5/AjcwLI8442y+l+TXVcISbJX01Rplu
ckMTh9ZDgZRlZvJltP7Wncvy5pXJAVjYhhvhR6pND1X2MVJWXvMgDxVpStHiFmjRaZrFtBGWUj82
BhVe0BAKgd9xKy2mhJOPSsownzTWSM6Hxksex+xHTQVIzj0pxFTMdOd214B9kzb/p2ZQbghv4W/l
2Fjz3D9TQw5M2dgpAcAaGi6YMrksb4PkivVEDycm8ztFWcgs6TDUJumwCNv0EWkUUT8a05vhqTf1
L8WH28Uj7Crbm/6UbtqetFJXd7f37iOoFF/Ocme3gFMcd1iHIVP7UBgefDgi2s3hrsyaVhWMr5y/
14qjy+j1YFf+kZb6ggHR3CdtOYdTUqqj0zUoKkfk8NPwHpA+h9vsjTQ6KGaz9wLB+dXsh2c397ZZ
0x0SBCFJOeEAHXXx2IyaeMwpC0+OvvosR/3s2/TlUnd8cFhWa8vVbsy+3OZatn19GXs2Wd3Ljl6K
oEeZHKXRI1QfhBnBwmbxFp3/OJfykVJbgsW0jr6WGA8oXcU+WzNyymwNPjEvJV2T1on1R95hCmDJ
vsVGE3Y4GKWCf4H2ZD3Qq5gZQc9yXg7RRDItkJcHv5pu08Kpm40Vg8zRLeR9tHTqQtLNhv+yUh8P
FXGuZK5n+0pfg96G4lmZDtct09EizCS4j/h18ZZt/ZoWBUDViBQsMaEVkCrg9LOQolTmehg7yry3
RrbLK4BtKJ2YUpTj3te4Pd3BjQOsWvNwDRgxlO0ABSCO6TsUhLwIzdgOCCGzPEhPncfYP5dR0TAe
kan9mgRZyKbGmiGsc+5ReunqsmhMRGVeM0315oghZLHvDZa61FkPHQFhEgofcpfc+35d27N02euz
vC6B2aLfMVmdmAIwPqCG58FM+5+8gUrvkcJRz5O+WQxWaChx08MU/IwN9pd8US9uzYOCiXvajBwq
iSb7W+CUjMTCeJLszTdMsUNu/Z1gEDdkjWznImu2xG4m/DI09fwMVOqC+lZOhnf3Eu+oEkQcJFWS
8vJGf6089Vb/5jXGSDK2c8s4lTJrKa1bUC5bPCB/BF4a9HSOdpSaZ8EHRdFYYpuWzpNhsI52U/zq
L/7THEPjU4luXhp/PkLMszkZj/Q+2/q/Zcg5OiyCvFfPN8Aa9MS5g/SMKXe7QE+32TB/j4YbGWNT
Ro33PXsD/fbiOzDUYfahvKFuLEM8q1gnB0uSzwVG0BsIh4Em70S1lj+MoLACs8NdO958Pb5zBXdu
HD86qSmRTvWHkQiVdoKxgKGtCnl+RVSo/lGDmRRVjq8oqpsQrJLJOAyl4GI9KFV7e88f/mriXTZs
zh5el9a1HhZBesaw1BGaD2YuFglN6YchQ9ixHC47MiWRyYHBI/R5dB4rv08/5qUFwDc2ZBEULYNq
TvUYofUEU8y8I472IZ+XP1pNUI+upj/8Qg5CuEHbp+1TrVdPwX1ZkumVgdfOcf3m6vbOg8MIUQky
gX2bA60Tx0+iJJis4tS7jvbI4pU0fQQZUtZ0dSUmZtORUdynT0aWYEbQgA5YcxNajoeKDSVMmedb
MyPteMi69xgfP3MOtJUEjWIcbRST1mDfjzSwwWueGK4tmzpe9qXr0cgoxk2gvISD/+xucvD2cQ2D
znClv6UHtMk9Fz6obCeMkgtFtylvY51+MPLDS5EBwwg0ZDberYiduySQDMTpE8lrFJmY/p0EGQPw
7RVJlrxgWyP/PAsbZaLLwOJlFJwA3RXIgVuOrBPcyFHFdqQRJNFbzQemYee8apuoXQvKom4at/UY
5xtNtTtEdz2SavJiLDk0UepNxn72UTW6+Nsiz5tG5MRw3NKx3tE08SNOe+KCxPaj83twGFNxloQm
zwloJbieYKQMUkk5dtnzjASlqM+G23e7IQOwCnXlYSiRoLvMn8I5D+owrbqvIeXwRPrzpi0YrsTu
cY7RJQnFzuIP7Jr4k/Wm+l6/m03z1W69m9SCMwevLa29TWK85XzyVV7fuHQkJsCNNuKcdLrPffeG
JB7eh/ZS9+N0KRrzRT90omQnJy3DYlTRiYAQPsyceec+BRnu77jQtkYqSGYzgXxJ+KyJD2UkScAD
N8lIf2BM6Mz2BmiQnA/oqea6gAzd/kJGvd9ZXkagZKZuo5syFEu+JYfr0FJgKtwsKgaH9IN5fJ4N
iqQE6v3W1gHiGTps1qJz2tAQMP8aG0lTJ5J2o0oYdkOn21tjyrQtTZXlkXykq0dW7S7O0iwyzWcH
2QcYALa1Oq6ucdqlzItM4mkou0rgtND9wmpEIIWb9qZ7iFwJxeboUSwXE4Gx4J6Ejj/t/IQOtlVN
35Ni7OzYNGM6f66PI8lP9L4jYflbbJnNztakGVpGdegKwXvWHjSf/PosWFBofsZifh/iQmyt3Nao
ifogdNtTkQ4uu9w5qfxrqshu1MnU2a9vbWjjdt+MMA0J14lvfeV86yjdDSfTNsSMkxspaWaTkVmP
Xb5R+ugeV516Ozy4xiVt9RKlbfs9G4LI4hgbt7BFezb15DaQbhz6cfGXCFZQbPr8J214rzmqWfkY
7IuEM7LVjMPd1Q4NIilYdSre5kZxyBnCoIsdwr6u1nzHOBSahYTc1VEdqZDJpPek284+o+KK0iEj
iKRuxkj3jYxAm/6GmDE7mnFG8U2+aN/eKvyp1CTy2bTW1k1aHay+Pw+Wv+8KhgrjTAg65w87qitI
dcDM8CqQ+oWKZ3nO407uXfk6LJWKdOWB2yU1QqjuqnfqNSid19ykXajyfo+gIBo9mka4GFft9ndQ
m+lh/OmV+0HkrASegHxnyoynosxJv1D0RYLM/QHbDKglk/V2qCWy4nDW1uFtNVtR4fzmqPOo1+Ur
eaNzgUje30JnZFaXgAwcAvABmYuvngYE/p7F+Rb5jKePTeKUM/Hapv1s0/6qroTccLzkfSI8vfoQ
oiEsPP9TActrp8Q7Wy5Tp4AicGa76uiDIiMWx5py8U3Ja9eq8ctJiYfSBVHn4kgtFvDP4xLOTn2V
urjY9OTpMD9XQX23BrO7mDDD4pZfwE5qGLeJxeEzmDsOyR4G+YHHibILGolq6m8iUeSmbs2tw+p1
1LJgP1j/YI/YZx0NOlHp+qA5R6dBuOmWJhE8SBBYBNByCXPZJSlWMdx1lDLGv2wmtZ7B54sBnXA/
uThG7WGflS54G20wHunOGQQh0Bi2GAsz2lvCmJHcnv46pl8o5GQ3YTfAF8rwQ9eJuFNpxSY1OZ8A
SKdbYd7n4CHrK/OdfYLfm5CMTWatrOBloKfim9vEQ00lspp0CQxXha72AkRo2Ah6sUY3cFoKWMjQ
nQHpwT/bj18wpdGA6G1Bfulw5ykq92OfRV4XXwqtpTj11mYtg6auecxGYJ1+24+QEhCDijZ795rQ
0PrytZ3LW0+feFdNmJnZZrYp47wwcXvgFfmVWyCfUUY9qljJEH4i1WnxpFz/Osrqs/d8GNRBGwrH
RLEi5mrrYmbVTJdxFGzpTd+Q79URtUt4KfrS2BOR1/7X5QXTaRVShp+wXTksDCmd1EW748CjhGwC
ht1grGZyJpy+JK7CLQiMr9eTgd2RAy+wPtblvCVe02NPBYHLlIdSKAibeMEojFwTJiSGAkPyYGOf
7FYrq1cuxzLFBp6bDs3lgTV1RHAY9l79M7LhE0fgA7gIQDnktHdtsyK8l6xewBc31CiAw/UU90C7
69ryUKSyOgDSrE/CpZ9B0DyFfQ5aEu1LAJqh452wFpLKlXQYrREIivLqp4QJvhcmIPi2HFmXudxW
S7vJ5KAeLp7WRU3qpgiIMeQEFFD+goNCoKeKlN/QYEl5BXHpX6u8OdZYBqNkdFkJHMLtZPk3zkm4
4yQ9659tujCdW2a0tE/OoMZz67X9USNhsa3BnDrl4oasbZhDCTNIAt8+FAhjFA3cfCRByQHz6hDF
Obq580CkCCJG+mhsqRzgKmR5PHbAongsy77YMgLiNNZTuSzMzdScPzUVyVNWF7+a3bfx/4DwolAN
ls7Oi7qMCWhqU6yoxok3jSfRTqyav4qsv8zGdabnxt9FlWKbWKtUeSXaK/pUUrnTUWt651iubBfo
uTsE3HmxafX2pQjMYldohhm2Os/L70BtRECYEEt00uUMmCmW7CA9rI9Cpkcn6ENpN/KEMqoONUlz
bk7f7OzZM0CskByDsZWIol+JZyVJFo478+D4s+R4aNKTX8WW7AQ3e0FCFuCvcC0Ts01AggBv2JXW
M82VvnnpRvCdo+pJt9Q75BPTDbdvt49jGuCbbqW9t8QWLGkMS2b9OLHr0ZPkj6QUP08teQ3McOyo
9BT+xV/1929cQjb2TzS75U5bQxI0swWdCpeVDKllWkKLnh5ihCUmtM4Z7kPcqD0JMBZWr1BKH6Js
sL6aJXfVVWkWukZASzxAgJZUprPDZHOzEQTsaj37j+x5mNe8HK7mZGGRZhhpVCdJBf2DMwmQy4hk
3HAPU57RmOzycMEkuOvK8mlgH4bZvYpK61V3S57Yd62X5hafFrzz0Q6ixR9hvcbqc1ViMKbxXhZ9
8FEdouYMjTax954DUyQtS+IptC+DDgTjlereG7ETAf7wtry2oMj6nLGo+fWbpMC8SAeJPdXHTDIg
TusushNqmMBcIE/bgsLL8SPXfBJ6429zu2UkBkL+94sUKZ6tZt4vfqFOk8g+3ArJq6ETcSXOE8na
7pDAhM+M3exUzOrQnCT8KyIK51vrp6+L920RCIWqg8CJIrD3lgNdubGdozDMf7+hEKQeIvkL4pXu
lnObfZ8o5EbaW4nEiTJTUEjGAqagb5Ln6iDbhjP/ZpmGtZcscoE3VsecvvspFjHR8lxFs/I0QlIN
I6QntWppU+X+FKa5ShgrwBaKR6JPXEA/ffPNEffdn6FtqdK7sgFmG1sfwFMVTPn9Ord3spdPSKen
bVZ6TwHHAVDCDMr7fZn4MbBwuppKFWc6zyTo0mZEdBUaz4S2vC2pXYcTnB63m0kvzmL0xsX3r3LY
o/r4n9ZZ0UQFpRDcOThQPKlvR6zmgH4R+9oebloQJCfiN8hmfECtXSHK7GWYUwsnyZIhzIOVyqDZ
PhFWHQfcN2SnO93hTRjYohlvGZG2BgU0jtPuWqt4/n2rjDXMYjLTbtvo6Vmz40eLnw3ZnsfyV/X8
+2Vpayb7BFfDlCIk4u5JfCZ0xPUT7rpyZ/rqrTCCcUfR8Q4aFeeZFMlOOfCRNIClRjzoWK9L40S2
xTqwubBsI0xeP21bo16R65Oix3p+tqEsR3pOb3x2p3V3UJ+pAe9ekwk/wsHyQiw3Ro91i5lieXMW
jiuyjj8qS7vGxHKvPrbQHcunAn8CFLeFjM4CQvq2GZO/QTWxz7U5NQYCZ1SjBFK7NNVyUzv0cn26
c4CPK2NVX8Ml+jSxDyb8bN1l+DPZBQ2zJN7LxUZ5aZXHgHqKxtwc6vEAOzzGpnjImA8j1Z3/0CBn
33cqRoxs6L8vYGKxJGjmxCRTo1mdJXaYjOsiZ4rnwRj+j70zW44bybLtr9wfQJoDcACO10DMEZwp
StQLTBQpzINjBr6+F5hZltWq211W7/0SFqRIiowA3I+fs/faOygceZvd9iYRJ+08IQxLoschY6Dq
DzkAN733EPts/LrldpMV2isv44z6T3ao+/9PYtrqp/6naCKCREGSYL0hm0ia+F5+8y1GYAU4mE8N
CvX0Y3FWjL8D2rx0GSbNsSM36cD1i2FanhGeWLRQmJrN7g+fNt6/oUnwTf/yy0ii0+BI2Fj8Hcv5
zfydx8MMP4fsCnJPaRg5stnnc4HkKBM3Vq2fOJFs45CUPEjxNa2guGHgYeNHNtWCbrmKXqrqKePW
unpJVl5XJTStZjytWXbr0ikrgY6lco7pPk3hboyxmHtWbBCGC47FIzieaZ197vICOyGowmsoPUSU
HZNOM+maAEr6fFYlhdOYFYfElNlj11kSYdwtsGy4I/b4JgahjqZVx+hykRqx5fTc8MxjRVGGhIb2
8svs7LEERAGaYPEA6JrVfRycU54xNXAqanvpUP9EOdtmJBu1GVNzz+VovIJhdmx9qtYuyqiNW2ti
WEgAeIL4SSRfF5/S0s2x0vo2DhUi0FJXDadedqdQ1O6dTOpvVjMW1yg2qktic7CZw/LRqBt1pg2B
raAZzNtScZ3XTcIy6eCKHOx1x1yUfSfW+WI5hVc/NaIXmih5xMycU7e9J0LzFgQUXZiWqQSSW/uQ
5/DVvSpVJwFigal27h8sltIdjZ/ugPjB3BP+8C0ncfPRcNSj1PlyU9GM3na1tHY6qYmhBVoF3HVc
e9HNWxaWwPVR++KRIJnWtHLjSufwna3CPGczv2aW0kQczUJdZGgfEm+crl7JIljN3XSDUtAICunc
iVFX4CJBeKgHdonyB0IDSDFxfGRq6fzwET1ulVW/JOGUXT/jiQ1A8q4XZley49joaS1WhWU9WwY+
p3xJiYYfj16dqx2qNsj7g1y+Fj40EbI+ftm1BSC34GLCjzKjn86aF9/rvps5/u5moBU2zrm4kW5D
km1Y3PfrR6k7jDQ71qclF9SNbXX5XtWV2IRK56RhoVWjI8i0X0zQ88PIs6bt53d+fk+yEnh7YoL/
/ELhGd7WHeb5GLp0JZCfZWfZkY/c42XbLFBcmJuQkRIhozvFjj+BJWoa8EDI3KaWlo96gdE6kr1u
X2PlyaCKvBWvnT9Vc6VvKp90VpGlgruSXupCJYUKhMgW7snyqR0vaIeKe1F40bEm05uR/Hz1/RHE
iIt4LO7ck2tqHORG86GN2FojENgBKroYuL1gDVeNfKTeRFUd3uWaS7/vQ3S/sSX3UQWOr+CFvesI
8sSgkSlAJWVKJS49zIvj8oj+vNoUyic/RbYMvENce0NpBSZxCHeZ80tHw/hFoaRxzC7atRldOpSZ
ziVJxT4PMb5kqjPZDlH4em5KL3D23lRUNUdlDfIaRv1Ta0T1zTS4zDHNaZ/U9rjv6gbbYr/Qyqua
fMtr1uxDuTDKpZFjoKnASrSQA+JC2KMujkv7NnUFST4VkKOs6i+p3Xz2mLA3D+Q7RFVM9jaYsIsH
8GnLcLrZIxhNDp67vNHibYhTT/ODmLHb5yrZOhFtmX+zUfxucMcA6rjQnxVLPQiz3/FlWWNaoduK
6oiiIKD0bQJpllBcrSK9OqMFqDbNPhquYxwzOZIBlVTo36cMM79IrtZg3Jmag1JZYiJh1vKLbuK/
+RU/cUP/fS/jV/RdiYuX9Afr971MNS5NPjRQx8lM7R15DWYwKgZ4aL2si8jJ/e2LIv0IWcrJytFQ
FyyqU8c27od03JriIYeWACNqqoJhUd1haCaP+Pk5SCrlBOiSTBrdzKvoGdabloKeVmdl/ZtdcE0r
/G1HViRd+D6RhWtwoPMbwa42kNKLeaqQjZX6RkbOPQa8jcvhA2SsU960RDZUwzViDaSHpQ/JVEom
mgjyWH3A47f1F9kkCZnpPxgnoZqrtIFet8AT9r9fEvJ3ZAoZicg8BORB07P9f3m9sSEaYRU2KOFT
8p0t4sC3bS1gYakRVIPGIdOOP6eoedCdar517s9pZhTvuW1z6EqMHSosLq5dltspHIxDVfhfS+1d
SHuZrgoR967J2OqdRpNonVgk74QFB5aydqhVZ4SNDEA3deHZh2EkktcvioPFmeJr6E4fw3JnzGqC
fR+hgQauESW+i1sWqb/oaO9kHsIIOvsJ3aRjI5jkfb40/2fI/zeGfIvTFQvH/2zIv/0Y/9/5o2k/
5n+25P/1bf+w5Nt/QP5xPV+CXcV2v5IU/4HBd/4AscEqhEnTVOs//GXIl+YftktOnrIcCJyeLcEC
/MOQr/7g2vSE4F9AYwqgnP8BCt/E8/MvNygMRwctFLwAD9bmb6A1SzdlQRMUi8I0BU08GzdLB5KK
w3UcpE0zBm2USMy2tJZ0ET8bDZMpcsyApFNX9lmonyN0J32kxTbtaIWW6HGCZASokTUo6yaFoi3N
q3SP1sLEZ+giAJzCS5iIWwLynL05Lzb4bvdkihZquO8SPfUtHYvm4rfVTLMaNGNVrPna3VDsZe8X
W9uaSXtJ7PlJ/wjN9K3hiPvQSivbSQCAJfEi16rJXqxKc3JFP3DJEZLTz2bEmqeGsY/hwR76vL5X
ZdfdqiF/VvVyQ55iC3g5ak8RydmGEC8w4rDAZozj4wm/Pg3gIQIW3oNLq/HpuBD2uxVwr/uwhRte
AB32w+e+lD+NMf2uSWM+VEIN9xpGSq07gKH5oDYId5d+zsigLnHSW4wusHVUm8oCi4bZKdm2Amem
aqkzs6kq9nMVGadGls/pYnp7zVq/cxBshxLZjx+lxaFhNosepDiW4K1DrFXWyE+uXWRTUZGU2zmh
N1FV4jwY0TcYAbSoGv8ZcbiFBB/pbIpMZkyuOGZCUv1wx8TJwa2bfdFLOkuJSQ+2WrodR6dnSKDw
vkY6wiUzcuQ0fNQQlRDT2Rl8n0/zIm6bAe1gHoH71a31XSaoegUS2n5OjwQa8EQD6W072j4KW2SV
jkQLTcXeW7O/Aa5dUJm+disFAk1nNXYVQ+iE161AdYn8vNsNEUAnFDMbd/0OuvvGLg0NTKypyTQl
5XPFRIOoc9r7rpuPwuLlwMPqo5A28MIiel2aF2FMvCnxifPVsCXFXQErkMelX15KkgE3zpLvVErb
bpm95qljHITT58bEsXVVWXcdR7Oi2YuxYXZC3GgmAtoMO7+VMRedvBJNMy/vUHxBrUG/Bb5xOte4
FrPzrBAf24PZ7RbCJoOaiy7BijC0SQL/CRuWRnzinNH0vFgTl1qzukR8Pe2t3AoDdGfdos4dhptd
tOgTftAgnfDARkgm9gsN5RJlsPRMxpLYqSjNsIGPtnE3J9m3crmrsM+DVOA85HU5SRTLFDitx5gX
8VnmM0PV65AzHsY31/1Wp+bw1BtfHXhM65u6rIZ93lTXONCIUFfSVhn2LfE35jjG2R4ZZTQzej5p
V+muAJ0Dqrp60R5xB/hLDlMylsep4i1wdemcKrN5wpffXRXnuUB0am+SNPZghahXG3MA+dE9UAcQ
vW6FA+lnzIo80vNu8jxTm5gqvWkImAobA4AV+tUko9dEjjXceBf5DBdPwahxmAIDvDYq2/pqhA30
nlgFuT35dMpAg3SMROvKP9pLvnWV9R2q8wMOw2yXNKiCxiW68qt4QXQ/r8ffWpXtk2LK482Nj2IW
Y0PYz9UeZmpOBGz/4VYMS1MluFgcvgyoE5Qqw/UPIEMChKPPaBJR/UwIQMMcm7+fQO+aWiD/5lBi
qKwxsBCihXAaJSgc12SIcbjM6XuF6TSQkX7OWk4GJON1wUKq1jZt0O7wLlCDtxlxYuVk7B305YbZ
H+WvSFWIfrClUqAtx3kyz4vXmJyO/Pw6d61Ntnmc7ZU3POU5GsPcrqGnoReGnKteDHfkElXm8pCV
OxymH8i0vkTLrFBHr0YEIKZx24pd6R0iXX2oCiBbWCJGFgbob5TxEzIpNyYtJKutk9sCfrCq7A06
wS6BA4KY0UYsRi9JdOYQODU3UGNld4TuJQi5Q+7Tqai2Tq/2kEIueeMVO3f9ogk9AK8QANqlgDqg
OYlnDucTeNFoRFI4GMcBOMR3y2aAFcU9mEiMKeTXFc+qL5f9aHNgA7S2KaudcSrDdWRAoAHURY22
zfRvVaHJMIMNspUVsY70oxFyJygX86ptt2MSfaRGjf9+XVST9ygebqJa43QzxLA1zGrXqrnblUYx
b0c36bFhSHQrIM8RDbBsGfRNyiq6zYS9Ym0dZ+8m6lcC9eDqVgwbltJ9XcvOqzZba2VdIya1Q3E7
JfpgY9IBu2KTb+bm5hWtahz09pDvC6vT9+BLib/LjWPU1A/gn+o7bzCSa5lHh7hdHf9WS5Nv8R5I
hxlOI/94VRGAGrPJHpq2JlaAXQWPvD7IyEDChJPcBwN2ceg+0c1T7xNKwMiwwpu5I6JA99avxUox
PRb8EaWVpxsr0e2NbgkDWzKWpo7bs4ROzAVHKKtWPVDS6VVEPjm5i7NeBsci7gRaFNwWAEkCoHY2
TtVy76ftLaT6bmeEfN2sWeu8M3ZT7vsKZCBBkxt7wuoQxm/s9gMZE3wZ1rWnqfkxYBIDcENuK+Q9
hG1CZ/u+odXoVcmjv0CURLzRz1FzoDTjD8YPAW8t3qOXhTYoDMQB6824IBcZ6s5CtRXupiqeto6K
dnUmkVoy09ygmELGZb7mVuQfcI7deuE07/3mxWoNbAu+YMYdFUHVsNQIfixXMaNpoH59KZaj6YY/
FQFJmDVoF9urNpX2Lm0g6R3RE4DZ8fCw2UPyCFoHdU3/5E3egaGphe8g6RjrgLK31DPbEBw5OnU4
wsdk2/cTqkVZEuuYDcM20wb5qeVo7VRr/mJjlqY536b9bCAk62+x3B0x44GEpe+3MYvm1bbRJnis
thnhB62ZzXupyEBaZvMNvPHXirh61EewGtnK7LjszqSa0yehQHJG7W0ndnNwavnWE9ahtN3wDPKO
IWuHS2r2641KCF5MX9tEQChPJ3Pf9fGzL9tbe07i/Ui0SSB5cQM65xXQfANAUy2/1pD5ENpXziZR
jnOa1F2zdM1NZTr7ObbOIkbGxyJHbUISNAvDLvatfodC2qS/KxtjG8+gVFte59Rl4l4zW7sas8sb
2o+0v11t70iJGk9sig2g2KS6a2jOkJU++48EQv1Ui3wiuma4N51037SpeizKJ/yPq8svaS8ZeoDL
WMcbv3euFXtzwd74WC42L1HW+ZzHcht+Df7dFLpS4iX3tdS0p7KFFZW2qWxqjEWgZhsa29dM2++Y
RheyYa7z1IqnnsFUGw3Pnw9jnX6Zp3ltT4Jvk1MJE2WOBij5ZNa7YlVBLKE41KADVtvAFurK8tTJ
unwwDDb6SuJmcR36r3bCC6FL+xQyed3MlWDTdsJntkSc42Eo9tEQ613soBEWkeWdMunlgUqxuiJE
J5gztJybTi+v7uTg+y1nA1fuaD5SKzOkLJxn4czOc5hle1Ga7cOfn/JjGq4jpPh57dDFnXzG6EhN
pit0P3FJouyorcNsGDOJq72171GtfDENbl8g1ukehstEHS5/OjNCgnjkzbU6oA76Z1szNrcmq6S9
uEYM1W5y6xcWM1ja/d5yzeAqLbRd3QlsxSiybR8RBDsgFSnFSXkVjj7etw2E3FghK4UyJV3yvOHD
IHEmpsGuGQxa8mHGXeL1YxgYC1iEsUmDMjKjY+sgSFrG7pnuRwAnt31xp8Sj3XdyS5/4Spp0FPx1
uA3LhGicmV6kBTO0MHR8ZItL9uOYE+9dmV9HQbccCPkht1Y2S199c5Er7AybrSQerCPhZA0NySBq
pk3aa4hSl7LQh4ld64T5+gvO9umQwZyI6vjo9C7qSF4hpqr5sWys/pYDx0MJGBxzEJueP4htz2aH
JnQjoFHv0rr39nGi5D6ViODRCDwXU5nvx6Qh/Lir9MEpon2T+PNZW+ZbzkKxLST9xMJGIpe78tJz
33SlmgjGWOo9pjmJCl+bToDKJf2W9CkFYkX2JwsrNM1EGAAZcWJOfbdCdrKNmIb39HvrLsUDtYiH
HUIcFBxIx352HYxKnuekiLmoUAajvjaW91wWvr7TC6OG2HmjOO92kkkxb3VPctH41ma1/cByc2k0
PZ0M71yAgboEchg1V05Tk0kEYm5b9nEwLJT7xMwydvhVxLhMcXJqxC/Zk0itg+XMJ7JFNFbpdSxm
qw/H5d4QnCYL5qLbVtdHZai9USB8JCb3OFncuhORubGN8ORb5MgbO0raw+C6JBS3GIYjQG0NVRyy
jPSJAOVveL7Ftsgyl2ELIa4qkptwiG7KZaJcHPKnkD6Z0YTflcthJZkw6JZhs23n7j1i311GhHxd
UQLr8KxveAiIeq6Bby8TNog2jrNjMnjf53rgFDtZ/akbomXnyOjeNTqweDmiHNVlbpC4nCIEYQlX
i0KCvy5qN9pK+2tC7nE0Gt4Ji0IOTOZRU5uwDVqgp9Dc+FHyq46qPSro4aBJht6gP0X88u5545ou
X+HQVtaEXUAOR4/feGu6bN1hFoN07UqxIdCDYxo5VjsIP95u9McCUkT4JYP7EgxYnPFEI5jKRv/S
TCn/FBPmziaBi0EdQmHTmYYmf6TFvB1rv774EUY8k1CVsZKvygK+n2AplxWJa1kV3c15bpzatrsJ
RT8ELp3wrZSgTjqy6rAQuHd64tBHFMsPyoOfCNEJNOL84LtQjqrl6C31RXjtc5SRc0wJ12xHaeDA
zPouiByGDYs0XhyU64eRm2szaZaLxCIstSwALMnGpWrR5i7NTBbJFpeVEWHhLWv4LGZW9DsEVEWQ
eh3jfMu6aRd0v07z5np9d5Fxf2NrQmtSCMyl5ca3pdWPO6pDffKBf3C+XtQJ6+e0pbU04pOnpEZx
jbqSKg+yk2vom5j96MQVGXKFmjfhqq73TPfUm6HCxYjweGYqCTfN/2JiUNtSYH0gUXpbjAndX8x1
YnHHbuOBKgxYGcKAdEDa74tnR/9UjSSheYE+XWiNadApKBL45RhMgypym8PQ9wSlc05dEIBFi3i1
SpNMOABKq2/T2meM9AAyUjXKUNqXUrb30WfyVpO/VmQQY+kMABdUe5fJsnqc+5b8B+ExbkC0jDoE
fIGICYyoQpvwvRbftqTOXqLmPA07VBl4BdoLwtkwoAozBW3CCCZgs00G8NAaDYCXt/5hYUZOnQKD
sWrNm0zn5sMto234W80LO9evgcnlxs/8B20jwUtBI6Nirphf9bSoRvpUk0KnVvn2roPNFhhCPgFL
iQJPUpIvIjYDa/pKCKM49N10ME06aE1XUjAsHyjVDO7E5HtIAc6YHq3sMv8YuqoNHJuN/SGtwu8O
xgIs01EBdI/DhIO3cgOW8OfAObxPCT2x3boNBKwtszAZepOmSMo7glx0iDu7TfZLR2nI0W9XFRFq
gv7O8fqnDpe9m0/p0aQUYr7cdiAPnHu4FtztWOmDWDPyaDnL9JQGmx6w2dnJCjC/3vfFE81rdldK
0JMhxFvQIoATF+Nn3NGWavF02fwA0n3gL60OqhGRiE9ymVfiuBnsBH8mp1fXcjkcROmCEwoWCID6
ctfMgFQmR+45UbaBuVA02a0IxskwmC2nb0vMkdkStGLmKr2ULpLnog+Ltb9GG60OnxFmymBOiq+f
p7hU92pr2Lchm9lhicjIc7ptLnmdP48SRO7wU6kYY/2la8RE6JXnkykzQcF6GC3aNkbF/LXNFWtf
sinaBTd2qsuAagIdTIc4aK37QdlzFenwwvHM2Ycdty/ZdfbaQ8NHSeQ8rZrCK+tjhbptE7H171qs
MhsXHsCp7eRbaqxAceRkMuaMXFoVvsDi5OVPhul8a8D8BMAXV+c2wi/4QNHaqpwHopkmEUXHpXCf
/C4zttkIVCPKtXmMpH6elRddUGbfo/9cndEaQGFb1OC+mUhycAIYMpeHKMSIm/fxOWzzJ8k09mKl
6UPnjtceLsS1aSO02Ry8d3RJFgbpNF0gWsyPhZ187fXAX8lRI2/rS0uu1qVyMdswXh33aEXOYVjn
QVyAW5b19JQsjJq5RtrUB7dGMloDBu1PIP7/TTD+3QTDUi4Tuf9tgvHW/Giz/4YUtv78pr/mF77z
h42URjqcKV3hyPXn/TW/IIb9D+EwpQTjyMwM3vDfEwz7DyFsSwkX24tUcqUN/zXBkOI/nFj8NlKE
Geyg/ZI2yRngBvjVmGj8U05LjjNJzHhiMGvLbmK/02FzU6KUOIcJqtLPZ38//Oef+9SmYnH2OCCs
P/V//NEUKwbUuaonYN60ixQ7CP9/RfrJX985SDvdDF4i14z6JswfwnysLjnJnoEH8F2rhu14bJ7j
8aVSlXUCI+KhUeHblWm+FoZ14mex7Dp5jzSu+VqcpeftU2YJG/kDJC5iN9y8DvxG2+2Hg2DjW+xh
OQB4Wrn53+o+JZwAk2Nn2F84bAdFq/t7p8Yh31QqCsammtHzDHDthhdVNqc8b9wbP6VJ2PmpwyHH
O1l2w8QkpLapK7EzGzQKAqcdJK8Xz3d/jCNLmgyncNsj92Vn9nCLEruUWcZr4fqcczrfPPVrh6K3
302WxoLiouT/QbCBE1dORkmDpLrxDSSsWQVXK1RefyeqcMCatjArpsslZ7jQqQm9lljcVBEXkWHd
7+ryxUo5gbkOySXG8GuUsaRGLZ8ygbih7wmLCLO8QHK+YQ6O1tyGB8EbtfPUmcgvTsO0Xo5TOWRb
8wgxr3YMWlkjJvgh5yRLM6VMJtTp83vI/rIflI94M4VZuTjRlaHaix8VPoRcpembPpeu+94B4gyk
EN3NnAg8uFV+38Q6ZoffYxtFI2P7X4fUfFpcFMYSQ2vrFQ9LrV6HSq8WMSjrzJpZA/sBcSs8pI0x
tKcpM4i3sE+25oBt+/bPIUEGP05cB+i2vqc+cIyQ5kCQuy8CFTMhqMJFAgoDsvfYoGKvCogpA5Ia
rVC527AR1zbHRJtKpkFZ7S8BXoAMbSF+6J0W/g9E6PzxdWzt115MU3eYFsTPahhKFHU/DA+3DIGF
bBoEBs3gmq5M0eAoc0OSoAUEoSfjuEuq+q4ufHdbqhQtq8l5KnFhNNK3OBdOf/Fs8DxFZ2P5G+EO
AXXZEW38UlbEbuHFQf2JomhfU6dDjGBrpKGvya23FucRrRjoETZAK8fkZTszt8DUnGuN49T1Rppv
6OcgeoTo2F1SFYUV3xZ0r8HsGHTfUvK4ZBdvTe295U3xFut+W0m2rUF6j2mXf3Cym4PYOfVl7aKE
nGuSbH6UHvu8Bwp3N1g0kUfn1M7LezqgvrO7BzmAADTSajtluXows5Fg8fw7CsidMKe3JR9eY04B
hEstYB47hFr1nAbs8hvQJV9UjRO+H3mvDAvGUwokyX+D0vS0rq8bRUwHb5oMkAnf+Jq0JQYXGKuI
RTBGKQ7o2GrySZJfblYgcSdqk8HgATZ3RZOVYsV14fLGKI8xo/T2M2al5yYrw6NBnZYpuzz/+QBw
cVPIr0lBPZSugNHGfcg6g5EGdG7mREtJXocSZ9c6MG9L7r1sOIz0BPFIC9DnJLkh7j4zs8TMkaKV
aUrlbMr+JrWzZ7qrP1PuLuAG9P55x8xHaqgNaJ8VoyQvqDrsJfnqLFhaGEAvG/yjeTC3+SUvcirz
cwSJltnGiDWVk8c1XcYDf8v7Eg2crIuJBnnIpWHpYw8nJOqme51HeLgg4B09ipLAy75wpKmhQNU2
RjnnJvLUm6fFeG0cbL5ZehQhkzBEho9VovI9Q2CC37W3c3okyg6KQQoZGkrusosyhQkF9ygHmHZ+
4NRQ3oUkMILXqQVVoGulrxKneFHbRRAZsGwFsifQrE4QS/IlChXuW7UQm7181IVzdAdwSS1Twx25
Yd9BzAdtf9PMO7Rt9raWGciYVSQZF869RPVj0o5JGpNQkbGHU585xa3dJI+m2wca+Emg+sahs2C8
9RJ+3IIllVxC5EJ5iI7GGhil18q/L2lIMRA+59UCnsaGBQIudGPSGd3F+EyCoQdQEIu9tcR4W3vQ
RHMa7tdbCwofZk66XrssfbegLYTIaZsFR5bplsOK0fnQ4/CNBYnPYhvwexOUXPVeV+Mdm8G1iRTH
pZhFN5b5g0+KB8kq6DDnimb7L7QxOYfk5gPbTAFOkPOr1f3CrASoKYuf066tcVOj90cfve/c7lc6
dQz5FEQAlGnXxKm/lZSlmZfkbHtJv3VdGlBZmjOYDdWvpWNqVMZgY7IhosgG/vVJtYcuaMIEYOFC
Uwnym9moU9CaiqubWJpv42Q9NvN87aIR6Nswl1eSIiF0IyW38hezk+a5zOwBJRC+2jSZ71VYftEC
xEeY4v10EPc4i4u7Gz8hY2u0qmNIB7XatKrmRoa+njkTgvnJ24XFh5+UwLY0yfGeRW7PIi8+cNgd
nbXXbswEQ0/7R6jDADUEHGav/wV/xNuACQd57C7XpU0e5uJFWZGJBeCesHYdeCKPdtns/gIb55HX
BGlusBBbIm8LOiLc+JGMdDIWvVGk94kouTotMo9R5l6HPr6I2sfLQZrBEUYCJ2LrwBcnG1drwnC6
R9gYcwAcbjvUvgcb2Ed4zv2ENMJh4FkNt/0MXA/kwIceCK9bGy2jW38rNPaTIS1/+YMZtKPQh46S
DgcnwlvIPUzyWkDfhHpd5iQJBDO6jWygZ2UWikITd2zWYhZTuqWDw8KG3OGSRBVTBrQnjJ121hq/
YBMuTR3ZkjGDW9cvY1gdLMe7lgFUp6YfZJFPG1W13p4wp4/ozBDPO+LK8bfVYrxy7EkOU+v1F2oF
l2aprNnsYV/Xpk2zYMIdkQN3MvO1xFMdEWcuQltRrCOHO4JnxmCxC5+es8C9asBdKTB3SH85MB7q
jvZUAFUUXdDyZjG2akF1SSgac0ovyY7Zv50YkavSHz0g882nTsFLPGfLWoZsYzbxTCH52wxaTxuJ
5PfQeZA+O3pjpsnhuXcJ7BJTyjDLLj48rANXYilYi45iTN5L3km9QKWUBDafvDkBg5f7NBWmcL6O
XrNqoWnyOYbFbWRYTOJm5zBC8A6AuuMVhoGZ8//6ZGIFJf6hPcGG9EJHmLIdtpfKmZCEt3a9kRpo
auOatH7S+LEE8Hh1jNraVy0Fg3SBVKZ40+b8pBeR7XQUcnmWwztD7fclFW9t4z2F8eqeJDJ5k/X9
dx1zapx75ZybFOrozP6+c5z5i1En6dEtidlqQvvZX8Z6S9yIGSA9csLhXU7+zugwH7Cor2FoPHCM
PrCHwUdIqktp9z+tLnLufC/ZQdbD0Fsbz0Wh6geH/l3onJQ2C4gUTbnHY3ejP3skJhv5Ah9lawNV
4O2O+mvrTXs3FTrQrdfgZkyMSz4vQZyPxZ1TCoD46G9ZBGjyQQH2mNsYw7MxOXcrHT7DlHmkVYJz
ICefCwUwnY1qH8c4Z7qwS27TCucHBCsn8AwChFykMYGoTW7eSveQx6lsbDe2g7RE9GK6SX0VaQSU
N9Mfws805CVbXz6f9dZ4ZzvCPFnGRNlIPBt07hEjZ0wjJqrGrwbKh8OYzVfp9BgHPW5sJ+mOczr3
p5FtE1RtXh5SMRg7inQwr5l98tRatntQFTg51keriul+RcyNTVqS6VA7+3FNYpAztKBxoJfgdZc8
nJNjGy4PMzqj47TiV0fhnSeP1FQAecuZccRjPtSkTCUyO9EXIydOgRgDLDMR8LTLLNBgFiCb2dSb
YRb2pa+n9IaU7Bv4QUNvVlckVeJ+0jHG+Tm+9qvKKHEihh8hupupetbtoi4FzgzHr7eLKL2jVTy2
Qi33i1iSHUhHvVdlEWKTq8pDYrlukOIv3o9qSc+9azwJdFR0tCW+2wH+Npinrx3eciq3TTMUsFWs
srojECAKmS8siuK0KjV1wvqwrNkinw+/fU5l+c8kouIIafacazWwLUZ9SNvPQFJ+/vysIJSCUdJ4
rOtyOrtTOJ4hX0Fa+PvjocCJ6Vrr+QF8J9KkNSa6jH6lYuG4thjExH8+0AucV4GSdYm0/SPpbFq1
pezzjaFb8N9+sT4V0Of+/LjTP6LaXnbump1hZiiWOSHlE14iUl/WKI3Pf/h8SOgjG0PUH3s5xcOF
hdw5OmkWoP3Cy5av1iXEflg/P58OONN2vdl+jVdXklxjRf5+GOEp//kh88IHLbGF9S3CoR72TPDp
4f38GZ8PgoWdA4gHboD/4e+HoUHuZA6xsUXI+9cPDw1hINJY/7O/P+nLhNY5Bm40WuVZUBecqbVC
0EHr08aPllNkXosq526IV1+r31n/eBqaRXnWKFiYVQNL+vSNys5Ydl07oYiif5C1a4IMvUpeLgNr
CdIwEZiojznxC84bTFm6M5ws/P993G9jk5f+8wGQVXV2mRg7UGmzhYoxFD7UtnSFtPNWfT6bCnuB
XWwwi56icwOj8GyvltDPZ7Vw8O7LyfuGt0AydcWY6jqqxhkHOuA4K4zEoS+O7Av6HK8pQBnYSBhk
68fW6gKmPlkwmtiocqrmTJeTDvv6TDZZf6SbvO3NsTm368PnM5CgctdZ0+uwfinW1q4r4jP6t78u
vs9niUr4u4epnAMzzcGjr1dbRK1DTMT61/MmrRciI3f0eUi11r+4Wy+1HlZqfRwBiMc4dQH1x5o5
Ow/OIOsz8ip9HtE4kq3EvHD91LJ41Za8Ks7A5RfHADW9QcANoGm16Jnrs88PS1lDBbD7d0cJKLtz
91/snUeS5Ei2ZbfSG0AJOKBT49y5e3hMIB4MCs7p6vsoIrMiM6p/pfx5TyCAuZm5EZhC9b17z0UC
bkEyitWZGeuF/HNXHU8S13EiqLh3WpWfRAiZYwVLMic46M/Nckg+NpFUdU7Vs8tYhkdqIabP3YVF
HKE16sSBne5sZZB9ktItMGWqd7C8oeW9kMRKFMipsmK82fhjCPc1PSJaGCbKE0SKfO92LorOuTnh
mWlOdG5TnB64X7aB+ejY8PTw1RDDExdtyzqATcIPZVODu17l6lxfNvym/9gj64j38ut4+TP+Qm6E
fjVsxcQa+d+Pc6FEzNvluO3MrP7027OBKsqOjf59hLGmkGucdz937UqkjOJoH5cb416iD6ojxvlf
9+wbkNOj2ix7yx17lBFrqjcTMh5OCXqW29Jxs8NypGM1OS17wqo/VV0LSVPdq04otW1R6BDGPJfO
ptTyaBPjqF9ZTGd/PsJRe78duka+F3DT9oPPIhXE7Z9Pb1kNFXebaL/ls10+VoFn47QcLhta3e1f
Dn+7iyxmlUjJiE50QnmizMRpWBiBvtXCmu4jBU+W2XZ2V0gGz9Go4HGEIefg4kr3nI4zc9mtJvMa
eQQNifG+QN1MA7vPT8EyOC2BS/6ySxmX/l7FNaEtHrTl2+zUl/iX3VkNdH7NSjqSGEaWQZJLOENl
IUj1Tex4nWCsP1mu4pRr+huXvvL06+Uvh5G6x7K3bGRZvc9DZ0EyZTzSlOP9p/H/13EwTPT/OxUe
i6+oUptlL2f8HHszOlAmrjemQ+dtuX3ZOA3qiJIa1GYIJ1Z4WOylGl/4Acn6sOwiZCtA/PvtekmN
gi3Ib0ANw8shFg9WoEuoVJt+yMHoj7/cxBZXfeVyx/4+GHgW5er3k1Cdk+QoVKflnHSov+2Mwb7/
y/m97LYRpVCgcv56OSwtmexTwzj/5X7LmY068mY4mrX7y8m/3OfX/6gMkifzrJTr5bZIhvye8pEZ
LLrGP17g8pDGLQk2HV0PKZaOkzduJFaxWF39IvUjl2rvt8PlDxiOvf/vKfme86VN/9SRsQyXMPD/
1pEZ/s879oTfHCXqQX86Sox/+Q6pzh69aUrsi3HkT0eJ+BcIJFt3bYH/WScG8ldHxvmXbji+o+uu
Z1i+62FH/ndH5l+2EJhTDEv3f1pU/jeeEl7Z3yxfPg0h23Nwu2BS8V33N0eJAX0bWUBYHCc9TO96
6juPAbXHGEXlwJVuMxsBaz1hM1sLfgCvp1OZYgf7y4d2//+wgv/ua1GvwheGzsfEZ2H4v1nB+4Zs
XRhJ4F9TUe2Akjz1IrvO/WTcAOdiq8jqa+2iLJEmaCSDNrJDmWks5V468IXhgdT/4DAzfzcd8pJs
LGamBxpdRWP+9sHUmmV6pa/nRzyqaCxJdwdpREoUSrNvWUukKwCWQ1U0LcaH8IvtULXvHBcwoW+C
ctUeYdR52y4fOgAUQFbobCCJJ1VlTTQFS0G0q/vSqpTSFfOnqihvCg8y2NAcBgjbJy0cX/7hQ1bu
vb96FHlHuIc423xOKOVT/HsrrtJ0EBFNnR91MetnyxsNtN/E2RKYhWwOP4UZ1OQwJKN5MErQ3hkj
NQ3+oi0v9GOeo8Iz73LTfwtMXWz/4bVxqv/Ha+NEt2xVIvc9db7/tU3YNi3qeN/LjtTsHoOBKC1L
T49IHad9qFNUbwTtg8mq3h3RMfQ7lHvNoTqmrhzXVkAGSKbdhTq6g394Xf9xYlJv1HVeFa1UcAW/
OyJjjCeliQOHQtqxanMPrD2dOQdQE5TU/NLSrJokcSozhtS9GQ6vZQYkkkUhzT1nNq5ZL//hxHTU
1/S3r9FzaKUqtxnNWmH6v3VUp8bQ5zAY+4MVG8POobh/xsFN08TXwJdG9VMaXGEchQ/U5OPn3HC3
E7W09WzD489qOlV6UI43+GMoJns0x/2Y2ifg8cecFfcbaLGVxyL4OuMvX6U++mgnsZ9dDAkXt0fc
0Nm73IhBAo538SLxVWJf8AzYsskgxPkIwTyYvhQd1WVfE+OuKYqL3Xg9jakGDnfxLpWCGSMFa0dE
zZaGpHigbVkU9XRjJuBP2LfiytzqaMc3o0epxrOVSlrppV1RR5uZUtFqyId+MyGr/u/fuGljyvuP
D9gwuJ3fPTNBqvh/PxdRKYIbyNruYA6AdVTCgRUG5yoXAlmFVR/jChpBUuEVGwNaGbk9n+ckz+9j
md9rHemOCDnJ2VZxUKKvv9eQg3ZTxQc0dd8GCcocj0NwToI5OMvA+1pCPgKNNwk+XxMVMOGcmKTK
d6Lf1lL6ZIiPZoNbxvROwNbvE998FhPxErLx9JtWs1n2EhGGp9bt7nvhVmsLAM220Qx5t2xSKW6I
xYrjwNx027nF2WvyR77G7pa240jikWM893Y+PcjgbmTxeo+P39jryWw8zw1VqqaWxH6VENgnLCOc
PDMkeUS9BRUm/E17VqeQKgz4BMy/qx2zmvwIre5oQ7q/tkQYXU3ny9SZGG5xX19pBOq7ee7SIx7M
jY5HYMePm6KxSSawnBr7AsN8E18So2gB9PPq24qUeENxcMwwfMjit0kj8oJLW8OMcZ5ID+gBSFDH
oYNzw5J57zuVRoG7xgJj5uIyyKpGNk0cYaqPHjk1pXHkwo5CFVv1alCuXsPvFF49ai5dhA2ynaeT
Ju2R5itRFFlnHfDzfOR9/wIOwT8t35HLNHVNiAdwXqocO8vS3x0pjBMS73Q1Do6joqKOVqbdKAyQ
iqKlnlo/HkXlRQ9eSwGLDsdFGkn0EGh99IDsXK4KvaJHhIJX0yrjCUtLwMjsKxCtTRw6+U9OyXus
/Hy64Y0EKIn7glbIdDG9mJgPZEMPwo3iI3po1Gpl+zlqw/zSjOSfTKJr1h0cBUEH4zR5oNetias8
WI1s6/e2yT9J4wuK4vjSUJY7BIO8JbMX7ITRSiqWBsOsPz4SEceawzGiu5FknR2ZklimyC4E3lKn
x14iEyvySL8PEEREURwdq6n7GOtquu9Qht/3bfZKGxxgWWsdZmO0Hm290u6iwWa+wZFl688oafmQ
jULcTciMEMeJk0OqahcK727ZOGEdHYWPR2s5nEXu//xD4vA+YJj6dFa5jSX+4DFCjXtcbjOxCzyB
JXRQBX5ub0UW+bCY9Z4qOUDmWm3STEkyIXWvlsOpYjCtLamAqi4GTu5h03JBkWGcWBazohO+3Jsk
LD0lOZTnMLEpCpm29rhsdLQZknryTVf3kL7eHVIfhKdVXr3Gcu+XTUsF4ET08dflKKv9+cbb24xM
HE9T09Nwj2T6tGzGPnj3Zy/fTQzaqwY5YkD4FTR4j3JNnWL2nUcQNSIdgJKOon0KgXRxgZ0vGvz0
uLPEqxHpHtKOZniyip50pfAVZJx3kA5Rr50Tgy1xmw6/XYkXVDTarWuSDgyUWaj0gvLdx0EVgViP
kuilnTiJ9R45ROq8Gg5qO7/IvKNhg+KguettKnP8mhaduAcnk3rmZz+z+vseFUo3vXYuAlm323uS
1Z5LMZEaZ38A1YZjFptA3Ak6ykEM8A7Kq9bYiquRHp3UqbbN0DrwsZxLVyPZj7y6VnFCBt6jeVhP
PhwpWu+kYWYJPotBhZig3j3qZfTDZGjbiXKwGbkQFqY0zTY1Kqu1scfGQucWqg+ZxcGDTLPPVFTl
zmbwPWTU8/O6828g9uVGCwYyGfpsr5exvdYm8yVu3WnF0FXduzJHxj48B6PmokMUPsRNAFWok/NN
mgoJfY0sHRl1Pz/NFGHtkTCKlUHawhHT0gBq/M3puvZeb12o9dCDlvFpTn3reeJcrptPvq6VD1yp
bpQMhzPWRHIh/fHJA4y+B0Y+sg7Zzym3MnUntNsay9MwjJ/tBoyMHTU3WgkoLgYGCZdmLDJ8vB0l
Gm47ng/S9ys6GjAheYJ3sLdPbhjSrA0bZJ25VewJTFzp4yC2ZAVp1KzW0oDJIaSRnfn+7oktG85t
6N175TyuEoru22pKtLUvvYOTEkakGT74bHBjeQBzzvbpzfPWJkQ3frUZ6QlCEAJ2VWvGF13La+ar
FIcI7lov+apxb8Xcq5WX0TLOrfQHogy34HXnm9H157yItbcZB6XI7A3AsekAxys5WICzZ2VXY0GW
7r0qj1A3SGr40454ireowCFIJ+1Zt5J1mOjOUxISF9uhAed01F7DLiQzaiz2RGl72IjD+d6vHmon
NtBcRiF26LHk35szDkl8KXE/n0kpTo5yGtWFwEjv9Mx3TwLSUBSTNYdE6ZhUGaotP2MGjikRFmMh
LlLNAzJtN7aUXN3Qdk5z08PaCfO4+Kr7BThMpEMHqyuvVWoWN6LF5GD1qDStT0xqgNw59fcoJvCx
Qu131FpxZ3QWMq9prre5mzlKgDscOs8aH117Ns45FDUItZglgIN5ex3i1H2txLh97toftEXL98iT
r1QMnZPV0Mgd7BLvGlEyMGcs6wilkHJxcKrdmnDhhlw8P4I2q1fureqJwY1AXyk0gNZgeU/ceyPO
SAmhIVsSuVip1Af4n1ifSVUFlhLUx+XFa7ByH8pOXIuw1E56BTvdwfi0brtIv4qMXO4wM3ZSPPd9
VTMM9NHRakeu/r6NmQbbWqXYCG3SrGze2aTVLaAtokEawlrPo0RMJdDjo7zq11XXWwdhVXcpverD
2OyaRoPu2Zf9oR+/105eXIcCqsgc1D/I8iNGJuQCHjvlOsPSbcSVBggaKE9aWNaJixoMLL68tSAN
lqUqEGGIHyA3G4bCLhjfzL601nLiLSRwGTZkU2hHM+ZsUs/RBkG+znMD7m6MbbeznJWYYyR7Ztji
N0d+PyTOFoI41x4Snen/uhf6UVs0utol7dsUr7yDZaqBdTVATCPrK4rd76kdzfey3ZqRh0SwxYBe
x5hs7ck/dSWhFdiIYphVuGsAjrLUgrFAZB4VcB9Mdl2dhwGclrSe6w4mBJRtsuKLt4B2Laox8WzC
RCKsHk0hdKs1L8daMW7UO98ltKmb9B+1E4JFn7z4sUZs3zWT9dH3GsBVA047FFzY5iRz0ebuy3OK
Bec5dfjptl3CpamNb27jMTdFCHjQJDql5bBDcXfhysJH3Ptn2XKN6p1kfAKyc0w0se2rwb36uRzO
pev0q3RyEXBksQlzLck+GTK4B/rQf7e85kjt4erXJcwxWyTrOsvds4lvCKBFBwe1N2HPGfxAFJdp
GNyzD+iFNjytjJj8hJozjr+Uy6O68lz3woZ24EkojRFipS4sN50OuTnP2uHsehMRw5Jlkl2bHGrB
NwFLbDcMpb6LnOwzcFjt3IdReFn2lo2HC35Dd7VbO4gl6lWl29pZxBk+nx4lj3pEA6kAeaG2H2fx
w2vNaNPr001zYotus0usodrkKd9e1VcBxglvhptJGwJ0SLxx9CK98+foXQcusdP0mzFqxYNd3ZNA
6t5r9FxJfikf9dR0DhUVHESOU/m43NapJK6w7uFyl5bGVJqoDDxvBBEQuOy3+JyXo8Aw6XsDGl0t
h+HByfFYchrn4AmyaOv6cO04ZayHxDWthwkQ8zpJaxT980SgOdWWY2VRSR/ROd70ob1gZqie6K1g
UrJIEPPDUzFV2cFGcLCuawOBo0hejGDwLkbrH317wC6kA2jTQ2k8tomhP0oX+GfDCwxaFUY96KzA
iMGkNIUSkNg7ffAReJXegeVGAestzNekkOB40YBJEUQBDhfYIuoKekHLsVfaOqKsstr4BSEGLJBI
FfD9tZml07qhiHYCXoXcz6/3s4XIHt8L+Fomdvha59OyoSdJWNKvYzlNkt8beSYmnzOXzMn9HhnN
hN3ogDkB1UjlPKRl19Mxaosz83LUeIphn5ETyyPisyfDGjlMdTODOdyZkfNJ02d+Dp6eQ0cejmg7
Y1SzfrrtwuxidumnunC/IDglyYXuky4gp2ZZdOkLPeKLDR/0Ib6JObrVNcuR1nxmhkeGQYeej5c6
GTbPnZH3PVjEZ3EV8J1Bo2Q9fq5S2JIY097w1SCk01E7xNEz0g+qAihlmaP1ASoJGsWAgzPxFf/H
hzd7JI33LyBOEIDO75nuAsvNCQ4Kn2UZkKbRxgVqSsIppE/I9NDQgmyGQ2y3D0xO3qS6wqT2sAf6
0Oi0TcrqYBoxwJijWcv7JHeDPQG4uE6acEWGe7YKhiJnrAgvmj0dce1iFOxPeqN/FN0j8/xgG1RT
s5pHZjXI+oxjjLV27fTjobdtGgKAHA6A5VBeGSibdCh8ut99t8EG7lwn+RiTGUSw57+ZhdseCZSj
8Y96J0zdI6U2rCDphpiXnB4Sw+WyyQi6qaV7MGLxHfguqsSu2eNfOhp+SxKC7Ty40ShWbZ1A54am
Qgymj0eZ8Joe7EJiadqmjE1MfNqjZiECLiric+nffYGuyiRelXcyWhqJT/SD0LaBiwKxakaYn9Ms
6HaiJioQZ6ERgN9OCMeK2KsfAR91OQT5Zta4bmsGEwHy8j6Sdysus/tSB24WVgBiVAU5L+f2GwPH
HSOQpFtuijtShJCZDl51sLLix+AQHRDEDlm5o3BeQxJTRAVtJGoFFVAXnR6KYdZX0npxRfmp7qL0
FGGUvNggvddSDPHFrJpzU5UeFAU1+8rrz1FelG98JVctDV7rCnFHVFcfbgfHJnWred8M6NhccqCx
XSf6CkbpI4v25AyIBWlZalEw8yx501KxwSxX31oyC3dNq732DD95xKo9nlTrrOTy5QclTS3DqtdB
HchDm2qYiHTQBbeujIp945XlQxRRMaTPlXUJIlTX81iUo8rtDWLkiyC79GRtsFh60Y1Wv6AIL1F6
t1Ax8ooP0azPdtXW5xK0zMZJ6wolHUQI4bSfcwpHJGU1p8Ic5Y5xj/HL0e+s1PDuJQXqXHPvfTJD
7Un/KPWhQvbk2ec4FdMh1onbZC61T3r/QZ/d6xyYERh5w9mj/DZWREwCQxnA96TPA0Vl9PZxD+oT
EG5RRU+eDdZ6DvwL3xrWSId6EnIGb+snlJRjokKgu7tnO+HXf/RG8oGN3muRk3DdgEnxIibHOjJR
uBRJSCJkw6tP7fjBdwkIItdmV5QTdgVLkdxMAkmnrqJQXRfrGWIwPrTkwdAE49ZIi9HASmeUM25N
BMhNEwTrjnOaeC+VGtPcEi0r1zLm7wlizlWkBwHLouowNJVJLgX2SWoTA+R8WBrzQFD2aJ2MruC6
mXnFLvDmF9+ho+tQup7Xy25jgNZcNXgVo7b87HdpsBr15yIXOy0ZkNENjW+cyiw1T7JkTVl6NoKy
L/6cfsEx5cM6D7A29Kbjn5bjHFU4Qkd5RPdVnEol+VjUHsvhsrGNGQ7x//hnyP4IS9SDl83giWaH
Uu3JN/O9QUJf1bvvXoLQrLFTE3W8Zu+yKU8OfZWBO1B3UJKVufChCUEIrgXQyEWfsWz6eDJ20zfJ
GtyC/cFk7RKkXXRMtYyp111X0q3pov4hB0GRiNg/gSdLYWlnH1OGXFGzGlDieF9Os3nXZDg8WOv6
Wy+BA2S4krBejIOPQQV8xgtmKMpD+ODt6ybIniKvf6l1H8Keam8v4p0xFKS01uZ5MuaNtS/F4D11
NW0V0ftvOu78Z4H/4XmmY5qHJDz0sOoLNzkNlj/d5BRVG0ch/pMCXblIidzpU1Qtkvhp4Cd8cR2V
jCk/znagUdFuM7hio0Yrnfhviqv2E/GVeVkmJ1GQv5QMHkM2ERf4I8E8mnGLJ2/6ZA6tuBFBBYUW
OBoLRfTFM1fjuiFKJpvsTV/4lHVTKisd/M07J26uPsDRcwVBS3Amb8hLENwLr6814jrVm63pz8kn
NwOyBsib4TJqwA7TL7skaX6ziDx4LQVxNB5zhGPahv2D0MSs2g/t1zEBxDqDk5xb+4lgy2LPTyAn
rFXmr0UenPM81j5gZZdr2zd6BIEyvXGJZqEEDKFkMo5ejBpPF60Lb7Tf+1A+uEHkfcdzv+lhWeJ8
dUlisrB3haima306EMfnfslyi/C6Fve9p1NIx5r4KEYaOmjBMT22hrcpcFCjYxxwMmdgWuAuzOB0
GDom/LFcW9qG0txMNtAQ7wkP2FPiaE4NBE9Cljr3RhRlSj2wgDXudtrFq7VwMzXC3rDY/2FVzYEF
JXRX5DZ4CPK7xOiNZ4ptSEQwMaeZmM4OK7jJKuRT3QYdctRy7VW047qs9W6tieQaXb12qO0OSsGU
P0vWCOu4YxUc1iQUxX5f7G2kwG4wxeiFC+1hDK9T7Hhg4fB56Zr7tfYbMv0+5yPcug7F+jhqq8jR
zXNplXwwwrCPQwwDqi577zrUGa6hPLoYSo7t6eOZ7mRxZMy89kbcPZiZ+5FAakOFn+F+mUbyWhtt
bUouUgZeh8rtHruGi3ET6tDR/PlbU2X9AUs26VUUV1f0rfIdMp/wUAPQiWtM1N4YNVfLJ5MoHjpW
CQhBEY+Set1N71K2TNGHWgkaKEsJx9rTNnIfDf2jsmx4EQTc7/vW/+SWWB5kKa1TGhElNpVkb5km
59hIsAZRu68RwZPAzYcnvq1JYTZYAxFDs8MHb688fxqgOHTmPgn1GYy6fGCIINUkFsQYUB3Gkh2u
pFW/iRaqSU8bqZr07tyn7YUyp3OB6uN12V2OkuRBzgR+gA9vrxoWjszmklYPzbh3pvdJDDeRCwKJ
4Po7fLynKco/pbMPI9h1z7EZu7d8Gt5CrM73XRVcPIlf3xrcBEE2LRvE+HcCcxNidpQgc9jczZS2
Q4+OjT10uLOLSp7bqHucEYRtfedbZWHJcswYYYvGZBv97LaxcrVSJ72hIoW47bNtN1je3nWdkLC8
9qs+TPI8k/GwaXoYrIBW6jbaZ8XYXWXVm4guqaRp83WofGdvTdhNQJVLIvyoHJD24BLYppT4Ia50
8q6OfaLyaJFAH6aEjwNr5i3KfO+9fpkYlJ2gvZvMvj5NffIUjiY65ak0z0lrbNyKnK1xEkT1yLIA
N7A2BAtIYZruQbOjnZxYeEoKekMHbn9uWP5TKi7fGO2Zhevxbrbi/HM7H7EBnDrLjm6uRq+ZSVLj
rnSEj3cR2ZXY9vH9yIbh0Kpb7QJNkSc1w/uB2HjGeSjTNvlEHeb1ncEiZBvSlUAuyufHxNY9ywJG
VVeIl2EU1b4iD3Zt1Ln14tkTMMGcB0HLAdneCQj4UEHOYxB/763UxaMWa6e8e8Qi1H1CfPypaxXp
PwdMInGcUcm2jX1JBM4x7CQybfrzE2TYByN2rX2BXg8ujd7fXNTtJfzjIG7tC4py7yjG4tU2Ynlx
GhXHm5sCslGAFwcuByehljz4PMUm8sd5BUAywAO67+Zw3Y/eIWL9f25aifVETO65YM4YtBSOkt6E
WQ776+poOulxKI9ypzCukcQ9mNkdnBnrlVaFRvEcVyLsG6YWRk3D1/Qb6ksmZ5/pl9A5psFejQCp
tlwdyCvrwoTCSWDsey69JzsyZ0SXeMTsaLosKnSLCcUlMhmRyUg/BwMzwlL3K5SSaEkjl2ZzGRnP
CDjbfRBDwtSqM5XU7BxaubKHaD/SAEAlQTzlswWx5k6D+ef47wttqIFM+jxT9Mch8x7pfXv1UgN0
TBccvIFALhiGwYlPBGgm68SWmJob0kj6eVBPNgGFs3OW2tlZ4vtf5wjs1pVR5RDa4QwpO4EWM+WT
uoLjOS4ydjOMvrtxlYIpwv3kAkw5ivY1Cws6B0YcYEJM4Hm5XNgpt5rs1iqLIyL5ZxtQslgBnx5P
vMARkSVdgZVogAz1IUU/L57stamF/ZFQkVU94G4+lF1DeGLvjKsCLQXOFq4vsxnAX7DbcrhJxzd2
cUojvs/bF9NCCE74E1zPIafFtHCg8cLNpCOcksa7q6u6uWvVZhl2Un7B6FCSgzfe0bRkrl61fn7z
VJvaBgx5dcY7M3TkwY8Z4eFhpPTPjOROqj0vggyoEsXydiAvhhQzwxT9pq9TbiMLzyUzjnisdO8z
jT3XAKO25ZykRwm4NOmlpMvqsQIV1gth7VwmbR2dIypwrtyhex1aQBTAM64JEj3R5Bmp44k8IlYE
ehWAKyQLgsghxuY9PrYP6VkhK+RMEEkRXfO21t8DIpugRbn5Vp+N+65h4U8QDTEbfJBEm1f53q4L
cE56+nkwTOJRwcuUuZOrrrn3KnLE7hkiTN0Kn+vWoGA3TufQIYqPQCcCoi3/6yTtmihIgr40aZ4l
faN38Aub2UXgVzMlvRkl3gd7xF1bOf3WpoBy6pnqGV5hfMFftZujjO4Bk9Dcp/qXdVpNb9OksrPH
UQoKrmrEcwyaQkhcnMxdL2NKPaGHcGUYNfQjvQD9rgL5zPJj7PXvTth9dYq8OJC5PD2Tp3qmtPAM
yj06DC3FpeV8WM4MwJt7mynHtoTPszGzLDgSg8DvPIw445sE9Halr33KGfsmt+sHjDsbmGtASC1Y
bRWlMvpQn3vZkuvDdWNFM76+hLHxTANcJ72Ofk7P2m1HZYtlH+1O8mMaUkEy+1gBdlX0oGTVgwF+
zYXzXWtmbkpTfc8803yBHyM2BMHM+2UQhtAK9QiQ5d4Z268DspRrVjc6oNWq2Ew5nc2aKJQ9GfDO
dW68V1kU7XOuC/uKcv01qR5c+v9PbuJEzwL6OzGikYFOXCATUNpdeyhRUS4y3uV4kfsue3Dg/lD/
yslGZhVFcNyclksC8b1HyxYeOW9K27ps8nx4g6iYbkYkGEv6UkeYAgJhpYj9uYtWXz8O05ViM6pW
tXHUYkuoZdeyp3cRVw/Sc4INP3mcMkoZ7gNoQG+bkdyw+rmfRy7UkNoirdXU0uNvoIOfAAO3Ohtt
pR8b1OtJC4U8nskhQnKB0rNVms9lz0gKlzHcfYs9ByFxr9wVP3dHtRspp0HlMRrJBug4feXyBP0U
/bzaLIe/No4nscok9GqXOJnlCZYn/PlUSiK/7NUqKcoLi0PGAgz7R5IGW2ccXpc/JsttyxMki75+
eQm/PWFCcNoW3vZrpXTxhTvwRWgxcv+fx+rGUFkqBkQZm7y3IN8QhrheVML07v4QE/86DKTGRFVh
3/+tNF7utnz8v9326/DX4y3aPMnq1zMTb0m8g59DK1BfoPz1LS7HmlbyTURNeOLkx8MdRPYpsGv7
lA6SZIkWW29F0Xk/DL6gdPi03EGzvwizKY+jN5bNeVFxL8/rzeQ2UrTk/4AJw3ag7APLniH9ZqvH
7ddfNy23/xSDq/s2wm/2k1ccfz3dco+fz1mMFP5wLbubRSdNBe8PsfSyt2yWPxAySwRQ0tnrqHwS
ND+PbSmp4PaE6aEYJ3+0yhDBkxxthlZKqBgnllxOt19fK9CAXv2oll8SPkUk/mrTq43tAoir5kgi
gx/GU6WMTibleYp6HP7aLLdlcmZlCBI6TlpIZGTgFNvljSxsj2UD1jnEyV2PyEX8/EXEPVInZT5y
aCCjc6mB8gZYoXHO1DvPxTk+RZT7hD5t/czbA/tDseU/a7itV7Sb93GWj1yi3R3Mq29ZJF/wjzxi
PU03w7glGpTZqQzJUw0NZAd4iUbPPPtQhyIjMbBWoy6gdfiSRuZdZpIPb07JN1+w3qER/uIW/MOs
VZ1FoCRaXrz5k3Xs8wbbZSDDPXmMV6BSLJUqhHohHAOqoK9m5dy18DEuoR3u5KyKzVFwCRJXnjxe
4GpYeVPzhVocvXIaoysEYJCS+GZ4QjQZq6Zpp20bUP0HoEt1E8x3Sgx7yUz7GLjWNbBtkju766h6
wx0hLY0b450WBGE1wZpqHRGM9Eg7uLxN92an9T0Vsz1EN0MPDaic/tfSeWuBHa2LVhybMPnKaL2h
Ccj7CaN9rPnotarp6wwwQQMafzJpzPqTAPxQOi/m4H1o+l5vsng9emA6W/osk/C0lWnQLwgaUBrZ
RAdHmiwWuIyTQriSTkecbJcAXcBP0VEDuoZB9LmKKjKIOjCMhjkegVE+xHRusMgdVYh35NNPBEy0
lzkseq+E5Sw2Vmp3a7o5KsfRN3cDBVR8XaPSo8DhLowWqYMPV9ldGRafXMNK7ASv4aiFwGvpK8hd
KVP658J4L9w9+cCYezOm+GUNG6APHqL2lhPUtS0yuLiiU4p9P9u0sJ1Z06YNNh2mXzQCXZqDlrEP
ENsAmavAPpO7szLN6Cpq6wn/sVgHLqR1tBGPlKiuvPdmVU4RimIIcDsP/PxYCwMvEyA/Ehtf+XX+
MNpNO1MnxSCA3b8djnbIyWUY5iGYbXoYltzPIEi2bqd/YQHR8JM1cWJwbscb5odg/yhwjRCvyrep
teCuFNGXqCQECE30BoVksAXlR3BjZjxOnvMtIFLAGU5Eo5KS0/IZd7VOoKCZgevAbrmvR/tgK/yn
rkCgukKCthI4qKkwoRDApi2zZIizCiJaK5xorMCitkKMjrBGMwUdnQX4UV+xSecFSQqbdFaQ0uUm
wFkQVwCY6gpl6oxATRvopqbCnGYKeOop9GmsIKizwqGGCoyqdfBMLAVLpa+IoBN+6oi6+CgUUrVQ
cFWIZh7FA4CrtkKvBryDxi7zB1thWSUYt0KBWrUJyiU1nHknFMa1UkBXizYalYmmfx4xNd16uK9c
KPrnZdOOp3EEDRsXl0ihYmOYsZWCx0IVHp5J56HaD1lWi+fvaRR1QHqH6D6yNLK3sp1VBtA7MOgf
PG9WPxMtegyld5K2dSlozPq905+r2aFH0HbEEXmPVmt5j6MR7aZ07u/1znyq8vqr1DPBnyZq1ZOV
37l2W7NQN4ajbyQWo0aN2KYwxg1Y4RIndb0v7Ma6Gazs+iJvzwi/P5jvJLuYMiJ1P1K/0tweLl78
mpWxz+x/qLcBaceBOTwj9GhXZj8QYu4Lpk4l00LCpCoyZ66OORGeaiJXHNE17Fz4FfySY/hzBCBQ
9geVEUrjYhv2Q9VDmdPccNxSrmpWhfZmEXR0tVr/MqK7OsxzFW0yEsg2OCXKTR21Sq2eyS368O9T
aj6hrJBPLeV5GZCz6wIlmBsButNlXEneMmMaLoGYymusgcJVqpuqpioZkbwQzvWhd/n3/11ZbCjH
wN+E2z6qK8+CNWrCWDF/t1rMvRmLyLPKQ2L8X/bOZMltJOvSr9LWe5Rhcndg0RuC4EzGoGCEpA0s
Qgphnmc8/f8h6q+2Gsyquq23nWaZllKmGCTocPi995zvOOmB3LXK73IITWgG7w6ixW9TDpOhWead
WMUdkyRP+N+/BfNf3B5kKLGh6oYwIHPp1j8F/LhB1PUYCKtDriF3CnrzQRHWvtVGWAs8yH5kJudz
BAHVzi2H6Ga7AADN3PA0Yn+8trZylHFhdF7FpvpgkKHhhC8dw+Uj5ap+W1WgX92o//CuV8H1P104
Zw1RkRIdvo3q/R8F2bgZMispcYumbif9TBjOMRyCm2EtyN7LzMYf6kDyGYzjQJjqnrIp/bFYB8NO
P2LoM0Fru++TXxlO9CFN/bWkmUPzR3wiUBE2+xdHYLoxj+2aI47xejn9h/f/L+YGrvoaACMd8sh0
8SU4/zsG2twmeGYMWbLVFRzdbWiKcdfyIXBCpwiqj6gyijUefNgtmfo+yJjtwb4SBtb5pUmwN9r+
y+h8iDRpDot0vrtrB6ROqh/ceY/JVFX7CV4LqZwR8NbEvtld1v9/C9j/kQWMqB0YeP/GAnZ9j4vP
v/d//fef+G//l5R/IfIQEh/Vv3SwbbF4/+b/Mv6icxAwwPFByaSDzt36t0wh9RdbOArbGAYEBkw6
+Vd/838B6xNKMXTVDReDkqv+rwh9/2p2YJJKpYwrCOcNSZz/eG91CotLN2lMYOaNoJ+5wU5srlan
jfnLODU/+xftSH8k2YgjzpC/u1CPf72D/0fR56QlFl37v/6n8S/bETYkKeh3ueAB2ZP+6YeXdDJr
iRuJRyi2lBhu9Tkbbzmo2G6PmJzoPUd+GuP/649d79e/ux97OxAD/mqCRr4TnR3lD7hW/R6Alckj
lnCvncz/w4/8V8/OP37Qf9p3U2wrgTPwEzkT9suTARq5JXWZKmXbJa///qraauU1/tOGiVDJxkVl
Yl7jpPdP17XNtAqECPyykHDCUyTVXtnWw9S5nFsLp77GwJl8ejQtPU9KaEAzCapKOOfUeJBgzPSq
8mLxExhMO1Yu0NI5tzyShJjBN6hSDMeCBtbq/Q6I7FugBmODDV3HptcCs7V/DzWTWr54BiiqOBRh
am0bSiKEw1zhtKZSS8aHQKvNbZ6MBFAaCQLCFinaxGhT1s5u4C+ilY5RV+pHuzSfmbABUUHGzREr
9JuF5qol8xt8FaCnZbOl4fWWui31VjzdLeDcnNTUt0llwbdrH5sTIVA01MZF9wNFvy8skfxELToq
gJvzxMqz3jHU0scp5js11qo0BvyciVMrkd8aVnsl68UzhTihRjqOZvfLKt1VVoWbvrA+Rd5f46r+
SQL5fZwr5J7tVRPj20zhQ3gPV3ZJiKZpOTunRoPwWrNpKkP9XmgyZvKDThtdztnCNTbASnT68c5B
nbT5qvmJ1o0vBu19QSLDPGuAIUvO43Jypq1VHur0l1GYn5bGn0MJzN2bxltkdHzkEOGh4+Qe0uin
0ij31UgMKEfnwOeyHbR6/l5oWK0ZWHXdIrc0Wo2csopeG6bsMkZhVP6k6cMIO/VVP3+my3Sn20HG
4wTTbLqD00WCF1R7tMIIvdXyaVn5Pax+F3n7ThM8W8utekNACCWn5s1pkvtqrH6uEghNyZ1ZgK+3
wPeLKv/UR/h3HRLW9XVya7rrs3iYy0dZA2dOW2JsW2QcFcHhVHgbR0bPoWC7qpppuxDgwli/9G2z
vSwcsz2VZ6uAFVV1TpAAcCYL+n3LVXNQxY5S/9OafEbiKUqYl6X9qZHutjc6wmxyfYUmPHKSxVCR
xH/alE+Qt8RJR4gfUgveB5J7TrhZ8z2xgLAlZfvbLR1q1khNfp+mpzzl/9YW6xNQMGAoWFKBuUDc
RVtr4Dvyaoc3UtuSsrtYck8fQj9hQHXNXHWoYdh7Uc17xqD15BrNs72wTDCbX8qE09iggVuwOPRs
Mi0iooxIH4B8u7Fm/dTgSTdRRkNk1rdxQKcgSkk3nYlo0Id6//VFu4SX0Hd4d1znkdciTrZjjw+4
GKPZ7CsN50pUd1sjGgnKMUlRgMW3Ll9mWbA+6/IXQ7CB8XL2FM4otocQ+F9nO88pwFSY8Hy6QEOJ
Vi5IrwmsykkuTY/rupmYoadQdWZThETXdj+NmtjSVhtIDK+EZ68AIs1tZrQxRPNMlO2F6D8zjYnu
jERj6HNksstZ4XE69jr+vwqdFqD5x7iYjH3bI6OoOrSCDTkSPZfva+WRrrhl38U+FFY/zTXIIYvr
fJ8kAZlRQeiL9Y4j4pIFg8gg2rmDjgV/5p6tbZNoIgSfvVkRBhQOG6dD9reklNaNpn/mRvfNRAyZ
gnxbbO5UY/2HJWAItj17vN00O1eO90FxjVvR/FQxiXTK7Z+amcyHBJK1AzuUaQgTxuE1GBrT7wXe
Dgxh1Sqgo4cjhGfgviBbIj+uy8kpyfOaTTazkMoAaf09s9C3EUarOxAsRC6fBDi1hFC+ISJgai7n
164CYRjo3OJRQKujYMv/+j5THVyjkTKa7K69WPngWdRv8oAP5dYbXfJDktD+RFhtr3ymYZthevMm
JFlm8EwAH/+ZL9VezM8mG9mLXfewWPI5smYgXChGJn4Tut5TbMdPzTDu+6a4aybNuSYGROfGzdef
n5Zuh3H6DaLXvR7me+PmLdaaB12ynEE4EuaVTPeeIItQxd/6pQbkuC7G0f40S94ninP2mAbhdCzu
dUHWXKUAsVqfZTLfTcFqZC876pP1RIj1k6HnTyRQ/CFWiVY9kG1zvY9JOUXSyeWiH7yzBzCX9G5m
T9R56AVq3ttIgIKlvfY6lyKf+HZ6vHERl3VaN/dpZe0qp+SyRuGGEzqqgFHWm5jnj9fMoM0yjaem
i2zebMzPWNFXwBD3knUPQ0/Ce/c6pwcqWxRoTMsIPE5o4mjzsXWbn+slmWseMaaNdpoIrU2eoiZG
PPH1AQ0Nt0UN9ftrwQuMfnWb0J9WFTGxfsvP9GaD52hcir1qux88kUPsk5HfJHzhaKUCn4bck7Jb
JAXVz8gKvzcpA8VY2fu/Zq3zGO9V6xtuHOyJmEQZZlp+32QfiyFRw6y7mgh0SKWwpJDELjVBPLQW
aGH4wUg204hWzxmb+VBWbet1FdBPZLVPyYzvomSw45ObuzcicWkqojCMiPwWY8yfmoKbwpzGR6Ln
b8Q1Xkmg0zYjlMBsffJFXXa1EhiuMEmJn4i+8Yw+8xWSHz8gn0ND4DnjvZoUCZQCTWiaEOjckQGA
DXJPh4NxYK5XW4MYC8Ce0usi2PkR1bi2OMLTuGNPTlyApu3mu4uUP5Gx7rPLansknyYKI1LK4znY
EUvQjC84UXydsJnObEIQ+uQ8OpPzvalJI+zhCtBt2Ji1GuDyk7lAFl28FnqZrwteiofq71YsfpXb
j0liwn7qpkvK32XHLHMOukNlDubbCPbKETkKY441QdKfx6QjqBmbrwBVPxS5eVk0SCd2z0gjju3a
G8UPqVjKDO74UZPJuHQ8tSXwgYiUgbJZekrl2i9xkTwszYRyJtLYY+33KQDpmhIH6Q3Ql4Ad0F93
LD5UVDhczkwi7HVTUjzKemPC7kKnn31oJfZARy48KxjGbCKQ32zaBOPWNpjjEobntMCabU3eEaEN
GKgLy3O1UYLDfOpl8GHPkKOA1/7UOpI7Im3maszDgWCeMoS0DHIMdr9pPmuDc2zcDhQyo1anrRDk
aROMaQ5wfJSK5gRtS6bjDjqV5mIu9QMKnuLcLulrqLH5kKWykmsTv4JPJAb9AJMi30n6R1UR13Sm
CV6TbTCh4EbfaCwiPgzO+AtFIcZJAtfotxn+IEjB6YYXp0O/5JjalqdDySLSCTzTHZz0PNMbe4Tr
2/5mt8PngVclXMle3QSOzRn7FyTzZD6J4L1EJrT565uIQd0NszjY84OpLRd3in8auRtvgd6Gnm1l
I/cHInompUS/x65Jnh3GW/A9wPqw+dDTkcSsHdDHZJ6rIzCboIIiS6SZRxGKlMd+ma342YoU8lzY
ZuhM7WLLmNxgLo+cG6d1TMClhWFgcm428S5FbJ0anr1JHZTYsqIK4dSRcIWPAOj7FgmoiUpmayzT
70FxUwWRUWFuw9LdEHDRwT7cOR3GrSisdFQq5XPB2HAF0/1quTX9svod5ywI7C2/SIMtNvOiZibK
erVqQbcuJ95tMnfkuVVbzMq/FxpOPglHUJSjkn17ASa2brm15kLLtXjzXyuKjSJW5JA7IrjGpUzI
okbHSy4aQ1rynC7GWEkcHowWHXI7DlwJQh4kALDImDMvYcBwmbTgMRO/QxpNfitJx2TIdIUEncFj
ZqW1GDImWkWwDgJ6ynH8kXaES055TAWSMH5zScRwBT4LiltONk4aoK2AjLjUkuFU2PKkN1prq5n6
nUYvQhwiLEn0ST03q9Ueo917ngN7rcvjQqDbYx7PbAPwbUUY7AMe4TvwR5yuxu4PKikOblP6QVU0
YDlek2Rrm7Nw3uw1qyfUogp5osOyZBljdUd3SOkDNV03X4XJAKMzMmcL4jf2jPKmYjRdVkR4RRwQ
9lNF6XOlk7+0ZsmSDB+hT62x45AeTDphXe6GhP2oMzF+puyK+ZBsS2Fd7Dj9iAB78Ww79shSvD4z
B29CfQZF/XdPwYrQkhzIRpidj4f93tgAVULzDxyF9NQIjrZVibC9Bi21kTbRLpOsj1IQuNPqWCf1
tH/L5PCsKqz/wF+5LgFKLadhFZhB99RE83ZQxuhHKrkxwPmD9J5hdYWqp5yTO1iRaKeZ43jkjHoT
JGaZeDbQyQFiN8wB3CZHi87ABwWvfZrSxOdMiX2tag0vadESLSSfAKbItlQKOznHhAljj7eaaQBQ
5XzHXQTP2da+xZV6NqsBteCX4MVa5GZU4c7GtjOEBLii6OEQO1ct6qmDO4j4ylDiW4AASIjnNsU9
Au8pYhR+ShD92npJlzyFeY5impoDqCy6i+LIrz4Q+AJH1yShfIPtE/BcM69L2G0GQijfkAZ371Pm
AiefuyMnK2JEJhlAWI0wF7uKLXwUFw7COWNO7mt3dElUgnAR0zKIevCihKYXXmo5zq7TzRdh2g+a
M33YTTZvFbhqdMy3hACoY8HkPsjkuM+r6QM0iMumyH1mtHrpYxihdnfaaMvVZbl3o1+i0IXsEbrH
biRS2bGbdtPJiSqu7f6aVmvDhDlIUl+XnChmE1PKWm2yPF0CVqew2Y2KyKZhXFdaZutb3A97C3AI
P3s3AoJG0eMSOcxu6UGL40BJJmY/DceFNLddVDs02uE4luGWDsShcOCrS0XvoaXfUKS+NpTsNYny
yLtaDq6TnsuxunYZygoXLI0ZcOaLq5WLvTRbnRHhNOnIz6wfhVH5jTGkpzUVFubrzzHx0/gXUUEn
m1PNphL1e4kbjJ3EOKUY/Gs9uPRm7i/OtNeGWtEjyXFl1J/pPB/tVQbhNviF8HSs0FjWL/3CA0aj
H2Q7RFBJjeNcVk9lrL1XIZNFztmoX8HZDmjTCgiVG8kxh4Gv+9xFBEs+GKWcWbHNb32EOlpUGb2C
AkSeitE3pQpcd89Iriyfe0ElG3QlIiPSYBMLgrbO4MebbSwX/JhvBYR4UpBn9F3+4Dj2FrAzWacK
8Vih7wfx+hWvvEgRrYzEG2bJ5YAeGFlml/l5AZxfA6vax5jSq/4zb6vnIY++qSJ4LZIw8WSGgtCJ
CkkgDpuq0s6WLrRtHtn4hEX5xvDOZBQlsWo4vkk/ikRkENakwpHo5yznarFQzapiz9W9TPgL29i+
WiAqvEYvkz12q11PvjCUEt5NJp0DwSoXF+X8oQyTqxbQSUn42jjVWo+VlvEuw1nb2BMCwVmzkUpO
aqvSfJdn9V0v6J9MzC2DiTCktB0It8AQJVubnZlukj8T0EFOHzqpnoP9RgJvRlKtkVo3PHbkIdAd
YhNnSPwqOSTtDEKl8oZEaGX38sws9hg/aroDHoFp6iZP+j8ykvU22auipEFXcbkwsnFGUivUYHHI
uc6SPcURtOEaoFQWTIg+gy1EhOIgCVZDIKruDJfd3VrfpYJ5/Vy/mXQwUF/D+kBCK5NkTWub1/ks
n6Cubr3idozmLLpkCcef2dZOpW4+Z2P7XRWdvrXnJfGYxd9S1bhsKL3JYUUiWMHiFwkbxKhReOMK
Cp9jtrA1OjglMWwLUW8j02m4TuBoqNqiepPSEjzM+TzuZqOcDhoeK9fiV2VWWW99AkilHkfyqhpU
gfZSntEI+pIQp42lV9pxEMmzCrX8CHj5yaotgsk4BAXrVp+CKl4RzdqUtNxzCSdWFSBZnen8WmGY
ezUetYOlT+12XqyPqG1exrZ6MFWktmQRu0hp53MGJnVnKngrlXCvY740x5VNMZjmQ1aXEBgWlOFh
Pe6rnKdrPuteM0Q0nBDJliRafj2rJXwLb6RMSyKqJtflgS3aiKNuoFzaaTq+36V+w2K6J92ds2bE
zj4tlPAGiSOeKdEYKBU8ula5BeZhebnOjVSZ2aVBw1ZOy/wwjeNbkOBHYO7leNkcnSqXSO9SgTEi
PHzdF5P7sL5516BTLFu6rk0Z7sdgQBOBd9VvbFqttXgLygX64xR4GP1/V7n2A/WQswUWlpEfzFMh
Yww/rhfQFMQlErbFgdLZVS6sgxTby4h/Y1+opPEG9l4M2GLXFu6rI1ptI2yuaZG2rS+cdJeTzpdM
CKvm5ixF/hRpdA1b7PQcdEpOLCmwGr6IcSl2Iwwen1WzMea0oKAkm9vGeIHhC+DS0BOhu66vrrfi
PbF+6BNyRvYjKyfTNFxS7S8Z2LTrhEk0DP3brPDbMEZV2oSURj9kY4yXcEvFPe1RuB0xP+qnjoT7
TbEk3CtG9ocQmQGCd0LWheBYHvQd4hEoEGSXielMx/e36GuaghnvrNHsa0a2+5A0OzlNF2z+OTHj
ZvpoV9pHkW4RxSv0FtW72+hogsImO/AogiX0U2p/zKVy9ypjAw7bFZJZRu5eJHhWSRA6dCRhTLG5
zzAMX40mP4BtiD0+CqesfnyKrQJHKwWEuxCuULvp72Jif59JkN8X93KZ/FxVgTcIEk1rhYe/njix
pZjjJgze8LdJLSP55iLciPacYP05RC6gCbGIeyu0F1UwK48J+/A68n39JSBGWGGk3zSSThCDZDYg
fH5LYW++XhlCxstX7vZUc3nN9Nc4TkB45/wpnt8Z0id7uihXqZHHAEKY3ST7iDUXBXtBZmq7EGHa
Cxd67toEXOiNl2P9MKJxX+0axIKO5X3sbA2xJeOAwOApYfTr2dqUOxS+D6NGA7rTjxnZD/mQv2i/
RRCcF4QjJCEsmLoi8VTP8a6rrHH90nZiiHZ1VR17u37Hm0qAzhqrR0neiuADN9QuSJwbh6sdCdX+
4grYzzGRkqF0kCxYZ5nBrlczsWudcdEkbWxU+gz6AfHzKZyyeU8byKSJy3ZKbxQVg182w2/Ab2Q9
G9lNYnMXacjBPcH6XT5P8mLJWaPFD0cA3SFHRIR5mw4pUiXbS1gFJaEixouGQtZ0gHQNa5EREWag
i+gpLKKjQOtBZ2ANpEuttyCFn1jX7445M7TptSdOqO+VCe++n9+S0LkwJ3hqDTa7EeV1TM7IYjaY
mWdsEFV5kDEfrZnKdxqDb/FkvSya/TKm2S7uxqvGzBEfskvgXpUgBDHyd/Jiv5Gr/sNu+I1Ua1bO
go5PTuOs5Vb4E6vnDLEVBgLSLxcBUW5CnjUb37saQV/FZDxnLaD5K39ZGtCjrmE/ayz+Mb/mhvGT
UBUui22SHMDzzlwFVKpkJ4e65dUIxwQSdu/rudPE1MCZ8jLqKz2weYrUSUsdM0Jsn6LrgPDJoKzN
mA9t80xBNrOfQfm736yg24QxRaDG7lIEtQ7Mzkn3TcWZWzBmkUTxeMOKYWiOM7ek5wYBeV86AKQR
NSJJg8n4VA41op7pp5kEWwrth5b+kp/Yju1VcnqkkCQeUhyKIKfXZMprCg7/OrfqbRHyuy4H5Bpk
EsOHQ8luF7eoGwee0cQUDgmVux72HDrxqUpShNdqJYFkxZaQhXQRMOmz/pNdpMUfTTpPt1aw7cda
zCgkTHgP1H7LTORrp3BSBm75zRgs50mkdPTmcEq2hZyro2kS+SShJzyNQJDyz3FwPwoQ/5rJbS7c
+sc0sFt0DdUOuksyYHdR0mDAdmdGySE2Pg5GC51pDBxjzKq3wAQgYaOwxfQlggasArdVZqEOJHTL
yTq+woQNcorKk5NKqn1CSjxlqJfBCJ+buqeBOozRlvCnrwNLXdMiMsYhOwvtqS2SBn+KepySoryM
TByeJKoLS3/NR7RSbaPLk5jit6Sv10SRrN2ls7XTSj06l8zqMC3Ju6hH+5DZj7QF4n2DCu6MDTBF
t7yp68o8NHn6jDutvkmnP5ZdBuahJdYJJ1HiLNo1La0XWEC/W61mNkTT/8xhrzmTD+ppE4kjhcYI
JqCa7wns2Ym25KEb8kWYgWSn4poRVkmu6NC8NOKea3GIll2EB+2tRuRvwJhbGucUVPSv6vWc+vUs
DDVeIDGflSJpMpwwTQoe2U6f3iyNBnBOUxUxzbW2nGCriQK5VaVehG0RszEhBoY/uYuBG/GQYoyo
8+V9bfQoFopNOwZPncDEWkfxx9fS1RKPEl/PhA4acT2BRrT9VhOQgZiOeMAL/KNH3Sg6QpOHWwyO
AoVxxzgwgLFYDT/tSd2cAQzb131OvfLHavjezeSjicmIyOrqT09mhBPwsm67xqxUpUVSfbT/Wg2g
ql7c9T2W63GrTpdtt0ZHE/nBiYg+Yp2UK5azZCY20wglcVRWjHsRbhymuOQlK55mUVK128Radr3h
SC/G+HgyE/fdHRmTxoGNIdbBOp9yAkgUEUy60a8bEZ70YA1JzRCC9vY3i8biiZxyGnSZz/bT+XHW
4/dCN4XbxXcXnsogFRl9NyMlu/YnGVCbGjPhR0UB4EIp7kErXzif8CZN6g1zGbVDh2/VrSmfqL1I
RwbC6Ez6n9ioDN+NXHUa1Mno5O+ljVw4TSEWKhP7U6S66fb1b307GFsWqsFAf4p3bhBnW+Tu5OFw
FIh1HhE4h8eDbdkm0kCeIRX5KFttru6iS9OjsRqOnkyNezbpcrEJoxaX9TSD0HfYrUPjzYwDJO5N
djIGlLUJpvuN6erGQ4Ub51iOA0oyFWDECal6eD4eGjiAIPohu4Pge+j0DEwRT5lJNj0tBWcrAzP7
XifWvtHdPQLeHzBlpidkoJSS8WNEZ4YcluR3oSvGpKbD1MawAHatSbsa8Uq8fa/Kf85jCDxkzDg1
qmsRbWFOuhtg6WBMyLJCoj6AE4nrN4Jx6UZRTEGbituW5IbkO/zDkHuyT86iobarQncbpxStPLRR
X9JZMGur8/u6iveqlL9GBvDCzLhnIT94wgkJJ0yyH6qsH8f1gbaIB6tqdB54mIsiKxl8xmCEtMXz
n74bzklnRazA8XGgjsA01v4AALGn9f87qOKr1hXGNrN0Wm/RqlJzmWvECBU9FQZv+Ne1n2rYKTKO
qIBe4Hz0m0m1ny5z+a2GlcKm31t1CgU41A14HgMHZEarWzuJ5a5T4qe5+v/0tFx4U5T7Ba1zI64v
1Yo5nPOhPdZVeiNtBeGuCUxApNBELAZYRjC8a8AgX6Y1AcBNsz19rXsxg14ZCZo2ObF6k5VamHWY
f8aWDi6N9C4aYzeVzslBWOGM9ZfmkONOw8Wu7AhXLGGGdnA3Kc+qwRbIv6MXw24CQKEDGfXFbB8D
/i6b4sZ0/BRIHd+pStxTWDjk1qAiqnLjPet6OngkJu9HVuM2Y/HuAgzJPhbOZp9rDD/tIr1Y6fzH
ZCCy7Yd5QX6LicNOi+948cata040h5jy76JpJdSMZ7Nexe9lsJei43RkmvsJ6ftGX5aWORE0VCMc
GO9qvY7aBLl2Fa7aCYPsdkWjdC7Gb5VOdJokpPDIwcb1GmZ9jlrqZ2X7UV/LPZbWx5EcK6yuE0W4
Iw+FZqGhToaH1B5hS0DJ8+i4+sUS0EyhHgpr4eyMTD1UKjQoO9yoBS7BP4AitSfLKIgcQWnwv//V
1FlgBmFOOv1hW+7qor399Y8yP+Q/ff2/MEcW6/vXK8T6SxIQHoVYgcoCGkNnw1Rp+B7px/OysHLj
HQLKu47UH5Lh9QWkUPOQjVbIkC209lQ2uRcMposCZXGfXO4AgNPgT6aocg8GOSgaSTBTEj64UaO9
P8sFSGDbusFtViyWwvwoOvWZPs2hZhxj/CE7IvYeqnY8p5G7PPIZ4pNe9axr4SuHxKxKH9wH3azQ
/juYd0MzfipipsdwCFIEMJ9CsI/lOki2JUmZ7/Pzvhk80BdH+wbY0Uoz90JW47EQXUmCa/WDYMiO
TsL4I0EMm0/BcNUl4QqjY+eoA7BnZK51DRu7Q3fNd2jFy32qxn7HXL/wrD5Oz3m+Mgy4InmVU7zk
YrjWsE5QtEyHqqTWMzkywZjcxa51buIg5WSdPud52QAWKe+TiTBjjatZ0H2xN0MVNPL+rSsDEkiq
b3OqMaY1u0fZEDM+yhHNSduc6UkV6M2Gwe+yQZw0U2OLMVIbWJ5KPKFPa4VFjrvdeakq/9Ba5JAu
sjcXDkMek5UkAsJJiM0Jezql9aY0krOef2V9IM9zrSl+hgd5G0alNhGdQ9+AEUnITo7pk+nyaJa7
roFFUaww3xygRoi0ypHkf0YuUrAxHp2dUhY4yoUTVNh2N0s38/2yuABAp8Tdt4zV6D6I/o5KJ6Hw
htYYm9WRBmD8EOkuHla8Vw5LXZs/58JJwQJHxKwbpyEKp2PRov2Io5XyV8yTNwt6ecXQDWCkyadM
CxY7aq1NneX1Gbcpo68qDX0ZSKLSNe5/DMC/l8hS2D+c56oa6UxUTHHrmdF0ssqQhkgkZ3sS8IEb
eZpNmW/jdvxjJiPJigS9uMzu1FL+SSzxKsb5Fy4EZEWxfRFKnJm9bWkM0Yw0CFuis/SGLC/yw754
YRGLmz0bASdoQFxdtNjfgPmQkPgEtYeyO6RhqWPgsHQcs20ZyK00yP8t8OdoKs/9jOnWqUGPyq0y
qGvg2muK2UofpiA/NF3unBPaRceo1dzTMAQuhLU2Oo2Cj8Hyz4+hK61zqZctNYhrXohQWvZTalrX
JKicHemJ4lYGTNiT6NrWdnBDD2X6jQl2SBlB4UMBLA5YJxUKFxDMXdmGoCNqYysMMTzTge23owYl
n5i+LdavGN14Pn3r8NtuG62LX2pbA6uKofWF1EQyYmyV35HsAFtWJQfgSDLkZFB+NAIKKps7jNyr
oHkdKWO8PEmbV7dpWOE4NF/DgLPppPfFa1czRAJiQQakA3aAIKv0VW+IN6d9mby264uacxO90gtF
NGek4SvUwtzrOKTepwIRQZa4zp2NiYZ8W6k78qrSM8gXeQxS14/n0qTDjTwK+izPuvWXSbSYNxGQ
xTzF33t4eqCzmK0HLqC8ttbANAlxjGU73oLQHm5dF5M7VlTWpY+YY66/39Ujjl83H5hTYZZtje7c
JOpg9NJ57VLn3sGxZcP+yKYRLGe6jhc0I/VzJ/yBW0N4AKoZH4et2oKPNrhKyQTuLm78ts/prQ98
EYTJwa9O4l/MK+dd3DSCNrW0fcw5tK10Y76anEtojOAVwZb6rs3LRdeN8jGRybhfqttIivE+q1P1
uPCOtUSuNJiTi+H+ORdsx0yAwZEFLvvZABiS2vYQpI06pyPuZKNlImhXKCXsQqyCHa3zyqihAa75
DZQDdAFquAp7YHoyBs4J0Y61BcT73IXJuYO1sq/bkWmNSB+bOD70zZicplXzhftp2QwD8+TJyi4B
DE+vW05BraRPY5+THccpHgJwtPRyOTBka/18bn47QULDLb2Z664dZhW5eHnfbPsipz5qBLPRta5l
SuKNyEHZ3NlEiqHFPsKjQUY1Uz8JnhQhFkIwnGAmKW5OZLk+Kkpyj8uWA3s2gDIleO9iCSmvCYdN
iiaXoM+5Pxs2nIaCFvCDKpMLk69zi+UWXrJT7ionNo9sCNOB5Sd4Yw/aMNWIWNeY3pjm+QqYJNsR
KYhaOKVlkTj0UlLTT8VWnzmHRAvZf07CYNFO7q006sdwhlFg0RRj2172VlnPJ0ohTOWvyzIszyFt
hAuG93BbWHpwbaORRL4mgt+ruyckcV5RWvgAIyABbUjWZ1+Dx53oCfAhl2MWdcujWnBwV/A8dCO9
tY6ET9Xblww+k09GhnOyMTxs+pikvEzHaxni/5PCfGAqiFDVst60pMLR09zJ1VKsrPlBVgzLJ2FY
V21hx43agWRddq0DrkqaliW92r5JLkSa0hRIZrx27viA0GJSbMeuLvMTz/7AnwE1e/o8vJUT85FZ
d2fchnCY7ckez1ANrL2pHjq7L7dtxMCmr8wcIPwAJTXqL3A2yqMzr9xSp6wvnMxu4UIKes96Y7QO
1ESPyhfKOsyTuTw3kzudusmG8twM7b6ye59x7JrgmcIxUlrjjzNKvDL8QYAasndaxvu5rx/nKefR
0Bg2jIjwu2lSBkWWszZ/gLw0N9fUSDBvs2RX1E62D1Kr9t0AcVUnwxMkNB6eVfPUYm3zBg4E27zH
lwVQEcLSNDGLDfQLJxsi59VwUarbjVPWnKdWPnwVjlzJTZNLbR/Vy0FleUi7AAXBAFp6CiXxU42J
yVVAj+Tz7DJTXYVCjpsVg/RTnTq61k2U4Vp4W3KzurTQMn3NmnM/lzZtncClS4gYzxtzdONDkryS
s5Cd0qU4rvapsyu7C0Sl7mAnyaMoZ7okAA88q7b7o4r/i7Lz2m1c27r0u/Q9AeZwSyUq2rJkS/YN
4VTMOfPp+6P/BnqXym2jL45RKO9TEsnFFeYc4xsdZ6Hai6WtlzXSdmzpD+bT4v/1d18/2um3LmER
nMvKgWJ1QiR9ohuKU+qV40EB2iJjMwEZl+FShUK2VvpB3AbTL77+JKe0+fF7TxVxMtXNvVku1WNb
rzQZa+EcpYK+CQDQ0bw+ttcOufvZmxfrYC7dp1fzpX3HxkO70L9IwlKg8Is/dK4+cVzA3sZAUBfd
0Rz27iuQqro7VsXKQkso2FNZBWaoCt/Ylp6JAs1X5F07RNsv9Hf+4i47wRU/IqOXOG9kdvIkH0F6
j88GZtUIHs1Mu0/xSFK+fjR2sIn2grgUnKfJtRxS5LZJSwln1pkWofgGEPgQKjPlFL3pBtbH+QSp
XPXzAhf+R36OKLQVeyO/A0KrH70nNXGq4q3N90wI0H4U1hFamelWqhYDeXwyKKxlDNsMhAbVRJuy
NcMM4HCQc2KIlyH4uBVSGPmheMtEu3GSeG/izhTeuXTEeUvlMaoBPy2mhLePYo2wZIodeK2BaB+I
2gW3QzbgqojOEOJ8Voz1QB4cckXmjiMekmadPoVPwgtSAkpJ2B4W2arRFsqT+hbLW1mEqTYb/c96
rzxam5Ch6hBprhqORzPRxkq5Q98WF3b40r5CRFGO/ty85+KGmfrer7pL3m/aq39unqRlqcyQ2kKa
YWazhxOrGhKiFSdOaYFcpD2ohp3PyhgVhp0+itkcNYlwDgUbQkTfLtoaWNNhvKtAb+3IavbRUOJI
6DC0zzqC5jfjqXOwv2RLmj0CrMMZiR0+IQb2sEl3yZN0p53Tbqbqx0Z2YhS+e5W0NrvF30sf4iQe
jbM8zGUGjrAWGdfF/Nps8AaM1IbDmbBLtuaewjEHyXO4jvtpBHicOAbHu9Cwa5fpZ7kvnmGabWIU
+qtkPS7U7SPCyYW/T7iYC0EcCGqoJr8DGQpeyzm1v4P0AY0UIfIcyHB0V7LGvWCHuDABJ8o6yxdS
sOrUFUqMmkX1YK3x69M1M9ZDYovKOnw0yQTlJNtvDIrMvKrz5lws0wPncLQEA9GSG/8pnnTVc55I
RYulnFc72Q433ql/FFbhQVsFa+OxTO+1YK17c9ebX6SjfO+u2ZtGhZ1e6tqOPsstJHnw/RRLqK0u
PVDYKEGfq3l2BbFHGfDSLNW58BCAz0HHZteOTwYAj/fQv8abcm/c56tXAEvVTlnlC1S5MH/n/SV6
wRByMo5oXLKramfUor2FGi0Db+GbM6LP/8TEJ3fYKG1EiAdRua8daUvRp3thKlPe6PNNgnoU4Cuq
30QZKAeFG4NS00lPFua/WfGSPQozWiaAYM71Fgt90TnSW/VCDDONViIS9sVabGaoQK1ZPzOvxdo8
Sf6se9dt4tpXzV1ymhw9SHEh1DnRKe4c4UytCHghJbBmLp7VpfxeXcNXlzbVwlhpx5G4gUtObPeJ
c+L4hxTKOnaSnXhSjtbRD9eUwdw17BPhwB3isB5uItOu3gQA3iu2G+liyg7f+JvsTr/CKHxxd+XW
W6VO/qda+u4sfCPXdYDNk2wJqWDjifoLS6Zou5lDn27bGA/xkSCiYNkCrHikbn8FHhzdhep8Qjrg
tHEwniNGRlrX/fHEvYpet2FJtI0PdJzDgAHm0CGtgdHBDHTGs1Cw1jBoZORgdm4hzZtr7D2h/ypr
7rydP/mvgoHXaFa9c2LtF/VA4KhNMxYiwaJypHsf9fEqhES+bXZBycNmMIG8mpamSftgm3f5UYTs
m81dlqxgS9KXoc0QQCOvI5Rn4z5OvEUSacsHBJH9eC+cZPqOD+Ejem6BUrAdJ6tKXUj7wcF4Ry4X
VfEZs+67dzD3eThv5+Ki3gmn/t7ajXeQDyN2DHtr52l797MzZ+GOUHUqwHREz6yIEnu3q3Ymj+HZ
O7EkPBtr5UPYVQ7vX8ihnoJBgh9t5jvlE+QPyJkoRWfinbXAzDDzn/U/3haZODhPSp7PEoV+2A0M
VXqkjnQAzxesaORaG1AUcIwRAIvK3LIW5qkkJveP6C2ETfgi8kgfpLV0VzSv4S65wD2gajcxVTq7
nnFqQyaDLbbj69zFTGVT3DTzodit1DU4LW+dDMvwD9QuGDHmXOtYMlVgFjMavaQJeBoYPvxa/Kp5
Jqg0d2gpoakAdC6uhT0tWFTWA9BQg3ypxhmPfroSoSosvHndzfyFgTT7qAy2vKyfrL0krvItJkjN
sItVv9NXFq+JdCdco0XtsHWX74NPbx9mc/NDbNc6c+r9INloFxpglit0wmyC1PfUqbf0OBMusXhs
yQnrZnI667fIfP1FdkifrSt7dGlXCLZhzGgDCq/U+ZHjuh/aIQJDfg/5onRH9Cx2/WaJ6PQQGBMc
zLQwF476CdKn3m/GbTyH+DTzMACtir1nt2/pRT4PV8Co5hulH39jbtNDoi6qZ/8pB0P4PkUpe3a9
Vd6EB+7ukgwLf84NM7o7bsRYzIJqHpwj37GsY9jZDYHjtNHAPcHG499LbeUiBhvdXPRrLdpJdusQ
nYJI41o7Ncpd04YupX+4MVng82qmi8CB58a+/VOLUK7AXVALWqVPFYLBGXjv55E73S46DmN35jZQ
6DctMGiT/JJuXcfi7G8XO99R31Tr2NwhTMz6YTYsq3d3rQgzK1g2D6FGcN6yehRwYCR27WKgsRNu
3haD4kDsAe1np7vTmp3ur3BjyDvjT8bYJlRCs409PXnt2LDcC6eB/UYw057KI5nf2VuK5nIh4PS4
F5YekhqUtQbKZFvNFryY6YrECyepnXK8Y4RV90m+JmPJF0mEprtmN9u4nptYkdKN/MB/b2D1x23Q
LoaHvt0a0XLSVhJgjWcS+Jy/VNKlqW04swf6kZ1CmD3q6r6GcGSeOUgKzZ4NW/5ZPtTWqQ4dl23o
S5ispSMTFPInOXikKJg+VHfBXYqnctMVC+/UXKJiFdF40ZijMA7NjbXJxiV/Fw2Cbmbek3bXK/hU
lpyKUQbojpcdimhDcY7tHCqk4OC9mi/ynkki/gyP7YtB7c5pF8pLtivW/qbZ1s/qQx6vBjrCaEoJ
FIIshm2KkAuSZJJ5vigMx3qpk5WJoijZZuAQ07vUmGMBJCPAvfPGU/aRv+Q+zg2bo19gsjX/9DSi
jOz0D96uRP3EWzZc8S5iw4LRgkoO4eAk+AYWtISQJ9vihjLpmZj3Zlud6Ha6FwF6z378k+30U3YN
zZnrmGeP7dcGaIpN3mE96/Hm7acQYR4W1hF9VvCy8pQYbEdAsCUKlFn8yD6uTl9B6WWURvc9db0L
3xNzKOYBlq9NhK4bxtcDHTc3v2jtUbhPTjhletimvGacOpCKviH2HD9Z2AqMEVuPrQQUoq14Qbdy
qjh1bATF1ui1H0ynQjBNXXGcaUdtj44+fBqWoM7VNwa+sIFYzL4Vww9o7Fn6AtK4/Gx21VzilWF5
QlWHIP8pZareuA77lnlyjLZKOdeWhKkvzXWwN3c5XjCTXfDM2Pt37By8F96ZeNuCn8YCo65q0c5P
+rjJobdwZoZoYy5K6+xijWG0aRvtYCR2v6WuTp1CdVwcfPky4o2QZ/mJ9q/3IjFhsaMipYd5dhuZ
q/jJleZj9vEsvOT9i5gdAS0VV6rOnrB2if1hBUGigJCa7Vlfnnu1WJkPDfBFj209KREBex/Rtj54
GKyqEdt4DjRr+Mz75Nw/Qq1vXyxjDhfOt6myfwyarZ0xtNCdlEgUuy9p+S2LC6Bnn0XIRVLUsd5t
fTZ+8pJCsCk7/iMvaIZyfKlukqO3QmRrMn9u4nW8y15bKEbb+Owdco5QFnsl2PbhJ4WAB/WN/gwH
UTas5gKbDEFzDv4+KFHhJrhPH/ja0r34Ih6VM8UMPhZ3FGeEZ7w+LYpk5OzbbM7DFbbxC7U7Dgrx
Z+VuEZBMXfaz98FsnAgbFFX1wbxg2H0L/5ROSEtvnS/Ud3dnYtZ0OfOxR7azvQUUZ0ZdL991m6Sa
afNq4X8kIT0szkNObaOSuZabcMEaxXhprpQKWK+bK6WPupiRMcGhYe7dqQ/Cc7IU38VhSfgUiQbC
fcR8iPCTW16/At5S38s/rFpdAXtollXzbu23c2Xhvrvb6uKV2xAx71reCXNjk2Bz8+dgrhpzLS6L
Z9I8CXdyL9zsP0joBc22NvhADLQSc7dfaivrWB7rR8ScgLPmBA1S9eVN51gWLYed/8quOvzD7CfF
cx0QzdtAgc+zP1sCeVgV1AX6bFb5+tIcfWUXf2hXRudD8OquEsdy57BrrK1xkPAXftBbQHRhjU9E
KGULQ0EKb6svwk50JsATCek2VNPO1re0Tub+nmHVV4twXW18LPD3RPMx2UwiMc5wJJ7d59Mh1qTD
QHqP7R2GR+l6LSTa8nPKPjRt8ZyzMBYvMVr2Wb9UDwwcHpJ/BET5if3VfIgzO/gTntt3FgHhJC3T
5/Q8JKuMdeLorvq1cWKO4qUwPui67ZTdsAkxCj9HoBuAHZ34x/rnGtDUuFZBNSrs0mb+mh2x+4ly
/CvlYhZ+qhwx2BmpKCdtf4+9SnxglvfsHrvFPsQDc84O2StydGs31TcFuj4L98E7+bxPtnuJPxnD
7ZUt9LBBjykegzumI5kpB8uZTburulQX7bm6MD36D+IWI8F9sewunF1h/+ykpbFdR0dxYVxL3rYC
QWm2ZPJkstSe2Vs/ti+dQzfmkj8iUBPmAzrSTctWejlcObAT+1HtSFsnzqNairT8aPY9WRtG01t5
LATKMrMIURh54mfzOvRba94e3Peuv4TVUkggN4E24mxpo+p3jENE6Z/XBocPh7gOG6MtPk8vUH8o
SA764y412RkB5rMDaJZi4UDxRfGx0rbDIb9jFkRzaG0Gvmy5Kh+0Tb/iDog7ZVHREHzEY+zbEfWg
9AlyfEZdiIWS5tZh2j7jJXxL2Zb5i34hAoRaRdWCCfwiMJFPwgU7d4x9/lpdsVPIHDylo/AYaDNP
q1tepUZdGYigOysmKJjWzObrT1GvtzhQCX+pRjGcGyWvNOJ9DE0vXgQZn74mgTV03YgnwSvri9E2
+Pr7CBFWEtUFQ4UYjEoi3ALEHQqgiINdEGKYUsb4KsRKtTRqjevWK0GGyZ/yR8+MNjgO6fiFuEsC
9l6olFGIds19JIbFKk75Pn7eYnUeeBm66UeI7AYGXdHh8YbTYxhAZ6We7VKf/Z8fvVnuGzXXV/Dv
4k3fkRIHagwHVwm60/q0PjMA9TtLaMwGYmRGERZ9wiLJiVz9nx/6+BgbAmw8Q6WIicAY1lIZsH3w
zQsiy9Lxczbm6B6xIFJ4VvGeouSgRDuMH6IWnoXo3qNi0eWeiWhAwvpcHjpV/pAjkWSOkMOcbh5d
rncTFLT/iqSZE4zBHgBI88zC3V14wyf4rr1bkxED06/BPHYNdbniVRHxH/MgGlV20CsnttCNLI/9
0YB1vRqxWlCZoXHm5k9qdRlU1KvTn8FGF6hFqg/oxmcrzk9lXz3UwhgxR6qzrI9fOz2nhDpchlxQ
VrUqOlTWl9JggPLznFyQDwoHT6t1H1JJPRmkW9iGDORbHzixlIojxy4ppMO46GrzKW9GEkA81EBu
Pz525DfwONjAZKpLnSj/MAWSjY22mZdi/27KmrABLoWjz3dcpdxVaV+tG1xWzDNxvC4Ntq5G73Ti
4B9KAdMJZoxh5RbNqhW9YBaoUxezMvZmbPXbNmWTabUUA4uEcpAwqivLkt8HisYLUzZcO0CcMfck
F//oZWy0P2qH8FFweeuiJl5qMduFBlY2BvZDWPichskb/F//F/HzHbnmX5YX4iVD0y0VdyYfegN0
ISVVTlvBLJ1OhQ+RWWAKWtYL2Q3WE/8sSYpVqYYb0HosxuXw+PPH/8t3mT79KwFep0Ok3vBdjB6q
LlG2pSNG3R+3V+di5VE6CKliCJNAyS11ql0iXumfP1cCO3QDlpERUymGZWo0t1R5+mL/IeeIlZ73
ci8BvvYS1y5xipU6yXHd/aDjhR9F1PQktWPD2+sWek7ayZxsM1ICre4XqJY0XePfULDpqxiyAhGM
kGDr5glIkSYOyENLxxXBIhDDBxZC+IQKjyryzr/zcvqTExCG4dvTPWsfNbcYZ0DMs9YbfhkO/2TF
m7IlS2hRFVPVZHK5/74tEL4lWcgCeuVFiqEqZIGfsALxkL/6eNFcwVR/eRLKdwNQxuJhYDERddBi
f38k4U75mOcwcPWUcp/RJY+Q59BJstNqRoJfp9tvSPVLnrsAY9JVhRO16NnaIwfAZRJvFPCMSIxD
8q84wEQye31V4//kgvkbAKB6ZflkogHJB5SpdcLjzRta4AXkCA5EiMMWoDaPP4+v756prCgGFllz
ol7djOvBU3NWJa9yTACSCx08jK0X3S8vz9cgvR05iqyIpibC3zIM+e9b1+N0HmpLBvJXamfYNMc2
MbYd0bdezRuTU4IlPuE45i04Bos/dOa6D7U9/g+Q7V181H1GVFzl9xAEVXPHs1/lpvpp1ROzJH+J
C8LTBwAauV5APHWhMPp/sjIplz/fLPkfehajTpF1TSZfWCItZBoi/3kZLQ3euycrHAcIVCKLIoNW
AB6P4CmbTGeQQ2WQOImhrEmBWYhTWdlcwm1/8qQOgWMEYUTvPz1L/jSj8rGamAuKB61g7Lx7NzHL
X96Rb+cORaVxx+JlyPrX7//zdZXK0jMj4OsysmaNBNUGw9VsnLBTUtI+RrTUJ0//S69tQ4XapYcA
jpoMIWXErPx866Tv3h5o86aooqhHGHozBDyEJZJgEnUSaXRPjCIaSK+nButTEyrkYuVpvE91S4vd
o43R+cnHz1/g29cX6rBMiItm6gzEm2eH3+R/xmCPoGheSjJF5jZAJDo8mk0YEg+R2dX05uHLigCC
TA+nlU+hSV1pwsn02OSwsfef7gREGRH7z+pQ+qyNiIKrt8/jHHZPzCkbhKBiDefWd9/gRGyxUVIw
DdvNRFmqJwzVzxf2/7izpm6wGssqGZ9/X1iEBpUBJJJIkm21hhK7ruAKRLW27EHN1CFa4lGy1jGF
8xDyy8+f/t26yAibiGek28q3eEu1d9VGTVgThonTI1Ca6DC48dKGK8kzHkOSAoayq3+55u9mLVWE
mKTC94Fkd4OTi/ombYe4A83Y8ywR3LzoZvby85X99hk3K0yg1TI+UQYsIr/9qJcr1Ux+mXy/HZO8
DJJi8V7Q5L4dk+R3daVc81IU0lLpaAEMzCJWzwAjoeDYf2GC1GChFQ046fSIqYlmPPrhON6R9bEN
ynbfivhDTVmad0NMl8qgYuAP/ktA+GZdoQBuFUZyIwyPfs7aPEzAKM94yAP3bQKOmS4qjZ9vnDS9
yn/P9oookuFnMvdYSPZv1hRVyxtFABbkeIjT7Zpl3FbjZCEjgpqFCa+ZUcWPuLtpOYC78YSCrknO
1je30vnPX8X67psYpsVmVZMl43bSKXRDNIdcKZwi/SN4NNt9mfq1QR4DuPRjX9buVgFY4Svbnz/3
390JqkkTYZ2hm7Jift2h/0y8lifVIyEHBcxcnwBc3smKmz3L8hY/GpNu6f62H5pG/M095/pMzcA4
rynq7e7YqoCoDoOJO0w14UegzJYU8ZqX4dPPV/bt56iyKPGAmc3V6cr/c2U6ZzjFKo3MMandEGG4
EjrMDIX7y17T/Hfbq0jGfz7nZlITSA1yEY5kDkiKWoB7juabU75OQByyAClT6Ss+xEG2zqqwZ97O
n9VwbRThmcun1tA27VKwJs2VkiwU9FiS4ovLkJ2QPfoJ3zgdTH4H+aBDwVaoAG4aj5qRavXY73Mx
XcEPFRa9JqLohe7TWCaiCtc7eQk+MNnlmB8qa62ovOXYLrPET3adSoeO1MVsRnIdAvgMHnw2vuMz
F9YdB0o8kx3ySHr5efPemiLygsj3OBDjFwMo8kpiLsdTWm1eX6NXM58lA6UE2EeiseuunmdrZEjS
GR/jxvT85y7RRYSr0HW0Xj16uf9HhIk3j1w62IZmUsMcJWNZatpVXE5p1xyai5VLhTWzaIC3Onab
MEI8YPb+UzCOZy+4+3mkSN8sTGwoDY3JAAKvot3uluJ4FBSOaUB4E4AAst+d2jg9Kp18MkvrjWpE
a4tDdMTOc7GS8L6yfLi7WofVf5cF2mZI1RPm9asmFQvJzx8JKXuRdEKUZaUmfSCWVwQFUdgp9Hkg
ek9lq6c8XJcAG0la9a74QarhRjeiI7Y2ulSq/5S1tE4FgKCK9RZ33UkjOXCsm5McUXJt3aUapjRE
EutQFj4RdP6sBscMICeYKX1DSg5ezvCYyOoOL8lRrtsTljmv/AiJMFQU6WPwAM0LxgEeDDkXpfza
pKRa9bQeA267S1KASnAJpaZFAXIaALnQzKbvKatdNK+M5uTr0sfX/6/Vd1VWHVHfTsFkK0FGzlfH
1qZXXEejLQgA/rUKyfjpmdMk9arI6RqfBXlw6X705XtPU++8CDaEXz4KY7bH7QJzx/cffcKfSj8f
dzVUbgKShIc6rfZqY3xYmk413ywvGXbE+6i18G6l91jjsgfOoIwpF8PVLyPkm4VCtqClUnzSUGUa
N5OJm0AtlcsBdTQYsswrh00NuXSmW9Qhk1JbBon1ESBgR5JBZnEm8tijqqcJ6iqd88t3mZbzmwlU
kQ0SfFULlod1e0ShytK2XZ5kDjgQ5OmbSBCCyahGtBx6uUaX2g3CexEud/faG/W7lImnqkRZ4/um
usjanG4iSbvrru5/WcSkf08dCic0UddlyYSKeTu3lx6pl36jp46HZYB6V24ilaXxgrjc27p9+ewm
I3RCQ46dyoCz5QvdumlE95dFbYIj394i+LasZ6ap8b/bs2I9RGbnDg14WfMRIkCywv+XCIsvbgim
DrsP+2GbxogTlWxdTjSN2hzIcmwtZMVxiKNRfydyjQwPRHd+fw/vb9xnhN15LcYSWSVT2UI565Y1
6VDCvdLGXEtQyxDnYGuR7710G52QSCrmvzz8fw8nCucjBSSDRm1Dlm/2YVVU53GEpwpCa0MUpUXr
vXyFQWW3cXkuuvQcN4QmFsoILCZ7/fnD/91Bq9NqKhkgoQ1L0272mVGb426SQuwoJu0m/ErzfhjO
VOuWgV7sOjl5IDtu/G2P9u+zZNcO7tow2Bgpon5zxXmVZY3XNrGTRUg+0RLmUfU66g3Qj/BOc9FJ
p3jk+tckNI6oqD9+vuavLeDfbxsofC5bllRJ17XbjZkXxHmqxkXsjFqt0ltsGR26jPROnFFavQtj
/dhiDqC9rdGTFkBbdFQnipY8PdG8lI1ybqZfm0F0N1R4+fPepGKSvQ4Dge97MH6bMMOib5S/Pa1/
pwm+OIcONu2axtefprT/7H8Kjbq13iR8cUz3voIbeDQ/Qkz4ICiPP9+k7waGQtFP5zaxE9JuPooc
MdE1aytyogiugYHDwzNWidYQ3NcSNgumKqqty8+f+e+GmcuDmK4AOZ8mm9ttl5oD1hTISiiY7yIr
f80G6QySYS7m0uPXLY/cZKHKxi/j8d9tpSpyJFfEabPOB9+8BFpFEaN2jcgRmmYzkF5HvPtdoIu7
ny9P+u6eaiLlLsWELEjW0d+Pj21XHwT8246Xake95Qyf8aJRcGOpzJ4LQdlFqrwMRW1pwhZQK2bZ
UsFp1QzrAFEgkCoNDtxoXAT3t5H1zXaJeyCJ7N9NWdQ5Ef793XpB7tMwxPZb4gMiyOmkaD1zgLur
g3rbtM+SGyLyCWFESb8NNW1aaW/fx2nqMzQgYaw0N5/NAlJbUI4ix9KAS6gY/aiAwFoQDaKb+6xb
1zDdbAya4BogkaTkCHIFqIoT787HBG93rUtcdx3sv4C3poQR0OSlViS8x30SQaxhJSBkkdeegpkk
E+EuIEZU8iZdulX6EKuYyPuJIPMFHatzFQM9bhJ8YvHkaDt/sQyEwlxoHfCir/8cIJ4FOwnoEyZy
Sq3g4Lrupa60TdmCZBgzYnljn2wnUylmsI9BcgRv1PVQvvXA/QSScABxWTNZKl4BPC/z6Rjwy4Cb
XtJ/biwhFLxRhK+Q+Pr3Qx1DGK6+ykQ3dMKLG35lLC30YZOUqNEKgCiu1myyFBIJpqkP3DkLJa/u
f/4S375cRA7QvrBk+P83E0miFmwevCx28HQiqeKyxUg6m0b9y6Htm3ojI9gisEdjUtep9f19sbjd
lDQv0tjpFJpOaBPNBmQH83RVtBu2UGeYB+jBeTa1oh39Rt6VbkvMxm/xH9/smKYKvUSbyKT4+U98
yRiK2IhBszpSBfei4ce8L1eV9xolw1WbrJxVFb+VhXaYjPCJ+fb/f8O5CyoLumqK4m1FjtdAbyOf
2WyI3I/pfpfoy5LS/WWylv89JFMEY2akz0D5/p94m76KUoksLWTkES0GC86/Hecx6izjGA0SlAfm
rFCpnaDVLburGeWQ5+0WjYlcQhGPMDxwcnBGiy3v1L4LVOuSwMyRXcIGeuSBlYTA6fdp+LvZhnQG
lRM+TZx/yjKmXpog/NoIZWezEbp6I+T5K7dylsrybhB/nfW/vU+yAusO7IX5T+cm5iYZOtUvZ+jv
BKkBiRzlrw1lU5CQJsqaOHhr4jcV8EsngKvq2JHqBO6mCGB+HhjG9AbcTgc8KJq8qqQQTnKzzlmN
DODJKyIHkzEuHUD/JuAHCJQF1MoA7Rcmqayu7klkPbIlOE7Rg6L5bJjqOUFbk332HtaVgJjxiu1S
yAIJatonyoEfrSWhbO+1vWa5+6GWz2ZPMSNnMIhK/qrW0ZOl1Kckz14Jht/lgOrtCuWkWj6XprYo
PDJysFG+UqqmBGmdR6l4UKA15VYwgYc/g4xmu28mZK7J+g6P8UOrgIDJjXLrNwp4C3FJh3/ukqDs
ZfolDTjmMuxFFKe9CNZS3vkMB5uAUVg7L19/NvRk8XWX84KKip+9heJvq6r67bM3qLAy/+Htu93a
l241lRQSVraiJIJaOJpRu+locs6nF6LsOvRB/uBoEjmFffimc6dDSzqHZfoaeuV741frUVTPQsAu
s+6YsIuyOMHiuB/VsmNbas2i0n8P3yQL5EjjI0rQh3scXk4GiyyaOFNGrKOMFvSPlsFl5lo1axV0
j9NcrBj8SoSAD14qx63T4iTIvIe6op9lCL8sA99tMCRR5RiJwduajnF/T8+x0RC6CkDEEWqS/Pr0
wevdjRguJK94zMrhVczR6rjx0cqGX8448jdLkMRkOG2aadYqt/t9WeKtVrFvO6MrfYBruwL7fzIk
f1FY6SnMXxpJcRRn+NQnY5mGcMe/ipmxy1zl1WzrU1oA1DNzun75VKlaVT0CCtlNl9R7sFRZ9ckv
4/XP7+p3sys1LUlnv89+7J9jdwtttS+9LHO6EEWbka6LhvpO0p3KKF2PebQRO2Op+Di0UGkSPb7K
0ZHYndic4hp1hOFjnfHvYmN8D3v1mpjixwgLLjQfpWR4jSrxlzPVt49XkmhL0ovhTHe7+qoCwd2l
WWUOdrpDoXcloqEnr863ohgcPTZbadyTtOmtBpMgu59v1ncbaz57qjzLkmYxV/89tpjyurpSC8YW
4SnEc+cMMHXHW7PSiDcTwhPO+o0/ih95LH5QpyZZUVoRwn3Q5OaENd+OahMZM/BpRUz3v3y5bw67
fDmOMwp7ME5uN7Nu4pYqwHme5FhnV3BjBC5r11BjuiTaz+Z8uhMJw7Y9TTvonrVRe+/pl2/wzbmK
JyOSd61zwDJvt4G5oQZ1klJdKob2ND2fTrccrwJiXl9Vqz2JYvSUJfquj8xDgJ8MnUcWKtewGj9q
wzsKqXpNgeyT/L3BU/zL2/nNciyRB897qbIm/dOdb+FbpiN1aJTQDefq7FPTinNcMYACrziaTfpb
M/ibUxgTsijLmiQjKbmdiBgZbiZXY0peHLY+DzU8PBMb8uo81/1T6A/8Zf/L6zw945uVl369qCkK
HWhVtqYZ6j8H93zs+lJ0KV7hWL6M6Bh7vOFGvfey9LfCt/Hd0/7vZ92MN0sIo1BVp0KZBR+rClwM
phKkLk44UvBa9BkANhNZo6qsfLE4jHlmYMIxt4S38tLqcyzr54nom6jG0qOfV+bDWszUC6D6hE4+
6STgluJxlUtNAIZHXFdCfsYS64PQV2qKtVAktsY2b8rzF/kYiWZC+xE2X/6pppIzKOwLtRbsSjiu
K19aF6mxSLP2bgg+PNlYkCSPks7YmHiwKbnIfebU2bASC7Lfy/ZgJUBfhGFVjtVB6IpzBMCnEbCa
YgCN233SDmulwaVWNH/CsD63Fd/SSw99CsEkcceTFtMpkS0ijTJM2rPAAGET96Odv5lrP+J4lqkW
zBdXvBJl8xxVulOCLBMGZZgB0rb6eSsSkqNApFkW+NG+CJcWl7JUUUnixlM3OpogI/SKZdKjlBaT
1xxpFpXFihysejt6QwwLNWUd0QuSfDJGIHiBlaqQ8WpaXrDhDcYJSqtlFXodws26g00HKKobQgIi
muihSdgkKpYKGCQWY/6JibqPLBFWgnbwe8NfQRZCMk4F2yaE4eoW6KxDS1mlxAKZQn4Eo4dHh1FP
uPIR1PlcydmPGWK/rlKWQg1qXIRfuCU7yIo+LexBRlCdTdfcamb52QbZ0SvTo1AhcDdcNE8qlvbs
vTKlixzjW0yj7Cns17AMbUMHd0vj4DJl2ZL6ubWAFFu+42v8W5G7Fwm1agAHKL62rIX1NCR6vTha
g7E19QETKV9ymgeApK/Qt66UCO6h6++6oLlmhtfP02ZY/Txdfvv+SIYhMTkoyFZuDqx6URX1oDMh
yZU7L3VmZL+7H3ISL1AJqYO+aEZryyX+Mg9+t0mh/sHpFTEFWqWbj9X8AYYKQcZOTftHEq1DGiXU
89NfZqLvTqd0huk1cvShjWjdfI6KOAh4vZU63WA5TdfgiYIEn+DWpZqSIacDuukfrVLeB8TiFNLv
O4XvZnwWVUPnHlOFvS33WHlSJHmn0VH43+yd13Lj2LZlf+VEvaMuvLlx6zzQEzTyUkovCKVSCe+B
DfP1PQBVlVQ62Znd0a8doUCAIggSbpu15hqTGo6kRHHaon/vJPPIv88IBZj02QvPH69p/NdBiOIV
JOJRrgAk2wQfWwx5mgbDahVLLds8eKlKBssAluxhRNNBzlykSsYjWHs7P8m+5X5z3Qa+C1f84AwC
mAJuU8KoqFDIiOZjM77xKSBOu3Y15Oat1oKBi2ku22HKESbSUq2glQbDVOkkD89aNu6yEcOdwFoq
jnVOAxkh/ze1jhHmCArw8fVaWFp4XRZXlZ2jYdcpGpCb8Xm6mjlkMOq/+nhlR+Y9U6k4NYE2DOCz
oqsK3hLkXkYiT57UIVyYMnYB7YYGR2+l+CGBGhGdbAapeBVE4BSIQtWp1WDmKnyiDGAcFRDCiRdu
sfzYJhoC9SYpXimkAkwqw+buBVh+hBGdr2Np0Oi3Rd+VmwHNv1U0PngHhwptBQ4FuUdLmG4tU0SZ
VP6i7amxFdH9GBfQN9JJJE7NZ+jxBRNW8OfP4I/6S1Njiu6gd+NWnZ7RD/1lKNdGmsUig35Ijkm9
S83kMHTyNlawq/l/+qrPUzRRwBvOQT7uAguSYgZfOCPGDiZx2TXSLw7rh6Nkk3kVuhTkaEzn/nlc
cqkWealXHFe8qwPc9PwMF/t8M43bI2V4VHzsxahkBzf8i8P80aiHKA0hKYZazMM+DZHNCllBltC8
9KR9IaBjpUxv3ZytwDkoBdeX1z8/sT/+RoNI/mRs+h/RBuDUqFvgGO6qqKIArLqFKvOseMNDnlSv
DX0IVKf1z79ybjo+j7MmfSyxTtTK1mfxz1gXUP1xUNhFfRIsdUwOBRpHii0djEblajE25k0Nmwkv
uC65se3bMobiWA2MEapuSvXl1Jg3VxIdVU2xK3WmacOINBy3zoC0wZByqBM4j1ipcYgRvRHo8iiK
G/dmYZnLsRq3vlc0S8vmeeuoSsNrgNj2QcDRXfGsHMIQvhTJ23qpeDdVQmFcAxMudbRdnqp3vVNe
ZlI2LDwisQiaV0ETQBN2pHil4p9AbLaj6niqPi9roEkIADEJy5fMPrMlHP/HyIY6YQDH+/lZ/eFd
yz2rkQoiNY0G9Z93bddjRA55L911ZfGaDPcOtJEYE2jwdWdVXzftKqLecfxVIPNHNxA8IAKZBHT1
/5gZ1EIagkI10x2E6tdo5PI5Y/08JM1zOmkw+qq4gvtz+/OD/VHvT+YJxbs8LebR9YeWR3aqGEEy
5MOYLiQHV7N00GlNXX+VG25kKxdJXt5O45Off++PWrwP3/t5/hyNeiJyQ04pbO63Nqb1cIbqc6cq
D1Uuzj//LudHU1JCoIjEmJbSKnwKlTedjaEHpkw7LYuu+150qxDZuk80Vq2SBhuX4ruBmRvZp3E7
yAG17DbMDOKGChfa82prYdQ7zf+W5NCPTLO/iHztClZln3oATrUEkZ+kfPNNarFqHVieZzxGaCTX
qoosr8d2r4YxGESAc4zxrmlBmozxDW0j7F7IU5sg2zOmpSyaapOaam2c2x7m4hLTjmRsnyi7c85x
TjVSKTHfUMBfL5h5ETDOGetL2S02GzUlIcSdPWXrCwOPu6bGTQ9jSKRU68zoHsWod5jAMe1RGmOL
3OvsmT4k5w74JZ4mdMENjIl46aswhGOtv9KTwJ3GzWWlPdiMiPuaewNLhbUf9A+6P2KD1dxGeXvG
7qFYW7F06GNj3YGfDaXguzRWw9oIGheP2eZsVAFuURS/4tD7iy7mRw+NMxlQk3jgaf0s6kySokZ3
WRBXL5hd5dqDAEfRyPqDURgHEr4PDRZlv2jp1R/dvA6aDKohLFLFn+8n5pc+voU0EGZinVWA98hu
PXWl1MsSEm44uUMpUwquDp2d6UVYGqbeuQ+jaOdH6U3VktYsVNK+Ka4davQ984ov6O0xtxLjhJaI
D7B44SW0ANXBZq0TQQmwYkCD+Plz8YNKAZ0aC3QeKs0NscpPz4UvDQmaygTmkZdu0E9R4S4T8e4r
5aynHBX+W8UipKhPGuCvx1KA2Z7jIMweciLkPoWIktNsRUsr3GQ3uOqh36LUaYtrAZW48Nux9Eju
hbbxTA14fAHxspEwoEjkyRpaxvc1FMHu5wc1x5c+9YmM9g1lGkzZhH+mO+ZDi+aYg502qpbsejVa
lwTVQanZt02OlUWl9hvF8YpVnoIOT1XlNoCvwBw+o7zXxxukyeJtGDMNgFppB/Yv2qEfCTEQbZM6
mkYJ1n8EZv3eGAtP0NgWdnBsw+RZSsqrIKcw2tApRG7wOKngeNdGfwv88SLom5NB6mshPGaeTW3d
d5s0yF6bmAsFpR6ZW/o64FZgdeyizewDpjWofXTp+y/OqfyDFhRtBFIBBG4kdj5nNeXI803CRin6
7AojpZh6v3ag2fBkF+dnNCKc3X7Mw30XuE4HeiCP4vHkyLAbuuCbPJTqBQk0stsJxCDNm/w52xLV
mzI8+yOPy5B8xR8yW3dZcwEdFe4JzopOQYwjM3lajFBIqwiuKr6dPGwD1HHDDq9prABUZrm1S2JH
x203Yy5la26u4pCjBcSFp8wX3JTABaAGpC8hQCHExDX1XqlTvH6oSy1Aa+hIa7ksUJ5K2rVthA8Z
MqSF1urKoisYK9mSfYydF6ujCTaj9ptvyCvPYDSTiR1CtlVpPkEsffU93+192E9+ZKx8Lb+a+hNh
3WGD+TQNCptEe6ir6lZp228quT7y5g8iVBWy/+xYk5vbgDF/14m9UzQkyIMD1Hqx8sPu+8mTtbND
b+DrUbwlWkhJelVimeJYV9ghM32ECEgTK2B+Fc1uTCbu6CA/Zfnw8ot74Ue3AoI0TUa0wqT2c1Zt
IJmQ1I2W7vooT8BCagvwvtepX/db5nOcn9C5ErqEiefUflFnE6fKL5QlPxi0UCBoozM3ph79c4AX
u+uyTKcBmpNz+bqkuDctEMPCKTk3yEl3zlCuR+pIFyGs5V89xT9o/QmVkNMhjMsI8XP0PSPH3nZp
mO3iFhPJIot2eg7DzAJ0v9JKyqtyipGOtnFj8AxsUi8AHlrvvCLH9zlo7K2aRWevLdW9NkwWgMIB
Qogvl2zsRdt7J2iZKwyTbkMb41DGFltGNYwJq+qtF/uvl/6//df88q1JrP/9P7x+yQuMV/2g+fTy
37d5yt//TJ/5e5t/fuLfJ5zb8jr/3vx0q+1rfn5OX+vPG/1jz3z7n79u9dw8/+PFOkNXM1y1r9Vw
/Vq3STP/Co5j2vL/9M1/vc57uR2K1z9+e/7GJYBGTNnzS/Pbn2/tv/3xG5VxGsGo//r4DX++PR3C
H7+dX8XzN6JZb3v78JHX57r54zdJUfTfSVNRAqTo9Jqyw6y2e317axoKZHnVBH/8pqu/U3+nzXMz
dAlIQX77V52301uawVs0p7xPB0zpgvnbX7/mH9ft/Tr+K2vTyzzMmvqP3xRCJvRpH/o8ZEzUSZqE
9zWNzpy63X/2eUGj95BnC+0UEPmIqPtbWxUduY85EVmXljEJEHvKQaiPDJ7bFg+zJp5siUtcaEa1
uvPyEvklvvcbU/K2WaNWa3DUlF8CuDaVcdlUJbc1OoYFPh7PSiBgm3X1um1xjewQDo1yne8FXnlJ
q2SbvAdSl3oD0DaP8auSXXo1Hs2KDQLHr0+CdlzNDeDkhNpB8YeRDmDerbXAZu7c3JDoLo+Vod/a
GhrvssVoVakYLMidIKysir3cgMpTCgNHS6I0941f3Rpae18lcv6gOR2gof6MEXy9d1qQ1pro+qUs
RblLnBnwJ0zewYBcaPjKi4VF/NrzMm8ZdhYwTRVfLpkrIZEwIGEKmU9t7UNrltC8ouRKAjvRYD6K
SzgjdMvaRMp4cAx0nZ5fPOJcexnKw2ksAholUSq4DnauHag0Q8C/1708XsXdo+GBDOaWqOGpdLh+
jcq145MemD9h+o2P1TBDbdXOkBkbrYNYLkmXVg0Ko+lBOFcRtqRefGmMYbFtiJuvtY3ShVslhfZC
tIWTjZdIq7hVTq0+bQKlhiHJWy3zsHD6hgMRdXjAK5JAMw9dDIUeOweTTPBQGxed3KTrLL7Qywaz
QaDiK0qbv1t194iIq9xJBBL8KAQShXI2bLEHjCIcxaooQRaRJWTvPQylYnh/+BDhOo8tHrVVYhl0
qr5MdAzg0JVbwA42WR2v1cYWrmjTiBJrH0Qg9lqraNTalZCgjVRdfNKGKlpTv3Ayk0FeSBaE5sR3
jKUQrnfpR1J4SmKBbJ9zk4+RdAvFtEiUSY2WFpukExMvf2i3pJ1IXSDZTi6LElyXkTdH68amEmFK
C+KEPbmoCu9UKjCxQp1ORM4AUkegXBI76DCekR98rFqhQXQ6pwc/Leo/9kUHdEKC3yWEAGYINKFL
YcPQO4Es6LSHGJJ46Fu7sDLiQ6+gF7KA30dalGKrpI8rRSf2oYf+nWMyvHZKjdu2wbnbS+WzGvT1
NqjBlHhKL04VV5EcgLMFD4/GQ4I8ZpaMcWUt2ZsdVCLot/jPMB5B2csz3yXGehB+vEji7IGKiPpo
51Q319qtlgTtY9nOw/U7eaotz0ViUPmDidTYH5gc+4dKkYr9EFQQ8kMPaI7SjfdmGEJ58fEvkLTw
pHSgPRPZQcoMlx3aE4w0SdrHuiafq7DtMPKVrA0ZmQfVSvNTqsI1ogMUC8uKjG3iBdrZTu1joKvp
VKYMT32ZAlv1/VF6lBPl1Mh2+1q2RX60MA8d7Vxs4gh8YKB4wQH9arUc1CBfyVKTn0LJlreBlz+q
RuEd/DLs111f42dVx6WLqBc7GdgKq1Hqkwsg3fXOtEJvHxY6NusI0Rk447rhV5hEGY0k1kZdAwIV
eK+XZoDtc0W6Dgw1oXFyGdsK3yz4bhP33vPum0aPbts0X+YlJT5CDXVGO6aNZ6SEAK4eLznOZgCw
j/sYtB1BxVEepccgMcy3RRJFp8zw9rUFewKoxBYHNfwPu6a5cLT+FTcK4wYDBh1yF4pOitsPbdav
qEopcFU1nxCy6FvQ8gfafuRNOighSXEkbCnS2p0X2rSGrqbDUGFanV/Pa5lmgnz07Pav9wcSopwv
Xs/vv79823L+p1U57Gl+68Pq/FZvQFfH8vVy3sW8yfz/T3tstTgHwa/e2c+qHRYuldK564wj/tVB
Yf61KuWszq/ntXmjefH+mdjijljMb9sU5FGp9Pfu3j/z/r/50/Mb1A1Tdob365IS4haj1+m7fvwL
pPl3zRu8fd28lw+rbx+bv+VtVXOiA497sn3/8R92/f7Dfnisb1t+Os75M32Fcq23yEe/7/d9u7oS
N4PhZ5vPX/V2gO+H/v6Ree3z5vM/Pxzd/NUffun7x98++WH38ynA/Btc1vsvLAqhroAx5ItKlTjT
8+fnhU7aUV7P+//wI+a33s9R4ej7IjGqLU3go28ITO+mS/W2Va8Tp/IEOFkNVGncZNj0qZ4BthJW
ae77OhP4sN2UfXGVSjCWrMHLXWDv9bjsM5vbZf7v+1tNpSbExST30//nl8b04XkP7+++7QUoPPv6
sEcvgK9caLXbl3F5wKgkkqPKDYWNXd28it8gcsf59RACBAxwk8G87e9/Zthg7+P84W2T+Y35c3D5
lU0vdxfQ/R3aAQnVpJ86ZLKyYaTpD0gb2s4BgEXhgsgv3Xmt0u3CJcVXL/UmicgFupggnUPH67fv
j2gxNwUF9g6NqnJ+8wOKQ7qrmGvGGDjb27UD4FW84rlESw4XLxueEqkAb0rWNXPHaTHk4s+F2fr5
D1++bzd/jKtRLMh6LQvLand9X4Bmr629XmBqIvdfs8CpNlVVQ/TGVUzDBqOj+Mq8yWEOkTKtYdki
lnDNsMhdsn/w/aaXoMypNyYNM3RbjSGOayet6cqOZLoOKdKl17cYcPl+586Lelqz89gnXJoKn6kc
kq2hFWycCFee1uaXRTMqW2Hne6k3g8O86PIYeudAb54LRYJnUNnZoU5MtCHTJdUTOyP8ycICS612
nrXDgSmDYP3Xog2l74VidOsiL8jEOB5GrmZvXlZdHR4G9BHE0IBk9wVuYYkn7ZKegkkDfPxUWzAu
Mwmwb2vmMbQlBpuNhglgiVbNBTiluZIvVYu0i2QKrtXSjSqs6uVOQfIiykelME8VIxK6M85b1F+n
ij7sA4wp1bUW63AhSkhXXWB6e1lbU6WguI4UKOAGD5beFYyNbYZ+Bi05HlEsprXOxENH03K0Drzq
VfhJiYI1esa8xU0pnqXHAqs1rzlmwCArN06i0ARgXa4Bd3bZ7PwWD0sGAAOF45x/a1qAa0I0k1zb
Iw+hbInCtSRBPTsGFzu5rDtkI/wGYkI51AcjINc7rc6vkxGb7oBhXiuVUEqni2GUHtNpxanGZYhf
0bKhj3WdtE8/LPwhsAFSpPq5kzKIbpQxcuan+9sY7HBcyuqApidwlvp0773fgPPap//hgpCsgt6f
JJW0hg6uF4wZNzWjQCSpQi9cdTqkD69NKwjXzM9whgqnxsWcjvvtcKYDTeYzPi2coosW6dhB/Zvu
qfnw5hsuHQcezbfrML1je6DPUC7JaB/c+YDntffF/L8mltR1Z2tfsDLP3NmNiflj5kqNCuXV/vuf
JKLEQjRQi+enbr6F5rX3xXwO5pf0JgxXI31nOHT22rTwSxrxefH+ckjkx873k2U2yJdN2BnUtxi0
XG+rmk7ttLChqmEjWLroE7ih57t6Wnx6mSO0T3Fa2DalUdGYdR8XOCgw3Jn+56t2iZCqdO1uKlGI
O/W1kYdqnWF/SvEpiwAPQKpfuV51WXoUSWVbv26/F2EMa3i6n+bzJ6b7Z16b//f+skkyt1YrZe8Z
OrZnhrkR8VTxPOIiMHQIuc2WkGQ/GcdGnVriIWsomGLQ580HpPNIG7lCnE8WINlqJoHUP6sJpTwD
ZmVK1buT41ukA52Q1Qvbs/SVKiwcG4jQLQD0tKs4kJNDr0VHP4xuu64J1z4J47VS6YjRpwNoY9sf
l97UoKOj381H8fYoSPKK4CZUyhGMfFf6/qG1ekxWB2k33x3E/+IN1Ta3sU3T/3alp7X3m8EqtcjV
b7I+y5aV58urfpob6ckzfCLNdarMOFjTQmIyKJVNvMRhunJRbtOrOV3oklTLfMdxTYbWu1AONriS
3LeFA6m4SlAMJJq3KEUASh6N7DFsk347Bh2WOXrWbq26uCpx3yUlbkk85wku3AbmD0PZTkQ3ovuU
3eEnYOV4Yo+kYgI53CkFrNpIbZkQTELzqbFodJoyHQIXBKnpteLl4DxxS1s5E5YwywhQ6wr1/47N
sFmeBtj9NIqe9EiQiqR7jaRfpopzkkKWtmrn0o7A69oEgbvJRg3X3be9Q/Gb5moeTIHpe+AYaiQh
jikgYd/CmSyFx680mOGZJmbotewvqqmfJxBcuFicwUOnkqRQZHnEWZj/ze+OUdAvq5qwMjWUi3H0
7zwv8TZR4+eHWv866tLgqrWvHCYscMju+izuAP6JO0OqMTNLM29BqA6EVjzW6/mHZXZUb9tYPeZO
flERF1jLI9J66TvuOPkhKMUXpfaHtY2pk+d36kbYJsxapyQEQUs5LzJJ8ikJkl/1mmfRrnDjreUb
2yvDHejWvGncZFrMa+0QN67nKI1r6q25t8SFZff4hwZBu8xoS9bwnhoQp9MGPL372Hy2RNVumgg1
gpC9lWjgLWOUQ/8yHVtQULoj9529KM2p0Z0WIs1YEGRZJS3NzDA+5EN171MGzGR7RJ9iEdVGG3lP
FX+ypsgIxzsrHE5Rg6Uswk0K8egd5rOTDlO7q4eqvhhhsuDApaQuk00MeaY1G94YvrR//9OZ3pHq
4ZBKcrCd/69Orey89r6YNzPfPzu/nvcaQwpEl8oFnPb5Ybt5VVbNeG2Y5ve3z87/S6NuH2YymkXj
Jcbqbp0nSbnqcqiq+qBPnt/RTZZOqZtRia/JauIc1V1HFQkSipfURWVNITRpIIej4dUOVM0YnK9+
l96PxYAN45R3aHuBDxhGTNxypbnszeIBzzfq0xTScYm+rgLSP1Xmq9R4C2/lV/2hS5Pqxespk+oK
5ylP8WbPB2JKnigtzA5adCA6MUlJjnu3E6N0ParBixJte6g4TzXqfGxxOu/CCvzq5CmSgiQTr3Wr
Co9jn5t3KrGvHSGmdqMIQzyRq57f77SkW5tKl7jCq7ybUmnvTGh6z3pQB8sw9RD2+0V9zmpcBqeQ
y3Og5tf4gMtHP5lgt3Vo7KFBGev5zRoUct/GzzUuoZt2NIt95FvZXRWM53mvnDVu9dDQT1iQQmsn
LryY32hs6TGAbXjTFZXqGroH6XPSX8ot4/pchq/fO+NjqYCfyDKj3ZVk4u+7ItjPBzFAuVpiW6kd
i7pULpn98EAwXr+0TVIG9TDhEuXKu7LGUDm0/ZR2mg5lJKYwOmb8JZVQ8Vh9owAcboMvBp4O869q
ByCUAURP0HHJZI9NDvrt7JBnQF8QapeABpVjpg14sE+7HCx9J3pDvR8yhLv5kGN8iWT2MQ0QTUzn
FXghWeBa09zasOKbVvRP8//RahuL1Pf6C3VINfBPDV4H0weUID/biVzeERnM93VfpeAyTf/ZgKw6
XWBKPfV1iGZiL1CU3YbxeD3vsCuMFMWj3ZyDoTDPqDwxJZh+omFnd6oc1EwL4wSLuDZ2FSPq3y6g
XB+cQO2eRtNuNlgBejsV4MrdqCbHea9jYCnL+RZrsce+mG+7ea96Kb8QjVavdXkIDwFa4tX88zOF
4aVq5fdhbi6VVO43Q1no+wCr66vIJ8CKyCp7oRzV1aNAfejtsdwwUfZdP6r6K7/HZ3jeovUz0PVS
9EUKdZychqp0kV/FV7VEbtiX0/wl7PWtZ4TDlzbMnHWglSPjN6KjSm7uKJOgz5q+KR3aTU8y9JHR
lrpGw2K7ZMPry6GxCW1O+zHCfB11knhMDCJhkgVAotey4LKqoJjOW/ggdXxZeI+1Y+EsWqTdgYmB
ckGYOMUAlm8B27qs86F58gcS8OBh6ejttLyQvaB62wdJXKbthv00lpaz6gslOmY5cegE97a3LVqy
aGJE/WTXhraKEr05pggGsBqsSShM39LTBgD0ek5yFNVZTy15bQbF2aorKMLToThiZ9YY480byAW1
zhapIvwGLOdEF4GHwrSV1VEtMFhfRYvRmmNa9Sm2G8D6Jkm4TtTJC3rZabs2V4JVr3faSdO7/JTw
Xau46pSvxDXffk8p26SPpeDsSZV3DENUYqWmJ19T6TDvQRkLjaKgvDkXopKPrReQQx4T9VnoD/MG
9dAPy0ou9XOjDMURzZC5avxGPuctl0egYyB0X31jSE4osmvka8sPCvq2sd6l8AmuMXftFkIxy291
4uAj0OrPpZbC+A/ZR8n9ecj4jWsRhdK91PjXb3tzgpvCzo17T0owztPM+GApkn7mZsJ9PrC9Z8x7
F/OmsUYyP23D8toA3wLKwkt2Wp4b17lJQmPeJMvxyyM4+6xbXbSaih7PqoLZHHX82loVBYz6pLyc
N+XpuW3lqrkntIL7L4+EC9whuOhyEvmlnNVf0QAv9OmINSa1C7MxpStlGNQdgydpOyIoubF8QtIZ
o/xv+MiuZEdIT5GkZyt/lUi1fw6sXj80vt2vwfaqD/qon+fTg07sXshVeI95ebnp/V5x1TCrEChg
Nqdi0czI6GHecmw9zHqEolxhiYsZ69DgkIKtfd+W7U1nlQgJpvM94FZKFcXwhJMf+gLU3adO9oNj
38rkyDwrwAglPs3H4hTOF1m02p0VSGJD+X7jxhCdLhRL6pYhYZsXRWDMwFGXzOSQO45oSfF/pEZP
DNsG7N9NKCZj92kTFFwbm3TVkyfTVkPT7E6WKuVQO1FS4LDdfFFS5TBvSqTuGaNY+sm0o1rFw4FH
wRdzb2aOfWWOeAwFhaa/tGm1Vp1KeiS17VGzmdfHjMqtM5ls3DfTpPma2ldDmxo8f4gwhWNJF1oq
q25R6viW56J9qLrhNO8raOTvUuSDWxeJRRFh2+/aka7b8jGA4FcbLwJ5VD94yhfHGMV6NAPMncfM
v0hr0D9v+5h+1Pyy9R3pDCWnOyhT0zR/bPr8vJnmv0lA/8w+/yPH+nfe+//nxkkto6Qjd/y/z43v
nrvnMPyYG//zI3/lxg39d8hCigG3WJtIkX8lxk35d1Wf1ENg7BDNaSTD/8yTq+rvKsUZFInJEKF4
+FB7/JknV+zfKeMzUFlQT6zwjvJ/lSfXJrn5e5pcd6AkEqqhLtmUbVQj9lST8kEahkAyGSPDV2/k
IiKcNiQQeBJ4gVGmnOIwlh7wAM+wsMUSr2n1O3ukWJjHYXDjtHC2Qhnv61rCp97LurUeyspKHnWY
6nK6auJSovSTO9v0lWornNpbMqZK10XTAKRDS0075V93tpThyF7fhqQG5SbcWXojuUMcUBrsJd2K
7M+ycST0lDCm163iM90WNCJ+V++gpZpPtkPJQ6JgTZE4BabyBC/wSEeVCsrIQt6KNbEjyDuNfZUt
ZDOHZBcgQI3t9qr0QYSMcqNuWlw5kZNF9qlp/fVYm3dlhlmmU9+Ueb/TTQ/XN6kxDj6CTnzvMenS
xp3jW4QhLOA/Wn5QdIoxuJeqpTxpy73KiqlFxzo0wN31ohbdC7QuisjITlVR0W4pdGm3VLx8bYzh
wc50YPO+daXqFcaLTYXYdsjXXRmnV4PRJESbKVHNIweTuSY0rjsswfTSah7IWn8vi1YszNhJN71m
SgtZT4p12GJukyqruCO5pzrtsJaVGuV/FG7Q5LRnQ/dPk6n5PrLKlZKYupvn/Xew+vFF10qMquTL
OldHzHzpgdu49m8IvNEnmRjUl3rBcAGpo1ok+j7K5O8dx3gIA/klahzzXFkgqfHyLhgVNc2uBO5X
9kzriwYLLkoNy8vURwz54Zn7s3X6qPgwJwX6pxvZRI3HwyFPcORJWvLxRk5HXY8AwpvUakfLmErL
HQIIg9IKTIQ8Q3h7QymaNd8bpAneZHBhjSIlLp3AbDcCtb4QDn4/ElXzK7PLt10slCsr6/FTGYV2
WS5yythulbxAHTLYvmsVAi6VLIiwRMM6wSwCrR5mh61yTpS42Be6gUy5SQl+9Eu/K62tXWEAoJRW
uNIAeR+F0yk8ZWtZquszkoVtQGR7jY4KX+smebGKmHn7WD/UTbh1Ruse22bjOigwkRm7JzXNmGHU
3KoOHnRtreUXkTJc15S4Y0+MqY1FpOGW6gKY8BrSA7NJnZufn3BK0D+fcR2iAY0Qql9KWo3Poq8C
WbnvyUV2A0wZOuHQWG4TDOtOBAwJfYa+nvGQ+YF/kVBWXIhDNEiXfSGeGlmSVnFY9KtyoM6KKtEX
YzLhJbCd7TQlrY6ENFX45CdsK6JNZKMWSaaFXzLkRmdM4VWB1DzqO4M4GsiCNtIulSjfk9S13bD/
6md6TLRMPNSxZO/gJ16WQSwv5NAKVqOd3leSR/VTH95Ri6McOEvZUVK1rd36lptUHVDssr80bO/e
13t1W5VZ6Jok9ZfYx2MxSgRkMVrFYyfXR8TWTOPbUdqCBa8LfM0GpFBQBVAmk896pIzJvjQ73YWf
ku7kUfuWme2xq1QFd91uNWh1uE2FAh4oi/L7we+OuqetjJRq0UaXmhXJg0Vr98UmiAiraJFMSYuf
O4dhwDSqk+NVGOQakCLqLxGL7umHzok8Io0eDGelIWtn9rZP8QJWRG5uiFLj8hg5XxDRvORjeKQQ
0DsW+h3jifDG0EmyNcwmkhqNv6/F2yAPrpmKYx2lCHUpdZGzlltf3qVOu40YVSIOro6ZjMtwlEhn
MaG042g0DoWp3JnZeNHqFJbJNcqMoafIL6nDbuMwGdyFYV0unMBKuZuHgzziKqyGrb0qinJXJrF+
brEtq4ZpImXTkwge6VEUw2Hy29DAHLjgVFZ2h1pfx9zNczD6FgmTydKSbCLVMTUACuGCEe4jJT7t
rhDtQNLKPwlBqSMP+rfGRDFcqURkWnVyD7PjlyyomTdgau+G8ippGvnEfUXMndIbePlHBtVM/uUC
FJa3p1AhO6FEzzaDomw8osGbsh7ji3640oIUwRGzThQtxrYPsSFswZ5vTWaHp3lhZSiSS6L2A0dG
ZXJc7LIUMpFjNCc98YbV2NlPmhr6G7mt4g2ZqR0PQbybDMnhvqOI8DLi053a7yJQkksR+bGrgfvv
VF/bMqhHDzxiwebH/hHzbjpsu7hszPqlrYJfcivn0p/3htdAsIdaXkH9NzFOJr3dPxte1Ree5wtL
uo6SykDarCBly+Aqk1rEiscY96OjV1dxabsDUcZVZSF5wgUxkKxwz8NSr+XYGQ49CJmJKbe00kzc
Iz0plgrd+174/bfRlxnjp1gW0li0/bE2PFxzSVOgO91KMDCxgSmA+DSgVwOtOZd28aV3dIx4xr7d
dwZ3suQP4bJrBvXo+Em4Nq0tRmiNZa1VHMy55ArEV/zI8hoZNSJ4aa1r2asJhugQ+Gh2A5UQUo5Q
/TBSPYBoPhuo2zuWQV9ukPrioxAAK+uoZ1gD7VshnnNU72tPzmWXyjpalFpftfi17MADuXJiqadS
0PYTVsB6UDOGI3RmFHAN2aaBB+uoFYqzbGSsj6IWf9TcTDBpQxFNILFJN6T38XEg13koB/lepMGT
KMKvpuQ7W1XMdud44pDWLISvrFtjMA61heVlY46bzIFgZuFosXSoyXChMC0j0i2LkQf4QKUwIW6h
iU04qetDpdFPXabhcDWk8jp1BsZlRuwfqMZ2EN5FHWGxhECFPEmMuaJq2O1qp4hPiPLUVZUzHcr9
Lj7afvwttxRzWw7XoeTgrGsZ0lLWpPp/sXdmW24q27b9InajLl4FEiqzdrp4oblYBoKgrvn628Hr
nrS99tm+5z6fB9MkMlOSBQQRc47Rx5Mu1P4qayy3hR+ZZX7VCjcs6yq/9osTP2ybI1i27//55mWv
J+WvJ63B5BmTNTSaVTC9qkd/mvaOtdYq8dJET200eYE3xN4lsivvsnR6e1RN/bVq8GEpy/Q0WF/F
4s03TEyaopf4Z5f6sxoZoVLIjPKrZBasIxRL9VI/JJk+XYk3IMF5eVLmVpwnFulh1riPCtSBj26B
a8/11OSpAknsp56ahiZ+1rRu8z1YvsGvrMajddIMgVnk060uGcsMp1kOSzrJqx5jJsrtMaJRsnyx
01G7dEQ27SkTr1XE2zA9FoAbrlNkE1dU9M5OIRToyYpkwySag2Y36quXRMHiLNpxNJbOZyZoX2m4
d1w5D4KmbwCChxhtqw3qtFcO//mLN9f1xG9fvLmubTRISDBPrd9Gi2LJ2kZLAMBLe+n2k9AI3qoY
PT+Y/RI9FJR1Q9VMSFp3rQOSrx099gul3P5aWRq9TlMRTzlJqoml7OtOzocZOGjQZ9WrGqnWZYAi
5TcAX++UjlDzZVXiu5p1VzSqsksTedGYGZyikq6qy5Dh62XrHEud0M7SGqqLnI3sRVOte5m5H5si
KfFIYL+kvl1c7czdudzOn7s4QhaoyvjALPmkmECe//N3BJfl33xJjukA0tFx7Ji/f0lj3qQN5jTr
iTkid0yR6fep9thCDcEzN6gh7/nB1gWk4mHqz2q/TCxXxODXg2ae8oGhTvGsgoCxnp6TRYLlHOVM
a00yeyunqpFrelqAd/QCbWa5qWuUkRGREKcXhX1yq3Qle6Y3aObvy141j5Q8kny4qk6F1bwC1zGi
xIUTTlPJzr3Qa50vc5JbR0bF5cUBvNFMhneqDPUC2SW9UqcLtMoFI6LCyKiYMQa6m0+B5or5TpoM
clk6qBclJa9NJWGSPpp5rmklXXMVN18bjT14IyxrbnYnYshMCpSnY5Hia+sb2pzmYe6z5ObYBjl4
c2K+qBQLfSNb7Eu+WsiYSDCQnOM4HXyR5qyv9Awz/zCSs0Ymn6KStNxqcPkrUnzokBPAxmU5stbZ
E0Nm7VZYHPmvbXyEea4FokAZXJ50TaU/7dnKUWHS9EBNL90rXtMESifz2whQWk+SNGhL+1r2sn9K
FwIsQYzu6q6275YyQi1CD/fqWekHtEgMG+3kw8f7ok9T99nNdD/tSBasrYjAWeaEI1Pxh2gwvg2t
P0/4GLs5kkEBV2UHOswMtzuQmRQPqDHqa6nWd2mlgBTQ3PumVpqDm0ho83qwoEm+M63xhPTEPpeA
Tkpn5QXEfmkp6U4XjnKuEvukFk38amQ5HZk5nR/TmrRWm/pjOqsw+lzt3Th5p0ziuqHUPLPqpMU0
62m7H4aiPXQKwh/hOg9d9S7Xc3Ff16xy9C456JZHRbRl5InzMNUHA5t1scvrob+MJhXWTI5/OVrv
BGpJLa9KG/JT9Tx7MdJzgo3yWrsxpMxWwjtZn7pxGzq5+GqUeXmaJ2ZxXFIse0k8H1yarG7G125K
HZAxkoZpREtvzPkhmcdo53Qxzc0pVm98ue4fHJEMZr9fxZ6BcdnTXMvaCja/rUjdQsv7NhsoDttM
Dqbco/5r9c4Z2FFxx03pia4O6X1NYd7jFX3Wk8ja6TUCCzmCyp+jmv62sJlRsLqbDAsVtTD7fRo9
EPj1iOWoeLHoP+nd8qjqIjmmeGcoNiQ60Rat6aeubezcgSQBrF8vnXCtUG25b2/jrNF0JLCCWDol
0cyRiPvx3oUVObjDkyoN7yVGOVlymO+GLIKVo4nmEFFA8blnQkBFnOXrgzuFzHDVgOoMdJxSg2kz
tlngKHaEIqJK/CmxFwbwiCBhSGWNMrsXZXHdu6gukR+BAFnzkgreOC5IajYuypxGLJ08BPJF3H90
sK8K/EIvtlYPiNxVaG2TbvlFhcussyjIlMk7Y6nrY5byvlKZxEsePdve+tvqotymyJUnz2zlqU89
WqsRo5sKzWqg8XSLPHUJctW4isgGYuQ2VD4s431ra/A2Zj27QnuOTkNi5kE8A6nzeudrXsZA63AV
+5Ab4otjoFWsSihLBjXYdToTC5Mo95lk2mqYUPwzZXrqVrMINYSw9Sa6hBZ3rrToT0bGgm7SFmbz
qVIfpBzCgsneLncwxup1SYCtakN3V0UXuqumo+uU4q6dMuoao/KaDuWwxyWrhs2Muh+OH8sMJh1l
SXOp0F+A+tUXfAbWLoqQLCLZsfa9nQSpgRhzyUd7N/RefIiQ5eW70SYvN6nrDjxgnx2lFxe7JBbv
QY5gsJ4Id5c9Uv8i1mhCS481bBtdB0GECd8Datbs62hJ7bm0uwzcGqXntCrae1uSJw2iwO/GOv+q
mffccaPPStnOQdRxRRJKJVF1pigBvegSmXl2l7rpuZS9fCc16wsFG+1Wr886wE8eMJgaicsZobj+
Igv6DrFmmgc7fc3Jprxv1dZ4QERPaBnJJwcXvwJd3tzlEHrZE1T7aZeVLL/N7HvUjF9s1OmP4lU3
6C0iBV8O07ET+BNT5VvaEZbcNY17QZQek7JVGOFM6zRAuue+MxcaBVQR670iZBlmI+subgOvytqc
Stb2QBYbdhAVamAk3H+nlk6CvuTpi5x1IpumQpxiq3hXxWUf9mqhniv1ZTAapjylkX50h/xImli3
xOV1iS330JXdN80Q7mXO9ebgkCFF+nR6iLUkvYMalz6OcXei/m8fYlMpGF6r+TWLOO2YHCVJt3yo
p5mTB01pkFta4c+M4tdcFtnRLD5WU46YAErPURfWFeVd+eBMwHMQ9+MLMZvnvnPjg/Rq5VBanrwt
PTwcL6I8OaQTczKUGue4F8A2dWtPz2zwaczlYV7Abi1i5I6WriUfcs2pfTyczoOwKmoOzTfqFPpd
EpMTCg4b3EqWLAfUjXZoDmbrd6mGSaRzX44FcyOY195JKRbt6prJOxF1yr6Kj1J0zbGe6akNgGIu
djUzDWT9tOth1B1zxSXjvomxOglteNKqQ65a5V7t2iSQBRqWHTTcB+KNhp05FPKUx0MX9KYRnc3V
y5RbKegbHESIzFKdUWccgq4en2EYy5vuzlNoDCCUc/is27R5tj53smpOLN6fl2gmvHP2RFigSrtL
ySsmG7TqxVcpRnlQyTa76rWKGmZwg9Ehqg+TFLzXObrCMlvuxoEwEK+qDchnJpNZVXOPi2Z8dArn
CE34o6Mt+lHN5+nkaUwSso4Y8yx1xjtN1J8WisV7lfYT0sDxiR6Cx5fmPXCxoCNS+/FOVrSiSXz5
Lut42WeTNgN1K+7jJtF3ZlUzpplZ85Q19sHzXjU4bB9caudBJ/HTTEmPUYS5+/+6Lv/fXJcMVCx/
/vvO0sNfRdECm/9cpJ9/7i/pP/7w7/6SY/6LhTmUaRekL9Swn7yXrvova+Vx8mMwXxZL3v9qMWHF
ZNfqt2Q1hkfSemsxGd6/sDFDzKSIjneSuLz/UYsJBcivEyHC/0yTABEN3j1rmn8gj2RuQFOp1Pk4
EWE7inHZR7l4NueZ0l3iV63tHYCF3BfctA+UoZno62Z7AFjqt8Xqw6od+VTpBGcLAna6kWzYpWv2
dmrG+xxiBzGzgP1sOUzX0mkfR09v9znrP6zFUxMwefcZ8AgcIvUqR9Le88+IMe0Z09M0Ql7ytPdF
FAuCpheSr815fa2MMHhDudPlyuu4q6UVPUAHbob01GQYSK0WOdsIxC5NYntvon2gNmyKoF15gGbW
u+HsmHjLsvi9Z0htJxUo673HpLUZbXHp2+6dSJ5S0VSoW4cw6cjSAXz4kfSgJtQ6Zvht/H1s7bA1
NJCBc+0TLOpdTegr1MUn8vykPMuFYDXHHtcKslT92iasuaWOtlOLaFUXFrovBYTAqNcoKSYZAfPK
lJ0cvflizOn3JHIx5RnKO9sZsIYLFRjanCKrkC5ryMTET6DfaItHO0Ql4pSaCEGM2zhhVszM+FQk
1K6Mwhv9iNRGBk/HJXVST3zH6+vToqvjvvGy9G5O5mgnUK1Cm7ilsdldNPsLMsfsitL7ZiiGc7Md
3JyTaPt9U1VZ2Mgx81W71oNhckAjtPqeBhyVwbnu/Bl+687r6NsNqunuzMJSQhSl703WFeQDMJkt
Y1FD6EhaHIf5iFaxfbGX6jI0Ix27yj3CXcko6u4wyn2NtPJzMzGNnhb7vvec/B6mVMWXOjsBsc4D
Uniy96RUTqjb7mFDOUcnTfQ7nPC7qTQZjPPuHqPrdaq86qKw0CUsUINBa8hgXNzQKJX5JepRe7U0
BEQ2UrlfLGc3Zs1Jxq4DSjOC+YROiKBMZ0/cQ74n4nZ3KDqECRCXRsjXKIDcGPRIZqMxyV2qvr0E
8uA6oxXWyTe6PEGTRhVmjXYINSc/WIXyF1Sr1s8mgJJNzI/i2KCSf0hGxTmJZQgaXfTXAj/eLgJN
cVBtqV1XEBaoI84TtBCj71BPpWZAEW7gVjFOeg90GGepGJxPQKmyozpVTHYrO96DS4T+1KlUXVO4
evi7EavVN9Wpv40FGVJiap+JAnWDuI0+5crIwr54XhJtxe+lN9PFLzqCFC2yzN6ruqoG2mB88Br5
TMljTc+el6Bvm1MTgQhvwNuE5Wzfys/pAvBjmFg+zvozWqicVI3x0VPoI2v1scdkEbRzDgMvjV7i
UfnLTb1ilwG721FyPWlCD+lcPc92Uu/zDiBXpRXfc0THS+t0frJEBudLRNsIryIxW1fEc1Q9Gg3N
Usu4NRfthQ9rPPItf0nFSIpCisqSAWkvdedL7ZRhmXv1PfmRL41GQHZjGoHtWCKwvby7dNk7L2uu
Y0Q5p1pA6CE5ecw+4Wz9lo0zH2LqaSbZLglE1K7GigknEoGJgrDAXL4sAqantsbDuz78r2KpoNW4
pNXi5c5tkHkuTI+8myBpZBmNptr8YthyOWt1cigmIKCjg+43YiJ+sHTvpbCpZmhOah2KjNg21UzH
PYy4Pqu5liBABn0a9/4ih4NaWo+NEQ931ZTkR91iMMIPFY5LemxrgMZzCAzHK95JvfVOJaHYVFWz
vg4T8jsUlfHB8uiV6fqx0ZcgjUS+z936g+WS7DFKow7LAnCraoCIqzDwgGU79MOcrLVKMik1qzn2
U/Y6pKhksQRFO7sQ435oTzMIWeQFVvu6mAx0Y/fSYb70xUg4tLasbf48oTyoRb5t5Pezbj46gw43
dZz9KqapW4r5XSUNqt5O5z59WKTh4qVjUbW4p3no0Cg7lj/RcHOmFeRjoBd21bMBffUKCs0yjfM4
ZuJumTsE4pi9bpmdIlazvtbrcO31QIzmHI187nylNkepLI+IVWNpgPJN37dE3e9Q5xe+PZ5ZP1Of
tb4Ra/oENodohEgo+8YhI8ZeZvLY0y9LZxQ7Wkzvu32X6qS7OkWgxgj0DK0Jush2T4h7e/WLOhDa
3BlJqKxNoarSjnFJwrIX9SfSTzAvi4URhjZjbHyv7eI1sxgw5sbTdkaT0vXrxEFzI1BYltruEhYA
0ZI9ESfJqdDpnh81xjN9qhsC3ZwcvBrtSMF1zESEkHei41O61BU2nmDp54M1ky5qUF6uKc0S48i8
dzb2orvrhuixbki/y/XaNzxOosoOKUx9hBzVsH6aEyDENGcUOAedOs7ntRuzqrh3o3Sf1VLr/NzR
lwPtEwIM1OFEjUE/IEPnVozB3o8Cl8cwqPiOY7sMif7F3R/FsDaXU6GTtJdUj5NcTqXglJsL2BB0
cz4NeD9usYJbsc/4r9Ci9huJsL+ecup+xl3uEdfVZgSikq+6W9B9cV9yx503jl/dtWPZwDUR0ed4
dt55s+fujBo3t5VPZxUhQFbPX2lOx0FnxCmHZww1Qia7mKW055yQXqLfsN6ns/vVStBx9M1r6yqo
Erq10vg+pm1KAHp7rwiqi1PkQ366dLa4j/iAXSEU3+xviompRbGNWx1n9imVKzJh6LBG1qaP1hK5
SzcjRiX9lNlGKCsM4MPJAqGzixXqA+7cfkFOk6cJNyI7wVPkXjWCEvaJGR96XcRXfKb3SC9fszmn
hTG5N9ZsJqY7g1C1JA7FVJi+KvQTDHtwSOj8G0Y33ymdMNXad57XRDtjzr7pU+0ekKveV8XwbhFN
uSOESCO3HZvN5OiXuAP9TCfLTQAJ1RXY0bFnvlJLwAbyqUiTd0Vdf1tXwFmOE9yL7DD2SFOQ7gvK
J7Hjmgsjdd7beGEIIeTsY41zIOyiYm5VGUjCab5yOdl4pyNyklUU0bGrIiPizh7vy9VIsG3Gzspx
f+TlPss6briod7g2a3nC1zGdIa79vNn22VNEk239AScAU05iWRjAMaJS1fh7s3m6GpVLFgvcvNr0
NusgUGpse9tzLk55wrVBkRQzTaSozYpuIuUOqMYuSsv5JKrnPOtNf0gbZVfoU4d/kIbotsla++9H
2w+sarSD7T/yw8MWre6KzdO2udtm+LStielq278Z3LZH22b7jbavv1qCKfbbru3RT764t5fTqoi7
ZDUjiBH1l0XYgKiG5zhVvZPt6FlYKRllgMIyoG2nJtwsfsFZZjWE9HP6yWPoLgWGkh9vsfrvol7A
MOWe5W9mq81i1eQOTpPt4bbzbfPbvs21+Nu+CJxf3hrN8bf9b0/diI6+EEvLuMVAniQKwHCWzOdm
3cRZggLdHvGgbs/pcL7Kavb2b8bL7bBuvkygLBzb7bmcGlyX22G2p/E1z2S0L7Z9FCrLY2t6wds5
sT367QWb1RS52SONAtPO22ZzhW4+ym1fSpWE3rtE2ffvrKE/XKJxZL/Xs9JGS4pFcjOIbo+yzTwp
u3y9mfR0IFZ/qEw0hAojV6tdODPJ7hgp7VKeYq0VJOAKA0jYdtjiuObA/Hi8fffCXlvtFpZltcAw
t9u8cptTeXu0WUa3zdjdkNOrJ30xsaapuCzhm68PN6ukdOPQqiGjNgjhtsto24DT4ChU6xVVWN0M
dJVFjVaBSFk8Lp2N9rD5vLen2yN1NaiZg6jVtXLTnL1BZKxEaZ4Vjn00qvKjgpvtUqZo8Cf2zDQx
H9gNXq0CtKOdi4ahRO/mT20dhdlM21hrr7gSKDymVmg10QeiVOUZRXO6r5lKH7Kubg6VE4l92p3H
wqxeitIggpqIbxrugDriQiC/mbld9sgXGC9ZzNnpvC+Xdeah474zLeqrSc8ErXalOLaL/ZWYdHFE
tx8YGTlL2uIYZ0ugdO+lFnip4fpt44mTNjGLiDMFUSFis9ZuswtyTLDRAwhMHX5cWNtgcztUyTts
8Nk5cubdZMXVvWrBWEHggGlm+DjoRXowK3qnWIzavZC6EdTxnJ3tsfjOFf4CMKc6NR7rMqJMk2OP
x/CQ9/0cIHxKwDo9oDViALPt+DQrMx4gCDwkaTeUnof0TjeYEWoNFFQ81yUwVr2jcC1YamIy+tsQ
Nq7n3DwgtdxtDzfP1/bot9/Z9m1ur7ffK1v7I0Xeym8MD/8RvjN0CDajzPpwGdweaJP+EK14hcXF
o6utm+3pjw3LEt+TGff5HseyYDmz+BJ31ylRQ7vCl85NyAs2U50yeA+gjlC3r6+xuRG3R5slMWuW
6WRPD28/i4qiXv1D427bV69LfHWGR7zaGOE3/fwSb0+L1qLQPKd5QM2SW1kWJaS+AVnafHiVzLEY
bg/fNnK1Lo72eBIS4b5pFQa26fX8d7FuzoRCrUtQ7ce+tx9sj7YNbYNRrr61KuwL54fPc/tBnM2f
9VaoDCS83LapWpJhNeZ5aHj4vrbvBU1bGorIvFSpyjFELH2ViuYeNiffdhx+8vhhs/HmH/7BzRII
0uy9ZhjYOVcP/baZe3y0tF1jf2gWd9XiR0j0+a81KJzPo6iwSjBxslbjJfPy8rw98lbGym/7CLhx
fX3UPRmUJoY8zPHnYr39euP2X86aS+3YyH2i5bHM0/SkLBj8UiaRaP1pozNQbT729dGQ53MolfEY
r9Zsk1J1CLgDX9gU7xsujR2LHDzt2ydYtgGx3KgN66YZcS6XBRSo7d0ne7YOZQVZafN74+k4ucOn
WYz9eSQFoapUPcRygPHdRq5ruu6jsf5f2xVp0Igs7i7b80lS5PfbyMM3OpGF2vpWDsEgXmboDM10
crO/utUMvW3Q9Jr5sV/vCKTtNu0lFnMZeqo8j+u+bdN2KJIah69b2zzC6x9vP+gtwVAlt/uH2LZ9
1sxBknNuba/+47fWF3p7x+29th/8t/vcNuGe8vYK26Pt7972vT19e5m3j/e2T+B8I2uAmlnriNfo
7ZW3X3bykanHj8/+9jcJECzK8vr+bdePX1F0h6qJhXKlXzkOy0rLQIdlH+hK3esSR3E5O+m+Z3rH
Ep9LGdB4eaZ4lZRHc0UBbDtLFB2oX1BKCWEflxWttBIPyrhMA7MxNMwi6ymznbnbify2mRz3rolS
/dAsolL34yNwLRLbV2pE6nL7HxenRASQF+Tawmjcdet9uBIQgPBq8nm2D6E2w/Oo28XBdWdSMyFb
2orTnhEuOoHrVjnLAi1FNg3nEl+ykdfpKTEb4aARjcQpX2eg6aw9aLJDW8kte9dpuJa31+Aujlln
XKwONqY8VzIZwrTLvwMQ/Dvt7n8tK3/AORoI4fF5/PeNhfdp+5U6Slr83FX4+6/+7iq49mpa0amo
6CtPlEzW/zKuePq/XBf9lkeaoWs6mz3m/wIenX/Bd9RNGge4j4l542P8bVyh4WB6pIjjNTF1lRis
/1lX4VcBn0mCAfkhBh0Fg5fT/oFcRX2TZL2VEOcRl83RiWADm90TDc7maNHxPIBHw6NVQGzUFuPE
HWq14c37FEV72JvjnxK+flVs/fg4JHgDvtQsRIXaarP5SU/IWkOv9IpIAAMTczBXSXUQ+tdhdpg0
FZ8pI1Y+yFJkgUN1v95B/iAZ+5X++vfb06cFNe2Bd16Rmz+/vSfspSV61bw0U/SxdIf+2Zqio921
BbiliEhJDADBUHVIZ4c0/OnU+TfOi9/o0tubc6qsOkrLVh2sAL++eYPEOO4zODhZPlqfS/qfoT0b
O6y1biCaVH/B8nZZctrvznKGQPvNzom3L0V+Ea3ZhUjgiT5LULbnY7v8CX39q97wx4fTbIvzzVWJ
Ytk+/E8HBgcNzF+lMS8SHOBetPVHS9bVAXqJdsjbFPl3m9DjN+NAgSwcKGkeyj6WQTboz5Lq/Wkt
R46T+ycd5K+Q9u1zcTXQmbPIqbWxXv36pU2lJLRlSs1LMkRmyAppCtquUpEOe99V8gfemaoIDV3C
eF4x9a0cLOanuXVmxE3D7NgKUz8a7XCwZT1jB+gcxHN4IUYnFvcqbCIPBenUN89GifKebpSKDQu7
+2hP3+yksR/78qNdo370MvOYLnMdoGgpP9md904RuvmkZNUDF1l2g1UaqGgFH21VHADtMAP1oNbG
0fcW09JjVIJ5SlvXOCXC+ajY+ntVL7w/wI21VSr1phpdvy0bnbmNR00jM8jcqO0/HUWh0RiTMRNF
UvTUAwJMk3us1gUZX+OuJeuGeykVtxTJGKSp5iv1p9r///0gYNSpYHKlc0H9dqHFwlBlMhNJQzMA
XJaa3HK0wE9LP4WV3j3PCwKYam4vZmSeui4/4Z6YXv7z9fbPM8dWIY6b1grad/8Ry552VaPYZW9e
hohQAf0IjAx+GwHhpuc9mBhmOEZ/Gt7+OdrynraurceBlMXfQ1XUQZhOp0vzYqjWcWpKK4CG8lzG
7gO8dYVgMXW55JYAlqaxyFicGya0XVNrxmvTWH+4dH6LGvhxMhg65kfigTgQv9Ps3cjQ4F1oxqXM
umuZjcbV8LqbK4FQCek9qe781XKUNIAUk2L1Hll2DcUNpiJpCAsEWQMX1a1H5AMKwrLOozvLvWfL
J4IfrVM5CyivTRadSAu95k07HzLUbpaG2ZzLrf+DSlD/58htqxBAydJl8DTpjP06DkS6pkeRnZmX
0ZyxowPDv4csYOwsuivhJFRUa567Cm0U6sHY7WRr9ftotj8ZZVU/tcuKB1Fx7PcZkzUW/L4xNllQ
Vslw6kfjMli6cidb/IhqAsUix36p9tm8V+bYOUgH+xVGmHlnsV4Ohdc2fxh+f+38/zhU9P4901tP
139EUWTSswlfrzhvMqs+TkoFcE3l445FX14g4/TxVO7/8+Wxahr+MVbYNrZWDb60oVvrz38aK6aK
EOEG1NIlRWkKhD2eH1CRPlC6Zm1vNd7By13i8WjwoO9i4+oooL5ldZH/4aas/Xrv4UZvmrgRHZKI
dD7LP67UCjWYrOtKOXdRBo5IU59N6cnQsePMT6Z0CnVYdIfKdW0atIpx01sAfnHbGEdXb/vQg+kU
x038XGhD84ebtvXriLp+NtJIMR3biEA4AX/HY1fZYuogtEEMeCtFQTp7zUKqlw2r4Df2QKL0UPz4
bHRx9XY1/wYVDJr79b4CSlff67WjrmYRqPbW2oeb0qM1xAZhEvUli2jyNcQaQkW0nCO2n73HrIwY
v9bbTzp/KGaLXMc5ggHcW9eplvHNE7V256Z2fVzhG5Alokc1dndV7Hp7ahvnrqlgxAnAtlOiqsjP
mfdlSY76IcP41ZT5nulRhvMp1UEwl3uNqsvRjCv1YTymWln+Ia2HQ/jrmQZy3AZO7HDherifVgf1
r2ca7VZh4vExkZYjGm0t+526IGQrU1s5kAB5b6zVf1n3aiCUrqV4haKltG3hM0NL8l3UgF8ioHKE
AjgV+9RlPaWWNcIyuiInQXNBYlg6p90oDky7PuVmflrQEHDumMR34To+z2vB3HPsR8LS01BmmEUw
xA2BBvExy3TnXLitWCs8YHvw9CFz0znYrOTo4UDW8CL6oltBdVv6iRwBv78tALfnxMsZAVATbNMN
kXcwKV0XGXDjG/C8T4ochv0IZBfn71rrTRvvPE7HqB/nuwJBZST7/KKPcQHwxe4wMLIwrsbs0tWT
4eOhPTJupI92ZyghXDQycor3soLzuSTFE+6PJ8a15LhOi4il/jRDMIZ+1D4nOv2qIaFniihx8isb
7ExGJsNOxXXXMYbejwCQg6Fekr2tVuOJ+X9Yi6RFX4/StbJiZ58ZrIOdufWucNLJ5YCtxtHTpzOc
tMivF2n6zoRLgXJHga9O80Wtf3BUbF40waVvDNPnlpvws5SfRCE+GBbhRVq617BqBQ7CyGsLEMVf
RvV9OcTxqdeszz3Iw33VCjB0CoTsEmpa2DqyCCaH7n6XD8b5UJL+uDOr1DxZw13aG/atRUUIrWm4
FE3rs5Z2nsd48bCDETzqdl3oLZF9npf5nSjS8ToJg368mpzU3P6rmNzh0CZevZdOW+4MAkIPptaL
wEm6+GEYQCpTQzgask0+ZcV8b7oFNoN0eHIo47ajwUS+65/sbMiukSxsSHz46GshEf+UyYuZ1c4j
4OkGZQoTjzxvwnGyu1Pq0pWDev6dqnL8pAzR90glyGy0MpyeCVapqeuYzFpyuRXxa1ZRVaOoBza9
SO66aBPKuu4HoE+k5hS3WoyElCZmFTJR7f0scsa9JgcDQfbcvPRDv/cQUPVK5BtuOz+5eYL6OJnu
FMv2jTxFIV6BDrc5rU8aWgu/cxS6iBXq6gXftbSWI+eaEZRNz3wGOcgOdx6MSB0LmsSGQDW7r36c
4U2h7rs84kz1eKTV0XcPxtKlXMpv6JIRuXtL+TC65R0jmR5UyeKFsYE/x2rV+ez1uEba9ovCpfEu
Mj6KYnxCGaVfl5GZhcFKOqwSU1zGYrgpPWGugG+fWyMOY3OM8G12xLy0kMMEfWDP/iuFkLK38qY5
tGCGfC8bSvSry6WVkHuoFyUHexHx4yzqz6YxtccGS96xjeXnqBU7BgzvDmFp/cB/EH2HaJwTUXOf
TS+aL11eflfMYbzFPYqPqKRhoHJUd2bTpy+xxRmGEbrV0vnVJLpOTzkr+t751l1hlSRPpQ7uixSf
2jcdo7lviyxY7JyquloYvl1/x8uk3KTVfm5lV9+bDpzifvkSq9gQSXBt91ZmIKdOmw+4qiCwOe/b
svmUahEWGiu5pwVA2yeKzWB2vexGdxVF8drfaHnDiSAwv6sZApeaAkDWy7vebOgaKxwtFRHODsud
6hfO2i6vldeG5XBojaiSG2qfDATl15wpxS5r0XloWvVQEcpwGtzsmpdpdNMT2gL6UjyrUxIdbM9Y
cx0+JdYqX6hnZ6cpjjzVgxlE9fCpSejwYuf3ipZyGKXnuNuJ0ecrta+pqx3nNroJb2ofDe9QRAgV
MIH0vmk1qAfHst03bccytNS1FwS/MU2Yl14zUBzK/F1jiumqaFn0WpvmX5DmZrpqc8Yymk8yFL3x
KKvKXf2B3mvvZeUdyE4ZUNobgiJRof8ZSnFMwapPjVx2WlS/B/lFb8yM6Xuuxtp88F4QG6Zcb0No
TEj2FQIaJzN3g3pqp//D3pktt81kW/pVTvQ9TmAeOk73BcGZ1CzZkm8QtmRjHhJjAk/fX0JVv/6q
qEfoGxgERVkkiETm3mt9C8+pMz/HVzQWzK5tJCFerBOVEOQ/RkLXJ6Lh9obNmrqUzqnrhEbX2rgX
keDl9nCNus6/0ZabFm3yfl2cVayM9yZ1zk3WtojkaLHUh5ZWQjiZC2lV2tPSmfVGSlucAkanhzza
9HUlCar1ncucLyibaT1hxx33ZZm2Oz1D7Acl4hKXZM2JPPgBHbl+LJeA3i0ExJ07TWQnmtL6PtrG
uG8AnUmNwQl1EXcIs/u9oIXYVpM1nqoIjQTJJ3iaHTEQT32YWDPQ+LXpwrm55EtiPsQo4EPXYS2B
4Tfh0oUP4rm9vWuq4tkDr3+1uisdKo1cHjFsN10Tz5dhaVgtNvIeeseGdnGsAl6da2NqL0FrAGJH
fg+9L8Y9PjQs43OQBCQPaOAzleev9UOpaZAlwDPcmVM+bHKv25tiCl5FN7+ORdoeZWkPBzMQb5pg
mh3PNhYQo0RdF+clrQQ9OuYLxp5GLS58e+o+5ox49x7k5QUYNpIjSdVI2OjhyCDZ+ppjYXb2HnpX
lHc+ZjmkLo2km+fj7uvbB+bhC/8dySFAH/ZI4ZNL0dmCvklbnzWHTqcEmpuwfrHmnQMGYe/WCeaZ
ygI8R67SbkKeSutEsrq0egI2NIrCi6HvAUeEmiR4xeylvI5tBj4tyxD/TgPeGMK1N2gmY7Aafosz
TDs7CplNqACZIMs4nRmH9YolceDNHutx0ogU/6UwAveurYUIxzrDYm0n/WnG4n4xx+IW5ciHMK35
RxqrCRj4B8AcN7Kzd3aeDbcdbqFtZOTBrsVlmgmLQh/56QdZWf3G7yl5EdNEDuhkZnu8Hu02nxkW
4zH3j1FdgtUr62nndyY+wYDWTmaVEWjeNLuZCwoOGyE0Z7f+j5lIhkNDxMQmd94KvDIYlQI9pJIH
pdDErQEZDklI2ZpXu6AE39thX83OKUkqfxcNbn4juYMfLBfjjmzBQbaFtufOaOymJfiNyO1PUo/T
qfPtH2PlfjRNxnLX1vEUZf0Wy+qvXItSliQlwS3aeD9Cp9sHLfzDxAxoZpBMEbXLVbfGW4gWLFTs
/s3UglMvsXHx/S4Not4d44cVkNdhEfG7gQhzMCSIscgGQDUhuxrL16HOk+OYpwzT4CM7w32UpZT7
yHfcLQSeH657UcUwmaBh82o5s0r5Iyv0U6NZ/vK94Tvmo5Onu9iAZECcRhkziXP2y4SBo126J8kl
u+u8CnN+86PzUReXeK52SrAE46M/YXWK9i0oCwJgS9Toxo1NixKiQnejmb486tW+Gox+7z+Pk5Eo
Y+s3n39ng9M20e93ZO7u04SWmUMcEMGOdNbH+if+jJ8DvfhhNt5hYRpECQEefhrnCUGcn9lkudnH
sv2mDakZlnlACD08uLB1PkhPV7pxwngyQxB0DZZIcjJqG7YG6V8CCoEJj0k6t/OY1CGA8IaJce4Q
R08eCsovTosglXKukb3H1cOoCwLu52FnWMgZLM1ADAceB5E7/aFN0qb5LvHEVUiYgTluw0034Zqp
IKAyi9zW3VCTaYJ2cErr2zqz0RuOe4/mKB9F/zQ0iDILgS4P3XOKnMPGTtqBu93YU3Ef92OxHxd5
NFzwzPA7WHvEEHmchsVO3x0x2XGTJS5UG51812gIWUqQpZulQV1vZH0bCklDMYXGwKIP7tHEXJZM
3yxIewjgdyK/1az8bcj1H2VS+nsbUHzYD1poOdWd5rWHIcLaC3cq3rJS2zJH9PcBVvItRorNINLf
rHgxQSX9rrWjaju29jduDPfMRT+IDYa+BNQTXinhM940bW3Ne/C1ND2YwLSt1hH7ahGPRQVXDoGN
2OV+smeGvpF9fipr6FaDZJTz9GOjid+zwxIDc++BYfN7G01IMCklORh1dj3Wh02tAFwJo0VZYvCn
Q3exs7Ij/yV/YlVxJhSp3nlNBcY/qg5VbM2MY2AshybdZh1SUG5a8A0HrzxE+YefOL8nCRA0wTK8
7+bsMEvvOY3EvMtFwo0gi3ZkPyNGjuOrblhib/WmcgyNImSN/1A2yog3PTZMghk/eszPWvAOsTxV
YlUE/pSN9kReur72LgVik9F5slTklT5FL1NrfViAlS7WQOG89IptK9JxK8y9DHI0Y9C8lpo81bjm
9tP1Krt1+GVV90uRyA2hg84293ax5obTUlHfxfu6LUdn2tT1r4JsTsSNcYcW5CMfCdtCEObQXC7Q
qoudgSD7qsLrp95AnAKIC47SNWYiiKd4PFZeoCQOjcdIK5Pvy6HHkexHWNaiKSB20+4eTJPfqUVN
ov6QkxPxLjrdJQUMag7gbIT4+9xu2tsS8V3qew8VxJutayEK1OlkOu6b0xo6WuBa3gHDjwDybKwM
7Go2Jii4PT5jvro+n39+a45xuWsVVQfMtbezS5vEhaVmqPiV/qglHnpbyp8F8eBSC5gp+yZ3l8FC
aRyinGGe75RZqLf2sPGFx4orfrRdJI9Nbg2baE5QFEN1yFrurqXhHPLC+24ZbYiteIxbQ6mPN547
/myd18LsP7QgZ3qiEO/9xpTzgEzfvnQWwfOscqxDjfUubTGRJuC8thqAWHtKjl4Zf6v05o8RMzwP
smGSG7AcRo7e+8VtzF0uMktsMYF7r/VzsydXKFwoTx89d4lDUw8ep7TZFl01XimBTk8Esxk71hYL
tEWqRPh6W4gYVc3dJ892mO1BQxk5AuEZ3XFg/6DiqZ/bCFgJ7YKIdKKhOBrKUpGPUt8PWqVtCzia
oRDevPem1DzIWvx2QIfdAAy/jgzDZyNlor0NvL0+tlBrdJRvvi2zW35PdrvuFdg1USiW99acLKev
4wi2JxgfxI/Ybp2yosI/bphcF+vDdcOipNH5mLnjNlaXhQOAuI3sRtJhC5HcNpYFkqqvMRKKaDr1
6li7Hpv75COpyuRYyzYm/1k7xnqnnz2RxLfrxvlrz7VIk5PxTBR27L9Yk/tqF9aI9UFSdMLeHZzQ
zF7p+fDQm8Q1b1BjOXnYBAZ9AoG3Ec1K86NAUzLgUdHIva3ScWKZSNxz5RECNWh5FJql/oNVsdxi
PoRH0VQhJhFTN2Iwos1HV2UIAvKsR1EyPvjTMQD6zt2aWNNGw1EVGMxhEt24zB33b931oPQfFSRg
cHLU91p30zrTPiEHHYwgzoeByevWc7UPx2mvC+TpTR5TH3O4zeTO8JRl8d1QJNgm6mTPr72jKBOH
6cJqLjCCYrOhS5vv08wkRHKcnzth/ZzTDtGrkf0ZIBdv4GBwAakaY2Ix+xcJfk+q1CElUQrprdei
gF2SR98Yr51pJfeIFXMjTW4m0g5kSkXU6tzxqkbKaZ4t7twx09oqw78eAyQDSKCfnJzVYL10ZUjR
w7/IZiD9slOuz6G665Z0uW3gZR+4SclDanHxRCBoH53BONqIjvCsCfPU6dK5FOXyMVt18kT3ApJp
D/DAF9qxRTi7AfgZ3LnDpnK69kHPveDYMrXA3G14T4bDzSSKjXGrJXl5Qfx51zmYnoq4mI5ZOaOn
y8EF6FMvD14VMKNpuEQTEZ/11MhOss5CTUPMTXhRshlxeR9ac6zvdUplKCBrKE1Bd42yBSrj9L1M
tHhLe8O5dlX15Apx56RZflX8/g6V1M3UpNjplGYRwrl/4L45HVxxDzjM2+FCMx6c5BFRmthNURp/
H7vy1m+M5Ffd7HtfUnRzSddrBNRjzezHHVfLW43/DVRXv2wKKTScYUV7rL2XzOsZ3ie53CjRUW7U
e8xdQAuGtH0qslNh2vXFSer3VrTdnV3U6XEB0kYpkLsrTpYfweh9A/AkaQAZ5YW3Dkq+NEGryhgF
uHVmooo9zbddVii2eyHHYe+xuM3tIL6Z5ntzwX0u4wlDVBEBwGrcIUw7LCd0BKdN57TzY8P0vifR
5YKU57tZl3oI1sc5kgqoXX1RPQVzvg+0Wux9l/t/D0rkWpfUTwBV7noZxN/bBgu9bwKkq/3HebJb
ACLui1E4xsWQZKm51OjOzaK96HNSP6KPO7Hc9jFdQM9ZF59mLeJTP7o3VIrwdnVxQig6dqYc6N2h
pH540+ijfgMW0bjpdHKq6McG+67TEY2uB9efgYsy3vhPig2q2W73kNh68oQDptun9IApWDEFICyH
mUlV9g9jYPfkSDiQrCS0PVBYtnOtI2nh37RmBPp2RXyKpBNgDRPVkSo+eP6z0WiocjPKGEs9hzW5
vWhn3f44Te4zwUABPvkS0mFNfg9l0UMz4VzwTXrg/On0tcxJPzUZy+ciMsPEyT31PX5MFuNVl6/Z
FA1bq0jJgLLya6frI+cgqbkMpBZqcZRsrYqpJwOWzjp0h0fASrka+WsZ5EyQEMR4Hhs/PU6Zm4dl
nXykEEj4Jm1Nu7qhnU92XepU+xIB99DeYbjBtSBnAktEnrxbbmKAryBrIkvBNyZucPRhGJxtk0QH
Pf7WKFzduuE6elzs7N3WfEZSXwqGXUotqy50lX6ue7VUouhGqfIr6gabTMVZgNJZtoEV4YnBz8i8
3OFTKXxKmslST+ex0EJmY+fFIFlpHFVTjnX/RG75UGvb0SdqZRqBTMdS36AozFhgUD/xrasL1+Si
MzTrsSbB+Rmn0krwrwVFcepaFiHm7D7Nk/vexVimMncdX43nSUjnMBrNA2gcFYztiZ105F2axdSk
wPFEHR+zNSIMx9fEcpLxq7MmVv9Ddk6sjjme1Xe7ZPhdCluePLuDJUKihctUfeuWzinPqUaLuP7j
tIQZMPpDGOGPsQZ7Pub+IW1Y8s2uNR2qASW23wQvuO7Sh9SLNr4T/x5sAQ1nViYvh+TisWd0ZEm2
0Ys2vjFAaWFZCpow0zJmWbAaN2WNP5BVbFx46UYwciL/jPAmCWmzrCqAA045wAEcxzqliA2Qu2/W
qBEdUGhPstVVBWTjabiHA4/ivh/3MX2y4E7PKVAFRftjZC15ylIK6waRYFh0A5pmhLsN9m6QDlLo
Ts/3mFH4vMnAnqdcIGqhDDab85ll58aes+XeMk4awY+ELSeH2LUfG1paoQPFYacNCEtg8zp9GuyG
TLcpg7gkbmj0MZzG3mbMSfRZK0LDWyhsatZbapj6QStgU9hteSqksaV5Gx2ShmA/kOJwVRt3Z8p3
SnMaqzVKei7TUOqLsEhtCpXiQ6dIVBYeJVyhSj6y7HdJ89PDNHybyAfczPZxyfV7A+/KAeUMQbCV
f5uWtnWqgeNshxUzMw0YMFra2Ea2a8wWWK+ZjcRCldtk0evL6A68Nz9hVkeyUNW4v4VdDnsvyB8s
1tksfLKw0OrvLjeGfQwd3jfsY+REb2WAY1kY+JkpDsQbAj8A7jIuhUsj0x2xrnJmXc0vo5mSmwJ6
LGHneRSBZ/zVUQw/usF0rJNA2S8fY3sstr0ZfbSu9tuJrWI3wqLBWi1+pOh5NlrA5NouaKUJPACQ
ybyzTg7CngHiJTHKJ91c3ULRG8SpBcetX+1lS5Vg6tA15Az7h7aiT9OX3rHQrV1QWd+iOH4LWmsK
Gwv6VQWblVD41NjWAUymitVqktYqTodmKhxzZKsjShlZ7BbW7V1nmbfenJHnYtHxgACRtcP7IoEA
Bn+mlNmCoO0E3q+5REhAGSn2fkZRJMWHpb8ubUoJP8WIUORozBt/3i/BmKpkwq0Xl/mFBTzmlvcA
K2DY0pHeTnYeZq0oD1odM02HeJvpBzrC3PEK3MjCmK8GJYo9MrIXR1Z4qbvim+O2zTZlZoVdi0kz
iIx0k5au2OaF+7Bo9o9ZJ2QFnIF5JjV6R75pvcOn3YbUnTHARoCyXEt9vbU/Tjbr27YVxc6dbUzU
9kDJw7gI2KsHmq+M8bP4QCLG5eF3H2TlmFvZy2nTZ2QcmIOxzw2KQBPrcRTmeriMFDJ0fy+m5UUr
64cA53cAVuzY9ZN+Fg32+sae5T2Qs0xNJCl+tdweUnqkVLVpxEn4XbGRPUmW8Jep3lpo57YzU++z
FWTMSd0gD1HWZIRkgQQiD8pGr97yDRLLmxf3wATSxLlzk/FuGIP4weyiY+BM+TOUOxqrWE/c61Qw
JkRakx1MOK77CQpbWNrzeJmY25l4jfZDCdPMba6dOFSB81L5/k+3qJujP3tHkffeXVMTz0GdHhRh
m+31goVFicU6MLriLl3GSzlY8qmkZbiBzvO8xFp0SWwobvaQML+yIZgF0WEZ7ODQeArTA8+BkpPF
OthkdVQ2ZOXgVsWWQTt/zWgRyk05GC8FHnW88fkWUupZG+34iaDn34NGLDKL5uqmrOWtM/jTYTYt
sdOb8r0iaudIEa87Wpr/E8kWXMvG0r+Z8RKBl4E4VMHFbtIUtrUvaLjL+4oJ1zmpqLzYwfdaNTsi
M/5hyfp7ObUQHLwpPjIrfTdr3g1Uf0z5ZUnLiEiOQ4//dkdCE7RB17jX40Y/VB6EO2aA/REMGxk7
uyKB2lMFtgLn2SEBS2AeKTWFGPh0WsF0iUb+o2eMP7Ayh3dbQNXsI+PGqV3/aqXjMUdNcsKv0oS1
VRBVXVsH0yCtx3K4Q9ND8rddAlIK2EAMN4e1RpX7hMcNsRVOOjgcqx0MDO/WL/rRcBQy8eAzFh8s
zEPh7Iom1LsW/WFFuBVkp9uy0ICx4YXZwT/G/trQ4ZL2Q2xAP7JYiZYiR7zQYqZgdBtAd26ADDLb
soW5iwNIDc1sHOBuPQ6to5+jGINRLH13hzA17ERJxO8UH2bsQmh1YtJmvBKfw0Bbkn64kZTmBggV
tYxk9vZWar5FI2cuQRxRmLJBZ5CfdEbOkDhlY0tBN1eQdGzewSaCgQaorDOYQ1MR3HZZd4yElpwt
gp24ndPPzKRIvjUDDgSdqUhN5yYkDJ2b/pJTL/DGmVuNa52AkBl7U4dsCodbQbjdhjSc7JJ7/aka
29cWVO1hVL1BW5/80ImyP5DyBLB865d0cv04+At+ipkVOnzgbd/NBxGL4tqCz9j40vZIGEvik6bl
2lMkDn5OWGTq0TGE/HkHk6kNq98elvBYNva1hqm6RaIC91dD/+k65hEaY8VZutMqpqpWy80b9Uxo
J+1RG7yU7hkxTMkU7GY6a33XiTBxoSHWMKG2lEGJMNN69BV4l5HmkPkGtc2q/eGU5SyoNJZFsUlL
XEOnFFIbZ4FABuM+LVl8xp69M9s8OPsUjO8RUT3rqNI2dWreFpOt7f2eGVxmYoUzhLFzX01Zgi1n
rnK16a+DaXtjlQ1JDHrePmqdPwJU3i7zkQwa6bFMS2wxSapuG3CMm2A6cwO9HYv+YLMsvXM6uEka
9jqzJfq3cGMktENzHd32ZhRRv7fq+WKPdXErFoP152J4VA7gffdoyTftLMct0EzBpKRLuHnNxpZA
rRdv5lLxteKl0QdY2xAnKVR0l6Uj7ZqQcO72gIxvBz459DQQYTz+66Yb280S+Ms2mmOaailMt6UB
49IfMbGbrHAhIlKQaGk9sHYl5K7feHZa8sVGdqVU85sko4Myt3GYGZiK58yb7wkuZ9IZdf7OH8QV
1QKGbXu519yKUHtWYaFpwjtevL4Kg84ub9vGmA/j7DbArD0J1LNnCWr50Tkfv2Wh25GD6GHz2MpI
7/aeREGSjB6EAmHtTZuy+yzp5DQjPRO/HB9jpIJPZWBe8pbPTRhZdI70IGzksOu0ETs6/m09dnC+
LlA94uAyyeDFWbJfxpAcmRcO3Hqzv2/WY+O/PrEe08iw4o5g4TDXc3DLDc1oZX5OlTs1W83P6+56
cN0Iz8/CrnOncGir9kDYzikS5CNmJv4WDVYB7m31+Ougp6zSgnsXHDq1u/5kF/E9S3qa7KXnsf6e
GC02kTIlrS8sq+US1dwm89Wku/7PyfrnrLt6WZUnvAcKlYrH66+NGGcMNF+PvZl5aOpm71qGMZjE
BHFeHP2RJBixt53agf0A+E899/UDuohclq0NNk1aMp9/rREvHVZh9RbXTaL2vGG8jiLNmNbj7V7d
NqX62Ccu/6LM5+NqFqKt+iRyCxyMsg4FOdo9lzjy9bn10ORb8Fxj+8kuoXDkToxlMc/rU0qFtacI
v5SHGlDQcYxos4oy/ukuzsf68lydpMb2YRVVz51tUT2RTI41SLDhqub8/xae57n5/X/+18+PkqEw
7fo2fe//xYyjUmHWj+pd/u/4d7392f/8r0+q2O3Pklc+MT4k/7X9mdf9v7DBrM8X/sPFE7j/bWPG
Uf4HyyFTVWml/xk/o9v/DYODNECIYVhXlAL0ny4e57/RrOq+F/ioHmnnYE74m4vHV2ww1woMtOC8
6v/+z+ef+A+ryGdmEH/yf7KOoDj9F7Wugz4WObmOqNxlRaej2f1XDWWgd1UfcX++ZBoLkSaJCLD0
feKoTQjWkuYuBSq6L1336juRIohE5D50r0up3VPe95Dm6Yry0sLxc729OVKuRGPDuFbYIJLi6T4e
tqzQGaQxnQIuJBRAjzbEpS1bsLAUvpN4lxiZf5AB9tmBSihN5MfOHV4tJnaxvkwbBCmsT6uDEP69
YeUkNdWLc7JaA/IVekHUBG966z0FQf2SLQD8bPnuNxW1FntgUs3dqJqJG5Y4LaqrkxvDpky8G5j3
Vqib+SN9zV9WRktkOVYNmk+hd48IGpeNKVJv1wzgy3qnDtusACsknSvQJMTa6dYvJzpTWvUnKYqD
bkusEfuqITOqG+4HiU7PLOiuSp8ycE1ACz+cFikTAdt+GSYm40P+TfOUQtfiPTtwiSFZPiyUJTfQ
etwwiM33xbB3ZCkKYCXmoyjys+86TyxpmBuDI0LmFGz9VvvRO+NzI6qf/XYcsRnRcIStxA2SuEBC
QOtlp8n2hbp/v9WnLZnhKSUmgDzQywkdd280z+uxHn7Ts/FmRCSz0abyxil5uzmfQqcRfW5U433D
qj1sIHGHVJOPuX5ys+axrySOXnBTxpBfyTGSoT9FZK+a6U8xA/qCKAssyQc/X9wTFHbnxMOTPcR7
V1Wk86FB6JKm7XYy9a1JfYvePYNgpmm3EQZ6KvvyV1vmVy3Rqo0oinQfLI9F+ti47+jiKGsX07nn
Q5ibWj7Osjpm85jvgl9+nl4AA+hhM0TPjlzuE861yUT/MCnCCvYepn/COxk2mBPV3WoNeGNJkbwM
1gSgrFXYA7O5NN74DK6HqhepTMbi5PvRAwPidHDeOJnUM9FDzZnxvSwk3VyLTI0YzZpbC7A9TFBs
CZ+1Ko5o5G4tSm+A5CM3TMbqtfSbVyJ7502lf7O9/HuTN6A0Rnvc4Lv4llfV+zwqLviNSaaxzzpi
I+zF3BiuNwBM3jd9/VRP7uMCXrVObBzMDZgTAo07txxIT4nuXae7NatbClwpZVTnkZa2DEV9dBbM
tA5LEUpjC6pU5MByMkKrt/Kbr00H229bV7zF0qex3eU56/liml8hG3cbw9hFfv97yJk85EwdN0sh
QDKJ8qVpOEXm6FJij0Njsd+ERfO0T1RatJdU8GKqTTVaD0U/2jTVNKg1uvUhkBVtq3ncBm1CMnVf
7VuFZWXVsZwBdC6fe1/HNEHDvtwUyum8bgYVibzusUjFSs5gjGjOf/3Hk8oBLVb7PS3Av/a1pXG2
5QDY9/O5v/26kiW03ej9tjHt4QyzGmzTiHBEPcpbPib6pNm8tUyqbCaof84Ocxn6QD3x610ynv0h
fUcUIxk+dNEi/oSriHr6WLLexFtPRFwGrhmeCtOHRnV+Y2o9n3uT1dyzKjP2X4fWn8haWKYy9fZf
P5+qF60/NnMv2S4OtU5qPriZFeWgsSj2LR76qZVGsB7T1RPrj6ybKo6cU0xRUb3o65XrTxELTLsU
uE3F4GbA5OGVn78J4BXPrAfGNHuMgxG4ecu32xnrp25won1epfbzRMrkjCUeKtdPRJFeARF8iH3r
bapfomUwNoFI/YNQcVRGh/ebTph9KcfxMIgeLe5YP9Pda28GMzGPrlHdrpHzQ0+dF55Pesq6sBrN
jZnEy0+ZjI8pbC9SYtJNo9FIK2E/Y0i7XcrIvsp5fC7pNO8qMng2kbdoW9SNPgtfUxzNuH6B7ARu
z9KvWtMM6Nsab1eAFuiTHqngqzSg1gFjYiq+vNIh3gyO9raogN9F5dRKCUKrpgCV07+m89P9FJ3h
AeKyCLOZ61+2RJzf0zI+JqycXtIgCkvXy489jRpEN355gkL1Jubhd5UM3aOrR/U9oelIqknnBgH4
vFRDel7q6n6IpIbPo1fFU5XHmzyWGXpYrXNZQSSAyjtPfx37ZDnkMWkvecANtzNIhvoYGknsZfLQ
8u3aTyWA73oW3dmoZkpa1SDoVJLjTR2dy7ihJhuX8QmAYHJwzYh8dK6zFZaTtJ2ojutjH5S/NQYn
Ofl6eVyBNOuGaubdOHoT2QxQPGSqsBI9gomFxv5gkYjiRFwiHVeh543GqcjOrgzK5RMjtAwg2xxJ
D7ld2QtqEyl7fhaoL+N6cH08N3AWGoALKBDNJTSVb37d9AzAY3PmG9qeXYqIZ9klBFNqFXlg/6QE
tX/t/Rs+yFuabxow/d2K7lmpPXPF3Z0e2rRLmSscjYJuRaoZJuBNlh/gmvE8miAwSmpaS+gi6m+q
OT190aUcjNpgSRRt6pOQAzTDdUd/R8SWODvMCkwAyCdDxKiM1CY1LE7MXw+NBDZlFHtjWPruiH5B
G7rz526imBjrY20iyT3Lm3d7Xa24UAUy36r4RvIxkAwInLSYvfkIETPs1dKmnokbD7KR9pDDgLmU
ik1Ci46xsymJiQEIu55l1sdbPuHmOCpAxNdZXslEnYJMrHvrE8Wc/3ZmnZovGSafvK4V2rV+Eb4Y
XuveIoY5RMBKUYO/k6EHYsa6SdXD9Rj5LMxeqJzGe2rML+u5t40F6MK6a6z8BdS/rwCukPx6enPS
018rcSvSI3sL077erJ/ooj6yddN7Vr4baLZy5f7z2Pp5x1lnHBxJOUYtU782ms5H/PVw3VuPLe6b
qLMej+LUoolSn+n6dVv3IFi70F98P1ypVF+br+/gemz9InpocnUurMOo6UphX/h3eVVT31eLxnWD
55fzoo10GNfHyHaIKEjF75VE9XnuPq/RdcW87qZVz9CW4yL768R5sUbx5z+dQ2sImMF7w3E9N+N6
zX5euZ/7Tta8e6q3uZ6Yr1O0nrF/O+ZVATEo0M3Dr6v1kye1nrv16l2fMeEf7kSifzMUk+Pz4m07
PoH1cbfyMNLRo9HFLARHi+AyVJfMeiklCuSy7n0dM2Kqq51pH2Rct+cuojQMMdDxOnnojIlGtiK2
rM99/oA6VsfEMIxkQmwDnfFQ1xIYG3/t/dsxrSW+RWPuvoHrsqh7Y5/uvQKhq0yW9hKkKLA9Bh+w
urwhtYeugzZz0P5YT6GhhoyvM1raEWPa+rhJKxdDufZ5Ca6XZN0lib7D18ZISc75bsjH+NgaPsPp
5zh7G0wi+7wkLdezaAll1HXVJemiyN7QE0h268XprvyU9UWNZTygFWr364muPmlL6mpdL9nI556P
aZgiSD6gL1ppb4FjM2Fcz/TfHne+q9HXh/o8r7ycL2JYo8bsT6pYOfYkL0Gw/OSGqTHaUYCV9eG6
t27WU78ei2pEypUIjl/DZREtDR+S4zeMY2qX3/9WBXGCUxIZ6IooWqFT7pzDqPLXtyAt+U+MVEm8
2LJbf0IazI+O6+76spVx9PUwBqtNZIyr/RobuH6/oj4vD7GC94w4l8/r3tfmPx2rNI1R9Otn4lKx
1f7TryCSstqVS/Jn/TXF+roo1i+OY6WHv73sP732344B7ne3S2fxdVR/6/os+WY/vYlIqfVRjRXR
7YjWNFqCDCZ1O6oMxUFCBfO5IVNcnL+OTZm62Exd2+uUNA9yKi6lNpQoUdUJWF9GmBu760vWF68H
/+3XrA//9ppgphCcWddKvfmktb4bielDjuX//vx1nz87NqAZaNHoF1w3+WF9ft3A9RXnz2dHOrh6
yRdFA39WoJjmq9UYuk7ORyKQ1LvNTLm7xok0/oW9SROSKakPHhZ1ZRpqI9ebe2NljDp9beTn5alW
c4OvimAM+Uy5nsrXVred3Up2mpM+2vvNdBUK6hQ1Zrlpy5SAqlkD6MogU/2NpLQ+9NeRdwUVZUEJ
EDjJUtVIpdi6btZhe91teouvkD/3D7av9/sJ1l+J4HW31jV1NX6s5b/1ob3eEbLqxfcQO88s8LaE
N0C70mO6IsxW1/eyHvqqc8aZ4R7Gsjj0gSNxpakb11rShMuS7/wA6S2N0/Ycq7kF/b2ApZ66B2Ls
z8NBkrqXEG/EXEHNUmZ1E133ur5MzmDvFjWAOoX+5kwLMgnhMBCrzbpnOHSn0m449mrolepH173W
tUPwfcsRam97TtXQnk8mX0FDjdjr48kuKCqZemj3jl4fUzWd8tSggBbKZpSMXntSWSmAqsniF9Vp
0R3CRZD+lhYaorV+6/9VsRa8Mawjw00miJ/dmVjauM+ub3zduEMyQAOhrwKfmCpvpfO+dTUxq1nL
g3tXAEp/iEoU4CzjpkTbJ1QAD0sxxfpuhYnNWnwvnBo7hZrgBIr06XyCNNVu1JvckO3oKrAwnhYH
lJ5OPWsO191BQfYqU5/Ry2TYRJmDr0SudY9zxH3h66COwHk7tAKhpHoTX5vSz7wDOO3916G19NzH
FW6jjt55g/MN+Kv2sP62UbUA1r2vTay+pL3RfR/K2N+tv4jQMO5d6y58AT54G1+U1Y4OPQgWY5do
jIdjYtG2UXPwdYN7ia+ag64rK7B15BoneH1Cqy0WB734+dk8UN82PyiHfzQTnMpmN4F6+f/YO48d
yZU0Sz8RL0gaJTCYhTvpWoSOjNwQmRmRNGppVE/fH7Nvoaar0eiexexmE6i8FdKdNP7inO/w5oof
5mCeyyJGh/7n4vvzIWFGqLPQjX8z7GtQL5s63xr16VKCxWpW+Ku/8mEJ0QXK+M9/F3EzHrLaC/7p
A/93XziIbrZEf/5rgkgg9OzyFw6D4RT583CKIz78+ed/+m9pywh+xDYwXoAzVveGjfJNRS0yThPj
rM6gCMsQwJdoBxk/2faO9jx4S0reaeTupOk4ZBNWJYLQAjDuUjS7mSzZsNW95cEonmYdR6LlI9qu
m+e6W7xzOlUvixVFhw4R7KYXzodpzPIyklzVAqp8UMqoLjl788i7Um6nVzXrAst/g73D5YaIZTga
cx8miBNzTzz4THPfvISIvmzAf90N7hO72nUKw2p90N3TiAd4M6VDdGgB72UR2wmswf25HtmICDaY
GPCoFkab/Bh9wn+qXZVL+zF3aXOAkhoDKBPkB0ydOJILdSsjtCmsLcq9NXNFO42jjr1SRKcmxTZu
bPsWu8slTZTGKHh+R8HAMt0dZ6yko8D3SXoEiknjiNjwzmSrObepaM5//hfo9K9OFMPOJtLrIuSf
IrcQ20ybZBAz50RYZMzbRrXDtrQbGKKrXE6LImsL5yO5gWtm8Ek3vkOxhCUdsa6wqkOaS9b7bXtb
BvfOcTa+CJV4u9mE7gzOId1YpT7uUfkWdzikW2m26xgk7gJAoNhd3WlH5rK6EOCnb4daDYGwUF8Q
P1oF2iptLttV02oUCPLso4VWilHho11rL7kvCKICXWf0DFILoX7ZCS4P30Q1Ncu9yhc8C4oPUS+L
QEx+aEXDZ2VAmUN86C1jHTSReLHXVMuoxgdg2fPrBBA+bNKy30zKs08Ypz1w2+p7tS7lVAlVoWWy
Pqf6Tyiln1U5fNYxOPIaCGo4+4eFtIutcNS1BCS1IYUL6h1k9suSp0+NY7R70ch+F3UCZxQqiUcW
pgRwoCda9NIMirlDI8CTYpvBphj6mIRiH7cWQ3A29jPcVuJYLc1UgQv8dFNBL4cwXS2XeI7Vmoqn
dkTJQRhYTLiUU7zBdfY55Id+6JGIrQNpLf1CJC83ijpvqxtExSPRgDJYVFchtJRREz+Y5bBGZpgh
b/BR5g1iZ5thNGEJvWKZgaP+q7fXelNgRyKInTRWHrUqAxXSmjFP8x6TExt2dOSErcelsQe+QfZz
lZskmhihaDpgGlygpBZ4dxKxzr7mZJgl+4Oe1wW6yeZnDVBiW+EQC/7/9o5IrX7+b7Z3Jks4YCH/
NYDvmpTlV/cvq7u/v+ofAD7/L5ZzK17E8oXhWP8ngM/9yxQeNlLPAXLKDo6f9Y/Vnf8XvABhu0T4
cu/ZLgu/f6zuBAA+1oC+IXTPXsEl/zerO37Mv27uVqaN6Xoukc9E+xj/Qj8RMiPGgtPmXOoE8XGe
sa5ogTJR8olw7rw+IpWrF18R7SnJhxAoPYEWTUn3pUnNIv7tGmK0P3VqXO3VipzGewP80He/cSvn
1Y/FRS77OaQeVS3UbZjnLOSWzVQPCeN0mDk8RaoJRz+wIyfvnlvbnc1AZznyRp3NHiYlqlQdpqZv
sgOEYswAvpcPETx9NeH3cszYPINJyu9g+AUmv1GT7m6oNFpyS1eTvCjfb6AUlUlibHRPzvWdFgCF
oJOzId2bxIATxsBDLAl0lZffdc/D7dK7wPYJKbGdaus7rF43TRlbiQ4Atje+TBIqO0QM2jyRjhgj
3kUv3DtbGHCKwN5Edc5lzmm25V2VFskR4djnftfx05Asdrh5OD83RZrbifHDlW0WHxunStHydLlO
tOiYZelxlAjJ9pG0nqwR91qKlQriSOWSkyCIoNN2bRURM9oBfUa87+fy2scDshs0bpHZkn5skXBH
e4j1Am6QH31g5+mSHaKUhcML06LYIixFgTlORDsMfkE2GGzC2SdlVbojNiSvEc98ol+Dmpvkawzw
8Je+TCxUu6whqpHtIJua3gbvBTdc9N8dYI5RKPwxIlahrxC58KgoDVtuE5wsMY8Id0GrVxLAt+XH
mqfMMq3H0slxDxh6U2FcNCqGPuC33Vfl1tG4K4e6nx59ZeYGWeNpmgamOevGqaVbKuINVO1MBWC1
rTq0lt6pH5apsxM0GzP+2pZnthPMwkQkBjajIkpPyaWbGb4O5YOfN5r326YE6FDyLmNWr65PpvQQ
iosJVVeL7JWEvDjRzkXs4NYsTEePMf3Wi1cHpcMab6v8bsSSAGPO26fe2NgbekncIeh0ivgWM102
D2nSFQAiTGQ8t7oejOfUqk14Ppk9Nte87+L4qk3x5L6RguSbh7mBgniKOFEECQ8xkZAZc+Oad2Uk
yaUbb7jmp9CcmzR0zCE5ZWg0v9VWMT8PrhBPRgsnDNO3jf/YGh+YR8QX7gCqg96270atF5K/M08+
c8vMXiABj/uR+Iy9bY7Jz2Zw4v2kET5Z6F5NZLAVhb6HQA7OQc8igZd58ZyqZv1etiw0e3G2WqMh
EQro+lKW4q5lLEb8BF5ejnKcValXnQu3cS/gnrK9H424LgzXQd8DBwmg84jTKI6CtidYpEgxW8dK
mEc9iu03fW4Ysko/sW/dIr6sYsSO3eXtjabVeqzUiHVrWEwGEUb5SOpEzOvRSfwqQ/foVbH6OeRG
fVR6Ip5lpuO8zpQrIcwBbHaAhO87dpbfCgCrB9Gk2dGZuVVyJcmq8pMKtwHeXTaX5VoXx9mBVOA5
bDUnvmB6TTwCXIz0KeeEvGPBLr+X4A3ChjDOB8dp3b1qsee6ttvvkjLxwmWeWOC1ZnewVF0++oLT
JXH79iq4FBnadsvOWjL7YbAi7YeJQItvVdUE5NT9g0dKwq4lhhDSWzrcocLkbM31nLPBIfjbTqwH
3e5N1v8SJVnmaWUg01T/Xehp+dxin7gZkyf9jWPwdNoovTApmhftXWfLdO0HF3YKOzIHc4OEFilF
7j76MOR3M5m6lDBETsfsX8NiqP0wrUwcwtogkLHpFEhmym2Os34iBbdROweoH9k30YyUda5nkjdY
6pv56O+zwhMAE2xUoUUj0MorFzwIfewvZZgpV4jOcasr+TxUrXPD70XOcINEN+L9OZhJbR8jAGFH
s+61HQQHbVdLIU5NYkwHEDg2OgpzuoK8zNcMyXLv4c7ia3137b3dX/C3tTBbmgTSQTrvirbWEDuJ
eg/sB+dz4jfkcDntzWt7Mxjhvr5GXT5fpYKbbJoQM5tlmtAHYynxqwJcDRDYbQqbaOtY+KRybqU9
Eg/3mhez9waQP91PXmqfezk1V0I79b25jNNjVOjtjdeAEFOchojTRij9vq5j/64N50BnDg8LmMx+
bvGJsJMi0qtgylO2ltxpsVEeG1J7AsOJenT+NdbzfFYnnIGoZXPMlz3nZjjFriB1eTAOizNEV2XE
A82Ci0WZmf4eAgYRPfES7Zua5IPIgg3az635mcdje7NTpIm1i1G79Kpi7+ky2dZZagVaQWKG543T
UcsSK2TggdabJikUruIdn+fhKBGqHspClTshhHHRYMweC5X67+jznNes9cy7FgEP44FJzpSfkiLQ
9xZ7kSwLuL05RInCDnOq5G1ty3nXgC3+jSEtPhsJHhmNNekTHGsQYRgsw3QEHmqAZAjiYhFBtnhw
0WbChAoCmk9qWYWNwxqHrOU1TpJiuDHLbvfQUjLwA060XaaBbBsL1XOZIPsu9EXtbI2o3A35rdMh
icWwxZC9Dsfr7loT+hcUBlJ1CbE7mDCuUZsva57wsEaN5eNyjisnXx+4eti4/hQUzlCFtuEsR4VN
LXQWY9q6Pep/2jvykAzuDAxz845JehdMaPWJuIAGBReF+KiS7LyaqM89i7v1ATJWZyIB4sCIdaxN
tcFVWqRxkE8RrWi6+MQrwP0L04HuEMlKfklmpZ40jQghu1jKw2JUzrGfkx52yMTb3iDDjpHRhp3w
tQNh73Zo+9EUskJQ+yVzBhKmicf4UbV1E5ApaO3LahIWPk01wkNqavk4OHl9zD0PXVfkde17rdg3
iXGpb9afiNQMniLh6PFIO9dlHbykKbF6I9CTOFc7aTgelBhjGpcLyjfM/0wInP5lspZa7qgvW/gx
bT1eeajn1VYYkiLOsWaQb0VjEieWAqlozE2JOdgmxKeNlTbrF+V61s94GSw4T/9vuqD9V7VK+7r/
tYojIaDMbRLL/n//x3+irvtbO7kqAv/DP7D20Zk8qq92fvrqVM6X/lM7+D/9P//WGP43/c0qMqTc
/6/7m39XJ25/tFWelP9Jn8iX/t3kuN5fNt/KdUD7rn0MPcbf8kRP/EUX4zmWQIXomd7aT/3d4wj7
r1UpaHumEI71H3ocYf6lM5q2VygjukIBi/ofr8L/QJ5oin/Bs9J6ubZu6xZFmO4IGqd/aXLAs2Rl
m/JQb6s+3hvR4F6SRr0UMAdgBL6349A9DR0koXYahkBCB7+k83lA94FMw/H2d4zS1c7ySFZxm8fI
1aLAX/xlX2nGSVTxFFgyiuC53ua2Zl2g+7/SlbGnLRkxgZMGNMRKGQIkSLtGZ6qC+OYVefrsZwBz
2lK8zlGOkHkSWEwWFQXQ2kJ7zsS+1+MqsGN2wHlLgjM3RAVdZ1jQFlD8EneVHkySvHf15O/cMrbP
vm3inULqR4ZMaPCLbtqepyiAvfJI1XLCiD3xnB0BMLSxvy/rJMxmjMFRH5OqNjq3zoI32NX5s2vk
JGoxjcM1tByoUqqAp2191qdhI5rROxYJsxVTTq++9OSmzNP2otl7NXnJuZ5MZzszw/zQBDVVB30i
TlN/p+WJdYt6OAMR18uaMPPZZjNiroqAnwFYGo2FsqF1kVmIGpaxTdJ9w98NekuTb32ONA+LFB7e
Ruz9xj+aXFVnRUt0yjFrtF1Cpg7aEgAPR5eO48Vv4D1VSUM8XGvhspDFJQaorrAEnQxriLcQVKAR
/VgGqGF41HzbPwsNgAW2ySdB+XRgYofyQ8+9K6C7eHAT0H3FU9Tz5M+0zrqPM1Vs57NuySQjPyQW
7N+Uds6cOefB3Ce3dPCnUPfr18FhiCUUiO4Fm9clr6t5IyUwsCGCqdYS6RARmSvkSK0HkXupyLOt
l+aCKPVtqmg1hE2rM0e6+0R+XJAPCCkjFBBHGDIjJiSs5fM6snWoyNDP2G8R1gTMi+KIvfLJmhOx
a/AIeZzdYVOUD3rkRGfhoLmbTGRPs3SWlcW2NkH2Y8si54kXFLzVGlzBfLLWfOCoPmlKWi4x7JMb
Hyw1AhC05iPyR5ixcftp8OciPnTcB4o0ShjxUYOQ+jFvRXrJo6F81FZkqqV3A5v9wXmXiY33eqZw
qPUyqNz87jo5gJupBkVAzhpclPmK0FZ76IYXJ9brs5yKJ680w0T1zxZardPcyjVTTp4poS4+G/tT
slYiDea0x6jGHsaQ4miU8QFvcHtJJgyAoseMKhdjDcxBqQVzHo1y325cW3XnXlsem2rIDn/mv8tn
qlXLCaJaxwVUPCOcIk44mR+rOPoEnFYEcHB13tcSDnVM8SMbvKNp4SS4YMQmbSAtkLEwBQhgx4Nm
wM9ADGVo32m0X5qkbe5ZFBQsj/a8UXLE/jWn3oVZ9hhWBrhIT3U+asHsFTDqVmMkyGChJIxgFQEI
dZ/MKb+Xe4girnOunCk94xrRtozN9dBKzZMywO76GhxAX9bjjujbUwTGYp8NqQy7yWzv4zKRFtvs
fFHKl9Z8K1sHkRCQkFI3klscu3BTfXM7QUdcU5ReOILch3FUv+U6j3XLqIPXju3Fofq66Oil6ROw
sioyqaTOIitt2nLrZVWJTb25EVPjYoLCQZivark5ydMNUFWN9Fj1VNQNJN3EgVQ3zuV2pBMMtbQR
KHP9hNfH/G64FisGgIB7XarPzsl2MaKIPRvz7JCKrtxgSvlyFSTwacyMoEeKEY6pVzwESHq989hq
r3kambtEZKRNMi6ni0fIXM3VQlyV9rDIdA4Xdk+hpPiEpvnWCgk/2SgFMwPH2lfvLIuS2+yt9vwm
ivi9pzsvLfGuc/HUlF/QLNQrFj2GWrivCS5kEJOqEC/YxkCLPHnjto/T4dgaANW0yFwjr1hxDANY
WnIwA+mt9Nn5K0KduO8aOoXWAEbcd817ahvZNgFxE+h8jl+W39qsbZgjxxWG5um1dPUqmKee8bQd
XSRDERyD5a8FZ6QiXTPQyvFXYcTF1sz6I/0pwsCZiXSV56EwXFrd3NgzIUSZKDCMJ8y0I5YEEAxn
ZKdklgF/eatngucrgbI1WTKsgKxZd/zqh8mXx8bL3ItladMDbDXWpctxah39pNyKx8PCwQFui8I3
HguO+ckCI1TM+JHerSR+nTvc2XYNk3P2SfCdx5+wXCZCXr1p7ztdgSer+cD2+dOTefTYtiRtWcNT
N6NjzuxHj6DbB2IRAKv2iIQtJ7WDGbjItrOSR0xoHHEzt2ZLYHigFi0sMyKrowmUJjipnZHFa3oY
Gm6s5afcgJQFCb0Ll7xA665fvcFe7r1LWR7XpX7wyvTnstgxJBq6WRbUSL/9faXjcnUxNsadXd4K
iwxmoAHLhgA4onEd0yR1hxUkUSY2Tr6ZFJ2lCSMXqgGLPJBKon0XvSMPZs+Y0ihxPqdj+QOVwHbq
CXtbGA7AeF/YKdgTVwkXGMA2Dlh3jeetmTmk8Jtw9RUTIeCoWQmSsz5nYBjXJZVik0M31oz+91x4
xgsdtV4V3wx3rJ8wyb9XzfILNzke/J5rppiTAGtTd8cCmWsCeAFTG007Gar98JysOUD5HvHEjkMQ
2Wm6dTvX2fvuUjwbZn/MIq3bJJzfu8aOyF3jDxAtbBhMS2GK5/HbysSecDaTHZyFyNT1nVVOEdit
uH9Huv7sJcjdS0N+G0ximG1K/DpV9osXaa8cS5ual+TdNeJPaQ2MWrOsu7mJammbya6O+0o/ZIxS
gwxQ8zPpx1Xg5XQSDeOzvd4IIF4wOr+Rv/XdnPv+ZpAmG/jpxYlN6weSBy9gLRgRwQrCvAGiKeWo
bzqnd3/ABv0WAW2RrImPOqCvl1LV9IpwIy6yXayXwW2BkercL2vDDd4nfmLqiu1Ekq+8zLkRItW1
aK6n7KTs6clCpHwVQ1uiItbqgxMfaMrlV6NBNcIjnz5nkLf3cA2MY6SEfU9HXg/bqhzwjaZkYiWP
dTZav8lJ52jML6M5f0lPv7jSxeM7kcLERnO3NHW8h8o54wE2on07G0gkMdqCEuxBgDwhMhzBXtQn
n4S3lz/Bt+wchl9T5Wxrp3lKPAYCaBy6Y70251X1zEu1LmITBmus05n4LMVFQNc4e036I4ldBy+P
p3hTbIjMtOf2lMgX/KVrnTUUKNhzgl1R8dtbv2heefbunDYG/thA9FO6/aTq7sEcj1HVet+9yBLU
u4v/TPy7COXqEk8oVzmr+zWlDwBjEn0h3pZbqwd3UpcCP9B64TBuSMMMLMEGRzJRxqX4nXaMiWRv
Oejn9QcP6uLSvVuj3X4iUPmIzDr5poMx2g5zzQOOmQfoiBGYEmDYuHpjnNMF5A+ZeIyZL3dFWgWT
vciP6KEUyTVyx+krrius8nL5mDvxrLn2z84vq6cSCO1sqSvnESeIJ/J9bjUXZ/SSu8Flycp07PfO
+M0ewTHCRIgJAvdrEiKN9oslLB7XLnHu3mCdF1mgKtZ+C7YvZ9y2sD/0tAIkMJHy3TldaLgZ8AkN
/lVujv22XKLkwbGCggn2m6esE3UcGFCv1u9VpMmjMWaftbeOX0ZjPgDyeW8gFze1RiLivPgf2dBe
o4ZfP0UYe7BbEDSJ9YYitd+6uvl7JJec7a7XB67SFfYKsitoEz5FiaHDMdW57JDW6zUrCdNM3v5o
B2k9AAxWQxHY69f8+ULoRwyxmO5ix+BzqdCf6xHT8FJlqC/2VZpDxdYlmLrK3VrD9OnZECtSkyl0
3vQAebzozdE10Ic1UW0qjkl0WT9wPhPiWD+SkKsHVY5AQiZHQrJgFafOrTIwCVCAXSdTkatRg9G0
1DSe/nwY/WQ6QVD7MBhCbqzEiLdEpoCSwYO3ndtwcEDvZLHjb/PBLLZLjL+snOMl0N0eRUq7qlSi
MS2DrMar3dTpu0GmzA7fwU3rCEs0wGFsZQZBIDGRwI2dOscuqyMmuB0d50pj1GEHmSS9nUZqy1AU
41o2Oz/7hm0SYzWX0MoF71DUv5CTBXTaS+jplpjYGGBPxewOQT/Lx8Z2nR12KdLPi6elcZ9AHoSu
/PmHCN9/SjgT9A/pvbAB8YLmBMpnAESf8vgYaTamh+EEw0FHgOn4x7i25NXQACSXWXpYbC+9e67O
akqmYVyk7sbDi3gdlvwNuEJDYr2VPGVjjn2c1ZgiOruTWfpkkONc282XD8v7WUuhc4zYaULo9BK5
M4YYIBQf2qgVEG5KHcmR9600E7aEPbwU396okVsSHIA8pSXp16Pon5cUqIoWex8oWQ5zO0iAr/k3
lbsfVurs+9q4uKP8KW3w0VlhvWvtFbjApul9GtHGGLZmykNriJa76ucPVkC7BSi2Pub4+xsNTr0T
nbz1ZJM6lCuSyWlMzlmZQgW45QlqUwiTKzDestFZjXTFrRwgVU6QZJRm7rsZH3fEM2tTLORYK3rA
TQuk9aCgNeSSlAngTHfLmVyWPhfEPtZJqObHwJB1qzBdaR2B175OCiAsy4yYhrdsBOoB45R796FU
2Xskaufk98XJmPQbOzwVUNj/+UYkEBqHps4OTYR2mVXqQSDfZTtFaLy7vJtxYeKT5j6WrUdbOPTR
Fpo9xPv18lNZMdIFMT6Qfn6OfN88Ri0YqTUIcy7EAYGnc2pHP99nmXYfxgmLY2kd/ZmAYXfN64xN
/ibkP1DKc3MIEnxfgT6rZw6ex0QJapyCIrKIzCQYWtqRkPFhhM7ujnaoJaASkNcdvZFxrDuhIf+L
4zMbo+ioAbtUNL2tT55AoZRGE8jwfpq9XZJhn5+L6Q+HwzoVmsFYt/Je6KzskyUam4jXxT75Uom9
zfer8T9vrdjOEXZoCCDXM81X47O1FB9AJu6MGlnyjeMcVBp1FLXMi9GgES593CkgQnrYFjFMnJFc
gjgmt0Pae920X0cms4E/aE9lBBZAPRmekYVZPyK8dgt2aPlNX/oFd3adbnm8vunODKbckdfYzT8L
Lzc23lBahIHtNZ1a2cxyRX8gU9gD0FMygqqsgQh1XY9e3TGRgTLmr7H86JqpeDbNL2fx34opiXdm
5m3GAbtTxqqUnHaWC7m8F/NIyKzjjsGkVUeVd0EkJ+Ocuv1PWA8HYLpBs6DaRVv4kMbGd0XyQalQ
Ein9o2cGeKo8CGOoRTfIrFIU/5slgs8rUwbkwviBI40ipun3PdFMYZzR27RzM21j8wuMrn+9qdn3
v7OkHrwO6RRgp5HJWOzFZ6fDpOh387BpzH5X4QTZyDm2ghijKk7B8d5Pkm0ycfQ7O2KbkRTpxaTU
3wKQjwmDUJzaHeGcVmgXvBlz5G1m2/gcJ4DDOQ7gXctkhOvSOUda7G6SFHtUJYzmPvJZqV296jVj
dBAhePHsJeimyt6OoEhXe7AbalYs7y7LXOY0YxYMClFRlK1s76oSWy2Zuw3QO9QERXZoc3x7C37V
soGmXX019LpoduND4sLj1PLpXr9Kt9+PwOAK2b75mkXWvcwfOj/vwi75bkpiB3QbcnSxxpEV7qvs
OdAqRiGLeeO+3oHnO6G7/6p7LgeYOcSVNfPWbserXNHzRZQFkzkHC1CDjVWXP3QQFU3jPDfocCFa
wuWNUNGZFk5g21I/EOEfBoQnKLBwffIsweGsQT61Q62HWunaPBcqahaB74v+I7E+vVR+MjeEpvI8
xYUKMyF4g9pvmZN9kFbz1fVHq+WdM4jqs1y1tyP7Ucb8we2Q/6igdA8TCavlhGYhGoNMake3j3B0
lp9e20CvROLNPuiEN4dMMFmy4dfqTaE7w3bo9aPVR/WFpuqsp9pDXbGGqLt73KYvyVA/e7KG59aj
zaW+oTh64h7p4/oRLuqXYxZAiw3nPR6mG0sbkjFKnNn1EwMm1N3azyQSzsbKrR27LzyLCmEEx/zK
dov0sDOaYsehpm2EJR7aHoO7P3HiDha20+odo8avZbS+ELu8FpYTLvEEFGV8gzgPUXX6lURZg4h+
vmqJ+KlNzfOCNWtIkZzpxpO7jIHuE56TlR8sr4tNWjE/srMyUCr/gbAM0eM4fRp9tYkAlJBuzTnR
JDeIgzyGlDj6CTw6OzZehWMf5zo7xuDC/A69XN1/VI39MtIFjBURgBzmeUUA4WDh9BWbRWr7glWv
dCumrvaBTFhN8IZC885qA4woDluWyERaGAvqmAT4SL/CvHDQplH3RFzhXietZ9N7WhNg0iTfo/7J
GPhBkivzWTVoVFq23e3Ig1XHfL+QEgCteb5WffOzN61zZM9HFJ+MVabybbIxsPcG/OSMuqzXmXtW
+ddsHUsNZbOdr92NVxxmbDqG9wmJ+8MawFKC5VrxQ17o1OW9WeqzJh5yK0Qz/1bytxM09+BzTUG5
I+oWUEi/aVb4YJxFJt551qKQN3vBHNdcsd5dIkL4PQRXWLmEJdp1MASoraWtPZeSLihKrbdMvGaZ
d/Jt5h8sbDcLM+i+1DDettPv2sIAU2f+a6tZ7K285UOCZ+FHiQWOpr5NM6Yt/ih/d6W49TbOkYap
tvIUIfRk/AhZ6tem+pqZgzllHSZCCnTcnnZw1FOzFFi+EHgy42DHRxichcjozVZPnT8BlvKG6Nj7
8hplnaQrz3f5QvQP5PN7Aaydm03nNUlqQJ8cvQZ7SlbS474ddHE05NBul2j6ib/se9mwXEvkGWxQ
saULByVYjFtvRtjP8PScs5qQB6tuUDHouPqbKA7QTSR7rWUsZdXcdZoywV2Sx7f4PPG8jkFJK2EW
sqJkVBVV80XjtjJzEKxJ0TCTNZCuuLV1tMij2EyFovBEiaGV6Q9HxuNx0htYnSQSa1z6G9D9Ost7
O9mYie1cpozEE2+zmNoKkEcAXbinIvGogVSyUYP9Gq9qXTQ0tvGjzH810SBePcmGoO3Uxoz09NzN
BnBzduDHtIpLsjL1nOO63RlsejckMlNjGMwlhRXKkkqrHFKx68zkaUmB7JMG0R/jhuEnuHQ69VgD
jStJHLDrQzu06mbfF/VLr1H2jEuFiITz2bIlgCrypIJxGF5mmNobTXtaatHwMjCS0F1fhig6Nlnp
r4udkfx3UhaSOpv2PBetgzkpfFR91gWk7RJFFJVvM1O4No5f2Fvb8ImS96zHYWiP1h1Z38O6Od0n
jv+gN9aLIYE1m55Mrk4LYI3trNj2g/1Ud2l7nCX4Z4RsP1sZv/QOchyrizl3Vsl3Zbah3nXPXt57
nAZoLdwgBzJGM8mqGWcAqA+iMZD6bmoG9SRZc3eSEVpuOlQHGyGk/2DBj7YNqrU5brhSIv3S+ssQ
xr15yPqSGsXzfpfYXbYlZxUr9DIcGufALpgM4PS9nbX6wSLgw2i5DGHKhwoWbKivRMqh2ia+/kaB
227d2s0wBxIxRHf0S1UaYezma5y5zTHzacJsvxB3PV6+d3bhcF2L6jbIdlfkzWsREcoi7Cjf2qAL
NiX6Z62IfqDGAmdoILoZVjZBPed7Ql7NTTbQbzfDG9N+BZzji0yf0ySKz7Efgs6sUApozofllPcl
RoRUEYk1iGqTDsu3ssN17vjl8+TyS+mPyIM5eZjqQ9WmHv5uuuOzVzLC8I1RD2ubgUKccQ+AYd7R
VTR5sylq4GKWAuvYxkRAtLNeb/R1Uw48wiBCynAVNz7qRquHIjhj9GufI0Y6Cav3jZvSwOkmFhVk
VQg1iK6K7pQFjP4XP2SMmW30VAQu97jfIUMWC8IUP2OgwB7iaW7h+pHbm2yADf+QfDJ0tN/F/GnP
7dXVIzMwatZ+IqmfTLTnBKKB294Xc3qri/Z7O/ZcsfmHTbnrEBADT23L/BeoOEpq23Fxvovhgaib
zYjLg3Lm2hfvzsTmkLwZai69+VrygTaloEth3CX2ma4ezWl8Z7sYkn0TtIToab76vfCSDLb15U15
G4AYfHfgAWLhCBLxQ0RdaGbFJyi6KfYfq9mZtoZZb11/vJhkk1ht1KOCch5bG/5JlwFXyUJSIK9N
0n3v3Cxsq+6NKs/aJcq7qcm9ak4axC1d65os8DKo/lttR6f1e7V2di0r60zFuu/Ft8aH6j+uK6fp
ZPBsTaxxHyUl+Uf3xi2//Rt7Z9IcN5Rm1//itVGB+QELbzKR80QmB5HcIESKwgw8DA/Tr/cBu10u
dzvs8N6LyqqSKInMBB6+4d5zfXN6GHT37qs26MIdCQZvpinOfJJIMgMTvZOTgv90BHUKpw+6XfTj
JkckmUsqIOd1k3NINd3Sn+hzs6pmWh05XSzJUQl678mb5uekLYEU4OdBDTqK/lzAybOG6iW3n3nX
Au7SQ6I3G8U+pBn9mzOo2/J5gbc8pEV645+86tka+P5j2LUfg2SqNad9v3IVvfY4oKpclGPhPhyG
PTwqsoByUvsa6JUrm9m6tBoSwKb60c3VL3KAeLtbngDm3XS9ldY50AznBxflTAPuinX2e+qg26zg
H7b+Y2m4V+wLcBWnrRvnO9wJxQox5muiEF4u4EJFDl2zoAMy7XksG2wGwyNKm5H5oM+yJm7AcOXp
66iNf9gq4pdoQR8SsWep7K57JOdJwifGroFjwN6g1ewgzqBDy96+1Wa0TVUMnGZhwdVQKsbkldkz
aFGj6VfC7EhMAeDmXkP7g8HWKZ96MyhHhtZ9utf9aFcO5p5UbQr9YOB4tNVDBPWj4xrRjOmS2MYu
SWNkRPGzmVJ4a9Z27qZd1sp9GGpbh0y80GXrInGDyZGtEjQ8L1xybNRTyBC40+hpfaj3dsXextfP
ZpVsIFo9LRd+p6W/q5ypB8+0qr+SOLPusVw1lnjLs/jUaP6VXJoNcWYvLNrfhqwKAPSc6LA5rmr9
lzF4zkqf/pYWmR1j0T5O3PIrw434cPpBI06sPFF64HO0D1AYd0ULz88On02mD2hRmSaY1zFJrmUq
f7O+fm9Hb09qDLtxs9iJ4ask1adk7Wlrc9BQuJDUdfQ67XM22j+qsF8m03tpY+buDCP+lJ37PGXu
RtPMg9vVr+wxP8BhOyr80J3w0Z7bv2SnvJRlts2c7JGd82FYsBETi1b0FX5J6HYPyKR+dmMVsKTa
Jn7+aeqYgVzrqYwQFjs4ZkIm+h1k1+x3o0GDy9v3grteK+VZxembKYf3odPEOrKtoM/EPiuKh5kV
LAEAjDfNZltnPIAgq3uFf4xFSjJNe/Dc6MW0jIeKz8TyPLJrlsTyeB23QPKKF51NmsvzE0/PQzo+
s1/6DiePPFDz2ubZR47lMhLpHlvRGaDL1XPRnGjlZbbsU2PJ76THSp/1J0dTbxY3lYvX0CX+iMyR
VZfpj3mboA83j3mDbDqlwVUcJtxgvxzNOTtwqnCQraSoV3EirzEZBVbPMkXvhhuwxNtgNsdutq5a
YTB+5nnpRVjns7MyhmeGS08Nz5SFonBfcDUR2SBdxaXN6ekY+mryuD0L80ERRhre4Ymivl9H2M3X
rupORGTTfTXNJj/qs7g5E9lJvYP4xS+neL1cLHDcH8LogRTLbSw9cgaYX3HOQK8QZI6uw5KhVYkP
ECIw6gm5rZqmXEU30M57vyufDRv7MDx4UTkW/t160+nyRmLrRoknKx0OxAMiTmDCH5lvzlRau2Jk
BCSmJ+Eu05iBuBanuaE4u6ST+eBr9ac1xvuokbu4mM8hW9QWmliRtR+FSu5V8ezHKOYsIX5N3gdW
wAP49K8K2owbGua1a7N7iM1qfBmM+vegtn3TngewabE9vSO13BSZ/xp73HIlYjy77b4mM7nYTMFZ
i+ykXrHFNCmnrKY64BYKEi3aZwgwWY2x2UAXg1jtNPjM4gqW0Vl1SeG8hBk1EifGhhwSGjMJAH90
0WNqGFqVUYLx1UBR208GcdNBL4wXtlsXvwTGG4kjPc4+sfNXu+e2H+aIv30+6YwfSEvZl0bD5cfg
ybEfqHm/J34/NIgR9qftaNyIoXuuUGVG1uM4J79wYD+5jrNdkkbYDjAuj9dEYNPXya2mxQyoHX+D
ivnv8u9mk/uoW/4pruMLDBMHGxVSneUfLGzjSRQO5ujYP4+RuvtxeaTt2Idx8mKixO/66lVgFp4v
jkHqXLgwXNu43+WOd9Ji9s/LF41F/UsJ0OJx8m22MdDPwn0GYvKo4q2I19YQ5FX55CEpwS4XZIX/
Ca+5pqp17vpMJCnmrZkGbhVWKZPhkYQ7d361ZrVLnZZAFTwUZAi5NkMRrWHITbEDSQujLpgs7TIA
El1h/AuGcdg3oid5wGVMaB/Cob1NGukYkXVAdrhLZ+tgv/WKIfb03M9JMCYT/AKFp/A9WkaZQ/Wd
Dt4n09YD9HtkE/rKjcRn7b+wotlHYf4d2t4ljIHwQg8+eHr7mzTae1ikm0HFB69kgqMsJN6scrQ2
J5eZI1IW2Y4R3lpN4qNkmxY4bMjzvDoaGWYINFw2DGjbWAuiOgPBWpXURjhsPbIBNlDl2l7we2Nh
vi9HZtSOb25Rl2u2P+5aa2+u11lrH5/jMav2vsnxiGri4kygSaknjqW2+tE0/n845f9F/mmAjfw/
yj9P32WnvrLpX4mW//6H/l346Rn/8KmPTIdw6v9V9+n/wxHovAwHb5GNAYjg8v+h+/T/YdimD0hB
t1wXw5n/T2+bBefSB6vmOyhTGSM7/09YSgtt6b9EyDsg4nXDNReTnOW7hmn+B9WnBeC6gYwSHeGO
pz/sl6yWRqBQZKKZCC+hHx3ZggA3EvZzIfMOxmDJ7mh8TLT8mBK5cCCYtIeWnoZbONUdxtKKpNEO
8pU7kBBrW0QcdRL8bL6IMjKW9lSqSyRCHuiAEvNQZ7sFJ+Qw1MN3g+7IUDM6238qcv838E3Gsf/5
5+SdcnRPN10TGa6JWVB+/b6jTm//238x/uvYOpOTmZ7Lg2421pXTbcckK8BlLxjdxQkPbKcg2SMC
UPNPLEMEknAt6pYKhYzW0mAchHQOui2hpo1TrJCuJqe0YdfuhpvGt9QRjMMLUoh2bajqqdT0Tzsm
rPvnJS9imP3+qG9CnzmaGzF4Hg6JVmBZkShhypQ2zCU0c8sadDhpeXWYgCftE9zpm0ngEqZFHE5+
m0V87/bvzEJ2jjTU3/D9PntabBzd5cVnlHcsgD7pkP1+XtqFzQ+1RRxm7fF//jJpHOlqLiJWTB1B
2Iwf9laCWPDnJU7QioQGJnAihjlllpd+oQJZYfg4JpWxDR3Y1xSxRbolH+S92kthfvdVnK0nO8pW
VdOBzJvqt0ondiON6ZpjxXvGUihkW6jrR6lFlPWuT6wuGEZ2/GyfWOo5azZN85exKJ+66jHPEIPM
Q8xIqcjvLrbGo6yK8Gi75DfASwCOsvzfudP9f3n5+TVNiqC1YfpLaICYhtsHHMT+seXya6NBMROC
5ZDmS0h5DjkuM9laC4MvXlXZFB2yRqxD5dvHOu8ZsC//a5pn49j+yoiU2HaGQnzlwOGOSlRUeb2X
ETur1YS36t/4BS23QzBoiIG9ZMGVWyRLhOAXzIwi5Ydv8W9wD1hBescvzbrJPAXLuu+KBt5eLzc/
L9KlB7CiivAadBWIedtxm0n1+vNLPy9RNPKbxaxtfcd6nPUYime+7Px+XqT316gA1uclw+LI/pCE
BDJHPrsOF1WtE/iRLPu+eCFdI/YwwE04K7OZT4nlK4ZJ1qmpmnMOsALfpvnhue+6arMNZjVCjxYy
CYPv9igTg67Z0l4rDZyYHNz00EkbxVxCrjERDE6JuqAhhWHhZMEaSNYVyp210/qvvpsW27BM9WML
+aMrZvcAezw+IRdwF6PZc5Q21jp3crUeH1RhJPARs0uuimQH0SPAQOTtTWIgeKxGe0RoKFryETGA
7vNPJ67m06bQDGqEJMLcb0h6q1lFNdNA8vGHskm5mEMPx6MDBucHjWItPJRRjxAk1iZP3bF6/AGe
MCpknoKYhLkUk7VBHPi4zOOMqJTxJY7DuEbo17He7iCUANPjFi36GFNthewNHSA+NXtr+yPNaHvK
asSVuLVem6SDOJ1rxxEX7+yhZvJG4gxEf2KRT+ZMUj9FkgAL2Oo00xR6Q/lSF7MXSKnDjUXQuSK6
KiC8eoNZEBdbLt8tRjxbE/iJqJ12F0ZxgzfUqgClRXuuYp9lmMGJR17rKx1hQfxwPh/66IuRjjjW
y0vu3zk4pkPmzBIlRdVSXXFQ8sCs93bRb8LaqXfzWDy2AqxXoWeQiW10IkX5TLtXUy46Yt1V5A5k
nmT1O47O2jF6bWvJ/Ka11sSG1GQdE73EcrSOY1ae3C77y8QI0Su8O2Rym8zsv9NK31I0p+SqpefW
GLB55f5bLOzF1GiwYM5frWqoUAZjuZzCOkBiYbHSjFEkJJBjzNT93bUU2GrRvsS1ZiK/yp6HCL5A
bb2UZn6cJ0/bdaq+VqoGKuKF35N4sqPyI+w4fNFZ/1zmqIqPJE63O9crPkpddzfI/OZj5AOTbcBk
BJD2uYQb901zZ75L4tRSYXdcDwqPLEFpgYphxpAZa+Jz3Uat+RomGp5HEd6F9doaDa1DTm/oVwhe
uCDuCHL5WraKcBfqNd/MBnVlvOlMZJIajbnfqH2KbzPwkbwHsP6cq0H6u02ye5CiBQomfFh8OIOT
OftEAi5XjtqgWHTXpY8rtMF5W4uGFaTi8iqtez7aqJpdHT259c5QLk2xOiTym8371fY0gpBaNO3N
SEi5UToX15FkCCmG8J2SQUasKkrEHlZEJ66GhbCYZM2O9e8MObJpwlWl44k0Dbn1RiFA0Zv1Tp/8
zzGt2LFk4eMcNWqlRzrWEae/SRGdYFxg6ENukpJE+gPUyWLImK1Z7ptpO3QYKNOCRsDww1se5lmA
leGXiRwYHVKUsswnFCahfGFd8ymaRWkZYaTWWBNuCi2Fx5L38yHT3H0ayX1sDdPGAxK1KlGPovaa
LyPaDaAZGekfNSldCy1UIsKYSQzJnRl/acfyMPJlss79erEY2OQAF3wbk/YiYLqCxoH447bL7y+K
KuYHppzXWO4Czf0Kw4j/liTd4M4mV5CvNzokk6KnRRG1BEa37HcdgK6C8SfOrXw91OU7FJsL9ouR
m3nlVixBYi98GFyzfnJlfmGNvOny3F83nr3MArXtcpRtra5CC+8WL6Xin8t+ub6PJcMdmHeZjrvp
m+ZhBlYaVNkxnvslVCW6IL1A7kkQyjyqR11v8p2mUPCp/sPpmBzm7Lkjm7w5J+GyBPKsobsGZSIX
30/UrIggRqPf8fGDQbGIQnbVlqxrJqyE6tZTu8A5dPNXXt2cGMcIo5IBhVJdtiSizSzLaZdxTmzR
FbzlviQTuNSYrraWvTMn6GoQG96IP0OapgZjFReu8TC1uflQxMPOrsI31nHeTsrhuR4wxVu9/TeH
u1eRkXnOPH2b+lRk1DTL5tSNkS84U0CAtntIJTbC9q+WdfZJIVZIGSh3nmMcFrV9WYK8pXWrflet
RTvfEeSWuKm/HzEjsIcm34RsCbZv+OVXKoTlG0XdWfg1j5Bnm7Z578ribGB69UzemCStfVSWB28w
WECQydXq0UDA08UevOnVq4qDN9Irov8PGrflOkVy0btSnAQQOjI3/hD1vS7auXyznZ71PuAl4qAu
XW4s+SltSZfpgbfMSKP3Rez+Fjj+8STM0R6bMtirZWMLFGat2DFKQKA7yj8ki0CnCocX4N7FRaTr
ulNvZJF9er4XM5PLQXH94UN/gtD1mDls7/y8eLC1GFZ0UbLrY3NLFOJiC3hpf+q8iMFbztZgIkoq
96fPmQga5P7xrnQw3dQhClL7UczmbS6FschPEahmgIoy5uhRWO6r2dr0inDrnCkMXTMCEQim36Pc
gHAlFYvAnUCV5kWjD0aCDXmxY+HVxf6WnMSPMfeopbK3iYA5TbAkBZS7jnG49Fq37fiWg8xlNBIV
7YNRkdNtDpETkCA4oM3EYRpqh1IxuSD3hXUSankgyypDQVb96qY/cH3hqZfuFSpBs+sBBaxSVb+Y
5vg6juKtlOFTZebE/HT9JyAqQTBF0ez98VWWYifAZzPrD3dJrK1LZuRrOPJr0QBn4g5OrJLUO2aQ
Vst4xMpYQg22w7A/Npizdt2WYR9TCDRtCDi6a08gUsSnvC29vNxmcxtENZl3BAKsHac9WcgO61pe
BYtZZnXMpAndIJw+Odsl+uCxNMuTYYNS8r3vSv0eWvOF583O8slHdx31V5JLi8ub6zUZ3GVm1xyo
Of8KlQ/bqChZhSBQ1Vz/4lfRScseZ8rse0s5Vlk4MspkvhssgdMGy6CrR10QO19z+S4VKP0kpAzq
scQpCtPIkfc4JW8z11kukh0Mk+2gm2gNdWSitU5cndsPDGm8+VCmfcaeroFcBm5T6bDbiWebYoY/
vTGfeO7LxzC7onOtowwVu7Q+BwPflmvpJPRhb5cOg8uJpYiTuQ9mZw+bYag5h2sW6zH1E2J2VDLR
YUzLGru4jxALFAujWlbLbMzR8TqkhYXGIvMfhlWHgNbMsKZPeU1sgseewNKNKkiifoNluF6ZUcpb
rVNIRl76UufVo+UMw6ExHoaMerzhZ3bYLOzsUlz9xk454B0Y++afuSbAmwi0Y+T0sNKxOYZuEkNi
9S0EwSS3Iuxm42hsZNy+iSq6jSnXPpqfuqCIaWJ+aOKGtzoQFVw/c77xc//DtqR5aYlkmAdzgXrM
GPVv5Vi/4giLmCJr47qJHE5yhIw8Mb+Vtp8sP0NGzhZRsboqZWesfVIZ6Oy0e4xqcgtRytuBgii2
s8ixjTT2c1YvbylnoeslxIqysvRHNNFly7Y+A6Svle4NMQ0mFKyMgWpRKirihEbVLJoF83dU9igf
DfPGKpeyLSPBTnNeCCm96I33FUbDo0hJBHNzTgk7N/NNln2lhnCCPnHeHVvjyonh+/vVtI4WyCgh
g5nerBPks3uINvvIQvYl9ZR5sVtt6c1WWmT3Vw7HOaJyjAwP53l3zUuMVhqhg9r4V03J+5BkA9sK
45WwODI326OKhy/ZYfrWMK1YNraQwQkRJURrYOdAxMJhKUoM2yaDgi17G5/9wv+q0AzANnPxGVVR
UKmDGoZ0zZycvS3Hn2lYJ6GImiDdIm+nZ02j5tBNI0jag4XialMUbrNr8oqtCyxSfJWEKOkoFHRn
Y7TIdmPHqnHNuiyOiXr0ON8nhZ5Uhj+RHwlhUSExkkmaHCwzSZHwMpoO/WUH5UDc9jJK+B+tKu5K
vLAo7bqOuWo/jjUDjeYR3scLAn8mmOhgSTC4y1J+wyr7NulF7KIxNxhYxPTRjy1OkVRw0w8fufKe
EtLmeo2I+LTne8jZOVgV0HbN/RBU8PqAmb4chb7GW/OWt/h1bBqHXDAcbeon/mLKppQDrPWyNx0z
oMxaf22MzRjoHkUeC5R42xEmdqq69yQfygM4w6MxgTrjNi5pdamho7PL7H9ThpOgKIquil4ORDOe
gzKvCGlB4ZemGHV1izl7zbDd5nTXeppLPJgpV8lQrnUqbMeXJEq4HoymERXNPMtn6KDp1i3MJXTF
WcO4pAYM5+vyH1jLfuIT/00+RlzKbNs570wQuVxHWIUEVK8UBcmkZsT58RuuCJ6vWoWQqPZWGIlz
Sbouuksw6SO3A2WBWkGrUYEsBLf/8kaSqvHLI/p95s0QLjN3jBWOiRFRz1DTOi35WYweV7B0PoCq
sPrJgD8PFSaXQa/5K/y/pPg9gS5it/ANfP9Epi2sc8skf952Hhzdr8iXQNTiOjN58oV+oLZ/TSux
Q9Hy4lvutBl975ktIraABvhAXCGZqBdcHkn1QL26NXc4AjTvT6glcHHufs+wPDWO4QSHpx5KFz0j
61LSCxcQfAn5ciEDgnIjnXvdMnjk4fiVGETpVCZkDFuQp9JmJr08z4kID/eeuIh4FQ4EvmbAlMI2
RLg92RNzt5qOXLJvH2vX2c7KSrZ2Sk7j4MTRLmx9UuwLVISu/PTBMwVanNzZyKdEU7fFxpfpKUZH
uJvCmPGJyQMpfZWR/ZqDwCVbpz7jzPgaYG9swu4jiecgkWJfdT3Z7/D3pgtnSK+0J8fwdaQnxfMU
3aRrb8iITVdh7y8R8XtThQBeQgZ2wzYE/P2BQtPqtzOBqH8pLWKtvjupQntP5spCqrDW4agTuOz5
QauRjOqfGiQu07Jvpsp/GbE0LUnvqwUxxlOPCFyXz64hrjXoOERRJuNIoxPAN5qsPTCGwRD+pa7q
r6U/3esujPYEqmbHgpVNTVa1atp961dnIqC5HKueyB9jfrHq8Slsk1vn2XoQu/G3tO2dW7UYOCfn
7uT1qx3bj+RJWI56rRz71urAdsjSGKkpxJifCGh5QlvhrHuqfpIR70WDABe5JZhOn+gEcfJHutYZ
BmnKgyEP30O6G9ymjKrGk1Pi6o27b6MZ6Fr0kpO2OKgKxqXW3fTlXrPQGDflr0rQS8yYT52++5oB
FKCKNEELIsXsVCs3vd89N6X5EhpPGFqjFYLiv203XbzIg5CuKXvN1TMG+ZKKiYbxC0c4QWQiYnv4
w9JFhaqzDGvRFJiF9UnBth5IZV6pNnqr3eQwKWLem5GtbdcnD60K3NT9a/bZVVQsfaQR/Y4t/yGk
42RRe3NL+6+mFU/V8jNrQ/eCGYU4FQ5yDyy4IQwTVzV6X5ES94az5ViX3sX0CRrCJ9/boKhJkc55
F69Sv2AuNtFVykNGmbouGy/ESu8bW6FDiqMP3uYyGbZjw+CM+T4dCFKOGOYx0qwpYYSYEvQ4UUnW
A1I5A/JPgmorzjrtEGn+U0KvYNU6T+n0FYnFvM8pObDBGjQdYb/G/6wwvM5YFFu5jfRMv0WlXKP2
JyzEhuLQhUCGkgm3fbQWOSWzl7FdHBfKP079Fn2m8V5NCON6mdW7DDFHJYp4D7qCaTophqFLSjsl
NiPMGSMvZtBVr6AtV07JRJLe3C1IiSK4j+pVp6cjwap+zcg1TpBjdIa51RP71XOoaLRed4HIkK0I
7QyZwPyZk5e+mbiMVgmug5VBK7H1egmxogaPPme/0AIS19je6zAnoqiI86dRP3IQuZu81fKf6dO+
rqqPqite/KaqtvFU/cFWQTXxmLu4hiT8i6lsEhx4/Xj24uZPF0fk3Czilmoa0ddambiEFPnUWmSx
FP54gA5sX+2ZC6H2poditueTPwDPL8z0Ilnyd02E/X7iGcIJWnTeLY4zWgzWxith6WJXSTfZ5FY0
rMMZg1uzz1GtXJO5Y5ZmWKtYCTfwOn2vD/bFVJncGflfK64KXMQlNvOJQWVHacnPbTG07QjtXuC3
IcHS0D9s3NXVs6mD65jt3N0aGrFcRZ8+TJoPCiQanwdcYEFFbBJ7ohkYlUuqVzah+Sz5c3IYgqhE
TDe7vQzGdAEGec6TbxbxCfbQGr3nUaKAPFElc3xNyt61ovlMivGPZCyDm9g5Cpk/5KWRrvq5l1sZ
6s5OuO6wCVPx2Tg1QS4440rPugpYaCOzn1NdzaAYiJjajsgsfPQR6Mh7xXEPkstr2hQtG5FewPSx
jLe/02wKYduNak3jOJ9br/iG1ZBvQouplOnREdihB+1W5o+tZtgXFymuzfh6m6UGgkiu3m7M5X0A
vbIaiWJNepS3ePJfQ5zAhLePv7u0rs9NSUypF0nJntwpAjwAK0vT9Vs8TIdpXIaVtsKeA7aB9Ajd
jLE3NlRxFskjq2mybgkauV1pwptwDDHulcA0XMSQawdTrdPUnu5TdQM8Ua1TDJePSblQV8wDjwns
qfohLm0H/e9fxLoD5IXwD5EIcpdWM8sMX2Nnp52F3icn4b2hqg8xr1PiC62eL6rF6GNa1c2X19Ji
zU/jvPWLna6zTiiirEcky6rJi7GkjOQbucj5UMsew5y0cBanZ0azi1oGMXSr138AF9yjKb3jcb50
s/um8/TIbPUGa9jZ1QOfqKAH9bsRv2jyXXeF/ShN9UK7jL/M+9vPLCjH1F45MqkpgHHgEUN/jDRF
KGmCF12b1d2uogdGR8OOo3DlaJ33VPZauHVm7zn0yZUyq2p4bIfkGzcnCFwHlh9+2D2yr1dsRgy8
uCXR5f8uM8vbLdvCIBlGZ5Po/hvWg2ejK7sbhIl2laNJUdYUvUUhHYee2Y9I/iFbJXHPEowQ1zBJ
fkm2BNto+hXNJIhFDFFnKd6VYd3bNA5iH6KuRTwgSgTHulBBKI/aMCrRySdl/ZhaBNH1CT4fQ/R7
07OnQz+cRcccM3cAX0mPkI04JIsjy2LSqdELCSO+jMO0d2DqbDzZ1rAroCtCzPQCo5j3VeZsJeFQ
kD+H62DO3JP11TmC10ywOdQNlyA9pynEWV4y1hL3FukIJjQq5qWbjDNg1bgkUT4LPAZx+21rfJ8x
+pWqR6Hp6vYF8IMdgOv+Ktolo8/DkRdWp9Kv3+zBwqsFPEQV7rbSMPzXVou2XrkPDrI8lkv2HJhG
6rLIMzTMA1TlcUkInYUBldALAUOm0MO/YWUUG8HOzlD2xLwuu+LR/qK5incpjjDh+r9HSey8KSuT
USIu4ihJD6L5zoc+DXAIoPQ1fTREmi2uTvgANsE+6zVm8YwGL5sQCXHr3TxffURjuu5bopEnzftV
Fz2mniE+Z2y7cdWz7UTxvEXqhKmxbth7II3UOh2/ZVPdMtrmTd2GOy929cAi3LW3uukgQZSs+p7q
jwDGZ+F8EE1xTQqbiEdLU0fDgf3MowSeU70V/kSEku64+6hgLW0RqKeBlzh0M9Rx+DpPSktepRr2
vj3ZKwaLedDDvEsLxjMpiLi1SabgKm9je5uFrOvdscyC94pR9a+4t/nTrdo0eu/DmoHlWehyOEGs
A3tKonU8IEuVAwyHrDoXxoBdOanaQ1zXRmAmA4ieyD1kz12ezZsUD7E7WIiTuUi2HegSDirNfJxS
5EwTShyEXPsxacygXvQ5OAF2JvT5I0++L8qGOei8BJiqsB6zOmyDhHHzCtjFvJc9PoBUFPdMI4Ub
YHSNq0Chd68xwzRV9ieySyAKnXbv8k7wvojoQYBL3Hi9wbAxRTSVP+IjcW9zgrO9nMXdKXgaEEJz
tWkIObRJzbaFOBI9+gWTDivV6FVBaJoRjoJbo/6G1OaPs1n611abN1AkCKBC9DBlernGHsfl9liJ
8cnqp3rfhYzlhshqb0o3PosJTEuCcbRVvVpT8Z/hPjHmy7v4sjhW3boMdHuoXxt3XhtRboIpNW5l
nu0atM95D09L+d9Z/HsQ2aHQuZukjfSZ1PaNqMgFHKgBlTHYxMmXDSpDKFwQPcXOiMnTtjM/6KrU
I+i8zU8eIln1K53l37JRlMgd/pnGevedqvxjucXRKTZqahaxnEiRoKudmI16h6lnFcsmP80oxiU8
+O3sCJqikNIbeyXvFOxLjosCBc1amwFc9pXHRDqBEz4M9yrk+OlGsFsOTJWpRSeRWNGnmAhB6HoI
fzKdL0CmGMNPfrZNpv4MJCPepmNxVipTK4/GgfXG2ARTpB1yqfqTkc07pRyUl+NbU7btQac2Wnda
shndWD+DPYeSWDDXk5UiidD2OiLytJiWVPBJTdoHI2MwAcX86A5L7NMwf1JtABFrfufKTdcdbu6w
K91jBMVv6buHwBztXQZqKLCRkz5iMF3Vboeeo22SjRxScQVVug4nHnhpb+W3MZzhovXdriZ8PHP3
7Na+0qarNqLBZZaGGiMx2g+CPKI1ubZH0dqHAdE6Q4MU3VyZ35N2fpiRkt0A/uHZF3ycaT1/sq68
CCdPv2e4k/R4PMwiSCv8FBQ47X2a4rMu20A6jvhMW0QAygP5qlfRFZMDz74Zj2qENTrNrK3OqOjC
U4ME+7m7uS6BDLPBLZ3Vlwbhum1yVrS6h/cHXXphKqL2YkYnAmX2BhtTQtYy0mw8UnwpU234JgVz
npa88/LdT8ubg/gXOwhE7A4s1mhkT0I/zsmYn39ewDYWZ0dAyGdqHMSSa6FFw0ER27KVzPLAxgS4
Lpes6KaimU8KPBWqBbQ7ixDcqui3QrofSQWzrIln/D56zanJXhHVAJuIttbJ63Teoq48wY3ugzSO
bqWTFiSQLsA4lu+lm8A76xx0JMum02BfBa7LfMm6ozUBvNX8o+9RcE2+l3EytyN/c1WeFABOP6mf
sbiLTSt9LWBSVyj/CPXAoqE3d7Xjkr3QV906QRyO+kSghc3Gh4wAPmvsMPdVIwrAvELerm1nwgA2
NWUgRdz3WM7sLZljDkr1G8tne+BKZOae61QbaczhJp4oUBZ5r20MJ3Qp884viV8y+/RKeM490wum
1nOvUSb7DO5ggSB67FD3jP2AaYMhWYWBReKlU655gCVWX39edJFuksTZ9I6VHGyJY6GyYn0nR45Z
ZnIocUF6wjJjbD/1JF2GTHFq3OLAMcKr0lvrYcyVeY7BS2CRpVXvMTGXYTcAb1oyWyz/bBW0AmXZ
PEREgnPuHiuX2mns2IBMEcyh0twa6AlgTJy6NH+NCLU4m3ES7di0k2yC6cZz7HpT5DJjtxMRgz75
ZmAO6a+KxeaUQxqse/M8jhxMlawP2mtqo92QGtEWzJ2HfdLycCfrl5ts7uNdDq20aGX4AJvAgAzY
e6yh+/luYfYik9U6RyojLLmYvzz88qb9Ki3KWvnf2TuP3ciVbdv+ysXpc4MM+sZpvPRGKV9yHaJK
VaL3Jkh+/RtB1dnaZ+Pimv5FAQQzU1JlMslgxFpzjqmt9YLoR2LT86uk80jz4fsBq4TbLM9PVuze
hqwRGuHVW9/Ma0iimXawx+rDTOOfbq17u1oHZFK5DQ7ueMJlmltcAjNOqZmzqRT2jyz3Edrk+AkL
5Ge65l61ClJK7sbRS51XOO9Ulzr/0udz+JDQeEwKpM6JxciYfasN+NmIv0RSboUd3tAJYUVXeEfW
/txlGPhpw26bOVSwJ1UshBleEou+BvgCSY4vvWW1AP2Ohlrc8Ct9CE5kdHbdHN72NMgo302ttm9r
5IEFNmPuYteNdLAzgJYLZ7ELKBaibh6iTRNRQ6m6xmJSt8lMnPna5GY7gZm7zwDOi3w60gakWc30
QKOzC/H9PoyDmcCy2AJx0RsbbSpeHe/RNGgN6UN6VeL5IP2M6gZ1dbhRtlnkb3kmWG1TA/K76Z4l
P8bQhG6M4SNwaAKxroKmuSclgLVSq9gWYGYTTMmjsE+y9CnF045gjdwzv9WnmznK/FWS3ZVtwUpp
jIhG4mr1LZMKt2wHuqAseh30fmjxZ8fAmJfoMIuz7tWBTX3QbeYPfazd1LYEnmAz7s45ZTPdc7Zk
TUWPgwNh1qvmO0TT8daE03UsykHDkdAydZv9Mzr64KBK3mMFmyrurJ/+xNo+84vDIEtjDz3xhFht
gg9iPKUGoGEW8HDu1WbZsxTcAtgWob2zPrSrMaBhikGOtMd/xR4tagykCQOYIX2kCR2hMWrMhIwv
jN6/k7+auGTCGrGeQh1GVGK2phpNX4hQMFYkvzftWIc4cLxvvHVavomKpsSETOnTaG8j9Wh5KqQc
XQ8QQ8hN0U6xhXAoc0GOZuD5lIKeQnza7Zh1bueSIBAVe7XEZKEpRACS2DrrMJMV39QPJyrc/efm
CUA7dhmlPiu05NFt+m6XDM78+ZSPlXD9f1rq/0lUCAYDFM5/6nYV1fc3g1fBgP/5j//XpN+L9nv7
b1Lq5Xf+paT2/3Asm6m0gC0nDAzLfzJ0fesPx3AApAnLtW3kzNaXltr5A90vFhXEqpAZVBjIf/zO
CTHNP3TD4KfRU3+yd/9XDF1D8Hn+qqY2QFPCdgDKaxhED6Dq/neVcR3XgtiC3jraQJ/XKJ990Nvt
GYLnU2a58ZGuW7iVjvVuzjtWY3B4nSMdtFd3rPVtD/3pEDrTg+fkrxAuoo0ze0gqFRjA0MJvvmFe
SsKs4PypbAMzdoA1ZRsvvPQ6lGqCRpilBMRwDL37TI0EKiAsdmhJmyrEft9BMJiQcl/gJybjTss1
b5UZk70TgkA6cA648I0f1POCRG+hVMbDOsrBXkD1YwJHROCqLt2PFNrtQ0uevWSJTlRHdJPZjDRt
F2zATFQof1hGJiNltlxQvqX0jK/PYbkxRRiZFVBB3zZp/nZsAMgTEuHARPOmTV9L6EKzdZ175Xyb
xImxSduZlPW7yJHdleYlILEUz7cEeHUos9MUE/8Rl0l8O9tU/SXjdCmSkWnjjW94JYjwHvC4mswI
y1FdyAC0Sl/+Kmz3V+ACGKub8oW1MREjsijOoMnR9trrqCQsSkdkvLo2hlYeSwYJPxBnYmMvLeo2
RyTm3k2mJ5mLh1xzzA3E3Gd/JmeCXAzAYjlrCcfsmt0sPwIAJl0T3GYJ/NKaajc8GmghoDecdUNC
ZtrH1tkB9mXXun/j+laLEKhi6iYw4FrGc1DSbu0K+tRBGuyCkJubw+AZ2MMurzUGPh9oPjwILDre
DpjePvG904AcTDXtaKqA8cTkNAJzTj3EsKSQbjy4ipSW/MfKLqidNE2zVwDA0KmAVcnirdTT+7Jt
jm5bvTVkq6Md8OfrQEOt16IZ2EDuoH3ht9cirE9+klprBy+pCpl6q7WDD0nvW5uQqkYRJizekxou
UDTeK4CJNyWHvsgZ3e3xLfJK/ACOsZa5FVOQMW5kHx4npzIOneO96Ghpd9Qv023nGz+1Ov4GajLw
K3SlaJncjDUdNM7v1pi8Wt4UY4Lj2yX+77s7wEoNJSyQwNNU21BzcS6LS15O6ZpY8wAOCryxAKpi
Sp/X7fqUHqD1CoDt1ywaKuUlc3qzsnYSikpnrfMsqzbJTF07mbSEtxt+H0RoA4u41RJEF34+vdAU
PQiynCeWPLIGskBaiX/v5sPB1H6Bv9Pv29F+HzA97xECHJKi/QnuAJZLNkUcUEEp0XtgiWFun1ht
VzsEg8zpPFBfeiaRQDi3Tcp6oFwbrQ9s2MUGVKfJeYBlATK4ZKoQvacGaAYLJRHfZLeuhflmJXay
HQJprUufyjsCXNfAl9rYgWK+YLko7iEQDcoo7eyHPn6KoGkUDnqTkQs6EtlTpVuvZeauo6Y7hyxl
EeCxOKJcKy98plKmFyP27gEC0e/zMECK66Bh7S/soUBdij9tHCAdZQT0iNTcaJ52HIjNsDSKzrQb
phoo0mjRtB1bYyVmhB6Rnr+LQSYQpvLb2u2I7s7QfmusvkIhL6EP7ConCnVDIOm4Moa0X8tCfmgm
8yNAG6/g8qI18ZOm1iQnT7Pe2ixCtgoJNXitAQBSq4mck5X0a7OLMVaMQB2Mzv4IeiWzJSfgHN57
VYAoMqi1B4uFtXB/ZkXikUuXWFv8B1w6mLTK0Iq2eghhQ4HO8iA7UT3p6HeHL0tGM/cATnPL83D3
olGIZ/dVFtM9Ah1dXZTEqIUYSGVgXhIVRELdr92YnKDmMF5C0dkkw0PuEHMZHNyIWDnCCfARU45i
LIthFsXjm5y0dKPb9CY094cV0zNufqa2BO/Jinx2qe2VbZbvgFUYe7610Z+JkuiTGxRk2W5K0VZh
Pm42eZBoB3psK6PV/WNSME3iUllRmItXDUz2q45eiMPoQ4AI1IrsJzFU6TqUOCZC71YokM6c6ciP
sdawUCU7nQrLFgWYh3I9vBcdwMk21YYdQOG1jryh0i6TjmfPjGPwuYgdwspwTm5eQbdw2mw/2pwZ
5XiVB+0l8kKUGnpUKT5pvBvNBI32NG0N37I4oZHLGVGJpkJGTB7r/CmwQeEhukP0pybFgTTX48Bi
W5upvJQx/0PUsHTIhfZ9hLV2GIuSWyyWoS29rJthrF7j2PWufNldj+QsgYscX7Q+049j/6J18JUy
2kObkiYzxgcUrVHkoWdPkZCmN2g8rTODAYNyYZrrWEhATk2zbh1GPBC0DcyVZGp8VLboniDNouwM
n2rEgCw5G1wo2HU3hg1CGdgfwJnJU9HQ10R3mXuZ0d2UDi1EEabf6Ul8S8pmfpo99DC+t0G9EMI+
w6ArD2RxYGvxOD5dASbIGQ7eRCXLGuubYkDxZfsnSov1Bm3ZxYEIFvZOTFvEPNBeMknojA8ylhgk
Df8JFPs3YHS7EMtv7Ph73TKpTlTDFY0q3mof8s3ONi0uE3VYxLDrQljdD6idnEHYHB1gExQma4/b
i4PjaVPN/GA14/ke0tygp3Yq0umBNvSNA5trpTGQrFIE+4d4oPivkfvjAB9CdTDdTbnzFtbBzDkp
j3Ns+GdsDpux9AnR1qd10HAhl4T9GFUPzCdxSPbIu6vWHpBAUbkogngj4/r7lEMRJ9U0UJzByvrw
TTqpBovXKGq/RXVzqiAq6UQfgWLwCR4EA7DptehGzEN2Mc5tEXLx2aN5CWbzYMS9c/SYNXklB5Qy
60Gfg19+95wnyDwau6zWOrSKCJ9mMGb5EdtnsNXc6da+6SdOvNSo3xw9renoc4OWGu0yBjMK5xV8
pRxVYZ/Ge8EJJ8n5YGyxfjRciJtM71+g2lMMzaq902cA5l9cvXubSiu/0gPvtmT2diZip93J0QrP
duq/GQlssVq4zIBk+phoaNcxZmebnrYTblYsUQkH0A2sYYuDIdiYefsya+gjI6u6uAaa2z58rElq
2+n5L1GnLTdDe18OLVbb7LtFxXTTVtxJ0fpQmXcZrNq4TQ6uPh89y78TAr+LnTETjK3pGcZ+vXFb
fLeUVFTMLwD3Qh9BORTtRDmNnmND/z7ojWAdRB4i2wjghl+PRzBUMVa1yEOPEQApVQ6imcid2Wfs
YhbYrwbvOJp867AKOEVNlFJDrgiDcX9FiGu86WyUtHSrxSYM/EPvQ8TMTTpEhhl9B+Qgkd42aAy8
a+5LIxVy3PCh63SckZygWRE805Jz5v5xGNEqsSDWL5m7DaKEML0C1i1srBdbqfYLR4kzVMFPzblS
Ld5MBMUdvaTlrA1OrZZUG+SbBoamQ+45V5XpkmXncAucdESjsKlH9JqY6wyrZ75kghboU2sTkNIT
RDe+hH9LH4i3VOv3c1bRNGjuIwrj0EDh4ybtvCHKb9WAlqNP+Nz29IyMpKp2SRFkW2RfTCWkCwS4
duHv+MMBgNyeYAexcfgyyfd0/O1EPPbRsXTkfi8Zc5f9kCQdhexmuKB0eSOg6kcfgGFoivBHPKvK
Z9CujMSDoKHMfCQPn6ce8cLEkmOdi+HDaEOXvmRLFRvLKy4519laRDEwbbOYbjLVDKzxFd2PeS0/
pEkeAjLmujQvBMohsM+8hPKQ+QLS98AqH7NT0rF+jyGZj96OKaJ3qkt/3aGFaWgltrJyj8KQDYuh
Xt/IaL5360Wy0yR028oTCrjHdKiIWqrI0bVJd9w2o0dIUoscn4YW/hs3vW9LhndbS2ArD/Ym6UBu
+B1TcNQV32O67wWTFXU3BJOEVjvzXaqShLwVR/cnyPkthFAlcISuINExeVI/OtlwLvOfc+RrK3uo
3JXjeWdWrvojZjSSrOlIFc2OLtk7c6U3ZnrF6CE7L61+6zvexk51d9tMfbvtxmFDrqMBpAl2VOeQ
CxhpNko8p94OpCrtOK0DYgZWOsuWjRtPRLnqRyibzqUnomAtZfA+OxKzKfec3i3wNRDIQF7jjuKl
Rm8BQi4ZsNHg7iiT5espiph8Zd2NRXKKPaO+b/B/Iqwjx4ML8NiY4gZ/J+bNpHv24HmviE94y1uA
74lWXcxZCc9qB7CbXaAl6uUZ/pF/10/JBZwAqiC34/TwJNZC4prNZj40lfmRmdnDUDOUOsYFqj1L
RH8Anl36W4q1N2GLXsft9lbQXhVOxTKmMb2tFM4RzsJVgKVYS/V4j8nrKXTRVNa9LPdOltENkN+Q
gzj4bM6OuBlC5hKhLk5mMTpEPunxdurmTWhr72a51zumsmCaLaStOcxpTuQdQdCbBj5BGms/Eom6
hFoAkISSO5xtMidhsWMAx4iindDDE+4NFvOghk/U7EmorusBAT+nGD4lbCtMxNZpmG6IZYFdgmiA
1aoH8dTMPnCyXUdkiidGBD4/rUaw//5rbIln4pK7B9/V7nUKf0SjHRBHWmsA9y661VUaEwtJOhfA
ZdYm9b1VsZoHGoaxwAmcDWbCldCr70ZK/8+JcVc5LbOshDyoxELdBvTw0QdvhEa1OZS99aj5Ec4u
DFcAWK1ef0zorrbjWHBIG3RMRnTW+xgIZz73dKTqJxQnGGGnrtqGsf1DQwJS4SSjnfPi23kCA7Xh
vsc0yjQ2dgSwDHFlDP2KQnJN6N8AMpc+eoMOfEKCZFs7M6UKN5SvXasF6zLWh52Qb2gtSqS9FnwW
j2DJSDyQ3EMp0sJmk0Pao+ETOw5BrPqt3nruBu0H9zzas3aXbv2QFMQyecf38Jx4tX1Fnecya7Tm
uF+OxoevNW9hj4OwQ7vczPXeo/KyEqiMUfQJnNG4dG1nIm6EazhCRGHwHle9QHA5h9xRPG5RYXtb
pG+ym7IrIdtqPcvk2tXlz774QBntb0qJ/lrv+3Vgp8MaE4C9HTUATw44nzkgO2Du3F3hjBBNiMNY
teW1S27gXaAB3MAPfoKMiADVwO3aexc9xpRqJYCvNaHIj959FjTBgXB7JftCqlbrLE8nOv1T74D6
7q46yybRo6dG1UYkYXv6o5A1DQJzfs5dJa4ICJtkcCkD45Lm0OY6ZjxOQlccZhH30dALVo1XXZOR
k3JDZd1Es/Ni2JqFWWoyGE/1p2oA7Ah5eeV0T8TeEn7miHdZhjxB2OYE5F16zBz6loa2Q1XLFuEl
r/JHpb6TsU/VAqkspBvgqRHQ/yKiLLNOsvAhw0TMWmy6dDWlIWyA2Hl0XdwXc/ySCr29NyKUQUkh
v8/2XrYIHl3TfHGQs186v3uI5+hxNj2Tb5QBLMYf0w0h1sye7/pzd3mc5D+Rn5RHLe6SQ03zntRe
bjtqYzje3uGa2y+PSFhBd2kU3d6zgltBTvWU02MNosI/iQxfdtDrN0OsYz+D1diCXzkGBuYSe/LI
9V52STbZd9Te9miVGMnS/rAsJr2G6KksHJG7Oe1wF0nMLbUEJdWmx8hwmm0ootvWFU+YJmhXQ0Q+
mCzvILejgGdEfpfarRPZ/Q+JK6HOfAcnql2cW/aol9O2zTOJTiwOPN4ZVnW6TRzPsHl33PHoaPjE
EhvlumfYW450sTVy9CCGSG/U5UrwKI1A7UF3Iwtmqbw1A4hu0mEOORHEFIfVUe96ikBGzJJOP5io
aO8DraSP3G4HPevuNbt+ZyjCDGM6F8vLT/gi3hwpr8klkJtSoxGWhtfCPTex9Q3xT7qfY3SzJXyg
HNNlXnn5NgJdsNb1t9hgaM/7gSZNhogAjvN9Rn9807nVK7eHs6F3p5r+zSqHb41O3b4iQYYZnZZa
+6Yy/A25zddQ3F/9SrxUPlk1FSItJojvPbJu1PFnUnxQ7zkGhJo6BEMzIFGl20cBrArQN21STlr9
tvebizGhz3FL16A+ixqqMKpVVbckUurmwc6KBxJWmJLdIR5L92XXqTTl4SXHZOASMgLeO09PUvbH
LCZssYZLh+wsdW04Px6xhEqwdKaccG2Z4mqaNOiGquEiya0HowCVS1etFfHnxlRRSNgffz+HM7pd
kzpG5tAclJA/MHMLT3uvaIKRuRLetJxK++VRUOff2hw2zkDVpG6BYM8Zyp7l4nBiHIiW7gkGGYIv
ET+cyjg1T91JH5vqVBDsoWXSQ/Ffv5iZzvubfdUbUi8O2YzX0sKYsLxzbZzlPp5Z+82uQZNbvdUO
hmHGoijy9og99+GQvkHHu2sSpvye7ZHtpDZ5GoKA+Hps8EXpiRMdl7e4bKZi5Lh9Xs/iYFFOP5as
jNCZ+zslYxP4gRI/xew4gHQiV7G50DBOsGaqzhOrTeDU3vNyMZrATE0xNAdLffblTxph+K+/rv5v
erQUSEMv7881/0mm0VxfPrENWFKNkByH5XER+c3OFdO9bfY//EGc+4jyiWz5dm2apEFUQzKzVNrC
OFtMp1iP6cQ4mGCOVXCD5XdH3EcdILaBN6ne6TKKLA/LxsRirNZNjRrVlrfemNkLnimyTxWxwUf1
2TuDdaDf0h2KoNx6rsIX9JJpo+jvujawdjg+6MaNeU5026ioDRqEPPy7/j2diuI0TNYhqsphzxyM
MQFrAA7qhHwH285P4OW1vem0jcThqp/1OLDORtOzIkOVTtYeokscgBBXGgTGObZ9jDDQPE7L/4MN
nLUMYm8GDtQUrua2J1sz16XW4p7VLEdfU1ycqoOaYSzjb6r4In7RXneQC/gKK0r+tc9sFLf4KUjY
LHvLZjnj9FgDdDnmYCAjTjMRUmD29Ozweaks14vaCIcwVebpJFqAvzj1lQehPFGDvc8vI8ht3Q3W
5p4z3wzWRQsEMelNJnrx1kpLAmHqiBWG/StXmIg8s689KgU7XXUgl43pNgSgYq9YuW42nEC6QBBx
zdHFS9VQN4IYT72b0aabT8AnTaxkBWHCWbBPR9gzIze2jdGx6lkuxmVTqfN52YsUXKBDyKc1BRYf
24+rU0jyz+dmVqfGe+/03GWh1ZinUFEYeucbxonuuHwPAt/l72+Eao4ntHcNhPR+cOIftfQnQMIF
imerw/YMoWMf6vM3GuKYoeIcApeHOU9t6jja9ZqYdm0bPdHaNi+jN/1+zWg0uJyOd3THkrw/hNar
WdORnbJgyqlIXDkela4sdvDJ8gOFHNuzcDr0YrwGZPmqdYIPaZF0Y9ba3mrktNdTlbksQyxlYd5A
FORCA+1d5NdgfQ8DGfPkPmU7Y2hA8muBjZLOpgZhj72/lan6VGW1oXr1QG2BCm7DJEmoN6039Lgq
bR7WORONSzSyLNVQla81a/7hTz23R7O/6lzrPLTFIZ3zS+/DI2DoL9DDf5S9EV05oqWGRMENljgh
T3GTHDxYODsM5u1KKnMSADFhXBgyxWVo8JUJglxWVppdRXh/ScPQ0rUYsl3HEmvletprDbCIKGWq
nGV+9lBplKu+gYGB7uZO99sE7U3+hlg6Q8VN3AcsbyLEOBlAUr7HTX6bp8h5pnZI9n3NHFu/ipEV
bCMnviJ0tDr3PlQ3MVX2xjFa4LR1BKjMJM91rZN6ff7auJAFVqY3G4RJX4mBRJXI8+8o3CJ0RNeY
nXOY0mU/d8xBwmHdw+leex2Wj0kIwHOaYCrEHiK5rWYI56DrWY5f2cs+N65HkdO3mZz17q9xImMy
QnAY+yUEzSkUJFWaBC6ovVptlr2vF9CWi9MYFGKd0jFdLy/ouL9XokJL//Vzy19Zftgy4qeW+jpS
G805DZZwTqJMCM9bdoH4YoO1og0p9vLUYHVXP/C1aWTpfj4kKZDSJOjxtTGYTNHI+ii6Tl95s7qT
UCc/hYHunUZdpDuZ64cmmDYZM8Kp5eSUNcjOoel+UFyx+ANE2yFK92VAjuPEFeMTIsitgO+F4TEk
/UPnxnmsGFXlxLCZa1ZGUV46axekyhnDChBZOW5aQlTXRiCPFiJthI9pubMZBRDbG+826p3BaZ/j
LvtFdWVdOt2LWcINMb1uh93hMU5Z42Ize5YpNnz80yuO44Fya39dBNHPrLICiMwkSZiyovXWbEWL
eVzVME9mmr0Z8pJMkjoGlbTBUX4ZYNPAyuutySHLmvbdd+l5e93WH83HxH+xJgrjsW2hq7Smb9yy
xcr1gcVOkkpX2Ty4Ho0vz0monHSss3MXWqq1r6P4MdIzhClgG9Ysj7ZjmT9nbbILTNyvBfJUu2fE
syM4tS3G4c6m3FYkt14bIdECv1enqGzytzgfPMa1G3MiSdTT85tSaDo2y+Bb0KmLvdzqFkGKaVER
n4luzK+ZLMzR2khc1MVuUV17lLWNxuGqD4aTJ7LurMqyatZvmtWHq1U0v1yEvMmtOVlE17ncSues
+8GdQUK8ucm08UQf/5akh71Mopd6osfmZ48djVNOLK4YZ9VIkDsuJuIgxm45YzACwk373x+dFUsH
Qo+C5Gbmjw1UF4Hqcoy6eN9WJRVjLJLNVm+ts8ugiOTTFnil5moCxylo7D+2XdxsBlPczgyAXMGA
zljgrkWNGl2fYe8HwSsorFUS19uyzo+jN3J84u8VnQC8WbuyqK9hBxG3cauJ6hTQJ3H87K4ONgAO
jFUXFNeOgVktdo/R6P8c3OK6DhJaCkP8HeHGduy3C7fHie9I1UrXKSFnyChDyBLmGZP5GuAmTpZy
LfsN1YhN7w17g5JfmcDwJiPMtsQVhcCSpap+kcGw7yXTT1Pf0oW4onxuifE6+4DVg7qPb9Vu3sdq
vnhFtklleMYS/NQ4xgOxqYFr/2zM61SF9lD/exjBDbG4AU8z+sl50pxxg27TWs2DaZy52o3zsrds
ejMU58ljLM2j5K2C0b6aXKZsKZ7MHSKEZ2GT8QTipqDSH0V01qMV3geAVkVYc433+t5rk7u+Pvge
s7eRILqTXnDZOw10ayZnPG5bF6tpyaxbig5b/QieDE88WVBWraghzBfD1HyNmHtgPJkYKZmrmWqd
Sa2CL7OjWnpq1Ab3EGWpisQsTbTNNg7d615LwH8LUjLDsgE7wjo2dgqiANW0cNm4rnvX5nODN4TS
8SpWk7nJM2HdtOMPZ9YTeNEsYly14hiG6uAF7rSPqkDJCUps9xjZoJLw4niTtDnC/j/VYeMyQ8v1
gThSSs3kUiRIT+ICKR7XCikT06q2DG6HBddwajTjCfc7XzwNOkLt8JIWc75iCPbXQ2RLQR2MNBo5
6gUdXQfvj9rkLHlO+pup5tvdrEGR55OAT+GWt/wQyAr/EDkEkomEQ41r7cRirc2AXLE7JlWAr3Fr
pFmwbb3wWUgEqDRqG2aLi0wOOIeaPdIMsnpUGZjYzf48hkz2RE+iiKZmqGY7wdizStYzX48LwBW6
DLu930m6vV//faLeCI09Ot2MLQrMlacWtNQ6QF4MEfCTarjsLRtNlFcllz7zIwDqTFXcw+hG2yCb
X02r7Vi5Fk/2YMRn7gWGwlARNVe4NOlKvCxF3+OwhzpgDqpZyPTX6fWeHDg2oQsEaIqRLLaOwd1I
bUiXPzmhNu4LasOnZWNH7pZojOTQLZ+wnUv8J0x5qAQkglwoQO2akcS7uDK/ZRrD4naE4YZtqWw2
VQPyAwuExgnAXJu1F8uN2Am3bcuIyi5PZi24Ztn5D/8n1vufiPWYewj3v1LrPU+wZovwr2K937/z
W61n6NYfOlBTzwIGwEzCRAwniTP65z80sGy8hOIO6KhH7D2KvN/gU8tGkWeiyOKfbqHyg+P5W6xn
6X/QkHNhonosdV3PEP8bsZ7ifZbZFJbF8ec//6FAoLbOdA55obD4f0zewl95oGiB27SB2HVt1i/I
fkm1XtXaDtY9FGZoi385Mv8Jf9R0/pv/Tb3+F/poHZoKN8D/FlymD4pszlM5UoNdBXfcbNHi289l
eg4v5r58pAdkvZBj8yvco6NHtEFLaO2toyv5ZFyNG/eIhoSbXcQ6CTzmtjz/128VhCxs2X8/NAZs
bFgqpkn0Ml/e35Cwk9EaoBYt4+KCoqJqNbenQm18aY5MIdVinI6Ju6464RGI8+i283jU8omGxqK0
XW4ky14SYpELEf9vImEbm9oqWEvRKDgvG/A8zMcs/a2uCsbsUI4nNNqSojMGtOW5IpDkljhTtakT
6uVpTDE7oHuym70ceZZWF6dlw6yN+kExE+9uGfj1TbVujeG4/b4PLY8HNQQvt6VKH24Lr5YgpdVI
ZjMXK7GA03WC+vi1WW51zLacXTiX118Y1LwJDKhBQMMVFHXZNEYMsY/aFaQDc/Q3GB6qk65qPT0G
ZI5LX6FlG10SadR/abuEGRAa9Hk3tLSBBZmzbJc74JJcPlsD6eAINNfSa4K9OQw7pN/1yVK1seX+
sOwxU6g/H7YNoeGGONrqNvKXm9Nyh6rVbcqAegcXAQnR1w3CLSxYgl+PSyujuTYGz4SlHLpaF3uW
HawlVMl7tnXaDF2wW57iNqlTeROmQ+UkfoUK2Z5C+I3ekNRbRz1anlo2Xw+NOnmxpQKLKRHa8nGX
G2TShZAslk++fCteE16RIhcjmeTzLp9y2SOLiDLasqt7abXL5+Th6xMKyKy/78nucr/Uzf4nSiGK
OzU3eG+sOEm/PuyyZ1gZZR9DbKc/UabLXlxT2hosNAxKne679tOCOc3iIDy2JJYOolW141Zbj4qL
Gy3wZF90IZDP8unzIR2G4jQRe8OZgGyZepLaW84OYeviIJF8Ls8vT/GNQyzzOefDpRxZq0oONIEe
10VEidhrse2OoeaeOr/GMU8fCzaJqhMu8xYpXXbDYqq38Qy1blwCWtV8SJLISrr8fHDVe1jOWDQR
/6L6zv1drjC2fzlfK5Yvi22nOrVl6e1aaqLLuymXt/Tnho41lbCKktLyatDS9sMtbB8GtQANPIaK
nOo2pUIeLhs0d399+LcfyZRyrmknoppQoVIiY1oT5imzU7to3L3jl3t65cx71KtMLdRU9N8ewvGB
s+a3MfoAOvZtphwXZiCM7fIrjjG7wG36l68/v+x11DPhQA2fP9VELVfdOCXrxuJ4SdhXMC/YLHvL
c1M1MnzDaoDoMtCLWJ6cUUWh5fWz7efLf/nJTv+lDVp+TNSYBbQeR4PaG62kal6W3SksyJxedpdN
7dnfafbIbYstCzmh+vFls/x2/fXk119bXtY8xFVZAYhoOfLpn4ffsSR0Ek3c93TSjjX3WTpdknEK
AoX6shFVHuRsreTy0cAh/P68y4cWJmhcP9TPn69azsx4F01q1Pt8PRLeNm7MZzgVxdZJzCuASltC
dRmwlp9dfmp5XBosI74eLnvLc59/7i+/U2h9vp9kRuFYuHtTh2OZgCGj2Mif/duf+XpO0CVSuNHu
p9tSyTP9bh2p09STsLGMzP2+PErUU7o6X7NodjbLc1KRwZa9r83fn8tVL8FBkrPXOBq5prHWWX6m
mKOPSX34//R3l1/7eqVcfu/r8bL39/9KvcOv58LeinSfwzCJAYGK+CgZzbaDsraYkbF1YZUctEJ/
sQJMeIlafS0bqe56VP0AFhJ6Ue0HoXOKhh2AlJIM6zluBlaxU7uRFgnTy8az9XszAab3t1r40lT6
23NFXP+CD1ttl/K4XoFuKtqEhae6zRWyy/VtB2ECerVamqtzeNksheWvh395Tt31Fh4lZG912rvE
3hUWB7mQLVj6qRbr1p4PiazzHTaRI22ncpc23RuHYzhqhn5F8yfDSudS5uFOq+fDSdOHB+vGSlNS
5dVbWLoX7nIF1VaJICDN3ZU3Ai+LbQ5P06Tbya7dAza5bitAHawCtaAaULMwZVO7kcHAtGyajhJS
5BBr7SH+HOUUHOgXLkfJJlymPJRFNR9bcb10iJejhA6dnozb3iT+nOBNbO1tLu2PPjHrc8+CcRq9
73WLqBXD8cFPW0hyNH2MEiEJjqeEixcIcnMa1UpccRUoP1bBfVwO9W55Tp0OprCyQzMmvGE85/5R
iitpcAtpa7fdMFm6o+by1DHXnaYwPcXyTA59yoFBxm6HxDTaFFENjZrqspmt/ga1Q3oYuulAX8O7
rjw42GJ+rPMAce+UnwZZ3ccGE5zScGHlsnokiMi9S6ymWotuND67QktrSA22Jz8f89Py8HODdXud
ZkUK1CXIMWux+TwDlt3YSZkEp3JQfKcVqw3t2o1cJMUtyPImsq5kIBE1CsIzOliqgydDQlYhmdsy
Zb4smLc6vXvjzNm4r3QbHYyRGx/tqOfbpRm3bOgec5dWTZLPBp05GPuZLj8ZZD+r0bgtMvDR2POI
11B7JNgiQsfztonQ/RCgqCbAYIc4Mb4e+zqDHUAI9XTqY0hbXvMYOgbE2/uvp5af+PwbdLCZkrGc
9f8/e+ex3bi2ZdkvQg54k00C9BRFhSgpxA6GLLz3+PqcB3Hf082XlVlV/WyEgiIpWuCYvdeaC64T
2bqNmIQq8SNNEWe4y8UOGTvlvh6Ioi4ai/IgeqvLXcuE97Hcabk0iplrufRzw3K/P38yj9FnGgON
Wa6zqsrZIjnYmITzQZ/hhzznOh+fuMjBrqyUOSeZfgZisFxnSTo3l/WpnyhVLFctN5JC2R2WSyhJ
IGNVvLy0q2l0IbiuB9+GqGpcRt/UadchPNfVcJ+SUrodzMX+ulzX1l8kHlNELlmZL3czMgXGsObE
onJIqeqfN/z8OpCHvcIGpaRrCDg9JAfJ4wBQUNhuFbs/p1tY4q12VJy1gVzsJf+ylexu8KjAiSRy
z7ymZ7YdvyQsJzjWvT77NZEhOm5JPeaC6h8r8zDr3lT/aoZTHZ3FLimGEHKY+udOfev7YhUmW4iz
Cey/5FmP75V4m8EVl47EyFvxtlU5Z7aWcrRxVhL35uSnPD5XI0iCE1muoM4y/whSyybfyXhAVDvg
I4v2SbZPiB6rx43P+9qYh/xELjdEWNQrH3PgYW3+RlFZt1sospZ0q4m55f0/grUwoJPiS8VtnyUv
mOpBGcHNf0K0Vr0jIKK83qvXjghNes50XVfw7FE5tdKG9oWO40mGy7MH+4AHKSERVr+3Edc81fGl
kd/TO3lTrk7GoXxDfHoWft0VakiXJImD4ca36dR48fe00d7gTxAl7UkXg5EIV8LN2YKX3KufygMa
sH3ym9L6M/x2D5wc0qR72nU7rEOr6GKtTWllXth0gk3Y2152p+zK94iNZXtGzE0bOMFhHm0A9SI5
NE9a75XdRmGF3SIiWfneO0KO+3wP7e8KKkNfJw/SOfiaPsPn8rs4VZi+V4Zbr7Pf2KKo5FpPbe4Z
Z/Xa/Na9r3Y3H/fdzd/zqqLtvI1cXjDrkENxOWjjztqip5t0LCFrwCwxIHZjpZGvtzar3+iGovDX
EKxVtLLQjaqdT3YTzrtsm+EvdmCWPhKTCQ5R/tSLBzzv02tQkGlO0JSHRoImMzVuwipQpWuxO1qr
mOLAiJsPna8wu5RKu5KJhzyerAeHt5XvYbs/muOB1G6oLHtl8CT/RYPbE2znac0ISXvCeuqIPDiF
O9TZXn5HoMitddzmUz0FMYVnD49dAB+UlPhHWpims2nHXUt71N+jnilMCEmr/E0rj/K8eQXeG6sP
ebIrizNx7x+lRKb3eh0yk4p/ZIRM79anRetsIHflmFgrSz76LIUHV7un8p88V5N7NK49BcCjsim9
4sX4pE23amKw8ivn5P8KZM96xVVEHGd6c+hnoz6MXf2o67v+Nl2dEg7hTj6x9nqgxfSF+orKhPwO
uC099G8yR2V1UgqX1c8Weg1hBsE+ZY1iuuHooviLFMq4K/Ul38KyIxXAejbf+4fsYv+u9uMd8Ajc
+mV+4vSXeiT/3vDYmySHr7pPBBZfKHl1Bcm36xcYJzYpFhB9yyvk4aHItORj3mkH7SGHaif8Yjsk
w9EXrYg36SO96OvCHQ/RVf0dfCZXqAY0FxAEmsS7+efkpXopjvID1YFgE667owHN4VzsIHUiyt7r
52fUI4/STrvEX3m1gj+Iu9nw5O8o98zDuCnWGCgYaOonYK0PSF+O8p4A1fpZDb3+jWpysm883CFr
6bdcuNaGlsyq87orjAbGQsVlVxBPqz714PVAPk0YstlAPPS3bF+TT4LDnQTwaCWfAo8x9UVXDpBy
Hwvf460XayIPIKKy+x1W6krd2Lv8wXklAPUZnaI375JbtiU1vURlc68ReN2s4exvUy844LQZUKK7
KA9PnG7xhiLdjkQZ44Xj8IToWFlR+iKDdcWZr8bb+QxQ2R43xnZ8+CAa/cTOc5fvZk7UNHHtS7uT
9/R/YIvpzopkz0xziQ8GJPTIZ7qnHweCGOOfi2wdjAQy1gDOoezFnNYX5zdybpT2MGFQYVFaJ4mW
ULfqbO18w6WPT7QG5Z1tsE7cahu/DndF/cTeC7QW0c65szFeECwWHHuZq51sL9hXJ3+THcxnnde8
lVbKbkzceytzrSMmjXKnMae4OrO6G1CO9CGirr+m++TkvOmX5Cm4C7bhO7wi44ynZHB/pj87R50l
1lxsBxg2MhBBO4pHB1m36m2o+WfFZmHTih0O8m90W2JvBGYYcw/02HWk2r/N2GZtvdPNAVFbiTRe
owJ26MWfLJcCsSFZLg2G1iIzFDcPjhzJ6xhZe6Lj/IzEfSjfs2D/7/9aYMwRk6lsSloDYG5nuklb
NEfb+sZ/a7GhQhEOSvkfP+KaNoOkoY9ZLi030LW9SYWM7qFCIO8MtU7TYd6ESaLuGypX9iBhpJh1
RsrlIu0eklIMIBiWqYNmbUIWnEPlE4hi9yPZN7hKMReGMeOucO8tv/sWN2EW9qYkmXZ/em1L223p
wi2X8Jqxxv75vaboCMpdPiKuSj1QvCithdBTFj+siGXtcunnOoghwzaru4svkziocPCbxMTSsheV
rArdoIeWXCLA5X4JTbKtlDWImSv7GE/yFnkvWyrxo02MczURqv7TkvuTtCO2gj/XqVghNmEv3y9V
tqUttVyqF2XTz5W62QC5j+pwrQodlIleTNZnfbeUg1tRElwuYWBrDhGC2x0wQVehU5rKmr+xHUpT
EGPIgiqZJvyurI413vmNrjEed89jhd0Bq9lGMkZn+1NAIkW2cwknFScjQLFVJHRPqMNi/C50n1UE
dqlQepldj0uNFv6fX+UBeTuImwen969YmGRsjCOI5nBWrmVtVxt6AOOBPgCtdGXUtrCqd8EsvvFa
N16yqSTeMh3B7i+YCT1BOA/tDkW80NY54pv7+fFzXd8TjqP6iJKU7ICciJ6oToqCh6r5Sub32WLX
o1m+uetFIW4p0YkuiGvQ/nQjUTvWYThz0i7F459isqqSrmFYDKwSbgHEstohn9oje9+QkbV6n9rE
4RwB4bkhgeKlb2yFnRs/ZFgquTx064aW9Z+wlOULXn4sVdblErKb6KAnbAxlIccUX++C4oCsgvZS
EbI55NQ2+n2b8k4lis5/fogaslHWXBkEipc5IUsS0MAC/ESFbqmwLl3JP7/bQl33v824/5dmnCrr
9v/YjLt7q6f0Lf/8ezfurz/6qxtn0ViDnCGbtNVk9kcyLai/unGWQ6IgnTrHMJa22k83TnP+zVI1
RbFs1aa5p+jwLv7qxmnWv4kYJcUyYXVbsiVr/z/dOIV38/eeE88vmzgNbRmvnqOShvifG2S53MV1
Fibg+uZu8LqeglWnN4cJ+DtmPizXo5pgmGfOZYNKS38c/EOaWNDQKxYBk/lJrjkhFq22wkr356j7
GP89+Cr+D9075V+oHuLFWRrbUkPlbdq6+S/ZgW2KCE6azWkH7BBVNfB+SgPg1ImrmVr6z5Donyed
xIYM6UlmhasSeuz/pYWoiobk3xqW4kXYDt+GjpVI/69Bja3RyBT7whHNaxVt5X4C910y9UwlH4rl
A3SgER5oePDNr/eYqtPa6NnlSS9ywktMfTi0jvJYWA1LJsAGsh0RziKnt7S96VLpE1jPa5ZCAob+
54YilPr/+tLpMqp0e0mb5H04Ipvxb93PrsPk0E9WuzM0y/Od7qW3UqLtNG2X+kHmxiP5R3YGPDaM
ZS+QiY6XCTA2Z2KOeJetlF6GkdLP8lnPCclEMvogVKCpy/PtiN9AYz5kT70iX0c1JMrRYYvX+698
SBrpUO3RynkagjkeWiZb6nNIKscqQdfVVfgF1Ak1E0C6yM6xs++oX5FaN3bAzzSWv1OB16kEUbmx
y18qgnvX15VkY1IAwPk5kMwotWwoUlI+5sqd4ZrmyR2gyrUvZxA+fSlFuYf21VZpJ0w+GwyDvNiu
fAwCFFFjUAIr4j5pZvLN5A3GNmjhVqTukpo3T9gNUelpeSPtZ0VFi+VLn23jTEavMxuJZzgDk2FI
xoghPklx79pkfRBf8C9Y3KdjAS2Jcm8p0hJ0f3KVJDiWlrZWJNnxwsa01yjDAcZGu5BkLSIKSJOD
cfHtBAWm1KwHW24b4Vak6ASD/ruwZ9a/4gD3VZsDC1IwKQIa9rK4xJLFjJUlR8ssPzBiwaxHokNi
RkBEpnHPn+MY0THoVir0U4uQSiKNBS+lnDdR/Ex4HE5qS9oR+cxZVWgnK1aZp+byUpmhI7J1IdjH
5hb6NfMNIH63uSmwE0IbW6JE7kszbduhBN0/YM0vaXckbUBSQql+mRa4m1ZisQ4oiI3kwK5OvAk4
398SVkRSlC4Vp0NgG9dKlwqoc8NLY8Y3A89RidJJcpIbvlC2WAQF+Jlz7TTinqqQydLSIVayJZ4C
eTfxIKupJuK5NzcRpfDVqMUvo5Hcllsyha+pHyCsG/rjVPGdO13mdph43SaZ1XVi42IO+3oVmBK8
rKF50mVMw1OsP4ss8Mr0U7zG/S7R88KzE7iVFZ+dVXJaVzQgrDI40SN5UnWCGSSDZPSOBYZps14o
QCig21zPqtqw7r5PheUc0SBVj4jYJnTyZ1/hQMyZ+QfFJPReD8hczGVo8cgihoLqe19SeRHvIIhE
pTefHvVhBFXscKTGtcGJCc4+Ed/7TNbWAH4ARfZJi4frMAPPkBRMNAFfHa5aSDc5fn2GJXyUya8B
+6o/CmaXtc8HpHy+if5Kw+mDhOzSVKO6tiybVDj/ro94hMnGI6cn1borxIHRY7YFNz6yB86oI9cF
cudhfo17bGGqTILjGPbwWx0b1yL3D0CVYukjWK/c+BWCRUea7uEjPMeGYhxoIL2rispefJoSco2K
p7o2XUaOL5oY+A2Iz6N4MTznE7S1UjIUNxQFH7ko17HP7gXbOF1QBzN/HmVPbTZAukj5wyyHry5h
Fqoah6/UZn2/DOOFbJB8naEAlnU/pSdXEACKfynCIEUPw7Mopa6Wwa9y2LRIvnofSM8Ybz46g9Jr
qtunmmigsGbX0KYbw+meO4WRzY7pbi3fTdlxfBROeptmovUke1to8ZYNGJ6kjpNkiKBU0p+gowcs
kpge5Q7tzHudMUUAqVEpoNqrbgIhE4+czvF9b4GeiVumXz3h1F6+ka5lYB6GcD2PUG/G8Fc9cnpN
6O+ATvcu3BPSrXc2iAY3DXh3uT+7uYpUf0x59HBItllGtkjOd1So8XdRLoepyXHc8qEQ+aoDb4b5
8EQW7KcOr2Aekpui4bZfnohVCmf0eGBPoK4rDvZtKiPhtqt7LWZ6WQ4T5gYVMWXwC/FPBMmXUwMv
HIy/t3gID0UV/F4OkXlgNEvl4LshNSRLoQ1HM019hZw3K/oVDrxCACs3J63RbCvJtyozAZUNk0cX
U0ZUVDz0BEHc43QuXPKH6OAmymoUKwVAubxeLymcez/pexfxKWJS+ClirkBC4yHg+EAsJBMwF2bU
F0ocdRkDgZ7i+oAhumJVzY0twWSD/tJAoGRWwGkqDkxCrDjSguQbSICMMCDHxD9CHp2b9zYigcVR
a6/qu8flKNIchhU9mN+0EHpJba8toqVgWvN1gpvU9k1iwHmcs9OkUsDoqjAhh2pa2d2M+a7m2K5j
xgHJLG5q6qSoEpJN3UOW5KtzVAYVsFFizIEOTirfSp5yNEQG5lpxW5khQgiqjzzENV/FsEMUtLcH
QNF2xlCM3YMCDZ+p1IoH6km4yaNnUzzzVLA375L7TMtvJdPqqvenVcymr5f5VowMaFNRsnuDgkZJ
CRMsgzznu0NrrE3nmX0L805cxZ4izfeKTvZEFMefus99+rJ6oiEkzBmgkkg6WFcGv7ZqcCqY+kww
NDU7Q1cmxMiNHIv0D0ZvkpwSD5PEVxw2m8bgWyS/inydTMMjbjz1vHtA5tltWQdII8f9KDNN8p1A
dFQZ7/MzmjUcwNZilHtpgW+uwOtywjfJNyG/r6VuXTJDgvnanqYC86vQ8c9x8p2PV0D02IUr/yaN
HFyTVYql86knrnbNVCsSbLZZAD25KxnI1Dnb59BSQlYtnvjMNBmYVSQSH3gj5GEmFQ3hVGIWmuVW
Aw5mf1CcjJyOLjGf7oxYBZSyurUYbVZlw4f7ZwmiUDKjvePlDuNY2XBYtDa85RKKhBXfl5q/NVVt
E4ac5sFQPfbt/OxQnuSETgL9rCXocEvKw7pssZAdQQiQkkYVKvSaprUpmnMgdUTBFuSBYZS+Q4M9
VdInmxKcOMCHuLEV3Rb1WOooiTt9fAlSnAX0+fh+Qt4bWUgC9V3enIDRrtIEXf1swnZYaeHMeMZn
0XQyBYsME2yh+LErWcR6ZayvNIOXEFMfGi3C18Qpq0KfD2IDLLWgASAC4Cy2ps/AljuCFxlIW7Yi
5L7hO2gN6cuBqLFKuhFDUGV7vS+Wuq48B2y8lXRcBzp5yUP6bdlMrYbD8VOQCM5i45v9xsYoHRCo
TMFTrv5u6501oWSWreChCQmYZKU8bWexjh/1ZpO16bWUUhzWE28yL4Jd2E00nhmVcf1hTZWB4uHY
A0fLsgj3EbYcoF5xEtwXJkHOkFShqDbZR9N1vyAys0iLOM01i881Nl4klhu9Np/V7rURA3scK0eC
JS1XH7sJTf1z0mnmquqB3nHqzDpNc22kYm0zJlGxuW9Z6K0wG3zb4vmzPqHwj3NeHoZ1amZgYdNb
HOeXUnpPx6hyVd+5L+JlHi0ubRDKO4uOs24m5IaloJcL5iGppggcg24gIFhdZ51+nCKLKtUobwKF
Y7XRKN03BUvEpLgth5+DutprJJQx/dqcqzfot2tOyjvCbziMxHquGLPLsgyK1Nd0AEGzDMaxYl+X
NcgyiMcNk6sSyw++hpOnSxTWPUl9g8OxFl9l1zXEu2TMcOgs0UfaV+wQlzFvbjFYPxNBnTWex/BJ
K0nTnVlmOAGzcwZwceU3ycey9gU6o659iTlck45ZzxocbnsBoKkjBCRKvwml5OxmwU3Q6KvD9ga/
N0tIU/YPURd9R0pyC/2a8dLMcFro7kCvqNAPylRfsPxuCrLr3Jx0Sw83dLka4alAfUtusxj+5yTZ
4RLMXSHpdCXcOKOlvBJMxdai7ndhQ96AyHTTJ/MxdWg4xXzWEGJuYMhpvdUunCj27gr4I/sKQ+k6
5hpjZGseycW+LbMjqVYc/2Z3hqlwqFiCs6GIyBswLvSSb1HDqqaw5k8WKJ4lVvEA/65qwFsW7x2O
28kJ+gsSdeaTTGf92XBSFfE3q0S2Icx7hp6QpMMbUsQU4JA+QOWDRQAxKo25HsXiHy7Fm5p/dRGD
xFyYx5zY2GRbSsnXcuwDWgCb64uMNnGPFD0Za2W371jF5F3zCLPtzgI7sSqTmUVL9FusFwzdudKh
J2smYj2smQm4KT4be5jvIsQ3K2Ps34v2lqAQc5eveQ4fkg6DqUOK3aY2wkug2DtcW6cBLyxulvwG
cAJBCk2OSCutbYPhbVM2H7JPNzuiQSPF32KL5FFTYUB7HGZGu+U4FvNwRXtMnnhZWceyPcku/WCj
AnmY5DFiccgSaVK7L5aaN90kl7fptU1mpN+tBv2y7yfCd8U+dwhJUwhIEmC3dIik8dcQJvoeJmcp
Z5GIGCKbki9CRyVYmTi4Jal61SLjqZXtt9BxzlZaXFKT8wtwCqE0ZvoJgrPfxhy5m3sSEAbWJNdo
NksGpaHf6ntJbP5ksUuJChUs/gA3w1MN+HozCSMqgtUVGYGEFyPcEYtKUQOAfqiuCyycrq4Efzad
RUDLmpp0PrMgRN37nBg+qZjTqcPQ70GHJHnD9J9MJki6sASTNAmT5Ez2K+B5cuV17MaVOpEBo5y6
0sFT78OzhraBDySglUxCXo+FReQ4enFikGnzrhIQuPV7zhrIWpuxl4mz7HI6+skpsFmJYTvdq8GQ
Y3+eOdkN6HmRMI0VyvQm13xJ4ji3LDJW+9haySYmZjtrHxfL7qJLaRcxMRGZZN4VZJDSgaAjN85W
4cXAnHkf9EgSDWPIgFolLDA5ZbaycSTz/OMP/jEJy4sxnggXGOcBsZsLDQCzCfnhlrErojzc6FX/
pP3TN+yrLFawf4iOkLiy89FHwDiI/qho4ETdV31g/vE39yzEDpYB+zMQtvlk8Xj/aL5kFLdQncLd
z1V/7gJoxUnAMSLhXm6SFnE3NBd2wOT1kFXMEvCfSrLl0s+df27ohchycTEv1y2/Lpd+rnOWR/65
8uc+/+11//KoUUbftadS89fb+2Nk7//45sULWB5oeXmNZdFfbRP4mv98ZT4BJmFMlImSSXVzXB48
aYlN/vuH4nwW9A/2uDAJr8RNG2oAK2CBZ3q8VmoNEuFi8tf6wW+Of6z+wtkNuOwBuzq42KV/4Tdk
g6B+qloh6QlvXWu1Gz7L4eB3QemODQTVNAS801l6AR3SbnG8prZxWK5cflQVFCMtwFe3mE2pgpFD
RrY7LhxsrQHRcHjQuMRwauHRkV11bJWdoTSXtoQmsNhspbpUD4vD1p9oSU9Ov5FMdphNXQmG6ar0
2XDsA/Bqzdix+7IQUaBMRbdJmtYgx1vO2/xQy2xFMokOj2+SDA3BzA+1eWvmSQJjDpgILF1MRKbz
2U3reNIOdU2ueRDbjRsQQ6eoZbY2zAwAWRzdgRx7zveOMcsYPMm/rvCgT74v1iBSuSFbV2/Ds9H4
FFNy2vp8kAfOVY2TPmIB0bDr7I1rnPQPJM1YK6XJz5KdNkTrOWdfhnYWPQUwoIa0lbBhdnCdBjvz
GqIYdpotbSYpJCVpOGFtAO5nmR+Nn1xKHDIghJQOFM3Mlial3JmA2++IoFrNtAJHOXqgv3qZJeI6
JBIO5059JKwjOQ4pRukOStpG0+wvddI/7NzSXakS3MUh+3SwUaECbD8qEEkjobpjBUdfMsothMwL
CTPnphTO2mw8BeHEdsVk4AVDj5xGR6mDnT9vSZRqCjalGmbiofukzdz/ahp8mZruEymVwbQMecn0
kwFeEX3pK+l+NMBxtoBp6pQssDGzKoZqVoBTAKG3RoHRlkqyy2Jn25pIgwzbSqjtWDkZ2+GvMTNJ
ewKBd8SSTWMqJc8q0DsShpo4d6HnooRH9g2LVw17JuheK+kTYLawBXXJQTczBAgVxmw695mk7AA4
I3itlA0MWnQkkMcMO3jFWAKatumPjkM0WdFrE8BaguhRfwA5QZal9TdFr+l3UcUdnEeicsmdYX2s
Dr1C3XY44e+z121pyyuFrOhSQySVmWwyS7/95BWwX1F8Z5vQETVAeua9yW6ErAK2ViGpT9NWl0NU
goSmBIK56zjxOouS/RxELVZoFQ/KbJ1Q/OU+Lbg8Kd6ox8G60eleyq2xd8D5aT39uK4pP9ga7oKS
cFemxm3CSiyvBhDjflKyjaGGGNc8VRWtKaeGmzBQjqFs2+ee2jUHUIhjWa74CKONKvc7w5w9ayj0
jdG01aozlJttkLFaB/q9PPibvJFajnsFmIc2PJtteKGM8GT69rYD2Qodq7oUpnOXKdbV9ymJkDnJ
ejW6b6RhukoIyNi4UlIx42MnFS9KiHgNWeulbJB0CPo+pgAkFBFwRxLA3tMh3imDg/9p0jpQSObZ
ap3YRRvK2VIPhheMe3Yq75SG3sM5vusVbMIpQrcIo/FZD+NuA6xVOyuA1NWgxFfrnwhnYJzBF5OP
EibW5E3pSgqyTcBhC2raVM75CNSrNSlXBQLYTZeVqbnvd3VlvUz43e9Vw96I6lxuoj+FHvuVOdka
2jfnqzqd4D6fimweURRG1SqexxrAF1xnrax3VadhAQ6vbZndOTHCuwlK/KpylPuh7++mGBmlkK1q
UVIjKJk5UVN/ZcT23m6C9eyXKg7fmWybMnSbXsf9zQsIDXQpiYwkKo3DO1WEw0Dz3bdZchnahAxG
SenWBekOxweQAWiIInZnsdmTvOFf5Nah2BSk6bqdzGccYk+CFOSzeyka4L4dakN1APHmXFjJQdeE
5hgZxgTiGzZT8+bPdzDerhU2fIY6xESQ22Zqf4X/YtHcw2qnvrQ99d7K2JE9e3D64pBB7dV6iXBC
1PVJAQwv0KrHEolPSSvIn3bEOW6wI9LhYI+Y0esLI9VVy/6q24iJVOsi+2xxEiYxEnEfiCv70KCZ
Rn5xnjJ6Bt2EwGiVVmPmVgrObiVyAa1sh4q1it59xOFIbaIqUDxmzgnr2jvOOGoiVBgprdMpkTyQ
cXTJznOj3pVFeW1N5ZZn6j29LaJE273fZ+8OHUJC6K6Sgr701NtSeGoLbS1BVB0Cn1k6O7UlAdnN
K3TF9WhJl6is721duwur5AovhS1dQYBW7+m9+o6tmT1SVe9yWXkeAvVB5GYExD4aGuSp0jQqZGcs
y5swOo9NdUxi0qnKbqf3LXpuXHR1AU1J/a2M5UVJgxOBa/eqKZzQFoX2uQCSgcwoSrMHS05PdcBa
TVDBCTmOgdLiUEe1HFKm0nGJN6n1S2PPteo5L0nbWEUheQN1LRxRx4x6RK7rz+KrEQ8VWcOuYmSz
qYypNYjr3zpxNuzYS9Jg+lffNj/Gyro2nu4A/RxH6ynl6+jG8nXiHBrmeW0rT4YfvhuNid098PzU
oOMVovtKrX0wm4dSyhBkdB52a8A3+nBHDX6l68rGpgTeje1eGm/j1BeAbOsVmdnrJAw8fQzeqKf8
IugySNkzypjIqXjqPn7BtEdWNTu/pIwOBcNSu03Tiq3qcSY11Rv44KeUkS3C4W5nb/kcHNriYlPU
SUHlG3F1k4jKo5gkvTWMZG1MZQmUme7NCmhIOvd3mmRs67t2RIUvJcyBZGyulCr5NRrTFzWxF5Yq
HrCxjzo62jGHYc505VI/2E+Fkqz17AiEaYcfmrpoc5znyt+YCkpOJ7EfJgocFsHV7LCHXVfrgDyT
uHJTxbroE2EGHVtJiqIZ/IIKDbBugF8g9hD/gsTJPOhEJdnknxN0OzInAeGewff4t2qsvkoy18yW
TPVaCUxPVtZVJhnHcZJ3MQnv9H9a0WUqid4b35ukegfgLUrVHIRyQosVcbVVkvs3rpGQEVs+IZS3
TmMzfId9mW0BuSM3U/2VnyOfTYzgdZA41gYQMj5KE3d0hvUgEbRD5itQqa6tYb+EYHJMkpms+EmD
kr6qMhUdrc72ghh1TxrZUmV1+kxMpHU0FSrHsfSLCveDKUHljlMmenOkRqsiYtan4aDEyq+JRZKo
vCQe+gcKymwHMbcWgpQYS/IxHqHDMfp9KIr/bARStG3L/rXLtWBDfQmQ3djdChqo4chXGl2KYn6V
ia5ZtTlzekkgnT4gdCT+lSMUWFfx0qscIwNBYp1D4TTRSCDPgW5DcOKvOuNOBb3r+UP3CnJ108kp
Ta0CVfeM8IE8M+kpSHU+k7R6kvrpjqjQpwywI6T6kZRmZJnt0B1jFeahqbrZpN4nPnUTS0bWOhTR
mm4ZOKG5/ybXJl15Br2uVWGH18pwLkNmPxHVaWrJuz6zvmatZwqY85SxF06y6CEeq+3gwwxTy9e+
u1eQMtnKezXTeeXfhC6C9brbgVhIYJeYRv8o030HGj5swOyv6PFSFatyil0G0U2gMgBkr8Wf2czd
6l+3RQR86yzv65Qyekzfyc7chgNE5ilMHl48WlSwEy+VbR++1b3k/eNP1bBkNEIsIu7i0LsaBU+V
op7h7MRDdGSVJ4TAT1a3nng4VvLiVxWmmhY9zfNFPG5Qodjjf3Fnn+foQtta+QrQa/GqRi1/npPO
jZIrGY91QWGO2pmTkyHNhFSGpldyWSN3ZbksbuNfCYHK4cjRym61XM8iVakIzowpWMjvw65Go65p
4fJ/SXuXXQVyHNITORglEeEOwYq7lIq1EZfF6ejwXHFOWnzf7DQ0x3Cx9HvGIVehYte38rd4YXlL
rEDJI8TR8FDCWdAIkW/5CyU+OvzaZw4lnJwTZ1sS2SXuIZ6vDEuMKrknXqvRVOl6zvybFjk78eRl
3a1L8QZoXGvJuKeXPBJDKR5OvC7xtJJ4OznKdfHeeYzK2ELZWIu/Dm0ZWH6yVjIqJtyME8QVH494
e+Ij/MdbdXhV6shqjrpZhWjX1FjB0VgrRn3N+L2BAYKQN1g1dMAmC7A7l8V9Cvr9svkus22BM4EH
u980yZ+7R4G8hUNHuh0EI8fHutySZsaiHUNDaG3EVSSHuUVj78RdCHX05o4dikxEoZJ+iIeSJWrX
BFmZFN2nun4fivwiHlLcxynO6Xwv7iFeU158hed/vKiAK8ULxs2zF0/FU9wNmNVzEXzaKMvTiYcz
0fnzMFoNjT2efjnzbgiBzKEBNnMSVGtk2jSxCLq7jCqFxTqYD61GVy+PEf51deX1Kp2OQIu+LRbb
GmdVjAwWUoBZbsNAlpjuyQgXDfyyxZFh2FeJOFeqfiRyhdk1iFXnKEOh6uiYq6iAQzOWOZaoRcs5
hyL8mruYMNMtcoTvEo7aOAr0ZSFHmzyB+0/68s6oFeQh8akKSMYOByYb9YHdwnvWj4AQLet+kUHo
FQdqn52ZJCmWiaYImkmcuCNtCAxqOIALNvJNvsezHKpZuNeC/BEx5tWfbdQ6rcK+aYA10qT4k/sH
8S9zKnVdCpmYkIIRuH5RAaFv+o0CXNydmUSAJoTfIndwE1kfktNWIKynF9jpxAQYlKjliMr3zIrN
0JAbaLX1pM3xq5YTU2wSzZuyYRjwP/XlbTLaxyRgPUSkAWeqSrdJm5gz9J5tnAyZKzf2k5iwasDN
jChUKc2StSe+r+tS7rYJbuAsiSC/eHWWkajN16mIDgwFuxTbMf2YCKyWpEc7ouJD4sMZ/TSKwlM2
XYAOocxPi7sgZWFripaZ3KKgaPLkg2jxZl0E7B7VgdeffxV2QbNWS1/RT6xlSaACae7vh1rZyRkN
JDWSCU7zsQqUL3mp5KdBT2JQ8/gENH0zKzRaWgztcGvkxzKlpk0z7eYXONTmKrexQ1acc360qzT2
OktzkrXzjvxpGiAhhW4VXR9eLW2LY4xObMo07FBUmSD1AaLPN+rYH+Uy1fdAXo61QzFiGiLibkQz
04BZs5Tw031GMtEf5VWBVGwllwP6v34TjQ2VUp9atiLa0IOC7i0tHgOfRepyoNtWOHpdbq5r4snW
+uh3hLmUDBl9tM0bmn55VjassOg7d+KQLyXLZD9uxBujOpmToe0niW+1A3g+JKwbJRsjgzENRJ8S
yhE3xr1sHZxCep798SOCfweULt4sT12N6C9M6P/rUYV81OtBvgeDhP6rcpEzICIZteL8yVZQ7CtF
JgUnKzI3IQfL87t4jgavCewjrkCUFbL5nI527ZYDhdMuNTa9SNqao3u/KKZtNPGXBHW5UAU4E7vw
qgllxsAYDVOnHRHDCyXDNjeqa5b/B2Pn1dy2tt79r5LJPd6gl5nkXJAUi5olS7Js3WDsLQu9d3z6
/J7FnU1v58x5M+OhARACQQJY6yn/Qqk5njxsZJfw2rLNfDeNJ+Rbs13yig6Vv0HcEQZRu+5LIy4P
0/wHESf+6OliHsA03PTdugln86tu0JyIp/yWPBDTmnnN9sNUPlhx9Qf9bhg1gALxH5M6cfMwdPGt
4aYffn4XBIRGTd7aWGJTdZZnIRy4t7VifhHa4LZ2GQPEWcUcSSIMvb8NjJMRUSecY9BbhXC0BNJ3
bqdKQ1GhpIqK8yHI2+L1gIawdWcQ72PyXcNBJjzCHD0FQnYqKNvEQaxvMukeQ3eg1TUS6OXJ9YDu
urSLVNOgzenLEX68odJF81eQC7Km29WDszqfCxCENHto3PAAD7V53w/WFyclgSu1g07LMRur2xE5
fqaDPZK09HymIduHHh2Baig3Pbzl8GHWUXdofbS+V3BxpUVUJh8CP5LaqvGKQzcuRs5TFoMDEpQX
UwfRI82ytcc+MuEBLlwhsfv5Piz0n9I/U8CcFXdkMvr8xrHATVArvouWkD4tOZodozWf3JJ7UEWS
PHeOqL+h7HTTpNkbzIQHq+ZeKIP4mzYhqdXR1DYHTC7yyeN5RiW2R1/NCZnw+zUYblGIu5/1+RUh
+2+xlIGcESRPEjvo+AlGBhDKs7FSIyr5hu2MiP0QY9aIoS5TdgSwMoiSdwBiFk1VhNGw5oBb7/Ig
DGAi3HY6TgNIfRvt6ls86/a1Y97a2fh5pfVN6ZAbxB35EolcJDssCSOK9qpqqu7Kr6ynugtE52JB
GW2YNy46+psqdfJT4NqfrMp5S9Ejr4fuh57SQ7ZWYoAS+liC9N+ECeGmibYG3meqzdgU8XUcmi2g
unHagenpkZeF0DqiG4v4DG0mlDehUw0+ur72saA510bdlwyGQ+rwy7UePW2v/8BQ6vkMnpq672X9
oU2PSXVCh+Umw20MwUTuYhRP71YTSL/AOvHZAfwce7s+Maib1COAmq4FNBKVb9Kxw0MCBA6s8qtl
ST6kKej69Rf4NU+ZIZYY5Bvjwt1LITjZJrX7yH3zuWw1CAY2gav0zgZQInUVfG2n9es0MwDhrMe3
D7Apc4w6Qg8sPfxrXPDvmkgAgQ0sG0lMLGYeS+Sc/u1XVHBr8qCBge2PYQ2GYkEslaYonV/fT8sd
M+jTCjj0WHSUEW283NI12CrsQjrwI5Uw/RU0UO8Z+GYmdsEqNQl3Q9VWD5ogGb2IsCgMPFQBWHNC
OMAlGDh+E9RaIvdgxr17t1hkOPCl03wgfxtpRwbSwGtQmCAB/bxG/G7/+ouL6eVvSO7z10b3yuC7
B7+JQQHjqooaRd8jadoxZ+CYV+Mu8ACPoltHtNbeZXBSUQHA89bBpM83rA1HAnMhZuwumRyoAMKV
CvwdirEMwSABrugsfRCEfG86CcDW4IffjABO/P3g8OupWZQC2zYDUDDmTGtmXDyNLZRWDgjUIPmQ
sCmW+zQTPNBscT3OWHsBOJQlpaCwWR6Isr5NLSO2jHCFa5ISxZAi9SY5ZsiS/myS9VOr5fb/50ez
fhOlUncLX9S0XN9BHOz3H81HFtMbNQuT38QCAFeHzys9Sk9CItXLndun3qQtpsCUCh5B1+VU2ZTj
ZGohYbn1MMJjDNJexhLub2PuFThGwZrWlcHDc1FwMJL8Jus7fjkMt7AUiB8pk347o9ls62U06eOu
pEgCboim5Lhm7WM/zkyq8QkrjCimKC1P4L++Z7z/fc9YDoMGLAwfJOP/oiAgeJKZQRJ16OJ25h7X
Ty30o60XM00UWkR/C9kMBabXTaQjOz9B0IF7WUOBGwFDAYELmhyL+U9Ovd5ajYfeqnNcXYa6Yjzh
YZ2TyxEwzM3yOIM0qGRSiezibfH5ZcogeC7zgg80KLeAgWD80eDwTvSIoEQr6JCTxkDmSCvyGj58
MXVXk4eYI5YuwKVmEB75jCNUeUzXReGQUmQpr52uPrk+BjyuzG2YbQcHJ7FPlQCx/AialJHTBrIo
HyWk4IegBf2Zvekh2KNoecmAJqxe58IHYHalXVUTkGcNeHKuuJkGO3DcFMDsUwMSa/evr4ipe/Kc
/p2R4VkmpBULYoblevpvtBBn0Kw6X6b2mFZo1I4Eq4ceZ9WdaYPZKad7d3WtTd97TKXNcO26jblr
x/iDObnGk2iDUtTLIpi6WnBWZVPexEFx5zuRu9Uq/khLytfWJPkv6V+dB6XOONnusOlG7EY1w/yu
T+u7l0RvYM/2UweLOMAyJmPgKLQnCh9MqK1JDwVUWdaimd5V3l1qD29rIYItTcj1cL81guO0Q2pD
2hgn2MPnV4WnIW8brzgsDNOnwMOba+1vEOzS99lo7vy2dG5KY3JuHOCuWWYVR1wlNzGHvh2L+ToM
EMhvHSiK4WTukqL51FGrOyIelxF4dQa83k4HTQ52dldPlBtzZDgY2iBvVG+Cwfcal2InA54gwxSc
zepBoDvWuwBi25wYSYI0t80/8gDvP5+xybGJAhWSSr1vEshZrfaoj9FHCctNSy14uxDcJaCMivrB
1ehgtiWCTYpnIcCt1nOesSm6lbwYq+mvXtqegip8YaR8k9SULNraLlIbivP+6xQ4X0O93mUOsgjt
CGEab9QDZcjbZiXiCjRihLUaN2jHfRNgEBH/1tZiwjQn+7DH+bEpihtTj7GCTcHQJ7BM8Ud4X8ro
S9TmR4VU7ePvVTT8QJyWY8XkEFj8eCWUCKcoZtJNDRFb7hT8wvAKHaorLSMTTZrytnW950wDwSuo
Lok4cW4wBQySbwGV3/p5fPLR+g31M75tkLyjHHno9GIgj2wbzDGxBKCI4MWUOgRAZ8e0nbBT2tgl
p2si9bqn9wT23q6fBwM8f9PBwZRUmEj2qgMYue8G69EPq6+hjELeyofrffMlacyv6gGP2zreOeX8
GKcjCIA6ggDTmA91ikUaPElI+RQeIjp6id+++tH04Fgagw15D7Iu6cEhJ/e1llCuIPwzAtIiw9M/
Y934uU6qh0V4Ez2t5J70OOiY/NE6nnaJHT5rFM93oWFsW6tBeVjS7h4d6s1oUApYCe8NgT9WGn+Y
zqc4mW6H6DuVfk1Tt20c3xhGy+xBzwhL+pvaBeGf9lZy0/Ij2yuaU1FZfp2K9QrHmwmEEI1rOuMv
Q1YZNwPwNAcx6WnKkofUnE7QLKdjZQYUerzC3UzrGO4hpFGyGPDiLUfmEz1wDigFPzjklnhauRCL
UQ0/+f50C7P3h5Mt5lO2UkvOxlsthgu2QmLpvRc/bhiOWhSCvJ6KUwLeU49x7vFQ6MDMlYJsn9j7
Mu5M7Jyt8YoM3d9hnktrPT+4vebQ/h8QSA9mqZL2ZKo2jbtegD2ANMujh3SRQif10HqWZJNyJa5m
7EWuQZWh9103+0wrr9c1cXftrFubWVvvTKrmhxi1h9gqy1MhSsRrsN7FpZ1hNmc+aINRcziEg4sV
txd71QF0fcVJoWHyRolvcrqP2WSro1FjqEzDugaSZl17XvfnkigDZDCtNVN/XA3X3ANfO9a6Ze5i
13pGRG69DvovU5O41JfAo0xL46CYLYvIauQD2thVnM3gFRvtxvTaGyAP8xH/Se0m8VLvul0/1Eon
W9QSjDqaoK0NzLZcEKH0LQcAoH+3Al4/2rYXQIFG68kvrdekCbLbOZrjjbUWO3jFDq2pRb+Juupu
IP854gp1H3leeszT3IA5MgA3z5tCrES0bTUmNcoCjnMTj+YDIDrnoM5SnYWFYCKojO6jEh+FsCpb
wA8JLRV/MbArNBgyJgtjbhSyzWiJMaPL6e80Gb4LabB1Ej5Or5KbUtf7Y51TODdoHl5ZBjjeDoTg
jV98aQbgdaYTnTKvdW9qCUJCowJPN3fzAbLZox31/XFyfNRtKKlkxJ00WuYvQarv1wQ5E9N8t6Y0
u0oHs72xm769mWPjjwZw+r6Yq+EmrucBm5Mi2lcuaiXzaJw83EpvsHh2byYTIcM0om3IWPwURv6X
LIEIHoQ6cJYQ0hEOdgN+C9TS05tpeXT65b7seFziwHgwEVD0qZiAH0TX+Tg/ReVqYNRxvXICwxqV
FIYQ9gTkNB5QQL2OhqU/6IVLltw0yJ86QnUfQoQfce9LtumCIhQIp2sA9ukprUKwxzAXqBEKOZ60
MINkgkdNwSUx0YRRx4iA8h4naBlb00PIIk/i+wSEOMEKJVCSMYzmCM3KzrhWCGC0zkU8ogeZha14
ixIg9Nb4qChc6PpRAc7Gj8gFrwPO7FaNWqWEfcCr3/PYfbGL9UVFF8W4VDv6ZIfJpJ0X9d3XMQLt
6NPuA8mdv/kLw9Q69ztd+AxORaE9tXuqPFcKGp3Pc3KIIVQtTrWf2uzHEkVIGUn9wMyxFyCQpl2H
Vb0JaW1ytXvwUXt1lgowLSWiNSwe5ngHqPEa07t7A+tHHlIUbLBDKZPuWcVJ7cL0MUXFAdGvmHhW
1N0HsjPKNAYF761Tro8yfSoMOeQXUP0tYz/fIqVK8XkNqf4WHZZrAg3WgZ0TprfPa1O8CR5W0Oeu
BQIdYhOtRIwQoAQkkCDDasXCkar5FC07Zn1CaZcj1RPQnCq/7UKiyx4SIroV8bZutngoX6fUFTfD
wOf0QJ8z5GpxYWtIrdiiSDJrVOubN4XtHzH/S7xk7+XUCIpsQp9+el77ZDzhh46QuhXftTlWjHq3
V5wtBRCeW2gErU4uiiooMLIGZhlAyg88a8GUdNQ5C4v8tplXBGxcBAh6mK9pJRzUwDziI3ff6sFz
5Kz0Ks0Hslu4Ie707IDcLfLkA+9VnlVaUIP2nM1UHFwX7kC7vI0+CJVeb67MpXloPPtYLi5EE+eo
EmhP0MZD530CLfFpKjprP3aguHqvPeGrSDVN+ICBdsJE6QH3ciLRaIESgYrUgLtaUGMfZT3lUtCs
hV2Djm2w0ZvgZooHghbr1jHBTZHpjx3MF/5PJmqVi1eG4su7TfUm2zfYdVM1vrZCK6MhAyUjCn+O
8URcLHfEGlvUIgkjN6lZ3xNETxtVbJlD8hP84V+9oD+kSfsVatopor8CrzibdnqKFHnKSXenYgCu
Ys9ET2VEXORCGLCGFS+JonjrNG3f5dqr+oDICQH08BRY5YzQjtM9C2nHZnxgtG1eJfZU9YPQJhJp
nGgn8XnXtE8ZrWtIMsS+BUWbFB37XaxVt0mLHI4/eZ/zxbpvtP4u8UBBhy1I564NnvUouR5xBqc1
yE8X6DXEmfTeMV1Rk6IuOTjPk4PzRjS/6gY1HdPj5+gnLk+EOTs4BHY0qD4jBOa9U9wCzz8JCayo
5Aq5P/0RBcTRTYLbXqioiVCRQt3i1Gz6dCpF1DhE4MV3/hi9a9FdBeecavULkh8fOONk4CZxM4O+
s5u9iph8Wh+mknMNF1zM/Njrt/ZYfUKTdcfoA9Vlzq8SLfphlPyGEqUyYV+5i/e2Ts3bscLpUi+K
D8OELCDPbW/Ej65fIEJY/8zC7GRIAaSg8kv0hrDR0r6PVE4tOUd8vJ5rD0P7NFh7ThElqLQk+yjw
VL9e2/qEhyNwMfxtSTSOk8ajE4S4b2jatItHC3Lj0NgHJwata83ph6qI+CAdIg3nNI9C4M6m6a42
a/GyCUfjyc/872hI3lODwrsk3MbjcKWPPjZ1UqpS1KEqeisdrOPXAbvHbr3JhP1+HssiLvRUpW/B
nH33o/hnGbt4Lfg1TOqh3IVeWO7RllpiMnlA4gyHHbwJDHVmC8+e3jrU1UCCI5w7zIURc2vEM9Qn
COTkSUmchfSamIwPybDcBT+zVAupgvDrU+t7ki0QBoXhofKjOmbWjuIa8gy6Ht4YPCvilGJgGHJT
oTPzUppAk6BTqwKcqlubEjV76PLk/QT7BkEFcKURlF8Cv0LqzPaEvqPFg5pRiDwOM872cxafGwCK
n6OL0mAI+gs9EqC0knXYGMsneFnjMOs6xL1E9qOh2XCfH93gHj+hQ1GZ2B2CPTklnQEYy/Xp4iT5
dbLgalkmL4ONztfo3KR2dDJsrMmtzsv3qYvClA3wH5Kudj+u7ucen/CtI6wyrR+pelt/LDLKZuSg
U9/i2YCHO5MKM2aGyiFS1Ud73tcxkFYdtdEr29qZPVdRMWL1ZGEmKoMr6LRzbnRboyTRLyayPXUK
+PDQ0gmbb2i6wk/n4dZm+1M3l8yujEhpQbLY2LD2PQq0ekdwkE32VRMuD8ZiAMCAdTGsQXmyat3D
AAkiEWSNa0UQnaKj7QykRv0OqqdWflINTpXkmghy1ZZ3O2AiFQRU39ui+mYh8hdV632HIwY4IRlw
PPqVTjMPe+vHEMzPgdbNu96GoJbMpX1K9QneovteQYPYY7hzW5cAaBePQn6Nu+GpCn/YVUztQTdh
+mIhIzIdy6Atd6b9JY8cHROjEWKJVHycyIbz1/noH3r2tRfAPZgZQttl+qgyDfynl/HQISqb5w9p
AkrIJ2qqhGKoOMuKeRKvzYkR7Tmwm2+q5bYszHV+v3xbA+M21dfHEZHwDVB4CmNBJiiFctcE6TdV
tlIl5ygefnjh+mkGt41103PfzF9svFi8zH3GMuaurZyDL/nrQKkC1BicLdF1CCMNmTNheUm72W0g
y3LyKp/UdPQaJg01vbjKKPkkuLy56FR1zHdq5kP3+aEb6B7TzdwLA1E9XZm17O0GJazSBLqUvdgR
X6VKm1MwgKEL+00u4R2iSOaVeuQK6ciopoY0iobxh+caFRVwvTnky5fcJnfvubms9CFx9Pdy4LnU
tHg/ulwS9ELfIqkc+x5YVz0A9iFTsp9FP7S0AqrMr3xuSRutGM5uXeFEDat2G2rOk+r0qmsI1IJe
fUrRuaWZ39btafDoTXTeM40mZhaJkSqdkWnwocuBvz7NM0JF0ozXdO3naI9f+3B6pBxGwyGLcAc+
Ji6PR00BQ90NWpvUV+q5UDUEjQYLLR8OSH3ysOjeZ4mZAW1mO9W5UA2s3vke+v2T4hIFUJs3GqBG
Z03Ru/OjhULi+iWeNSANYbwviYepPXKuNkXDTZ5jG7gIjiKjBNWIY7Meh7AH+HEoJCJjIOWMeb2N
5IasB3JniaUHCz0FctATZnsPuI7yjDDwGjmDb0fMlEQaiAfQ3gRC89GSGc8H8gmVO3+QeMzCEKJA
ukb4gmhDSO1LIi2D0FP9ymlsv07Enf5MwUdRvIwXb8WCDrFU+pKdxiyGch3RjhEON4sdfUivL4nB
p6zNfS3+bnIsR7q6uDuZwDebZxL/j1KDEj2jKY+5Et5RQiwuZBxn1Kdsd8i75KBqQDOoE1VvniMD
wCk9Cem6gD/DRpZojw4u/vJwD5upX/fSwgRqRs/L57IU7QP05q8dye3aBC9QHxgQqGWAqDfvsjz+
qp6hxjCmPbbGEFaw1Yqq5crvYZiIRo1Q4ty54vb3owdFpEWZ9szm9bT3nCIFnkfBAW4JYYY8mf6Y
v1E40lfyYDVSDDS0jWW+ygiU5tSUH+OLanGsBaIEtfu0xC/DT2ep3M1sM/eE3j28nLeSlBr9Ta58
R5O3KfMPyysxBZsekmCBbhnhk0RyY3v7xgJ7rPiTms+katbMnEVX3i4iJlB4Wbmv54MNH6CyyRvk
Zl0QDN72Up2SsIUeWbJDHnqvWIUSzyUihWAV0F+FgahgI45V7HM7pWTc0NQGPgVbE/lHr9q6sIKu
ygQjZiqdPOQ8WLR9rp3ZfjQj+mW6tkx7G7LzVNtHK6o+FGAAiD090xJfaAuXyLe21QwQ5cUDLksE
KJH7BhfmKD8ZI91XPVj2ks4kwq21u+Ih9oiOpfkto15aD1eg/UuSo8jaTHP+LjXIaSCGVAxu5o8v
EVo6KDlwX/sZ1GAdro/E6TWl3wGe6Bo6p8n1k636CvE4U/ZGtK+pYhdc+JPqYKh7c/bDZ6VrkUGz
Zo4E/dtHxwpNgKzWh23mmG/BQrqU81wleE2Du1k/zxqNswb1It5HW4A0pDbhq0ad5gIGhtNiwzYn
hWg2kdF8XnK3IeMl+Ru4LEENP3ZAS1eDSMxtoYIVmFAPZenDo40/5BeVT4utloxMGB2dic661KQL
G4VVaksbx8luSyrIq1Pme1Xm10lM8Utsi/chT+4kclozQjRi232eJrCKS+4d2ipfdIMyTAhHtDAm
1DTXV4zOEESh0OFKIOGYNpL/0XqjxgzlUo9BOy1j+JMbeCw3IZLBlMWvOF0SPZrpZ1o8kc084CbX
4csdGigstS5l0mpecT9AIRdKBdluVOxE+YIyEe0dYThgBfJTp+GhIWOyNUcGkuID6CjF3dA7DUZA
PYUMzBbCrYOeKliyFA5ItoLGGP9w0/Qgt7saE7M04eOGdK/6IXiEHO3co6VECKbCTD32gfI7f/gV
FIihuE1t5HF9vwyv6Wki3qjhY04NXEkW+ImzJ4+6V1IFaF0W23ihyls5kKUKYkj1/MSWB4GDMu+m
yAtLjOxuJfayPfqhdbTezxOe513SguLzXpamw4rHf1HFBFXH0Dqs5obRfFLiGG2+gLbNOtCe8IHG
jGHUDxBXbC3vOs6rRyvmzlmZbFxM4ffd82ozdWcZzKzCF0+7j8VGACnToJ42jvOEL1uwKbX1OPfc
AyUymIC9R2NfZcdBZF4Kr7rTBhsNEnf57k8/FUs9bDLgJQG/OWLgVz5JqlMntzFMXd8fmQpWeF3B
ZDZbAQb0ZESU4ettLq6lVUgZMmYcssKG6TrpaSogaT/QRyt30n3XPaqPo0x1U/1FnA6lslJU1GOM
+tiQGXkBoD/Awx8qgUZ3/cmyhi/jNNtbk+uTZXlyUBpLIe0S7ItBI1m7eZqROG4A304kGJ6b/czq
6rTkOiGgu25sT6C+UqgHXfZtSYrvJj6OIImQX5hWDMQ9IFumBzhDg6SD5aBdA+SacvcmCfUFSJ39
WAjiI5/G+6bFFnwxk3vbB4PVruDgCgFP1RHBu8NTSXH2CpXO22hxEY9eqb41VEl3ehDuFOSid30y
Tye6RcsTSEDAeByuPz0CW7A5sF5KD8nYc9d1Lb4WDWwMp0UFqPU43pw6O55QgF0ZBjkCHopdsHRL
RHrahQxK2M58nR1LoRg6Y/ye9h22qJyy175ZJg1ZB0juVmZy6Ykp5Z3EpQHSOBxUs7UPzdavVAGF
S90QlbwqcZUka+4wgX6SebMBg07hfrhBoQoauaTwKd0hz+Ax76L8j2p4VUOoGs/K9A1LNWQbarCU
9mseJIcwoT7gjnOzmdv2zqP3uifNf9Ni58oo6se4+Tn6w/e6oa/up1yz3CRkS0DVoVMNAdPKMAcW
cBIDjZIKIRivN6j5UX99k+yujIKjn0ybEaCOVboUeaJDs2IfG4s8QEe9Bvzy3q6DG00LD4WR/VCi
HIWG8kYhpWk4BJtWQB9R6D8HPRFYaBGB+QznUv3yEAVQmI5pja8nP/kK4pDi3rxRZc6aVs8WPuEh
GL3kqIShFNJrwsU7Yh5QwAFp/mUuIFo/yn4CeSIyCodwYzfZTyUs5LjMKEFl7ZiBX4fU/pl2+YsI
GMm0qVcpJI2qffcxwARE+a7adaD9DktXv64+cRCqOzXaLqLbQPlMMENjD9qyo7Mby8PX9tUzFM2T
agAbuGFsKdBs7CB4QAvwUwjc7wpSBkNtBOa9D58kfZpnwvsKQSZakhTzRk8UrIgOC4H4DXZx52aB
uV1L7acqDpuu0InnkfLUwE2KvFnlcN2NDiR82fpgrEVcZ4zAydCfg1Q07EfAb1t1k9IYHVE0dbdF
Z1TSiMdeBvSs/Prc3OB6aEAWfX1LmfBWsEqwF44q9lO5W6XdJ0V4hTVpxl2S4D4K2D6rWoCPALMt
BJqA6CaH2c4Q33dfDZMhGbTpj1ggtbHRXgWdSYuUOMRq/c8+Oe11MtavveE3O9o728Dt78GaAYQX
KTHJ0maRRILvZ6Nc/U1qviOm91cUsda9lNdxuO3EbV2lN70ojak26jCY745dYsPhvOfODKNQ5CQk
s5HqKD7KH2WHHoM1e9ASSdly3vaEPitQEBtoSDr6n5ZBv4srdPpxH20OttNco9bJMFp63+WBSAug
aSa8GomiFQAu64i0vDX51nxKWxKKQr5oLBFAP3zS0CMuyqtwRv7YN7pHpd+VrUzXib8HN++TAZpo
99FuvXKBhneVFfMsh6hKLxCnTVpW23qAuGm6z1IdXyvvvdTa76JoJTkjjY8XOC1HfMAeRFOkSpzb
laIHRWRixhmXgDZ4Qrb0KyxCeJiM5Ax3jCsPxao/K+3DXE4/0G5nHTX7JoND3IkaHUoixSG0gOl2
NxQxv6sqC9ZkDJAdZqF6+1JR54d4KhY7iYXHMlD1Nas55fGzL2CeqgotGiiAYEi1rLz8kuuqq64g
lJJ4qid3FXU9ycFU7YkaxbVF9JLbxR+W1E/lV/br9a6o/Wuvpl23un8UUwNNBoiuXnwsonnk2e9m
Mj/K5bHwP9nHtDdJi2kGuNyHXA2NIhM9m8YjPuSa2s1nKHxM6LTx5G2TEG2GpbFpJLKSn1lFxFJO
V/n17PHQK7Ui2XtBHQ60OCGzygB75BVgHmc3iwwUMoPDOcp6lPeGOQUkUaeIsmnC26SybWlXTkE+
TNbwBi/5myPWRlrrEnCjU8MvsUqo7Uv5Hq3LT+4MX01QnusA4rpt/M9qJhlB+SB3pBPK099PayIR
btFvLoKFxYrXcBih2cYQNdxl5fBNxho19zvhem8BPLoCJ2ove5FiG4DjbMwo+QjRwdg4enJj1Ggb
JmX9ta+eFst5VgpSEvS61vqWl8ENDDyRH7RQt4+i1/5e7+JvtWa914/2PrMrZ9fWXFCJKtRko/mw
QZdlDyTSDyVUleqFed8hlrCxx/GUltMJmtQnIPpfuimYN7Drn8vpc1zQSYYS8dyYpkUjMWXoyt5U
fKuVNhaj4SbpnJeqxSBQVR0Mg2KA48BsNCPrjIL8j7+Jy3b/+E/W/6hqfNGjuP9t9R9AP/j3n/I3
f+3z97/4x13yR1t11Uf/L/c6/Kzuvxc/u993+tuR+fQ/z273vf/+t5UrpUX8OPxsl88/uyHv1Vkg
kit7/l/f/Lef/xdFY88VPOh//PoBf/6hfIP/+vdtlVft9/fqV0Hj89/85S5qImhs+UHgWC64QB/E
3P+4i+rB/9NdIBKWj1n1WepYhLXj//p3G99Rw3Jd/hKlYd/UrYugsYu9qIFKres56NAa2GL+z9k9
nFFf5+v2zzWDOY2/o8N0EIm+J4alOCCC77F/Q4fpRVzroQZAIJeK7sVOTRmVTeLJc96m3NbSRTmp
qeV//t4c9uuuXRbK6Ze/lSW1ql6UIxq5xrSPpuChzwYbaY4pf4xHpD5K0VPJlOAJUg3ztohItNXG
RORI1Eu90L/ZnHdqyzRbt2qz2gvroT/3umw773lZV0uXl1lDs6MdJriCMZ4Xf33Mb5862SmxyeVt
tfTbPucz6zSPECmYk91ln9LoXvUU4QYt70+119K7Fw+Ecp2wD0QvTIe2Ie7Waqt68dzub+uZuDWp
d9aYxgoti5P6a7UpH0Xb/VktX3ZUq+rlsud5d/nYXz7gn73927YIZvS+y9y7GNjk4Or16XIktWQF
3p2nw1RXJnEzTej1bGin1pWPnVpSL+Yc8jZCun8a2Q2WDp0l6Lzzpbxcxd8uqlot1fX3I3OFB+xh
sOrWCCm34jyl7A9RmkDuZ/aSK7D7zOTqBgbLjOWQgdyL2lFtU0vnv1O3NOmgtTd6417dp7+YIxaG
cdPAzz2onXOqP6RAPYb26jPV36pFc7IfMPCa9mrt8jCp1fNB5Vmw4s1saPeTWNnZiQkJXS2ql2Qy
xtOAiLqYRS9Ry5hedG7PM8GLAnKoVdvze2gpFvwzINfXXpXH7VEt9gudxKihiRQXJZwoRHGV2o56
GTpgKzpXf0f5NTl6PtgVH+/PRF7Ukp6FB7Ns9YOSTwrFMzNVLp+XdauFfJa75TdzxpZRvbgOP75a
spRzqLyo1XxdXgk1/Stf9vAj5vmgtI+zkh7Co45Hyk9AsgStd9QdUntleheBA0P4T/wizotW8qh4
IN0yN9SLxHJPGa4VatEX6aCpwVjPKR7cKHD2jaPfqa+DpzcfoRZ9B7EIaUHj7xMgnlianll80rCj
8dLUPab2EhBQ/HX6AIO8nSnRyEWJqhfFIrWqXmxxEVFLWdHc4e5LRCt6U2f9K3O14b/p8hvRJ+v3
69JBMeRXgBnQgLhhSX2aTs/pOAtiyMADdREThlR8UWNxSJ2VWao9IIAUJWKh6jg9kI8MalGemVTD
1wazqQTa3ZJ2/UrWxSnZxkrFKk65QwHseVt1Uso2ztZgpyMNdFSb1BVS29VSSMUdI4k8FNPMLC++
1F0Z7c+ryBliLppW2rYNSUo6aguFOMxGcveFnvMlEPfZCRvatMGPdhWPWvWeWkIo/gqnv/yoXAkR
9Mb2XfwJA2V0S4WuvW7E/dbABpekuAUPALX+2lI2ua0sqvUSE12IfvXeGcVcWFnsqsVQ3IXVki9e
vAGmvMrH0BDTCLS1sexVboZKOSwiV4UEmhIsBdFXXcPtDnWj7lotXVb9NahBSULFlDeHIfrmj7N7
FVdw3TeegKx8Wtx7K1rvBoFSqU1x1JuYOla45fivtXgUX76sryyML+uII8EjnWnXX77h+Wtaccdd
1y344SG0e9KL2wjd6+vLt1Sr6vvWYntBGLmHcxcegMYtaCcAslffXH1dTxk2O+pVbagwdHY9nJ2V
+eUgbs+DCdTtl/tV3R1V1gU7y0WB01L+H+cnWG7bYNAORWwZh8sm2y7um5gnzxRz6tQyf31BSztB
TwX/anVVKvG0bvTxIVWeL+L8acu0rVZTZYet1h0DzYtqhYD8iwKaUirTfXy1NXHYzsVr2x2tAL5n
jwyj3PMuyonX9DIqGtSYebVi2622heXy5lV9ujcHJ8XcmxcXxXwobgBmgdjYO2t18Jb6y7ZSLXkg
/EmKsnY+td6TMS3kW6XvIrsH2q4G4cztoGMjHcjLOGOAFuhYikS6uI1kJip36gY/r9sNwkdQ1ni8
8SZx65ZHTV3+Vi6kelnPfibLBMxBTCRwgMHvxPRGxgu5n0GRgBSvUmjrGKRcrDrV0mW1bzFXqXRs
VnwDi5wFEKF6wRPl1RkTEMTiGqPL0KlelOnPZZtardYSjTu1qPZRb19W1TYrjVDdX9wbtWYzQyON
LIc+L6qtvxznvOijl+RSBzu6y6jt2665NcuiQwePkcHsZuekd4+V6VKWR+dthwKXtRu1KKLiE1Cf
BY62M2vus9zgPlOOijTtGDVs2XheVO8zqHwKpauu5y11UJlPJplkWmWqqhbVRvVSy9tqSSNqZtIQ
8b7L36jVETkzJzkfRL2ltqoDLa7MWZm5iuiwix2SWk/kIJcjxWHaQJl26H8SoCAVIG9XKp5Ri7GK
PmVjKktqNVNCg5d1teNl9fx2oeJmtaf6I6SFiJEvx1T7X1bPb//2aenlb5wghSUyIK/w1wn9cpbn
Hc/H8BowJ5Q1zW2bMemje8Ck101Memo9NG2sJMIeoI1sUy/DX0tqFX7knzurpcvfqtVhbeLrHFUO
2cuOxO9bLeqofVGGkUMB7WerWjxvvRzn8lHMiLAIcnBn6l11cpePV0uXnX854uVY6k8uq7/9yeUN
TDWQ9kqOF8ciZVu0ygOsln5btZYiQA5oQuFddgHahC3qX9blasl24IqGzvKu1vQhYXq/uFGpjb+t
/uttFbjxXQJWg06jiGSqeEEtXv7u/Cn/9P1hdMJt4zZ4l6oz/suaSZ272nY2bVKLl33U2y01G1xO
//qql30cUH+nsTkG9WQdJ1FXlgOrF/XjTVrPJfeMqdhDLnhCEARB33wYd5UK8tA5u4ujwtt3EqU5
Egh5KuRT65eX88a2hOATNPg0/76TJX95PqQ6iFpXf37eqNb1BVVsg7bv5ENQj31tgvGuaySybXDd
5ws1Zg0t2P9m7zyWG0fTNX1FmIA3W1hakRKllNkgJKUS3ntc/XnA7j5ZZ2JmMfuJqGJKJEXC/OYz
r2naBEkhNOg9VWsViBa1gRQ1MksEt9u2N6vrdJPmzjVo4+1GVUzBUoC2uXvcq3ft0ruW6nqPtOOY
8zfbFq0bFDa9cLDUg7WKKtqY/BQ3hfavn9RkNAJSfTQp2H26LX6y7lFVWuq4SiLF4Sx5lIgORpYy
639xj/jmBDJpXG7O5cm2f0fbw/1JXegEZ5Q7dRNRfZJjq/XREZ4B/MfmQZz7JRgHJDhRwtQOg1rV
eyr8qH7U/SHdspb7T8XY7en2IhYjluKh3x4msEyHrlUkUBRImQ24541bSvT34f6cPnW9q0jKwrXG
7E1YMZvHUExgowDBinymhkhN+ra2pukV9+0YmifR2fZAf2zcI2YksgSzRGxXQtviqvuFuf90f7i/
kNcRQIcxLOEa6tPhXw9yHu+61fTD+9rY31fmu0IshBYW6fuP92fRxX5Y0FX3lyke4ZVIFrlGwvlG
7QKU/n++WdpW6/uf3V+5/6Thx6RwM6gQ9f94oI39z1/vr96fA/eKEbCF9kxZNiNstmU86Klacn/j
CWEGnvv7wv2nebtU1mxZCL0Tzd/v7187t/tP4zYG7vf876/9X9+3+8v/emUdHuN1GdAGuGcL2wfe
X7j/8f19SWQ8AF2V/HXbcodtdyU2hGbz378K9y0yvid73fZ6I20b79+3xgksCBqmlvOPN+WY2m+O
5/FIqmqBlEXgZRnGA5aDXHjZMAmOpJqsV0+AUdVjjEgHysOIbcL72x6GBnW/fjDhFW4mCdEmMnZ/
GO7O6aoKq1Yc6n8t4M24sLn8XcMKSZzRFYLbMZTmcsiVBlRKNR2ULUWTtoe/vw7r1qP5+/v9p/t7
7u++/wpDKt/dS5D/v1j7vNTUXD9/o6DoJl3fJt/9Pwuvkmpu5Nb/e7UWbH9SVkn3f/ijf5drTQOP
OV1RDBPnuc3b7N+1Wkv6X5qoazgQieZmMLfZ0v2nVitvL/G8Cl2eI1DxjPuP+Ry1Wh1EFH8CeGL7
xP+XWi2iZJR9/weV15SQIbA0UbQ2rIdhbfZ0/3AoS3QAjMB044M6vHSVZe0x6sINtltT521R2w6t
ImA8erIYdmO0Ku1NHXmJRjR9ODu/9bmGT9ELOy1uacQvmH9FNGqnxLou3ViQz3ZWMCAzBQH/sNRq
cTJltNCLZBBI3I61lGq/RGc2pe9ImYwbcrunFVsCyJvG+jSxStqQRyVblsTwqg0LS40cB0WT977e
QAFpgcvu8rUffQUGhJ2/TVXd7KcZlchRPs15JnrE8IE0pa/WYsluBgLSRWmChp2mNuRT+aewlcOk
OIkCoda0U5fmv8wFQBFwXjAOsj9HGGnLCFbpS/Q26QeoLuyVZdle2ebo8SrWyTDWfRH2eLpOxIKp
ooBG3CZtPsinXuyUa1+a4UMNMHhFgsnRlrEMInr/mZW2rxRz2AOhXNCoRaVGqTEKGzQlgXypeSuw
SFRam4f7Q6/Le7NpqK+J237N1cjlyV8GCXuEwtKdEfSYV6SKANuulRw1EZ4QJIInwfd1bb0GmjQd
67bFVXyZvAYwomfpGgSbjX+qWvRf52EYvVpEiBWC2C5Tl58WAVXRUrCq6ASfdbAK9Gq+qGzQTg5g
QzWyGVoysEHktpx5hLDVoFXgdKkarBma0XOqANFxuzCJvBYOm1fX3TPYXVKhuTyCC0JRs01zP9Zp
FSrTxlGwLhh6ym2pvKxiN3jU4xJCHappVTECQ11BsOUCQnroCCZxdIHRS7gW1UeQnG8bPz6bOvVR
mLQSKmWPFTMt06suhyOgFfMj1OIJdy3BkdHSOGJmk2CZhFlGsdVGFWuawfrWuSsvQnfOSIh7RQcu
A3qnnyGSGENfnMpZR/dne+DUtCXOb1hAnDI6dHnXVm4d1ZdILt/DsIPmEYInhx1gA42EHxbWu4Ie
JMgPAcnoGAn5Uh4wahx7zTY61I81uXe7BKH0DCwL6f2TgauEHK/9BYVrm2ZQcoZ1Tr+eCEdGHQD+
x/TcGEv0UDQF/NiMGp5SmV8ZyEa9TE9FrXdPIC4QoLSKyEN1S2lkAmIp/dHN+IzOzpcaV5oXhsh1
CuU4XppWugoN5uQV+vzuKg5IWIlwdgY9CV1xfogm3TqUSCJKXZR68wC0e+ylb2iLeLew9aF/GZ6h
t+wE9OxcQ0B/BsH8AnLxaY2OyGpWaiU5U5iP+7oAbJ2Ma+bh6qQ4atr62aJrJ5PaFzA1ADwNpLsl
ylCjAPZujYdpTLx1lb+1NnsG5SH4lljy14C+MYM0X4EadNzOMHNiFLvNFB6/2qyv1aato5bR5sxT
XcUp9REWgKhTJZYD1t6WKlWzo8UwkOqrD0A4sOh1paTww5lCkFpw3zPhEutr5+IO+zJWKO3ApAEO
3XGKegLjQAYsJCsUi6TpS1aqX3JeQ/FA6ERDdNcOVbBjOhKduK433UMktA9K8Qi2BfNlkbFNhDWh
hA7eUwHbYX618buh6rP/o2OUBD8ZdEKBMfNiq9e+Ly/5XE9O1jVvKFSkXm5uAhhrhrabCn04rGDn
jV2p+jHieVoZr1cR8G4TTbcGl5oMom7RVBU6KaFrhhiwEzccs6ZN94MS40Cj9ly87KvNm32EjTGA
i+lPWwLoQ/Xku8/r3qlbWDgtdeWBVdNVQAfggaRmWCWVwWAZmVMW6TWqwtlOYwnlv/BWRPmfEegH
zY0FTrukI2FdtddyXQNhaq659Ryb0I9jbX21VABHdR66SyvvGsbb0g0Pet29QAT+KOfk2uUh4kO6
EO10fAnteu0AU5vDRxEuyaFONZvO6OIoY17iOGOwVcmhg2WfA4GDNCmGPF2Ohx6cZwE/B++w3+VP
PEVXZP7ng7yIDzp2o3YOziUtzDPSovu4kGNHXZQgjUHOmTn6jzI6H4Eh0jPTTeUVwNpHnoeUI6Pl
d52I+3pa3jfzZ78ZlbcICyYgpMnrLEoPcTxogfRWb+qfTRvJbqcusVMkIjqMCR0+Te9ekyqFMo33
B36BkBxF5OiUbr2t5fgH6Sxgesg7hOGjJomweWXBieU/1RpXmOdZ5g5xw+pidZHhwWk8SFMMR8Z8
g6manioDhBtz3fLnuFJQep0uovVg9j0af3IyXoSl9Ma6/b2a6uwgq9h6Pd8FiQGHdEhbUDE/kyRB
VBwGgxQi483a8oJ3w02e2FnDtP8hHz2SmAoPiiH4s4VtN8kjLE2vLlm500QLjzEoz6ls4QPKZujn
o4jOMGCtlPlRZ8ixZNBrbaDLnfapDuZsx4n60kAucjJErQprxOG8GFvHektFFTXjRj0PhPFoPFUU
3JMbS4/Z8emd3oD3Zt/o8/kIN+xlMZAWtubF6xb9gkXmJ8XrX/qW8Crqj8kO5MvIrUzaZgAyOYm8
vDeTItAUWVpXkKV9roOH6hQJdLVV7Yf01UhS7hmgBw8KBthGQ34vwrF+4PBqW1QW1zLYOAyAz4Yi
zvtEMmkqbmv4NCwvKhPDBbiIQ+dvpuq6F+KJvVgdfChviM7KhDIN6XY7lbu5qyirCEfKZ8gkjOXP
pACJa5YBfNOIjoUuvnWh9iRmiUNSrH4382PYKCiD6/ijDJvcbEIUhU9QfBwM4L+rDm0Jzjd4TUeK
L8sKYqWPsNXJFZauVPoZCrbSGue6wXIUKfbqBDiLOhgOxYAvaJyXXlPOYlt+yb32EXW/5jE8yokU
lIbsAfsGmWM+h9muj7WXMV90b0CivtSNoOxxqBBx3iD+WLPibLQku1P7uS4yrgzzFf3DJ6mJzrJZ
/ZYbHSv75YDc5cHEAn3Q6ldpMRVPZ4iJ0P8gBewYjX4trnEwigrtIeL0Y1KaX+XwB2f6Iag6yHHF
1BagjKpvhDWW7BsyaxBnyNdKkfHWleG5i7TfCHXJ7hwaP0n+UE+jcO7XkSZBOhd2rlnvGKOHLg63
TB4EZdta202aEDmLWV6XvDewRDAgLNTHUtEHlwDhHCHT5pmZhdlZi+a/YckXLDpQqK8cBiy48S/Q
Pv6qr49GG31FY/+ip8LB3OJKscHw/LeqRFdNYlgnXeE3cXKZzYTuVdf6kcFGmsqqI3XCvmIFR6nj
TmtKijehzq7rOpyKMvQEc1eNiys1XhlS35in9ah1+Q2VxAoerPjSSwvyugVLy1yIz8PS7htT32dT
Ojv9/LoWwNoITsOdOZsVzB5I1bGMIqaugYvurUCy0P6TLdQDm8zafEfAD9foJlFGFbc20eSEMQJ+
rWDhCYR2tqV+z9kY9CrshAwh1Uj4MmLzSZNWhC0kHXVA7OijVYOaoO7HGilt/CfRl7rJmTDZiq49
Sy1eElPau+HYneUulYIewQHYXDAx1XLfIhEHqrFc0IcCt6WwDxY1DsWdmCPN0QGtJTVBbXvbZHBQ
xpsGjmncbF3B+4+aOSCZNFNETLeXzWgr7dxfuf+eNPjPm0OOu9f2h39fkKGUIbP030/+feXvc4Yc
QzFYkt39o/4+/4+vvz95P7D/7T1Zlh6h65ZBNpS95N3fxw7b/ftH1n26en8/stGknalgRJrjKalV
ww0xpdq/f/D9QbJokP799f6TXtEp/fvc0CrxoRHRjAsXzxpMfF7uncPtXajU/vOt979U1YNInEqa
TPmpU7OKah0PKLhINLlDVG7CrSF/f/L+nvuDRr/0MIPidDr9uYrXCJbj//j7v7+OGf1HLHtip0GG
a2O2/OeNUqVjWcMVqrY6D1KwgPg3hySpTEz3/pwxzpmD/Qwa3nMS+h3d8n+CSIo5pqW9lWYHIbqW
PVLKQ9DgsSacO/WB3WrVzuQTafpieqnuEJSGHjv1AYGl+X16VG6VPV4qh9LPeCRyAS38grY7os6v
6ysRKb4p1TcYRa9ktXDXQ/JMTdFWi5t50oUg1ZFtsZk8dvKTXjDMSe31dTijQPaYP5tXBZTiN+pX
cuW3y0kiHnZy5ECR4EWcwR9+mL/kKgNuUfAVP1p4iEcIXIKxSz4xgEZVSiwCHdw4cv0oGwX9N260
GcrmC+oWbjV+QNMGUB+ztbjKV3cOwV07XaC8xj5CHJOfIyngzHb4q37OjnBnpdidCqQcbBRTEdgC
QsqWds4Ds/elZ8ZALAWzNLuqp5vjA2pp1/xiXldWC1yraPr4Iu4CEclsfCkO1VPU+9UTRtNtfuJR
O5UxElJrvJfltxXUKEpLJuJ6wplHybBNGBOg7dm5Bh/EbzTOe/Ie/ZAEBU63Nvw/ywFMjN8xW3LZ
ZgfWUfhMGfQwUI4VYR0A6Ixd3VGfsUBSn+enVHwRPq8dtpBIp+zwMlaO+Q3eHt2cK2YLu8rJb+Wt
eUR92Nb8jeqNMc3OsIGO0/e0i0/Lf0PSEhNvGBXhItgQznK/GFzcPXtq2IhSZbIPPhZXElJM7DXd
9BMo9q71ljf1UnvfJKbRyTqD1l/eYFIJH/R1T5Fsa4+vKKRcqJefeuwHD3BUyV0Ul/QQvoVzbXCN
3pnuNXNGnqY7uT1WqSs46jX8be5H23T7nfoePpt7LbID/Zqc9b3+u/zi34mx1r7q+/wreZGaIPwt
DH7/qqaIsNjhFUsVG59Ye7sAys7qGFcxTlAHZE1190e8lq9oOV/ZFSu8DveCN9sVyaibfITv39aL
eTWv4uhpmVN4s7oPI6SB3Uy2Ze1KEckIbcPHRza3AxUmToQPdfXS/AA+FRwfXoviflQPl+jpDd0l
yW1z52hItnQxKjuvGlfb6Qj4QH+GfSAjXu5KDpZd9hpITwvwupfwpD38KE9PyIoIzk8PDeULmafN
Gu6SYEJCf8cZXp7pg2iudFzRZYe85AD/iYP8vVVQh6H/i7QurT/H8tCuJbr4wdnjsnhA8S8VmNld
9gL4fDwmrDjBegRlgT7KOXfno5D4++qlp5j0Ia3uf56loOFHhwJ7op5aytOAwgmWS0rqokloR8hC
uc0Ln5temgC/nMZmLDv9LkGoFEaqU//qTmQosvVLDaizUOtx1m8G2/c5PUFnc0df1uzkYTi3l/6G
+hb1nIt5nlXG+K9kN+9RSvV/1H2LMrWdWy6SuZD07yPlJ3MCy8nJUWnfu+3rN/izneCYz9R82L+h
13Qph4I2Q+8uqpudhYfQxV8e/Viqdtt05mYyyo4CUPHDdjG7nz0Oz/b0goRVCI3rUpdnQDwGNY5D
VBzFg/YtFPbsYOb0WONaBoqembybm33ygOsjVCpIF+fZjj4okqTO+pp4CFH52UfiZYeG6hBYRrt6
JGDiylXBJuhaPPoQVYyvlCjFE8/rHlkyNJP8VnaLh4+qvsqPw58Sp4IFPU4fBfRmp8eOXnitxVWr
MF7+7B6Sp2UFqu3gUIOB6e9sgtz1i0iXUlaDfU5AfXJ1pVpymMi1HkB6RkjaUj/H31rnlv256X0V
93T7A4MOOmh/EvGSKvaXhEuSI6uu8ICyfPYSujOMRTSHeWbjSJX71bCpRKEadkEJukLS1i1+KuwO
HGIr5Wv6QZoFivsweSxhiQcv68xgqQKuihcdQJJATXgbHiesVC9cnfWIoLYDy6P9Ml1jtcmNELBX
TD8njceEA8G+5aSO79VZ4hZ1TvqWjVDcAiDw1LwOzEIAEODDV5hRToLW/ZOy64LhRXLZUnFXR4ZO
eEqp10i4GNtIvfD+Ilgrb+bWTz+pS3i17Rg35YvNki0Q85Jj7kYsDhMapB9YlmUwMjyuQRNEjxi0
5f78tRCpivRRXMo/LNDOdu8p1VSfxWG1550EaP63AmGQgXKO/XEHWRXd/g5FpF9Yt4XbbU8I8VL5
icJl/vyBel71GT3mt5UZ9cQhij/tjRPeTvrM0oNNeBLvmG/7FNrRHk2NyF0f+h2+Vvf/o2m/fkW2
dIw8v3uZRTeBzOJSZ31w4SKGj+W1eqlewIrE6i6cbK4E7LepcpbMm/UAfwT82MyfVb1oBLtB6nME
2RpYMEyQwK4QnWFLGpF9FgI0JqaX4oedgWXkdTPTxTUOsH3k1BfGOdtbeGhs0RO9aMewSn+bf/TO
1zaFAfYofzM9Yq40ARuUz07KCSL2/ih9lT6dVKwlvuSf4mCwnOfWt4E7suyE1OdyhIBuvUXX7JIc
9kjalL4PpELrDjweoPu6BSI+uEPYOuTvyOvB44aP6z750QbdSWGjVcZDDa14FH/FkM1YLIP1IXsm
8f7qX8UXJupP7CINGx2UY/ORuo3D4sma0dix7GhfxhHjMAjtfnQcPjEx2jMN3qJPzLuPyr45Rr7g
UgAwndFniz1U3bXpyMdtfAw+o2NCoEMFBJ9w774wuSxOiOz4LY3aX1c8VmwKdA1kOGt84OZ0LyZK
ZrboLN52ExW2DNVO3edtmDbBSNXIro+mYiepx+rY+bNm98secCwhGmsdvo5+B8vCZeab1/oIKcIh
aRAkihWEQyvMPWI49cCjWOyW4qqO+RGQl4uwSJa7eohLHbxDXyp2xnAzzKCe4Le22Ea1tijuI26t
nu419Yg2vfSUOYbzEwD8EnZHVww0m9jzRjN1aX1s2XoUGnGnoO7gR609fLSX2E+ta70zvCD0qWa5
od/b6KrY05PiJoiQedMjzLgJiaovtOCL70Z4bnOERX4rZJOyYp2FY02XPEb2nUamEV0l8DiIhHnC
r3StHnSHsVzszM8Iov2M85qw643P3GRwDHvMjjZVpPUZaIwnYvSG9dlmUTsbN0qcWogUvg11WgiE
8lt+bhc0hhAd8uUGbUxdpvZ9DnfW+KG6VBJiRgrLjrTL/fKSuivE/C/WNvYTAmnJwLuGXuuWNaCr
+IjVQmv5hCvNS8b2O1MY2xOoMvEurDyxPcWH4QfLvpcVrWinRpcU3QUWdoRPRhaPp051tadGP1GP
L7XDohBBet/rEavfFScUgKeI7mjBiIcapWT5RWFqs115OnPM7ctHOSI0bm9rvat99Uf9Eeod3lA/
U6CYhBHv9YV5brxmXg/AzB6BSHtwrheOZ7WprtjFk4Qh1OTEvUeRGN9uSiVZSwUawWF3jlwdIvSK
84qfsIox4ydbcPTbMGzxjjwdEf6RqQQhlVXuZWarPB+Qy6GksubnNvGFpzB9iHDwPePX9hYiDqQ+
zHi+UAL+LUgImG/Xg7UPot+AmxbHHLAnQDvmaud45lysY5fu6xuhC+VHcdoDwKH9V8Mq3O6lx/Qf
sl/ZIU195vMCsJBzaexnddpBDkYrSXb083IQPSSfUFeusut8BCMZb3esbw5Fjrnij6Ce0sQDOY7k
nIPOgkhYhMd3gK9ZZrNPr29QGoeH9rq8VBhfyb5YPY0NvLlgQOEe++GXLtnBDxs4Ap0gba/oZ6W7
LcKvcH6Hy1FF2+KSp3bxgcwKEeFrT4WZEBzIfufIT6jbIFvjG5afNx4BxhJEw4UAdT0WqD07uXah
0GgcBnYBRAOCFJN0pzmH29VjKFUv+U3InmnqHKCgmNNe++rYCaZr7mPVgt9ZRxI2uCRm0m6sd23x
qMcH2INK+JynfslqUDmbqvsWviisZjIac2gsVV8tXiBifgTanyvXQboQzrA/9kAykeL5MX8mZPoo
ybZuuviWETRQwQZKUtVzHNHaEvxac5rQEUEUc2kuNGkjvKUN1jaEfGylxZjmkLU7ozg2EW7c7jz8
IU9Agsq8UQtRUWPBaQWdKsVGs2DSKH5jpuOKdZDj1GB5i3AqofypXme4ZRRctuG3sy4l3TAroB2T
Fa72XcdP6b40dpKvS4c6PS2YVxGEsY9oLp2e5TFq/Dw+UY4uQdNOpwyQWdih8b88FZiIDCQkAqLV
m/BUATsaB4vHnmbmCzdgRYqH6EDQD1i7EkBk1yILlsHNY3rJtEuQy9wZ6qdpXFsR5O+BLRtXtVr9
mj6QGbG+asEhHEl+2JUQvvqR8ZzFJAB/tqvm6TS/TmrEXk4QO0PxKL3lh8VGHFwqwZPis03TOhbz
ALEukCK58KKh9+TH1k6vbbSpJa+If4eYf/2wJSHOV+0TdNCrbc3JUS6pDxG1ELYiAibWujV/nAV3
fGZ7YH+y+wvzBo1YWtj+BZMc4teGerhP3NHfih31K6exm4foM/vsTx/1vrI/6t/Kbn79xsJQf7cE
p/9d42tLnkZSmnwmLEzLmZvwCjhmxxD9RVkA+vSVXHaXnIvHFGAzNXYqs6R3n8ItjdwZkxPb+gQC
ewGAnn4TdhmOwjZmnJ5rmO5unrGgmvv2a3xlLUU16hGiAC12KoZt0I2kRnST6CITpfJYXopzduCE
7P6GsD/FgwAbtG3jper+lQo+yw2ZXnYoL2W9m57m38h0EdIkiNQg/p+gckIxglHdILXwAZlRQJi/
8i2ZuoeJ+zntBZfVlQtKVYLf8JhT94l5QuFZu8ZuM523jWS+Mbf4JjL3oEHqnrRhCJhwGceHmwVa
w5QabkxeZiQyaIpHvYA1fWYNsmXCp2kHnYcm+F46wdpilC0/iVf/Ltj/0aHzMLEuDgi2k8g6zR/x
RXpkuvMtBUnDFcmx7HeGBd9P8oiv5LEKNmEmWz/fjycaL+m36K0ny2fbq84E+XW9yy/hcCnT99U4
oGzPSWFWxscVrpk+VJQQCIu3hunwohBQWa/pGzm54Uujre3kHwpMwlfmhcW3UbvDIw4ezGhOxUdp
gftQzleGVn8hU5VeCS91p39XRBfut+JfxD133AjaC7USyDJUnrCxajyRiJaLk9CQcqRvCkdJ1xGL
Uqymo5+HJC4o95o+XA2WWWxm3rvaZ9ZErH+CnZ0JmjTr+ccY/ciTX2Zs8GZnVDzM1Mx3fL5dhHGr
PWmGmHlKdmn1S4LCoW298uX95KPvjVmDiX1jdEx79APdOPLEZ8GvkHBmq9ZO/TUy7OFpeshjX96H
bWwTzarKtQp34rtO7UO/orjf/TCA9kgmJA4mi4nDkoXD3rof3eyzPbUI5D1rcSB8hzVIDeSJ7HT0
It+6jjRxVCek8oJd9kkv/dfmGyvB0/QcH8PX9mViwyTpnCAhOpFpx49oyTq31nitRFeqnE8YNjhu
susUvlst7kgI4ZZOjhRN6ze4rn2Gf8ZbZZ0qhle9o8yVJbcpgx3tMhMrmPSWa/RU7U/1+DZ9sp/x
NR/YJxIL9e+v9Z+ip/lBvYmcDQGMuqOp6mQf+e25chS0XB6JRoYPne26cmT52FN4RX232oG4oMyI
hL1DdaD7gZcfI7+JojySwbb4oxwD64nY/Fh4ZJj0Rd2BGqb8Lr+nPjdSzB6ih2XaDzI+vceMju56
Aioi+yQTbM/ljVig+JCX4NmgG8ZIRYJ1S+gIOrZ12k6oPvtbseMnbYPcz93uvGQBz4ryUWAMzXsk
MdbuLK7Umr301OE1CD/ceKlDD95bRa3mlZpvbYCGsWfiULM7Fr9MbPfaJ+76WaQBjHfMyKleLMRr
q/wLZzGuGN7QUQ1oHlPEk7i8UaEr9YNonBCT1FANX7+oyFhAcLZ/HpTwWKBaPdUvlvE4d0d9i0P1
5Drayq6uds/4Kpjxb+jhIyrYDmQdZwjCP+WFUf9NbcRSg3nX4QRieG3osqCdyPG3+oit487uo8Wg
uKHLB3VPRnjEjA2vPrSUw3fqdITwJTUPIl6yJQqWIM9DZ8+F7mO7wYmA8rnTv/Z4UzlbxW2nvVpP
TflUUXFGVkV/H4QdidcD474nWAlGySF7ex1ZftYaqiKzK72QaZjlpziNNluVWXIC7pyfWVH5GsrX
ZG1M5phVnfA38fF0gP3uJpprTb/4sC+SywzaPwoGl4h8nYKufNRgjpNt2vMrKhbgJzDrgnvB9kZC
sOeb5WhXULUJ5OwBb/cWKtFuuyAfm0HHxEJKI8xmrySLZkcEHZZQwzC9+wpYnFlub+Tq9a0gq9HT
h/lrU55+JdZiWYu35SreRh+LHnFp+D68xN+kLsTF1HJZIBOfZcnYyemRxOL4k9du+J6oN0LMlKIf
PSGE8dcvVrcZ8bUA9ykEtqmjTDSdzijwpDeKGkytB6L2fN9F52WhGrOT2KVf8Smbv/ALx86+pjQT
Sn4W7Ent7TkBKxKIqju+ihMz7RFIhWHZ6bNImxL7ZBy/TU944CIDQU+pFWKOSQ/nPL2o3nKAlE9c
7TPJlK/+BpYM41TuPqLP5KDvRPd4/fIj1X9SIUIKiZoVMQLCI9mviFwRVAc2NqCD8La8DKCmbIQ1
8Yfwiagy3aHkrh6mydNCajCEJSAj0GYZqSr9TNorHkAgraJDun8TbtREWTKCDIN0Fenv7QapwTj9
RJRz/mAgjvxpQEeiWh3CKowIuKIAUzJSpOxAkhS+4w6nvJaXzGNve+eyielrSJxF/m1Soclcyl2C
+IX44HvykUV7lgaOpniZv/gklhXcbqlLscNPwyUHPfWsk9Q6ZuWb1Un5UvGbZ4H7iG/TQwKPm4rj
rxB1P87+nGYXQwv4sLy7sWrJXBlyi5uyG29Ity/gtE6NM/1CIviD99fRqWZQfyH7Z93mIxOZYjVI
sAfzzACn0mSy+VQ1FUWPC8LaVRBiZR6J+paOgN2YPAvLP4uWUiBmv7T2tVgCWm00Q8lfs2feS2Gn
IbiAA6f53HfuxqjRXPJmSkKk1Q1YrGtMxIdFc+1Pg0uAvqt49+BOXKY24KNQOY0ojmqvdGc2B/j3
SkAJ2K4XtKcAtByotc/6R2n5erSr1T2Rc6ccC+1VYOnnmIUQgbVgiXZ5G8woRDF4ki3zYMkmtQb8
AkSCUVnS+/W4DypqupcVj9TGiwVXYCdgqNwITNTIUShWVDuOnmPlk/lBkRjP1NO5u9gJ1c12bTjf
XnnhC1nJuB41S8qM1IRftLgdu6XsUU3kZ1Ku6kWcHVV6xo4MXeQdjfWK6R3/ruffXFR48/w537Ol
Ky4Xuic9R9n+yGXljDivmnBn5I7g8rPjkCT69bTAeHkFXrP1c4zxyl7IFed6qcKOa5SKrgllk/zK
5mAMtPkHij3kxTV3kRLlB6OTz9TnR/a9UNhV4htnnVNsbLJflP35hcOnst5v4YjGSzJ1a1ZKdj5S
aqlmw91OkxQFTcIBZXXk4tAIfAyzLXLkprLPc1VRIREoaOA6x4yn4w20pYY86PbIeGA2moGSdFDh
4ug5Rm4RqwJDKdRY4RBjueUuLcoPq3A4o+8YbvD7WO1E4Y9K2f5sRjuJGtroUyehVDmY3jZoTU+X
3hgr/ErJVda2z/7XN/MNVr/nENAJpqah2pwZY5L0pFZQRvFYqzlQznUBEdSTDAdzvefy8/Vs/OVt
WQ9cVv6ezvh2QyOHP+Lc0wT1aZ/TYdArHkfFJOIV3sLtmII5pjW8nTZnK88Oh5Z3LpeOS8AxIoXE
+a+1y8dx5vwRx8sg2G5SDWzTLUG22dsNJAe1hXhr34hLdwoPJBtRzt5DlEShxTEHdzlPH3zxeKNL
IJAx+Xwvp8N/SLbxgTplHu2B20NdOCNrVtWboV2YFZq6Z8oXyrHX9gNdAU20VZrAIh6/9E1dPmyb
GInDRG00d2ho1j0bR5X8x/S5sUwQvoM3cts5Q04T94XaHfWgeYzkncDasOIs/NgAk9z6B8BAiX7d
cZvKjmTtitpZQ3+mq2u50jO2SRRPhIxiwo0xz5eHoJ6RZm+8xbimeCSIbmVcOZ+JoUQ8uDPWE7eB
91rrVkAJAaZQfoaXRHIK9JWKO+EOYxVY58v0o2Heg62kDn3d4X3cBsk8cBtWSgqG3RrnGMSk8sIf
xOJpsk706xgf3Er0r8IiaKSAb6LnHucE3IcUXWn8tz2U7bfZZ5D2cVQc9nqiscG0yGqnH44Msv46
PNEgjVpUGxCZdfpn2BZUPWqIGOg+JaB0AlpsaLxbPsLFSvwplgFHxzzWYo/IEZ3mLvVEy6kLCXeg
/dNquSwn1vA49u8pMLGuwsVgX6hnIG2i7JtoZMvnno9f/aUMKhEedGChhhi5GYwhzRe1V+4xh4kq
MXPP6G78yuluCK7aAcNBXB5KO2O0WwFtSMYtba7twkZHxOlZH0ieQDiuWHttl98uPCo4pYIakGM2
L+q8/y/2zmM5biVt07cyMXv8gUQm3GI2LItyZNFJ4gZBiRK897j6/0Gpe3SOukc9s584EXWqKBog
keYzr/k5wuylmP+BqWR88JwhF07q1ZBvnNfRA+vGnU3ahkfCWmR8zGbHgsuXrtOqflCv1PAYjWbe
FMleGGtmIZgC21gb2oYBy5t9mOFAsawmutYy3IDVSQF8MrDsQHyuca4hkco3JdcdAxNfJTmkf+S5
CTSWycGCRGe1vNtSk/vg/niuTEufvp1a6pNDenS/VlefeyJxYjLi9YEqwO2SuP8FELTYRqKntsHN
qMH6eclNwUdG6lBnmI0f+fPLJMBKR60wMXDGFdVz098pqpxkZXd0Lox8g3mkXVNSQ3cSnpZbrXbs
nqsKMXEDLNBjZH1mMaKd9A2Uava4zFdtxW/uHW+ytnH+RvbAJCPBJQdWZG3F8Jy46Hed9BHPX+2T
DsbztuwctYUWzEhLRgB/Xg7IK2cmoYVsgMKtS+ZY7kXmrqlAVGyWAbfWio4UzjGvIbkDeznwLjqM
oKfWKG3507GXVyD91TN1NpAcrnMUCMSKnArR1U79HctgWT9InTvgC/E0otkBTa3oTnyBR11Vx7oi
qcDgBfDxarj4r4yobpxBdqHkzNNmBRTsIQbC2nvLhP+wr52vy7yWV54lhVadhihtzypaoaLLfrPS
0i0rq2u2AC6p5LID5ZRJgXPBFWXcMGM6sA8bBjLdkhS/utjg+4216658euT93lS7DOX/YMP2XKgD
05C76IMdCbRGoM4CrTfY8FpvpLtV7LnhpQ0AgG8DncWzaeMdVApWGohMJ/aK4V37BmKFbUx9rw6a
ux+dx6zYIKyKoRp2nHZ9LZs1GMRlJnUeyHIkTkyClLOrrRuGZz7K4EJnL8B6JDxO+drsP/ft89L1
opQQbnB0k6zQ+sBeZVByapd5zVpEF0e9U0ZAwVXuymrPxORRMGVB/FOSyqPddGEFmtT6CLJsLPww
w0COnDAUe4+liTc4R/6JrX2JOUKvuWpf+eyEHr8qCHFZQr/S46lxkueYCzgHLXlM6ZlNy13wnQU6
pHzEML5jd93l4TEEbI2OmrtfImnWvQb28wsVEf683axZefzmRUsWFXaO01VhMBtp+k/LBrKc2SmV
NI+dBIDyHEHe2zJtOvPKsgSc7jevFRt9sy37g8GvmjdttGnab0x4eiC+vLJ0MXznDzGhwvhx5IYA
O7AqNEwGq7Wl70R7gFtyN/c8MDAw3VGa+2DYa9NWp3QerEsNzVc2BlhsRzXvKeQw3Fp+9ReRjBWb
FJsRi7V8SL8wZ1hSXBk70Yx+Ildw287ZjNg5eEQBVvWpx0Nj58kArSCyzULmJqN18w4ghA2K804z
Pb69w6EZn+nl5MHpiwCsEPdsY110rh1wxsTm6wA2XsncWWIfzj6KZXxkDAnOWC34cRnJAx0c06Vs
vzQZeKz8VBZAzAEzfnZR0l0oOfE43OXqVQNLZn5d4j1+FSFIsmMLSWdkpx0AwjFSfXnP7A+wpug8
1gz1tFS+P4IJoCVDJMbd29/Y5B+ojZKsk68uxzfIE8qfIItQPl1gBm0D6s8DaUExmcO5psLkE5HX
q1YTzharjQw4qcIp3dXZPG7KGkGFqo6s2pHBXDi+6APSLepNNN7SnA325sHU1XCT6yAmQrKGC6r+
iy8X6oCIrq8CGfdrPHkAmwzoD5aWukblKOEfFvLgLsRQPQZElasMy1OF0zI0ipuDWaIxp3Cn8fQh
pNGtQWqJrDrfaHUyHHzUa7GTwu0DmXKDlTRIHR8+NvHRpXCGnsRwmOrkvkTfdStmnkgzqJdhsZUL
kDOEWDGyc7VKbvrwuVIOiVRgFJxWPkzs2fyos+B98DlkSsnpHM7ZrrM3MXFNEDi5lwCavhtaN90k
tngaHVlsf2m2IGM7bf3Eub99qU4QGHel/nT71VmWoJ9D5eYmmfRLIgnjNIas69HDAyaa/O8XI5gB
Yt4+3+RWOoyHYRCzcG/yGzdtlZ8vstmZJp4KDc5rhBv6469viK34G7ZUiIkvHPXbS31jiv76fHvX
N0y/LM+8mzBHZJugGG9v05vOiVaU8Q7Z7eNNIgRfRKzH1FjDfrJZIxF4/3Xrq39crbNI5tRVgqzI
7e3tFn7+4KKg81Ng5NcXy8T3+pocrG2o9dQ2SMjbX7693LRfkCTncm5vb180y+qTC1V6M0rYSkGm
V+SVnHTlwre6vdwkqn772u0fbl8zunCP2my0k/ZwyuxUbPM+qIC6IGA8LDrDYaCxA1SvtW5g6FUt
VtH0N4wAGVe9Rx3WsECZu6cudqyNmdrFrtHKl4HKzAxYzHSW8nZMZSAffzSpjgK/5n8NzCQlIqgO
he+2m6EyaYzMYNpiSmix3QMg6PPgPtcAykg1k/otRLqwoeZZOjEheQOzyQbHvwg9JVPn3KFA/1C2
HMj9YliQpyWY5omUKL3U48ImdJDxbXpn3ruj8zVrnmqTgqBZi/wZjUwtIl3XEd7fBk6F96NR0gih
SKJq6zoZ4qHSp2InFcDXavDv2pHwZAJzuDNrq7hzIWiRElCfK6atDNN4EymOtKLvHhtwlSVVKydJ
/XOZdR60dh25L5pwaKb6I3Z3GYrdCPD0+yYdqEOV2PtA7kN/mJEOpm2Tt+267nIAe/YpCTCGnJLq
Y+w0DuiAMMii2oaLB/0xtBV2KYcQ3EMbleQmXIuYrFCjKzOnZbOtnIxBxbR56KmPurrclgOIkEyQ
YWRF9FrorQeePlrMMYqY/Lmw7cgTMxgkfEYjhwKhhdgdbaLurS8YNBQsFZXXV6ycMVkbiTZ1lJoh
K677DEbb+AY/sAOa2YP4l9gxhp+rCX3YsAuR7uoKtUuL+KtLBcgUibkfpcbhlRI8hjkNmI5ileXT
j5qp7ejRPIBpw+Vpxtr+nFXGk7FkXVAhUOyg2AZIJlM2yCP3HlttVk2v2Ts9HL4UHVesaQmgQM05
de1oXnTOLrsLD/kYzAT2gD3LMPlit0SjuvnVjV3zFHQccMgJY8cWBZ+ERWYIjrnzNGM6dmE/ris9
z4+u7CFK6DVwNrNYp2IJ70Xh4ymap2foYEMx9AjA9/KM3cp1HjoQUjR6oaDMR2GbnytDAiXotV3Z
Rai14WZWoaprBMF1yPG0tdxP0VJCNDfuIJ1jNuZeHBWt16Emm/hlcTQ1RLNtc9gnVftmBabYDkMF
VoXFix69fe1ExLkXTdE6RY1xmUTkOZGN5UKJFm85D3fzALctVuqj0gjnggzDHTQjQNHl+cqJbMAM
eEx4XaQfMWPAPQEkLdIJuOnaA+S9uPuSRItw9twm2EFx/k7qww7sYT/UEPugfVxknxjIgc0H9PyI
/if/HblN6BzJcEaZI9hNzxlWUr0S7qkuqxN8mvYIb+WY+gK38QYCTUnhjCOAXgOApNY8mqaIdxqO
rizXTZsJVI7nx9aCPNs0tXHIAUdA8/Oc3gbFZkwkSWWMT0hqNQcYUh0uAuaHnhUZvk7WzhcpJ0Hd
vAx1/jbgXyL7TuxmmV6WmQ5TF2U5U0uNkx1OX52kjNZGFG5wGsN9GooKUrq7kfhbuXtNCqRPSijN
FlSb3AXrUc9DdERyh/IPJpKzD9l7ICteQIvAQOwKBmxl4h7fEW9h7qxvjcA+ZIuVSm770zrpwmoF
adgTujZ7A5YuV/wJ9nFpHpki2dfUN85ODni9LcYXkZHHddDcrIHO2tBQNgzrL6oZ98ppteMcAdPQ
FoJkOc7BVjrNy4ThnSd1eap4NJQcQX9jtr2aOvndxEHyCuNqoCZAVCTEdBnp7w4BJjxuZM73ppKf
alc0VD7myKsjSUxYUIiqp5acEBKWVSbgzep+9AphgRsM6SIjDO0LuS4kNB3kJp8m+K8IJaphF/ku
mv3oxRxmAhkrLU5dVMprV8XPvnCrLZtx4hnxixUU+qX1y5MbzPJo0M+yksh4bpGi2kugWA3+IsfB
fkON6gNliWifDdGPCSUHIOrhS7EOoJx6hfOmRXN/csvijOF8uoshHcMe0N/TBSKh+/SznLI+6SVO
B4kIX3OrJ8+jkzGl4iy0mW0TQXyUbOxwg0r9K7MUGwutPFtZS3reD8TNronzXKPRBQzMJ7T7Nuls
Whsopd8xHz7FjSGB02bpai4JO4shak8p2W6a0HbBlmteO4mwjp3fP7ex0XgBDB0aD0uJBO5wUMfR
OUqqrbKzHw12aTuI/T4kdUigw+A1MkrwgjI+tVkwbEJljruhL61tZvdeZU4ctcqwtuZAemTXapvp
6avocXkLmumKpiJNMdnPm8zBO7YocoiPbnsyRklsy9bSqd7YDrrRnYwS2zIcO3HNua+zhhpBMsr9
rPcnxBWDXYs2JDXo4UlRNbyPbXRrRLHTjCy6y9rAXtsWPoFJMgFx0STMaMP3jLFPSS20+tCaEJIa
i6JC1RrpM/Sf+2EaTyjhXbTYcjf2nMGCIKCv8KnhRAU7L2IqKNjDfORxsUljc0P8rt59He4zk/0x
V4JSue14Edpv+ywA1mHhCKlN7qOAhhzktUvLxMkBcK+1AvfWsm9e0IJha9eoKgqLZGsOnG/RTLRZ
OB1QGYs6VW0EnqVT0kxy2/TaYTO522QkORQ9UJM2BGlatNTmnIo1o4tup+wClHncn2E9jkn+A+L+
XcdYvJfz56runVUQ+eh999y/BeNlRl//PIX3jpmBbei+TGoEzDqhS2Ycpzk+tlU9nmpt1MENfwSm
RWCOSOJrqD0OJnj0xG2qrR/3H9Gk/CeXzhL2ux1yAo5zDoL+W9DY/k7zpIkKe0nr1mhHygBz4VUZ
IX0ismNYZ+pqJs030fYIixJuVA5F8NqZP+MFBIQfljDauSzjN7tpNiqY240petrNAqEpHBsvYjxP
MgpPHV7cGu6j20Esrps2SQ5peFtgUDEnoVyNSFtBlbS/1JHrDUb3hQPnEau9BCVMFCXK3cA63ZS+
b55KNz2OYm4Xp3BqTHrxNLpR4aFOdUTciZs0IPiaFOglJpQQ0yT8Z6va1NUJm8r53kYq54wwAWV9
NBddKgRO2CNhOZb3UrTWCe8CjOch4iQhDsNDPPvsTclXp/DjU+13oIPiZGdZJiXX0UThYdCL/WCv
Q2NNjmQeUZpvtvYkPkkruZ+7wTqLtH6Fts456YDejCGkGwZbzjhR3Jty9yGxeJQIRYBqMuQdWgf0
OfWhXFviSsWsTbOGhKLKkAnIz9j8xVTAW2p1Vmlu0qA5xH1fvTbAFrcl/XXUHR4tq6Z8oUoeWUpA
1+t06Ss0r05zrXLIe8VTG3ekwyaEOxhdXtQZhrdYPjSVHu27GJdngm8qZ3bTP5OalrsGGjZwYD5i
xNNu0sR8m1zgbqGqMU3GhHJW4q1W1X1WSBcE1NziGleTMkwbkkcG17TUgsklJNWybW6N2NC1tQkf
mzBCY2dKu3o9YC5LcKneCmLfjcz071md07PXhwxISB0eo2pvuyxSbLjYxiQT3Kddmw6d8Pw+c1ay
yOC7sU3mA0wL6cCV9ZtnqafOueqp7BZGsS+ihYYA4DMXpjhipXTR9V7sDcQh9uTTcpiXqADoeoLB
PCpfwBkBhJFQH0RSJ1d8pOJd2NFcTxZaZFHYqMlbkzzpOJOKrLeomkX+yjVHzxqgHzl2R9KHGsIh
TfuQ8yqhJoXAH0qvkvBk58h0gvo9Ba+O2YM3xd4boJv4HHxObSj4MUH92rJnjE5cyinVkHPmGbp/
mexk4QvQPvFN/FEX+ztLCfFQOpBhcVy17lSAP/zYODDlJVoQyg62wADjXenP+T5siyM8xu/VZEco
kRURlZPmrbNKb9byhpJDOmznQhwwdqJRZDcoQFFGy7HomHUnuG8lD7fBj7XSZxJDU6de7ejAyCaw
GVqsm9sibz5rGgZ20uhdYpa49uoJODpZBCWnCNR/O7eHGf5L0140ow/Ojh7fY5ilPZPuSs7Ob3Pd
VCvVHHsromLj0GvsNPzqbc/PSRTsjq4mRj67OG3pouf2hWRonSfy25CEFrhm/K1ihYEFlFfwW+3n
3h9fKTuYpE8Ou5zZ7Au7riBQuOXJ7ySGQEbqJST3uDXU7C2oFzZ0+rVa93dJlfRwInmcUJp32pzl
d+1gLlmo3iPkKQFOBvQMO0LnPAUZKiTsEzFknp218kENvddTHukDPzqHkwa0Hf26C/OT7TSW8zo2
dfZO3Og2ytI+UDeOj46IPo8Rx6oeshqZLSxoQljoQ3h41qLAJDjeNoJtdLIC664MlMM31F8KOchN
O9Vv+mDWNBUjlmiJAUw4fxaR/hLGtArnnra84w4+8H9a/XgczDSoq7cwqsRGjgFNSrDmTQn8P6zo
foQhRi9FllzGSD5p9tDvdOzP6HvMd85XvAnnuyksgWpoVkbwUKebOrwiH/06z9jCjy4F4K7I8Elv
XuYw32tpEDyl5qem77+NsQuINiSVLClzrLlcXDio3RqNfmjGDHYICBKBc6HUnUPvJOewPkmhv9Uz
kgyZdI82agN3rmnhAx33j42b9ddEH77LARqJY8IK6SPXvGvsJHnCfv6zNbyWRWF+zOopj5JrNtaV
1+UzbaB4XJrOdIIaXOj0RJ1HDqQNIng/+srt961LLw/dmp6TfnZ3KCihci1ANKLf8q7NdBaENWz6
Ce6ZBoZvI5JPbFj9tovx1KRMFB/LPvoWFelHaQcVVd3qoUbI+5SDpew5VTGe/HAbXWysRRokaufX
984R4wWJ6Y2bMUjoVhQ7PADBAWzqNDIeRN3v7SQjpxkQ32cHX3ViPPV9ID1cJAj4w/OcFT21BJvW
RYntF+oaq3GaoB10CEdElpdhbrCWCzFxqCliTC1eXnVXrcNhJpgyyns4vrQuKtZuWKnPuet+l5lW
bOOu+YoeIQCkyC9302zdy1RQkY5RcNSIimxyu9KBSqM02IBdXkHRBzA+KpRAXHhbPHWWjwrXzWiD
9UgQ0Bv70GDDhiqgJZN/6d3yI6JN2bbZD9MfAhDycFBrAMzsNL6rv2sZcCIRzNNmSukjRzTjNGXR
pam/5gIWlO9sp6YqvFph8whznvp3H37qmubz2M/zfWo+uBlM46TT0h2aHznYRUSVNI2IuaGW7vI7
tLS5tkkdbsOh6e7+v9Db/40rhzQRW/uT0Nun9wZpwKAt8r9Kvf3jx/7pzCFQZxMI3qBN70rTVIip
/dOZw1D/ZUtrcetYNOD+KfSGXYduYBUkHMPC2M9Ba+4fQm/K/C9TmUK6Uhi2UoKr+38w5RCIyf1F
5k05JhbX4qYyJ9CMQ9bu7zJvMwEMZ0BnsQmZdIjqhGZUG3gof5BfdRxGICBXyjECGoKCIHIojrmu
A/XiJD+wZqqtW3Napp1+1tLkx19G8h8WIv8j77KHIsrb5n/9T+PvInS3q8OBxMXyx1UWA2T8/eoC
zDpTO2zVFQ9fGpOFOqeutoApaPMgQH4tlP9owvcH0RrTWMezaoXdr9h3QaNWdubAFQ1u5KQa3VQz
PvkzjoI4I4NXRgPnvvOjbcbJWMwWxBZcmv/D5S+D99MYxfvAWWUZXJfegK4jy4dVi7kM/l809Oqg
TdinhLrO7lh+qecivlQzVeXE5oDDaw0chQhd4F53nOZfJjw3HxBhP2aWHZ5kqKITRqWHCl+FC6YL
K0eDTOS04sUtay8qNBrCmZ9tI6Oqvb5vHjmFm6MfCOjQxLkSH+xTpqXX/3BPy5D//Z5sQxlCd1yH
eyMK/vs9GTIKcjdO5ZWJnu/qRrdXfU2kpsO+wtgSBE4ozFPC/NiWiePs/aLSDqaAbjoqn8IJeAdn
nKqjTeXOjStxUc6zEZHjGXGiHq2UfT1YAnmXgPnPl74smn+9dNaOYkWxquRvsynHzbwLSte4Crow
uqXFj5PYDRlt6RSDAWSa6BfnaEDTQU3OfZeObyD+WmfYmqgC7eNIuBs0UfFeC+ZxK4kQaAri/4wI
66riFuA+04fHFG5Fqd+9Q6mONJiyeFsMFCOVS3veboiVo8Q9+AWG68wN5L/QnuIcIY2SohkpDxru
pooovCXYQW/p3kE5HgAJ2/LepJiEW1cR7KnMhVcyS44NcGud5gqvQusN52H3fHuheGz3JNcmNYNF
LfuMmUXkmZGGLkMGUtuHVDpQ+39zCwv09BB9wsi1O8fYCpP0iJH0idq5E4t4q/S2v7+9G5L+IYmJ
+XSpNY/SMIqLXvnUy9ydUwEIGAaLHC95tmYFwm0EOqMJOEgTvsoe6qekS1r5MVmj62VR89nIA6q5
o6OuIcB3M2vq/Z+ft/HvpqolbZPSEapXUul/n6rO4KBhZofGVaP609s0XFIUjXf+0pLrUgUw27gM
UjleMTUvyCpKvJCJEIsAFOVs+AJruhLlMm1FHjWf0k5cB20dJDVoGXcC7FW7Z9fM3U//4bKXy/p9
hVkue4ftsCXz/79ftqXpdjzS5bnOJOzIg4aPQULAQui0NqzM2Vb4jfHg8QbHcCk/KywjIi15atx3
DJ6Mo6VHP5ygqPeDo6TXYKGnIQ27kVVOcBp20e7Plyv+zShL4RD6W7rLtvD7Ht27bk6yMYpr5jvV
A7WzlTPB0scoOOyKbjGnrdZUWA94UpzEnCcnEcQvEbb13p8vRKp/HTeJUo2NMCpXY96W/192W3+y
W44mnlKX909VItSp/pSGsXUqIlo5+kIS778kRa6eojk5B8booo1mGPe3oSSp26J+Sectb9UateFV
QOgWG15ZoX9ZNwJ9ulhDoIVwLszzfT9mtoc82mOPD9slB0k8UPjdBr4A72xX+knT8glwRPo5TsCF
//lWjX8zRaTUFSEFTRf5LzuZobTCrXRfvzZj9E11Q3wkmTUQH5T2mlIiyo7JD6twrhrpMxWoEbNU
S57F1FtEwHLelnHb7VAJJEy2AU+3mU6+pI272c21daXhCPPnC7b+9SC3bYILzgz+s01jeXZ/eTai
jPVIk71xrRv6zNRU+x2b9G62u2/l1NqUC5ErqVKC985OzE1H7nDM6lhRGzZgUJmQlmYQVsX4jbTa
OYkQAqbpFG9KB23HAYwalCMTD63t+2GWGilZLz1HfbLawNnroaQpX4SAMPgL+66Rh9C1FEJ1Tbit
dUlCA7f41GVTRg2dxR0UR9sYHxPdQOkgwUnLiWux10a6r0m/zWe0bCoHByANC8t4pCSg58ZDTvPo
hxZ3YANKcaVFcpBxB505Fk/CDeRLNmo1VEQQUmR5dzLPxrNvIS2ehTWZNDdl1OCM/zzuatkrfttL
bJyAGQaF4iwbyt/HPU4Dv3MmV1xdt0wRtJ/7x4ly6XG26xo4tjU+am6PPAjxBSTNucO7ffKsYnI3
vZbV+0xX/rZr1GGGPK9yWjSdBC9FTXcV6wGGgpTjAqeYjmXw0sGU9nGnA/TdUQmUHUQIXDP3+aSe
gtwC8hvH94mWW8+Og4hGbhxn2dEPKkqsASZ/OBsJUmJDsi+dAunUapYr7Ny3Wdjl25FzkLqmjcet
mbieUSBE9ueREn83p1tiNduWSjlKV4wXusd/HyltNLre8pW4jmX+SVXUjZwu/JyAnTg2lYBAbaEu
5w91Ba4xy460Je7CLhvuEjWWx8lHXkyW0zmXyKf8+cqs38MWSzfZ00gcdGHqjvj9ymg+GLGeoFE1
UBY7xkPSPLgmKrYuMiIVHeLaxlBUA/WjlRFmW1aaQ4mfEby04Lrepm8pE2B6E9XL1tAkGChFet71
+mny3fNsFOAjfQtSq1FqFDmTaJtQKVu3AJwBqe6DTumPg/w0WJyL2jALIMuWImlu37U8HTzMDTDp
RqkmNatNgZ7qakxJsqvZhbeJ5wxGy2BVl8kvrXyl9yX0uqhEWQ+4dhu54VbYBfg6lWB3SmlrSxl1
XA9Lor+08ZLkPQYscYogklM3WxN70CApjNcEp7Rt72Av35clGJ1gALnlgsdrAgOKTIHVn8Tqfm3n
FOP+/EgMqu6/LSyL58CCkuxqhrIt57cNbUbHz66iKbjSFy4umQZBQmk09BBWtVeFdjLN6iPyx3Zr
z5PjtTE1S5mHz+2s1d4AjgSV+a/OWEMnmjowX4YN5UVhG31H6O3Zdu0gJY+92tYMwGDF1te0Ccht
4t6nYTPoF2TMtl2bJA+6+NK2lXhM/PGl7S39jGwwJmr3eq8Bv0tbfRfG9beoQ/OLsjRYM9MMH4fe
sJ6yVjskMoDiioXzJlebsY/GrcOSvpP0XM75xC3R5iZWBRjWuQGIZ7pTxy5eeMLpox2l6XoOiZJ6
C0wktd7YwSGlDLGmsRxg1Hpd6mAQFHTLHJAOzYXx9POd0V3HTB1sf5Qb2kf+SUQNFIcxuTdByGdF
UgFHBwFppzmyyVBSGlOnhu6MYh8kxqM7D/4VLVeLapQ1+HBl4k9iABMcAwEba0QR5sRH+mamfJQB
wtuF1OQRzozug9DBeDamzWDHjb3j16L60ACcbQefZKwDqJ+YI5ziArDvSNB7qdLPUy0ENTe8yOdG
D6h3GYce3UDasQLpoAZoKvFA7Q8IbDrIfoExiC+TUyDW7LsW1cns29wBG8vrkPs00WFQtPFMrgZw
Is2ve3pN1JsQ78M3ANAJFSaoT3qLlo5wQHT032MDaLU+NJesT/WdhTovwIgJBKXWXdXA7OHxpjuw
RR8iBttQU7A9z0MFhlLvL3Hvyoe+jd8aOb/nTo5USJKCEMqnO84M4fWO9aBq/3ONKvJDVMDOLjKA
F4IJESttq5UNBJ/EovdUNB8qpe0y2oh50vnTn+u28IpGR0SyGqKV5oA0dCdEwkwJvLGB46ch8hqX
dCP0BFVtVD8fSpbKfizd9lwisFTgqpCHJ6fovjsC00e3buJzKqjPGpZstqHfNBf0e5tLSrcT7cDa
c4STHQ132lDOgBMMsGflVu50NzdDdqYRfu6oO97pyoGv0wC2Lym79jm3ZUUtYlgp1cvMCcttFIX5
tjCLkj5NhgL31Fnr3icLC2bP1kVyGdIfRcoCG1Pb3Qu9urhcs0/IVQTN0iD0kSkw6YBHBjUdukKI
GbpJDWpbWsfW6kGg1i5U+qRGnWUOmnuFHP3dLA2GNUTdocYCZFOYNG9DqoCjo4+vip86abqeUxrQ
nE8jsCO/n/dlAww1mZX+kLat/jDNgMZQikFMGdoWg9TEZY6gq8Qlzy3pUCO+fCl7H4E/ZZ6y0Hrv
/CTaoJu/j9rRuhdpX4FiguzomxhMB868WLTBWzRq99sUgnTvJSqAjrbr48ZHdaylHWQz8zfjCChG
Yqe9dcP2u93G48VdXuxSR7bIoShEbmcffdygdv2YfkxZEDzM7dCCQfIfCgdlwWpWz/RZznXtB+cI
PU7EZKkKi7B+xT7deLICAxblNF8ifQd6BwFpSTtVY9p+jeb5AyiWvStmcG+idfvTXIo7gjGasKIe
j6X5EpbkQskMbSxT8Lvc2X64xTJBDNFy1KKLb9eXIPTDfVBm/i5IQONRyiC+Q6gaOEGM5x5yrIcB
55zK8u2HrhjfKqs9pNUYPqlEYYyEy0Ev589mCE4TIJB7Jzo4pxWO8s8DCn4xwspJJe7Zp8J1V8b7
xkBuzw4bhHmQ2JJWBhnAsvixfqz3Ya99D1shva72HyT95LvG7dSLEMaLFs7jZnT84m6KzEWPlJTu
8Je3ZO983o2Lqc5PmxSaxLgQObgQLg4pWJvhR3p768QuomLJvFULAtjMnRnJgcXl5+dnneaTHzXO
6jdfpxClRcNu7O2oMaxdhSfsr5faPehRaeKFoJgfI7vsBtvfD3/xW1SSuMiiGbhOTBvo7/JiU/k+
+CVoesvo95WgfcdxdwiHvt8ZRuah/Tptsql///nlMDqFlpHsyjbvDvXykkm/PXQRmk6WMuN1WuHh
likfxh6RbDQCdbmbFifI20u4WEVqOi9tGn6zUPvdWineKr7bTBtwS9MWvNtLoIKX2urqndMnhFN5
lm4Q9cWVcoLRL8PQhfgnoqOdL8zguqflM09PRshGnRkgYbThkHcjNlKLvVK0+AveXn77OA9xDjWr
QsjfhZQ0qBINniZ/NbQhJzi44ZV5AUZUglz+58d60tS+R9LbXewmMSJfnBcx67p9vL0LgFfhzLX8
SzwiBirQM5R2fl+P4ilOVeBpLUeyndrwEtjs1wZstRpozLqz0CArrOJZKOqgfdA16z6ZHvQoRtLa
aeGXFNrGFt/10joPA+ogEqczclpg6Ymz0LKrmSZnUCFhpyx904ImWKfgF50hLi5ItreYqSBIDL1R
M9L3wW12gMpMKBqwjLo+sVDpgIdtQUwOS3/VheZ010xoRzQINaMhlDFQ1CsOQ63/0Fzt3YUiFmk2
yzMkwwWQ7NUI+NYtMNEmUWjbwBsnxDk5yZR7ZhHihMHZnypR7aP8PYfbNzg5NMqZpmSD0/RKQ0vB
GBfqGFC6lUi1J8uMoAr4LeVMNJrXmaDLOUHxoTS0/2kKfDO7uzksJ4u9EseX5wZ1s7t9KV6chm7f
d3t3+9qv701vP/t//Odfv8EMKQ62PQis3/9mdjOE+vVnSjAPO3dCUO/X7/5pPI2oFq4muX0A4bJ4
8t28oJbLK5eoyA+r73VTGvPm9g8F29MMKADx5GEm1/tpybf8yK+fu13K7WMSlAYxfwD5btLWZo0q
UZqP2zhmhRQOmJhJI0FyivYjjoHojPC1idNgZrm+pNPvR93h9jIbWIJ1sQ5fIm7Z8CexBaTT/jdj
57UjOZJm6VdZ7D17qIxGLnbnIlyr0DJviMjMSGoaNWl8+v3oVd1ZXRgMBkgEQrhHerjTyV+c851V
afkwAokjZwsKWCEV0kSYmPlIggY6DtdmGFbZP+KUNWBixuJYDrU4oosAjVIS1bg1Ovzfvs87+frj
64eePoiwJhwhdl2BXC2dBPPMcm+ugjC/0vTUpOm8u97u+q3rh+uXhSA82BAAi5Zfcv2+yP0/P6ty
OCuDmQbr33egksdnTre8Kirt70WI29o3ugNru/koGi6eBNG2iy0EeVUxi336Ho3hkygEftzlHBJG
gljd66dlYbR4OSofMNL1G9cPI1nY5uYqolfVQlSvCSMNl1jN64dgicL8/eU1tZg8myDDm/jP2/j/
+uz39673u976b7+GxXpOIKrPOWY0Z3fdS5shgr2QljOX3edSsz9H3ZhsbXYAFEDFVBx/fyhrz/vr
N/WCYv794799ef1BtyCbf98k0rFPnM2/fu1/dRfKgeFGWhlb4J5Zxx+3LgqFVOp6x9mZeBS/79km
WbcTXHIExFknBgAVLrrhPx7875v9/k+NJPzrw77+4G+3u27Dfn/vL3/49Sd/uwueRWMzO5fAqe4b
xqcd1IflT5x6CaEcoyhPE5qXtnsyl0/DIiuK/fWZqbKhLJAsypu2kGJ/fc1+v6LXL4POpgH7I6z6
j8+v3/590+tn1xc6UUPE5vh6h2GwDL0qZTHvnDTZD7gm0IgtucRtr9Y1jXi/nEcaPYp5cz0CptlO
WU4v54s/MnO9hu7IqkcaH/hAosSJ8jtJ/OqVaVoffOP10+uHUES4r9tY3FSWVyGSFHQYHFzXXxov
V1RhY1117fCUG+gwUY9vE9MfV9dn9fq6NBS+sATVc0VXd7hmiNvLCzx3LznBbdcn8G9P//V7f3mJ
quth+sez/vvTMKs4bJK+/4Z28oc0ErZYIlEnrWbwqj2K4aCW5UM/hUiyjHGNXHZ6VFmGE7ii4yIH
yzdaf5ukldx5YdhjrWKH6WYkfEik/Juq69rdECBqU5SSALHm5sIK4jLVdv0m7g0vdM4+TjlLRIcs
0IfIhPkwK2Iw+tj6PluQyGtlPguibw52d9uT/XQKCveh9ht7z6DlewI5UOhbV2b5xuUUzDWPLVFb
Nxtl194l6ePnuTEkJYL7nI7IrLza/45mBslsnsLgGRF/ITvmpJwEWDdL61b1o8RE6YQHUxvo3dHz
t575LYh9HCx2Ou873/oQGeolPZJZZxcGCL6uusvmeouSHwiMGU7bcqShN1z9mczTt9IY1ClZsr4x
JWDzyBDrSiLOyOnN6PAzad9MDmikwJp+zCyAt2OxhAdEbXSPAAlTD4E2zQOmk1fhKXnQJS6BsEAP
0/bBPhTYFaW5kHGi5FG2c71Dqv6C7aLbsByGm64rgmq0wsFfjOLTHhiYEVAa7dooOYy8GSDbMK1K
4hx0YqIuQWq+Ce3CkihDJKEFmEae9ttS+0CFm/KHUaJ3HCoEnXmJILfu7zkh1ehMvPiQkyJB9ju6
QS97cAOzeO5RvlAWud8n8mVem3xvOkKdlCEl7mlTrX34Sb2H+aUjl/oQ+tFm1BmXwrQOjq3DzIDX
A1yXs2hPxOmqwg0nYAB2+qtQzCkzs8Aj2ZbWStTAko4Fe6Bz0fvlq5/RiznPU9v4n4RzGjeR3dt7
S0X5TiLg76b+nHmcRYTV1vd2S6aIaK1d3mJ5qJV/gzyf8HgDwyj563eD7hE5WpN+hGW6Fz3OJCkA
j3UIfydHs6MsfEh9XQJ9I09p9LjQGb68nV1w0GXKEjMtIwszOXlwDx0emnU/QBjOh+o1GqR1cFVy
qIcw3/aaGaIpKn/dhBmw10GL0zQa3/p9nrkPesqCcx4XPfzVGCC39d0wSEpFgS24ukZElcwdjmWv
FmAixS64HwJ8Oj7Rnkl1GzDExoPptz+LIEpu08B6ZX9DBUuHvrUsUs5moW6nmgNLj8XKQeV5shr5
FFeOfS4+Z1bOr13w3a70o07K8MFK3G9O7U730RSKJXT5wgqvuBUy5SQWmMOhURMkWtW+NlMjwNNl
l9xu4FyZ04+yYUYV9TH8TKMYYSGyRwrMDrFf2T/7Rr5BKTptyKUm4qJVr/hsqgP96QFRhLlLHBRV
rmZ/AfO8Ym/iqbI5DdYcbLBZ8uh4gm+aEPRJrueXlEiNZ2hPaWhP98SHRV7UPvgQ0hpFoF0iQIlS
2W2sXFIiYfDFSDPtmsQ1dyxt8I4O+YLAjcyzH3tqp3L2B3WpF+YBDkmBr8/mutpknVg7SE9O3Ry8
TYOdn92WcNnB7hfEBTNCjRYUIK/rnCi8IIoUdrq3akSJlVyFSNYw8KbveuSR0+0D3m+6d0ONIIEH
HGqGLL90V77HlQSXk5Zbxw45us2+OtXE1j0iPXiyG5t5Al+uSRB12LYYkM/l9yCfrduy8jGeZO1B
S+OD0L3qtqvIM9AAiivHSyAhz8WZtesP21TPwdQ+d5H2t1El90rMl7So3hWxXZ5opp0J55yU1A+z
y6y1QkqzSQPUpcv60XK+zPSAkLz5tN7tsJwvRmxsmuZQyd56TvS3RDrOQQ3uN4TkHoLm4bET6S+R
pc1+ytmb4Naq8iLGpjY2z7j2ohs2Dc2h0I9+UoNZnfBDu145P40DE0an5AVwvHYn6VoJeTJeLNvc
S3m289R+jh0fEbVuzqK2wX76kNYLhGT4Dcld0tjyVdxAJdJvs1u3MJHQuxIVmG6UqoNNIJ9MrJnn
iNCU1RRP6ykdfNg7dIAaM8YuZR5145FMXybjuTRz4yL6tUu+95ONs3AbO9Vd3CNV9xOrPxfzdzXq
5sFnXNfb4xOlnLcZ2R5M+ajfnTa7OE5+bp00fgoiL95ZcVofMaBWLWEU8YvhhMODRDidzAHyH4Ig
Hgb9I7Hd5rtB1NO6qoll6DIOWqaRJW30SGSbnPSqGaKRGVBWPeiOaxpplBU8WxZ9vCGafT/DCXH7
4/U7oRM1JySsX1ka5HvP7fHrY8Myp/Lsu8LYzy01lI14kSxD3jCVSuHY8f+46VBdohQUySiAq9Z9
kTEaztIXDf+4ibAOaL9I77qwx4K7uEPGoOHDBK4SF9+xSfJmwzGxaj371LdcGKQH96Dq9E9PdLda
WRDldfKJT1ceonI5bRfMonXpLumXQUDpBWo37yZG9xrRQ9/tZ2qoe+l1u6NjKnGYfEOCU8QPYZqu
8ZRnHtZ+91epeySnIj1mprfgYPPksc0jddOShGmqdL6Pg+zTibXCDVeSssGe+thhw2EJ6IGiTTnR
71i70Mq7sGl1CYvBLbiGMRW1vcOAweaF0QqHLwnbN41wVsqJXEAh3lIrjZ8M581dntLC+/UYXEg5
Rjy00CymbLptxoeo+uC/xFzGs7DV1vwee417o824wpaDYp6Zv16FLiPTkGdmVZXypSPLb0VENslk
TQgNNstgBxLw4XtwlePRbreNhxAbs9KwrUJoo2a7JLfb+bvr5i/D6B5LmxFrENZov5PRox6YnjMB
tyqL3AwDYwR2kOln6vEgUsPByern+9HR/o6xMMMVIsJN75PlnXVrSsij0c4pivHDKcnr8UT0FTVs
5hR7podpgjhWd/FZBvdThDTfLvMnFXEoE7M2rFuL0z8lDEeFnu/Q46fHgF557GR7N1ui3XjR9JrQ
NTNBnpPn0OsxzcADxEQ172bc734IUTsNfib1lO/Mgbdrh4Bok8r21si6Zj1p4KetK99M9xdVXb4P
bHwipYBLOvXVF8ucR9HbQPgh11l54L1x9ao2mZZry0VXVeXyJZ6L+TOOPEATKTTL1qmpGYfMP7kZ
0LbKrmFYSBCkhhiDQxuRdOiYr2ZdfpfIc4OkhQ2QYCzR7mwwZkNwPOPxO1decUcmLnU96pFNkuOU
a4mlApMh+zOteB9kEgzWUnmF+b4P+2yXWf7DXJcNTDXGJeacsGWzKrXNc3hk4+TBEXV7xsILEroY
EUCkkMXDLIWkG+Xf/LjAap179Xm0hvU4TtHJ7DTs6Gw0911WB9DGnXu/LPx7UY67UDLByDFPshLc
M8pmruLOH3VQYFrgZNCyjllbPWM4hRj8Bm0bOP/eeUzRzMCZ9sDzGuSeE1yUH1hWcW/yAwpk5yA8
HBBFgY2BEElP7MLATV8qibmrM7t800kTIVIAkX4KNOAB84OwKgznFhcUyVK1nIYzpULHI6iAVsrp
Jx6KO7ws1ehxri4ATxLVBVCzvrMthi1WDR1hXmBPRbtOCiHv61R9VFZ2SvrK2JkWZnpjBi2Ssn3b
tSMPh7IKnPXcDYfYKh5TbQxYsoEkTYb/i4LHOZEFSER7gO95skYASOlwZ3vBASs2VcXgl4xwp0+v
ZQHjGn3yIszsrnDb4zSFlE1eO28TQAS4L0j8UQ5mCDRlqy73bsvYwd6QfROVll9lG3666iMhVO/R
S827vHc+FNLSOxlUb2WQEXhku8XGrlpNvYkhvk6F2BtWf1LZWAGFQeoXl1Zx8Wo6YC4syC2H4hYt
1jFefmchuhxwrFcH1vOQQ/E2IFw18ewfCbRj9WX6jxnn31z34pSrrlmlGu0c4sJiZ5I5vLPcCZqe
mn8xG3+M45InS0lePpIUvcrT+zmyPhQsfMoj8uQdb9ekEUafBLVBMwGhPcuo+Kjd0bq346C6seoa
sJxSIMx5JW4qpwk3/gLccBD4W52zC3V3rzu/h3UBbMl98urcvVhdByo2stTFjoeHPMV0orzkEoS5
XlWopra5VR2jwIphmPjx7irPjBJYeK4RE71iIJKN7ZYlh2jYBonqRsXgzZulGM+M6fb74LC/6RfL
u+QyWhA+6ZumvB01bjwoOS4L6vMAbtn02/nQe4qYEwu1e5TMZJPAcbke48hkcTIV1WFMxl/IEHex
VXPfjHT3gWXNzWSzrk7Iokcgdar7/KuOsJ8iw8EKwer46KEe9cLCegSU/Br7xpktjYKF/82oEGr6
DCHvEUSnWGu53l8/ZIhdL3Wh38ZM9nsqv+I8F+Bm/Zr+rIwLEmhRIhF3QM6HLva0N88t+Xdd9t42
LlLJAP5n6FUhYOuaJm2kB7munZQ9YJEPnUsa1q9/jgZywzlEmXECEUizduZ28AqRm86iCvBWUN6m
NM7YxOpunwX+Tzb+e04G/alus4c6y8giST0Xi6Q+aUcuhBVhXNxgnAn0sL01Vr5Hd9Sg9XULhkd8
t6cyX+MyjfdjrKwbeqJTLsQ7Cz7/4GdxgCDX/KlmgmPlXBpb0xXtqe9jogsCgg0GyJNxa7TLaoWU
XxtofeouIBKXuZBiBu9i14NrCv06D4r6wAjYPtQdX8YV5glHafNoSBBoivC3TVuqASiaMe7oiJub
gjfXirFNfiqViTOpmO+9vDDWi9CGuLn2WCY1XppgQoy0KVFfbdqh37OIcN6E+mnO1EdajeeObgwn
JUBg9Fyn1nnsmGo8ZFlwa1RMaTrTLLZ9bE73GgJN18XgHx3UPVHkug8iME7MF25aNy0v5MFtS4AC
e8+EQUtLCKK4CigRcFCubCavRzs1+tWQt9TzyLpgz8G9at3krWWmeBENEW8iglrLbCvZ5LGEh69N
IF0+hnFMSPyxqH5P/DK8rbzFdK33XuuhdmtsXCTLgCTvWpJih5C4t+jehg4eYzR/nTq8a3lpWieu
u2RuVD5pUXSLJsLAY+lalKS5W+wDhIIbBxQKycH9hq1vfVuQkrXrMvLiDF2R5uGkExBqiMKd/ejq
9EuN7Fijtpx2WSj6Mw6TYC9YlEF1tH6R2uxcZFts5r6p78ZxbMk0To4zR+lqavx+X3qsz7NluR2H
uQUca5+1Kj5DaUhZrpiYwDxzOioZjPfxnB495jMEmt6NrfdSVcbFA82DI9wCkR6YB8Qd+tKlAYSx
IuovMiKGooah4C0NSVQTV17M/dvcx1sJoOHnSB5TUQQ2Gcq9/TJySgw6L3keGshX7iBv69ZecJjD
tnHzH7DLIvpx+6kWi9snREVhB8RjFU5fPPSE7oE7iEC8QJdWAewl7YNwQ3yypG06EMV5N+QV+R0l
Kq+089KNZPaAgz6AJLy9tgxjT8yKJ1sbAZ0cLtCJEEXBF5ChF+6bKoQhxzkNxXc5c0RquvWlKEkt
Kz1GFT0C60s27RXJXDHiyzlB7Fg547MjIDOErPlZGIT2ZgKjhj7rGE4xQTihv3btPtylPTbtvsbC
0HZuwv7O/ITlcCPqhuc4q96HLDOOvbDTR8thGUJynEsKy9WS4Ps0L6abe7xfYQeCt/juimxgzfgY
cbq4jY3yV6GJ6nFoyf1sQspDXvhGDwgu277kvD/n5qqh1VuxRzG2Q064V9oSX1OO6dnXhAfHJX0j
ZFovtuYdEAcjLYNNRtA5MJzQQc00y5sutLujr9jZtyBRjlmnKdMyCKedSiwWThDH5EOJUJI3asMu
LzTu7BJ85tC4myg1+5OZAcSKUTfl91E3xYdqOc2O2nVXnYyrnRrqpyyXPiLwi8MKf4/Ou2Dh627/
mK+Z7WMaUFE3VaDJZqFdaAzMinMZvumqqTaR7Uc3LkCaO2e852qUnI1Wvl9HMLkcIZTEtrXPPhyV
W+xwEQRB8ePtNrtAw53BXLdR1u+M5itpcIBOCQRzEtV/isI7BXmIfysFNynyUazkJJ5EW4IBVQLZ
RE1miaeChyGw9CGrGnpWB5r1mFW/+LMfnDp5KcqItGhGpitHNHSSlaA4GpiijIuEIw7Nb52Vpms/
ykxkt0uUpTNx7MSld0f8IZs+dzvNDVwvRNxrby7nrRGH9d6WBJiwgmMP7lT5o23lL/6QPAZT5B6i
KJk27kABAn2i2JqBckklErdTK/tTxRLBvHVVqI+icr56JBZnqxDrySKkNQhQTyRmw+EWwIlKCwP0
U8YVLqFSgVAnibDqLVLa/aXAGNA4tpW4xHDcT2kW3o2lufWlEp9jdbFnAB1OwRypSHGfiHT+mRl4
yAuz53hqZlySSRJSc6uvqxg+hKBUVrjsb5hVQQoXfrgz+SM3MW/4O2/UMPJexDSNv2aHuAM6JsRx
MEMHorPiILnrZpu5XwMg3fHVPQZfho0qd7YpcJ9txrsZFO+4Ksa+uajRP4vIKh+Z29orK/Hkmmrq
pUvrZMe6GfVAIvwzgqMPfK4NKSx4JHrpJrgkQxvzP251XbcoHvyJ1Ufjnb0QTI2Jm5UN+ykceoIx
yoDdfgBUULOSQKqLPqTEMp3WBKygKu73rWmdQSi5lxBZ9IRTxdVPOo+rg4ibaMtYSeDQYPSYRuQR
Gd29DQSi3ho627pd+l7TDJ9Tz3gdQvYvPprPU5RVd22yiBfhLNoO29NytKLjGDxWknSZ64fccDnm
2uIRJ7iDctP9iulREQ6jnrsZjfJTp7dUyepcZt70liUS3Wm8Ka0Ye0OZBc+VG+CzzcdT1AYbrw2W
d3XGMG7KGXFlcXeHEq69g6G2C0Iz5xxPZBBjVwOTjQzIsg8GcyMrso6Dtro4WWGeWLJ0Bz03FCQq
7o4Czb+VGec67/OXZEqzh+a7Db2zTFT2wtXZOpewDG6aeucadvpkoqzfFBawZGSgGuZfA+Q3A6DT
AuAb2mbeXWcLVvNIi2LsISAkuzlBYRiz/zD9JtmbP6fYiE/1wNk+c4ynsuMrG8qy7qzgoovsYBBM
gOS+qY8Y4L4lNaRjq4ByooB6YVFnyptMpGRR1ErgEXs8DsywYpvoWpv4AXcJoklJmBGxFe5RiCAX
0gWzpcKHouCV5ZpmxFsbYf1ktg5cFSsG8uHIx1LqndOh1VO+dVuU2bduXhQ0QwV5JJNM14ixS+nV
TpUS/iEtGRRakJxOtRHv1GSbd3GpXnkKSBmaKcG1Y907MX9+yYZyhbidgGo/hUtZSkLQqIh3aHSb
o8+EJZ7gZdaefda58d0YYR+D35m3UjXltkpeyT6f9nE4atKQvIHBanIJyww+ez6AnPHhQoAgK26b
DAxXCV3YLj5TzqY3DvIVHD/RpcqgmpS2k8LoSjkbeYlaiwkTh4HJ/V0MDIez7i1TOdGsrfHsVB3p
7CBBVtK1wl3dWOt4CuaHZhrK+3D6VbKUBzJId8HIR997cZjeTRnIDlm+N2bVHhWWMaR5JjIaID1o
ZAmB7Esg14Ogf7D9G2scyAtuc3HxguxHEdX5QfnauGPZ/xTkrD4Y1zW3cCR90tZnhkFPXHPIeqsL
eWoXHgTgPAOX5n4ICMcdsyfD+JVjMwcxCSjTXVqdscrOE5ORS27mKHGihKMtBWHiZc5d6ip1F1iy
uM3blz++sAeOCyTZKyNBsOe5pTwZDoJVoxxdvMcuTzLN2XNijxwkVjScnY64mqHX1c3YzHJ/NVzY
IxWU3dJRsipSuwWmMKeef64XXpsdGeo86vStH5nkmZZ5r1hYtXG/IIXqBbdpNUyi7P21U+RPQPWb
GnvZdry+Ked7X3QIbD25s5O5X0lTh/ToDO+mdLoXER1nFD40sTXd8Qio0H29zUcbKFSopg2a353i
xQJFBYMOdai8eHP9OWO43049Eo46sryt22Qf0XI+kZKsjbozHqIWnoU56IlYWQl/dpByP+h6Q1P9
kJfOeGFvYOzqEU55vawdq5bL/hig2XMJnSyXirWkLEYSQ8QcqeDspUHSGfgvCPYEoDG06mQaHsMn
rsOAuNBkyXKThi1giz7YtBWyuWHAb8bfhCYRfo3fM5CLJut1ULRl9fiDAWa2164mOnwEH2JVzZJv
jpzfsTvnXI3WqTJnoj1yBJ2OhO/rx4JdRFkpzKIRA9dOWM8M9Acm3cxY90KO+tlN3fQh4pQVkdM1
mFI/ja3gFmbioyuzVkO1lGeJtQlnm8hplKZzCo5IK+2vw6ZHl4OFRlux/SyXqFgkvIVL1GnhMOYd
/erLczL3YFAX35YwnBjErTMj8b5BHpCSLCDZOx0nph4W8nLyLKRJGhevm7FASSuYzQbqDgK4kmZv
K8n8rgCwQY8CzUqgkV7skwkjQpZYRxXV6f3APGPlTYx62y7tjtWCiK4677byodnONFznxrPfQu/b
FHndKy/WSzL6UFyTZrwRTo+6wJvoO83Y3cau/TI4ioSJGtSyv7OLoKV/pgGqwoD6wyse5xhD8tTs
StFXH7Y0NmORPBU21G6j97r7WRUHt05Ja4BFe93MZTlv9coa/X1nwXpz7YSQgtq2bm03PUn93LsI
0LXKA06Qub5T8YRAyxs/hO/wR8JYtpWzN+iUAHB9N5DjkloHklGrmstmL9dsMIH05F586hSgScPK
wteClEE/xj1SWiQ9lPU8bpImYRoSLQyv2Y3WrXaqXVkwgu3GU6+H8f45Qqx0Ei7JRekrpVO9Rsyc
ckFuzE3vzXvgiqxKDA96Q1m8IJWeToE7jSfNpmhqhXPsx6y+NAhWdoE/f5dOVJ5M2ylO18+UqMrT
mFmvUd1AhHEUvD2XD9fPphnE0mQALkzz9iINBtseRttOoBMAQkECso1szE/AiEy9ehyxD7FJ5mUu
hxhZYhpAg5Qgls1stp51A0i+ltjYm8h3b6Yyni4N6/urvaxkvfo0pz8QYt3Vbkh0Ff1KHFgfoET6
RydPqpMca8zvI6lBniFPTraYChKGga2aLzB4xgcn/YYsUTx1UH9dHQwIzHpzVZxU1fZEQNkkOXS/
VFK8x1T+O9YPTHVRr3NRnuWW2vbIyoz6q0iOSTS9uybZU1bskyHsg0dH5v151UdMEdz4cEzI/XVH
IoQiG3X5WDLI9EFN+fHwHAepfTZizpSMoT57HkiKVu8GNcUvqxMkoAnexo3pLXqV7jS47isczUfk
eQGQffUjTaDkWqGx1rawjmIWFzf0IYR2uHfhPxLeoGkM/eHUsC46BWFxrvqIqJAKGy+YPnnjdD12
jQAKryA4Bt/7kTLJW3dsuZmecnXoCCL+QyLb2LdJpZ1tsiiVS8MH/JyQTJz3gKMqfHQb9N3+ti2Y
niQjdGZNvo8tq+c+9wnJ8TlLlGaI8Zzt1CotNREUPWls7cTAHMgfY8WxC7GlZ+mmLXrSIzIlHpLE
y9GnikMK68MOX5wWxKrgbL8KPBQpicyZjZbARqqi3pviGBmGd2GURdkPQT9pTfvFzyWh3OiiuG7u
CjYvRQ+uTHuQKvOUme4sgGWVEFwRVkGURIJQxgye62HvjKa5N4rvGF3UblDJXcxAlogeq923rbdp
vXGX9an8Me5b1WzGeewfld3c+fHYrBth5OuxZ/4JWAJydzY46zgLLCpt27qrh+6SutiWC/VeMFID
eAfJtbLg9NuV7LZjuGQgIprQAVFu+yDv8L14ctpOUTCh6Cvyy1T2cG0s5pJhdnC0fKktViS1BOE3
uSS+ul0xbroK6Al7CyyC4M08P7AuNCgPTWhBUhfNR+SYt7Zqi/tOkFeUjNGl9a173cdLdE9OcIcq
9DGG1NOZJM2aGFZM+r9F8zjeGq40D83cPl79BJ1rPSPRVIeuoy5yXZKXGjUQjea9di4o7K6SsLiU
8VOMXCmKOKs3UPEC7DYjNj22Tisvt5wzENrPqKm7UzLoRUAq/jA+/8eP6f9EX+r+Dxdle2Vr/FCV
bpIo7v725X8+q4J//3e5z79u8+/3+M9L8qNRrfrV/be32n2p28/iq/37jf7tN/O///no1p/d5799
sbmyTB76r0Y/frV93v2TCbLc8n/6w//19T8horDJ8+GX/Mdf/4c/77n8Cf/vfx9g9P+VhfLnHf5k
oQTmPyxxNQO7WPP/xUEJvH94LqwTz5bwPmxv4Ur8E4bi/EPAHPAlklJsufQ0v2Eo5j8cTwbgmD3f
5+DnXv98WP/2Av5+Qf+KG7FksNj2fvtlhRk4Dk5jz3ZQYNms1xcf8198yrrouqGUiX+sneyNuSuj
BIqMZSLT10x1GAy/IstKzmj7zm0yt6SNClhI2v6Eg59smNjkO3RxLP7hdVb+t3jhdzprRmLJC+fX
m77Kf+mF86kX4Kf8xqwaDhG+QS65lL8LG9QBEjpVvkMl15w5ds3bfnwJGzM70KY1237Mn228iQ9a
VoyhEGJVI4ptSv6VVzJa95CmHbPRf3Ir4L5NJwlMJ7kvavxzRLEYLoRTsbBOnd6o4Oe7HSHSDkon
SXCFBT2Z9q9d57n3xvXEvFM2jovcYe287KOEtNapRx5bWLnOQ116X9JjAdDGw1fCgmwzN+KcBN10
cJn01Qu3VeagiJywiLlGOMbJdfW+H7uPMXFIiIOgN4x2vBIjyRelNb1kpMFVjnux3b747gTeCZ/j
PlKzfpjC0jxYfXcAP1eDdslI+1R2yp7LP0J6NLdoxRR6Aon+H0ptboQmAG7M4JsycdNVHUzJevCx
NmrBiLSSAEvx/t/wxp9PMN73bn7QYHGnKx9X7IMYXi5l5SZYCLo+KF1vYerqha4rF84uipBbd4C8
O4HgnUDxuiB5tY1LtQ/dXYsQjWup+Fkv/N52IfmGC9N3vNJ9F86vHjPvQCxytxCAew8WsDU/9gsb
uCXTeQHyWsJPd3lCycHk2QboGkwEEEkm1TcVOg3HKU9OOHan0mjO6WQE53D0t95r1pHKy3D3kk+I
O+c8/s56ZlijgMJBAtm4A3HsCgXSUCTTPlFfBg9v1UdmBge0YMWb9h/YNcd1slCTqW/WiB3Fwbbh
1IKQPrRM5jep05SIf3JUaYIU8oQEymFAeqkgzEnXHm/MKPxpwfneOxl6+GxhOWcL1blb+M4V01yx
EJ+Hhf0sFgq07w3fSjOe9rnbXVCQMucKIUMqzGPwuw5CRsFptr0NDYqvVPim9B26pOjBS/fOQBZS
3Cgc/g7dGVZtJILvwnDmk0ZSOmA+gxtWPTQL1XpY+Nap9ctdJnkxS60NCz4m2EZIpVMSFyDBQxI+
UJ54x03rtDFPhVv1hypoCMPokjeAgzHLSM/FwFt4Z1P9MJBR7oKh+IjQEpE/leN5aBxQfASJBBJ2
tx0CPK1YOCZ4ZvxRfzh+ATS7s1AnCuNuXCjgBQMyn4IAb+Ch8M1FAvlU5i7ccIvCBnXMSFaZt/Uq
F2W1JngR9h7E8QhuY5b1q063Yi+6ejvJHNDZAKe8J98dCEfEFjd773L3JqT/iibo5ojN8oRwsxLN
e+w/NvTxG0trYnxqk3lFchIt5pw65KhJy2/WLJL9mELZjQviXmyabFO1D7k9/4IiA/a3OEXJsOlB
1BMOaX75HoBZhbPQDivA67reT2nxg8ftg06Rh0pBWCyRcG18MleEVLAIBDnn0HLXqm9jMLwfk0ca
S9gaFG+MEobZ30xm/FJw0r7xdEcES67gPHcVg7qWuc1jo/Dtzmg+1sKbslvjMarxXZclwugqv3Pb
Eaqd8H4McTyvcgDzG1Sg5H32QMk1W4YD3guyJHLWg/+fvfNaclRLt/UT0YGZuFsJeaVSacvcEFlV
WXg3gYl5+v3BWqdr9Y6zY8e5PzeEpFXdiQRM8/9jfMNJ77J1QNDlGYWtgdSkjn0PBo3t4CwJO+LR
8Ql3SYEsb1VFhAhdNjqXWrz3G6CrXfG1ptaIgtlmbZjiZ9Lh74mGcFSzRCJezWALp192RDTJmIWk
pEfRvhBsoydHfndG7h8x8i2bzq2J/nC/FJ+g4fNDVsr5JCkaZOAp4qTCe5yAf+yT8mc1krtFUeAG
GI6SmdFpga7CeBP2pyTmlCvFZkHIyj8hqyQB1bTJ5tU+Zx+icjLGDamsgHms4RMGHijt0SdEILGi
d+bcPZTpO5CbJNBpQAbpNF3TNGZMKosfUB/fND28GDQFjYiQZvYjattp6gsqy51G9JY0Ugps0lgi
vjF14l9/oR333KjS3s8jkUAWnSbi4RtrP8Y087zRfZlCvSXSEQafy3L7kfw39T5ZXnju0w5Wtuki
kJtI2m5r2MhhKwr0VB3lRhOurGjBDER49UAQzPcwkx3Rsc3VCEnYHBefN7C/6Z4ZZAkZbAm3CZG1
XdWjE4tc/+wJYqyhpXabsYY8YPq53LoNkStwL81DbBLJOteQWOHpT1ER6Oxog6ZVNFxiUrow9nVn
hQrBUfZ8s5wavZZTEN9U9eiyB+YEbyQEUqOJMnkYB1UD/3Qi+ThqY3qJCKXbaVRBDxJu45iLtmfm
d5OzQQ9GVTntlInBN2Qx72AS6Otr4UTiYkkpt5HZXh0yIihxVrBP8u7gRNaNvvVwNmF7wq7LLmVS
kLyMqSN0cWJpnUGEFt5BZvbmPJKGgyVRMqNX2t4zMPymSNzsYeHhVvFTQp2THndJyaYB2tXRZoaA
S7Bpn+48SYvbgCik5VqCucrgzk3rjhYDE3BCURqgNTeCR0RybHoPfS3Mo3zRkppwWtpKGFuj15D+
XMAM32CSqNV2oDp8lL1iykVSYDvG1Q4b8r/TlO1orXAJsjGptfGKRhJlq7JPy95u5wwSdZwoC1oU
LAP8zA605hBFmPu8JI5OeufhPNUc9s39nF/7doJPEUWBnU86HFkkaquj5C+TTJ6n/UtHqo4bYXmL
ZtdArIwuFMkAGW4hTaQgjBfx4mJg7aX3y+xwxCmT/RNGqT+5LaKdMOSaS/VyLHd5q15GN5zP1PRo
c1XuwF1Gin1tOvRX4yUxldvs7NTWd3gXkn2kgjNVk7fIIHbUO/1o6z1NteUww6LaYez6yIqhJZ9O
/dRmkB80/hapYbFc7VxHvJnU1bmw5x4nBLKKkSxKES8YicSnI9RnJTln1A661ZUDxB2TSOYyD2S2
ws2fIQxdTLmIhn50rMHp1FF+WU9yLGFttKbTbaswEfiW7HjR+Okbq32ThbPHn6Gzf5ZvYbbELCyb
fG8xJht+e02riY7S8i6qYd7MStunFjfilPQ4WZdXptT+frW+XQ84ffkxEv/YG4M8r4f2368m09JO
SbSTKkwuVE6qc+U/WyGsiiZkR6sYT0rYpLA5MpKGUmcx3qNO6Fi/7g1R39fTHVzLO8QZIaWLCXdN
E1oP1tCl+ebPeyeK3R24lC+rSWm1K6k6yssjCqAmGBNJBiB7GeZWCR9nycRpF+OUWA1y68tW8PNm
ZBmAf8dZphtfDGU0kA3w6P1lw1pfUqCHVjyT+7Ze1mxxJnt2j5Pjr+P6gSGq++zoCDbM8VsEJYd1
Jof11Z+Dtfi+pckPQ3UpQPZabeZ5oIy2mI6txVdsL4f1rZyyT9oaze7PR3SeqV77PeusJYFo/S3s
9WdZfysc7lcbsOrefC0lVsfYluIczmANvBnvc5+Y8WU9tMur1vvd9GSWxQNp6JlO5TyL2KNUZUPs
H+nooBSd4xoP9efgL5FROiE9+8yf3wqt1sCMxNo5H5Z7Drko4HZSVxb793rwlCvB2LWfuT4P+hbx
5UyxxD2uAUaYMOXixKQb9edVubjY9Rk6w6h139aspvXgGihhdp7TALxUjH3UexjV/RkmOt/USfpb
KGV0gLoNZT1s5bNPQX2//ke1POwW4IBt1yCcADQPdw6oYLfRq4IF+TJ6OMsQIWP371cGwpMclzbv
VRe9J94Q7deLsl6L9UKpJY/KKd0XRPF0fcPF/90AV3ITwzmsV+a/3b8tHm5qailxqf++sV2SMVk2
n8weKByEXSx8I6MGqB4az0fJggBYGz8I8/jfP9X6ewGxVDnV4D4+sZ346ydYv+X6fQWk+vOfb86w
Xe49GWNRUEGtJOR13fpV5Z7axCPOWrczngx2xKCPCnrvconq8omen8W3dkEhmzgBui5FHFe9aWVP
nc+jB2rOuO98r/sEPOx52AxXo4CEUb6jN0hZEMIX87hvBQR7ZA9/DqMviQLFq4wnjmR2MlScGWOs
JCTXJZjeTOxnFXsgG1ACas3NjMK7dNi7gWEIGrwAET7njYaCXbTiueqqF7TuzJikkwjU6W7G4t0o
sj0AtYdRPaRl+RO+2bseGVC4NXA/A4jFQn9P42za5F79NVLlVxN1ELGWPAJGkd5kXObHSoxPuoRe
1CAeHYtrEhGoW1A2Z2lhfelbdp44Axja23bfu7TG9dnO9lHeH4dwYunjqte0NusLmQoPnUWPIcpj
ynkItJeFqi5AsOv03U90N7JNRHpS77nlwbDQKUwjhGHvNbVIA6MQcfF+aNQJkOUVR7KqBoTfHqsv
T51bAYZV/hxNAiWf6zyH/Y9OaNMU2TW2xx9sSIptomk3jfLwBtFtuokEu3XPa6hEFA3iTAQbkdS4
YhL9gf1Y5vfJy34Bepk39RQzgObRB60MbsCJtD29z66ePSI6c6FYpfWzJ0/+stXDR7M1PIfmd9Xd
MxeQazxa80bAcaA7BgmpIcA9VQ+wVUKXOOYuwlPFIqOTkkfCmJJNKwPwG5iB6priLnOdhWteT1lX
eVlymruqCMgmFtkH/bDX1vG+K36EOSYBvR+AKfmO/SLz7OwV+nOTd4hlaNfVcv6ZmeypVeqDFxna
J0ErKnXQmSOWNDdRnrz3oxXghHqbQvgekQ9forA/pbRk0FsoV+gL4vru7yTr7OJqj47ogsgauXb+
u12iuv3OjwM8MJk52tcmzXf4Q3ADAm8xmoScO2AvmxpRU1EjCZ6IvIfFTunvx2xmi9AJqHbmPOQT
/mfs8lcwTEeies5dMV0y0dOSoEOhBE60HgVYId9mnG6Z4X+jTh5uTZ4jdMz2SbdI0yDq6J7XxQGj
zw0Y6oD3hFxCp/9aVcUzZwnmxJ82kZF6xFmy8RJ5vsedBImSXjeVErK8KnbubjIHiycrGuDtCBaO
MEaJrJ6p1yjH3SeD3CDGmSDP2S7uO/+ejO3XeQrhndANghL0VYJ12QxtdsJl0m5RP/TbWZKd2Y2Z
upgJ0hug6d8IP1wM8xVTwaln0+NW4E1CDzJF3KgPQmIY/LR+Z5ugezrIMoHTgw928+7etwgqaI7E
GSyWOGKtrOXJBa0xUuCSRloz5EGcFkFqSlIdpJL8eZfGIGU5WShaai3Ccw/F7GQD2GoF9jk56A3o
EQMaQvk7b+wEwUb91YPCtq2RJuPw+ewmqLFxRRoZSyyCDMIWpr+fb/saz1akmgAm+bTNkucpi+mW
FYoerjpYGfaruoj9o57BknJdDRlyo111M7rGOq2UaNDTew2UautLCwqW++zHkiQbZaoACzpSN0D6
6eT8ZmUR7axe0VnL764ZGcwTpAclT+yL56sBobjyaVdpTv/b6um/+Q0FCWl9jLbUD7PUv5GTCI1r
FhfQAYs8iY6CFxPfamH0lu5uToHceNEQZCSxjSDsEst7sGtQZWHBgzw7hGmnDZSTpYWrlxqhpuUb
WQz3tqQaW2QWYH/aBWfMOu/MGi23FIXAqby20cBWDepY1evPfjr/cHSrfDCx029nV3Nu9Osedd8m
h02jC4TRgc44Yq9MRacCOzpVBmsTht7vNM3HHdsQe9tqCT0woGcguYxdbNdfWyrWV4a1IBm5mnYk
f1P2mPZyJFBUZPVRD8OXhjHoXPrN7xhdRmeFTJ+F/Iypomya4beXTlWgYSTT0XxFIn8igigL8MDl
G7vQyQ7vH0UDgF9QQGAg2xcs7+FYfcU18cmUjhx/JD/Lt8XZKPRTmv7KbGeie9QPV2dgbkxZk/XC
Qk/ggTgj6Kol3zFnSuNBouukYf1Et4WppZrlxocYdy6wK3r+3VB9Etgaowyr2gQCzGAyDBJb18za
D7eXdgDhwoKhDLZZJs8ys4ubUxKD6BQOTJfFJ85fwjd6z9lYw1CuCSkSgxUosZP9QxWOpEqL73JE
/2CrfjigHzzq8ycpPbSb4aj6FVoIsm0QMHBqVUfSM0IQ4uXRxTVV/K3CMbQFvOk3QAMV2XPWTBhU
aJN1FBUJ5L8xgnGUkBEurEfC65KNaly+sFlsKt3Isas7zxgV3UVhlR4b+2hZzXDVHKKSfftBYxcW
OKIAGCpey4xsgTLNXIqlDGhRr+6hsra9rI9DEhJmVoy3KVLiweKuTubhMKfDdBXWYDN9mf0+PmdF
jrWqzUmDIb9UcwigNvJmSaiIviT2ruhacaHgTS5RvxG28YxOQxBoST7YHn3Gz8zKXmEzt6Vnb2By
ZUHek3qmepM9kw9XoCA4O3HMTel1hyTUkvukDoQN6WfKZCV6Dp+QQ9v2g0Q6NEHNe1xMfZCLLxn1
7Q2RdtV5PbiKMNqsDI9GWb8KBrYhGBDYb9wO2X9KcYh2b7WjFoxuGbfJlGRM/tHvYgzrC503DLah
qVAFO8tgOJIulz8wzcEj6/0bkRYkBI/lS6p+JN0lNBt717Ek2rg19rTQst4kEAy3ngh7d7MPP1QI
MFwEH1Ouvs3G+IN1EyHm+Xc9I7cly72nMK2gM7FukcmTlXM+rTugtSOMMxqvWuGJXeGSMBOKD9ue
6nOHgIGN8mnWoVzQvf/shftcNaXadG0X2Fb6ozbFj5mKBxZLslpGwVZzyRf3PCBYiUp3XRWCQuhB
YHJNGIYz1M8EY5wlMg8uZyw2WlRth8lA8DXbz1aD6EM2xc4uIIAb/il0gNBhv23287yUkobiXUKD
BXXb1hQzrZODKZCSR3+ZRoKtYkc8YpNriDVLtU1V+MT0JFX92OUZYR+yZGJENuqqnBWKzBpoWf4G
w38dUFBp94n9gSauDHT9Z1NjdfS5jkUdm+idjRFhj4+EFuURTp1mSQ8X85ZHHDPVUjDvjenqNrdh
pmjhy+q1IHSN/RVE5JWq1U1ozEhvqbvz+l7HfkOpia3Xe946CAzWOkKxxLiu7/8ckhoWuWkz0msQ
isbJqLH2ADysKPwHK7ZrJXYl657N436Lk/QMkakj9rJ8oicy7lnw8BeWj/4c1LCYX1wyeKrlj4LO
zluUkGTJ6ulDOhff4OZ3yJ38HvE7CR3E7Klz2S1yWUho9jZNSG5FCRxREYii4dzTdTgPy4ETuM5G
VB7Wz3XnW2qK6ZQUznAGLD5QyWEhOE8IrFYY24hol4YbnZH1LU5bH9hUjUZlKW0kS2kj1psCWw3L
mYjE4BPtLpwc5TwE7lIQsZcDlZt/HhAWIloyga5qy8Z+JbaNofVsdDkrtSR/tQdT7m1634hbOZCK
Np5nlfG1HO0YLhvnNO2Gc7wc1ld/Pqv04d4NiMeka1CUX3bgUbiIPBzDB9OyvP/zIfjKoLJz46in
A5eW1DSZOfVRg6Jznsc6ZnYPaRZJO8WBJjuYeUs5qyk9DAwNCnQbLrW56+luEYhXH9HSkG5JtN15
fSWWt+ur5V80ptcdoa+KoO2E3HTx3bPc9Gx3veLG71PvrONWRJ8qxZYFm3kuHNM818srlTbRyaXz
qZAfnMNsENg4B1/bu6RJr5+lESPn+soYBZGcPQn1bdl/GpYFVsFuWE1oqDZEqIxT1vxY36wfi67s
ThlXbFUwrAe5aBn+b29Z8LYkVFroUZaz0qrR4pYNjJYvrC/J2eth/XjquvA0Vk99O9sktTkx1Ls8
vRki5m2+nOx6xhmLhC0hE8a2Xs5RTLNxdpbD+nY9OE0HGF4+ZzUzcUHI2Bm+4fr3/3ESy+k4nu0W
m2k5j/W/TNwISciSOR6gZYTeq2jko68mTPH4QthzbapG/1JEbFZmF90KoA+H5HM2XhOCFH0k5AeD
hCVrcZsL32BNT0lbU1Sz27C7kuuRboGpfmRj/oM1EMnn07CZTGLsjCr5BGX8VnXcJdlEdmNlNESK
6TjoJkgiiK3PFE/JjQ3x3hq4n4hHwpFkUKjYWxNICXY03VjaB3RUTiC1OPhN6hv7zcMcEnhsyuhC
0VcutgWZGG+VoT61nG/gKDxUUarxK7juhk4pd65yz1EH8wdmAhJbNJyNI5O/yMF/yzL+Q3Pwb0HI
/xeNkOxiGEuOwf8sGkEmA5j04z9CdP7+H/0tHPHMfwmDjilyEmJ0TN0ilufvEB00JQIyNgtd1hE6
JEFozf9HPOL9y/DQcviOb7HGt5cAnJa2Tkw+i/EvYhZ0y/UEShDHQ43y/yIeWf7IP7UjpmcxRCBq
QaKiC6FbC4v9H9qRZtTGrgGSc9FC4wXVHGGts4L+gme5GvwfozHK5bGPA/aTOhCmBMNRM8UXHwrJ
+q4HgXsucv9pyqV4KuLia1PNCCqXdzb0JrScpEYZdfRTkDRYmu1TpWniGpfSIr0S1QOrt+RsDs6u
J0IWx4ZDkBg7kI1W9PD57AK5f1M2z+OovtXwHi6uo55b2UaPZJVYb2GK7JJkzpZCsDei8ike+a3v
LbQf7AJOsnecsGo3vi6pZPRFeAH+erQXQ7AwkdeG+qGgn/lk2LRvpokkmMRuu00+D/GH0zXHYiSC
1oqxQ02jURLQwMZjCj0TL28pTl0chhsfQvvTrFPsozJ2B8ervRSp/WHZrf40MqVfElvjpJufkMiH
F7cQy2I7Z1tWVIxQ5vQ90vV66/fEsLqpTee1cORemFRPzFhj58yeZ0p19VJE9TFqPP/q9Wi58zgr
SGOES8zlyzedZbk3DyRhQO8Qv52RAigW6rEWKEjLbjrRY1WwsMZ9LSLYM0bvXvuh9V+8GR0FoSgH
pXBQtNmqngkdMMdYiBNceBidW3V1OufF0ePwsJTGtrVjlI8l6T7Ur5zr2E1HJC/edUDYg7+dVHhb
efuKf35LXbQMkbwn5u9yZigEDSrsAJ57u+XbnQg5dO7OzGWJ7ejJG/Tsgfzc55kq+jPF+sPkmN0N
YeiICzQHUzzY9pOfGwdlp+lD3GnfAQKxyu385oKmhuZb8x4VZC5ShcECq9eobP2BtW9FoMuCcxgz
lx7/6JonRRvz6JkUZFMTYcKkG/cWrcp2UFR93JKK2mQ99kY9nP8xQPw9lP6HXOs/QyVQWQueM48h
QffYuZv//YHzWrRQoZzlZXDQXauwcoIiXMwKi3y7Tx5anUq1bSUvXRwZpzJpv4kQ1ncs0mFjREX4
v+QLmYa5POL/kI9xRiQtGMQH2MJzfEaC/xwCtATdvcYe4YI1azjlWYEJxQYqltfDc58V4qSrDAwp
Xu6t1zvfC3Kyn0LgXRLEZeNb8kuFgwsnt7EjQ9W7Nzn246QIo++DYEuP2LcQgEPwOuGUtNLo1f9Z
+/YEN8GfLqpPiy2iIbERRoapJvVCWB72pu8UCGykbC184Qcnd4IGNuK+6/kfRk6tggj7CQSwFqFa
bbMDdTVkb3ZP7OyUEoNUHIGJuiC4aDKXJOzlwrnECs2Izhp0m8povAn9xLxe/NDUbGOA0SDeafGD
JF/vNeq7K9YA9+KyRAcHoLodJnbrJAznIdOM6AHQPnTOGsk+ebvdA2StF3PSvg9+NFHotXZUkt4z
XOfXCkc4zXGBJAEmQIgCwyZ/fu/7Kuioeb/qLB6IKhXpiFAsGp7HGs9qvNQgI3i4JxGPJ0Nzi6Ma
fmM87Q5N2r8Z0uHhTshsaSyNDrIf36ZS5zFe8keiKL06aervrOJbQQrDLhlKdAa53wWEuH/4S/sB
84+Dcrf/gpFBYurKshOltqAu/BwAL1IttwaTFHckCRctXLy5uIhFTbh6EtGdqafS7XeoQ06cUnUE
q4MwZgFHpS3iZPbR13Hu8QARYoClpMFc4tIEMdQvTNUVGgY6sh3lHAOP7M4sXNKBNZcqPD5BBVDO
c1sUimA9WmVnJ8PmBuk7+c31DP2gUdtjeek4BxGToNiRTLC1CTMI6p7/Uxwh1HIXvJHOlrANpy8K
9fpGTem+UwLzB5VJ0CbCZ/vZmsQNw7HI/drfdXCXNiIW4mLO0yvf6RFayAtocx+cfKIeWsO55UtT
M+9H47ZWh3o41YTkglWJO9o8vgAnGmJJNcx31eCz7ng6thiAXNbw+MFlR82l8rtLjKS6WkwRdug+
Yeqk0zxYGTIqKpLNYs+I7ORRGr5GXtxbY3MP5D6GWlT1H+QoJ4cID6WsDahSQ0LTO3zReo3FKd03
pAbAVQs/eybyO3Y6zDN+5R/8EdpFaVEA73uPGosg7qJuX9sOGb3nphtXYwZAtzQ9TEBqSjGWJyIe
+0VS8mKNhiBbeV9D7Tm1lvkTdwslz8V6myXhqyXcdyxLxUazoBBrmEHhrlTXSQa1Qa2sbUYqaR7O
9Ky81anUgtDU/V1YJu+mUVpL4ZjHIQaVnKbTuHNjgm7bSVkbnGT7ivIDFAeoFJpKUHsAuafPWFKV
C7M9mtJ42zJLNSNu0EjmWNC1BUWTP7EmaTFn6iLwE7gWE+KgnddWbxRYf6CJk0dhRfdUYrZYzewJ
0uQxKZNDI/LvviaQ3S8jTzPL77EOXk/FGkIHW76r0n9re5t8eJIBDmOpiQD+cHKopH3RU20MyGgi
UXA2D3b46vZfpY8tyzbuna7BVzNGlxpchFDHIknIdzrUkiaaUp1adGxTm881+zDU4med5OJm/SzI
N2HNUATYp/ZU134PScG92MJqaONfSZs4uxU7UobhPSYf2Shh9FkKu0mfxNt1jKszwcNARPGmdTFZ
jaq7TF1yXI1shWGD5h7k94o+Kwr/rVO3yUHq3fe6qJpALlErM7vgTarMQzal2tafbItaLQ8Z1YTz
ZDrzrkZfh7cDTVrxbIeWu+/11sUBY986KJT79YksLBJOp7i6wfU51y0LKtkSeaFkf6vmqn5SMtyy
75HXeqonFGT41pg4wGw03Wdheu2t6Pu94WIjDM2arrXh3X098u8eRR+McpS0gMtUG2X1qFyDhnPb
hHNhnZ3G+Y7zo9rg98meHcCfop4wQVFfraokPnX+Yp0sEPg27Pi2huO/hrnlHEsyWax8diFGBk2T
mIGbLjqMqDQfwillZ4hxKhgWc2zmpWgeZ/1SQnPeT737exh4/uIOjS81Z/2iSuvTYTQGhIL9Q7Bt
3zp+RHF04F+wKgkpPdhg2yPP3lp99CvzsxJWSmJswqr6poeCMhIWvsrNUMsymNwkFi6ARrNGUaUz
6Iv4p1xAcu90e2O0eO/I+6z3RLDfqvKWQUY/tUQcWEWOo8UMYbhP1aUTQuwdKydLt8eO4GCB62c3
uqNUfZgSnQUZqt+rwsOLb6djMnrEeDQFcWui9tPpRzW9sAmEoAFfYt6i3VPfBj1uHjyU7mTYDB99
R0BkAzcTFW5n7kiCmS6J110dxrS9p6BfIWgZFsPisGef3QYEWzBBLIioxnL5bhoPo9AAXrqS7o6W
YkctQ4BQcPCeVtvx+m7IIMcLF+8uUw0iV6bYF7SQR3uedSrjis4ZYjFVoADlHsuQFzKWG9F4AlQT
4pnckqV0sDwv/FLUvbWdVFOgHNQfV5PonBJnONtgRt2aOOkp6ndyYluiWkjXZSTeyH3GStfB3WCA
TZahto/Smua8jeCZRwnNNyDAYo6vZLYTSFMb+6FFuL1QJgKn6ZniyTvZxvFz13mfa1xTZmp05ZRx
7n1WTYRm+Kxb5C8jrRGXuMattoxXTic9llnySZ+gw84PFBTx1qYfyUyMouYNhaFzSESHv3YMcSc2
7UzvgsueDGZym4fxPRtIuWIo0pNhFxW2f+sajSDB5lFY2e9Et+pjHE8HnXtVIDN5GuP4ptqMyWA2
fkZOfrEzrzlYsbnTeMh4CANOdISswY8Llnyfu6X2zNQlnAlGpdTvxG1NiBDbnEgdDfFZnLsn2y++
uXkDQyBxnmhLl88odZgBx17sqqInHwUXUGL743Oim0TapwwWVk4EaqbRL/AiuQeMYr21pM77EsW3
Tx+9GFG6KSdN9jH18ct66EsYQWnKP4daeXFlNF3iDjnvwmXofZvZ3zVhIKpT3zVY5An6ZBzmmxzH
ZrTRl9Eg7Ry7uv61gZSJOz+XOREsNta4nnm5XqwRzTz3QcJqMNBL+pyTtIjbiBcz+Bwmm9QzIwSM
3WOOTgJ6Wbc07bPF4zSmEBkhqM1F/hmGgDA0pQb+KVRwtFrilLho9Uaz2/goJ7+tdyXBJNNdDfE1
0+1Hv27qe9xExbYFabU3kTDE7JC2aSeJuZW6uR98Vt61mOp97TZfTHZ32yGhDsjqusYXSyFZlY74
4Mw4va4egog1fUDOQnFIFfSUMcevO1vD2V2G/s5ry13U1w2coOxU+YPDNpQYmBETxFDj0axKAtbd
su4OIVYr7vT56GMdI1qjvdEM7V2HEcw7gRZqdtgR3VOrnGdLSxBkavkl0vyfY7+o/WXyKZLqB1tc
cRnbxj0aJvsG5UE7riE0jTLFVpYNDnEuVvZ9IHI0n1A6R+TJMcnxKPM5HLKOHqUT9kStWBpdy8Wp
HJknC6XalR7UD4PYBS1C52lNJvXdegYdXQ4zdlpEOG4SIoWNBS5onbWV7QH5qhCzb2g157smpo8j
XPTJg18c2laFV/u7x8h2A3fwbFGI0AgFgOhXEi9beacc4Nm7XSXjFjOI3NBgtx7H8buJ8cR6AnPg
Haeix/o9mjcfDY1daEdDo348GUWzTyTLD+YK6/zTNUb9lqsoDlD3OkFJj9wCRkusAIvr0Im+QSyW
L1lnvnQeCOa+ya/RNLhXix8LKwb2NzNF2hKlpdy4CIMOKGJ+c1USqu+QX4vKIhVPnsRsDHvwIEAA
2hYPQwxrqEnfw6QiUVzR2kyd5SnwSe8WBgMAAK0fYdZaVxti56YV7sXI0unWHVVZeg/5kNO7jH3r
qEvMR4ZtPlSozy+c2Ec4zjgqQrM49HPHJtG09QedNfc+a1hbR+IOpsLfJK2Md1CB0FIUiXhnlfuS
4/d2TXkay+7GGmDR2dCQSdrHybCIEbeXXBAKOQZF3zPhchaIvBQZFczcC/4Ju5D1ZbD9DM/xeLEb
YT8Ymd3+tZorTQyacRo9EC6v7+lLp3tNUjzoWLvvCt1KDu7Uol0HtjOkHuaS5TADQREiewwxyO4k
fINd3wGRcyv96MAMgXgw/MpMnqRBsWA0WVuNdqw9D2VfXQbZqkO7lN2Seil8zT7c86V448MBZUNh
gNqYcK9WAiEHxALGKTzSQEAI7l1eNUYRhCrJz76AmFFXNQElXtVcWaF5R8swHpNET9H3Ua+x+4Id
GgPBFuMsnWk+C9yx/7DCNLvzrJAapceo6ns2j7WJHyAy68cmG8IroCPD3ChjZC0KU+/CUh99tsdk
J7203Rr6HJ5lbkCXNDsSeTov/Tk7KQoxrSyeKYAaR2NC+2t2WoRkeZvAiNiLMvwW9l1xhW3Gk0XU
YiCWHklvs41QYI+3Qpra65CVX1jpwh8lr77YQGvDk15sc78Kd02dTI9GAVItykN0KHNTXJBabsEN
ZTAnqomafUa/3yf7tvSNiwcj73FYil4EfdzUiFymLwFKJn2UvEbU42mwcS4aURuvjNLzdaqiX9dB
JO6L3rhwsxvJkGCUzimebLKC6TEDU5zSp2rC8Wta6qJXSx4h8BtvIsvaNprv1WyRzGxjt6sdVR00
ooDAq4cvyD30vWX76TGPYRFMY6Wdssw7rV86tbJ9FfnldpIm5B5pPKz3SmcYJ3bDT6S+1feaZMzN
WoREi51dZkoZgQjJMnKQ07BOzo9NqB5nWt56OdzZfZERRl/CSFHNQw6YWC+7aUAxkGVwqz/EzRtQ
i/n6l/ZQc55xZwwgWJHVVJq+NxpfXJuHrvtM57i6JgPDEvmdHcU9k4lXFulBsvQK7ATrV2WHcjv5
p972owdFpApVQlCQJmrObIG4jz1ik8jrYFVHfCWDHKSNX3GlEHy8YoAdj8Qwd0dINTfgZIAywE09
wFELtxANkhsZIy1JnJAtLD2tA71Fokc3siBRDlr7rMLnoqcYmQkhjzkDOrOtPh5IYv0syRq7tAMJ
gDFJavg0DO0Q9laAC7+4oHGFhWjSscGP4F7Wg6hM4K3D8GIr072oAUOGKsb+uC5APE2eAZ8UQduO
xhnZB398Nk6VaZPmiLQsQNjMeGFSiUmNAOnyZ+2Xz6PbXIZSs0BkVh+R1VasHghVM5mh9n5HNwsx
d0vRA/CG5Z00Wl70Lkdc47OCO2fZzTFMb0gq23c/b95kTXaiMfhvZfFgOogQocdEkHEM4wFo3F6n
R3RkyjARdTCCNlnr3ecuT1nvek+968+B787Z1Ue/YnuJdYFq8Ih1tLrQFf5q1UBePH94cHCZb8Ol
G2WL+YwN75Vwj/26kcQ6zb6xL752HgWdtmVzqxXV0aPruEV5nxzaJdGH3KaPpJ0/q9iTe7/9QsDe
ZnYg61kWnJxIx43usdwp8nHekjZAG6zSgEehGDnO5FNFcJW4yKQcjOpU026/Vpp66so4ebAjGOqJ
NrDy9D/sZYtHxFW+LKXHUqHRWEJPqWpIB1MXs/y5REkL1wefAluOxqTeFHLTFv9F2Jntxm1sXfiJ
CJAsssi67XlSqzV50A0hxzHnoTiTT/9/7BzgP7EPbAQQZCdRU91kVe291/pWiPzDoZ3dMarZsdA0
O4jjPF5OG54diPJrz7X1njrO3qF1pgLMjG3HSfktgS2RWIgkZSnM19Ct8PNXBWHKVWlu758/R7dp
ExizWkun+mz05DX59kwplPXJzpI152bxCfhR+zjl2ZXkSj4Oz6e6D21QWIwXpil2EAI04mEq/J0F
mmZvLBA4p6KRiYaJnonVYKp1zDX07OiR+NMhJX+O9xE2ew1Csil40I262ge1bDe5nH4MttQPpDEg
fPFLogIib9+HRG9G5uCeciQUyJuTA70k9M8DC2ENKIEjgb/qsAZsDMLY6BGgvOkDGpVVLF7lQDkz
VrhuEiMCe9SB9g59AJF2tKdMGFa6JlfjDoaPJy4OZUdnKlS5QcG7ENLF5KQTn7bCMsPj0IsvfmrO
19qRz3de3WyGn9zIdfloFcZcg+5eewd5NsH3NEGpvTSLKjMHO49dEW2ZHldBQZsLxWtmrFMUcHta
FhQZdIZ/eIWlL0YWGi8dw5079PTeTOkC/YWxx3OF+nI791l/gNS2SvLaXk+ySE75JxnRDSfSC5VX
zdHKkeV3UcenabIx6wmqi8IwvJOrMb1ZUXVQs0k1ANPjEIVBwhELtIBGngaYn+N/jN9xbOaVJ2nb
SIf+Dv33bpvrRWqIPXpryPd0IPa5KVl3BpvcFqynQPzdEycvZ0eMZA8KPR/W96tPLKfYDjoOVuVH
1PbDu2rd15KVYy4YRCXBg5j64smcw03n45kR0KApM63qq29DO/JUAX8qs/Ab9wR84OhuK/Q/odPG
57FrNI2eWZ64T7+MtLNiuqD3zr3gvvYcra+ihbguKbTVnN/KljJXlXik7yTQXvmQr2ZqhwBnUF8P
xrkrCYq6dyQ6wRoOiw1IXjIPKzsbyIBn/hWGn5O4kQfPxMjiOyMd77maAVgpLGGOCE4KvDAhAIuj
SUYvhHH4K6FFSBmzgKBEF700E6LcYSBDzAUscfaWL27sgZsK2/390BLZBG6WjbFTmReebW6d1vLn
nq5Rm+9Cq0HfTsF7TqoY0aetSMJRMsWIjmdewdtVy5cC4BzcqYXfF5GjqgZybrUC3spS3WIXSK0U
yr74AYZJHAqvfwfN79PNWEI0NdzFobUR1zehd6ZNekOThq0hrTTmS0QKRL2c4FO9m0ao92WJH1fq
MXhq0OWz/38rdateiHLHotFqb+NwojwQutms6dpkr+Cj1iB3+jWGlqV9pOx9xdwUywIXWntI86O5
/SttKL45FVmAYmW4cep83I9pN2zViMDb7/xV3loN+7jMt049aaDF8CVmMz8heMmPrRFrOkUd89+A
EWsKee2NI9ChRyG2HXqif4FtBg9JV9OfseMTPxkZIk7E18bn0I+wm7wJJPKD6/m3Nsnf62rYRb5p
v2rnewNCAX21Z97Ij7moIc522o7zHaZp4MoDXTAxt2/SLYIdOg6aHdYgzujT3kyf21kJKJ1Nh2M1
HOcvmQbjKNwvokwlW+pQMa7NYbYM2FzIUGfZ7fN9zjDwZJKrkNDXFLa5kag4n2emtJdZObdQ8lZn
mTl+xtj4I0hnykG6bhe/H3cmS+kXCGrPYULvJi1Ar84DGwsfkbGPq7i59U7PEcW98HRYD0lsEOwR
4DQDna6Pc+wTTdfZ67DA3QzlRK7hAoa7OfWrXTJO0woX6xejxYbm9RpNTpbBy29IYu8Xpdt9lYQH
W0JSgH81Brr6CszLh3iDTuv+b9kzmYuS35I4xUUaZbopGT7C3KeKQNE++GJ67AhwuyRdudfudAu6
qD+GRmQ/9FnEdjINN57DGAAffG9C23Fzu91bEH0gswOxbAUOcT80TaiJFoOCqh4cd6JPrTjLd0WE
Ij1okgWCPEUhuU1GSRM8cAbWCB2diY4hPi/JR8JxqBgN7T9RvtGEZQQ41xPGl3x2HgrZQkwDI73q
EoOn0TM9hIQ5IfBWyshmYuGaEw4kum4ehzwXF9P6gSv2n7F2mnDCV2n3GrRx/eIPn01p3yThnKuG
ZYSQBP+vHjvEpo5nfxXVon0ZpVZnmjk3wl2/D13RPodiSwNfbVxHD2jtEUT3VvJjZKHa1Fp8FLb5
KkNEjTA70h1Rk8jzJmXo9RRO4bodUfUSgd1mEZk3SfiYuN2LY2O4o/jAVBwgZ+Y2l9L4jrnP2URQ
sBgJU0pol5rcaB5aalvey2ZnGQfTlOgRSQbFfW+dqW/gVRsGBxHSHfwiJ0VlIN+ZpJE0aZEAJFxJ
n3+3TCtk9rBeRinSmoedVQBtQoj93hoczRm+41hJJh76uGd8YGQ5PfEOu9uujLMKGnls88hwdHFQ
slWuWslBX6B8Bg8RYs6H+3dhaFzShqCEVo6duRGZ6A/oO74Mof82hHQJXGyOa6mjkNE+X+7f3b8Y
MxbM3jYOxViH17DIo8PYRt+1EFjmmkxH1yoYjk3ZTwhUlr/DpBldh6Zv963DPsG0NVlLKa3tUBLw
uxKcwK/3L5iRwl2HHuefvwtmUFyod0EfOGNyNUM/uXL0n8HE5rd0LJLr///9/TvLLCVnAhRkvrcz
Y4N2Slf5qPtkeQE9Q4VW6r/ZyFliNaAfzpCkERiFsUn60dzx8xfnQ5cdBA3hjQ5ET48lNU9KOe82
EReIigAzmWZ26A0sT45flBt7JvUM86namvGEBd8vrS1YhuElpTV56Qmjt0z1LCU2mcmJk4PNihC0
9Pvoxd9y3lkUq2B6/ewaF3TIBOy4gcprBczgrTSrH8UQfxJDdKDyP9FPbhlKTBTPmlZOO4l9LXAN
GLVzJiSrA4sH6qFsT16ZM54evhfFVyn7D4vhXxfWAAX13gY0mmTe58xy93GNnrcO5UUBpt9S23Fq
I7N2BSf6uWGOmrpeh4UItfFM52xlUcV5atWVEp2GgaEuwptbpuZHsVj7o/fO+uYxL6KSck7lAFO9
0CZTmz7Mt4AirsIu/LXTS3NVdJmxshMMEyqxrdXYHxynHB+dmvwKR36drew0eX6+mi2SIiLfe8ok
XBCnqq/u3O8oW7ser5pJbw1CJeNoZRyDoIo4rNKJjtzuCYh1tPbboKcq7a4GMUdj9Fm4lYduhfNB
wqHRQP25hitz8SJ+IBqGrwU6Q3Mq8LwbesumsaZ17K78hp9pZktV2BxSA5BpUX7DHD6sEleUECSK
FtoaXjtvy3WQHGDhfPCm26i+paPKV6TxLAfpUq6UJa31oFLaNjumVpyHcy/b2F1D6bv8FrX4Tvj8
G+c8Isp790VVHqCU+PtI5gBcu11XmxHSWxiyTuX9NcfaWZEinu0jDHRZlV7LPHhidqzXdouDkvhM
vZN1cLaFx1MQUpw5/gR+HAWA1u6rz5hIeYA+HITSa3CHf6v0e9qBjxmbcGnoiWJF7xirRikPeSim
jQiKvayKdj0N6GjNrj3xX78MvW7WRqfPdjKBqyywvQ2Z8xLZMZgZSbR3lQBQtU3oeG792S7T/egS
6M7e8bfrmQeO7Ts7xTE9tOmRFZ5mfLSzkQZv08Iqtvmsn+3aJQ57dnd+wCBJAHjBCMtEIfQq+r8t
rqSw2lJnfrdGcetquo9OUGxEAZfQdFuEV/HfnmPxQWKyYVjp7zwgiJ1qQmDfZssmWe9tt3hsaPAI
OUqm9Dl8itR8Zyj5lfc1rh7FiAc4ktxUZetznG8Z0HfGlqk1e0xJG6VqyAUG9MfizucTIImA1VMw
GiD8C/TXgZoTNwrwOSi4NO3THs5lMRxKo8x2w5TcGrnUpKmLAlcrtaGDxoZjA2TF9l6/SJtjc9Pv
ioR0wT4umRs6zaZY0jNnpKl5xnY4hGA0EvDT1chWEXoaJFOcbjVRrqlNswmFb64lAFpu5xh50zbx
q7VlpE+lnzgApglfnQ219WLGOlNnkIncF8zKCvpbyhIY8JbAHWvWq2Fx7QzK/IZdYBVbIJ5rfGsM
hM1ibVTfp6QEYghteT1LZa3z4K1U9oHsBQG2A5kyA/eXjiiYVb3LSwdkbcZ0ZfpA2fSRsqKtPAIF
VxGCmqyp5UKYe9cTLR86GCs9ik/dQL6P95p3VgtDfRfYPtxir33A0xOQwEcjjhgNAn/h8i7nTWdw
22Mse8y9HOJNfyA+vnqvkbyQbBT5vD3NyzRAyRSgQ/AVhifIRQr4OAxXDH8Udp+TJP1m4ShfuSzG
RT0RJDREe2I9XqfxrEXw1WYl2pBIOO780Xkm3ciLiK/tHJ8Iizj9An8i2obEC1dl+KnjqUuUDcoP
INIWKOV7rvK/vb6p9iReBr1/DKv6ay6hbs6iZ9QwX8oaoAnNIZoRhHh1eevueqO/WQ2JbYkRxA8m
n0UegEDPHObmVVJe6Jd+Rx3wHkJoOcrW/9HP6u8Aq9lWZ8ZuqH1z9Qe53K/iNM8T/ANfTSmhfP/f
4jRd5sJPsgqaSkqk9uR/rmQFObFAehURZrS3BdlXZFE4rP3B9o4pTY2HlEIfTCCdeahH+F54wvYh
p6M/XBwEuZ+Uc57nYnCwJSJfj7Cof1+cE8yRFzFLAIbpi2O9tL+kisH4RFjyE/LDm0wRmAtshI4W
JFU/8nb4snLygTZotdv1MC/A19y6tB1KVHt6/sMFoi7+5QKlx+UplIa2af4k7eujUnaNCoOTQ5kX
rsqa00QR7TCHLUhgV62jZhjxLTJxhMGMvknCpRHl9feX8YvG2PE8zzQtPkcLGp7z02doOV1jhEgP
T6hpGFLMKaYXucE99052FOKl5cOswO4GZZb9Qd64/Oh/axt9sDZ8Mr4wAVgsgL5/yZtD5QFeMeVJ
LCNp/Ijsc7G/xVyRgRnjNw4l/t/GK/3N739ne/nsf3ply2X95M41pQPs79+vTHRQUhZZ7jKCivUj
sq9TOxgbFTTWoQ1jUGo5y1YzvpIO+aP0ZugFzg3jLKc90k7pGMaY1LIUAGZP/60YiRCauzNRpP2D
65YfueQQj9bhT/JUAczw58sWpm/6ni0cbpmf5alTTstHcTLGLFTTXzHm07AoCEh5sjdLtsANLweT
gvqAQM+ZhV4H9pxdEODWKED7aYcqMRns8rLEBXkGANUabs0htQFPt1V77syK5Bj0ex5eeObGiMjn
7/ngd/uhSRg4MJpY5QguLhXUjcj05JpWNFSBJrH3jKYfOHhbr7//pH69O31XUpD5pufZDBl/+qDK
wtEm77Q8dfSNVw0P8MoUeqv77ksjOAne8y8sL/lcy9Tc/f61f13deG3PchU1iWsjCf73TUJ0AjBc
qseTZcptMRNygUiz21ZeQL4YbdPfv9qvyxUWGWX5riuVYtn66dUkEGyNWlKeYtv4eyirNzTeq3t3
H8LUj7EK/v7969nL8vLTM+AqR5jCR1qMZeGntzbVuabzUZJ4HwTeNoaTyJF4b8E8WpXd0uxYRgRx
Sds/NJ6JlYBHY2O1IdOWJuAyHtW15xxFWD3fRaN5pUDhCKqqIdgYS8ptyoI1Awd8DBt94gyt/rB8
2L8uoL50Wb54wyBs8lv8+wMqiDWahkw6WNEAE9KzKPZJU9+szg9Po6fGg2UZXwSDMKm4XARV3ZKK
To9tkSMOPgqRqtg3QYdn25kU4wwJj736RHxv+DoXb4EL5OX3b/r/uJ0VOUCWxdvOfv/ze67sAS9i
5donWg00+F2mHa6viwMKwKMVlNamWIwOtMLD3Dz//qWt/7HmcSfj56IB7Tny5/3Qo3nLa+f2aVzc
A2BappXlo9wBany2BNN8QJ7Tg4WzmqTRllnXoqmtR6AUaPz6P9zt1nJ3/XT3YZBxfMsxXSldsVzt
f1lbSK8oBJEt1olARNarRT00L5qfG/dftJ+rN6pyHjjOh4ZnlH94sr1fH22FS8dFUOcxsPl1WWHW
5YMtME+VaX6lJ1ihHBHTF9ff5yJ7xuUtrsLNaYEGywjHTEK0yCFDkki+e7F9CMhc+VZb3mHuSvex
x3tHnR9bNcl1M2qGUOKsjxlcPo6OdZsjjhjkNRGD11nntMcD6YK36wBwwh8vJGZERm4VmtprCHJK
0GdZYRhxd7kGH99MUm1j2O2bxMmfe9EeOq2KM0OJZfBHmBPpBqxgB6dCNWtNYbSWkY30q+GYDqCG
vcwq3hMzfLZnv9klikHhQK5H2K59bpRN7GFuDhNb7odRV6uwMi6W6Kf3cYAIn6BKMvL0uTbgy3Oo
vTT9MDMXUww7GyqqpDPxlfu9fym87KUNU5gWkUV1Blbn9zfv/9iwlYkRylZsexQQ98Xsv26XIqZ6
JB8chvbg+Oc5dfcoDfBwN/5T35pnP0SGQSovrUeLQqYhW6JIiteOrOwjsW4Ml0k9CYFRtnaX7ZU1
0CdAy8iwpKqPnXbfXKLqVjgU7D9cuPvrE69MMMNggBV0df9+J/7XhZMxgmyFM+DpLhN10ZjMxvSj
C0P3G9yGd9+YTlnmeg/pPAdYn4hLt4vu1ipCd6keSFYYYN/Q5KhQPlwWODndZ4F6sB7XDDvFkShY
+orJp5Bp1bZnyrd3AngibcWsoWGsZakvIoEujtUxB/CXMcmXyNRP1ljd7ierlrr/kt9wTLEwqtHe
ZjaEkYDZ8tnJxdNoMAuBzVMHiJ43YxYzKWTJPGg6ePUwqZ3x7osKU0oeAzhYpmUzp3vBO/yYB2O+
qnGDHcoWnZdrD19/f1dYv9p1lMkezSpiCR5i+6ctzNRNNPc+W1jmgyEfo2vjtRr/O/qnSBHsGAKg
oRHHSDAtHRBs2rNgzCKKSFUV7uv0D6u79cuWKiEI89hgIWJtc36+Hh2Ta2zUE8EDMMiPXoOkwvO2
Y2nW19ihk9A+wdItiSpB9zia1S6aUaoXHoO3OCqbSxdb0R9Our+u+lwSriZhSqnYLX8+QPmzjSab
5uHJjmIojgPQBPoVwcC8IY3AK4428jpPmhPpkVjRJcz83OztsyCn7h+n6r/o5v9yV/1y3l+uBa2x
ZYrl8Or+tObnuHOqJjBBDoYWvkDcCYBS9T5mDLgaCIDguGojfWXuuWklqVZex7UZQ/UYplmxpNfc
mOsH/D+ds4H4hsMCieJ5Huf3P9xXv+5OkgPFUpRgbqJA+Lk0y0QUj7LyhpNR22qFWxKGbmheUMcq
6rTUP9CAJd8Dzf9jEKiDofa65NFWcR5djPhZzCBKBs99i8K6PtZ93EEx8vNLNg0P0W5E6Ptc6ZEI
SGVfW9VWL6wQ+ZmJJYYjomNtgnEvZdpUm8lJazJe1VcigP42Z+Sf5SSCnWG2OTqrqlCbqEAQ7iYO
zcVFWB3pIN/1vouykKx2gVLfaTz36Goxruop97atreGiYRY6uyA/bJRpOwdi175rskVF5hUHmgUC
eRAEuLks4g30++mRZ5pkpHk40RsNkDca/rp03OIMHAty5/Klaqd210+ls78XICUDPdSvor3MuCVx
h5AON09IEPptDrjnzZo4zidpCIO3+po1lLikwm4Np7WOODh/EIM0n3ox++QN1w9hRASd7Dr1eF9E
E5qGZ9PvXybdfTXLGW8EGSkorS6xZTw3NnHhIQknueeED2H1mYE/SZH0106yng73SjoO6h9jgYI9
UT3vBjvBuiAu92plMXtcHhwaxx3/cOb49eZ3LSp9/MbKFeYvxW5c4JBBzdWc4lRQrdXr+xm6GrY+
HuCdoRkgEBn3hxt5eaL+dcqSrsVj73gOQwpP/HzebEPTbvsxAkyYpu3OKMGsdb06k96aHRMi5zaz
L/ZAqOnSoMoC9kTbLyQV2u2kf/n9tdg/FTiw9Dlq2eyEmMFc85dnikR6YekaspBGOqg9v7jwELEF
E4ZlIvvdY99wjoRhPRhON20Wv8bscSe6pH1+SlJjF9VEQhb+8BDHxTcOIjSObYKCEDqORs7ZSTHK
n6MnwfhvU6LMhikGxiIFYTeO9p9Wet/65ddhjRcSOoLLeIoaddmb/mtjdzImlQ6i7VM0anjuC+Bh
zl3zlC/Zi6v7n7Es/gf9kBaku1RTfBwWhGPS4oRe3b/1yfiDyeDn2W4SxqdxTGdiqvkSc4pH4r7E
j8NGuv+Va5Q0D2ldgPoAFWmPKQOFFqwFQjiGIBosf4qB4rGbjrWeGaYkUpxid0ESRBW0iP98a6JM
MUIazzjHxSmJ/GnryuZHribjFJcz3KlmoY7kDRydfCwBpgU9sqVM5Af4yodkYWX2iQOKGbl2AF9k
zke/IHGTbyfMQgwkTsXy5f6damIKSqAWfF3AfQEPx1PhkqHR1clLGxAGlAU6PFCLZodROnvbN5HZ
jNGLBktrs4qhmNOv5EwiNIYJyMhq3nvRW5SH7t7T2NmYJaAXNyTRYXX0endm3u/hAr0glruwW0P6
S47dxFimyhx9M+IPq4VCKXJ9nZ2IA3gdjzuBTWtlNiVh6wF0xREtic1w4zkBpfoKk3nToGXZjkHK
qCBjwGpNTn1WeIL2YO/SezzexYNnTu852FVEq9yPZ9NQ3ZwEDmYVpv4OFH10aDGK3a+SGfhDwez9
2MVQIaAiuy9tapNZDd1pR/nCZB6J0EZmRnshTK27JIifKC4qJPcLYKcmveijLYBHBdp8TUJT7UO0
w7Wjghc8/+tU8wyZhhbsS00FaA6ELGo/5yFcgsV0gmC2TFFgyUECoVzsOmxbBig3RldGDZcza4uF
j49dHrfWgXswXLKOEK8Ko9hHY029QEDOSrlhuWuav/DOHiBEWq+Dk4Jb16GBB5SW/FS6+QWVy6J2
guuaojwL8VHsW0SupC0k1ipuqZ+UBuieBvIVwZi9TVDXwPDCD5l2BGP7scH8J/xEj+gRqxVtKMs5
+FlkHe3cOYQU+2jUZ3vbBjUMqwGmxyottEWiqvsJiPMXvwkRlnYRvlJc8WBK653Re0C6QgsrX1ge
pYnFv4pw9dW9/RnhLGdncPnboSYPEab2wIsmHcHpXOaqldjj/+lQmimyQ7+G/IRKHSPZ892YOi2y
3FGrVxt9F0MYepnEThaXYuweS4v4uYLQ2q0/IK8i4PYzSli9731uo7u7mBjv9ub0TJgINSMMJvow
w1nuVWNl+yFC3zeZmQ1ADJAjkb34cUi9HuVsP8EJK14HNOIrOD4R4iT+mOnuASOPxWprSnQjdBe8
bkDUEonxFtec+gUIsF0e+8mh0eZFuUZBAgK+5yTDvDhi+COsfYpwYQMJQi/Ay8/1y2Rn3sZ0zW1i
pJi9JLTShJ0XyiUjz/LoAFV/gcwQrqtadwxPnGwtZiasRbboj7DeblqefBPLKQKC7OCE5ZL6HS5b
7xQitjWRQNbRhWZJdHQSVqHG5IEoiBjZ1SKFPQcMYdMzwHqQdkMzx+P8tGQ1civ0XIBAoYez4Dzs
gQ+T3xie0fZVFzOOF2UKhpMMYeVFFU9UKvBkmjHb0oBUa+0lAl68460zowyPft9wypShfuVcuy5h
2D5xYsKyopqHogVmCTU0wRPxjHEnX2GGYo1pmjnb9K2iobKEl/H7RyTI22R4+eMtWRIfUVBF3AHz
qh88vSMPzb8ZYWM9VjxMmnJ2HSLGPMX44JcG7nDqIS0mPn7ikCFZZ34pq5GeXDG8pjbhbQNm+k1b
hY8IiP2XNP2LjYEJayN8+JtUPVSSOrSxbSLmdfYtJos+6BFC3dRoNa+05a2dSdomWLUiO41ZeM5J
gIHoirWk/cgmcNNxLkJQcmm3qZElncvSf27M0eUt/Yi68EhMtn9KFSK4CfH7LmasvSIvKVy5dZ+/
5elb18AHxW11jlGTH3oI0UwZk7PhssXVyg3wgFToGj2HYyUZHOOzQZhMZaD/sEr1WLamtxtBCO8B
zj45Ba2+FjjUsawKZ2OYeNI6FOZAtIhzCaf8jS2fhQqNKu+2SaNPAZBDQ0hoGmdihQUJLn7GMJiQ
O0BaYTncp6lJhYrI8ZtzNWqq5U7tDV3xNJvuVSXiRxrKzSQi5rE2U4DAHd1tjGqqCJl3E31bnqec
4zJpHLJw3gNN2Ao0BNKmfZdzc5Y+orrnY0gqkpshPTABHnB+GfswwyiAW2y+MpKk0WbOELFxE+8i
bMtbXDH5Ppg1XgllpaSkPdidKa6ULWjV4NM8DrXAyY+sFW2SLbY+Pfv92Nab0rP9CwK6Dix5Ge2Q
bpl73tdD32bTrtTpeHSFxnO+/GiGwvHaWmgtSHeAG3rjy8AqtPVYQn3WoBdth8lahB0APlYlV7gv
mqUy95riNk9lsR9IdAFNKjGc9CkWn6Dz1zqApsw7mWxdz8VLOTWLZSS+tOSHMH0dkw9TfZLp1Yk7
76uEt9G4OsOvVTpAoIb+BZUaWQF0jMs0ZswSuR+5B5UXGVF0VEa71YHhPOSFM0For2+UlN8Bsh78
Xs1Hy9w4HKUojMbvyDlwH+bNE+lRzcosLffgdN41S0OCxbqOpM/p6+QQKpKF2cVuTHWwa1jFs0Bq
G2JPJMRmsPYc0bZdPEuC1NxgYTnF9OKoOiJwUHKizdA2fUTVLI8EuBGNqZ2X+1ima0V6lEYtue7i
XSz4/LaXl7bQZ4d7hqUV3U6WXsrEqY922jFODkjXYwVwEOYBPBS8ipVXA1DYch+HEdEFvTzPfvZd
E9Z4DZAFCRo8e5IFbnoUYByBrQHQn7tTbAWbaD4Xk6qu6MuQFDuVcWTyDOTFrIlL5+2IgTTQCoIg
MCXPpfKjBxf7hAVv8KJrufFn4W7qYPi4O8vbGI2RziMyJJqL9ltylBUEGdW26/swpK2EsepgjWpt
WZsRaet2jOkRlTSit8zz0bSaA6yzKtr4ufVU0R1Jur9Md6cRIzikJx5jNCWrKKhIqDAx3DsF1ntZ
YX0fFgsjDlF8wrVgUBd9Q1o8HqpW3FC0FpspqStEAF1woshDJ481em1pv74E2DP3se1+xIEQD+7c
LEal5Gib2ZdgHJwd81BrFeVLeCxen9gs2nPtSRJ0q3XqJCTJ5dD4ZEkFCv/spRCNee4ItmSIOq3b
ySloFjcHC9uvzdH8md7eK8n25jmb0asMxARkceYy3u777eSJ6IqcZDfM2JsBlHgXq2sxngx9fKL/
aG0xZWQn2oI5BbN7k0b8iWW8Pg00jx5nNmOBvPUo/IgFpE2v3eyqR1onMkZAGTMRRGDJ2I/8kHe6
f9WTfLoDTojHGW/3cyii6V2mRHThvA/JvETSbei23ho8+RujnkmXBJXMPJCbc3Y2jtN2R0QezSYU
fv9kqOFo4mt+aDuSM1UIfa1yZQqA2XtMTKfeExeOaWZGeAezAKFKE3/z+nQ+jkOHY1Xlz7WVsqHl
xosZOtU+EY1iuSdXb3YHzOBxcFSjrp4LqKrCgjDNzhkegorXIgTicy+aF52Pn6Q1BM90i9BDVan9
2GOypj0EYGZKGsR8qZ8fwJkvhCOFNa+fz0QszoTSAx6o88F4n0T2iBOpgwr4I4gSftva/KAeNja1
3V7imumonumCtql1rNOC843DvZEtpiocYE2F86iXzXAR+EMPUvvfoAPYOMfOumVKNgdTTmKUJubH
VQLjBnSnf0TADXACxKOMUzEXrSQBbic4Pm8aemGkquIJNXZJto4PITrqnnyRex8DD5iasQV1WVOc
QsSRz5VEc8NqQi4F2Yzj2CUY1INlz6DUGvPolDhfJPHAIGYbJMlVU1mbFsnaqal0fATReiOYvdw5
zhx8kRFqm1GuhjLpb2Hv8Mwljbh6M7tyjfR7iiP7FgjnUbkjHpBBZJcJL7WKM/XqCzyOyPseOu2c
q2Gqn9ymap76HkVkX80OiSto1pf7FhwrmPoahkvTofztPDE+j0NtXZNOqE/sPmrrTujhMfrspgog
QY8+dlNDA96oYTrOBnUeFfYnRw3O2chNDJamXZBd5H0mH81lRsdqGyTmulKoQ4s6D58WpExVI46f
0tEB0CTGl7wFWjCk/UFmGLtpG/ovmf81mF0AKJZ6GcCv/MMV4bEmg2SO2daXcUFnY3vibsO8WAaM
EQvALY1TbRMy81Y0ztBcFeMxN0Hm+zVxUU5/z5rot2XHeSDTAsBFls57lQ3QDbLSubDVTPAhbARI
VfGDVobaMlWx102dEwtgj9PRJH0DN5crdgkivQdRih1invScM2w6tl57sQlYOo0MWXy3vvHjEP8m
ExJmaNf7dkkpHk0CpetpavdlYL4UzADOEw3pe3trbqK/ip4ZrsL5usq7ILlgsWZptuUrI/jXoZiu
tYGry+EENxVNguPRxSjaRPWBLPXPBIQamUne5sIyahL3UxzjwdFN1myDxdWEVb95rHTf7AsI9Cgo
fNL52n6Pv9ondQJVZ9w1H3bbCZBk/cw0AeXOqg+XNayYjDcT+XLoUhnIydxkvn1lWDZ+zVwsKNMu
J0CQo+24JSwQeXtYFdRbRXMd2jY9WW1wytusPPs6/Ra22iC4YsTR4TAFKwXzsDsiqUU/u0W2Fa3a
VK1jWlBXmDjE1jU1kbscJIOk/jZFauKojS7Lj4EPBzneT5u5i4zHbAMghZzbsBWnPHZpmJVud+I4
HF/c/FwFc/gw6mjYYQJQkPljAwk4mBPJkNWNeA8LVFRr+hbYzcbh2Hm1PMTBeA0RXB5G2/7h1ZP7
kJv+ZfLxRUB0Fwc9JcMhQpa5MQ3x7qA43koqCoqmfokQcqyDV38afJYGW7Ctd8PwfAdBcTYyefAV
HGHyzhaRCFJz60ogAtjqqH4w3O5Vo1pcN22dbytfBhTsRA32oZU90EIOhnK8DO548qkhThUIsA5l
HSlPcMa6StZnL7EfrcFvnqnPuT0Xg2weX3s/P/mpch7x5Z5LokkQ3Trhjf79huwCvfXC0Ny0HrJK
Es70pdZVt85q/WhV3fS526EpX1VmWD82CNH/j73z6G1dW9P0X2nUnBfMYdATRklWdvaE8Lb3Zs6Z
v74f+tyqc3FRBXTPGwfwkeUtUSIXv7XW+71h86E3xrU7G4P2EI0xVx57CD/Uqo+p5R/+SA9JlSrd
eSgvGVIhcsNgXzaoKuzM7F+aQXkakSEjM1owO1EdIw2xCcODyKHy/yqEGA1aLjeniWPurUl7ESrr
g7WK3ahmHiCrZZkLqBHkbYmAJk9PTVeQkMwusyUK/gdkymtd2ZeG5HcSrddVY+4SN9TSGvNzI8cs
eIf8MVR+S5hxIQ9vcOxf8SVvKvnVDD9xUfwVzWhmVGMijV4mgjyX2PbPsmJ6yCwlN+z6yEfZtotQ
x2Sr0nnqiHdMbMW4d6ff6sBCzgAYsHWp0eywRxEEYRq1mvyUKUBikjTo38TXlh/CqkSnKi7Z7ZjS
k5Xrdhfp78qojRc5yfetaOQPaVPco5aNl6qo+L6E821aVAEGlpB5faabTpfU5j7p5YduiBavmxTt
c5QwHBcWba9npXJhL3pkyFd6N+9BqmVXSNAY/6zgKqqrlNC9SGAd85UsCG2YMBpjCaekJ2FSNP7E
EngUqkyE3gO0gGnhXu1grMYG+9dqouxYnfLWMdbtmHDEvbKOM8oqAV9pcfEoE4mfkDYuL7RAR6k5
/2UEuRHIMH8ifDEUSQhUQCXmVM2xSAZ5DxfG5jjAM8a/GXtYwMoifbT0TV7ZQRyE7RuYjSq48N9q
RxFC0nYSTOGNMD2hGpvsKFxLrHeQCK3r/NvQMedbxZTku2Im/KXGVC2cu+96C5vHSwTp+bj+IhQz
blD8WOdJHqaDPsmTMyvx6P7Yd+EqgHfSDG0/kvv6MMmAtT+kSRrF2UEHvLQzDUMXLZoD1WhBYdnW
mWXdBerEstvK2U4xBekjfN4SYbndj5knRxVhUH32OfR6cmIp39itrjB3sW7ax1V/m3pL2SudwZSy
iD+gKUje9pzYLkepkCJXIWLTj6bxfVJbkuP6vHSyTAf7NAhHskzin9hbI1HpJ4g2cSfufmb8ocdJ
oqpGv2W31SjowhiTyFAxtZvzYnrTO3mfqKieDfGMiFbU5npfYnBNicBeDKkG5qbzFYqnYRstnVKx
9eZBVvYhRXYw9e5hFcXbambSedpSeoZWQLE9Tdw7bETNbbOT9+GvdsI1wWwHRnODyYapdZUtWlN6
ULH+claTqKOtmSiizWMbNUGnrxpcukVlXyMPslccM3bhirBKCpsP/ob4RR68PkmkYzeR7jPNOkF+
CMDB0q/Wobo4OLbooEU16BRKl32aiYTnScRmy3r3WOdyd8/bVN0Xag+UKBTX9qxPmnrTsujYmtWX
aOamV48qgR6QEwAqzMEH8ZWeGqaqfUnXo2qra67h5TYlqPlCJgQE5nsozcs9ybG3yBZCJoUiOaX3
vDG1B33IJZfycTX0BbuAqYkcmTAKe40X/chKdFwuYMiu0uLhkeJ2eoOzSpOu0Rdb06eOuzFbLgoq
N4TDhEqhg1RugkmxVeXO3IWYzGDoj6KRvbJGK2IbuQ2uMEh9hwDzUwy6tDKiEU58a8WUiw57ir1i
lomslwbmNUEGrrYS/X1avs0YdZZQh2wx5Tk/i23xGVrlx6ABmiz5U1fI8rM8rqhNmdqw9agfZG38
Zs8fkyiGhkSB/XthtnJVXSa7A6MSX0G1bQNr46kQqfdW07yVwvlYUYyW2DxoLJr8eFZ/1c2SvMA3
eDOl2sPmt/2tgXdG2bNZmspxGMT4pFKQJThlR3mgfWACt+y0cv09JVWMtCGnc4WX/ksYvrMjeipA
jO5VlCluEmeXfshFOhnJ4q+Eh3osL7MdC/rjVAKnC2m4PLY1XtVWv2hovJuBzJBJw/IOTCrWo+6G
xutFZgl0UuqjICdiIJUY4x6WOBvoBjUvmTZ0bpO1zbu5SRHCqZ4vTVOJt0kq39DT1del6v6UA25k
8pQSBDoJxutKzDAw8CqcqwXtRzatqk9gzbjrBgunbkXoyHm9DrggVYFB8jrW6ZCCgdgcHEioVfpm
VKCRbH9sYU8fQlKX9HyRiU4LdfQ80GT3MDkBuiwiFmO5fJzS+TWshNmPsdA9htL0oGzQiL6MI6tt
NnNF1S5neHTLWaaUucI8g+oOy3M2ROp1XHhjW+WjNc3EajfvaUIPzfgYI9nc6aPIzbH9utTh8Cha
e1XPxUtexUFlVNJzFE+eIYvFe0t3JcixqfDbSuqfjaYg0TRzRx21u+2FaJUZjzjUYBUpfEr18j5h
evISW8jATcv0RkLG8j47Fis0MqvQ9kaP+xS7eFPvH6p4wHyYY6MAIbKKljS5AQv2dYPuBXf++/37
Otqjjf6d/5ivPbiWAb5VD9pZvppP+av+DRosk0xKPIWCwB8nF9pGbs8KInETR0Wi41lUYdwBlh32
xu1xMi/J9AiPvcaruHVhzQaq63ln7/x+Rllmf5Ij4YT27M2e7GuHZp9ck+v4Yr4pf7C9YdVLsACq
5M1UlQ0YNeDe9N6g0frwssI3f820q3biPn9YrtNVfureW0jr6EzQRGF43joA12HnogQTen+YArB8
1KswQVCQiOd4KQhbquOneKh9gnUa1FI0KofarHcYIY5BmA4qUvzWIr9sEfbmVJ6R3VVnc4jfp6qY
uVHJlylz5VfGQoB8NABSxLrGLiqrY56N02dVYwYwzEJ1WqDcXYdJfFmj0u+mMX/lQQozqYpYYyb5
K0iyo7VQEDItbtCWq+qrMuogZinLzbQkCHXxSj7E42vrkf+CD6t/JYoARebhmmFcFT5ejRu6yqae
dFfbIvd+fjQqCXwNdp9//WrEKThijeonldP2YPyEAxJUfPj5NdweZR1DYyiKo0Q77UDn6yjExwLk
1m+2cEVrS2j4efRvv7Z0R3arRp6ySYhjVRg4ecRRw0+Jfpk/5+b95y9rSJB2orUgxFsYZJgqR4MG
of/zx7Aay0OzxbVsn2CaZIIzt7f7eb4uDUA4NDjlJBWHnx/RFi4ZJvz4+7mfR9jabGWfOTtHtSxt
x+xK5uvwJ0P056NrCcmhKj1dJ5JqZDhDfQi7qAqWPm+7B7GWh6DC3m3VtH++e9cl5V/H+bfn0gYD
J6klTpc+6fNaNrHfGjJCpi5OepcJDUeoLR+TnU956JB15mW6BvAYZUqPHKMQolH9b5kYP89FRpsD
6VUPP7kYPz/ox4KdJlbGz5k0ZScWoEgoIlV/1BJcttqerLHtQBPt/b+4g//f2f9pqX//7//4/C4S
mh9sMJOv/j/+12/i4rA6//7f/wF9zoTI8j87++/L7+Sz/PxvXvOfxv7qPwwo4RodO5QDNB8h4/zT
2N80/4EyythctaHa//Wn/zT2l/5haBZaGIOelwqrEHrfP439FeMfm0jGgt1nmRC3DfP/xdhfsVTe
6l+JOTAWFUIE2EXAfNZNWf436vogM1jXeBZgO3mrOgS5rhB6libFhViKzNYtEUEirQpSNhNPT/GF
ItPb1hapuOVqKrvKrAZqTgJ4LCaRLdCoP+CmEhSDngInffYdjfw1k3/pJCCxQZJurS6rhzFLPhsj
jn0wVMSYqslEVSE6y4uBnXpBEtGkx+KRYDJIZ0IJSbzr9v38Ri8rw1dtDbDjHPGHiw6JKbdkLzZQ
pA3s3JSiOlo54qV4Qf28oK8XKyJpclM8QU5mFygTME9+0a9F7vG9UOeNHBbiHdqRwtYPd6FF2WuR
RG8klGE6VzSn0JVinI+zmjwsSANDd9GMD9YMsb8UEmW1zR8aQYUqbeK+EU2BgI0LHQipOkmd17bV
ocZM4RvmznuaE6xUIG7B5+TP+GqJEk1XwrOGKiVqTSXAT46ZTNPCCBaBrg9K4K1bqnKKZ3YqI20j
UEsvtyaF1t+2va0LfNdpflq/sxGbWtk4Fjkaw1K6iFEuBw1cxlWdmhetKd26znZD3senUJr7s5oO
OPaMg4PJ1bVo1dyTK/VXpOIxFKvg2UamNzty4B8JKoilyE/gwzsKuWFtzzLPjCVvkUvrbIWzeGuG
P2l/sWQ5ep1ms3KLCRkeJOqvQTWMw6QPDgTA2J6tZD2rxRAUq3FfEpSoS6Hqlya/ZSkHxCTB1bMc
NfpmNtvhr7UveuGObbTkNFX2rWN0bY/rQCi5RmheKhBinxjFvWI2tWNJWsGnUoV9ApM/HLRbh3+l
k+tbe77Ov8LKyg+pUeN9wdpPYpJxgRO6XWIKz0kZehZRE7cYvTaXjgVSskQlIDsfumxWr3up5gq2
Rr7ce2WUXKWaun1IL489VL1NmZ7VgZQJCuvkuSO6QFumB6JnojOWC6BhId4Uvag/TllVv1Z2smB9
YxKA49bAsX4oChnoI0yass97uGM14qkhR+u1oLEeph32KS90mB67FbARj61pj+0iKY0Qe2VUDTvd
wopTgmcCpGETbFFshpbDIS7U3E9jDNK0D2NS56cB13YrbLFtjuRln8KFNgeB0ApZCHDlxVW5ai5E
iozOjA0ilCXkWux2j1KV+VqXa45I8o47iXBLE7H7pBNJbCsp4wIxvIY1fMjpeEmhhdpmkrIc6+u7
YEbaMW9uBnYfZ1Ix8NRKQUK1UUzd0fidRUm6n4rRJU1EDiSVsGShj34JOeLDbokDbIK+hCw7x4qw
BLg97GSuN6xUmgaCsNiK1mq2aDoJK1twZxx50Nk4ipRCj1rIZdUn9mQwCK/Y6MXkz1aY8+Kl6YOk
T71hssbs3wCtMXo1413OPnww168yN1XgYf0UpfRjy7mu/Snqb4M2/M4wlQYe71UnTxZAGwFahDGQ
raUadq4b6r05KZwulTw1eywxMgDpSm2wcpltC+3gMsLykmWOW2aaLxbrLjNCkwzMNfOMmgKkapHp
YS1EexxIR8EZScH83MvHAeUXCvZawlmb9oPhDNMRc6cFc8t5l0YIogUUim5aNre4xCl/NDHUHFL2
IppyUnNKO46leMWnsTtKyl2sjXctZF8QYXw2Ca+5PCR+MWSvgopCVkviEY39QghhptJxg+rRK0v0
lvUQamaQSpGwqEusV0+xaL3FEwyEUsI9fpVHM5jb5jNq5POYsLkZs+rFXGpj142EtMdZuWun5LdU
VdPNssrYUVfzqRgFZNJCbz5WdEyipJgCpYqutI5xXCcoM9LFypPafjpY1HGJtqCbgZlhSI3rrfkn
kpLwUMnDcw08fNOS32Y/94Fe0HyZtAZOECa9qTq8rQTQdav+ZtXpqRLzO2rPey8236oJqSsZC9S4
E0wF8lK4ObEWWOaLJHa+KZFYFkGHcWSBwFqTAHYnHoJoFXHkJ7m4FvEVQaA/SMZzGUvryZS6xV7r
WIDy/A7XMHlIJQEONCldJFF+QkSog1WKfysrsHZq/JHWSN/n1r4EsnFNINylljyMSIeboeQV2+0L
xpvrXaWr7MhZ6A0gTpyFdNm1a2nR8khoyE/aBYckzdYMhCdink+Y4ZDRRUCGEqmkKM7GY0QbSxZE
8aLTqVNmrXCzHGdeYgFqOxZXjKTM9TNU8S/L6uxFp0V+tmoNNXhBVkM91/diTnZYT+JcqVINdPro
ZhJpp7Ypb5Mc607RgZUOVl3ZJX4wXifWv7GsEI9tJlP9k83kTR8+9VaHFkfX1ixkUOwQvwBicoZA
G4jkzssIZ2Js9eC4LizerepBEadfdP/PYtoILwoEsEG1fo1IhbweICkA+68RfNABK6vyKmgoJCPm
28Rav7Nx+JUugxp0atphFF9iMJ6m5I3RHpaLeDMmfVxSa8Y8Q6xddWCqGDC1dZe+eRIBrAgW0kdP
U3CwB1e2Z/ZSrlyuT9jg4urX59e6YC4Ulk735UoM3Uh6imt489ZCOetxbj61/YgfkqDv8R7KCNCl
i1BnQE5rivHbjOUQG63ArPWT0Yu7CK2IizOtjdkWuGfBBN3gDCchilWiySHikdUXbO4gJf/JjmKS
DfLevAA4k5CxvHVtVNCtws8vibKT1sUY+MXiw4InVrSArWJgrZ77MV/2xih/suGLgEoG4xSNYmyr
nSAFALqWI6r9N42v+dgUE9v6nOYGbddT+lQ1JG3SEPieDTZ1lVQ962rzAdVi3GUd00iEisHrrcNS
9flj0rfYI6t3k7YMloLFK95NKr2o2haXHK3JCAIzizM1u54FTxbWX0kXs5NKy3PL3prZvZcA6NWX
zVDWl+uE9Zs/Wu1LfSWAJajMQoeoif+dVEuqDwOEKOox9wbwb6g161c8pbIts9Kz82p4wKsrciG8
U+Frdkd11gQ1/tJ2sUrvwtB3LOLw67EySAdmjvRgkWGA0qvhRqEPhwJklRodX43aqYYR9AZbk7zC
5JApYtiz95roachUWrjWkcAapFrTF1NpxEtanGLBekyyXtgrST+6urR4KjGp6AsfitRcD/2CC8u6
jtieE4FsLS/wZaRZw/nXIlAT2NUfST/ZKJoyyFAqwAdkFWjMzb5vG3nfY6dUFfU5U8WPeNvVLqzy
SdclzzRV9WR5CHGXC2ZBJISa5BlDYTtemgkUnG2zaCwh23pZrLFIwYzSo3H/XQgSKbx5S0r1ED4l
avxEW3DEEqqFqRZtMZKm2lZeX8Ux7nfJcNC3Hzi09AekIO0/f/95kjU2GYPtXcH/OocKzFa3ySim
vDb1IoPvi02/AlKswng0p41wuP25THoclQfx0gxqfWAWAcbYHv13v/53z81YsDoWpEH757X5tjuv
C712/sd3+fl3xBLJNKfmISe8SBj/5V9rGexb++9X96zh8QSCLfcvf/mXh39/qEgnsB32Dxav//UN
BEGG1xxVsiOaLKb+et//229JY4+dF0AP/M/iY8FNxfv7aH99g5+3yuqB4a0I1l8H/nmOrjlkFiOj
c6ZmXHfCX0AvlJ32MxRaBWL4zx+qbQT8PMJIq8Amkens7z+0LeUGeQVkIpyPHKmHdIU/GEMq/kEm
2g0q+vkRgl1h20Dz8ifzc8OUtnr314+f5ywFiDwqAUOKDRYBjsabCvxi2CATHDoATzYYpftBVMQN
XMlBWeTtgsYFI7TfYBlU1MWBBODir0f/9pyqmjtEBoD+BusW0DWNiBirPKgLbfRJI9yDGKMtdpp7
R9ayZnVAWQ3sp2SSl4sK7jZAklxFo/NznL9/LNsRqw2O+vs5+GX4y65aEG74lrAhWtE6CjSws2Py
A2b91/PwMyx/qeRjvOFYg0FWs4CxOcJxXmTF+j2Wysq3NJW+LwAlWNrPXxQDPaM8trufD1xv5/rn
0b/9Ki/L4BNLzohGJ5YAb/EJ8g3eE36Avg0B/HlkbjAguFJ7iDdo0NxAQn2DENsNOGw3CPHn17+e
2wDGcLCDbH+lZXC4VolNQg4DrT8Iqv8qWnaQoyDp4nvrTX52JJz99ErSmx3tF79xO1cDH/Y6YzcN
Tqr51/XwOvlB78Gts+cF71rIU0cr9KR1Hz4GY3ZApWY6QfjYetoN60r/CNTlDC55C4sdrIfO1e3W
e98OdqQ4N5V9zVr3NTWdIw7S+1dYU6+m4OuX5YsnBpcDkpn8qAFzVN9S4QnZIzd2UBxfw8c+Bz4g
K52UUNNB8rJnFXzjsxEhx8GR1NmUsD9YHtmNi7rGmdweyrTbEBtLipH1WGBWEnMuIC/z7aa3pDmp
5YXTQghQt14r7YvTs2TEdq97S3vLWUd/zMultCaCvPtdLB+aDsWAVy2+KPiIXkYsy5ZLs16xPw4j
b173oqyzyDlz7PCUE9iVs1KfrpPPJZGIbVGcJgV83o34bEPoccAsMPciSEyEoTO98jmy42AGfAxc
HFusRHMbU1smBTK9+FoEkUONhh5iRh4P+NVS/Xrdr/j1xiAENqoX9RKXgTg9WIsDK4eLwJIAMz/a
zcOXojHhAtCyHd5JH9h58qxWO+RFhJHbZo9T39iN4qiIznLfKM8s/reDzQjdXK5C9UafB2QzGxyO
XnUeBjDJHp/RBUQndyEeMq+dhgj6/p5hQUiSUy6eDmuUJnjUeeajeWn2pnnJQ8JeZ4//qa+VJwfU
O/mWIflt3DB31z7IXhZCsl+Ui2ITpxg6CFPUe3mSybk4xQeBb3og0WF6YodJWutk/hK/xGGnca7N
IP4lXvPe5oSNv/HNKz84O8XyEt6pijYCyjz+HLzVj5/wKaYX/WvXPYm+N1NZj7Dq2lMveJgt1Xj2
CfvCUe6Zk//CkTslpqLIXqQWK7wZ8stJvNN2cxNXtK0/4ReLRY3rtTrn+hTLD/25fM7puO3/qNw4
zfQ+7uf81ss7w68KUlPQjoQOKgxGNEwVTAR7r1AgWuq2lh+UP/MfhU9uV8f0kyEwaIIvGntVWt3U
Gx7Hc/ENJN6+0L0lcL2gjbp4XKf0Ra9vVrd1Wp8kQmSaW1e+b3GSW7bedj7UCzRKmhNcdYk9duER
XSHkbr1cGI9cssF5XQ/iV8Afhzewkg8p3dFfY/NOOCTcyhpu4678Y+Xu7KzdXaqdooTB4WHhaQIK
/uHy14jkuW9qvLVuan1icJFxERvbITWurAnD7BS/8OV4S26ImAtrdPceszl1G9GozRcEG+zN1lOJ
wyrRZbxp2dKUeVAFn2KwyH+Ekb388MlI7uBBS64lHOPoxKBEYaLUDk4iPLkFWNTlg9kd8p+zVGaH
zHxu6ier/hqUbwxKA6vwmhZX7T39UwNgawuX8ZP0KLS/OkyWeAPNfFRav5CPI4v7MYfoJwXStOyk
LWjhOsLY45YvmlsGpY5a0ZSEu/ROXl3l+mQ+rtKhwfFU4IpMOeS+6ZXeK8jKfmQvHksBbxFX368l
8pOXrvPI66Aycu9tLFe08i7ZaCbsoD05KIQAfcE9xosS+4H1an2YZCUEKGM4r6PziYzm0tvnJL5r
wfLFHazjfbNBhmyIIFTuelDXXWFdJtX7VG5KgOUB/VgGynElyTjg0ZbsHIyH0dtqNzX2naHEMQIi
jL6oqzObosXjRTAD/0DQrz0+yrF8AWdaiJR3YBHxTSPrkxA4+VH43QLUfXCrECG4fIl+7dGXJK0N
o/nqTFTVo34xTvFPaUqGAHIOhV45MAj5JIhJ3no7PnMOwN1AMYJVfRskV4+88LL4E3E0T1ROstba
fWmPnC1jeOYjqPxjDWt9D23jmzn7iw8tYfmi+lBKZ+61wc1MpsVwJx2kYJs5oGaPXuLUW9UsXyiW
hI5tAxWUL6Vhw3cwAqh6+sXMmEkZ9cKz2gflH+EDxasu+COuLKzPHfkC8UqNvGJvGaxL4YB9vKuP
wun3HHriF6ducPkUC0YXLMjyn7dPX0FSKLtasifVgTuYv1Kqfw6vFAGSlepo1M6n8eFx9oVn49bb
0xsU3w/jxvTHdTQCTlD8OX3xICDvp91mkQwVW+7jZcE8zMQucqG3mVDFx9CWDsIzsgMT5hc2dtda
ZkReSHRlMltvK1eUocVnxSLJKaB5bsMB2guXQ+F0sZTcpAn+6Ihfn4w8pguD1jDp6kfmL/PCVbJu
3PUrM3Hnr052NG4F78d8ELwaH2zDjsjOnJiY+dylKCiBeBFOwjN2LhTNxX5NX2bni5OgPyL8oJYw
F5w44zzk+/O1GPxMoeNhu0+1h9qLMdi0pRvTi0ZDtXrJX+RHLmN1ZHoOH40TGmEEZNSoAKZ+uVUm
2LF8mht3WXHkbdPPuHyQuX6OHEFH23HENWAqM236csT3WYwZBgt7Ul5JqQRn9ami3ds7L2aNAgkS
c6AHSmW0L9ddQoKSTfHJXyiD0oE7j34J+n1Oe/PG5K6d3vkWygffJkps5lDOrGb3HnblHMr4eG+7
IzFrwgc/QDyR2WB+/sSwL/ZL5KGtEhjQtcd1ISlI9ePPUnvomCf3vae6VEkGKz0fPoAB4QKJq6vc
qP+8at4GqT77DLP8Dx+LyZ9DsBVfd0O7q8Nr98VtHRoBV6XEMneAG8yywePQ1gnhLxJktxeOvHLR
d7P5uI1S1SO1V2agHxUxCJs9oPHMYkH1p2v+ByzeZLUX3VGPrsGyzo/gB0j39OGZebPf/Is+WqGx
NW26cgrIH7mmi9NNwTA6xX60s8grH8IBZbc9M+qx31ZRYqG6x2XfIElpOAl3AzBwN3OKNcLnre4I
+DGClcRdx79rB19F9pLHyQ7+4wOu5gaKFbeB9t1dW2gH+lNN+yCHVo33jnb6NB/ZpNs1dMidRP5Z
joGvbTkTRFvjGY9/NKFBjp3Nx8SFx/iNjrSAXFUg/FRzsr7fI9E+biefCJ5tieZDqnjNC5BFn2VT
jX+BY44P8qMsHfXiQolCd29PX/NBghOabCAAfMUkfWc6nXgbCOzof0ao+0eU4l7oV9apJnTqhOVe
zUWkIYLEiDZ7ebZm2J3bMDCrU91u2LDzjC7QXs1z3PrLcmVlLk6BXJ1ihisrYvVBdUXFIxyjZuXK
9blHJ21z4sUY+7fJXv+FqdV4TtlRMoDxFuI+jVxaP6xptgF2hELHwR+/GLNM56yzGbvFDivM6dqq
fvc+Lg5uuj0ZhmKQo9V5W4a9uA99LvSwBQP6s+ozB5akupnnnl9vs3mWNlqQPeKnqXhBEFDk+vYu
PLetz0ir3qhXjIBZRGdui7M/WKeC5VDkJniSI372soAYopUqQFlZnBUAjEBoHaLDtlqZHfHbTAJF
9ATxaRqRINrsOBhbQVy5HfsdplfWbhtxxnwqU+KGHBbpzBgdyqZz3iJ6h6PgYekK7XJsHeU0Lzs5
cotj9zV3fwqMt4Ub3b2SIMV7rx3kJ+mDKFtPNYhOoxiz33joIWOyNKYgY8SHa28Iyo7t/BUJ+wVB
+874hfESG/74vZF1L/2MiA1nK5NYjzme1P1LFvDCiC2qnxR3tG+cCnNffKABmY0DAdxp68UDYZUO
Gd85XkeX5IYW0Jk9iOMppsbsvxiAPRTXIsFEnfbXqXvvud2LgImUVWt/11EY0oNzMLcV7foMmfyL
W65KPW5iyDp0lwtnE6xyP9JmYCFHoGG5B/ki7OcVvGkBj4/QHNnNV/+Hacp4sEqvZ647UUy4uDFC
0uxUpW4k7HLsXk/TCfCRZmd3ExNnLT5o7jYHOi10T2JfBEBk6YJ/FuoacfTQ0cfEJ3k6LbEJuFbf
Q/UcJshQsIiM4mwqV/G9EbYhNHMrF/Y4fJuEmVzh9ceqXwjAsTAErxCOyuFlotOtHVLhjUykFe60
chLQMGnIwAPhpZpsjQBmP0SYT+Xv7GR+m6Fpyb3TuSI5ydZvXacKvQ+aIyFMqiC8OyQPkwg8lD5s
YXW49fHFEj9pqPNVdKy8yl3E6pnsg8rTRZ/c7ae75XR+fP5ZmMCkY3P0gTxvdIy7pQXF7+h5uTLh
WSsdugdVfEhBduWGyrgbAQKYdQsIZ0N5TBWWIQGBU98RIP0dlxuSvJgG7fJVGHykxeFTuGPTPQ8k
WOBCXen5QUyNhv7/RLPnpt07gGHVTZug6LmTenzZmw+D+tN8jASs9BE7J+xjEaF0mIM52j28wc9T
vhFvFS/hB/lhICI2vgDpY3QC39Xu1oAe6heaorHc100AFVF8lFa4glhsnKSP8Gjde5Sk+CNnDMtx
l6bEr3xwmdVxnxCmcyTqMnycD9QfhoJh805c6xxhgwFh8EwYgN0+LOMt0a7R9LTmbyr6GVIu4/hd
4QOA6NpEWGCYbis4I5ootZ32kn+t8Hxv5fv00eRs5V1mYKrkw2yzfz0u7gL17kBWQm7LJR7fdvuL
/8eX/CI/91caMR3eCAVW2bY+XqzxDO0hRPIGA5t6kXrCqZDdBI0pSBvEg08qBhy8VMRN326AaBEs
yR4Zpcd6rwe4d1Fhmt4OP1Z/PmrHmOrm9cdIohKObsny4NMMTtFufcq8DN6aFRPVyBkZ952Bv+kH
7AW3abzEOOzSmrUy+z1njT87wbyK0J3deg9b9sPyJZ+ayWTuNS+R6Zon/RmQxZOBhkWiHNhhHGDP
9q89RumSX9JpB7ijj2r5Ijol9le72JdYoyBQFuw2PyUZ4H72ELGgty7CA/Jl+Pu2fkMnH0TPMv5e
qZsFWepqAHMXqqn6np1I5MO2f1dknrJT3OKOktSOjzHlzJVSW3jQLhgYPspUBQysd/OxIuQy+two
2wwfp30r9yXNHzd8bwKxAQEIKq/TD3WgHhEbgspeH8Oz5sZH4yIAKdjGhQzbB3Gx58dkh+92zCpU
PuKFyfbu0szu/JR4ua9PTrS+6e/Rx/Dci66IDs5tnlXO+I5PjKRvPSIcw9aqmW2m1VfprkFbPC04
p8sPlem13SMXunNMqoddOGlJzqRPa2sSdm0FE4PFVlCdpuanJlaORc0/170t7w2veyMyg4H0Tocs
CiTOsrJPUur3Q6XCw0DJ6w3NR508YbTDXSzdG/WKYksiiFndm9IfVl0mMmAmpXafYkHEqrsosIto
kUy8s3Vi+mOFQP4Sa9GigvTRzo5AS3j7f4XFncCiyE2PplceVhJjnW4PqTqjZj7EM7rTA+nIabQv
dIXtPJleTu8Mx+nNgILAmtZ8LY5JUGgmxL0laF/hKFQRWfTOKNqRVwsPNLPYVdHSodUGkVzHVs8e
bir2DyfZwg7AqQpbRe6CKqjfl+Su4TBlBJPE3Zo+s9xkh768ZbK7Lh5L/dozrOsq3YD6xX257dlh
kqChh+lrM/+DZginxf9kFJCHxrK3CGjbLOkH5NHc6b34HO+mb1p/7JpKMuvom9jRcz6y98TT6tXS
D1As7ORlMPyo3Kmnyg7ft+odPfe0hmzFn9/I0H0dfqHvqIDfXelLAz1xrV1GKrXlhGjvuuP/Ye/M
tlrXtiz7K/kBqdtUF6+SLcs2rrCNMS9qlKrrWl8f3ZyTce49kRG35Xu+sIENBmR5rbnmHKOPZHpr
fh4JtwqKCdZxa4dENKscXhc/kKpZ41AXUHE8SdWCsTgDKLl5oh0g00YJl+SKrhkzoQ+ifYACiAqB
VR5FB+yV+BUcRuI0K3JMNc9cU+Sf52rTONlzxJ0Ru375XpzI6IFuT2Ig+ieaQ9Y+PJCCIeVeejPZ
qwYHw6mFrPILmsoyIeK6e2oUTXG4jHm3GDfRvSPibRUoj9NL+NJLq05eaOS2PeP06jk+W9W9fKGl
+tnGJyotYZWpx47cXXVvFRsJ1sUIU7+YPZaOhBAn24cK26+HvXQz751gr6oVx/snXpKK25/bm34P
WUUZiZOIiO3W7bTRAyyRdKjXtBVSge6bK8Ap8CfDcP+taVxT9UkhZ29rXdGHyv0ueZc59wbLmVuk
sCU34jXo10uGBEiL81v5UX4Un9ZO29Sc7OlrHJALoBZQqnPKC7obnR5BM6XKd4yjD0J9dLT2ypa7
I/KIhjNX2mEsTwH9hU27IXDGf2o/omt5K5ePquzgX3IFFuYhIP5KsaWRAGj/u4LqP+Ooy/CoXNLI
zeWrifv9u7WV2Jm9YEtrwFjKxlJYqixuNhUAC7AXrfqP1gbqwcuHRw0Zum1Hr/VGtAhEZTsYUMdV
cKK83Vl7jOWX0sUpbbzOtNFcUV3MeW8j3jg/W/vgjXlVSHyWeBfP9Nhe3hkA6Y/V9iW8UULFPMv8
WIMInqt5TC2YDkhRbJb9/mbstWJBX/ygsJLDAKX5aceuzDl+le202/gl0/h9U56Lq7/uyBa7RZvx
wp34XcXHPq9oaL+owcZ4vqgCf9tn5URXyTb2PuoGEh/2yUbYd+zI3Ar+MV208wJyDeEgTvAGkS60
D0no9fJSFl/nre7oG4ozuhuJfGoH30sGwt0vRiE8tQKuwMcAKMAlRWf58e5A7BlUo4kakiQxNxiI
FBCxLjEzYu4zdYKBwKtn9DEwAfr9nFVF2xIdz+pXghtOc85o9KHqkmtakkSWTc5f/5M9xlx/fagG
PboH8dKKeea0j+nc7/f/vvn9UkJreKQJhThqy4p14F+/H2q2tA4g4olMclpBr/54Ezw+/P2cXw6U
6KGpvQNopG3Ocdjown/60r995+9jaAWi8L8eraj9wk2T5oxAGfEfabsMaj34ItXm901QPX7G77sE
n6FR/H3XNJJGWho4llfNGG7/+vL+P3/Nvz5nBUL150P8fvL3a7K0jjy2Gvevr/v9/F8f/vFemIWi
87f/SdRQQSHD1vTXf5hKyw/5/bgYqMuksrQWvw/xTz/+989GERpwVp54WTUBBSSvacjSEBQGdk5w
X+ik8sntS4uGHoaNuK88TTNCl8k+jH6l2gXYjLUopnc1KxcpwcyoDOdGsryu5PgHJR0yQEuWNvKJ
Gp16iw/K1on1igLhw0zaXaPKb5bRrqYcHWUr0kaD7ph15LERK+gojCwswUIwotL/mcjaddDy5o5o
xTO9ZnPVZ5JEx7hXXeKsPbFGVpD4huUpGjLZMLmlWF8cvdHW7VSjwRMv5a/WJ+lHHnK8KpbEKljE
52GYt5lPeSbCTOqnRSx5Mtm/o0ptWSXHOHsNAuoUuhwDhzfNtNZCM1IqxhlduZQkzzrivBIdwgZ3
qWSwdinBcX4XTXVjEEeB31/A5l1fy0h4F/UZJFvi+sHH0JP0qpAPikYAcsdhrh+80sQymZKCK9C7
dmd0Eg3QmaaOb7yNyEVh++RHpGbkB9elxuEIdSQnAKav7CKadQ8CxHqlSkOnGHphF6b7wTe+p3YE
g1jKXyhJdmJgvAYJElZCswm4+5QkQL/pZ47R1x5y7G9N2KBf7X6gX30wRs5h1SsYy8U5XBEXCyzI
m0k6ownFcboFheO3+c2YYmbl0qaupg1iknWWMWeZ/acxkp+buj+SDIm/v0YdlQM8YiJU54iyWjdr
E6cedGoxlntiObno8hUgUG9edJVgFexe2GJAs+gm2ehXqdXeuEwfDaI/yUoPkhx/qFRb6SPDeCbR
SwaJUNL1yLhmSix9l3H30QQiTpxZpdpjj68RuXDFJt14ag2ptoVaA7A/mxh6QbSSb8kIplJIZxhP
VVCqn3PCuMjXnrN2es3Kmj6o1dFNVVJ0Rvm3FBD8FHbClsCexagWuZdUxmrMaINpHWcq9TGnprCM
Y2Fah1X8VWSOKhviIsiGa2myu06tBkWix8PbJ/HTiB4IbNG4aMgptTMxLfeANe4zOdQLYgaFRY9B
DPzay9hJxbrJ5rdEn1lSZAmtDMFAyAAEYjWHO2d9pk/kMKYoL6M6di1F/eZOWkpS++IP5ns76Qef
qfRsINWYxfGK7WsLIG1Z6xXK3T4jW0/cTUZwNsJ8k0nwcyqL9ocyyM/jS53R0EmtXl7HzDJLuYVh
H6lXpTNHiF3ye/UpKtZPlWT9Oim4XGNFlpUx4RyUfHeoeHBrmti8QFy1Gt5/oRpncqU2UijsZ9HH
mar6YMGh/sXttzRY8sLn8IAD/IqavEaIifp2qoLd3Gvveo58YSyoo5mIzRnWd4G0V8eYiq94ypaT
r3SHRCxMKOt7xM8HqUqoP2p4ympAeKEyxE9D96pJLHMEIGy0VNeXksJ0OwTPgxqdfJ40+6kNQjGB
Y9iGaZ5qEvyc/sFa7H/UZj6jdo7QMXAs9H0C7uMi3up6c4s6TheZPIDzQdHLxJphRwo2YVm+pFKm
rVpt3pcCPjdem1xd7TXSrdKVBDoykbg2g4lZpR45XRe/TYN060PkX3KNfxvSIA2rUMOcQEJZm0wh
drABR7G+0whi1yMZrvkk7rMwpVIdgmPx3dfll98y58HFOmcbJZzFRQU6AL830dey73S60SzlHvqv
ocmPkpCJCwyDjWV2pHcz/dQE2p4Ca49XA+SEVxkdw7R608rmWuXDnmu+n2sZpq0PJSBmaiqIN9Kt
8VNbF3+ojoTIroSyPEYqgbtCzsZQG7No+1n0o45npRhVOyAeyoZAd5RVJUEaDKI7FQnYI9jLllGY
OoLWo+jSRVtTk9YR+/RTKMwQcXX7o+q0t6q0Iqs1IRhMbZ1WCT9MKPFrpMHj1vA58rN+p1VR2GWi
IkZECme056aLftpIno5Sy90/B6jVoaDQgmAXRPZQuJnZR7QHu3gZN9VrMpYDKIf8oBABYs8CEKUg
+9YyoGdfusq4oArvafuhhzMvdVEe7ILkcYd49iVC/Y2cnQS/xuJZNXvU1Q9VKQ11qZg42fi41oeU
aU2bvQhh96HJCpGw8mPU9ejVqfWih8zhDAVkG8A210gHGiQwm0T2Kds+wrmSuWc5IWCXl0JaboTR
MFYi9GA7TwQANHTMy5YmiIm2dyyLo5Iz+0KK+0h5G27iiBExUs11XeAEz8dHjJWl3cRapGIXc+7a
rqURUicXcZY/iz5cFk2HmMcZYU4AKaJ6ShGXGFKCgmDS4SLHdNIhkDghHbFlkcXojfy0X+dqQUxb
4yjKRuieDAWUiiIyZgh8C63JmHpSovm7gJajlSH6NJTpE8J4ZYsNLaMso0Xb09BPzH3WFaC3+s7i
t2VOkucjEdOVRKO9zJ8J623cXgWbrze0AEx5I0INQXU5jovIhw1US7EDz4nGSFd+SoSh/vqk/r+l
7N9YymQF7PD/ZCnbfw//y3vPSmxXNUEqf5nR/vzOP41lhvgPXZJMSYcKLpPO86epzJD/QQGON0x7
MIEN6eE3+z+mMu0fcDUlzbLIV1JVTSHE5E9TmSr/A82eYVqKYkjkVInK/4upTPsbDF8FJc8jwZ03
RdEke/dvljJV0MegMo3Zs4JmlUT6ToHWZkZL4Vo9pR5hPbPsVsbGJ/KxWnSX9l39DC7tC6OJHIaa
BYnVhWJlCLe23HY+1Q2Nh1VpOXDNbNEDXJEJ9HTs8MpLqaIb7D/jN1vIbv6uxFSXS1qAGXf+Vfqq
ttbCWFOVxn84Iv97gvzfUkP++BsBWhOQoxj88+Bdf74/R3nQ4Bv834QQTJKcYdUQZ+Olk6TnkHqx
Yl4QD+pnV3c/gkDBXybRXYuk53+6IY5/ULP/GV9PMujfTXtcYZVniuAQ0RBx7v3rT4dpPFYo2WfP
vJKOIP4Uz/VBDR3iWd3sJ3zY2ezuxzirz6wA6jaky3xGPLyzzgSMzgzdlupJqnfSU7WR37P9vE5O
IDWbfcSQ8NSVDkvbfno3Kfg45Zxh487xAuzuZ/ESPjERWZXmd6BRBwjW/JJ8J8NSP6p3qLP0m7AW
8T07moykKj9aAd1bdc2uPSd2CNoZchHabwuEsQwlqS9xeeOQaZ4w/bri10jl6LX05iuyCBaceYl9
OVe4rx1p26zMDa3et+JKSGf4GV/4c9zxxgR+JZCT4kY7XN6dzRSjfw8oTJ66Q0zgnht/T1626B7N
P0LPk9L+kbcV5CgrYAtei6QefgCO6FBgLrKPBvs4KM91/dabi0xe1lcIDqlqy/QRUN1f2Butq9+s
0vg0HWfCWneB7tTmpTgl3wGidkgRu+JCw+mZ3mB+y4YLpgiGU1yO4Gl6zd/xHhG/yqHnJ8bfvgN3
3Eubx2Cahj9DGNMdaCLHC9TQdG2ZWenTK4NTmIEzbekUZ4h4UkUXVZxxqt/AMX4UR//QFnv5jDXf
JDa9gOHgMLGznhk67elO7IMNdIrgqG/7wplgOD8UduV7uqkQHoR2eCoWyg+KbFfu3IwGMMecD5CJ
Se9SfscMPx3/lb2O/TC6YB0EpIXzCUMCiaPLloH6vEI0sCRM3IqX0Nu1u/Tl7yjY9N38ykHLWmAk
ddK3cEc0YsClJUsAP+fMIYSx+GzHK+NplAgwWE1b8wZIAZTqVCzS7/oEEGTcy4xrDuKdrpH2HKwZ
04eGraCAkJ2B8++l50o8nGYOtitmH7IXv3f0nrOD/CwxeL0GH/q+a7YtHaSbfzVPYP24tUtmMYsO
d8xa32cHiIIPjRzCkkalMFiWXv4xuDnp3l7lpa9wUGPb8kJUqzvraL3MFZa8FRoaPChOxqvDTr/7
vcrV3MrxhV28OgBxPjSpO6Nvo18eYaXcDK/IGowTsZkkGMk2yVTpsn0Hu0XFZUtL6gRMhoKD6vek
QdmzoSqhrsxs0jtAMka2/knK5+MP1N18aayJWggIB0SpMqzi3QSh0MODRtN9TxxDtw53YAUksqGv
Sguj2QH86IvUsIs+WAaMZL7SK7YyT7kDkEtXFHreeEQlyRQpdLR1fG3fpoU3eeFVxdzHAQzo7sGg
O4vI4uK/Nz9Cs6H/TOR3v55u5Qa1gGVbJwxl42iDRUH4xpR1hWuqQVZ8ULqrdep37Z2JCLii+/Qs
3sQFKnrVFp+lQ/3vAszY/v7V0mxKMhlcliFJEtvc39P8cOCb2qDLldcELYOneSVnxs2Mmn+TafBf
FuHHj9Es2bBENjvK6n9dhGt6Q53oS7R9pOHy+BHWNKKpGb/nhk76lFGBzxVb/H/ay/8vS78s/9fd
1ZTIcyEqTVexYmIR/tcfqwQVZbTVNB45OjdlivylNuYxwV0BcwBdEd4k5AypldLIf4kDi4mY+V4o
A75RgjB6Az+SWk6Xwvd7bzZlXmppMdMvh5sPIOsp6cbDSHSMg3GBAHFlAtogRurSHGXTrWWpdOeZ
UXZCgU7bpHNTENNWoW5FJY0P+axUT+owmQslNjaJTtOuaV7kkpG2bjA97UWK0TQvhKViImrIMnJV
mbAIAcoHBZuJWVxbzejOgdbIiLTyLW45zDGJwaQQzh58ZxQ5ZKeupkdSNr6tu9UX6wAQe5AZUKg+
oeRiFe9St8Y5jScH3XxGS5qGe5YgixTntQGi2dWhv9oqPGlB99G8Id0pLQFHwPAwBoOxp7FnLnja
W5YD086txq1qSdgUIhMYM7RucllD6rRmsrXr6Ker4aDKQ81IvxDPie6ru6ivSBqd6bQWMiPLQhMo
yCdPq+qTnqINFoE0jwTa20SXPPJnzB/5EkKrYOiHZpdbjnFl2pIhG0iKjUEK/3dFKPAo5q4gJwQh
xCJKtMbYgf/NF5j12PgM9TDVyrTSBfVjsEYGKYhFUuayfmcQGN7TyBdbrVk/OrLjEB+VQvgEMCBs
cm2+0JQI+H1tjCVfdaESAFXq7GezfIj7FhsTUdltoWuuHOkvXaTNSxU/JcSdh/yKIuEBJ5dqFCiz
rp+1OTiLJSnfgLBEjLUg2Y7S+FWN2vNcCspKDaYbmTYvnGXewwMUo2zZjM3zGObn2A8uUPG+YnOs
7JkbGCJBgjzn9nhfHZYApkzG7JDOtUxZBOOM/k1kAuEnKu0SgkxA4mizrjiyKqPuygDkxLHi1HGw
D0vtGsnzTgDU7agP/A9nHsI3kTmk6mPCWi/j/nHsgo4Fj3V4AXmNSQdo2lgGpiuM3xO3uiikl5FW
oW9MGxyyAOnJSGCAvxKSbrL1AOVbiN9YNJhzTuwM7b7nGZj8gCpiRsS9k6YSHz5h2sO5RJ4FP5zf
I1mUuL1VDM+52C0ezxk+N9Ap31YauAYOTiXUFkNucP5mBGlWnnokCJsdlMw8A9N4Absg4eCKTIsO
EshTYqyR8zKowsaHh+1N6yEL1yJN59nOte84fEc9R3eIeUJ/NZvhCSDv2gTFqyL/NpIZqyy2H0q0
foz0Leo4fQu0SoW/nh1gYMeICXx6j7T32TTqTnnyhQd2LjD26CHiYhrWWqv6ZE3AhZlyqVrLej55
cdY9sLjIXzRp7LZ5hRirCPyVWgTBYgREzSw5pN/aoHMsWfnsUjEbmm1y4IFj2oDmUmlhj4j2CbPG
mRthN4xcoxHkze8bfZLlTRqRb2TLVhuuqtY8+i0D/1zQGvrWzYNdoUAoY1a4HdUh2Rj6e5z4FK2/
n4rMW97j3SmiLN3+fkbD1vTHez35ybpKxpOWa46BmZs0axQiQa0wWWlTlk9od/4m7ORvGPeCK8t9
tDxGDkJN3AvPTEwpFykBSs9cNLvixCyMMR0da27eu3ydPfkel8tmUe/S3biT3jHJN1sQlzqT4ePM
eZwIr/t05rVfPSG9Hn/qlYSkWkcpuTfvdnHCGibehZFqCc3GEwK4XUf3aF98ZFtKdlpCtFBeeY70
V3PbnEMPjzvdOoN1/gATAT0SKz00iwzRDpipFqQpjFHH2ItH+lr0AgJ4uPqGcpbxPHMy01hLJ3NB
gY8vvb4jW5gM2Hw232ZQIDoYe7UP82h+mevqO+rv4bxAw0HbSUVhcep/4J9qLwPYMowctkCLIqHq
QfS4SPfWyngpSBSwgyM6kRd0p2h6o5VBl4dNDFH7SflJ3+Z4lTvmx/wWz7axwj5TyFTa9sTexJYH
wXzbehJWTzyUW3ncIJ9gRj+KlmPGe8aVtbbSpe2QLAPZnQb0py4tXDK/0HVK6hqD8sSrrd1aviPu
aohf7RLFCVD4hjk6IpnxMU2nPifuST8yIx/5804Va9M2Ww7LyHRDwTbokuEiQW+SOyOCQK4hw95b
2q7KBV1tcw882VAoQmnM1q9yuVLQywxOgUQXTQxuMMy3B3ljRmve7BjxF40NbUwzXZNB0QJeIZUv
r69phbyqVjykRab+hCQLhGMc2hmjKiz/rR0to1PB1aK6/CbiQKm39QdjWp6eym7GJXPzh4r2gHIh
qWjTenr+PGAqse7CniXM2mvaRr8LJZoqbgsgtFxiI7AzWt979QtRk5gsOZK15abu4dmS+0vNaF6M
PXDDJt4jNNO/tKVwml/8A+cnYF0Zp/bn9jLWC3528Ebp+5qjYeq/OJPlRHh8K26013fZO8NcpBPt
jWbe6EQYg/e8bACAFh4aGT13iivEtHPIUYse8p1XgPKBUgTZTw+1peJJ47jpVNcKNclC2ydXjVJ1
Xsi0gGM8J0t/gdjEIGbGK/n9yUWkXN/RpeY1SQkloCZB6W5f6gcwxjaqVXUl+30K1vyZPHTfHwvp
tSic3LRN8ynQMP0sYyBqfC0HyT3BWhryjKWx9TcmJ1DkKgXPlMtjMELgCcoJMnnpkpdgXmUMqJNV
2m2FDzVfRs+B5HXINghzoxDbWwca9XTqsnHHHOQJjCb0MO5cFVWEXa3qbUfDElVBsouRn5d2+jWh
z3wVraf0yc89zra67+C5FvN18VHTruQ0Z8N4gJpivHJfTbMzQuMlaglHgCezZmCdX6pe3nAyD718
pKu/SF7TVYtyZ/c4gA3L8SXCpn5AU5eB/1gwM2iYU+DRQDSDRsfkFnECfTk8oaLpQb3u6Blzs7M0
0+lFps3BxRlxWZ44kTMMTy79iirPupiW090eUU/jynSUdeNIrwjOVvo1XdHMuSNKmtk+1ujGXOWa
01dYGk9bEsvm84Dr6FiBzD2mJ84z99altQ2ebkcqjIHafmGxcH+FTCK8bK/yuP2rujLf+BtOnHTN
3As3/aoHOIGj5AmP77y01gVjq0MgIRElFcnFkynufWSGNvolTnXIqhccy9vn5iDcq612hmHQvpon
q7DfwnWz9WmkUCacMKRZHYdtZyRPAj7qirxfOPOu9SEvsxe20PaYh7b0NCLDCPY1mkI675yumK0h
iUM0TLl1LT86tP6ssOpF2UdXFHOeKm8CBTvR0p9sGU2N6JHhULbrUjzqJ3VnnIuXDGcRyhD04wGu
n0WsefUXR4OQhkq9ll4NPEEHjnR7dhhaIZwRo4/WslvZtoJlyIvVWBi4n1Qnyxalv+G6Zwv1tdri
xSrVZf0qKSi5uQ3MPbl4teTCxOx9LxS8UXJ5nvzQ5W8pkpOIBE9dy+g/8WXTUcBEsqOtMhQUC0+c
KqWvpvqgqrAITGuf1FN4EWy07JJrnuSVdSaMkqF9Af9OBIKBYt5hFIE1YR0y4sGD8xR5ERUBYpY9
wiVR3Ve6g8bQ/OmxK6y57YLb/Jntf5c5dRlssje6K0NsS28Z4xqkkMvpSKDhJjkF0UaRPkLBic1T
QMDb20DhhfQZKURox+3WLFFt6zsW/27aBMnWH7BScKcLP3YPH9VYFvGR9YfxHUewS7IB/bgMP6Xb
w4vN37tL749ggVfpQAOkZ852SNezW50kZgLUc6fgjX2JxUBR3q3e7Xb9oXiOGlv7bN0AhdYNnqSJ
mp3WPxcAKShbGetjwFEQngNcqOv4iCt+KOzIpUUbgOOfTUVitbvHb8zHk4NMXXoaX33/jNI3oQBd
K9yxcLxQomFehPL5FjCTApZKbMpHdS3eCv9JfSmj5/holltL8zQvvj8KTxxt7yMZRqgpokUNwHAT
H2bFm9kobpJXuuoKkSjjXxoiHvnCa46nHWrPRVivKtntvk1t0WIO1hZInpCGdnfzLM57/5x7xtK/
d99M40qqgAsqNozyCpAv1Dl7ItmuBnjHY3FSneC5BHrpJO8oRqsfxe3eSvobP9Mme5eVUxY5DYe6
mcveb4eBW9pOz+x50Qkk8pHMYzxS7SZaTm8q/iwsTLaSsUw6Ab2xPSE3Z+KB2EUUz3zRaVMC3D7Q
UHpXXPGbDySsPMEaGSs8MHUEGgl3CveK419kupdb7RlppgaGLD1l38pMFbtkDGYwajrN1jaRXGFp
5q5i7FE198deX/tsi5OI8pn1W/3oZ5HDiYhs8HV+JIElbFBYFhqXIEyU4x11FivdIDtJB1+TEqhi
CBaJS6MkqDn2aatJsq3uMIKnr8QF+Ijif5r6sw4X9ZG/aWKP6h1/HXxTw+SHmiLhpMBoDQibckBD
tGDLsHE45T3uqHFt9RuaIrZ8LeH4YXfXAYcHGNgLiLUv43N4g0KdBM78UX1zaoR1Cznc/4GMwhjN
Hjgzb+glazdcOuxZj3HfytjMuwmvQ7bKqC4XaDoHBF36vS6XOWpcwZX6Rbl9jCz3EOBEe5Jc9YtU
JayHqxo53FbdVR4NP5aXahns03u+jgmCc5qPDn0nbc1LtS0aBxIOO8XBXFV709yKq/G7/zb33JVI
RLILhtFd/mldgkO7IxBQ/SD65aV+6rkLMA28jJM75QB6jhMTQrTQqTPFa3TUUe2On4YJRcQdmfvi
TsRunQnNAl4RhkozkB11nMTtLKtc57HSgs3MKTbUDHE7BKm0HX//QxJb7F9kJIgw5rE0sNt2j//9
ffP7db/v/X6bMQQs5Ali/7DopK01RlL1x1cXxozBH0NO0HpDFoenBk8YBBdlQQYnYb6sMy0ywoUp
1vLSkLlepRKMqwwZyCIeM2p5ZpJafAjCkRd21qANg3ezgAZziqxwq2tYrgiGpXOrZqLbC+wgs4GL
3M8rlegzxrtyD5OViCkWD71wIxlXRyAYLThzEbe/idKpFmlGWRp9Th99ZRu3d+aJqFS7ZjhLD34+
hA23kumwwz1ER8BgC99yPHISrs9NQ85b4ZvvcgjMLBTKBUAbzH41NrYarLtsgfxGZ0TTXCYuQInG
kDQIV6tUFa0jPPwoaGuHrAlMPxqgiipnKyyqon2uqI6IEFlYVmza9RhwWBtVjmsPR3DHvl4mM40U
c9iGccpYGkVgL0ogVxrljvqmh8RdbuIuCdf5RCdTFeLnshg2ZmlsDTYnH5xrr4gLaX4ovisq5KHw
T2mEuYHUuE0LnaYvsNDoMetfM2uI6+CMFfVGNgqytLecr49tKaYLAhZpicto3aco4yQyUVRkLTG1
g3UNMwN1YdTB1DE3jRE8+eX4Cv4en9KA5jprydnD6N3VhExa0rdaQoTWenNc9lMcr/DCsP8+PCxq
eldNDit+0lsgyEuB0f4jk8cfn+fglOW59pp1r41QwDMW23vezbSX8fvF/qXSfiShxKQWpC99mLKv
kupFTw19S25spQZRuSDgvRdzfgfCEpfVSJYhYh2OvvMN7lfvtaMSIS4Jf2Yff1fNacgMyEgc+tDz
6eVV3XytDFAeXSw0Drky9L71gQlDMNymxw9DWxAkeN7IoMvoQBN1VM/WUg8JFJZQRUSxjP0klD2x
pD0dKdYKrlnhJHmIIUPedvNtqIRbn4d7nT20f4DS6r64tS2Hsd/vzWLtRzTXiQT9vgRp1NBPi4yR
I38KcUBHAFBPD/mm+pqPEBYrxGmOoFLeV+w6iCpeWJVD2HIBv4HxKfnNrdAG4HwciHG1R45StNe8
ElI2H4Vae7A+6pHwNf9D1SmNo77bIlRlYJYxQYAHaKl3K5Ve646OY0JqImSPAZ/b9FT0OEnLB7Mv
ZIQSV5GxjFIILHUWrJ9DjaFSMXGiS0IwlRJiWsD46MKNkzUZL0I8PIh8NfW0eE/K4SMe2WnM3F/B
0OTo0a61qAXtAv7ZirEbo6yv9IKoRYUlJRU5LYdNWixgiS7bTMEcAl/TM6MKslIe6ZteYgMw8J2O
Ki4NZdVzLo3bHoi9IJ5GtqmmsYiliC6kIb1rKpqLRjKSpYkJUk6VZKU0aOFTIKuO0tO3EAKFxO6K
jl7EBJElEv8qBrza73AhPsxgXXkwrfyEqO4qVbAwegOi19QQsiW1z9aAm7MShyvE+5j8Op2TjDGh
oWkYW6DdiaE8L2TRCDxkF1qAOxnw3knh0nJ3ykDsIKCdtBpIaJ90t7hIqUdSZjGs4dmTVb0oJkc0
QlzvRmsxvgKlvif504kD89Ijp5r1ZuHLWNbNXFwVBWfpsQ+JBYFoSHTUJB9K5oCCSE6BDoPeTg3o
BdbDyJSM59hElCql1nuVcnItwuw6/vLreK4US8E+NrawgJNqX9JmIJTpO9QxgPTdrXyEyDUTdhI9
jWNU7QzWRHXcNP3GbOS3cKSQLdu7qG8Dqdwz1/BKA3Gm2Tbf1sjgHi2r2FQU+PmO4G96M1mwc54L
U4NSUJ3J7NmPZb3qB0w9CIOHdVbXX2W6sSbxPQgyttMc1b4ZIVqEWkCzyUjvJCmTj8irXQt36FRl
2qO4YQOOONP9XZ/AjECn90CDVU7e0ydVBPmJ2K8QUe7jrGoOzxFh3sQORSexDhwt1TIP/uYhHotH
5LJ1Duo4c9Pu4RZJSo80zHWr95Cna3Fb1LhsYziAY9/e+zKGTpLNlCdywGGZmijL+1MhCO9j3y2n
UDkEfb5FOnEYRivg2egae445SpLlZwrG6JIbTraexod6BjvBT8QVGbcKgzPgJFYCPqKwsmsxDnyq
pK1WYxhNw+AqGmgZix4GhiatIIORBDIMdH+BYTasZrZOWvay7ZW9NMsvaT/pKyCxkCvSDRk48/us
RVspmIV1LEqnzKQGTdvyOoxE7nZ6ex4VOrj+gMeb+9SZVBZ42Vop6oM92qGrGpm1BirHKvJnV41f
Eh+qLPyo9BRFWEUljT6FuEcnkvK1kpbb3ozOAn//C5kOdlIkr4lB0LWRhlSLbGRSTu4fRBtxrfbi
VrSEwpbBxTp9jOEzqdXIDUsO9kZTc8BEjmVHQlesY/jw3QzKWgziyPXzvj8kcI362MRMO2CNCGSi
5edBchXmOogEOQBHMkdDfXqHlxs7w5ilTlEm61mUvKzA0BK33dIUJHwLXYJSq9DRCI+LAcXGYgjR
4c/EtDYiz7/uz64Sci6TELEQuSQcJ7WFoVKq8aI2UUl3WeFWhZGv4kH+GaqeNm5KiMalF0Rtaeq6
U00xR4em2zVySEA9oq9Zzb3JRDaXmfQ123rtd6aXGiT9GLV2GjK23HLu1tFo7VHs4fT2jadS94VF
GbDZMLRK0+hcTQ2vmEa7yWOJzzHJ7okvXocaOyIUYQZ11s0QiUuU+9HVCPhzIqvB4R7or6o503WI
hYUmKQlDmvw/2DuTJbeRLIt+EdrcHfOyg/MUjElSSBuYQgphngHH8PV9QFVmZGVXWVnvewOBJBiE
SAzu7917rnsHVXXLzz1A7VOv8K7sO8ehJuAtNWtbZU+zgcOqmp/xa1mMdC3b2siK0zi3hheSaOxV
6Mmffd43F0CKwHPR/UWgobY66J7C9lBm7pujYtIAIT+H+fQrKcNo6zkazTDfUGlZMCupr0mDERtE
OYXmfMICx1nt1j/cGnetdDgkIgKu1t3YOut0K4mvXCkgxhgc5adA9OFZ90wULNQRZYCdP0vi5zRP
+i0NGlg5HqogkiaohiKBQP2eBfh16WhMA3WNkPgyZTIy4MJ2ccVIFLf/GAQtBLEJzWVc6Ks2t4an
6MtHvblDQW0d23ywjre1vz0csxKpcsnEtU7fYjpDiGFr+zh4yHM/FrfnPES0m1iE3260+tui1pwB
XLDkJq8YtQVSfRU92eetU/ywS3ijfoqYVwsDNXYddkc70lT4opBJqWQiuzDx16M2NoiqFoccM7ew
6o4aoNzBoupkE+pAETf7x6KfqkcjN93t7BvOsU0mZOWKFPujikzn96Io0J90X32J4dv4cxEjL7Bm
G/5CC9kvWxa5GtmduoeTaounnOgpucJJgJ96UDu9ULmzOrV+h9v/v0jwP4gEgfmiqftTF7D+3n3/
hxDw/nsOsP6/s+9v3/N/xs7f3vJBnSf3A2Wg79HolMjE/hQIQp23XKnQ+aFYkCw/BIKm/V/YmWyX
08W0HMdddIp/UOfFfylExb6PqsuxEafL/4tAUC4Shd+ytoWqb1v8Gc9cdkMoE7Hhsg9/Fc8lslJW
a9J17fLOx9OJ3dmkKmLEQ7mnN0rSbEECOEKVsKXNPHL5XM3kL/0H/ca/3A2Uiq7P3ghP/R19P9MQ
nDSIvn1dlQu4SHmnLujf3Fb89AvULjW64SWvftOnyA06wYwqUoT5/eWn+xeSDvl3uQrfhi+laVrK
9F0HYeY/fxueJZPWZ4K6F41VgSmDxD5JQx0MejXaPQxD+Yqo4MGJ/ddsonJORNaqkrm6m4sCbrep
9f0QF/XmP+yWZTn/62dyTUT3tpBLSoD7d6XJyKiklm4T7F09UZ3kSrWzkvoqy4jAQZca4Dha4xoW
qHFsZuZY0IcJ3E0UDV7uiRDNtVNC0bGcXdCjQqtKH1J61pyRXadj4J1bBd/G9vOHoVRkUv65yCq3
WUf2QFt88og/GbgJ9X40XmfSio6xMX0J6rw6jUEzogUjZSWc0Ao6pXg3as85Wo92+ETVpYecReq6
Q5XRmAfjEEoIY4EHBoj8XIKhk03btXu3JmZQEhzpCJx6usF4JfL2p15KO/MAiEz0xUUk87OHBW5r
TD+CsIMaQ1rj2JEieAz0ACbFZe6TTvoUpgdJYF6sYZU4uUmmcE2My09/Sh+sZIhOWZr5O78mz9Os
s+lUqOElCHXCDZo4ntY/IWZYJYqgqIwwia30E+hm7t5zvOFcxmlyaIjNc/RCYps8aGSMK4PsAIt/
nyXsVpr/mmqRH0gMoW4Z+e/d8oMgKbkM8Zfcdqbd2PV0NkLNQJVeUTrXCOZbCxcDOrG484jQlsGu
nuL3IqekPLrOBsfIL7eAYeiHD7WJV9oKoN3q+jEBn1i/DW5OVKkukHuU/rop+47094WAHQ9s5a/b
EKiXbVYo9Bp9DnN4zAa9UadHYGBY1tZs1APWpr1bEJUufftZmo6zUwDodB+RjK4pc1cR0zAcQZ4C
+AAnu98YI0XaaqzfCDDeBu6DnN1voTszUUMrSxsq+EKJDESOBNdtmOIRJvg9WoV3uQD1mZ8y6SCC
ACXkONwJ6gzITaHkPMcyBztSTDFZwm+hrph4EflJmxaNCm5PMYqdmQ7vY4kmpQJCwqRV7orcRShZ
ZXANvX6VBwWd90mCDg9784ER2LzOmoijAnXH2DQV6RbOjymUNtVE2dHtHX5lJGKsKGAEd1lvLENb
J1i3fY3xnKoeFa3QJea7si9F0Jxtcq7WMWNDLgHMNFD+H8ueeGzmef3RsFlYhkuv/7YqkqGHy/HH
Iu+QkdQJjbvbc4Zdv01xNm9u93ZQSlcnbG0ghAwpbk/psMGie3t8W3R98Un6CnXVn5vc1tJlbHB7
x8cLt+c+Ht7WGnucd4lBnNgtUQeFBDTL0foSBpGzuT3XL8bZ25qlZncDp/WLigpJTWGBwg6xVban
jw3lYuAsG8DZt5dvi9KX0by6rS4gZBrpPWK2wqANf3vj7yd/L29bEalDw2Qwrd9vapYP+vhzs9N7
JvLgZYf/sieTIE8goJjVtbTNrJoOy+09H/vmhQZd/N+fc3t2uu387c+7tx27rda33eUSUqwSZMFL
PhiGSP+9N+mrtAaHpxHKtyGdkIFZnDyhDSWqCetTFyFK0gmUrUDshkEEmwm3SjM2FJZGDbq5/Zn3
Vx1MsBsddS5yhwgjJrVuPX+2zP5XNw5HsidyYNv4T4OKSVw29Uyg5xb1jzmKg7FAnmUYesCKmNKK
8AlhP2WKmLxq7SZPCTkPiWNemez6+6nuHlXoYU0s+m9Z5m8wGJuIVho0qAj57uywcnYkFtxHxRSc
i+KbFN5lJLht3SXIb7h+D8APqvdOu/DXHBJqTYpagYIvEdtEvEVCPkOTj3elru6NMYiOc5Qx0Zzm
F2WWu8Bof7Qudr3YQrRdDOMqt0usfZDKipmOxRi047qKwOLEZuXf5X5ir4WLPCKeKiCjCLtcPIJB
F5OzNgjI+ZEvgFlRcEsBdzTx5GETzBWX3/lq2BKJj7S/Umpwor5cx4Y5b7ufqRs6Zyd2KnQyRUKQ
y9jDiV9uWj5oeSrGG8qaW6/tSdS6KymjbnMKb3c+ubDrtBw/TY7kdlaohio77RJucFim7Qd3DveD
mgLqwLa9jfufzZC/W/P8pkXzyTaa4snQbr1Xhr/306WhRgbjlYQTVONh665En5QnC/uXQ80exFrZ
1RSeI1hkdaq/tyMaEqrVjOXdGIiQw32URsGJDD8uxoLUYM6whq6P7sKS6BUQT3OOdNtZCib4E9EW
rtvswRNMiJQEnlZV0a+41Me8lie7qX9Krxq2qDU3VQ0oJXqNfUITlJtEB7fuj9jQN+4Qm19IBih0
rE4kJaGLgqewN0rjWfYmJSUL4JmkDlZI503ldJjGUa2qGFTNxGR7ZfgkppTVSTrjheQOql/lTDsb
E91s0zlV1OWAn1UrQVfMFxwBqja3rWseJK2MyVbnNCNahIGnmEEfcGBfHcqnWxEy3qRiUu1VuZVK
nepeg3eYII4Se288lIxmwG2+zy6HVxqE8zahmhB2wzdEoDN4QYRfYUS9P//BKQ4n3nmMU7JL3Mo+
zw3pC27xCWtwwmiueXHs+1I/eRZFhbF7ygOSO4xGfW80pZioyDdG5VEu8aJXM0YULjwEpMWMqKC6
JjMqeWaVJ5O+eI40LvVrDx+8ykiRDx9E5HLuzU/aMZ/IJXgdAmKMXG8cT1GQbA0doklzHhj5HVKb
BvM8lnsjRt3lhONTI61861B85zc3f/kevJJQncYS4lLh5v5GV6QX5OIbXj26vMBPrSKFJenSlcup
ddOR5C6Wxs/YU7EBaA0oaVdgeTCr65ig5OP2Q1F8JJE8pDQ4HgQgaRw1D55bP7SOREBu0Euc0q8j
GZPCcj83KZcmH0qLNjAv6Iqr9vQwxiFf9OQ94oDd2FK/lB40hSqOLC6T2bjyDP+JkBWuLlGE1S7s
N6NrcxMG7gDdUVHl1F8SgSbBoxKZmA1a1gh4RFpvO4x4d7UJptPJjwhIQkfH+2iczk5HJd02xJkI
QGJyKc8385OaKeF6aghRRlbfKhMVUG/Jz0lHq3iwzBd3JsUb6U8cRBchspcpcd69UXyfgEEawScj
Ys5uNfc2Q9ooKZ9DHy9GkExnvEE/iyH/UlYIDUW8909TXxIlQONnbYZ+du9mGa3gYhrz+6yGc4d2
mdnU8srtud8vS8yVu9CZNsQPvdTcZPaZVq+3rYIqB3LSkyg3cfu/NxjE7Kh9U81WHviwQILEAYF/
T9rIROg7QJIoJwuzsjedMvJNhqf0LnX8HHiIQ0BdU3E2qhmKZ43+QBDFRN2abrAnfrl7XdbTGQE7
zYK4eGqs4IAPDnxmp9zLIBnplbMcty7WgphYWsg13NJQeaOHNF5iFx5btuyJJbp541Au4qrq8vVp
BGi+md4NDUkKaM1xXcS/wm4urqNZshjpKFlafx+iRiMfAf5pEy4Ks3UMLr07mRc6/+nMv9Ti+V93
+cWv1Lvyh2hlGHCMK5NGJJlG0gzOSTdCyBPlQxvHzq4orAu4Arznc3/v5Wm8EWaF88shBNwcj3MX
Xgdlmtz0Okq4FDPdIMsubwKiD28pD6IkUoquzXGwqa4Ncgk3FY92psSBjPr8XE1L1ACZpzJEoBkt
PyKpI8k2zPB4CYX2jJbGtPFqjSbWxovRuNCXYlRco3Pqrdo/dOSa36ctEZaIX4YiSMlxi+q9nOq3
GEmkaQVoHBOUsP44PwX9QKdiBMwg4b+HeforcthHf2m/aD4m58hKZ7u8H+z0IvW0DMHtL7T5qDyR
sSwRPpSd+9Wz+VWyBoAPMw59rxqBeV/suS9Nx8grrlkqA3KVUd2jfg/Iv6hxAvnGppYTkoC2ROc1
0VTtvOGeiBNyaNTwTr67tc0FB7ozf87IWIFdlAwhk6GOkYvlptNKBEEHsC9+88NxIM7eA9JFYGtO
/sAhUPNPrxwfbP8NAhaHxXC8LQAtD6D63Qn897La9nJGzLmsmmHvcZNiRhfVqJErvpBlDX4vXa+P
x7cnCTqHCHRbjW6vM5H/x/b/8snW8lHMzfgdewiTXcS3TVEUbsuyRge9+fcPb5s0y3a3tY/33t72
8fC29vGn4L5wrcLczZjsD8A/12+b/ushWGIADOHTn13WPhb/9jmvsJC6/av31Vz4Y6dM14G16L/+
/HuuSmq6ZH8+zmko/f6k33/r46Ni5f+xpRUBHtHWoUbjJNzk9/Z/eZ1sIx/QzPJHUwrO/9ijj93q
+/5b401qw1AJu3S5fGZa21yob6uZbg9ZqD5lMy4tFSTXiFBXBp4mkbd2vuvKUF4HA2s/BAFy1pji
HZKw7ZAqaw3r0wuI18i6DakoD1ESPsYjnbwG7iPfDf4tJ0dkbJU5Ghxca/QVMJF4QXbx8rbZGtHS
gVwe6lCiUDEiJCl0aLdDNVigBc3PCYyH3Wwylc5sjLJWNtjwuJweoVsj8WsTAI0G4m4WzbM7IV+3
kn2vm+xMVyo7V1GDGRRMbCfpS81Dqw9eI2Ay+7RdZ3tqzhO7h5pOEWHo791uLs+TPn5iIj6fdWHM
59ua1ygGCaXPnXZ5QS6LwkRowOCB7mv8j83CWc5nExsI6dkSBa+5q4lEPM/21zh3iksSl6iFJuYE
bUqrvILF4nWz3IguXDWmo446C8IzCQzhWVK7aJMQBxqCibtogEKQ3VuGcVHMVI5hUZsnFT5k3Nj4
jviDTOe5vSxJWlxNYR6G+UutbJfrMls0oTGcoe7Qgk9DOImZQx3IrXKm6RkVhjH+7KqmusyeR0Ze
QMaGbxU/IozVRCogAfXbeu9F1olQZfsEqAfWETPDOUNqVhLQuHPGmBylsdx2Sfza+OA4Q68UZ0HS
5Pm2dluYwyTOvi3mlcoQFSV2vKX2Y5j8BLj+cV/dtqomv9hSmaGJ5vn2qc4L54SxbV80dMEm6f7w
mc6fXRsZRxFiSloe9cuRwvxiYabhM/p4DloXoEKku3p4qopFCzbn1vl2YN3WPD2E28SG0t1LNTFw
7M790Dt7O5/Nsz90JrDF5MvsWwqpzWpMbXl2l5durztDBdKt2zcRAXOR4r8SDwOWwnKmbcaMkvyn
kyHQfBCOBxqPk+SsRG7g2mItCz2PCRhSTT+vLnF+druY/MXeNuq1aRvFJsvqL3Ovjo0zzBtVDxMZ
Ozo9Owpdq+l2Xxtz51tIS2/PhsbUAPbNqfCUXnJ2/9zytvlt4XqnxOlfqEen235Ku6Opc6jPE3fi
ePmxyEfsVktgHEpEDvrbQi5JYLOkczq1GDIwu5xmAqV+L4w4RI54e/x71TCSaZm1w0U35s+3F/rl
LWXS05f/y4a31dtfu71+e+gK0hrN1JS/P+bjhY9PvT338dDv6NBaPUPej+c+PrQy24VO9sVMvK68
a6I4/cuuV6HDFMDyAbb+uX8fn/ixe/VtzzNN5Yz+HTi55T8/cMD5ViJ2H9t9fOzHrvxtb2+b/G03
bhvfttNd/CPr60tDBs4utBBRjGB+DbtKn9PePXtDRF5A03Vri/TeB4Kl7b1Zma8lbq37BBnGKqTy
s2GUHq9Sum8XP0JA5bZISEuf3Ljxh2gM2Fsp2I6xsft1YWfyWGZKnSk+PoTYxPaM6qOpm69h8qWF
aZ9Rs9ioJv2hGOfS3/V9LlLMdK3SIzOPs9MKqcdWAmwNc8vom1fsYtqfd97cepthGOcjrWkB8RYr
hKOIAui9r0ExiYvTZ68R8xoMPxwpgzkCrPdchXNxxmLQMhy00aBtDfkQzhPYnqD4lovJ+6Kj71UX
batmlFcX/Fijm73R6EeadsCSO3j9E5MnBFu62aRF+jUyuC3PwzycrZpC0tCbP3qr/ZH2mXVYKh0b
nXSAD8cEQrb+SmDpQ24LZ2vQXozS9pTIL8zT7FM2wbLlN9pwPQd6T98YTf9QnmpcF0Yf+c+BLRQI
nIkrUY44L8LdEkzhiXE/vkUHiyjdVYg91ptdoepBaXMoOAWfVJnaVNAjvIRhk+58UdrramivY8NT
RdkNVINHbMttvENLCLyrFW9D3X7rhI38c2JiMVtYQ6rXObHD57xNdyQkk53SdJeBaHXsOcmDrhWW
sGa8Gjq41xMFHU5l65jt59FKmYKBd+6c5lFg6GnSuNr02ij2QRYMJ3tGKRxfjc5pd4kgVNK3cNN4
07wuyyWsO++r++5bEjjeedBT9YK259hRvjyUOiGOkgRhmEe9jUQRt5SsSudqoXa6K3MLgEw7b7Wu
7CeZkPveEKSpS+cyGIO8BCLYJVVuHjMALessiLxTHQ/viqzQHQsTqV6GnaEb+g21s/TO9WlaBzlu
zjZAhgLFyjgwICk3QURfmCnxRuQCDZNryG1kaUy30wxIfIrue3rlB6fA4aV7zDN2X6l9OSW/rMhL
r8IqffQ5BCAJRP2k2u2yCYWBb+gBDbNhb1AQvDHru0tGZ96knq0OOFLRxDnd77bc/zd9/0PTV0lb
wvH4913fS9zSjm3if4LC/H7TH31fn0hx27dc5djOX6gwvk1ouK/ocy6d4D94MDeCjHSEcr2lC7t8
+B/tXodOMCZzF8SM8Agat/4v7V6l1N9oKSBvqJ9a5LAxLnVNW/yt4dtICoZ9HUZH1ZFZYIWPlSzI
mAhVecwi1R2nFEqrnQa726PbwiFguhEi2YspxRsmf9oLmfO28MqpxR21PBaNR2mvm+/TOGfOEc2o
zzJnn3glV40gWvlh0ZzlTH/EzN8dNB8h4+eLqPFqa5/KZO6Pq0agHInz5EywMp5i9BdOL69BXser
0Qnrs8CcUzS0AnEXJ7RmGSp6/fysJ5nuqnk+9T2sXYcayDKTshnW59iCAKIiXLujkAXIy2ew1Kgx
vaLmcgb3WOMdByh1LOBU0dnMzmXKm4vgra0cZx3iuJh9ivAoRJw29e+cmSQ+2n/Ymr2pWIMlcOAC
U8BXdjDCVKv0ZjToaXWhD+31oJvFA1zjl/PqgeSh2L8zwYTFbdBtMx+/lUYALlWAzz/6LmM4+n2T
YFGsxLupXnwqCtsE5iQ4iikFix0BerDRxM4eLd3SwkyXJTk2D/2pEnm06gKbFAA1bfvyVJlVukvC
5JeTuE8piu5DR/ZmrC1EbKb7gOIND8l06CTabuFUzKjBmFs1lkvV650HAcObo2sIZo9KiluqdU5+
c13EzHwmYs+GhWAQqRBgYO0+uIYLN6QDreKn7bUxnHQdS6yUOmWP3ZnvIw3Sl7nglh3LQR/jMDnm
5VMi+/l7q7ZjPbyTR04JKhCALrmMDRNRjW2GtCsrs2d78NeVx1S0LJDP1x2sFD+MEL755QgWMMBx
yMgFRCPu0NgYxkNkZMd5fJy8YkkaJScMR/4LZTxm1J1Bq8K75E1lHPhqTm5dylNom+96Jqi4h624
HiQ/L/i4B7Q3x9xGADvJHU0CDpws03u3wU3h9y56uFQn+8DCChtWgpJtWEyHoZxi8KDycZ4lAT+J
il6QJW6KCTcl5W4qxJmgKtt1xlUwqnfSNDzYQn8de3tamwCcVhlkQgrsxWaY1or5ItHj+EFCIyt3
mrr9sWiLnzG+uijz2QMxXWHpcq8w7E+ajhtENXvpM+ar0iQ/Q4PhNsCTdqbZPDkhBvxIodLtOM+8
ZuAbt+3pqXIw0XnWzyyQ+beoZT5pU7LKsbNhUpaM+gklU3eu9xLOxVdZgPEO4tgi4Z0ye1s+hdUU
b0ur3fsmsOHa6Ik3xnuiACAwBc63dpSau9xdo9/n14swRneCPq8fEc1tTAoXZn/SMca5GIgk8DVc
EljHuqk1dlj+dbMDg/lgjhDHbWdLb3Ve5dpigwJcXK0iDE05zA1XjQQPTigbFzgqwnuE7+G2yvKV
7mlFIPg42ERKEy8XX9HylRsLNLQ53OfTp6415p1dYWYxvL2i2/5ssvklwZ4shPfV1d6hHXpClgz3
zBjiYUTudpfnvj5Vyn5DXrmO55Iw+5bf+IxYE1ob63eeLfxDGH+Khxb9YtpEWzC0jwGg1A4QeBiS
yk3hCTRJgS+e3mjGWIKyfW4/IIWZr7ptXw0dfUmslHQCq6Sl1tbloQm8bcnfAGP31sBwkcIBb5N5
G8WAdRMWgJcMkikQqd0ZhObmMc6lYCBKsANHlelj74NXTKfgXqFPvKPhrpjZEQHboDAg/2uOkFvT
+Q7QqK7qpsNmTZW/hwFtYatYd5UHTtMdLp0R7+05cbcWPpl5dq5mHFS70qnImOrbNys3yCb2/Xfi
hl/7GgSCKphhxaq6ygloUDTONQoegdN6wOpqIfMk6dNcT7FziJIlCGmavk9UylZuNe8D7bZ7kZd6
wzQNdpF5GnRocifCyxj3CjvU0G29ND+qRu/bLFYPOGwaZDyJK8pd1S0+UrjFqiL0vUbsPn92F+xi
gEFn483ez2Fa6CDcImTQnyMIkDXtyj1q8p+1jn8khZecAh31d6VRwGKavrhdSkbA5JGEgIGjmYiP
sOz5exNjNpENzeZWOv6uMoS+g4eKByLOhn0qhl/TWJKgnlqXofWnLepsDGNjzWB1NjaUYesDt5ZH
YT1DfrR/usNnJ85eOzcltBHA4Z1vc9e0hhBrmBjeOz9n+pHopwCJ19rzUVMWpn9qZ2WsLCm+xc15
8PAhF8FRlAQjLPNQfB7rPiAbzQnhXWTo+IMQLJtkGuVXfEud1j9y3GF5CDckKvZl23JVye8neoU7
MVObHX3x2WwfaQdmGydGyhn72LzGcKIf9CbRZ0g6qehUB72bYvNZlDlAlijiwlyn+64a3a2Ln8ca
aXHFcS03YVl/M6Zp3piZwlXuDyBVdUUcY1Cam8gZP4GnfI2timZbHK8l1XmaMnA+PXi+Jf6XzvG8
1eyEDnZ3WFhdlmxbWW6p+Rec/PD5bWLdV/grkLLHVAx9Gb+alEBPtmP8tL2OAA6bLnODeWINaU7j
9K4xuk0GYQ9hEF8GP9vYePC9vDMfSjnkh7DgZ3VrRRYM7oEpceHDV1CQU/T7NijgjasxkKaVDSyY
wQZaTO4ULVML7rVXGm3YkjD5ZaKMjkJlB6M3h/UY+tUZqRWOSLvd101YrJgpOlu3FJ97oWk2Cm4h
bUFTg8nkmJJcV6bmj2ii/dTY90ZbWQu7ZFdUkmQrh+t5VbgAdownx9MPA4fRym5Pomk5jeMW2Ax9
KWswXnyB3czUzHPb7h6kQNbN3dGPY5yyMRPtdppf04qT11La34chBRbiqYEyC3tbTA34VI+bGSrU
4a4R6Hs78mR6E5Ycl83wWpLv0mLSDdyWEN5mpBlUymPRoX8WRgHy0qkOzdh+C+YScvHkxseGfn7c
Mc4I5mKPAjvZ2W64rU0onFPriQNVxXlj58jka+TQK9eS8kEKrAqGjd8WreJ2dlO5cpUI7hsQ0ZvO
92DGunN6TuG2r3PGCqvo1ZDmK3tJIJmPeSrGsfu5tZtp4/oAcXDE9ExgiSEqVpUrok2a28mR04uO
msAQYFNfExQQUVIJZ40okisYFWALOTlZEBTROJEMPOkpI9JBpY9lpfBqgspAIrpNc7kl7JwcVh9p
VUECWyttUnooMDK7uE98Gu9ixKJFledn4/nl3mm79YxP7NLbLxyf1MsHHLqTI2iJU4g1dO5Blunl
gZs3RwbasVpRl0STWjA025uEyp98E5d7jooJu4Z6D1Oz3eTS+WZ1Vr0eG8ySBQz+OhyJgMZOBDWR
FDpostxzovVohPbGxI1IN3PeTHAv+nC5dGauf2eI9mpW1jd4VMFdbDWn2c9xuqX2t8KjGj+5rcaK
FYm16rk93h7WKMnvdMLZ2NW0UCFkPiQ9g1NSnA8dJ8e6T7A1JVn5jAKz2OYule1BLNfvDNw4vR7Y
BA4OE2son2qy/jpFFiJz7vpzHrbH0aEXateLtsJqk5MQlLw7Buy2HQFFWTJ1Hg0xVOusAA5vp9il
cGUyMaihIBdI15hj0Bhp4o3JT54nXLnRhgcchOVnXedg9IL4amKVqwwL+680CHYe1qFa1167cDBg
lriODd4nSfFw9IyGywCPkUrfxgQvQBYlSCPHIV9nvjpZsnNo4lZXP4KcIP0cbwQ+GxOXHXP/+gIa
eb629TkcnXqTtrCafMhujqu3zDmgMGUjo2rgOJMfMygQ5XM5miQ2R7BTuqE4dbJ0zkOKNKFNm52F
g4Oyz53y1BOosK9t7B9UBP6tLOlOpLTj+9IGD6BIPxi4jI6SMBc/IdCjitazGUfs6aUx5vQe2yUj
VIjBdjhzmLXtZgYbUk3TsaHSETCDYeLw2nhWgm2G26rq9I5L44+4ya1HWNKnBsXPHeOlg9mN+aqp
sCpYdrUPj1HrBrso1D+go3oXyY19hQMNQK+FQT7RPzPaAGTMxagjjSf0cN3nyHbyXRz9RJwltn3d
jOd5Tk6ZoU5qIgdvpBvef/XtXF+ZyojZjy9ujWtBQwNl7FrcNY32VvX8qvnVvk8J/uUxLX6FG3LK
L/zmE/oO2SMRna9V53JOR16NxVapbTaSLzVTvx02HEr2AeoXWW6NCg+NE+8rj3RkfnBicELvh3IA
xQyGghDicGWsdfsprNoEqtc6lJykUdH4awUKOZyRR0T9uQjBAST1zH3A9Q6lJaed5bVPhoBn6I++
9R0PJGyDcoNHpfipyAhyNEatpqprRriAZ+acM5k58CYc0vuR9guhAPjKVfbSOTEXaHuhoeIBOUKc
ylaGCg6ZYdpotQRjZb6XleLsJgWxinE3yXKXuitbTO21cobnPgZWwnQfsrfQ5yBFgt3m3FZpNlzH
Yf5qVvnDKFR/1pZWOJBpcuWtRfZBsQysyEQIMGPa3JNpVEDuidrpUWkThqXIPsO2skhuguZoUUps
7AmmpQv9RlfONrbscdfnIXxTR33pTPguUTAMByNT0ATkj5bWEedp/itBLhI1SUxTXF8Vk21GmSmV
xkS1Bx3oF58y2amxiCiJUu7xo+kSg9h2Z+S/DMZyRLimGTC0LMNLVbXvlWM4ZI+BHMrc57jny05M
uJSpJ8V6qqgA+EVVX+oEoMjQfG7cMN74XAeIQHTMrRRaXjzCzDpgEXrRntHWIA7atTY+QpG4jb80
DmSw2cALaAj1HHW0tFrtHifDHdYzYThRAlItdkHph+wbP5t+b2P5qR1D60CP02zCkwgou3cVUxix
wYFqROtMczGp/N4m6Sd9Qmd7Wlzu2yFu8w01iA63FbQ4ORYEaaUt6bY9HpeUzmtcErRtpBN3Prgj
jl18UmX8Piv+HEZSpscmJ/+YvTHy/a4UZKYuIHli4NguSs42kfsEnTUVvDsExFyO9s7kohZj8Fa7
PacDAm98eAHatFp8Qe6moypkcA8EFBzfFVJRPKT2JgkQ706yfygcRRq7gCnGdcol8W55PC8mndva
bVEtUL2iP3oO0JvJeKwbPKe+AbvstqiRzR/LZXF7yMUbopYa8PfmmTpWyyLKBovbUbN4jlF1KCtC
+Jb5D06QBofbp+FQU8fbojLr9ggq7GMnRIfqFJlIS4ctmHmNxW3tXz1sh+YOJnp7cJcdFFT8cYp/
L0UhkVzx4Pb0qMYR5mvzLhrCRhmCMPWeZgZOy87e1vDdXjOG+dt+DEyyPJdXDQS8HPbhAQWzOuYh
rbvb92MmYDSkgttr9Yl3dLqeNACMGMmxJyuxs6jPdApTuyG6fd8Um5oLz7FcFrc1n/rc77WGn+m2
RccAAAZvg33OGSx1x2i2O1IzoaXXhiQoiHJYGz3N9NW8yJ3N5X3jiJCz42eyAl/sG43tv6iJdR6i
/2HvzJbbRrIt+kXowJCYXjmTEjVZki29IGSrjCkxA5kAvv4u0HXbLnWHHff9RlSwREmmQBDDyXP2
Xvvvh7FHDMS++d9vKu4oHCXknrDWvTPaXJ8i01eUkXwVLg8/v1dSrR9Kka095Gmn3rP+fpCGYg4e
pI+jt7TbfOshxid9ovuHqTHR1qoewKXYKBJPPx8sNConiuz61IS9htUA7UFXXnq0woViZeT1YeL2
fJKDbE4+NToHNDxs0RoNnxB8DwovoIbLUyOH/xAOAKuYPugTYnNNsqOYjpb3MsSkBJmEcuybJL3+
KYC5fD+oEDLQB8VwVgWzu676cqmAp4FIAZ8lfCNDcPZGjuBhLl6s7KxFO5zy0ZXdoU4zxOd+gBuT
tJh1F6Mg//kgF3l47k3gjcby/vJ9/n52wsydmbM28bY5cIiMoTvVpZnQxcMmO02EYMZ41RwXSk1W
g98tLj60fz+Uyx/tRI8u7vKTO2d5BWuxzaXLC5JP0p+GSZrU0MvzFlzrupRg5KK2eqxcjrtMYCc1
xnQT+1wmUaLSKGWZVJamtwpiZvtJ/xxq8oERiXNNt8SrGpE3Zpjtt7QfvtkN3Vk/c446N84RcpKg
hT1iRBNxK4sW1zVyFO4VuGnlRi+BX93H0G8UcsPdkFmfGif8PBWl3sKtMNIs2VckX6WTwqFiNYC2
eui7hee9Z8YnEdoNSXOQvD03eJ7c+NrJwGEMVOsEOepwV0zvRTrKPdrObaHo0mW2vJGGcHcZiL4D
0m/MuSwaiMqN7I0XnAy7yLaVI5/jAJKB6OmiygIRQoiit2BALlr5qaoDKJtF/52SbjgOLlWpkT+n
OSGYXsb10twrObkbZFyk1S7tciYDq7mK1C4MfIzYFS8bGAHz9Lg6OyPc56LR+S5rsW1LrVYmg7Bx
cN57JPayD1lPeCj2M9t4Eciw8UZ4PqdWuXaAPm6URgfkhd6bIZ+7wp8hFnkQw/AvoFSsVwwMjV2l
/WOHuPsUZAuRSLbe2S/bY56p57BUZ9VW06mpWJ4J3tlKds1w18Hl6gznqSlI9RgolgttfK6c8hF3
8rwP+mWVWaq9ZcCmEAieAUBuqxcVFgQZ+UBnT0XZfk5dOZzo3dPbwLjlW9bL4HBX9T2y2SqyIoB1
PGe9bh/pZK08W+8x9GNPkstQNZL3Y+wiKy6hmoJiWeMJGLe+NXxRbkC5R3Yj++mNgY386qnhpfRH
3LR+8rWfmQnXsxECPeTDMOIB+LIuv7LDP9sy2wbS34W9TdgsCvlY2e+qUJ+IO1kZaBjiOMJ3A6px
HOh7htCMeng/krbEakTasifQhUpfBFzBycNFRB5uab/flhonwAgVXGE7cCqfKa7QGVLbNtnLMf7L
yfEnOxTkzBaW7pq6nxtjRhqYr+dmYGVn1jiSK3kNiQDRRxc+sUIYwRawxOypEdLulV7Bqx4zrOku
GgRNh5FRCLeSJK3uppL5dV4jNnQCpiFT8qRaAHYd3upVSH913ZVoxqy79mG2eeN5gHJ4Dl9mJ+h3
Xj2hXB8UjdBm442VPjtOnm1de4EJnDm1OLpccUMoDiBT131BdlAcyuGhKkjgG53x2bQKsYtV/wrs
VG4MFzYL1aO1QlFJ5yKj8IFblCTlS8wHwzrc3eCEFrusZ1g+sGLsAvxbJVCFEsPB2mqWIVQRPc4T
Wxq5ATJzn9weCxoCJ9dqGWVIf0DcGCDWV4V/RJhW7xCUdyu/GLIHcVcXeJwcn2w9WlsLR9Y5mU0A
/R5pS1SRkysj97a2YTC5GRnAA62+yTMIViUwRwTGKapRQpMs28ZpQl6OtO6tyIQqmb/S2F5oUORq
6vpYB1Z8xbV1y4iebAbeLANsLFgs7RKvtjZJPZLBreK928N4nuz2MWGwwtLk3TD4f5Q4ExFHBkHd
Egqm6Xi7QBrfXFGAv1Tm9xborp5H67lK9bxL7DCHPVo8ehpmipcrOgVRjk1AhEz6IxKqJ0X/GQsd
1yx6ySGNblLTCkTlpPmW06lOPPBUvX1nYiHddhVHXlQ3Lii/DnKD4b2VXfVUjhIFPtoSiAfFLoao
27h4CcocXm06gUxENrKyJYEqJd4FFMv0yDRX8CFRu6BHB+24aFNDUnxSFje2M/C3aU2yuCRD6dlV
KcDrtnm25yw6GY7aNSGQu85K52etyBbrUfRxELjH1vZuwGnQorV3tdNOB2ml1yINn3My9EBtCXtv
QamhH1Lspyk9qzy2WHTBQJAL5mr6GhsdlqpoxOekPFg8zWczcQzaWOPex/14qpJ2C2tFrSS8jjRF
I2+GnwdcQWu3J0uHX3lOoppusn8yNbQiWeNo8yf/kxYwFSdzL2ysRxnzGBZ8bs1SuXqrpPrcMDkg
2RfRta/e0goaT9taD91IQBqycJJKIyD8VayvlTncdoX8i2agUN76EmqoLnmGEX3crorSY7aYvi4/
uDykiwPrEnGYgRSir5ntEpDjp8tD01CcDlx0gwLJpDuV8SH1xI1GB4iA9aEoOo1Hat02GtxrO+y9
Cu/65SEyKVcuX01RD+gwAbCz6yJrU48IqEMU5zajlcFQV1MkYhydjE+t+TikZrxN6UkyphOQ3hpo
TREjP7gZ88kX3UhCaX4uJDeeED9GMnIbDzOCW9ZExo1YrMQxN02kHCIdT2OoAYLRuN3IivqVmyQc
/UWX5uF6srOuOl6+38zS3he6ZVEf3De071HjMJ5M8wcd9R5Z4EV4cvB+n9D9jb2bnmp7oFNYzKxK
GWUdkfB3KIghxcje1dvSWNw5pllvJ1NCA54DgIbWUFyJWNMRYXkVT+jtV9oD/djEmG1Dj9mMZ3dA
QGPKTrDWzeny1eUB1x1LqsuX5RBXp2qnFqBymdIYGhc1m1yi5QZRn6aAc1sKCrjJSmFxx917bKJu
7pf0R3cJmLw8ZalXrzwDVeFETublM/Kj9O9Py1ezxnbcXjejD+LaBug0txkEE9+faNgDUw9Z/K3T
5U+JsaR3Hpermd2RxfreLFID4IlXHLLI3RYTZeDPB/KdKFPtlFbu5cvLTyav2UU264U8T4qrpI+h
fpXpTZnUL5fEzskcAYHlaXs2Su3vfvkeuqGzssASTxMrPw/x/24ktkIvR7e1JHZevmIe3R+H8llj
nTtx5XROhYo5E8gOW/QMIkzrHw/WskSYZwH1MInIUHcKejPLKiKsWU9cvro8uNloryxd1ZtOd+mV
reB5lfSp06yF/0g/72R0e8RJ8SkNwWx4zojnp24Cus1LWS962OS233KMLaX+5cFPB1z5wLyLZVnX
p8Ff1USXlNv60Wc0PzjJqYD2QTw1x061lOE+VjOWLSNtg0XTwcAO0trY9dVpqGFMW95CVypL1jz/
foBCIA8WeBz8yVKCPhyLhez+XSgOHAOTwo+H8N9fOUTAYVPjGHX7BBZ+irHBicBTLAISD+qWzL36
sJkS+HSERJv2offEWi1rxEVGeApR1K4xScbrywcRuwStynlCzdEhJNwEjK/pfPSaIT4leV1hmAja
EjWuY131jIBoUBajsZ9dImDjDFcv5/shwf4Fw7iu1H6YxA9ja0EgURSi6L38HV0UMecWKZf8oS4i
Ps3R930AP873B2r1qKLxK3o2VokDQXhrfVkIGTCtVF596RRnGLYvpC4pgYUihPe+YEBOyw3+1Cw/
vTwVqMr2Ttgf+2WRpxZQSOTgl9Cz4ELpLGvBMGlS7hwDK5BuZjKUMHgCrn6FHfSrZ08P2Zx1O3tZ
hfpuUJ9kHuN0uDwfY0XPs03ZF6oarnzZpMeatsJFgjOWS27u5ctqOT7bzmkPTA82l01Pmi+TJ9vj
ZUsrSXN4jeL47Hd8hCq3sRdiVud4ljipGqJ2+SOVOTnHBEHy8q6nIeVQunx5eTDz9MffZlTVnC4P
djeyoT+fYzXrQKnN98aQvyaxs/d0Euw7dHS8neXo4gix5nUyG4doXC4uy/dagWXeZwqxubxjQU6E
ZMjEfsiM7sssrABc4rgyl92TXJeIcU7+Qlvpu25d6dz5cW5eNlHhUCe4p2FOtyzL2yL4CmL+SS7t
ka6Z4j1GMhIreEaAIKABQN3+HFWniPHhWiToCC1fcaosm3U5Xy5PLw/z8gM9oIwFU0cFtPzKOBnN
znHs67Bzb9DRoi7h0818d/lUyHOpnV2esghUqP9UUUDZdDjli4F5eD194Q5mYOMt5L7O23tD7mRT
f3IwPeMmHW6s0mL5EBMoxZoG3wyBPn3YnlVq3lFB0IzkymXLXm5aJWFlNAiTHY/2dWORxquNk12x
V+1afavpa6KbLx6C2v6S9d6LJ4ObprbCDStKsQ9r8NS+616DMp33dZZxOzfhzdTVVefXL+7gMO9w
zQeE7+R7+qhypgSNQVe8xqE9rwdl40QjuqDEF0WnhPRpGGz7hszNAYV7E50XRltluyAL7eEm0/K1
6iTXWXEedEGkY159ox3fPSh6lQpHZTsm04OMzENPPRbETb+mKsQNZPTgAEy44dI706a/C7LIIdXH
Ij1xWwsC3EcvvR0llXFa9xCJJ7F1bBbGFKkUKr0+1m31jTNyxhpDUWbjUuLO3I2sIex2jcfJA4rE
IGVqXIioMO6mshm+Vuad60fiWxK1E6OJZcRDlOqgyAkNtPkcC+M2pHGxzaw8P3q6/25h2bCaRN3j
zSRFtzLC3eVkpOk8HLIMVGbZ4hr3gv3lKhLi85jXly/zMUbYOZFbKrmuTb11a0mwCmFShqex8M3j
RcD4/1rPP2g9oSQEvyX8XFcDnfi38p+Mnx//6n/FnsG/iP8DeSicQHB0eug3/04BDMW/TBHY/Bda
pvVDCvq36tNx/mUycDPRgtJ8QBP6E/Jj84KhCBBr2hQ4/2fIj7mE0P1C+SF8aUHaCIumBYwx1xb/
5NqkU6uHKrXaY+myikuTLtyDxHps5nwHvYQJElOqbZnkIYFR49odC8SKEjlnozZm0sznJCeawU9Y
pXj5dWC52LSbMwATl4DZ4snKCB4qtbWpWMpuMYF3m74POKJr2kTcko6FRekk+n0zVJSSdvsiRVPs
utZW67TGcTK0BRfnz8EtOs2cdAla+R1Nnbr6Ir103pWZo9bIzgj2Jp5idOmCGLDa5lAPpBOKdVCD
RMwbsP7BYO5RBpCA1bIRTQGbUQwHT7SPbdOBGI15r6hGwrUS9KmEZdOMwfHYtMHGKg1A16yCjwNO
c5mkMeAEGlO1gQaz8PtVUsq3uuAFWsyTY0NsEJxLbJ9jM2KWp5dUnWokbrfYmQ+mteBZwZduU6UP
mTe+d4QiWC3keyKW1iLzjHVQ2dwOlrlJkWbeWltkssVLnoHw2l1hMWUoU5zkwCvmw+BF22AxnmaB
eJ1y94/go/88QIQAbeJewEcsmRf+0C8ZitkUwFnFRn6snfDR7C2FkpcHGTCyc72uxtdNXtQsh1uT
mRJrXpqLKSyoy878RUn9XyBM4X8cq0JwjXQE0KzAtz4KlG3DMslpRWisDcrmtC5fKBZFe6iM4S62
iycjLP9KhfwT+mk5Bf55igifoHY/AGwQQuX6sAfmwbNm0JHy2BnptdlwA+HAXnJYkwzscm+3ezRB
QHo1+M+6bRjYYeXdR5pAK87vY1PNz7/fD/YHNBcnraCVguPf44Qlv3OBVf36mZh2xx2xg62RsCOy
Em8IZFYyIqAcoSMjrGrATu0J6W1pFF3pUs47Q+anJKOhOToeKF4d/qVGxhOeN1v7sJL7y0sx2dqO
DqjeLso+/X6jnQ8ErctGu4KUc8ow4TGp/+dGx5wBaVlkbHTYgv/rpkOfAY7qlUEmXgbpGuxZunF0
8wIvSK2bmPMwjWjyEzJUbVv7vfGmcqmemdka1b0HrzRJmycZOdCKSVZAkhJhHF/LJvvaV0tjzu5g
+5NuhlRl+goO9KZxlx1hp++jMcK+dslIw2j6YAcNehuiAP7wjj+guZZ3HPqLJsF3TJJAxYd3POZY
wIvcTLFJE2xNgtWqpbjfx/opCWb7Gkn/NmQ6hUlcZCdLLJEsBqpwOXu0jDX6phpVcKsUbkgPDIPZ
LmgRZ5OOTLbtkVzFhmTtLLoZIEJvvZqLQFgP9aaU0VtYW0CphiZHYQR9qXSHt6Ya50NrtAzTTKZ5
kb9OY7EVREH8/m1b3Jw+nC8uKi7fFyZ0Op+73j8/aGkBeSkGJzv2bfhYhYNml8+3bSS/GkNE2fm9
BHwMM5Lslg7AA72Mdttu/Q48R9jBn8QW33cxsdIWnd7fb5vz37aNvEHbDnA5CNwT/9y2toHF1Lde
Rvl0MNscwr2svlSk6OEE8B5rwwdNiY/mcjuwFUYBD/1cGaMWdCRIS622Rr+c5oP92tHdFzPq+z72
7jksl9BIsB5Vz3TAmtvvrjCJpbMf53A6ueVVELh3EGnwhqEnQKUBXiSQxV2XKbJMwZrXoKNPaZa+
piLyzr9/29Z/XsJcc/GJEDLuga8zP9zlAfjqFM9Xdpy9iMA6md1hdgrXptcD+JzTe0y7G4HZQ/cO
aUo8mSdifKlOH7JC0GBH37D6wyZ9uK8seEFThJQ+lDKuZYoPmySQ41sqCdNjEiH7keZ8a4LHIjeg
PDL/E8eENfshBlJrh0sIhd/epL421h1kmz9syXIa/nJ9v2wJrh4OB8LThGt9OF4zAOxGa3Ca9ina
PfHeJaNxLFj77dIMlukytyKdnnwAO1kj58dpltRAEWuy2LUkBqT3n2RgR1vChb2dayPB8ew/bKPz
wZvzYxsdL0D8d7maLHvzlyv+4Mmu9aqRSwnrx7C3Qial6PzC6tmwg+7VaeDFmcWVnzbRoU6+0o8j
gEfb5o2bFjcUlO951qFCrN9zTIyfRstbmy0pYVlQ3NmGJHYmReCFmY7l0FyoK6Z7T8MA/bWa7O4s
R6o9jBQbw6//uPc/3BaWd2ZBrhPcGXBEmR/PyMWgkzYMJY6mAPXU0O5PGjVdpUEQb/qO9T1qME4j
QG69xSKtWjLsI2cqTkieDZpi+qQJI0HE+Ydzxv1QbSwbZi8DC48pFbU49qp/7HIVe6pi+JYedUbY
WT9lrP9I6JqM6RFZa7YemTCv03x+CCJn8T2QjJDwuBMkT9hDQREKprr1S3fTjZFxdMMUApLjo5id
rMMsu90MOtfztbw1VQG0W3mYMtLAYhhL4qxMh0cAX9YKir/xVhX10XXIZ5ZT/z7mot4KmsNIpobr
RWgBe7G4H5oKUADzmVVf5cYa/8O0DivdXidB/x6pYr7Kh+GmtHPrFlI3iRM585S6fwvm7DzS9Cjl
tuoTCa1OAt+NQ9ISSZTuKwZrEXLuU8SG3P/+1PP/y0UAqwPLI58VEjrXD5djytVIz75hHATlx0Er
0h0asiZmMNEw4VzvzkHJHoUkYwWRKncNHdHdXDT1zrNQQFgxBO5WOkzFR6R2wtm4SZHdTQEKLFUh
Ia7KvypHNDtPxJ8jVILQSHSAfLF1sTI4RP2EOj0GvUDbmUfhrjFrsO6teKmjRx8uEiun68qFGUhS
wZcsTrxN1kJkd8ooOk6gSE5zh3UUrwIDZVriUb5cH0by6sx1PejvuiON19UugB7KOQKBQjp9DUBI
zuU39G23s6ST3gasFxzoLHEXxoc+d5hiGWRDx1GbQEonHy+o5hVqM7XRMnzFSWrfl9UE0Q13E5qm
3WxU2UnMI+pxN1z//gP6eC/nJIAzu4BXWaDCyv74AZlh2dOEYS8hDhsQqXW3eVSah3ocGGijP8zc
nqEwXdMmgNJvjuWjJ8kl8gOyDqFbb6VPQpZRoZ3LaQqVXddv/7CFH4qsyxZyH6fesAMePy4KUgNz
CGS59Ect3Gj1qYjiGAcA93Zy7+mtoitGt77TERG6sqX+iZvqdUopk+EK0fBCaSZmf8KOxgLsD1tH
v+DDvSUwfR/mZUAIMdLqDwf4FHRuJ8aMo6y1SeZMiTaMB/0q8QYwwQAnXo96ujJEP12VReqs3exQ
zJkNAn656SVNvPn9Bjk/VvT/vN0FjmP6eFBZSrFpH6pSib/NxoAdHUaMFRvX6fKHYqTssoIjdiPj
Cz/a9aCfruM0TcigId/Urt+cCjmRJl0Ru9i3IVhK1aQ46DlIrkT1F+XMQBgK+cVphOkoSZ27CFQ/
IZ5NgMsr4ryGLkSffyZ7BzXLQCdVoZ1UtLLuWj9lScVZfeSjPGdj9w63LWO+XtWHrp/vIrviPI9V
dPLZk7skJspnhsW7RyGJ0SlJrke3sYHdt2obZlTBLimJTubfDVQYpyRkO4kYmzoRfDPJYEPlhhLx
JJwxPDRlfDVIXioLiW1yhY8HCIZi6M3oaxNu/gW9WrAzBeO7LNKEgMzjHlX2dz5uUk4ymOT2FLw7
iJXhYrS8qQLpY0BCRZnMRDE6RKEVgXuF4cHa+InIHu3ghZ2NVanUD5Epop2vSd2MeyD4HgtobnKB
de3VvbuNJHqUyEc/1HXiGJbtJt17SMoDu26vuKG+ogSd7x3ME8KnJeFCb0Hvn7gnuXQu4ilL92g4
XnzLGK9SqAn45klzZ9kEIEWJlwKTHLVeuslDf1Mzcz/PYzBeFVDoocIFwSEcoDBVA43WMImQPbWR
92W29znj7jZRGEQL+/sEHuVhkNmbP08YdYE17umPLh3W5R5C69KD2bn5wkXwprCM8AzOD8NcH92Q
/p3j01PMSUbNJxmonR1m9gEEPGhGZmnb2g814Y54oMRsJHe1XSBFgdsf2cLas7qx973NWT2Xg3Gc
RVZvHCMyN0nlP5P76tH1Lm86PZJ/5jmodUwIkabrvQC1kWR8lMwssCchUwy+kVhU70pf5xBhGL1Y
DcSeIhvbR5bNsPUGRM4mM2zY+FWwixTHcoLG4ui1+p25+rCPDc9aB5gEqaCnmKSI+pbmxVm4Ha5a
v7tyxrw4hJN+EjMKBYqqmKgDZgONtagNLMJsbN9lpu9dibCjLaSh67edzzAaD3QmSYlf9FZ2Bh3F
K42NZfX5OnY91sV1MR68VNzbjoL4Xo7UqQNer7kaDOYgqYuHq4jpCDd387D8Cc8HR1SZ9ybcx0Sx
bOzt7Y+iuy2jXRYO86ZZkNWBh744L609Sxyb7IAa13aLIcsAhFG3SKsCf8BFh5Nq70d5gARbfo4s
ko8ZnRGtqcL0TjLUXuFK7NEAPVeqSe9bxFl4HaW1iypTnUNrsp6diBMysZ9sIx6f7Q6OregQnDAr
ijZGgv9wVCS/VrAegDdG1wPyd68OvJ10mEwTtKLKyTtTA9VZER3A78wAf8QtHP34bBbflKm91Swi
dzPmYXxmkmcjEghplvvBOqkwm3UMTNZMJel1OjNc6SRuMJ+S+FyP+8ZJ4ht7+uaRtztBOjrnajbI
iYHG2gr0QUZWurjOq4LFoBXv01k9isI+JES4XKvREVvT4FYegqDtO6y7pWdeK2s8R7T+t3aZmPfG
OOAb5Y1XbaH3liLDS2TD+BzUWM+ibH7KLfua+tE4JKjXbgObjcvjNPqc4FI0ZuK9fCO0QCM1Cw9C
HQc7JZZQz85zDboT3k6irpTDKpe7YZrkcs1ptas7t7z2EIevfRSCn0s79jYOSuCryY6ddWV05ksT
IQjMcu8OD5TYs3RnPwX0J0B+HNLcw5FikV1rjcG3Si+YSSYb7AzQXTR9HtrYCj95MKNJW8pAhbrZ
Ky7reE+l1lNK3uDl2lJosPTHXSFaLj0gO0m3t2hNRH8Viq4Bq8Z3GznmrnGd4eh0hrpN55ZdWIT3
Ku88jj6mviyzWeGgLBlC8NnlJPAulwfXTx4LSKK3ZlXBpEkd4md7p97n+uxHt3yU8mjp9iuqG7Sz
plUf5cB1SBmEt9Am+WJRyBRu3510gpuUwLMrHKP7WTb3S8b0qmodY+OE7si1ngy2Nuu6k9QjcXfD
3mn1W1mJ515jLSK5HkBB6ze7WsCKyzPk+e50c3nVsfOztYmHbptjDNiagZPshPUqxpZrlXbLdSLN
vT0RG6VKE/JVZ6P+AAfSL8xsG8plbYcnKTigTQVAKrA0dsbkaiajBRlKUK2CzjnNVmTtEXR/agsv
28nYadZF2Hq7aTH1z5X3UE+tdZvQDveJBF8zpZAnPQO9Sh1AgFZYmXj64I/jidoaWlJ+e2S+SQ9T
EXDTwaXpGlWCABvgCGddtU/SJ8Qmd9QXObz1Bc0bViwOEWHYTBIyWhB6zoe0YNwI4HxND6rdcb1A
tUlGCFVldlu17nWJyP5aJzA101QD+EISsq7yhLsaN8GmqJxPyXfKSOvKCKct8vP2mBnVVpcFkHp1
KIHjH0SDc5wj9oje4Msc+tZ1gs93nWOo9PtmaxWUgA5WtHUdVj3LyKE/hGV+VQePYcLqIZyQIRgd
VgUAFBvTRCaZIaFdlqAM+mvC651iaK9M1K5e2hrQXGzoBlPtHKwOErvOSbIL5+ApH8N32MrlORQw
kAuaXENWDzipAI+SZH4F7K3dGyrbYrBCF59hCO3aYV1BdL2VogQ+j06mUN+73szu8tl4kKJNtqTV
GNsJvuFGQlKsfZUzxndtiLJ4Ff1sPgoZVnufGc6KaUqyCwqYbhautmOYtc9Bql8RzY6FBxgVUi9m
fGLFI/dTvgw8uI4fOQsgf4VUhm4bPdWarNiNUfr+oXP4XTsW1jUT3ICAoXSgzcgp13HTTckriwmF
QS2B3xGve96/mWl1GrkTj1Nxa9D/XrHyo+3U7ipDNjsG7t6Cb8S56T3Heq62TRe59Myie3ikJ1yV
6Jp6w1gjKGa8Oca7oa9vHGSWjHxx7sO8XWfC/URJvbFTT18PJQEyaRHscMcD4BmwoWyjcvhax62/
VjRjps55iX0k4hgoD4HIH1taIyvTGL4MGuuc4jZw1BIqogK8TElMkGQ3gbEwIso2m5RRHE8bWPT7
PJ0hmczgptqpDLHbDhEEjhTolW2max9e3jgnGB1AnH7WmJW5n+ZkCUluzWhuHvX8xR76AhrhkG6E
U6kVjm9nPfpFv9XN9F5rZ6R9671bon7ONHxAd+yAOxkQ/gLKiYhklymvtuDrXtKE4AKgoVvZgkJK
Xa7vEbZtnVSAHMZrk0AwoILGF4G7OyWHibU9IZhNsE86lttyPAYIf1dJnsvNUNpwbJ3uKWEBR1kB
n5SyXSkD8l1Sf7U858r3ULRO3ORowCRnVdKyy7x95mD47Jqk2LZZeCpD/FPkZKUzauBsNG5zGHJz
7RM9TYa1T9JrjihgZQ65i0onutMR1EbVZ+sM4y8xB4B3Mzr/aPWTWyfejz6ogZbccxZOQ+Jfy6UZ
BPT1LR3qczORxNfn1XVryG92OV2FMbhEIE7lBOjfMolao3K7AWFF5LFoURJGX/NAPnh+8amGXO6p
+qmn3wA0kSYHoiV0GuVNm6OwKwuCimIufCFtmVWEYJpVe/YNteqm0KjW5uEp6at0RS/R2jgRhs7Y
CI8eos/Na1cV5X0RhIeESwEIj4pL39INNMFw79s6+VS3+KumyG3PjAA5JZrRgGzevlIccctWYGq9
JHzyUpNbp1Xuh0Vm2S0PaoHbk/Q3rdOipFRZnl5+cPmVy9MfD4uSLb0InmBK8aWO1LYP3LfL73mF
5j52+cXwwr6//M7l+YTrdrkKXV2e/fhF6OIEYI/m9Y+nv/yp5aV1HiC8a5IoOliG4pqjId82BR/F
QtX/+cp2X9vz9teXnTp7QyMexvnyNn7+5o9/+eOP/fIqyEc+lXMmd9UljeCyGaabmhTyWbz++c8/
bN/lxX95mcvzy+982HGX7/2ya368zvIWY8IUQlgQBMqfY5fluuihX7pdp26ZCh9UhjpA++NbKIcD
teqwRwQs1oDAEfS1/rCfFJ392cQw6nJF22WdkBhplL5zAgr8rNBfioRc0Dx9Uzlh2y1t0K52MZT0
u1bkzqbtk2fdjyS650OAwwAICPqdfmuN6nOM3OPsF3IDui06dn1CUjETYuTq2LlL9Pcry1F35py3
lFZGAR4kOXVBXV5Xi0XDr6+9oCjugJ+MXpBvQYaqHQuQZBskkbXybPM7fP34ITO/tpqoCjtPA1CX
0LYj6I674DiX1OfGuLAt5H0+JnhK1doykZl7sBkbun2E23I1zeR4lm6mjxhGUbFr8wrN4307LXOI
iPTfYLzuk2RVp/CuK0XeRzNJllJBjy7Yb/eJ8B4jjpWzCYQb40W17YRK9oFxN9iAV3jXOGZw5esa
Uw9kpZiExod427JiW8eViNaN4ftMu9hpXWQw3RwmKlV5J81PKa3uTTv73wIFKaR3iK3s0HF7+uhx
qKx8+11Ss9kOe6NP9M5y62ab+RIjdNSfEU5AIMEzuR/LoT3TmKDuUdGmKoybYmxCPIvHptBn+hpv
pqX2lTlgvQXgU3SsgxLtTtjrnohnCK6TsNilLXvPCacX1FZ3LtOkfZvBaekLY6d0P2woFdstyPmU
Hm1+D561QvEV+oeRVGEhuaAKGV8lUPCV195oKIrHMtLMsZzPaE1RkYLFOTUoqNha2ulO1l23rKhv
g0rvYsJvCJm9BqlCsCtH/WqsggbijBhPMSmE4zxl/Fts4VxAAfvBr3cm8ym38eIEM7CXmQC+BMsE
ckCSTSD1ryx6D5Glg30J038GOntElH92EiaZQFQ3fgmdphi4B07YAVcBmU0Q+KgXsdQqwD9WB8u7
ijbuHOOZttL3fCxx/JvOO5p4AlomDRQBvMdN4uRrS7HF6Ezmje2nCMuG+o631p0Lpgklc+UbIwM9
lPp/daCEN0YEBsxOyVLIXHc4kF6zlYivawLdMIywZ7BKW+l4VSKm2gRNnH3yx3dhduaRfwRZaCxg
RQwVuAPvValGX7X+14xYvnmWh2YOaOA73XmCR6DSFv879jIyUt5cQSVZpv/D3nksRw5kWfaL0Abh
UMsJrRiUSZEbWJKZCS0cGvj6Pg5WF9Oyq3qm97NgWEhEMAJwuL9377nDLXSIpzQUP+kiiRqRaORO
x9TG5AF3aSXzLDj0LqG7kUBOSWwdDd3AttbF7FdbTnavY1ew61uxx5yZ+JmwlbdWghqVytGKTnN6
CYwS4wcdAd1GNxrXuG4nWWPyLQ185+94Fr01mfFWjoihNtNip2fui9k0Od5jCkm06Z6aJr1X7YGp
G4i5dZ2YbJvmKW3Ciw3RyEK7R5Xnrp7RtUR5GK1dq8BQNSEN1PWx3cJeva0zwgMzE82ep1fGQUqw
Dx0BnDDlcP+C6lgp8fLaHPJua1Xtq5FG59Y1sHFb8089wZeXT49mNezj312AW3QcyabtfNKfXOM3
O+CwJj2TOUQiniG7kFrtGvugFfm209xp51tmB29kOgSWyQ6IFAXp8rqwKPCzTI5WEpk7DaUMMeI7
c4yxDVGzZgQJOsSqxy2hhKr5HJr1g18keKS66TmzMaCk8bOvk8xtopAG2pLs48S4Kd1x38/myRQ+
VVTRH+0pftJi0mzoKSq+fkCgKqnc+xo0HhZ1ILhKpjRvisSEiUvu37bL+6eEsoUlk9+55t17gDHI
3hTjGmH5Nn5ocikRfDYcI1N2n6fAqm1T39IssFwDV54FBK5tL3koX0Cul0jqUQOgmHyqZkWtzBNv
g+EMgRa2hO04V7vBRUHqljPzGWyZtaCYYLRbB68Tkq+mvEOxFt5o+jXWk2cUoXQnrOFHgGwCFSkW
r6kDeO/N4XOSil+mnDBoqNITVstTUnDibzLTfbAgohKJq4+DBLvhWpeGIyCqtXeySiBhu69korBg
qc3yBueLXNn2M2Y6nFHfJ12XqI+DnsFvOoaNdqfLWO6x1Z/mNKA0N7vAq1x6Zygtu71WeM9ROKJ6
1vM3h4mexMm1MzuXKXxAuWwYnad5Hg5GYDkkeHsqTgvVi5agiS/FOsI5uu5y+qRlMh7AO2wclLIs
6IMfkYgAyVltf+iy8gYA8veOAi5mPVxHk7unKPraG218JgzylzPyXCT3JNqySIwDf90QV8v8m7qw
F7NngqyGzW8WhBMbVnXIzZ1TsN7w4knfDV1T7Hr31AayWM9BVG6Y5kuvopwXp9NlCLCM4B0It4Fs
H0yHmoYU2VPT7TRHwz3A6MlSFSYGXppjlpjGuY7UEq9psAWU7VPls64HCziuu8rut5bT6wTUMuPn
VHXSG3/EH4XyH7gJcInC3cCmyg52G/4O3PmIUMXdMxVhWAYft50brHRhC1VOp5q4UhWqQWCM9QEh
kL81nUeog2XYH6sCcypOAwZOBwX2pkgR4tlp/C2gkElg6OitzXi8w/P8RLolRWGShHalTjWP4XvA
MqNJ3ExuaGGMQCIN6PhQO+Bg7Ry0WwojrlcHqe4H2ZZ3nAJY3/RbY+ptiOe98JAmUc4XCzGxMzTm
NCQpbzFVYy/BirGhWFHThlkVtOkuMvxVxJnYzLXrbROzirfUhB6AzXj7ziBb2h0fZ6ymP6mLZxLF
NDILPB80aF/CNHzpBPZYpNBMjgx51kba6AVRBgQwwEgDPBH4823WMuo4mnvmIPppl6FHXwRp+lTo
QP8s86oNebQNQsnQ0JuvoRHvvFMIDxxgEJtzm+p73uAYNsvqCuwruUrXOdYJ9l9m88MOKHJxdMjL
8RIwWoAJNyzcsErkunv2zeRminKin/TpYQz2qOe0bVPXeyepe5YzIDvi7yZrhFW+jauJr8cAq15q
tIRav9/UVlets0o8S394mMrmWUa0s2XkvHQVZjhtvu0E2modr4AeMSUReXuDhO+sh9ad1tR8AwNR
821063D4E2LlXBO7xxFmS/Dyqt7ZNC9B54yMbO5GjAI/1sipUSoTCQKhcd2OUJ0aRGuuUfQnI7yU
Y/tEnyBRkTFk5InkYTbu2jpXkk0UT7KFLyHIYSJ0C2Jm5R5mrb6gDxTbfuyZcvmzmorLK4El0Y2d
Dw+dgZfMLKlH0nk3tNux9R8Xp/riXKd0S1GabHSwLRXVlM87u572eo04yHRLGksZAWC5plWcYivr
W2jSo+pCDfQvenE6MsPE2agsNp0ocUD4LOYPToTjePb103LhhhgBRcTUSRlblgtCj4lpd60ZDZeO
c0ddNHh23FkHq1IQl1R23StKvwDslmuehgxyS9vi82yVv2hwvrVxRJ9Ay+Y31Lnb1Orcg5H6eN3G
GgWaVV6+Yh6+Yh04XWEYoiC0Xu4j7sseZQKaQNnBVJzFklUR4JHGVziE7b407KNQWRVLgsaw/Idf
t60OtiO5UnRcc9fqznYH6L6vWovKD64jR/kpChwraDyGFpNJ64UvUJuCLSWhKamC4/KehUVo/err
7WOqb00e+IcFm0DJOkFrX8z1rpux4CsPTfNGo7k+RQqrsDxpHFG8jSap5LMVMEC3jeatkW/kK6fA
BFqx/ghdrHeZgRsQNCgAIEE1ou4n8g8jjAIW2deFxO5cxOyMYN7g2iyOKFN5PXR1kWKgPM1X0Inl
KRcB/86M7T+u8E76WLj3lIMOnw+q9Ts/JI3C8X32rIoemLI5ydbCg9Tm/Cc0u+9Htf5cLhJOFfDU
BE0gBY/AOiFBUCUb1L5XTCFoUKuWKLOGuiVOo/o0qotUa5DM0C7HsIcPKm8n8xRjHgM45JlvKUzz
oxenB7Tc9slNwx/SkdrWKth/gbV+cvgX0yP17I3RuUyVB+mupwwvRKJskcuDy7XFDVl7FZ2U1o9Q
Y9P0jAiAXFuqtub243OTVbRyJNnOqoJjRsS4dt9Kx5oopbVvnOPeGAE/igFbioeIps9sJp4mcoHU
xQav/w5L7p774T7zzmRsP4sMyCd1Daq8+vPMunaFZPXOHK0XcCbK2NuAn+nXgLMegrjfTfMI78Hs
jsyJf5Uh8+bvod29ypx2qJWxacgIt6423KPAfG56IjED7RtkECpR/Q+993lvSA8bTb67QvxAfHk/
1iSj+5UOA2JCKuYVpOKmjEkDJXPTtLBvtgjYmZrNNLRo9eVMGRmVcGG60yXF07Rb7vq6aKhH0XTo
SNSZ2tVyf+ZKucdid1oe++upcabseMsml4f1rnW39She/npe7/fo65c7l+fNje3tdCluyjSnKwSW
5BBOFs71Qv8t7eFGZKhdpB+/BjTxNjXVpryatG8uMwD87D4p1rW+8bRzDonnXOPD3RJTdTMGubOm
L3ivNd5tUDvYjDEaNRLz0xDyg+RDDMk5eBCW6oTZ2i5MfdawOqObxUONR2ujjyVt47ZyHznkDP13
18ONqggWLMZha5f1jcHgcXHckxjw03tk2k9+nzyQLJEwo2dyU5RpcnLG5Dw2+Xi1CUtf16p2F2YF
fYyqfQcpUe9LJJ/SzA8UEkzi6+QTy34FYJB72xYMd62+M9Eob0gzIL6qMx6NhJw70YVMugPOxR5z
jInT9d5yrlbtH0hIb+7GOdvLBitUFJjH2iZ9DiZEvU+88RCxZGGqiOI6QmS+pxLJWr81frvuyDGK
ka0BDgk5KnmtRkVwJYDQ5Zw/DS+64fUnt0yBP2ftDnLjR5N5N67T3Lcyu3Pa8CdED/2sR9omDC8V
p3Ic9eYebBPJLHAXBp3J79TsW9vrIftH3/LaI424pFFnwCEpG+9ZmhYMRdUIaEr3ytHxLfYj9AYG
Pvjc8jDRR+9JM7wy2vMvkl5umawlouhJ+OOdS7hpR79/Bnm2JlWr37VDtSM8bKDnMgNHc/1f2k/W
WcMl8Zwnw4HQhQjV3eCdeMJxgnFMTPNaa7No7YTu76ocgn0z3wSgcn06bSf6mDmBU25Doi9Evkeh
GDI2iQ1G/mI54sMtCvhK1AXX9NWmrdJCt3RjR5fPYwWx0lJhNutoInU9AFowc3eUepnlsji3oi3g
NZygQNXGudyRa8IQIfq10OM7zTK+u1Z0N4T9XYIYAIZTRzxc5G+CIKwRjUlK1ymeOH1L+B0rza1M
nfNUObezRfMqRUli2h3rZHN8Cg2awEUd/SR+0qS6oJ0LsEmz193gU30TKdPVyBru0tK9rx1qFa39
oA/9Czje1yKKblx7PCTU7O2EQExMZd89F/3Z3FcrS+OwgHV4KYviB7++SsYJ750s+mCuBXe9iI7m
BNzSRlVeOj+hql86B5i2IX51tOQZoH+MGYK2xh7onXR3c0FEsNECbMMecHHz6T1vvN8VQvMKIYFf
1yAkW+POan6igXnvgUSaT23XJJR3GChnWX5MusO3H/0aYV3ST7KHdUiGRZRbb7CIKAWY9Cya/nny
Tbz8MbnODYiXGgT3JC13hcD9jf0y3iYq1o4J93UK9efWc6JNgk6YOry+k2o76EVqJvUEAU5jera8
+tHwcD00dBMpnUAfhN27QqujZIDg6Rx97evQR2iyo6w3yUBywa+XfPC00auNLoanRLbVvpgLWv3y
HHWQYzO9oPX/Enug4OFwrnIjp9jXB/65JtYyrcHhajYYAUvujcKkDCqpUaAhNwp45IMxXq3eoQqG
vX3q0n1fy4sz0thgcX0bhSZn9dtK2YaE/FZT5HVC+9JO1K4AGq9rk0BMsnaPeiRW+C9DSmviY9CR
4ZjAWCbPAMMcqnxovXvymuRhaAbQgfTjK9onHRCBQqP063JoU54cnxKDCSz/GJEk3oGjVOmEj8nQ
wOnVfgS+98A3PDET4dze300AhKe82mqTs+kiqBgERXcpKRuhfYDRwYIBymg+PFNgslydSGTO9j4d
Ajd9KMvpsW8BYA6AL3wjO/VEB9UZDRCNn6e30T8aFLCM+ANhSJpZ91aKRQWj+DvR5hB/ewg/0UDo
Z6yjqLF7MLUxlnirROXaICX5QXwk5bA++D4Per81+BwEeA2RdmcH0BxJ8+wl/crOeqc0cZ5tLEoi
qD7adnwR1HWSqgGMO0E8QIZWOwG9K9fea23zHMXON7oWFNE6KsjgmH+1JeSE3vDu9Tjcd/KN8I9x
zSrrqufaTWLMHx7sjzGkFUqnEEHcNmht4DNB8Qx5DHcFKZuKq9Mz9+PEU8td7wXGrqGwv55AWQnR
vNJMEush8aoDVgVsXn2Prg2PKbYOEOlm/xP6RYmaZ76rHTi6QZTrG2QzFMuL3zplUU6u/X1YBxyU
qAmmRO5YJj/NzQdJT8zNUgIqzbY9G33AToSgf5flj3kNdr6QiNrKKMPBDuEyyfsfU+jGN1AHXsLC
ANLS6D5JO9m8opf8btAUOOB+gieQl/kxYiwRGo0IhAn5RsPptplBmVEPJ/J7MiiBzqZ1KWfqrLoL
VBXiBLw/ZPR6FZxCz756oyMe5fRo9YRB4l49ZwZqPDtoE/oUzpb/Et2PKi91rvMRMKk5yxlcejng
FemCgcAZ4NsWC7Gtm8IMzyxAK0GFfL1UIUi6rhuKKPo7NYZD5iN7itNcBWCZ1cZFy7iaa6RVRUeE
aQy1ZTd6lVzbhv8UeFn12CYpJRTR9ADNPFiNXUcBuk3jc2FP95J+HtlKrUt2sDR3eEugJEq7vBi5
r2id5g2J24SRu/MFjGV7HOmJDb4rL5268Mq43Y4GPy/ePedEeBEcxzE7lyMlcr2ai3NMBuYmTVVl
CbXkqc5gOygb5pTlxoH62a2ToJ5bLki1YDKbb3Jp+/vUdqdT3Fhogijrh85gM7XmJGqIDipQ2lAf
41RyXS6MCeWe5qM0F/OdR+PeWfmDciUi+lwZrX8hYAetiDPiLEzy6NCj+jVlKYgFo7BVBQR+inKc
1mPX6I/MVftH91hF+vzoKYgxiQzm2elKkwBjul89ZJSn1hjzHa4IZolJYu69hF0ubG3t3iq/hV3p
3i03nJAsC0P18EsNoLywBxICOLw2wkTRnTaERUVzxHnVYTZDrhNnOgBoO8csxCXqi1+NaOO9ZdbO
JZtxVhl1fMAl3sA6I39EjxD/uIF19d0R2VwXaOC4sUVkVILXApTAdh7Mdm+aLPfaZMbP3ZOGPfka
zfW8ZWs9jWFgadtm0qm5tP519PaDVU2PbGVjJu1h4qR+mybS2Ihe4cULyHAOlJa9uScLwbiEE6e4
xkwRM5oagaYpVn76JCwZovkIyUMHc2kdNR+LUcR0AixLcu7GnhMWCSm+fGhnUpLTmJwg5bPEREcT
Y9ZulrQsL2Lu7nQo75DHtBsOMwz6bXDQoAqzk8oJweiWzASMvQ0vJvZh5/CV7SuHQrxWUVdsmtbb
DD3qC8QDmCjFCaaLRjmuYa7onsJM3JV9cjQo/DGD0hrcS88wQVSME2KUrgIwCgcRNBQrv8Hq8Odx
At0KL9kaIpyO2A9uwlG6N1EC9m5u69tqFpe5yYvd6NZvaa/9BE0m0JLmqy5U8pYyY0GQ80Wg12Hp
GqTnrMB8zCQwX3kjI8zcvYtpus598VjCy6PnOQYrsFHeJmIOZ5WcNgtMLZBRtzbMLBWICmKnF7/T
AFhPSzUPidN4dZPgrP5mm7Nv4hJjLn35EiESo60Z1UN29gLzifyK6dYbyFXpGf+tipDyKXojcOOh
bIhDNsIAIUuKwmuCbREzTRH0zjZxzFAtSmFuEECttakg77rtSHTywvcsASTgW8Spx1M5k7v4kRW2
f2SxTwHVaRoGqanaiwIZJtyBeK059k1aEL7q1liyQ58iWJ2eKLzCJbMSkAcBPR470OmROS+4ZJK7
NhxeJZkZhGd0hyJkwTYPycVPQLz2uThPY6cs0/6I4XhYOUZbHsLUCpnNtNHBGllZJ7mOHTInFUEO
wclyMo5KPWsfLMMETEhEhB8xB0dxPdJaPQdJdNfZvXYM6Em3IZhYevr4lCLj3CQjwWNeiAAL8Ow2
p0ao9nF921mUhmc/leepNXay4IQxjd4x6qr6qGO+SiBIbJ1+Bgud3UXwtQ+FD9WCfkd8KexKI/Dd
veV8+E0fqzcOIZ1cF7Se3lz7R5fUNcSd2q1pls8mXai907XvRZIMp86OH1AVK7fJeJkSceN0sccq
mPlFUwzPdUpUp0MI9UTPY3QozpIszrbafu0kdEjm+bsEV0VZ0b40OvYBUbGiMokXJVHUDbBSJif2
r5haXnVn1/N6lB3mH7fCfV6IYzcjpQnvi6oX+Mfts1dpkOJpBjez/ZKhiLDsHn5J3WPoLsQ7Gbfa
rkg9auh0JLbxWG0Cv31frPHLN5YXbb9N41tI2E3QYAudv1X2Qdep2lWee274ajdFXTabUjBFzIwq
XKXMrFCY4/5EIUIdmCKFJ5JL49v3fQeSe/EAL2Y/fWjts8MOvg7ssVtB/ZhV9uR4rcTD8qy6rVFo
+nhawRQg9i6Yg/RRgwIqkj4/Osx7u0WIYHp7d3D8PTYMZgWJdzWsptz4UqykKJIbF/pNJ1VkMuDk
tY847qb0G4vXghdo5W6xZuqh9h5O+RNrfXpmc3Sg93JOjZTJJm6aMn2PhpBkY4dicENmaWrH74VA
xIqkBfqy8tobvdgNIFkYGpAwBRwBoNtYd85tsY+2jA7ROlcoAQzgmDSR6WnCxrPw3aoGbN7IRrfl
lK6YBwI2LzDPhe5bRjFuzQrzKRFsMrOqfh1KgNkW3zi6qFOO0Qpokf/UOWhm4+xJyJG3TrEaq2hv
UfV3BCI08C15OXg3C2IZUZZ+0K2WZ7opC9plSE1tma9DEbwlffAUthMjHT0k5GusdkGnbgZf+231
vQ+3s4DTPdOhSTFQ11hD0FmRF69RuzJ/Mp4qC1t6Z1TU4syhsFaGx3ukMtlEEVKIgaTTOOkvsW39
cIn+YlZdX8uIGbVeYdM1Gecj+sfIGTkW7FttEPxIpv0g2UkmPpXXaE8jbLp1lUxvbcdazKno+mgx
P7ao9G00JUyMNFRmTbNR3wzNSEj1HpM7+DaASVF4UODcu4gLLdhym86I3pfzySxdQoABrRAdaNof
UcXSofJ5yVK+qy3gMjx1ZC45Fv1rNPPbGaWm4dQssEMjQon5+a5mcisMq9g71ZifE/hvhxoDQdO1
4y6PWOR6JtN5Lxs0kkXa8TQY4iB1/To3MMNq2bU3JT33nJ7p0U2L8ajmwE5GJExmMWjGkwDdO4i7
nmmkPpo1hr9sq1lmf5e2qsMzb+i1FRsSKJND0TlvTVhn5+VC67vvUaSFsL0JKcjK+AIlVFfAN+TV
BouQczG7L9GgIZ+1J/NmGslHCGac4IyjDzTb+/1s6g+VDXaOscQ+W11wRozCfGhsNhVL/IP05Hc/
M8jDaYz7qGMXbSdtOzicJNVOpSuiQ9SJV82lmZhAq1sblNdO9oQzTQSnWVAE5b+8jP6RZo+/V2v+
aWzdFQIn/dh6B/jdPklO9FjRItC4k1AKB70+TimOp0V2a3S9tTZM6Agdvx4Tg37lM00Y1ErNBJC/
bWjAtCWtPw7E8Fjq8WvSowRNySrZMH+8BzF8dUeCzaDK1rh7mtxFbVrH7EuDdiWPpkXiwKSJ8N9H
0doFMpxfOOy8jQNBlLPhiN8L7RCfrZrWZS23cnCegaDVLIOYLoWoe4pGPtfMjNdyZAxaBiLKKwBL
fctfVQ2n44CURQ7297lQq9HOZe0fx7cEuLNd+hL07pncypUcYxa3oIGIqaBO4/bQo/LbXAdZMgST
POhQIpgpohcBKr6nC8x8z2c07pr+xdAwXAdMywRcGKb6tIzbivia+oTrBbVtz0l1+Z4c51Ub0KYJ
UkNGE8fQ8oGreZxXIbMtfQi/zUwEN0xdOdfDQDFIR41posM/JfdWmMavaYpG0J0MEFCAt32HWMIb
Aiat0HARjUEV6ThWY93Gnlgk1AwYsEyDoSZF7gOxsmPWQ9MhIqLTc49lShsvrqJT7QK+5QBvm+w9
L9ibENIi9jY04gyU7dzrH0OjfZ7YrfAoQVL5xy6o1zS9EzzfoeiejE2fMmKlE+NjsasLeSUllvOj
d4wNklpMJsLFgBENKgTTEp5ErP1+ym2WvkENdzvVf+kY2KmWeRuwkoy915ycolXjDDeUrqe1Cw5m
HaP8tENEJugDmpUqe0OU3IZG/sA6/qqFGARdA8GcGq96kmkQRaDZZyRvJhZ8KU8XNVM+DCKUKs3k
3W+mm6Wkjo3EWgGOw0ohSkpwybTRyCp1VZ2SoX3eBZWiXKT5HaxMUiV5dy1/b41OYiPmv6l0UHsQ
2qWYD3nQkG1K+ZxsbH7HzzGxg3RupMPOH5J3yIXRWlqYZTIDelZvnbMEAYU9+FD5Odq96ZY1SXSV
dKFILumml76PJG6RMgR/Hk4vOZ5DffBUOaP7FVPQOcjR1u+A1P4ax8fQL83vFCpQPBfzfImFQ0qF
RYp6iFl9o1GgKnU9Aw5fHmPb7KBI98e8Z/HnG8K86Znj5BlhiX05BXvf8TlOAggpBfJNtP3szhXI
g5UkKh0uSbYBgCrp7xbvdmEA8Mg4HtUeUhvdR+tP30yzuIEpcB1KcCBB3ZMZwnmXUJgjtW8WOR2R
FxSUN/Blk5WtSwYpZom6GglGP+U0y6BikWvBIcURJ0Lv+9xNcOLwOTsifVHjIccJqgN3W0Xxe+QG
T2Uq74tZvLZT9DMjuTIaCka1xIZB7NlrRDM9P6n7KJleWwMVQitWlf2M6a5QB5EEMUmJncLebCsr
JBzcsIrWWH3ZvSumHfhuiXyfKL7pjMh+VsebzD0sJ+yAta1unjHNJeCg7WyT0PDoknN/NmvvvdJJ
dxU+7kDzCCsVe1ZbfQSNxz7LzqV39tPo0ScX+Ro/c+HnBIFJhugJEfBccPL1enZtQSOFk1/y7mCm
XoWzf1DHLqTTeZfzcUbSF8aW4a7WAW9rWnvtdOaKnZpOkOSwExK3slfeBhUHg17gliZojGNKXAk4
IuFcfXLIc3BqnOlWetpj1wuNdjz2N2YR1exfTeUNJqoABaSLfbP1GeQivFaje5Upu/8ColoOlzDx
VxgkbjS009QW+X1DTAhdlwC6qxiWSJnZYth4JhEUoocVjqu+tjYYSxgd8Ndu4K7KkgSbaRJXTWZ8
C8KtGcD04Hcs5gIqqLgSaKKCBslMznqkQkiG6kDySwo6ptONGIJus7yXem7DAAceaVWGFcwctdyp
SGUgUpAjqYtvcESpKj0nnahoCCS1AGOblEMKjW6Jw2BbdewUHp6mzAFpz2xJLbyyd5Ok4Tr1sI8p
TlYSF4fMpaIYhEpg5/Bvzz65zlN+tj34VJFa2+fafJOW9oddsVIJcs7PESVoN6r8fabpzpaZz3Pv
B1utZnHH3g8KGcvAYs31CKljB1KVwrHYBmm4kg1L8TxjiuB6hMABP6K5gyFDG6xHadrxCnmbw1m8
VuUKCJwaSwF12mTnIFK6nvdYNLTtLHGfpbg2Cvm95JfbJqn/rcFYY8TafdwAUIpJ/GEF0rFkhLwV
1ELfGzLmH22aRzF0z61aZWW1e2578NRkg847T6ddHg13Cd7uTTbH74PJQQ8Yct/5Myu2lGmtxMWB
Aak+hEj80VjOSEpmn5Kx2h+HhY9U9oJP+3sZu/HSUWgwULCP5aFvi4l5Iz/ZaFmPnqySqzuJX1n+
DsZsfKUNqk/uBRcdQvwMTS9O5qOVxhDrjZps00AAS3STao2sIb1NqD2ss4RMb35t0EU5uZxG6T3S
zlkXQ2Ru2ATcZCVKxH1ncAQdRZJtB3/8lnYTQZh1ighnamjx6228png4bJD0bPXBCG60mRHLdKcn
z0ITxcGPW6OntSL9+dA3zZ3BZzwnLkK2ySanLR7krp5uGypeM7oloIjQ9o36WGHLQYfj7PsQ1+Bc
wdOAGWGAzMZq6te71uo4x4ZMgDA3lGsvKubdKNs7sEeYWsgEfjAslDclwzdGmh5Rn9klNw0r+LVF
Ea/Q9OJuZLX4MCPg7NCTfCJ9/j+d8P9KJxSgVP59EPX/qYnK+htNqF7yDzKhoZNDLXRD2J4rdBCA
8E3+QSY0DAG1UDiIhA3TA8sBtuO/yITuf+i6B7cMHooLseUPMqFl/Af9X49TrwUtwje8/00cNR6i
v8AwOoQD1wINQ2OQDySsv7A8uXSbZkyxd3mgl7axbOfTcjGO6XwyFDPZnMkeKKoQqYem1ydIX1xA
GP/HNXUTbvRL0TrhbkC2CcCYNvkp8KcedA/XmAnkTR6BusZh0ynBzXJtuVi4wMt97mKaWe7UZEpn
26Q7N0I8D8vpKSp7TDC+kRcnwnrC+lWnx2hGLX5qBQD+ujCaBnfpcjufiWih0p2/IA5HAKxMMCx8
4au7LQJaZ/HP2NIh29fQTCg//4WbNiWCOBb0Cl/wddXM/I84JWcobAr6T8vDfT8P/3hmkkOxX2cp
E9Ckp4jv0EekKaq+MUIL5CEViNs8Bw/Fct/nwwM+HrIZSU8DNFexEES8AvwYkco/b2aLBqXQItwB
lJaUKKiYU8wry1V8fTQel6vLBVbl9uSNkrQUrHm6EspG61L9518X5Dvz74eGh4WLaX9xsmf8WEZe
uZQCgBZHCkLs9gm1BK9ZiMOhYxSH5e7lCV/PGmrz2R6o/GCGxzMn5cM0sWNYRd6clmvGP6+BVEM2
/NfDRJAF6OSthNCX0aBD1DWnFHUlu5DaznLb7NUX+cdDX1v/Y5uFpb7aqZUSlbzykqvXf7179fnw
P+9ctvH5TsvVr2cuL8yrfUUaDfKu1GRq7Bmf1wCImCfLzmhTL1eXh5cLMPXfPaHjNlav+LrI/3nT
ltp0KMrk8xlf9389126M/EROY64Z+DoLhQ2ncMHl5/Xl7q8LV+0rn48vd/7L239sarkayyHZpbb1
9PWS5drndv7exB/v+9+uJv5Pi3XN8e93+GNLmSKdG2AX1n+8+o/H/4cP/8cL/rj69aH/eOm/fHx5
5t8f7e9nxqBPAGlaOxdd4Nr0OPy/du/l2r+97/O4+PvhGK/d4a870Qj/44iaYGSrChpH2NdF1ZQ1
+pYZofNK1KOzNxnSvl7z9cS/Nrs84Mz3UVzZx0XvmCnY/HLNUFz5r5t/3YdZC9HkIgr9b1eXpy4P
LdeWi2VDyya/btqa0rsttz81mMtVe1GX/s/vvjxxuVjexhYR2UIDiZtKz2mm0ulfl6t9EvX6lrWR
QYGFOZ1CjTs2BHIKGywbEwU8X+5cLrzMJGH886HlWcu9LT7/GQmoZHUkk2EjWlIsz8tDyEKd+XG5
qmOUKW//2IzphPT7KwMdxkJ9/9yWBscqOdc1QRlpXIL7zowbHzH/qnLG97gWb8FcIeciYLKIcnM9
1t17mhGJVrdIyvvs50SGU15G0Rbje74Gm2KuBy8+V1mJHnZUPlrWm/nJcsMPSin9Dv/YTGvZyJmv
S3f7x6f8/DcIrcHhSnUdN47yrapx/Mt5+W/v+7Jkfj5FnRmW1/7bm3gVsYf/ten/h81Ynt3thfAO
y5b/8Id+Xl3uXTbjLef95Q3+7SehpAdVdSr3f34aUPe7ClZ/tZzJdJVF4Odjflquteo/+7rv7+d8
Pfz1nK/7KumQWPV1+19t1gQ8Qa9CvevXJv53b7Ns9utdvjaz3Ocn6VuekpUx+cwhRnXqMtXZdLm2
3Lfc5Ax+ZyT6tPu6nwYR9rvlKZ9Xl4eS5by6vOavLS438+UMuTz8+czlRbN62+Xa5+Nftz+3GQmM
1YQ/b/A2sWgrtattVvaZ9PNo1MgMmfMLeckY8FV7eMTrtm/0ATcNM9JdigGx9FIapxAi0IQ4ZNtF
1XvaOzOVNKocnJ/p4kQukgub5nSd5/TQiGTuW8SeqqyXpt53S4TppooRhn93MIMaaZUfB4908DIA
JCnch6lgURvqqNK1Rn4kQJk2MCZo9VlXzwnnO9pJ+6YavVNakwKUxfKJ6pDYI157zWLtI8mbeD8Z
nY+VgEyBQUfPA2Y/tF/oM4CQiH1/aw9I4NJoL7py3RENv+ozjDlOO21x7X+kAbSMaXAOQFZahHPD
NhLpDrBlQ3mGLO7CFYcqlXeBFv9OC0wirDjQ1jnOhSUCkrzBx1KVpj+mjFKF7aXoWJiRb8AHnTJT
f8mtdLzmcXWhorItmbtviIp77IcyOdoSWj0GWllKf4vKc9xCQEvXSE4ekBtR7w+pzfzooetsKFWj
9dV0YydIMbkQP/WKRuCHiy5iawxvevMIlftOCpv226HMqZpWrhrn7Gg/419ZVVPPbDIm7tX20BB0
QUIvfcZLfC8cPJtOx95L/wGMJ7HenVd+Lwf8HF5LVHdeBmQcRhaApZ8ZWQ6nPEBlmwFHQn88YZFx
yJiQb7YdjJvOg2403YcAl/AQnZNq/F3lBunmsg5WOIc7fouq3aGw/E/2zmS5cWXLsr9SlnM8Q98M
akKCYCdKVBuSJjBFB0fvjh74+lxg3Lz3VQ0yreY1gUWAVA84jp+z99rIEIlQ2sSVoIVOVDqlbnOp
5vw0diyqSreqdT++LXv2y36JuxMoxo/MqAVcJNO/m60yDFwgUk5QY7n1zI9BPMZNUzLSxASmbDpC
UnZ7UsL2NpF1O2vrErkVZsReRH3Kj+Uu4xHl0QcG7uxh6OXy2L/7zzq6AOAhZLk6rfZLEwfcaCSZ
Cf2tDpZ632C9K7Ccb9vFulpFRz8twhGPfzJg4tc5E1miZLQNktgEYk4qKGjEKFW2hX6xaI8KkNUG
uq0IFfGLoQAoyuDEWxW1jICQJ2J5/kjy/res5im0VNdvyvxh0IFlzHPrPDgQq+rtkAfxvbQ69+yj
vJiDgqGh/AnuKY7GgFSMkvGBwmm97XpiXVv5u1L2FSmuEUnJ5bATDVE29pLKfZBfobcRWNyYKGiY
igKCLkrwLjIIyWtPwXjxiHYLdjY22CCCJvEFMFp9QjTTMnFhpGujlCES/aNbpke3c5tdmy48Kk2i
TNePmHGVhEKfL1XdXqs4kR++UxxSY8Hq6kUl90ebl00Yo6xvmW71VPuMmHA4uIYYw5i5f6735TVA
kqPq2TibWRYj32OzZifGj8lpil08ghNwkllep8o9zlMwH5oC371E/j1NRf8ouasInC8ZBnfEeTtG
Wl5nvAMbG1IAg1z/dRkHnuGNDogQHBiWzcTYK8d+IatK3amse24s4SO6OZVLmtmbGcI9o1WCEHtK
aJUn7UX3T6UQzh6a4HUa2f4NyNp3de28Cq1nboMRdxgJJZrsZTP0rbGFydHuJFl/SzZ80YAjy3BE
yd1y4wOgAmhpZZuyM5udo8X73kmmCKMyqIhevhK64yENsOy7WA3ZNpg/LYoR1wJFb3uSxGq/ZnVr
+ATp0Di7BItcC/7TwDbC1XhEk7FBqhLODkuC06AOhxXzjSQbrCoMxCTfGYi59qLGgGYoLBgsjWT4
ApCsNjrNPwZe6Iuz8SD5427MQfxahvhXVYtLOiwHN5ue40pdWxL7iKQMiBtXXiQNUgw6zUIthBez
xoMU4pRrmN4XYo9D5HmwDLyHpK5XKZnfLIXzdUSrg+VI2w85i64QRR51peOTeoBOAXJDRDRdH9Xl
sk+KbqfUdM/w6p1eKjT8HDJJicq0rpePcK7MJ+XJN+4+evUN1r4RMTS4LRrcQRzVIwSTOcfblKCZ
zUy1R8TMHGiu6H6WyWvKbYon+8uojYkGCig+QwEqpfH0PMUkAHqD8LdzJ45DxijY0Nw7ICgvBjhy
Pv1wpzvMnGPUZiaKjdUzWsYFkYlN+QzljxllkydbrcoBd+nFHnOn81zI7TD45rl/cBVS+ZEbjDvN
2iscqhs/WNkQskceFhDjPjBjoAe5S9zHgWBC5o7ckyOdY9rNxHtOztXvu3ty25tQoXikZO19GKv5
Me/I1nbzLY9GPWa567r8kw0COCLcO0GHnrmOe64PF3wPDI5m3zVgF6ikjwxAwt6c2yvRwRjU7Owx
TwhWhTLA8IYs7bQWcciNF/a4ybaj8setnWYXa9nXC/3tfujx4Ho2VJD4bXHnemtPwdts6svOLhTh
gD1Imzn+ahAHDWQKMcGi4Vrl7q+yKbTQm2YEIVWyIhBdfC0SKMqUEqAagxoovLPp4kG21QrVmQID
hKfKCZsh7FFzzQ/lgzwImhIQj8+phsHRYfY0yRa+/qCjVh6XgYoI5GOkOe7rNMyRa5Sv1TLhcPCZ
PyT8hT1IsBsRLHfKtzt26+1L1dsNvufF3AaWuM/BSeyGGb+cIrdv2/qVv1nGBFtZ9tA86Z053fsd
EsmMqGH6xZGHJA+rmduF3fA19OkuwfUepm58tcBs8Lgx4Vrk+kkR07traF+MNNoPaW/D3MnStxij
zgko8b3X29/tYYqEsSQn3UfA53gB8229iZaZ7EYYQXs7XTa1OyNy5TctjeG+rkAizpKVb+y2huyg
QDBM2Vh++hPkBKJqm0KhTQu16XS7DptaNgw6CLYzB7nHWPyCqHvXsx6f3ASyQGuMlypLyZ5lALqz
x+q+F4xdEovB0KzXzy2Vg1JuAyiruwaWajYJeoiC5NcHONRvZqOf63g/uT3p6tZK0EWxHpKRVKr8
uc+NO97En816nByj2C5lcseU97sc+VKIqqJKhwhGFMEJ9Zi6M0zxZE/FwDXaRWMm0Aa+uWN+ms3p
N/IWuF+eZkK1N47I3qatZeOzy2xgDCUTwO3021pl6rpC92d69qsfCA/pqLiPhxVN4WsGo9qBSWLF
MK6vGPukeRUfFSW03tR3Ej3zDvR7ewAFBWkRUIlmHXsk59Af7zy+4nZBAbJNjaINbWXpRwUaYqlt
68AahwE5iC9ulT359vBj1SPYCL02qc8vThRplPVaQ+XTnzEhu/R53bOSh6qYMVkSjJm0x9wZSYIL
mOW1cAQKYBLShIYdgN7es33YmvYnWc/WQ2usSyfa0r07TSA9hh8VyKfERQim8hiXBENPWHts6/Z1
K/dzYrtsXMqnycaMqVXyklj6kwnBIrT06tnp+59Ji2Ndl/oGEs17kZHu5E/CvNNstdMJtILiODES
Q/hYi0ycCbu4z2lDTwuACNt4b1IRYHhULlMyiWO5odxywVT6UMv6OiD6kkJBoizc2lZr77FIbw2H
9JVWjcx99M+hmz+xTUQJTLuNYdVPZeCn+6Irmfs6UBIJ0UOsBY5FjxeP2WS27PTBfMjc5lokPIwJ
JD2COs0uMhuAxv9sfPO+GU33m1V52wL8rUa9TaIFTeXs17xAb+uGhuIocHDXOwvXKGNQzSPu2kcT
SImmbUYfphVSzD5Uo8HNh1IEmySVySMAyXqbxTjfJZ+j7ho63XGNj15zLXB48a4zCjoNY0ZiNKGV
oKcTsn+W3ZjMF7DY5FkkxTeE5Ql8jyUHke7cm/QrXrv6jGg833J7UR0YqC+LkXbH1CGCycVXP6cv
eoI3HjbOb7Mz7rxgMI7GPPx2k1fa8Xk0tvPvsZysN0dA1cw1uRaWk7UbDQ+kWd32FyxThhkckOOd
NZgoshsWvAI6WaTapQzG78Hc5hc6RxEqOvtkTO2lhW+/bZbkiM0KPlFbfRGqCQOjWxx0tUcXtcfe
C/pf0gc2gPlZ6OmPwUSLqmyXpk2Q2uj0+6Moup94mKCUT9PZnx1UD2YaGi4PBekFP1ytDOsMt00T
XByvxWmIHjZYpedx8ug3+VsN1280/FccDigx2CQjp51fGG3zV+1fjYSAdSNGHeLp+f2gt3es0uig
sGkD/t+B43lDz/wl6vFOq1FU1EOxheO3kRDx7qH6tZu8M/AMmCsdOOBPphmPTZcD78ic+CoXLIsq
PtsaIUeb26kRiUgzFfnlzznDQ2q71COYqr8/KjFjEZakvEVyPXd7YVisLyK1p1B1AzqY5blVz21h
j9fRGPeERICBZrAK9DvH6YxqjG8kedXkkGiEgi+nTPWAHAe8EhBDHJu7ihbB/WBMySNmheQRf/Mj
GZJ+VdZnLxmd6+1AO5KhMzbiyKy9v85VZAfiRxHc8n+f6xc/25Aha+6ROWxq34kfgD/HDz0Xo/TU
lZvCZMnvCAgoMSwv64HWLL5wyMlAb/gvGC/rmgGteRh75CJ/v+12vnVtQsw78J7reR9R57WQE+bu
sSUZ9O/3Ak8xj23igBdZ3/JvL1hIEChf/jnjmGhIEaJXx9sXuL0QC2ThQWchEWxkeDt1ezHN9ers
uPPz7ZRTyvTe8/CY4nV6pFdIzPh87QwjfRzV9HtaNTmjsWK7suJumhz7ejv4C/dV3blO9M+5YsaS
gIK52OawTLSNpO1yZ2nwEJzcuabr4fbmPnUZ55BQNIuO7MjKRyMCJBvGryNBTd3+39QLY25wPvjH
1teFxJZiutMVQsfDQvDQbljUyL3T29cgyLUHJz0n638stjd/DmytPvoMD8tsF3yGIlkIEKosHg5/
v2+CcXwoFh1U/3oOxKh7Tsr0Wsqyv5f1HP65ohaZJtsJMkpQlC2I0zJ5tDU/eTSz+lki5jjf3nY7
uGp1zviVPNz+e3uv4VfkByjSYm4fdTtnziap5nV+KfppwtmYBNeisoIr/IXlZFn9J7EBwfV23vTK
AdVXtokzCFvEbvO2uJ+P0jPF5fYOdoFXPTUs2jZcf/WcdgctCdyrknhzZCUApsJ/CdljedfbC0aX
tehewcHd/nt7Aa2xfa8K7P5ZTjRTF4guaksLzvsqisgHBzUrn/P2XqFQYwU5cOvCVFnkz1mCgywW
j7JyUGfZhOlYXlzhXOxUjLOD7lurYEf368HGnHqkp1RtBDyHPwEr/19F8D+oCCzEY/+tjODlV4WF
qv31C+FA1aXdfPz5v//jr4/6r4xD41+u43m6Zxq25Ti2S5LKX0qCQP+XZTiW55q+gSyA4z9KAvdf
rg+JnXh03b4FIP7H/2rrvhN8evtfJMK4ayoIMU1W4Nv/L1ICUzf/7ygXIhYD1whQO1ikbCAp+D+j
XDxYfZqArYxGzoOKOjE/vyU3j7ZFFq/+1iunOdWWKZlL6+zaYNaCj1pP3l65HbRyZo7bgY/+c3LS
RPtvL99euJ2reurAqS/w82LyvYXN3nI99ST5rwjeP//0rebI7L7bw3JDtmwT4DoyaPVWLcHtX7cD
2ea085G4zZFG3XoTEPybloBUi2Bhfo/WQK05w7mdlcsWfwCWZ0drIleR0Y12/Eg1kWzx1eW4s/I3
pwBFpWj1ss/F+bacRws2Ykn6uqGTOA0WdYSDYcKKQ9bM+mBgUm3xe6YBCQl2YEa5SL6MCb4d4srX
xrDYR+feD+3BsvWPckZqOpsZ+goA/Cj44gO2H0lL027pxBUPnT5cR1vku2KmEJwNPA8zdX2KOqHo
UUIJFHk7Ngl73YQA6NjoOKhPzl0HqmHEl6lX4l02Fl6mJIts30IDjZfKS4r0rFn941S0EK46No97
MONLZI6vuRhEVIIMp9MPqQ5SgVna33QXjhaF2M5l14ygAFxPhRPaKMvHuaVUbT32Azaq/MgPnv3E
GKJsoSG7GP57hcZRymbaOXFmhbMe3M0DXhYDRvNBn5mmw9+S27pnJz6u225NZWQF7rNaX1418UTD
4YPp2g6eDP1SyicV60YIQNsAIN2PoUd/jmeQoohmv9V7452ZOM+lhydBTxtcNSlBLL0deUaxso+7
EKdUGyLmwSAv/IvN3ACXk/FbqzTK3RRkuMLfh+daPZpkwjEi2s0FTf/ZJcBR9+yIYRdb0tkEcQNI
aUu5j1WqbdjYVtjBfW2fFsGZJkBMHymljW5NH2YKEJV+kxFNhq8oqt3v4/pZ3BkA+vRegSs7yHQY
2FMvn2lspjTilu3tRqFuK+jtsyG96pWsNqRm26FIRwsLkv0j6ZAuDpaXo4LlsokzSXOsMhF3N/u2
j+mSmO7JoAvQlEUAqmh8YhBFSafiNqLrItnazruytSKevQEU3luQmLXzadKedJzWTjMShDZuZeNO
d6nmE2/wGJj5EVJGWPl0hd3GeTbT4XvRY4eYl/qx6/QKQPWEecHk/iFRTzbmfBTWEhq5vkO5x/MP
Qh5U/fapasYePxtZVTSfNprjhKRTcyN2h8qFRcKI2NhNNbphSQ6DlkCjpue/o2I+68tB2fZPdovw
2vPSObi1fmd0SUUbk4HLlLLt9q36O1cHO6Z+hGlGvAVwWkYkkNjxVgQbk9070aoI8dPmfXD65GwX
e21VziCk2cR5ZTMEGzd9R2CHQZ+cTuG0YQcH1ggvAldWvoNlTp4BFY5FzEGN89PViyDiAnqsyTaW
8/zejnQIGnggu3n9xhTk+21vJV24CPbgpf1SAojAdysjg42QHiIn+nTbAL4XzW0YWAONlmi8WJb3
q3e87kAkwMKfI65C9m80W/L2GyLo8uBZZF4hJWKFAr+mwTuJAzHu2pLxNmki9D7CGdzAWtAHTrXP
dFQqIggwHZlTtg+wcW680fipAAmWzTvYbYyu0soOLCD7wubWEKLcADV7gE5Cf0hBkRtGbS88elKx
ftHxYmwtrLbXXrd/Fg5rKnb2HnDdNKTd/VzY83ZomuTYBs/xFCRvredA5JrT6bAY1bHhGtPpb0VL
MWMkNDXFYDyZ90PmYfPE+B7k4CIG/Qe7vWpT6skX05kmJY5qghoeM0Txy2IIY/E0J7G2NwUr56C7
W+l4aYgnMGklV6NgiqiQlcP+fSMxbN3awAebkqTYTjC+Q3xGjC/6kl4rkZJe5bFXoBnudibN2xi7
LdqbGHYseQPQ2pxxdnfD6P+yJ5YXMBbFYQ64z+URg2D+WbjVUcY8qfymfHfs31pJ7Lax8hq6Ij3G
NQVvLX/7dYXWKB6AThj9AU0/vZSYDjRdjX2VD4jYC+FeCevaZrgC21yLj7gdD3r/U6pkwdtkvQWz
N5DbQcwXjPMqrKvA3HFVD5HJMiVtLBrFfPS8p8wXmMZiMgwMAx/yakU3fW1cOUr1yu0Y7pbs+yLp
v+cWlsYYx4FrfoJu/bSaDO270SMU71cUVU6xH2TV9ykYv6Y5kmVabntteigHuTZ5glMG6+dsBQ+6
h2dlRmp39Mz4o6n18ehDcTZHYRxj0EDOaryzu7VvYi3FQStwPTSFOIwO4rcAsN9Vk5rPhN7exDq5
gaVXt0cxu30ouuYUTOfW4Ja0JtxmDXurecpwD7w15ZBEGjVIKBdSyUdr3k/BNJ1iB5dl6wQHtGoI
0dU2X6zmoRIjWU25eMEYnu0WE7ZOoZftlt1xuhvz304yVLtyZM81t7O3zYgeOrbfBlsegmG+yF6y
0MzYx5FP+jqzVQaYYWEj8XXS6jegdzpqDkRi9gg+JlP1mBBnNufLS+O2dIYxu9ytrg/KBkWjz7Kf
EgOyi7Y4Z/YpZ9bp+9SVSeRY6q0JpLuf9ZXTGw1tMe3JIHlIM9yZ3aCWnVVzT7QVo27Xdp80zTkE
Dh3cqjYx6BPBiKWEaTF+PkO/J2vvmTvnXfcLth6SEJeG5IeAeubPIaeQyNvMx6iDW442np0rIuNo
TtkDtiHFZD3M8DWX9NSOiDT/4vNZwvwseaSHuu9fQPB6O7akTrjkxaOQxDr4IvgcRMngOa8PU+JY
+zjRJ9Y6W5GnUDov+sD8SsTzB8YnHG9IxDVfsInC4mPuEh9+T5r1J1rp/WnINTBHXVk+6XkGugxO
TZK5yRE1FSY+HBNerQDeAkJuAasaMS7wwGAKOvr+hnrigEr/O2t+GwWaeki6wQHvzNJPIgtj4BGT
fu7aPLMCIKyN8plAzBmXKUNCM13D3NrHCt13XGrFEVOz7pDPpK/rdzbWEmAwCjGzGlSEsvbJWlWp
I2hAqEx0VMgIxAo0WpTWufXkZk4Saq5HBIgt1Qnjd0Kq5wwOtNJPZUefB8hX3+5dZ3xI9Tb0rMI4
5GsRq1fVi5VhsWX9v4xBOp3IZh7g+2QnmrNONE7igeyIkd25CbAIXSUxzIV5qBUeOQGi0EaBtUaU
P1Vttxyt9HkWbwkTnFAHKYZRgG+H7sa6woqjF5RpVNAyB+YxhYK4iRMJf9vKNc1TNYsUVwWeyRK2
R6R18iULcn7amUo66iftgoHdOZa9ObLukQO41u7Yesjpnct8Z2TGL+Vo3S4vXXFEy0vTHaOtq9aA
3zjAhp0OKtTTlmF4zGBuXql+wjJB+8Wfdhu/ZgvFcmuXCdPwN93ykRtYRCQyj7dMt406wirgfZ/G
togZxoL7yD27O2RGv1sG4Ltd4777SaufWnJWQhHYA2EryXLCqOXi6ig/S2xWwLsIA2OqevKoo7qS
SyqpPtXwDDT4F3FhGH71+r7KDG1fm8UpUNbrRJ8uV/lLypCNab81nPoWJIeVuV9Bqi30YuCXBNjC
+DXEKkxHyJw1t5ORFG9L0DOXApCflME7daCIMDMAsGLolNd6hB3r15BD6EAxFieEa866+N3BSTH6
2jpJ/QW7vXVMOms+2esmwq61SLgtfkxfgoSqMSXxaWDcBDXKg+rFsfsEVA01mC6REFdT/qgpB9Jb
OeyIPQSJdNOKFyuEfhgIfara+VgGTw0ylZNcD2PygwnGfCQkooSGUL0hD7IYjSxGsBd5ckg1+uBa
Ipqtr5x2b7Fxs0dyObxCflBRBBunZLEh+7HrmJMpCfGuKTEUJVP1qlhsI9cKBQKVc5oqhDGi2Ne9
N5w1f0Iz6BvHuT94S6GdsMd8UT28FapOua3asxPQ/OkzO6JnrY9iPpku4ZI5dqGwF46Nlt3Zp6qY
Dq3TT7vKwzIky8I8aYDGjl79LdVcQoxYy//c1PZYPprKrLbBhEg+W69CE0H6ybXrfD8VNIfipDYi
b/j0MsXlLtEZlzqQ66Qv7oqpY+lwtYBlxcQnWk7c3T6h5OwIkwMZYxR8M+EBTZAwZynTPTurSxqP
6Wm+ls5KIur4dCgPXgiSwWiUdeLcl4t7JKqNki/TT7GLDJsp1FviEfiOn2f1iq/ycHV24b+dcPtU
BDWtwFemlT028yRmz1y3wZtKET4mMAf+XOaz0IHF9y34IffDS81PkUtkJbO8W7nJLg20ndUs5yJx
KIQcciPl0oTZsjinRqekBsfWkMx9p+BZHIX9WYKl2NBCHULl/wZor51uBx0oX8Ug0HrE9s01uu5d
7aT+61DI/m2oWybqGs3H23nlwoEDjy93t0NM8MGmIoD4TodlvRbpu8UyHnmQtieD+IeTlXNK69QX
JsxgE6QpeToazBh9gZtQVmo4pSBmTsUiYK/mbn0YaUm4JUNbUahpizAB/9m3lMWIVFfdxldROn/+
lY/ADXLFas1zqNow4212SbXmGWooJKwJ2iB8kf7QKnsHBpZtpa2uQZWIve4qaLvKhXkeBKdhfe2f
w+1ckcGNgXUrd8H6FlWX8YkW/RNABQ+RYJ2frPTRtMuZrxjPP2zaLsDG4ZNm9SoAqd3gXmlJsheu
zpM5wNHYgXKErofzANWTv0P88D4aecezgXyasaY5b6T6L3mQsfUhe3oFyBaBuxaN4GL2/Ue2YupE
C0r+OcTrU9IQVLsg4dZhAQeQ4At+fegcrVuybOC+nLx4Od0O2vKI78093h5r/5w2O0p07iHMyPpJ
Xw9LL1+qzg52uU9oxZzaX3GbJ5ERm+OZaUazyUi1xZilUS2X9RGH1niu3IFgBcAa1U5O9FdngjWD
ajgmazKSGUSsATpPF+Fy5ZT0rtdDqenf9b5+djoPBmpgvCp6qDw4Y/QLsKXyDNR945SbgUyWPVqP
E4odm2F6sfc0tVwEV94WO3kVWrlh3+lrmGaRveWzlXxM1RMxDVXfIUCt6iQUwFi+7IERdVs47Tkm
vUlA23+WktIALaIUklu9ip1rHKSsq6L42TXaPg4G/5RKlBAYm+sQYOcMkQmZO8CC4aUX1tnxEjRx
NhuDyayTc2N+LmSu+HnQf1SkpeMN3dQys75BWDcZ8q8MNCutz7mu+GUl6DqydkTIp09Hx3Z+dX3x
InQI2ICUkaJa3l6MbM+grE9PS5oeF/CJcVkaPypFnq87fpsxXwJVIIzZySob1p4pTqM/bNg8QT9J
1U+MSwuwFbaWdWcTboSO7DzWwdHpTO+CYq2O8NmS8+GPwV0K8mUsrLN8mIrSfmIHAhMIgl7UpEEI
URJy2bzIY2ay800k8r8l6Qd0S9QTs1uZEfzsfs/uNmxUhVMHmR84+Cm+SwBfO+PXPIn807QnJAqw
/bPJenED98v/ViRGcM9TMQmbzjFehKOhqAoQxQDV20hRzXddsRBArQXO3pvb4E7UOSrytjO2TWmF
Abjm/SCARUsHF77M571n/W5w/h1d5E97INQ+GxA8okWLOXqZqWJ1CozMs6eLatt5x/x3CIU/fse8
3T44VftN1D60fQyFpxt4ug9waNO1pA5cH8La6tWawbUdEr0l+Q2xClyjcUsCg35adbdMIfHx1Fr2
cjtFLTSfrjAnevpaHGbIxqdshLUJ4lEP+7VLO6z92249ENwZBq3DzRe0kUVm6ZahNMugoddRZid4
LVm5myEYDwlhfFo9VKdgPcxmc2VXP/45Zd4MXNJ0X1FCAUfycEPdDjf8s+8Cq4HMuoX5xaNeXNu0
BuW3vsniSX9q2Z5BEhfUCiXUoq1rthTXN6/BzchwO5jwOuaYy1fX0SL1rmiApdNBON2KHkZkf/2r
IO8kIqDz7bbTqdnWeKUw9tOEG2riQgFR/9NQvtjLtMSI7wYHzZWIpiC41PVAwzCgrRIbJu2WucoO
MuGPh+LXpcoN+gM/Hk2Rfs8NU21cUoMSV7tORs5IJ4YptNAvwJvt/hrmyTgj9z/7fgZqCJ8BMTw9
AJMnkWQnYYzIGypG0lmcv7gLorzFo3ucwtfdWDEuBlmrh0zxtQZlg65WDvyxJN4NsdtunXmML1yt
MizmmiWyNkOx0/J01/iLePCJhx0rQnUsdQYvjitV1ifaR7hj5brUJKB1vGs22OA78yQslGkevcx7
ypPsN02tnFytUz5NEfg6pFNLKvA9DK85SQLs2ZLdTFoCOSX0DOA8N5tGYy6VoqXDdQaqrslei9T6
1c9VxeYor2Eciy/28Q99Mu3zIKfT0yKlbLA2mzQXWR4HDLM8oj1iTTf8lXLDIqxURyuK7WNnoR7e
3LDlgWGylvtzhWqcXzb+kBLvNUzAzkr7yCLnd/Tvcptw237xvkNFO3ZBcVeqGUUN92oTLN/Qe5+y
fKfMKX8AzkSPzjWcULYCKWONLrTkN6QBrndyl4/G37Kpl+Xcz0a+93pUfQbSPYrXbJeldK9bCxGW
suSdmZe0NrXMeECJGpamxgXqp3cWvxzXIKhEueYYMc4APBSoi0uvtNCyX5NOTxda7t3EPGBrNeVn
OgbOwSyBk4GQC8mbvDda7TwTQL5RnfZMo/+ZqCbmL9J4H1ravmsZW41fOrvrTWbq7RMy1PeEquip
lfzYuGfonpMTcskpB9MieWYjkFmXbi5Xqq14bhcgWyTAQhtziBSQ5YtrkgRLTTww075M6x9aEWSI
2mE71YySbdf84Sl/ibzurQoKd1OU3iujnzfHhm0FIsfee11xGT1aIcTSE/Dny3uVrOLvEQWGkxnA
lGLv2ApgaVVsXIqMp1ml5fG210E6Tt/IcPKOmoFtmzQl5BtBKFmzeKo1d2ogqpbcnUNuTR3NfAPB
toGERsviQ+G4T6bJQCBdXfw6MOXFcC8urbi21RmblLI5lXC+KkKEHvP4Apq53ywmsb06UxM9HpG9
ko+Hkl7RCCAaSnNyCBFGBwGDUU8J4SY0rV9a0P20THFvVrXcJgS3Uxh/JOIq+oTMe/S0dA2TDRBG
oHMCUGPsIIZHFLDlawPDtMytQSQhjlkwxc0CywmgttbFJ19rPp3G/j39qJgSMlSH4TDrDqk14luV
/WCnCj8Q3CYxR1zdXRFiSmbLJpErWxa4A7pWtoZsopUvrc0F4i3PytF99ktWaCd2de7TT4aL3Gmj
G8Mkfic9i5Da2Yq6dgahkCPt7Qv3JHM31JnQk6pFS8AWsNAS3TJCaEtZo/hRShDR5jshvkOY5dYr
vsrvpMhKYEFQzsRSv0EQ67eAeBClGeLc9AiWcVJRKtNNrGbjhfxH1cwRCF9FMrD9EqdBc4i94Y40
zpfc7u1tkC1V6A4UP2i0ItxDgoWi+koMaBXScelIwY6zmJwgt33yaIyMVD1tZ41kxqDJS3lg2YyH
UnlYqnoIfU970vW4exa2+a2egw+y3+CmGyLYdyzpwBvuzTj9naBXhSueoAGRSM19AgQKo+JpJKig
soSIhdYvQd4X1B7tLE7gS8JqZ+bIwkb6xsGcGTvXqoE81A4QbIOgDR5sGb4UQn20du/EcSiNNomy
VMqdNxn2zm9sSNDDnvrjBzd7KBqdP2M1ubQVEHMmQgNR/AAufzC401T2qtifbdxG1sSlMaxoE+PN
K6B7smc+Lr68SyriJtJpbeDldWjXzV0eLN0emx41zQPuiF1TNMTCWAKSbXNZ2N3xi8iflbR+m81y
YLLG9++NH6OHnDUWQX8sVXERLwguWQ3PrlMxAVIuv4aATzEIqS4xyRqtVnzqeU6xknbfGCI4sHbQ
ztEhPGa1dlYOXA8IRD5SSiqQonuYhKg3PODLLRJeL1p20kkRmNumFnLXN40g0c+rENRBq9CUIrYN
DzfIX34zi3QvgC6Ow3pDtfSIYg3edNBsPGQZUe+sSWA8J1qXVi/xzZhLTCi47cQeFPQreyDd2/ku
UM8q7ndsy7kK8bUU3ifdzR+qrqA9pMh+R0CJgf6S1h7joMJjD0GRmFg/0rk753NN3tmiwmUqj/C8
yI7ykp3/04N2TYZvQSYsic9rywjNX4nCROj6Q2FmX0zYVJR23UxAEmuZrWXPTZ27yHHzp2HmEtMn
BnYVt3TYLXO1K2SFN6fKCWJvpxfbIzmjbNCFIHELJ8EEUpAGAxQF+GsmWFRRk0YE50HvRUOK2jVp
PPBFOFPsmbpSp1xHX4lW2XhXRA5SC+JdVINxSRlwjkX1Zf/InMK6N+XwAYUMjIlT23iRwF6MHrnS
/8neeSw5rmxZ9l963CiDcohBT0iCWkQwdExgoRJaOTS+vheY71XevnbLqnveEyZ1RgRB+PFz9l7b
sKwFoJbCE4NjLVqn/sU5BtG5apOaNnSHJmC6MHDO2ABWBtdK2KyTuZ8FLSp7YhRMYivdHufMLNda
a3PrsOjMInU2DYDBjT/XuH8ubEWVWIVIVvnbfX9uzrlc+N8DBDFVjnMCKRSBKbeYkNvVSIXkzIAR
fSEjnBJ0dxYA4ZizVQyIUPu/PF/iOVtnWfpU3l5+e85frv5+u/nti7mZYOmznn9+C8doL5AoJ6Z4
PHi7uL32z83fP8Sf/+8vb/23p//+/8Ye+36gTZyq/bifCX4kic7dHKx0tDNFDBrh9l9rVqhtMzDn
iyzQn9TJiDZ2oGKOCpovmmLjtm3KZEOqQ7HNqa69Mra+rDHZdt1LVJGAkhn4O8awQKUm92mVv8VT
P76HgIjy0LaPjt6KLenmdKzmXYlLlBLdib9dzSt8jRXpUV7Ttu83tsQNknC7+As0AdUBfJnbvaHu
QgW4Xa1VO95ngn5vZ+4KglHnj/wvj9/ez87pWP9GL6Tz/3Z70u3iL6CG33eaE7WlVVA5swb/ed6f
H+v3e/25/U/P+af7TKVxdohGq7mBLuY8n55W48ImEnJ1u4lTTO7r/3z0du123+3R283bxe0N/tz8
p9f+01uRqNhTt/FZyHk4wqCNvhKN+oDflgN8vv2PdxqlZM/x5/FiflH050W327eHrYrdT+vs+nl0
IFsOaebVXPVJZPnX1dtDtwsBfkuplN2fl//tv7jdNGa/6I3Q8v9VaP+NCk3TVRX8zH8Ns9n8FDKI
Pv6qQfvXa/6tQVP/A4oFEi/wWprpmAYSr39p0BzxH4i+UJkRVmkQtzKrv/5Ns0H69m/NGUo1YaNd
E/BwNOHo/0+SM1ufJWVFitIinwVySIdtQHa8m8oGyNSFNdNtvj6uUR7U/+t/aP+TTnju+IWTbuus
/ClidrlTS3+2+kUK2n5Q9GbRuslTlFVHlazrMWTY5ITd3LPVTkjIIXfh3yABNCDeHcR+6lNiQMoJ
mPABj8p820PoqS+0mple3Wv3TqucYYMbi6AgfwkH4C85km9hmPbPZDGBoz9/iA3ELylKqGURm2cF
VsKqNtHnaIOGJNlWcOuF1RlaZu2lWVpizMR+OVEMekbrnDOd5iqhVSKNlzgWccgV4q6ExLZsE8Fk
y6hPbJSctVTo2/NKzJVQ35e9b+ygPyPFTfTvfGAuGE8GM/9tqEZEzCf6GfHIuybnXkMxaTxqrcdY
/UB8eweRnsq3zvc42kBkY9RJYuIHysK5dEiAI6B7S0i1xPtR7Nu20JB9mdUqDsOHLuvuKx/TrDNP
g2TkfLlkKOiCoGK188mrR1Ez9xyISonFNU4qftzyiR1Ef5ySQwHmcGeyZ8pqDGVTNhrUKsQ4Yo+l
fkd5szKn8F6xxh/CJY5xYK2Q+2/IVFrr+bSJBkRfMRKdMC37HVR0bDILfUzvE0vdiakiGFhDtT06
d2oxPTM+jvdAQfdWC1FRC4rOk00VLXoVu0qVcnYizxG6KI3ejHHTyG4DZZ7znXURgeXKL53U4UZh
sBdDwUd9MIkvF61/mucveYDlrbA2lKxfCVJ2ZnzlZeTX8id5Z7fNCyG/xxIeY9T4AUIpHfi3gwWo
GqxVEbX3kwJeOM4c5GomFRNQc1lscF/qDUoNG3hh075gqD6O+gR13Xa2mPVqz0CqkdXm0YQQ7FVI
DIlx3yhj9NOkI9FmANpJnb/qRvkNbhMSQ+R1VQaTcZy2RZHtm5xdBS66AHmYHhx6l+BMR3MRvIQk
o3X1rquC4GCl9YPwMTyq45chfsbW1ykZVdczpoiSCcg4+jha/UkTIZJrTnVp0k5AuYhtPT2VThET
EooxGDypvq6F5S6cYrzGIZOmqPbDU6vGOzMZ2wdkdU6TVFtOLBnS9gMutubQRMPj0AWIO2LMo7N7
fgyED/LXf2XzqizxZ4BHr9cERqLCjxXz4OjDqesMsYxubYIa4bMN6s0I6N5Sc2ECCvWDqpB3S7bM
vvJDG6kb3n66+aiG/PqxdkgHC0M0mHnbv2tId4LcS5oK139FUC+LHk4T9T1Hbb0bR+2JbjDzK9ta
S4MJWQ+2M1aiY1Fw7A6aNVHCTm9h5xJNSueB2QQkZGJOLKUnDcY0L0XiyKXd96QtDO3W9yPF8zlL
rVu7vu+cCNz2tzKWNJFmC6SmD9TLUUVnPvQ9dyQOKW/mX7oc7pw8Rmg2oqrjCUw3KuIJLGcjUvan
vQYSVm1JBdNBeGP1Yoifa8b0aIT8adzwM1JwwoOrfhhGJ7kw9xnxH6bwZUV5b2tdxWMGmo04OcAr
V3DoEHVi2a8JtKmzQLaTWjEy8kgcpQi+6ibpNn6hP/cysrYMpSGtoiyHvdfSbu/BRxqmpq+cunfW
mcHAJSucRdvR7WwCp2AaUb6lrS3WpmK2h7RcDbLQ6bx9mVMWPYohWU0aVhmrJ+ESuCWI78FioI4w
elln9rFXJAHXk8LvEyTNUkkOBIJ2VZmts+nbtxHTVJrVeWXnnuKms3k1rGSIOMz8VXOZdKDMZWI9
N6Zhr6jz112lo6fQkzXcfnktMPPRfBs8tURM6vZWumItPNRVjiu6DKuLJbVtHeRPBtSU9ehCrrGG
4lCM9c4Mo3cW0AxjvH+NmN3qmj3cq+AawslgYmUNDB1MjNewgIiJJSjquWFoYqvDidji/qI5LCiO
639lMRwHFQqiQ+DVCSC3grpr2dGD8ywhxazQetLr+DmTpGvUeXRoOfhxzaPtcdU+JR+gJGsBkbLV
5bseq5prCNJPED2uCK0g5ZhUtbU+tgdnCEgp82myKpUKhJBEBgdDzBg7+3BUzbXbVe0CGThBl/Xw
FtptccZf9NyNzR5FiY3zGItGOSvHhOagpNOVq5iAfspAvWhEbjAhapcEcvSvpk76iCnta1cIaGjg
TzZa6GtYp/pwpTkSgQmu/6dCAZVbZcNhQGvKdB8dYelO+LGmcIXOY3gNS41svbDe6tJg7l3e5cWU
emNialsFNRTBKfxF9HBYJJNfb5wury9hsWMqlHAmTdxN7hfnNBYf0AUi8gZTEhQa+SZ6bG5hrqmr
2bHp5WN/RPoTXvxgPOtBOXmN6NpVLYpP1hrrZbLNp1F/TJtuOKCuQXysuw9dTgdbd+RLMqVfHSHZ
+zDybaLq3e1EG/QGnJwg+riZ2EjV/gYLRaY56OmYjcxCA4+JpRwh0N5qJjo9RNgvRlNJjkFtogQc
p0PJSL1Xumve4cVE7n5xwhLrljvrM7Uq2wPlWKVZm5yd2DyFWeXuOVUz+QrHs5q7QOAVqTyqfKFB
tDVvsW0nEGfVfENjAfy8Mxr8YYOA9RhJlpva7C2nua+EcRs5AFpGUeYgHSwZ7jH1zDY1KPJCJz+l
31gF80iOqp2cWAM7JY3OVgoTpJM7eKGUGSwnumNbhyHyqU7ewCRhCiyACbtpe9bni1GtPhywpJq/
HsqihOedlJ7gS1tmGH8tExkbSgoN1yVKrtGBAML4j7+Mqw/LCUnGhlHOe6KQSTqx1WFdQs5NVxqN
Jwxmz0hCegSW5Sn+xNlSVdUNv0P4EsjnNvxVN++jC/VTdSHAS7t6DGzdvcbNwQ0N6Q3SzjZFQSGh
h1qAfXpCHkkWzZbwl+RCIjkCF2dHhh6F3ECcgE8poqr1ue2QGzLAVPZ6ViCxnTPJ7EYeUI58MNeh
9xnOn3GSlocqfoiA2KPVwXiOyWqnM4zxCFKlU1imP5RD7r4JKnOlJjTIE9pemEc1Fs1Jf5EIybzG
QK9gKEq7bhq+KnNgimyIZwUdVhYRWrCq+6XTtNZsiKZo/s1sIOEpwxFZwuJY9wWeUt/vFKovyKfU
lf4WjG8LAByBf6uXcpXk9RdjRrLSS1Fu2fKv+wwLOUJXsjn6U9qfHXrwB9XPnPv5kCmTVNwP3bWv
lMyrJuABCkJZD5lJ5fn+uHc52JYmTrS9q9MvRo55bQ2r8UKq27UMgtNgU+rrRC33pZUCVbOVzTgz
GUIHFgQjozuZx6vEqe9Vu6nvMl0Wlwbo4YRZlWaHAcy1fQQPHiyIgalxGiCgNAENbbXUQJxL63hR
pI3raTb0nIafbWNZhbGsW/iy0i4/m6BIDoNF8mwf8TRh6LjHMFqA9dIvrvWehQ3QlVJPtzZpEcuw
Hl6DojyOmf4mDM4ETQ/iJe5wTyZNtnTUgCjgkUW6a9kxO35uemXJUjCo2V5zhkuR5eqqG+33bsSP
XGbJZppidIcpDrgZ0CBbgxnubqB0UbIYt4N7TfLuw0LwqoRocdsRjm2Z/6iEXVfVc6W5nzZJg3bO
9JGZXdI7n35f/BDHgPD0zXXayxiN26lju4FwFNVx8dFFYqcQRTwEBvBx90RtelFUc+f71jyvvAxD
v8UyvArskl8vUU4GRQTIAoT02RK27noMcY5GzrKiia0QvtsozaaxpmcxgFsvYn1FOxn+h4u+aZq2
piGuRu0zKrBtlJYAoYLmONTlA09UCFLFrKqX905mPbLSNphKfjoKb9CPJF3jSJAtsOyQfIak6jd6
49j8xQEu5612KlelqJ7nJ+ll8kQSyRZNzL6J+2tl+kcnoyuRm9pDoclDPSv1Iw0VYVSx0hqwRkbr
vhhRVvT2r1a4SAii2WCA24YOIXrAZae26xKxdzXh9ZDEnRXBSy/vA7fccMQ+NsGdiBnVaA4qlOBQ
GeaPZd7VBtK++T+sjHqrdew73Okw8LjoRjQrZvpcmcl2/n/ZUC/AZjEYY41XRnQN5oMkz2LZaTlC
p5DZ6UBgPMabbGGTWq046J57S0K0UecvyMlyM4gc/Qo/84Gwtl0Bm98Jg5zJbLQdGyiostgFzMUW
lVpoy8l0N6LB+qlHp8ysmy+mFpHjCCz07nM30K/Ltbehrl97WR+HFodK9VHL7kkhYiG52sy+z6VS
rkcxfCkuAj/n3bTtFz8Mke9nYC2iaw63qzYHMOEDIt7pGEpimYZwW9bFpzGqBJHoJ0tSsGBaIkMR
4689PuSD80gegbFRAv3VDpKTNRqzJpMh/AMRzF5LiUNB7zmFMGYJ97LUUBPn6aPo0m14KSWL64Rr
QsmMcaVI4pKVfMeOLGUWh/omLkrGTqXDtwGygy/vFD2DN8ORAmNlKVUifhpbVEwD3Eu2nwXadoFA
h50eOjPNXVrLQvTKQrl25fyF1O+qVt9bmroIOEW0uEoBU3kluZVqFVzrrOeP0QwPmcOwEl6aXUd7
K2nXcUMCXivOfY7uaiovajVeJG7TZVoo28apyKdHUMs2zIKjZCniSGvgpWNQCIhkMdvwOHJgadXR
G2GM93G+oAXHpNtq9uQ+XS2lfa2T7sBJaNl19Y9qmPjG85NLbkI8BxDp4ZGY4i2AL6A82ftoG2cM
SmdhVj/J8Ci17K5CTVcjbgqmp0atN7Kn0JugNjnOdxlUK0Scdy6Of8Wud5Edr9zM3RctR1pHcs5Q
rWM4NQuVNTXNsjs5OKhCzFWQJ87SN0doW/HtlJmn5rpO67daUa+WgwKgWVl+to1F+1UQO6ZaxkNW
1AcMbp+qIdaMY1eyqx8dHeVoenEJ9lRtqPI1260MeZMZ3Rd5Mm8Yn/hZf2nCv7da/x2LsesM7/hh
nwNOcFNiebinH9EnfTfhzCbSnacuM59Urf52G2KSmnGPw2NV+OoKasQRbtjK6r8CPduoMXOZ+WAJ
RPxWxOVH41C8heYZMU22yMJX4T8yZUDLq8qNpGONyuVkFuWhxBKDwpwR1CT42o9ZfV8YdKC18Zfe
85Uj7OUlH+hPJWKugNEZ2BqsJOcpSwReIiLzKCbyUryiz2G+XSyDsju3ieGV6RsSiI+czwSc0AOg
Ny921eNoIvHy3RyVBoYrwG+ZaB84YcC8UbSVUg6eWwJWw9RtJcwvcVzUBpEqswqVjQXi8YXu+g9x
HO5iU9sE+nhqBYc2ilfRouchIXXiR5xArLAl0pX5tLi1u8oLk4oeglIfFPPdPtNovDg61QjNsY7V
B6rAGD1HFRlwZQpjI2nDb2Jr1uh4L1HiIzxVzJVIBxIYqZaqtNvi30ZQ0CbXirNrxhhrKVxgMMrw
nSGqK0P8jYFDelsS5/RI+vsRJSNMLeVRsmwu/Kw8jVLfA4RbF5r9PJUc1WOZbfJIXcsx3BWadW7I
0Y6re8C5oETL/K02ZryOZNM23U0m2VwJQq1RvaLC2FUGszlLvrhDgWpREn0ZQ3PLzJE0DCaM5khk
jdKjgVKgAQNMAo0EWGdYoIDswI72zRyX+q4V1r2WLGFinfMovWQNE0IFbH/TX/JOuWQChqhWe1rC
1mjAXZE8EVL8lFvlgZHgsTUwbBEqFtf5qztOj3GmPZggDhFhnMpJIbPSx99DLgYQq5gtUSG8cWhX
2VzoVXAy8BV5prVtOJlYsb/SrWJDO4cA7KWh28cqa15DAxmUZA9mXoXR30k7fw2zixLlh9hkxWX3
p7oD9O8EPTKiceNVS1vKZPNQc4wYzO0q4eP0ka9qFz8ybpHmJuAc0Q32idbjGRwuX/uifm4oz8ke
eofUeKIAptLq8YuKVd5Z90L6jTe/V66ORFQypx2tYdmQeqBbK9w+3zJgNGvcDny7D7YUTnwqqVwh
xvxR2dEGfvur1u09c61VMhWe7o4vidbfd/x2LQuFlh8GvfPQsP8ECcExow6hTEwvqARPgzEhaUKP
YnR3FhkTi0opR0p8vFYhxvphOM6fV9UWb53VPbt6857V6Rmd3KZM001beIyHr3oZIxFQ6alZ4wwn
/E7N4FcEJa9R0w8f5Sf+NTNZIS69+glbYXNCTeHXOugMH6Mkjtgw59mAbz2EyFT0hn8JFPsBiCTw
F0DgMRa4GHMuFVbx0MiHyV+KhnCeVFFYSNt8hRRuiwg03WrRuqaTjRiAYa5o+2mdl7QnJWAm7ghm
3gMNFVAloj35GrAEN+/Fig36Q2y+k259YedKwYRwwrHH+3TC9EFyJFCWRdJNr7IzmHPhGsSS7Qkr
v6iK9daQKbcYAIzAWvxO6nE/tD9Blc8n8Oe0s8yVkcJPqsZ00xsu3w14S2wnJsAMcXWQPn2F1sk1
tFeIU+wAoaeln1vS5bWmK+6KujsVHMv7VLBBT4Cq2RGSWFP05P9EKgEjHVVdMXp9ZaH+p7tdFNRY
MfWR4Ti/UvIpFmGjb2uXIJFW8dXjxPnTwotNGHq9No3QvWtMlb6dy6munjDrVq4+rZMSrYArfB1M
JQPlQUMoV5F3tuoa12bn3IBmI3ZjKHTp9U4QeqIGG4T8jyic4JEdwec000GrOpa7tqNlHqRo1CS+
QcMJo5MeEpCnVeZjbIGZ0Cp9g7n+zurNSw2Og8RL5RlBGkStIHiclOHOJC4Z8VDJx57UICYI+Qqb
ytzGZTJs0pQIvlTXqJtzjNkx8V0IMjxLk84y6evnNkndFTkcLzqEznVEGJtk3ZKm9SoUNKA1W72I
Wo5EvUDxzOpKVHu7lGWMqKrtUKllcp0FarqUNfspB60TmUiAiDrHBawEAa8lF442e3MmXdh2V25Y
kYbVGU9F+sWQ4UP2Z3MmZpv2kyyJ5ILct81tPsIMZZaOPNvkjDYmGyMS1tG1yUux5hlO4LIZh+eD
r6UiIi0M+l1QxB8hsS8squ1OaIZO/VaauyTVxDLOqp2R4q8LCJpHGzIeSRO3+TQQ4ru1Q05l7L8L
YCso3UAZKrUUGFfZcw4cSkZCRndhkXLSdVghxBDAK7QIjCmSBzhzP7OqvUyRw7rWHOdiET6TWneh
HH5lDmJn8ZIVBTuAguAA40mJzeci1FUECMpDPR/JUjIWaRwylUfNJMCrcHQSwBpcpxbNjXz2udjr
MOFgkxOZxD7LU9aGK3aq4ZB5fSrv4th4HLTiOUTtb97JqTzYZX4B2uIlUCoXosMfV/v926g535O5
sZxsS7h9RUawP1L976Yi/WnJX0ln5qaGDWMUAYnZQ/5c9pBvFDHuWt08lE31yRJ3UnvCBTWVHa4p
AXgGtTwVmk4J/gWxVzfvUBd9ZjrENZA5KxrLHBZBvEn8+sr+GoVqkz4DI6N1WBJ17YYumc8wYUvm
YakRoqlWDI/Ay0hsUV17eWavsICAXzUWSD/gyCZbTGS7gaGDqSibfrAfO7N782vSqdEFTWWyMy2x
Iwn5yY8s+nGKtmPJFguOmHMPuo8YuGar42j1++GbbRWjqzb9IOxmlRRI7fpUw5WU5G+a2wFd71fE
wl0RuH2rPcmRY/UQxManLscTUlxqrXz4UgeB365/NiI2Jbbt0R16UntWH1d+KcULyq6QQFeahw1i
XJNvMi1pDD007NYcjWET0JcldMZhd1ElgB5YFWMglIg0lU9UGnvEm1eBgZkmyCLs4P6F7otFt3Ax
WcMPIuj7iK5f71yZoawq1V9jJopYLuQDyXWPeoboBGWjGof3RZseROOXx75Rd3SYO3aJEWpWN0Oc
FmC0UKz9WEBSSCy5ozn9bZF/nAzBnl0Sqd8YnNy+4Zugn6ou/Qio72c96H2f9JsBJ2Og9ryZthus
/ofgwDeyyF9VVVwaRbZemKUPwZzWFn+P+U+A3UDk1I1mQzvdFgc7007kNns6QmHDIJQd7eZZarDa
RqCnqRw+MKgPiOlsuBBRuyrVGNZs5zzUCI7hlX4YA1stl+h6nXY98xh0wLI/BX2HnFLWB1fVhg1I
2x8lQhzPTFFO+tkswvuosd/czn3yLTKVBaTkrEDSpfYUI6BVwVvDhsJvlsnmOagYKcbdpnrCl3WJ
bTRqrgy3+HrJbB2KHzAgO23I77p89CKtYSprgohsiPmjq0iYRBKhbLNIn/NVm+SU+YJQInQT/3mT
zPv+7/f97Sl/e9ntFb/fIKo3mEsYPWUOpaj1EMXYzNSJP6GsOhuJOo66mxQ/Z1bAiHm65rGfAcxA
NITHE7vd/3nxf3HfcBNJ+bRF7D5Kds0MTRnDyUJHyafxJ0/gRvu/3XRtu9nZ05PEQdoc4jnOIL0p
r5zBxiUSZiBTSaGfltFsYL3ZB8whcybvdrXMbETVt6tTo1180xnWBDtzUr5R1m8XSuT/CxGvgIcm
ZtTaGjMYRi2rHbR6RF23H/P31ZtN9na7HJu5YQdoppTJ8mZ1GAKUTzf7w+3idt/t2u0BG4wxn/vs
jrhdAK3EOpAm6ZL1ol+S6U1w9e2RMn82h65hoonL92b1bRAvMm1F8wJrqtozTkWfM1/7c3G7L5uV
M2776ZQd4PCevDy13FmyQBbtJEcnoB1nG9HnxPjmDOJjpAAISTXrMR2ZWxIe2YrSfEthqXROTa9K
738SWNLsUrlw2PekdVEdSm0cV65LYPjEadIQOcmsg5SA1zV/h6X60kXluJfmuNWkysl17M6JxHkG
I3NY5nx/BlGuNFgDJbvlRTGIF7Ub033HJiCeBJqxbES+X3cjxDE32QTWTkmTXyryKGNwzL3b9uPZ
GaarE8PV1E2/AU8Ne3SsPiVqpW2X+wl7ayw1gEDrqmzPjVm5nFGtA1OGYkFz3itEt7OrjgRxXAVY
9AuspAkfZpFlRAsxuaQmxX8VOEp9LkayZrM6o/OhqztSP++NXqvPnZAnrUA1MhXWrkTLtqMOXzxZ
fpqeVMTaAWLBc6cbxnlsAr79BrgAxbpMRvnLzjBT8JL2nAkCJXLzJFH+AQko7qKGLG5bM/xjovtU
QAYS1OFdc2mjOKX+U+tNBtSa+n1i+NJCD7L5N3YGn27ByF+VoKVVF0rO1G790Q/QcVFV5RelnvLL
FP0q0M8uOjmhXKa7GHcqom+LT0XUPiWuCo0HpW1+RqOXnVXlkenScBIT+u0QofwSXjv7d3jEnSb7
Bftz+5TSkT7RIwWwmF/1gFAKWmzj0dq6jvoL5M1yYsS2sLDCLXJ9wrkmyxlFj9GVpuO0SoCXMUil
368RvzuG2XjWYASNuTsecSTlZ2ZPCtM5yhtNtfF12k4LqDXgU2mHBrJfJlmJ3BScp/7KeqduadM9
UoB46vwhMlFCacJAJWMmx7NQKsdLOJ+Gd7vv98O3R0Rmh6uhnSXdhyna5iUkgKzPXgBkfbfWdCyy
itoVdpwJ7CY25dkPrX2s+E+Q4Gpl+LAq40dt48cxC05JNqKoqA79oD1GTZAtGlN7LowEGrBbvtt6
T/tmoitbTdd+6tpDlqKjV9SjaKgUNas/Fgxgtgri1yrdl0Z0rHPqvBiLXTiD3A3wpHYAZlvtxLKw
uxez0LfEtdarVNXLRePXnhuGIAd86lRbca9VkA7LIgrNJYAdJiha9+iyVimDc9+DRKHZMN5VGjzT
Scc5lC+MoaAEa8Rz7/cnZ0zeesWkTGXjqVr1HZSlO1VD1blltE1ZMrgeGAywj3FtLoRRXjL71DBG
7YxV5+rMUpLooYz8VdrStursqlkYedJggyq/+ooizM7U97Yk4MjOXK8viF0GxuMQaAA00vgl2NtB
NDaztQiGqx+xdIwkBYI4qJcWtYNm3fldYEPEiNaKXgyHPpkcANrda2sZV3O6TiGHDez5u1bRMVS4
aDbSwV/qOkTXrjgAwodSq5zVrBk4EcIvnapiWXXKi18yedXDnNkuaAkppg/f5+uUdPLqoK/vMQGS
/FDIR7fJ6Q7b+dMos5UyGkfyaDOvFda9o4W7som/TO2u70K00w4zi8Jp3nMUHwlE5PVI6Bi1wE9e
YmK8QTaVIbRXZctITdX1gwaR3QowGwTYXQT7PDQg8WXCNwx4kj9DCohE6JhFqShrHYisvh5yEgHr
xsWDm5dLDQzNwmCTY2BKWBjFhDSDFEdwTyf8nTZV3CrCQUsualJ5NCjIYsiqHzswP23bF4uWWaVK
RtdGxu4DWK5hGwpsvzInE6AKPjqcNi+toOEi6n1m27Ay2gEiV6K8aMq5oj4rCxQopqy+U3hLYdER
ZRX+0jTO+4AbKRDTO5firNMJgBwDtGIKUG0bU4Qs2EArmIhTyQoc1hMiYXiqhnoYCbugTREVniWx
KhKPxFdhrD9ip6FTX2JW9uGJBC4T8uCbeM/8YOfgYGw2P4sAE8VloJ2w0Edna1tTtWW3m19lXT6h
mPrEU/ETt9+GKcS602e6yRRsOe9i7uWPlQGN0XMduR47fuYBw5NTRmBjweXQO2ua9Ycq8nZd0V5u
IH14Y+VirW2GC/nXrQeGIl6hTi9XSWKIo/gIFWNaC3aUfNyXMtDEmy/gVoTTxYoyfZdb0sFWCmyT
Cf1Chq4KOkjlu93QK7R0ymaaHuGIzxRf8+wx9XF8GSX5raHZ8vPUkJUnji7iWO9Ttp6eokuWX5/5
jLRH9NL1lw77M1DS6VGZ4h1nJNyGWn4WBa6PQNUeQkHNrENlW6LtIWO7rbZhY6ZwP/OfQUmwZhC+
s3A5s9HStU6xQKJT+OSTmGczACzDGZfOWC3Bms3aLxHO3hH53gJs21ilvKctCznH0S4RQykpwmsK
Tn2Bp1v3QGRemVlv6Qw558BWiChoSgwfYTktEIZlW7ekcHGEgokOmNmyHvqZwPnLqqbnDHci723t
haUfW3+Mn9P2Epr1dzB0jxXag/3Agtb15LJJcjra2L+jy+Ksq6Ci+0xoA2cbE/w/1iU/0D6lMmDR
0ubdQmX9FHSAcWQQLTvozXpQ3W+1QZPZtUpP/aN++ZXCr2CXWzM3AdA0aByzlPaEz5Yaz7+6rvJd
wm9GKIQrMTtqoIyDn7y2kdc5ibFiMKYfItbddTIwb4KL5JxCR3VOEONWWo/nWZ180yuyKNkSITky
KjaAN9l1uwocIo0bSNp7O6dXgwOcEuakI0zax0F3pvuSbkSLTkftpe9VVQJiDS8mvBMcLYCtVx0m
0nydWbFc2Q0/faJEMdKDINv3xcswAxN+3zPfPcl5FxA+Gga/Ya627RJHT3qwZMVSFZQQFlpZvfy+
ieZkI02t345+b67ZZDNcnIu/MWBikYSH2zWLJvK2E7E3zhATgHdIOG9XJ0nDOUuJMzUw3eaTTaTg
/JTbhd352Ijz9pVbzRYaBxoNNT3UcLcO4Xwtcti6wLjYjfRT+QrmOxVG+qGs62IVwWteYJ1la99Y
VsVJxSo9vR3NhS2YC9vD9D5mYc5pq8oPnNwPYW7HHh/QseS3P8j5olLA6GPfebndlYSOv0RZAnCm
EWay64Gl7SpFeFYNtxqjHc5lvT7cLrreV5dDiVUGAPVWt2pSBiSxk/5su+5TYmVT2iCrdIBxE3S4
//FjBnzi6AEVZFg5T4hjPKXNFJSHtGuLA9qSakEgD7x+P/skD1Nh6Uq2beScWzkwXMxAt5pVbK4S
0roPyB1xa0ukAlnE4SNUlHg31KMx4zJ0O/5i28rxgIoUj70523AYXMQSB6E20DAhDONQmmN5oLdQ
Hhq1RdFR6hvNMOAVweepDl2pgtmZ/8p10GICgJS0KZrg2MRUR20WyEMu6tm1SIqo3QYMQm532nG+
4pCiCR65+HFVW3oOhABGlSFZIia9ndt/GNFxq8S+gEh06OY/QjAwMGjr6FQFmMtkhH1p/tlj2k+H
27UmYm1t5zScegTT5WfRvez4pmnySw/Uaecy803/N3vnseQ8umXXV+nQnBXwRiFpAEfQZdKknyDS
wnuPp9dCVt2+JtRqad5REVn8M2lAEvjMOXuvLcXNthz0XVcKkyfU4yFSYFXXFeuZzdLfdzkHEAvT
i0QLHgdqcwRdQ9SCMGjrtP1Wa1TA2lpNUaSwnJsl7Z0P2lvGPjvR1q4cw/BKdELhRkUpZVBN0qYQ
+nfYQj0ZJ6QSIyHsQuwpF+UajKz1ZrPe4qt4A8f3lOQIoTfY9PMKyeWwABKVWgrmepL8/Jcd4peh
+5/YIQyIpf83N4Tznb2P780/IXn/fMxfbghdJdrXpI+taaoAbWMN8P3LDcGfdCRrqqGZVJ+0Ff77
NzOE+QcON4loDNYWOqZXHvQ3c4Txh6KIoirwfJIhS4L8/+OOQDnxr+YIQQVBsBo2DHPNFxb+2RwB
2SxKxMVkn8wK1DFgJCzUXD1sixjA1qE3V0mzpSNpren0VCA2g+aOcV0gQuH8zGudxTvmb0sVc5qJ
G6q/CWMRVIeShZ9eH1TILpYn6EzQVduFh6FA9m/QVq7YpDljKXWHNm8IxY2OfQtGahNSOyNwo0NT
Yrea1jNor03FTSc4Yk1z30SyDA32blTnfBcj7QOwA8wOtmoksOVYjBBvQPmdrqE8SqviYeQtoto1
XbScL8qk3pUVb0sEiNZnb8qGkK5AYRs5raloM0EPJnijWRZClxLAnSEzbkKgoMWIrQWnB7EPS0BP
p1C3Qa6qtzLJDkLIBnjDyheZE1A9bSYNgUp5RXn01KAfYGZH1J5PO4q0i68LXU2uWHqWwvCNAoF4
M2IaCalxDJIcs9yCDUqYH1g80XPXGZ5QFde0dhbqpYgu7YlIBWsJhddFILG+QJ2zSOptHKXKnZQ0
vQWh/krAWJOd5EardmPXRi4T7vcCfsxO9OpOpJ9DYpMJugnkopTPLLDb+I2GI5lkEqkXDVKjXIR8
hYEUFTWxcF2FZTFndOo8zqGflOh2fNGsrJuku1VhhZ5a5Lv3BKl7yiUqycvUGg61ggPhIPZghF8q
FRWmV9wFYiQx0EoXNe1bG/J75Ix9RKcNB6t3j3gPK8U4OkKY/hD8And2vwwC+AOxzE+EZVi5oj0E
RLZZeqvVdtvMB7WKF89M6i/isAAq1LPupBpJgWqSnyNeSJOZ6WK9O3XEjRALJl2Q5luzrB+DoT+J
6BusaCpucEQJUAkA5oAxQmVBiTxDIgfTlSyTlRVvEMsz50dV+Giq/FzVKe4hNg9hAAg/Sdbd4By+
gSLYzZWGpolg5XSXyfIlndO3WmXS1umw9mkO9K3IntK13oShpZvsSiagLEiFhpb0xgf2McAuoWJP
p7avYewFbqAnGvFCvPOhp9sK4MbGk2BVrES9fIC3BTNoTegIe3vOfDncVG7O7q3pYQcMKBEtGIrY
j4cJsT2rLg1AVA+mAnPkOO2o+ziwjiK2h3KxlQuyn/Qa+VMlzLs4CR809IVW0RHCBb7nJzGuJlww
pPm1W5prGXWDtDTYWH3Dsn82bn3Tjojc82MuaFt9qW7aZu6umwBm0gANTmyiJ7nK3GmMf9D4B3le
7LJR9QNjMXD9U9FvNdNP5ts842DJ0O/jpDbgEZ30jGg3dgXQfJsYR301UhoHGtbmyREAhE7ED/LX
JGcDq5PK4miUINqUoSZthnhXfTQZARjqnZxF3Z4u6B3lVjSC69i2icl+KQMWWIH4PI+EhobCcM1j
QhUkA9WeTg++n6EldED8AFPpDXFxGiJjtolEXWn1hRb0dJSXCY1vZ6Id6ebQjeQCLmdcKducbSUi
HUYnVKpGbSo+/WU4p2gegxRgt953i6dEwr05LCZQSWtEFWBT37iVEeTNLCpuQDLgfXf5T5YE4pZl
XoFcUvzU4/0mX8T9eEPW7A/sUvBeEwDGllc867WYOeY83g3zRZKTA0o8tv8ylveKMBojED6JSYqh
iKhPi1Tc4pAOKrkhBFX2gXaAUaEfkolcFhI23MHA6RBWUw/csuwP1CtzD8zqp1yjsYl7qTlII7yT
brN8DSkEx2D25Hl6SjD4MTagQBhUYwuXuPPnPr7oUzshOqfAVgYG8wZr3YMkqeGu6kNHz5+adeCX
xKk/0Hkh0SKD1pwLQucvK7stxoqVBolJwbpOj2qW4dVay9EGHJp0VLe9QZbSYDCOEhG6OCZWe7a6
VBVyuf2RdMpMVbBsDrhrN4c4a1lJD9J5U6jqoaBYTdhMQboSFuADUUmEqCe8HATNxC/G5a5LIPuQ
jXeSp1k4GGKuOnwUZG9MkRXVJrlKhfxs9gsWMEU3DzO+EhIVtVOZAHtJqDgSfahgUusU7c+jaNZD
+T2eevmJYOPsf/+RdyNSYx2F6XqURZROh7RnK77aEJdKIpG3hqXy502QNjujeyKGcoEQJD+UgowE
to/8WdTQQivSZVqBiESGDVEq7zW9lfe/twpJlPfKZqaDnMAWLZfhJ1chKpXEtFtS8jJk/HbtbWUU
3uxGUuhtzco5LMD5zOZyyroZbZ/MPkpEjN33+rQdN8upnoT/8uP+FeLwnyxATVFmSfYf23Gpx3VN
/Nn9W/nzb3aZ9fnHP3tz/3z83xaj2h8m6yNSHAw20Ia4Ljn/thjV/6DORnCfIBP3sK5H/74aNf4w
TQWTjinj2FV0jT/9fTVqCKZMpoNB7oQk8af/9T8+p/8efqOe+bXgtv/y738r+vxcxkWH93Z9+X92
6tLPFRRiKiRFlUE8/stidBaLVIzmSfA3FIiqCtrAjwoTKUSgyTUrQhISWBEkBis28Vtt2bgNtx7o
ubB8SWAeW2o4MbusME/8cTyPlS/E9139IoIC6eLzP3zMfx38Px2s8X86WjgU7GD5eCRT/Jcoi1Jl
jWEYIUc7CXviWdD95dWZbA4SZZUXUN1HYsjwwCCh0P1NLlx1SpXVcjcbg19vug+JOuygSP6S45QZ
CYPIglNcGt4oa9gjFWvEAEaOIY5VPD/3uvwNaAlZBUKF4J6ngUPBigBaDmie9elmjRzw9XfcI20o
s9bl53qfAeFhVyWs81qrRMo+mgFVow1PbUCAZQ0hHw3iYtdfrXdZn7KuxO16BEY1eutTjSrUNKPH
0fZJO/XfD6rGD7Ie03qAvwdcj14pUN5AgLweONRaK6whlo4aRgfuW5IShHZVilm9cLvmdjsGdtBR
SQWf2iLeiw3hfr1PlGsuKhqy5Zz1zwqcnLDiIetd8fgG2JnnusAPeq+kuF1gqtckgtZIBdZHK7Hp
C9B7tbbO3PU54rJw6qii5xZCt5Hsmj0K+Peaoxpz87Q+nZQc+qHFVTB46z3SeLzAuIQsSBry+rKo
Hn5wZ9Fz7XEn3gNaVEqv5RFpwRPwGr/HxYvXoo4u8c+3ur4eDSGKOszZCDSKwV//hDTs9/+Tz2Ky
xckjkUr8+wZ4HoVgTXKet+vHs7739cXX9wDDxa0RJq+3148QS5q3/q1FFWOWMJIeBA5tlukXo3WQ
GixWEqBwPi9hm7OA7tEThNJkadxG/ZZID4GWwz3mdOj2sRmsy0pSDAJ7vXNLTbtsSaaEaEVAqlUT
yauAwe4TUOw9BTB+j3XZGrA8J2RK8Brr8yIX9+jU2aQD/z4FuDLbhGCCjJ+ONa/NzuNvDzWAc1J+
stKRiA6MRAG317/V69O6lbIu3gYvVWK8G2J3E4C35Tx8PYL1YaCGNPNVlDfoTQJ/qAFJmSx9kqF8
zxEemxoJFpjSsbFx+pPZEa4wIud9QH7ZoASeNsGDGW46i9Svt7TN3UzUoOPK5yDPnsZKS1YfuVUY
LA5a3Jszfc0GswML7C5ZJWPSqZ9QkhSrJGiut2MHH0YyjIe0eJFaUl0REgCATwwaasL4WSgQdxFi
Un/ngtmI0TkTZZcwGs6z1ZXXXejNI9FpaZhCeEnlewax0P6vIs7/SxFHVGiR/8Po7rx373/Nvnfv
+ff//G+7L+Ly/olo8ecj/po2RVGkiCPzn6igFdYUSkJ/TZvMmX/QtBdVJgDN0P9ewlHMPwRBMIV1
SmXylESCkP6aNBWR+VQ1NUGSVdVc6zv/P5OmLkpUg/5x2qSwL8iwwpnXCSgWZeNfpk10FjUIpkC7
E+dkYDgq7TGKQ0R3iwTZnlg76pgRUt/fH1UMmk0LI9wdervPxLjFU7fe/P2RtHjbWhLabJC/SFPW
H8sarzT9e8ZSOSXgeYos8rJRin3qIygx1h897c99LEPb/YffbQqsvwGl3TREe5qulN94/fF7S2on
fqk0BskyOpfLbxJUlegoon5vBrWEFWmg5qGUzwCNmRY2DWbAtZ6vqzAOSsAUClZrs6vvCIvAvRzl
VFpYxBAYhIj6z5KVtoJDOyM/RW1O2XpCHWsi7JC7nop3oRETakK0mtMPs9Bom6/Q5miFNs9jNFDv
YotdS+15o/Krpit6Fsw6/ZuwrggDYbbY6BxTmBiP/WySQ6GhGRbKnSwt+AlarGLqSjWeFhPo6O/N
tmm5KXHB72VxclIaD/6fpbU1Gub3VgwMbIepul458b8/xKUG7DzG99PQln7czH6I/GqfMlyuErs6
DGJ/FaJnlTbAMmQ78J7E6SHCPih0rb6TKkJ28GLuwnAk5VSfdrD6bnke1w72wn1HIWNPsbzYi6Os
2DS5DLwINHX+/uMXCvX3f84rKMohGPQyGWLvpasW6/cHsQEED6z/1Jfgr99JhvRnrJa5ysh+j/z3
h/6rKlt/bBYNrya1HQZw8ml/j6cD/eeF6Vba+NmN0E/IpIy8FDPCxK4vMkw2jN9W/Uj1Syfn66sR
HEwS1LXKDr2/10FS3XhQcxnjvWAb2Rs7r+BBvLMHrTc3IOtkeV25ZfZbE4r604DjS3JaoCcC6S6j
NbI71w6M/ql4qjnlX9IfmKtW81yeIjI0VJdovTbdDahpqbW0y708YaH4KsmowtOAL7ABpzYT04NB
vdtT4hrt+jDByhTobFh0Ovx52C0fwmNE6WaBuWDFZE2A6bNM4GcoVfQDlBIE9fgXTDZ0DUEXR12B
vecgNFLI9v1Ozgj0sECSSFzjeyGYqLOKW3GTE097IsaE6Z6PDQ2tipSBYCAynRX2gdsk573ilTV9
RMsZijXMKZNV63YT3lXmR/WVu1hNhvvhIb5oT2QZmaHbHbsb7Ag+CUzpoFj6rVLbElgCiaoPhiwL
ovWlwnpx5ffVK4se9z3dgbs/bO7yyWY+r16pMaLyJxOSuhqqULgJiWIDCFls+vrKvtWsadjO8RnD
7bqo/O41a2w+mfFJkeY1tXQHa2/5pEaXdvgdLD7dToLABzXTFt5ZOK21l8xt76aIJqM9Sax49vih
+qs8HYqz9Cg/U2wWVcYQC6MgoYftRcZ0R6rOLdiD+mtcoXBlup2hp3FtXivDx6xKKTDGiMY2X3Cz
m3ZEVtA9Fx/6Y/Fkutl9QkwnqM3+YDavJpxFH2fVhm+RfLKAwHGr15E02u3wqZPOjaF0G58I+hDO
c+3knYMp3niQj5sX0Ky8GU5b5V35nh5Q9QJX2Ve7DiExGY607DG1O9lX2Xohl0OwTT7zGgIosnwn
P0kyI4WvPAHgQFrEcu+SlrfhWD9NZ+kNzXZDsLE1mjYn23AElcqXSoc8wzdoo78w4RUW2OU9CTU9
yz390JGaDIH+rTm48U7A7PaA84cgHgrQoAAgu6DScruLEjnLj7nHb8ty0zNaV7fTvfZjftINPrTf
ype8V9/jL/PCuDO3rnYL8S1bMFny5THAOzhYEsXe8lCdSZdHxCU+Iw6qbXOPagvJNDQY5Z6c9d1w
D6WwYjog/Hmx2nfpPS+pC/kG50PuVbEbfdVkjuEbd76GE3aP4YQ9TXtWjvCc0EoPJwqCrpQ7UHFS
R0e38BIHFnm6pxEENCb0Q+c0D/WJAD6A4MPqEPONn2Lx5idS4QtELd1LK78ydsDMpSY4aV8Kwmn9
SuoyNxpUNzvpfV5s2HxcUky5PN1EOtHiNq/4OjGffnXhVoODb2EiuYoRIGy3fcd55Ykf5bfJEIoX
1yejir7KwBAFP/dlflSPIdnOXAbb0FV2I2oTrO62+hi/0g9gv7VltBzfhsRbdtU56WjLWE2w5buM
WicI7gRhVz0EezHYFp2fnTefuNj5fseNy1fPtVc8TNTfuRJjm9eZjv1TsOxwbQmrEAxCMRnSYNIt
luUwIzfTQWWvkvoFEx3jjrjPHjBbD5i8Nm74zvaW5GyxcSFuykhmEzDprnbh8r7kp+SDLoz5GV5B
0Kr3usIAIn8bQFMk1YqwX04v5fCY1KcUF8AN5f9EWgMi+8pmdzRvjvrmrZ2poU5e2R6bT/HWvQQn
E3XQfE5JqAud8Glkm1M+qUDxq8YvAVUqXplvO/FpJmpbuLTTvS78gI3ocalFNoNHnLuBAr7IzbNv
SgYCLAzRolb2UsUwgGzetn5bbsHwJrXfq8+cqxfmj6R7MpdQZWWtSUGvsrT8zHMooWkJk4spl8FC
j9YhI+wAUltEs7cm3wyB0m/R8KxAsgIyxe7qJ9vxH6YlL5hc3hjjv7BlbbaPPkNkJ9YDhplLmL2k
ygkyF4fb2ctp3NnBC00idtdMfQdI+2AqSljj4eegHVHopPmOrFoo1ewOpdxfBE8qXfYbZYO6zQW/
NIxbDg9DQEuGZL4TyxOZ8wukAAtzdOesmgHrEV0KRfCEYcxR2oueTvBFDumruZf3yVU7zL5yJ98v
98GjseeMpjZz2LzopLgzxKTYMsCevXAIFG2aFsefE4leId9VbeZkCRF9PrysQrpJ+LHUvVjYwTVz
xweAoo7swUvIdjjVY8wbmDy7u3SCeXNCqTkfsBZ4T+gz+AbVLzH6VCIvkPxp1fyTnYcv3TYall+Y
pUPBWuKDdjUJGCYRQbBreAxsygoQPCwisSxDD/GTZFuLLkJEiQ1c8rCsUNeTOPiDAhsWorPN/emq
hdmF/h+lkpRMOM6uKwPR4/pUKIHuAW8brG4tcwdcrnaax81ZqbdrahJTr4YQHfuolXzH6UVKbG5C
linmLXjlijRkOCBwiXraVVssq2ju6ho34sFMn/TRl4CW0l0CHfWpPFcn8zU3rOLCb2F4kRJ3mMDM
sdKwjee6gg+MVRDhgzUfp63xoTwDIzlm1xmK/Tqcdj8b3WnuAFJBodp2vTNsJcfcym7x1l022+Gy
uOF5I+77XXs/HuTX2r9osBC+m7fpDhmwcV/xHIsbHRS/ANbiRL2TjKfcSV8E/F0PTWkLQCkOfEY0
xOgn4lCJb4Q8tThDWa6a7BV2GIqG9Ek+o/lsKBYTIpeCxrWarfBhvgrPffs8jG7zCAoPwZaXQcS7
zQfWShwFpHZLnbe9tqXal+3RTmh2clEO2WV+Hp+bRz5/XiymLQEJzmrumDiQTNrlrn0YH1DRcMaS
n13hJLOX7K7Y60/i4/IdTa4c+3lxwlCwZxswVk7HNUiEwmd/rt4VryHTa1XXcQ45AlSFwNKxZVz7
XXjbPOhfnDjNVnwUumecZOqTKG8pmgidzSZCE56N5daxKOFI3lc3wxMwKKwhRE82wxVlklpuVRvh
iy574ADS1AsG60iMT2IJtBxxXRdvyYXqDunLLSR/uoJeSQUuvcaa2w9bDRofDZgcbaEnv2fUqWRL
fHfb+r78Yp4mO2jOPfmJYlu0Lb8wQGy7u77bQdaSgkd2VfV99yh85M5ivhgeNua08PDtof1u2xPs
gmDxciJA2/Nwba6NdCLYbLjK5dZMd+lrTGYlNL9DfZ4luyeO8pZ+8uZr2R3veQFIPwQemvG+PkuE
EcKVgprD4/U7SXA28b43rPYeCAB3LZGEin5xVbpdRlpUho8WO5eVvM2EItyl98EzR9RjfyZnqAjv
h3I7FA68BbZN5o/K8nxF49iVcsFD1MQ3vfqYcr//qguvHF8yPAiy00Mr9FhNiPfjjs8clrVyHBf0
bX/SeyMIWVYjL4rDtgx4xqqIk0cQgFUPUFo0SLzhhx4V5n7FPhhG8xbIpNgNEKvJkiHr4vfW7+9+
f4TKmnEnrAF9BkbGrIM8UEERkrsAnjm+XDJS0prVPttlAE+kJfzeGkUS3X5v5ZsNa2HQ3XhblBbn
WzYcJlOIocesD5lUuSv8//DRSgVrTdVG1pGqryewVNLNS92EgysVrBTVlqblpmSf2a8vKBkoOtBb
3qUm/p9chFgwwCVSltlpgwIUb1Ez7f/elCu2+HOWj7Z0Jui07JyufKYP8B1LqAJt4cQWrWV4tMmd
7Jqt2mzRg9Dfw6nXt5jWnQ1XcrHuUsZvYEeHxpeV3aDv14zYD020jCM7nqSzEF+zkyAY+FVlprDx
kpMv2CYO6nU2k6eBLMXJJqDQ1LY8qaLd9ScY4bZ0027yaRZRUxHa5SESpOcv6W7+XTzP542LyuTb
JKGItb5bPaPlDo6RHZ76V+mVDdJy4N3fJUi6rI1NBqplXubI6T3ltT/Vb+w6gfwjHYxIm8HiRbwR
vbvCGp7XGLlXzCZn8U27dR+b2Qm/u25dkiuv5VYfPQmGvkal2spUAO6W9D18JWc2qVV2VT8QSFzw
YOL/TKOreofSY/ooPMJKS7DLdnXsjhABFq7CHwLeupfUn78jT3xLWPe96heUjHx0hjXfJV8sitnp
ERgVvLbf5Vsd4kG1E/A2cMIPfHjwONjv8LCQ2gfqOrJpn5obpVuq+VHlIBlTj9gSmf8uMM9wDbAe
PuEOnVnFRkSjWVVnzVDdrMJXL90+PI34Wu9mkVIRkWYWnlKs0MLXiAE0scyUJXuX+NOBV0OOja7G
LN0Z+AzbJBIErrXTvgReFdgQs3CNUJ6ls2UnszV64ZGzskrs4iOJ1j3V8BzxcdK3fN64n5M9MY7F
x+BBt/EC7rTdQtLaKYDB4LZevJf9psdOYPVbmit8BV88ay3by2wXPiguxCYfeME3ty5yCdFIfX5x
3VyJsExPSoVMl/n9yv5ZPlBHEQ9EAFU3CEqKNYi2ilJ/dBOD77WVLf0qAPAEW4H/7avys+cmYIfP
mgpmp4XoPmMifwSDIzrKPjwobnjBFAXjcNzWV7zQVUyFlyIMEaG8R1veQrtisDVPoN7hbfr9Y3Kv
lo7+XO/xPuDBvi/fohtqThlN1Zduy5dgcInJCB872j+E8/GZu8MH4nAq8BH6BbaWWuxKX9A7qzUT
FnWVzfsgwoZc0uAm7Rp/eubbqLemV90HFIReJerwj9DC8hO7FyQmPZF6b8TimWwEUsbg0tvIO/HK
4vxS5S7MTL72qnSy1iYaDJsnltuV+OMrIvUuq2tJEbM05dpTfmLizG0KZhvxsgqDkTS4ybt+YjuQ
Gz+TgrTrpGIYZe/+yeKP7am2rXZrsYxgi1Xq7qrsUCA3UDGgRoBn+0n4ASg4HNlHCqE9vi3oeN6x
a2FpiZkn6OGAJqtt2iJshpBY9O/qBwHGRDpR9KA6mXi65AbhbYX9PHvC07Sr4IZs4cAJor+28UlJ
Dm3yAMiSGKiDPRevcmSFy7ZH2i448MemDxF3FYk7v/WW1m7f1rPozfimigB+9caJQY4BlyEFIL7w
/kJVYPPC5lv94CSJIJNa08Ym+HZx1I92vuSYkRKPrkHy0n8zxEWvxAdqqVNmrNUOw7m9g3KAGGV4
riQ/Icn6juOiOLHTLvTWqHIl5/ENLh+lDKLlqWPN6jPIqQ2Nl9oVvrPGbd9mOGx8aOMJzA/JGKgu
wPgYPy31r8wDTpG/oQXHDZtvN5R9wng/nkw207rTfgSGB/FEOckA4J8Wp98m98j+ElJNnvM38zqr
d8Rsjr0jinaWXbL0IWBkeg5LG8fG0GzD8dROa5llVV8nd1PA3EtxKDwGG0+6CUQ4JNa1ZNBj40DR
gToB2Sr1cXkezuV+8IPb7JAtyh2WC2Ute0KTVtvNV3rhIgnlm64ycZ4WGfOAl8/bnJxZ9LLk9zjt
I6jKC57f3K8RJj7mF1wv9akan6h6MRMF6jkyWSq4TDnNh+7qd1TQ4oP8zLVLtw4Qyr12ns+laWm0
YBmVji2LhdLS9sBtHM6m9ekuQDr4HgljnB/XkQIO5I1vnktu84wI2ris0ARGWIOL8YNZowWOkzDc
0AjrGXkP5WN6Gs/6m+L0pg1qV/ieFJ9MrD49bD56lSR6T0DJEe3zyjOohMbepBNxCgDsHLCK0S3G
LuqI5eb79/Pmi1Fc4TIwCBivjiDYUbfNafwe2GcH2+q+rTyV/AIsYPCMdCRp+6j0c+JYJVdk86mQ
wTzjntxSwjK+mWqN0Y7n7SZ70ZIDMxSjKCcWfiEdCQ5etofxKn13fM03LjekfvnoUhKndpcgnZK8
AHXM6PKCigI60DKZX7lQJIvBPrrDI8neH7tBz2VtFe8Ruhw6AS8tJ+PL/DaeuNIYsEEYJPTIUAiu
GT6PgnoAd5Htmh3+iBlhPqdTuWOHyme1AQwheaPuLj5XLeF8yVYBsbUO9DL7W46dz1u5taPPdaGV
xwzYwkF+UydXL0BfutWyq+FKGtt68oz8vuds/IpdtsceCm7QjWj3NPEBNZTe+DNm19Zt6JyD8d1V
t/U9M7LUCO9sTkeLUyziH776AaCW4idfeDCcosoP9XMKebTjVGBXybSNmBR3U0DP3Mb6m0kunoj1
RIHObHpddoGvDXmbWKMT00ZTuzH75MDWCs+8Y/i1Rld7Ghi1WENJB9Lhue7Gb7G9kWjTEq/a3wmP
TIoUBUlYGr7KSxvuym1CjMSZL0V+Vh7DS/iofKks/++Gw4CR+RmrPHQ2K/RNKKzUfh3xMzmHhxZV
FXHM6ZZrVGGCrSygP7WFY0R4JDBlSijF8eiRvCkLAVFHc4huKR8+OerNvfgxDy6FyeWDRGYmnfLS
PaiwYJ7wu48ObtDg0jKQrOXolN1iuUsqxxuv7aO2z9/Tq+BqbzUIrQhtntX8FvT7cSc+w5H8Idcn
XGzRi2zaOsVuM31Wpd9ucWu9M/wqnJaPTJLw9oQbH2zQr9du+81afICizi4OjHt12rwzpad7IAt7
41S9iCDIfmggz423GI9dN1qJDIZxS8Um5Tu0gz1uCsSAhrIWVgVKlj01nfyOPf+brtNxY7UnAaqp
HAK7x8fRDZ9yrgAWeCMTH7RrH7JIfigkS/uJGIFN8ntIIreokbJSa7inRSjkUfph1CXwKF7szX2I
EMzqbsWX4hZkWTXOxJlgAY28dGiTv8FfMIKjfK2oAyX7hebH+I0Bb5+c62voc7Z+cpCAmdvuSLG0
goDXWvU+2Cks3bZqepLYtr8ZT/Wd4k6HeJt5BebBxQKGQoQ4fvQfpmUzs+FCPLL0QnXNpmSfHcV7
dTnPoBKokduyw+L8yhjVyL4kkulMZp8zqesyIxDJiDsiw4hir0PkXB7Z2g0f5gcX5wa0xzMni/Ql
dQ6fnwXB8CnYYx/n7H+cnufE4YJy+Pi+3rKH5djc2kcGxWQNSrakh5hlgivtlNflw3xe2u38mIY2
0crgoJR76LDR/MlEw/I/OMpvpCFH2sH4ZHWyiewCgm2yi67AYOMH9VJR0Lml4Mew3HC6HaUHAAHZ
8+D33xn7nn12n56AMr8QvVTussXKj8VB0V1cpGz3wIuiA+ga+i2WtCNe9RSe8apE/uQC8i5Ygatu
8iR5ENes8hi7sm96xdk8TP50HV/ErXEEPFaxWcImvq4cgGayiifWx+PbQHEhsZAi0wuGqSV+gO8b
boyR7TpuWNmH2ADOw6AInI3tEzVnAzc1uzFGPlaTldvUUDWR0tjxUd1iuqMd8CDEDptpoXMp6suG
A2fYoMLbI7E9kK+HtsLc5sauzDx0vb1VHMiHI0CbF0hBDg24HR3pfrENv9f3s/xYMbCm1KKoNux7
lsiSn4kuC0QCDD7FfbPv3saHofXU0ZFeIJw7fOmsmHsghmwO79n1sTC9gqYR31AR7cpHdnwHGgI7
Nhb6I0IO85TdwUvMBJs6HzIRthrtq0CllUE/9MH1c+5s3gN/fJl+SMod0UWf6pdN5/Wf3RMIHHIl
s0vd2T0hYZGlPhkH4YPClTq4yjO5k+I2uk5PRAepnUfpovxKWCFxVFTzIchWgt8hnlw8SEVSTAOA
4iZfuFsBXI/cEC4WbTxU05MtHTsA/T3llDc1sgWyRy3kzMtRdvWtcatfQipKtKBYjGO9zCnGUCa5
KunbwDuKd+NLPBLAR86XjaEyojZ/pJL+6bcbal7d9Ze/ZtlQKulf9IFliM5MiZxhxAfAs/nqbP1H
fqLpEYRuHm5VWmyiH5/l5YQYuOW0ICraro3Htt9WBI9y5rMNRkFL+CSdPcQpqYOnyoehJgDtJ6aO
1urW+Kws0Q5fIJyAQF+oTEvr5x+D9QWhcBXhggesNCyuAvbwy3W+B2SmrUWp8mx8jo3PndkXkDuv
Z256YtQGi0A3I/yaPQyhHr3Fc32Hqza0MN151T7n4mGpzEQSnlS38sr3/kn96I4JIt7cCd8FSsnN
OvymP+Vs5T/dqzGtExW9Pm3b7tsDuQFIxn7kB+DWD+1+tAc2/PMbuXdItGN7idfeaGQjklVJfous
YZdeg80Z9nFPhlMG+3PfCOcFwS/E4H4/vQQr6c2iISnytVH577cbwvTSPWAmVYEGYdGkk2MrIytu
gY1uxeuc9Sh+4K8uDJ+YcpqW5ItA9B4xhhvbBTNKCt2apptNm6ixpn5bhFtpXUfQE8W23tsAoeqr
wqIcwA89uhcy3umaIsQuJ6fdQDWAL+oY7yyOgztttlY64m7csyCgX8jGz8FSsfksXnNqaxuH0bIw
Lyo5jtmT6jc30fRmYtpIBf2EqrtOWQ5wpPeO6jkphoKT0g3O7mlwjCZFabqfPhsX2Mtci3eJhz1P
OIVvEuMYq3tXwlPu8+2xAk4v8QrgX49gMSzizFE2WhCeotxjOnP7U3SfqKcW5AbWY9agkHrtcMuQ
fcfbZWWcvLBazqtjMdEjKn3WaOa7/kgwefGUfoWay6meH1PbdI1XKgG6NTMYvVFmyi/TMbyjfdo9
wM02IKmZ2+GBPTwNRfO1Ac5EwSR5rtM7Lumx5B24m+/x03hlkpNUZ52QBt9ksfEGs4/pmxku1xAt
sraFMvadX2qWODv9syQgD2+QN0uQjY9Y67Wt+gJeDvcoMyxXUurR659maGhu1zjF7HHSrmM1Xz7L
3genbjy6yfTL8KGLVvfJBCrbgI0eS8MFUM4yrTzlqSM8YSu+3zAcSXSmFtY29Qi9zU02cHvRajug
LxfO640VPULmu6HzFEQXK6dR+NEbJo76XD2WpY+lhOYCHQcCMf83Xee527jWZdsn2gBz+CuRopIV
LFsOfwiHKuac+fR3UOf2dxqNbqBgWJatUiA3115zrjGXSOR+J8eXabjbsesX1M4sFBQbPJVN953Q
5/EM2jsOsiDHuuY2T9NTvtNXYkvriGOByg62+it92Slylvnrm3mB/6qflT2XR+0OWHnTvAG/LMW2
IHPgVWEqP6Zve4xoGie0pYCNU4vdgvt8YwirUz8jjKg8QWQIpKwtPlqEObNdx0tCBzlUPDVjF4Sb
GRoehpTw0zgZbrNPFivgun4ncq0kr3B5rtHXmK7xk/JP3U5MbU8XBHMEo6HbGKZDy5JyA4ugqx0R
T+FKr30XGeu9Q6Z8lS9il52rl/SZizrWS/gwDib+XwSjmP0oLMwdggPk221yk7RzvGfIpYV5vk7/
+G/SG8MGpN8Ou+oj9+K94szE16/UL5rd7Sf9/3JfADyW18qh/sxd3xW79jW68XI0vMwuKoe6C3eQ
uGi58brDp+A8PuUecAX0lHhR6ABVcdBQ26Uv9Qun5vjCQcaCp1Qb/aa+4zMUZ4Yz5J3dQuA89sWH
RAvjbtCMIZZxJN9wk45osmuzdZC7yz+5eqgTUvOYq4Amu8Zci4RmZNtm2oILScF4J5vJd3WWl8EB
9U8ofAyMpnySl8TxXVcycOt2mjePaBlAWdzM3xjEvCcrxvbRH0bFszoSCl07eUtLShnz0IuT/MSF
pZ72SF+8e+ZDj4t1pr1WCXm57JI+6j/RLfse83X+B0H4ysNzxCwfAqlngKJY6tbRW3Oo/9QShwiX
9JV5jF9L3MrPlrS8OrV/KEu0tqoVEiBzVz1dvxc+HV5jw/6DMuxNOXSO+WScsQmtGeN4RjscYTT/
MnJOJA9699pEKGSeMD4Yh/5r+klkzsFV/BedY9ee6nHVViuCE4bhHnQnvJyEKkNuzq/BO0NOBZ1d
88n0GPC/SdS2GkKnN3eO2jmUGxma3eJpXU3f0RubCj/zanAzKDqIJ263J8KJB1e+rUMZrMNr+Up6
MDyTHauDBFSXvIWjXTBDvIWzIrucBpXDXJvywmDGH/l5Qm/+sdJ1u8YW8Zr+EXRvC9oSjvLG/9dv
eO14hJ6aN2mrviIpCqe4iQ/jefwI4q28U3SvXSs/DSXKL0y/O407/VUEO/A6Htriqzl5LBnNrd6H
QNLeghuLgkEyONd3iPTdskk5WU/DFp2hNAhYXXH+Q7u9yN7wk1xaxDdx6Uiqx3X3qn5oiDzRLdWc
8tX6nuBm0vw5dC+IJ+Tr8n7WnhWtphceo73WV+lbOyRn4EFKjYEc6zIrxXq8z5+1pwaL1NrQaKAv
ekNkZhDQd3G/Ke+Kk93CTw674CbRbF5bZySfcnKy49cX2+qEDsOWuGhqsD/msGpfK5pCa2bLzzzH
6Kax4N3i1/mGNwDKdscKXmBn3oG/A5BVfdv8jX38m/KG2sfUC9YBCyfeBbTRG0NWyMoIt/im3PTP
dDM24bU5LBXyyIUXI8AKC8krDctDe8rOxklgUkf9KjmxDtGmfi6vhNlfiDa+jJ72TWQRs2LYQg7K
Vr9Yttu+R2+cuuEeHv01PQ0O6iLT7US74nuhLU/ZeXUY3/IIsFU2AkuHucWHR5uFxvyzyuKxJFWu
urf2sz8ZvFrk29+lZUsM2hGVkpzYg4CizPvMdj1c5a/aNn02Aveo/60gNdC+3gJ4iKodn/MvvZgw
cEH3d+RjI/lgOGQLtunpOiAiMsZ5VZWdcabETKoXey8dMpZPLj3VkeOy3KevReSYX8Y3P+vklfqH
JYIDRf6IsdNQ2b/VT4pDBjNAeDxHlXIZWkJVsWwDocJPB0xvxSvUAk9lZ1utaTtDw+UQkV7qK75P
geTGjhomcvxF9V6qL4S+97MrKx4BQ7a+kn6qI4+EWdZS1wuk9D7cAEDyOBFpbEzaHrSDHzokv7xk
LyAvaLzkq6JbCTrbGDFv7RNJ5i/dDhcV2aWo/Owan5VjODnDjkqdsdsnniJXTDaI4dZ6Q8KGPZo/
yR/0df+MVFXH4J4fF4tY4AAa96edfa6+wh2n1kw/9R1PCLoN85yM4B0Fl3vsc25pn30csfjh7vU7
BHMQEIAIWLfHdzLLZ7pT++COo0McjStdgZYG/CdXupck2VtXjGVXbK7X9qN6k5yaOjrdlF+s2IyC
QDFROXzUM1cQrjTGHteQVmFDoxG+ptCUq6egWk9XqmzzIk/rkSg7yuP6Or00N/0yHGovTXaRBph2
Nd5rjwXm3GkbcbBf0mBnnCQMJFyZaX/MPww7kEW395k2hJ23Ehs8j7RZqHoJZFYtb/Jsh5XgvTad
8Y7WXd/juw0CFlMvHf+V/QpPlwlrAqSdbv/OGE0eOiZ1LR1jfmrDmlkhqU5/IwZe3+MXNgwtH2Tg
pWya3OpSn2JqDrY11RpaVqFQKbvZb/vFTjXqvfhkf/q3mlIbuGC9azMnlLbgY6kn/eGQl6dY2hJ3
+pMQAchbxZt4NE1o21tk9OidPVX3Dt9pnFwD4Uo6mxS7zEdcBlAx2+LGUOFJ5cTs1uaXuHCly9Rz
FnwQIovaQ1+U/dSwlaZjO2zt/DlKr4O69UPYv9iT1v2fCv3vjRoC/CtlRkEby6norbwGP2PiKj5t
jjWnD0djarlZsR1Iz5bXY+J1pAxBX2erpzkV7TQZt+yWo4wI7dFEd6V5hdbE0DWGqKfi0Hrr9JPH
IkJh4ucsLb1rGHvzI5Pd0hu+o3xHOhiG7INObjIAud5Vc6SEZUGeCQPTec0u8as2I1sModymbftn
9EDbcAb1i7agvzRvCRbVYBsWR6gphNGEGpDaLUk8IHawUbHykYpYYOIz2bSt5Z9pHwLbWDPfyfWI
3Q19y4AYejfkWsWY8TWmaT7cx/Zs7ixk034Ley9jRjdeIUszybpPSXCcnoPZUUeCZTcEySjdhoqE
J5yl77KPZbRcCQLl4n4HzUDmooIYQW2tLG9/pbjJmUzBTBz68doWz1FyVrKnjGnPAiM7GEdnFncx
7Ib+kk9gttcZGmSBMLEf+yc1ZV5rr1mYxe6TRbsmJ0F8sSFSC1EkaHy8NEMo2Sm7FdeKNqyVfBxz
jFfvaJOVhKluWivgX3rHMBxsd+m79mxfsCd1RDO26xbButgKsaIwysuNXHwF2q4Zjzpjt8mdhZmR
0f7V+O4vD2G/W9T+f3X+x03CTDC/ZETO/HtHaAVLd6TGD8cfgN4DppzV/uBBI9s9fjb5hrYxW/NC
tKO9syzJzToaY3HDmVAKmnLG7DNuFAwdrRS+M0sc9cMk67uqPgJLZa/4+NHjToWIM4fJZ3x+y6/J
c87dRA50//yZXUOlZNLbg09EyyBWGlcao195WLz2j5/Vyx1VgtX+8YXga/Jsl5v/3vH4vX/+xNK6
Jecj6lsH9hfa4+NhU0tlxVu+ffwq0/RsTGIl2QNGrs9BvxtLduPahFGl87cqT1Y2Isurh6bY+EHr
TXiAlPiBFDAmx8jd6DXppqc6mK6j37SQmh68BVU/G3l0TtPwy1azZ1UTX4rUtxst1Qi6RN6IEsbx
mQGrOV87/zzmo+qFBdzjMn33BdxlUgzHDUny6yToR29uSYDP4oJNHh0Em6QFPcUWO6mx5JhCZktj
mWyTO3yiqRqfRJS8Z30x7PqI+pSJEy59BtdNY2EulE03bjNmidNo+CqkQjloPrYosOSTpbl8Krs4
5z3SpX7TyBaguJbW6HDJWkU+2DrqAxMTv5aEFm+pmxIE3wRp3KqnT6ZCmlU6U3B0MLGZDvRUEVAY
pRGSZYS/U8dtQfR64E4dtsZm4EKYNDSbB2ncpUX43scKeZtcYhgk8ZEHOrtk7FOHMxzF5KOk7CN0
hu+xfFcYL23S6PQIk9esxZjp+v4pMJQ/jYSd2Qhx+DfyZp7Ry8twkNbKbP7Gmf4FJzxx0kiHOwCf
UzdxJowW3hew+7sYN4VmIu31qiw7snBZ8IRUMvIuhpwd65mUJ07nypvyX2vMY3cgK3WMnkv2Dw1u
McAE2J2mwBm1eXD0avnzhZwVhfeo7vNnvwAsTb7bFd4l0SmqPh3NsMi9PJvpxDVptm/073Ha6rlg
Toc1cCrA//OWuw2ZISs5Smc3yrp3XwrLXZn9lWKcD4AL2TSNjIPPib630QJ6hh4imZ5DDU7uBGXA
BUjAWkNQe1QxbSGf4rLCpFBYmBbmlh15Qoo9MF5P8Y1vO5yfJiWlKWXJOI8lIlYi7LUJryjQ6G0q
BH7ANiWJJi38LeA3il5OtZ2pdqBVxnHbTjNublDeIkNTVI3iXnEkuvIg04eEiqwomCMTFrPYSv/W
Q1gfSmuCe0hPxIomFuic88MfQgmfhobIk1K7mp8sgeVfLQt+Y9CAXp5ybUsIH2RKT3PbJR+2Ev1x
tibmVFTOkphqQIsbAgy5FpR00KoWgajWDAEFzGAxUNIvnWRBV6njdzNiyrf18Tqb5U1K2BL0Iqev
3KOqSvQNg5hLW6zaN4YuafuVie7ULGVxmenwtHHyDxeQHkA/epoRZLU5VUlSjUx21Cb/O4ikO8oJ
K7emqI7dVVTkURZ5BgD7fUdJE/vB6PngRdbgdyhYNHyG5PCNbSp589rXuaAWfVpARoPiwBvQV3QP
M5CKQN3oggdEzWwtBYv/XMfHLqJQyRqqvrxMrkPwFTXjXtbwfUmYDFhig62mW+tJQ4aIkoHEFKaF
kyh4Dwsk5cJM5VWhJN6kNt06ItvOUzot3zTwgemBIf73Oc3/etYiNsDJWz3Pdy25jCXSVIuGOCYT
5ueOIzisrVUqaGIVCJ+RLZwsmaSrqWXtuVDYwiTjj2RKH+PIZ80c8+SKKXGxZX83BXv7vR9CF1Um
9WxptByFds8NQA3hwwI0IbjEEmbbLMeDq9fPYya0j4R2o6KiVZr0goOw36SQTAaKCAWiI3QZq90n
ffQJqZT51FQ9kCJm4oqcUa17BNIxYCzBxyUSTdXVltuVBUvsUKjIxHFF5dDKKoFsVVFvcjGdFSKn
FANINfl7bHtqdWH/55jf6RmaY2FSMgCxIXaY8RszPOdyoJwkpXuvle61YKq56AgfaUeJbbxJfyIk
XPKUlWxAdUT7WYfkJiU029nNmUNZ8risb4rwn4UfoFNUItnjRQRDdwh16ovYRiS34Q11m8J6lxLa
lH4WI+AzoSDHU7uFoOgKI321x2Vcweg+Wyv0d5JJOTwY36mR/Zlaw/b0cegBr9KDJ7zWMBUn8bGW
KEoWAsWQZQK2sJqD+SCIVGO/1A20tBiT9hijvUYlXCL4/XetWPIfUvoUnGY45ZoRo4g1OwFHOU6/
dRMw34PiPOSxAeNj0wf4DXOpAVMaDXepe56G5t4Uz8tT3PtmyEEVGsJTJ39F/InOcZLeI1sNNyGc
0r0SodHUBHQi4+DxILkNb2HLqZgWU7uxO4rpHOGjJ/wKC7S0hggNyScM/E3f62eQlJibda1wbRJH
OzkkULVJ4Utm0xbSy2qwGs/UlJnQgRljwzzADc4gh0ZZSo/RnPRNljQMiPAgIzucLnbkDPYcEZ1c
vRtiTpY2NTGtGCL4TG2pzRhLwLsiSnll1DSXy7lfcgDpfSm+hAjR6m+pRNMgs44z7BVXq3BPFEPT
4lyCqlj2MUg85t71IHULGIugzhntiwO6/KXud6se/MrGZxcGzDFCQWMLg/FkwLIQAFFx1alONmZ9
VeVSuKEuIRKS4reONboejcHer+cKuzIRnkLTnphATNEwBV5snCPV1PerymhKLwBDuYKEdppGesbF
3p5gFecd+n5kajBFCz6bmkGZRBQNyDs93oIBwEydbiIfgzzJJm+yRXdZcHy7LQ21Ip4iNoni1U4b
YBBWhshJ1EzVatlNyeO7qIjyGVmQg64Z6MOzGZFyxekChl7yJmZuiYtJVptvTaIr90w7TSqpuAQB
bEVHA3OSEia2WtKBakTX0iIwwdKH96mzfvw0u41KO58yYAGHISBaCT1AMaLhoCtAfgybTX2f0YWq
beto59mX7vtL5h8qfhFfRsIn9+rcvU4cgRyslDVUd+XQeEy20npFaYzh8a9BJ9E7p2arwa8iQ2jv
oMg9W2Bii01ISm1ED0uVUkBblfyrJvq9qCvZGUsJrhKwbGBATs/+xdF7EiBLWfPyBOtC2DzPprkD
PerIEaYGRa48qyK7IYOW6KgBWMFmII4K7FcajTSxRH5aKF9GPTMwhnhQZsrGFrI4dzx/p9WDGiA6
+GsRfkyjFW6NYYn0mgATXrVW2gYT3aRMsWevMnu3r/H/SA3KtialANeaeOdHM8jR4VKlReTlauiF
Ed0rOcTFX8QVY0hRx7DisgUSdeoS/iI3PZfpyD4FgzztzI7uSx0XDrmt9kYqEenTMAYw+2QQcrk2
AuRV3WCQUZL/6kP7Y0ktvxZcsEFPB+o73rDy1c9ma1cd7bHVbrNiMHcrA9ZiJG2mOPHmexhH2oYJ
8Hlry/syQszRfI5aedaPQ6gjplSCUBy8QuBsyb2kSz82SsU+51IGGQO3E6OkjQ7dkVg0q8xIXp1N
fFfD02hzlRjQfprKWIBsuCGH7q6qarxLUwBjVLUK7PYKQ30l81FDg1ddAJpuzrQvUKrK3E0Q9rRR
C57LGIaXEsJDw6poqZoB/6P9NO1yOGY2GCKb7Yqtl14/fub6k1KCEWdU2BUmcdr5BGwsMt9CWb+1
KXyEjufK2xTjJsxgm7EheJkC65toV32rTqq9afL2WSb44JhpLGU5UHA9EYQD8Ibq9EmJA92FevlB
coRPTde8Z0qEriEVJ6AIOibgkfRn0tzJAiaireVdIM6GTUnKSJN6kzLJKaP+HJT09mSvCixpYxU9
HAkqpyqfj4AJf80hI7oy+PYTOjt+Mukuxdgmb8uJKAP5lIVAygXRcOoGPCiW45KmWseul8Xfrq6S
jaLSRkXjlYuzN666nW1WYk2uXwWAYeF00cQIqD0bJkQqfSKCIWNY0YqgHcaN7Np6daikzAWR8VEo
XIeHVHiJTO+I6ECcQg3Nt2kSl5rRghcJ0WyImo9sjJt1qA74JofE9HSM+cnB6BW20Ep/MFSuH20I
59/MM76b8M5JgQp9N8KfppMjHEVYNeoIKnn/I5HuuhZtziu9thUz0AMjZaEMdczQGQ4d+gib4hTE
G58EKEzkYAFDIwK7jlbLp1GsCeJz+xSCtAzdb80umn4+idkR244d0OWLbFb0u5pNIk17gW9iJIaI
tmRPeZ7TPiWH0+WiBWdg2HEm289NeazTTTh1S8cNryAnDx6nMiOyadipBVmLfo2sPIXtlZ7Cq4Cp
VWqZ2Ko+H6CQa3ogY/eZdHlCVrPlUs2LddNKR39CrZX0DBck7cYJs7RuXA12Q3tZvw4Sglg83eOg
29pwulZmKKebLCD9XOdkV0BmD2+6LLQ1UeHYau1lXra5M9w9HpQlg/Ws5blNFNO8rVKtwxGrh55q
jNe+l9l51xQzvhrTCq2sE8DOEuNL8EQuOMWyzMFJXYohp3niOM8cK7DRd+1vq+5qulHxQRb9JQ6U
J144AP2GDRuwOGbY+4pEQ6Km1STxyMfKnI7QGPL0cAmaybMy4h7v1RZrycT7Ky2fu4+fVIUNrfh2
+iYZPm1GQfxJu8wpZmAE0wm0dlYJL211tD4J3WWE/A3Nd6e1CBt6AgxyXPp8DXD7OvwmmGpfT21y
sK2Go8PSkHXqgCkfLK0W24pgUhGtZ6ZtB9XchfFzkWJjCML2h6TLv2pNc6Bq2fTY6OqjRvi3qWFH
G3h3S5ozm6DDsEPaeuCJgs0FoGtmuaex3nIVYAC6VvHp4kc0KmN4CgtzU9r6sLQymPFWMMVFit+5
JGFjWAVLt+tq/HWdNufstrX1oOImJ+TF8jo8LjXGR70gh7Du678TS69uh9Mx64iAiafawMSI+2iw
dd/RfH84NUm47fv5aZaU5JBb+P7GuTzYXds4Ze3jHfQjV4/9a1JjviYb+6Au8o5OtM1Ky5q7kZpI
cJJjDG9zQLQSQJB7r6mYufqGNEMfJxCfZ7jVxIwrZkRyz/XsoOYdg1It3ulp4rjOxEbVmWuY7mpK
2BCkYYjqJc6qhstBwFE/zIUEtz/0HXbBb1gzSqlWfubqFiqR7C6rPkBqyhIq4+ikEBXC8ACRpRg7
SgWHYTlV2yYBRiwL/ybVTIjM6MK8sFRO31JD3fTkQTbMVgg1OlAWXumYzJgtBi+XlL8slL/hXBGF
l7O7y7tB5gzICBTUxKpuQerESrrWc6twjchmQ2vZL6CoOQkNDlQTsXBgD39WWGwYzjJ/5ijCE4Lx
vWskdjvG8MEEVcuHWNdHIN1g9nBUV2U+bkQVo3OINrxOxrcVPDPiUNKTgmPY2a45KJ9Si5gyLOrR
9G4O7FxSo/lUJLZ15aYBuOUXzJYygrWXWnweaRd+tRJNoRhmQFxA81EGyipibd2mqt455Wgw+WQj
qJL2UavdsJJVjKeSkSvY3KVv1Rhuc42m0RrE1RRYARrixGyw5emQ/IbEWV1mrPpKgVRWLPtYnS2c
TA1XDsFRMDhhDbRAxlQ++nNk3fQaQWRAvJpofgVqJJ/MQnYK4PoOkLB4n5QASGdV+rZKOfxmb/Or
k3OfycZLbgPgldTml+vbR2bQe9HbgCrrXFRdvaWdqY/BuAmq6EOTNHxZu27gghppDPM2HW01loZj
hsNlypnbJ7w5UrPK0wOKGBNWQ61C90oF0oQGr2NIwXrL/bevxCWRO7iufKqTya99pq57AqlSeTNa
LG/5JH+lvv2azzHzK+ljsUJ88sdTNKYfltwM3kxIzrEaAce3KVmxRiQVGHKqr37QAGpzlhc1qYsT
yQgH2+6xclC3FHOdb3rZf2Khiw+WYmuroMxpbljyS2lX7A2zUWD1ZChO7965eEXXZGzJLbLsm0W8
o+vPPq7/qnm18twxJvLux6JiLLVQb1rL+pfLWu2kAUHbQhIeHlWlZPzJt9KM6xw9npG1Lx+lGupI
b2yyWtvXRW5sTZwHamp2ni8oQi0mOVU/ZxXKJOYRqJKkqGBOnq1eDx2Yd1nbCQ3glQhgSeaxvVWp
LfZBof1EmbDPUVxeQPd27qCo44bcG/joFhMvWU4hrxmuEesbn2yAfmrRLO2ccKbvAeNJxsIPqitb
sFLkBJkNqoP/BnzRtWYVk36PnhHGX3VZmBeLdjS7hmll9ObdxnyXMerHzIs2uXop/uYAjwfDMti5
ibPZ1b8BjTe3qPFKDKU6ezZODKLwgnXlU3YvXftCyoCimsQEDWFgbgd/CV0ayUQw0Uh1f6KQqygO
TIGj2Bd4ECaFFUOmfxXMtYKVdYRv3nUfQSDucWHqTmqwSw5LaFnTnG0VPTn4fiOtp4HxQ7VbTJZt
62QTc/xiYCEtwMJv1eZSCwsUQ5DR5whCfdN8duDv62ZCTZoHhjqMGl5BA1iYlZQMA5lZHimfG0eP
crT9mXbEyBVuHct2uo0XonOl8K5C8PsxuiVOPtM/bBIEYysuP2NjJEtanJTaOHKtvQx8svfS1/fg
LdN1SEzDPm44B7Mlci9/H9kVb/0ajozAzZAfSWP9CWKs79nA4t8ylsWFhLxwo+f6bFQ/aUD4ZyRb
2IuLhbzzv38bTvUVuBgDVbqe7UdbL+Lz49eDyrQmhOplE9EPk8PGP2c6dPml5cu/N7PKgInwuP3P
t48//1/v//fP577mef1727RQGAdPFsNf/suQGQkC1h4pa4/vHl8eyWr1kuL2783Hd4+fPe7995f/
x8/+x83H7/nQZsr+Ryafglx6w30EtPlJyauZlpf4z7ePnz5uz+rIXSKD9qHYZNkuz+TxhaOLidt/
b4vZ/6/bROzSO2yc6N3MZmJzZgETWSKGQKOVuU+TduZVinan+dkqLYmJ8UcVWs4SSJT15A2EUqjv
ZwLVHNuipHncbKv5/9+RLL9iGsTzcFBt//2Dx689bsKVxXA3hIfHjyJd0/ajYjHJ1kmJxvwy3J7H
7z3ueXwpspr/nE3ncxypDG4TJMPN5Wk87m4VXd8Vys+kKTqGYbtnutXAKxBBETtQOEDZWmhFZoWY
76dci6sS9VcD493GCDR9PdVrozDa/eOLMrYYIsKinvE3zjhEoM6YRfs7CrwWwPHofsYySSBcwLUa
xSxsGuRCclcTYGPbaKFKxQsoKn8c4MvNx8+ybMC63Zl1va3JHCrknvGGxz19kMuzCy3yTzrQlf/3
79Im5II6dcbeB47mJY9HeDx2GYiFPCL6Ay8n8v79//75Xx4P+8/vPO4aW5QUeciZCv3Pk0r+88we
v/2447899v9597+PUFpx49kdpPD/PNR/+z8LYmmjpD6kMgUwzCyWPysDpKDbsRMG9m3QMC4qMnN2
5tQeE1rP4KSgZ/QWUceZiGhdfiWaXG3NykcVKMIdcX35zgjj+ii6AVUpQccnCrQPezdu050I8K1U
BSgvECtEuouvvpb+GlqY7fsKIb5OKfVrKhd2nDq7bEgFwjDoiaFZKj47TztXRwgwMIh6u/F8tA8B
YttdYLSbxH6hACtOycCSZlcS1lkJhGmb+E4Z9DDZG8T6Pq8xflrsRbQRqEEDwyPP/vRBJNy6xANF
LeB0yXTpaNE5jMvjLjKKl9ZAQKhCyCCAYFc9XTKHohu9u2VeMSL6eleN8k0x8zPlbbMeUwkjQhRv
Uy7B296QayJvYPDI7MskP8JOZTHPVXTQFgsuZpHfnUYZYalDwZRVZDoYjpDYAnvfF+MEgp2hrVjg
JdbnkpxmBiRJHNef4H5MGCWtUtSXAm3Rj8+hP6droOpYaOT2Vw8Sy53jynTgxB6KcOiwn/qY0Rt/
H1gMgEim/ZZgq2zRQchIJ64n6HD0kBJtzOKrI0V5U+fNt2RukjRtERp1FP0kuTQVm+1YL/FQh8zr
+rhBFcS1g6Z/mrr6pSQdw7MNzTRtkre6gXc8LDAGFOc+wW5optUbUwbgQS04J3UbBKvKok8qJxGh
xnIzA+RgfRBaMe4qk71DgAabtFF9MAdxQieo+/alkqiLZXambQ7DhNQvyPPjaUjk46BaOv6xLnZb
q3gSrVpBivXPQtG+82rp2/J0BIcwzRFFrETcgQzMGYxJ/PyvmUaH1B8YHA8q8RTm9NC4nMEUigTv
SaqcAigjqtQTjdTQDqiwwExloKwhBL9LrfrHSMQ2Dxiu4E+faAdwwoTzJRPGrTfq8ULvUSHLyk10
HGCgi+2tCY+mohmyF5o0MTWVJDvZYheU2+Jg+rdE6/Vrmyp/dYUp/ih9JfYRB5mR49vVPvpGApfS
zm/hVgQy24RZibdasvh6jRYGO9A/vRyEaxFNfmkLhvjULnXLmFVNzeQZcYWaVc2RtLHANrkpOchY
ilsk5k/Qw8MvaG/5vl064RBtqgFwm09fd+Nn/l5Koh3NzFdliVWseIcE6HpanYX+KhftMc1sPHAW
i6iWDYzVafq2V0Nr25b+UxOSVqst6Ny+INR0ZMCcIayx6T+qtP6USp5BVmKCzfxrWciXJhzZ+vF+
98Ltl7gCtZt+5cQQ5FEyJ6A0tPBEKOOmwYeVRNjAY91/DyNM1XMuwdQhr3FNIMG6Df2nYjbo9XJ+
QI8QP2zXcFRIu9xmwDfoDhoOu4HBnqYGqcRyvlEHaHylyAI8tVn1nRm0DRoIiY5qAN/T8LfJtPYw
vyTNxpy14Za1NS7DGKMM7y0G5jYUJ2p6AH4yptspP7RmFFzMjmtygCykaVGwGVX504ptCTdMjv9S
SV4nLeq8Jlkyf0NTP/Wh/9PSQuvI7DiRuDkcxo7nVXXxJWpL8IHEdW5QTTi7x77HFjOt7J7OFGGE
pkuC00afyVMrzXYgvWNAthxeqqaR8JaGfxS1U8EOq+qm1fH8jrIiU8PzoKjEeFy6ZRJxsO11vaTc
NVkL7yRWXNGfeYqKozR+i2OU1oc2NpWXw6hExscJO07FIQ8GcgkM3KQYObxZkDA1xAxVQAPKEpzG
RqNnO/j/6kEX4Rlu94BHayEhoN5tfJLydm0gnasZXxhi1Ws3pww19dehaea1YtH7mEqZ8UIp0PYk
YP/EkFJptOW/YwyScKhDkip66S6kquFdJwZD6JAySUA4SLrFYFtnbvq4o4VfqDR4VHPBgOYMW1Tj
bWwV/OBaRLdYOLNSzocWc02qB9nTYjLjyDWLPjom5Zy5dUaihNKfhfQwoEfEnsXEdE2VWXtdi/9/
GOdkP9V80PbckDkHIrkre582wvhhJnhA0nE8J/Tt90OJsEIsMNCMWGVomLRFaSTYEsMroYcfqYGY
LhnxUzcL/NEToxaGwgiTVKvrQMcKP/XTsavjdF9tpiG7Ej7OmprbX2Q/0cxvGfE16ntiSRGeGeIv
ELXyOYIianBlzoT5ayynqqEg4STZsR44gejZUe3N47cvVadBmkqgObz6mIl3WWIk28oYQa7CF+LV
dRmrrl3t8OVkFUYEKKA8HKlsBnA7ZGbGoJafPe6YLdh4lam9FEv0jh3q71EK2TCupW7fLQSbYfki
DwnDFEH+Goow3IdZbe8nbXwPBaCKJlenvUy1h72EL7XQA1fPsBPE+KAOSZXLu8qeHWXpHvqN4o1k
5ewlk81BxT7SagrZkxa+5+OL8p/vHjf/eYrLHzRRhDDnPn7Qtwrl3Lg8c2uQX0SSAvkxB8mxmC3H
F/mWje0SEpd7lI8zDacpafeWYvEtQjoJwkb+/9g7ryW5lSTb/spYPw96oIXZ9H2oVJVZxVLUfIFR
QmuNr7/LI3mYdap5pqffx4yEBWRmISEi3Pdebm2NQANA0gaHEiZi0X60IrT/RoDOU3Xp1cT2uRSg
5P/s5lNbjwg6A7at3bfDKQs/RfZAnTT1payum9Zdv3SPsVzhmc37AA70euVytzC4ZBDRmKBLKpmo
1otlox/w3nQxGLVmSnBShk+aVtOljawB9WVG9dBhYEBXym95mXTSRx0SB3o1GeeN3ZDsvDaEzKoQ
qVEWMWYp9cPc9bASZJJ6DlImNZ8IhXVtiMYEuXXtamOGrt6jxpMisxbt09j7xtH1IBb5MllzhLxa
3+SbSZ+EVAUs9jTUuM7aynkVexUPCNc0T8tQWSfVanXNPNWTWxHMIBQbORl/PiXf6Is5DDmYU99B
tVyGulvXRsIVJ7e10xinvvONEzr2MaZojtNAMzEzRL9RHWOCzw17OcbWE2mR6lQafnOIUx8oW/dx
nejnMdYrNqQNGn7CiiIVkYZlx6OwRW1S06KzKFs48A6llh/qA8/kUSnoZFiXgUfNReGJ5SE0hRpB
aU22bulsip2OjGXIYz7UYZgcjIJ6PagXtGnXJ9qPScYxajJIy5hCxPSrRWDoD0yuVyb+ts0JiKhi
gOVoYF/SeKFB9aoDhLhpgsKZCfHVY9WvxmEmP3paZaLOv5q1CCnmBcEcTncEQE9+A3puPyfBDEPF
RyuwWQMNBW7OgMiMLUSl06EaULw0dHgDAQlfLkA1u6R4yqtlDbdD57+2rOljXeOpG1fRSqZr2u1j
ff5iYY/nue8dp7m++c/CHrvY7rX5zgRGuAZHgjvANyPevMSsgU9m1FvZZTsPd5j+af0WM4BICRPu
kFfDc9wFb5ov2pvqhtSUjkgVpbb0BWEup3SINziavNv47foRvNi3+Z6MRfg2flOg9Th4C4TTTfED
iKLclPOBsCcZxBpfEqmA5cqyqTJMx51kOTHWff+hFOAYCJI9D/X1NTzpdgL0uh/0A1THeLzWn9b7
/mvF7IJskKr1O6pmN+QAP5rcvsYWYU7/gY9yycUh/4J5/4QZjSRhgRsc4Y17m3wxGMVgTwUnzxVI
+Om60m7wTvXpjp5zOx9whJg21R+/IoYBVlMDGn1jfHwEYLVLHijw5V5hM0Zo8UYjUqrtsZ2nApry
b5ev0YN5izoNcMEOfyxEgpzU67ea11m+cV+735w787X2yTqFr4nH09frsGNZsHevwviWPgOPFfNj
+n65D7/NeMPfTzCw+0N0ayRHGwP/sJl4aLsMJPd2s9XIYiEnvwU+u9YMuq+qD1wHOOBXshNkjW7z
m/QLjsuakjk7w95THdWGo5Sjt8DYC+BhoAxDQgprgzwOUNT0QE+M5waS+ODxFrXFYf4SNVfO0/eg
3/cLUvnbBZ+33/AyvLab68B7reWHZ7j2h3Mlkf94XjnEh+dOv3CJqvL47R9/Q3hC5RC6Ew4V9XRw
7A41Suqvn58SpDP/+Jvxn3UzT2luGRg19VOtIVnZZT+0m+o6+zKcoicop1SfotscPiTedikOhBW9
W//V+pUrhH4tGr1c2C6LuzX2bUi3iSLzwklNo0PsH8PyAWbnVMNQ3Vrageok5NjpNxxMJH8fIJqg
DHy3/oDuty/2xUcoHK/wgF7X78bH9Kl4U7/riThszG37PaVQtv8h/2xjcDmMd/mJdz86TJ0LFmP9
tXVYyEgcvEceZmgNKGHKe5ZHwBW+fQtj03Iwp4295e7YgHlDWbrauKP6d94rMMwz0exbd9wFw/57
O35z3xS34HjjHxgTMDR4P3BAUZ3VvWGUtgWY9jH9ghhS/0bcGvnr9JrEwpuGHx2rDaxi1nBXw2vQ
kPUjJTtimA1vnUcu2Z704xNis+Y9Egv/rtrfYZTAq0tsOOf8nZBEffQSOtnX+Re0+nvt0XoHBXMf
7KLv6xcXY7d1SN7kwmk0P/jWLrkdjvp1fLDv8IXan7p6g31qh/W+fwQDiOC5eF9BFsH1grJph9wZ
cyT3qYcb4Eu62yTH0gHXesUdttwLAuCNpW++AyZLvB29g22/SbbXwCyBfZLBjjEQ3gxivLjBpwBO
fWc8kaw0Yno6t4TIoYsLvYHLFhnf3bKll7HVmmuIDEf+xGhvPRjfiuLYXM+fGYLzVXmBH5xT83G5
CT4yrjzQc9vTN7/WcAxtBbRw99H5hJIQhejulB783b+48gXu/08Xvmvqhu16bhCY9p8vfED2HYou
c7oz/fEOz1K8lWcMl9dbL/hgisKUMq7b8hO2GZRNGI3e4kjqhPgtWuV/8WUohPBPX8awbRTPFL3U
vZd3oZP2s9sG43SXmMQK+d/rx7jcUQ8RmnOHw4b3xxafHeXAGFdF93V/H5HAxWb5Fv9Icq++zn/9
psDQ16qWnn3cn+sN/Zr9f2+qgn//LftcFkqJosvcq+RrW3XVj/5/3OrwvbqjWET3cqM/HZlP//nt
pMbEn2Z2qlLF4/C9XZ6+d0Pe/1EYSbb83678WbXiX9SMMg2qTjz75f6p3sWrquw/l5+fV7z4uc8f
FS90+++6abkedUHJ0RB++9ul4oX7d90xDB6zdsAgVeeTfpYt/aPmhW4ih3Ns16ci0h81L+y/W67t
BB4VS3k4u7bx79S8MC3jRd1S3XF1Ki/xz3Lo29v+i8u+RvxMnHKJ71365KRG4RNkYJBLRrFXhaYf
1xJdAW+Em0Lkuzk6Xl8EvfQaDWBcSOnxLw56Sa2Elap/Q/nDp6+R173z0fRhcdQtRumR6AJKRXNv
8DLw+qC8HhrvXedUj8Xk3AciOKaD6+tvsqX/sq7Sp0gxFCZELtE4fKRk29cS5bIrEuZcxMwxquYS
1UwmMuc8xBvuuCu9eXvejSKGnlBFW9lDg0Zac4r31oIxrvoRTfSuUVK3Iqk2RFwdi8y6yedhE4VY
TtmNBxg+vRRVdi7y7MRbvs0i2ObsbXyRcCMbhdyBqHsJllM0fp5XHSp3X+2GgNdLJ0JwD0W4NiIN
H0QknotcfJ3E3hkk35oByLFIygMRl49bwySsofvVoZrpfyTBsCuoaAqUpJoPZh1eNU7mQpMjHB8H
ArQ37K3j85fbdF9vU/RDkePuXY1AQ1QX/nag/JXpVPE2NZcHYEhlDjCoQTBvinK+Fw19gpgeiSrs
OuT1vejsB1Hcr6K9Z5BNLr8FnuAwprcxb7XInBqC1oYo960kjvYJGhPgguj6QwT+FkL/QBT/9ODJ
Mgz6iYzRdFs3OMWwB6TiEyjEMZCIdyDiDEjHEx6Dh5l/fHJXbAYmlSY3FPYBBz/SEVjEjlDhS2jE
oJDgVEjFsjAXUO9kJNNT9XEZOcaate+wMxVXhVcEW4Y6n3EUzdeIQnZzGo9HqlKWW12sErl4JmJ3
vtMs4j0pfopZjBWWWCxKMVskXrHnTnlFIJoK3yBJXHwZpRg0qpheOhlkerJ3sVg4Jqv+XPSUT0M0
JjWj07vGaDMGP6tLYOzWMt0T+Wq8zGIO8fMGB6b5IxDbSIx/RBcjSSuWEnI+u1lMJlaLj7x3o5ve
pZbV10yjjEhaAjl1xaBii1VFR6ZFN998DMTGErcYWuL4nSoNj06ZQGECCQjJx1ZLC+NqEEOMBODx
x8wdUoyYelf2V4dwl5ho9PbeE1NNZBC3B9YBTiTNPXCTYr/J8OHEYshZcOZgnwKyiVenENNOGyib
o/cZn9q3nqI9RG+x+LSYAhJiBqSOkyt7cb575fzK0pHL9ClEtqIBdzQnE5f6mJUUN8BWhfZzQAiK
tBrJzLWG22hBYBJRY61lyBkb6YeGgBeIBGt9aBnmzmJZasW8ZONiasXOFJJKwy9VDNuBuARjL3BB
XnTQGzEY+/qnJCEbJv4ofFI8gSmLg29KDFS5WKmy6aHHWdWKxWrsPchaCNQX3Fcz12xLflxMWaXY
s6he9pkA9r4S45YjFq7VFTOX2LoGMXjlYvVKzfhDHcR3euW3W5TJI3g3Lrkkq3X6/JjFfMS8gdjH
cnxkixjKdLucD3WAn3qg1H0gtrMq/xCJDW0SQ1qDMw2hRUy3bSAtf5zpiYiBzRArG5KAzz7eNpKD
nx28bmWB6Y3yOYgKxAjX4IhLccaBM0GtRCwCz6XY5vDPBfjoGjHU6WKtM/HY9WK2a5E5TLjvtOE4
iBkvFlte78JkKYeR7nuJKoJKDOtEYaKKUkZ5QCmjyWnzQxDpN5dFaguEC7rZnM77nNfJjs/mzThG
2rdi3koRuZ+ytZpgYtCiaM7DqrnoNyjKEVvGwZTqPsbc1ifHwTioZtUEZVmxcyL7Rz+uEx4jjzqo
SwdmD0n0VZ9VkBFmh3vBn6J7UoBH14RhMIYoqJoYagkPagh4eMSx72h3cQwcl1rzmKBBPKjaOkh8
iJ6pppp0NUjmldOwWSVlriYquqQCS5dlRj8bVNCmFoY2r96jwWt08qJuG8uTMF1bwjCAeYsQ56y5
vqlI6lhZ5d+tznodd0lOumu41zXLOKlJ7VB2xY5iAgaFeyATmJ0a54brKjvFjvvgRtH7PiwoycBY
NjJmxqDRK7/3g6Pl6VgmWoTT1y2q796QX84xmj3Jq9ezW5X6Ri1D1sev2S7Ya/u3RU4FJJ9igBns
kqhIrgmtEu2f/c89isA+hbJOgWE4UaiENd9ND6nXQayjOJGKkmUSJdO9O+oWrUfb0srq2pQaRp75
NRgpLectKF9cfMJIHglOGUF7UhN0AlTIKjq+sGoaPY/HNqoog2ABWhDBetNDVfBm8MdTJtI8m1iU
q9LVg8T1VAgPGWh2sh89Z4Y1UYynAiKn681XCY7EA6rV2yhzxyM35yfd0CuMwO4xmZA46LkBu340
NwWq0m1hI6Mdw4xyBuoKsHQQor09JptLsPBcVEny0y+WmRGarm4ykShOPdUoVcyu6HDjrzVDL3WW
2qSmpnTSfFfn5jJR8cTL7LmVEnvxHGIodjuc1GQldrpdEBdzMVUEQGxcB1dpi9Lenty5PhRwXFT4
8hw0lMghYkxn5xnmhzKbc3U5qEpkkW3hYkeqaC4mDI5oCPUyPEz+ksRf4jz+quGxIBoh51fJV3yJ
hl9mi2wsC+o/iE7Gm9t190wYcxa9eIhNfm6h1rWavZdAGHrLxQYk+8eBxxLVr4uG6yyTsSS4rY77
UjujFj77GDU/FMNbFCNcp+qr/JqowzyT7LxYrQ5Thc7OXjQ/OhSp9+myxeW7qWUvZn+37PxVzx+n
1p8XqHP27M941lRbhT4KLamkNt/mrVadT+fl455t/tu/5Pfrf7vp7760VxDV8nzw7Dkd8wZf3s1s
p/FNtRhztG9044Diur1WK8LFqAFtyDYFaXfSA9JU807xlpuEWz6mfhjGcEKOM5mE3Ceu+PtmV9PF
Q6hKGtrAxYeGbMIPJQoZTxQzmpkTFVO7qnk1MWJqfrYh3hxjNJCH5n6/rTsUuXZzU5JO29s2AsC6
ozaCzmt0Z49jgNDRLfauBL6XciaajzmYGjtJfe8V6PSl8FslaQKqT5fn2TnRkWtd5tU2lKAszqtf
7FJNQP7HHomzJF8usi3VMrN03top/QClrFIHqYoKGqFqjiGlvTfq4wu1VDWfLZ1860Pp0CFxqVx9
WgKIZX7VfHSNlYdxTGBpSLX82I+1SoME2m7OzLfJGH+OTJdxkNxeatJLK6UzjLwQVJm55F9Kqk0H
qcWzb6Uatl3jQA+G61geFsZsovUKNrVfg46oIuwgnBur/1YgSD6qAzIwRf0iR0Xv1VMD74hr69s6
BQ9NEWI7lTMaZu7rsJmyfdmIaE4tU6eBZy8V+VAU/vp+prwxx4UUweUs1oVH/1yJ1wqfyuChg1Cx
lZwQPaUPo6EjFSdu/3MTpT1rrfxDPRvOTm9z8q2LpHB0bcYx7mPvCa2nGXoaXYIZNQkcWxzt17Pk
H8wBKwzyQQJWuUcuWX3LIANNZWF6UV9Bfa/QTeZjD6TTKvH02NbjecNiLk7q91Sz5SBpXTg/JNAQ
WVVktjbqUwZ5W4zyeZrSX6n5bF34K42CymjZgi2voyqaUYAFXZy+nF4NuAGucbc2J1/6PlMyNCeu
hR91XFDsQM6f+iU6dehfs2oFgsLv+QjFZwnarRNnAXeJBxtPr7gJ/FG4rbxLa06Z+mXUZR3po4Ui
HQAlaib116h1aqJkgZdZtfZ8QcuP/btZtfHlxFz2fXGovhxn+h6v1C2nrjX1ZdRsUeUiSJPb9HJH
nheuQBzAK3n5+feKtMG91lcCqrKx+ljGmtzJqjmrW+3cVPe3+jb0/P64ATP1QZevjFgabCT9RC0Y
3mBa4P6ReyPWQpyh6jYhbAKvMlrsT1Vb1ocgHqlF1sUxHF/Z/NwM5UYBE+AM9CmUalJdqRf95Itl
CHjt/WKgfKBMzOUvVn+TmvRkwhYwtvyNgeqdqOb529frfO+kr+aqz3EmzPc481ZK7yGLJufQVUfX
/uKrL2K3ZPpM/ahOdiAPLtW6nPvLMq8aGJlHDjWY5SmgVqiPvMxe9lWty894WXE53ot9k/LtkGkd
zzAEpkq4OnhxS42JX9JXznjW36j585dfa1LmiUYWWx1L/aaXaytYP0eaVh7VNUbY1IP8Kr9BrDLC
6jL9fVMd4vyomqulg/0LFlW6s/iOeHfIs0TNqpZadplVy6Cs/Jvbqd2m8Cs52PKoPl99v1FdoKqp
Foa+XMbni1ktDcxyWHeXHZ5tpZov558d9Xysv9712XqMZOQN3DfGCulQPWbUa0S11BF/t+yyiVpr
Kumzal4m6ve4zKqW2u8vj1orZfdlF7Xhi4/63bIXR33xSZE88GcdLRAluNQ92xNJsMZmPah7/TIB
tVKvG5zgXA3yFLhMLsvWouAWV/NNb9E8b6Qet+rgl02frVHN0MZDYlgmj2S5r921RNF7uVGezZ+b
6r56tlTNq+2f357QYOeEzFu2GoT06Bw3X7Eokv6wH/I1cxk89XunrCH+NATfgultNsMAxkyhv+Vx
gvRlrr1H4sIgeteheVtn3dFuLPRhhrt8LO3y2m0sDSRpGEAGpVybGY6vsxSdS9XOwU5PMyCcCREH
13kq5xSil4V5u8Iqe7tikiVN3KfHwi5uVw9AjUacZBMvILb9EVPN5BGtG2d3r6ln3Ms/+Pw4WSmU
M8igai0g9yoRs3q9qhfrZRJc3rbPXrmq+bvNXyxTr2617PwJv9vv/AlTFty63UHHoKdERGriq3v3
Mq/0RDOhc8Ji6r0p/cpJHlDnhb9d/2J3assvW8/1IGr1InNRuxe+V6b3assxA0hvzs2jWrGoW/D3
zSTKIyjo1VcjweBnVAksDhRtuZgstAS7RYrvwitvB1wYplG9m8SWkVC8V2waSUelADFuTGLhYBx1
Gn1MHR3uDgOXhz8Hd1Y5fk7E/uHjAzHFEOLgDAlxiNRiFZHH8y4R+8gkRpJOLCW2mEtWsZlAhNC3
WoT1pBETSuMUOZTHnrimWFR68ap8ovi2szfFwtKImcXsHqJcj65DsbnkYnhJxPoyxVIIPu+uA7HF
GPhjDDHK8Ir/kIl1JhETjaaFVPnFVRNjr4nywtw6FuR64mxE+UaiYATCkfxKBF4sOoGYdVC4WUQK
FtSOGHk0l7RtKeYenNRUiCZosYjxxxkQzETTeoi6jqxsF+a70q6+aUZwb2sUV1nH/uDiJCo0yHaF
ZqIYpBJikjvvcrEdeQTmEHZCAcORFIs1CcjOhuAAsPrw/eA2j34BdyMF3puLrWnE32R+scTsNIjt
CVX53sEH5bWhu8txRi04pBxthDYdz/OeQfKAJ6R8aCo9uGfc99ULYu2kV56PbKbarCbxa2PKbepr
YsmSguIdFLTGJry2uikSd+xbkRi5AkTCDNuInOPxasTsleP60lKxf4kRbMIRloo1LBCTmFFjF5uo
qjP62L0jwhZiKLPEWqaV1utJzGbOgu3Mw3/W4kMLxJDmiTXNxqOWilkt07GtpfjXYvGxiaGtEmvb
isdNqzC7oVWicpQY4AaccKVY4uBWENC2qPQEHuGmFOMc4iJnM+Cl8/HULQWVcOqVogW1GO4Wsd55
BrIvVys/Dv5duWDOM8WmR0qCQLnhvS1w8DH6ZFQppr4Sd98sNr+pwt4SloSZBg2aIF5AV0yBgY24
TGyCDX5BS4yD8vSPxUqIKYorDnElHsNezIYtrsNY7Ie9GBGtI9lFDX4v/kQxKmYEWMW4WNzbYmPM
xdAY4GxccTgWYnXM8TzaeB9XPJCemCEXXJGp2CNbMUqWYpl08U5yyRl3vdgpybfg1pluAjFaTjgu
PbFehngwK7yYM7r66wl35iw2zUEZNofvkRg4M5ycPo7ORKydqZg8S9yeC65PjKqvzUH/soodlCcF
oCWxiPIa+pgh0kJoweO/xUeai6E0CVpvo7UJg8P06AjDI8N9uooNNcCPGlQYU1scqlgrKvhfGb5V
F0X0Pl0+RGJoXXG2UrHvk+Zjda3E9BqMO717WuqvZePEj6mOCgljNTZPNCqz2GZHMdB6YqU18NSa
HsVgBmLEi9htoYR8heDo7kex4rp4chNlzq2MmgJRHigH6hUbHWVhqxDbiUYRx0DsvabONZvqONQl
l5jXGA1r3MAFobYCdVkdUsEgj8tHD2oB4VikSt4xw0+MDJ4CmLwNKdBVAnFatFZ77Ud8BmVZKpO4
Z4k32bayR8TEqD6SO15/rliYXbzMkZial+Y1EDfzKwCVGs/zJOZn2491vKnhpss5kZqR3yBqnqkw
SBmDaHln4qEOxEyd46qGyMKPgva+wG89ifHaEgu2LWZs36YQgdFw1w6or/nSzrvRqfRTE76H9QYU
z9tZeLtt+jtXpti9MZ3f+C1lEGyc4CbG6Uqs4b6YxCfc4m0uQXJd4yRUxit/SK7ttp7v7FkD82MD
+kjEeF5EOMxIAIBMJuzR4E63xabeIJLs8a2vYmAfxcqe4Gnvxdzei829mIby2NiMCF3THkhocpdH
YozPzWU69PyoSzNNr8K6b658MdLXJG2SoG6vk2GO4QGhoOfJzx04oGrJCezuW/AWqD4x6OPG7bd+
8LEW674pJv4IN78W9V+jFRhubz2OYve3qhGZeWvuZxskZ4yirHSoEWGt5ltHh/kL7iO7GTTrZC2f
GwEK5LDQIHxTSVvTBqif6XgkKQekC6MjpshDDpmAQAGcIIEVjGNBkZQWTD2kn6uBeP97no83bkC9
yEhwByXcg0EACKahoRXCeUI0ftsLJEHnjFEQK8BMkcWfUqO6S/3KgCpPxq5vAXcQy6eIzfiwwl8I
BMQwwKdjxHzoBNEQJK9IioNsSCmWQFqPRGgYvTIF7DBAeAh1ypRaAn0YBP9AOOrRSQBC1IKGsGFE
4LUNbk6GgCNmbscbXXubg3+5igQuEQC+3FjJe72b/F3+OQzJ6mvrkO/nlI51AqEiWd6NAqwYtccm
pwSUCclihmhBYi6LI6AIXmhRw2m5DQR+0SCM7cAvbbDvfyK7zQ0qqIzKBpoRQs9Ahf02E5xGJGAN
E8KGD2ljyDlDJQ+XNphBUOgNhpEQx9XtJJCOSHAdkEUrwXeYAvLwMO1OgvYIYXyksD4yMso5PKg0
ch4WNxl5jIMy5Q11MgUUMgkyZIQdUgpEpO7h4YWJwaNvTV4P5oIev3DpTTcaOcxS+C1aF+1MzaWT
BqUkNB48CvBmE24H75MVrBlI2ZHQltnsrHidd7oLh8iJHYdcVEqZ+ASIVzMjox0o7usIKqXObmzt
wyIAlUhQKmautZsRusoqpQkEtzLDXUk6ACylQrEIlIV316FUmBbf+big1JiL+maCQbLLZ4RalsBd
knF653fxteGVEN7Tlvo0HgLv2DqG2LfJ7MdAYgB4OkFEhzmJPUr4PcTwZCDG8ZyMtjCy1qfU2hMZ
zgU/s0b6nafhiYdhtQ8EUWOmjJHa5TORtvBqhGJTQ7OZLQ9QecLLHSzAPj5WHvyWCv7NKhwc6zUq
Cf+qSzBIzILKyWHmRFlLB7NekVoPZIKHhlsQeWwIaWdEfbGNYO/4MHiCwTPgneBNDeIfBZQelCa4
1YlL3LYQfKDlBehVgfrM0H1iKD+O4H4QxCDcEgRQJzCgCCpQ7L0vBBIUCi6oFXCQAUGocF5Rlh0f
dnNIBlwIi3ajTet0O0muatHcfVfRb4l6umI8TQHjxE8J0CyvWkFYhJgCs7jfJQsP5cZsgFZjMsnz
ifopVNqGf2QKCGmCiORDRmobEEl14VImE77+GC+vRmQAWdtQ70rASuC7phhZbpANNZTUh8B0EXW7
vIt9qEym4JniFOVqNLtHswtANzkYTaaCyhzhaeanus79Cjz1h3Iy6ahXQXVjJiTTKX7E29B+nfB0
8PwjT/S34KK2rgCk9PYhm3VqWxfT13Wwf4SliO2QACUp8qHCftULjGqFSpUKnqqBU+UKsErohccp
DO90gVlFzdGTXGFCvnMV3FWpwFcxCKxIYFgFVKxa8FgWnKxhnk8B/SB6VTkVZEBpcSK57oOJTjiE
L20GuGXhfkN1bj8WMF/xlgiYK4DQVULq6gTZhUcSKUncavd5hN61LvduXNd3sJ+uDF8v7zLYXzYM
MFNgYOnifyoKkwShBVe4dhHi67DDYhhiCz2AOayfUjzMFYwxewQ2Ngh2LBYAWe5Ot3lJZXHSktvU
Nd8tsMq8NQJI5gD7SARkVjtWsclhmzFs+NAI7GxAc5Dr4M+0DGKHP/H6NFZkw2V7mAWWFnjUsgCe
ZkJRmwSnVqYPgw5eLfApnOZDXCsL79ZLCABhTqVOzILKAkfXeEMcHg12dMwHQbcJxC0QmhtUN4TF
04cKzlsjwLfOyr8lqeZuQ4HB0d29ngUPl9t3reDi8hZunPDjOgHJCVJuhS0XC2RO68HN6QKeA9lz
bUCiqwVJ1wmcrsipVbAidkrh1pUCsOsg2YWCtNMFbofv+b0bt9TrRKscw7/TXEB4qULitcDxwhn/
pEt/ANtuvfUFoVcRuzPi7ahZd5M14Q+18vpQC3avnDeeYPgmAfJFguZzYfQNAutrBduXCMDPFJRf
JFA/PC14/iLsneD+NA/w3wgBED6QDDOudMKbiFUwkq8mpYcEG5gIQHBuOv8q6ka6HLFHAVCioTlv
/1M7LZSPqkFlCaFoESxh7t9mOpjCRICFBcOlFCbgpkKVtnEEaxgiYVtHQIe+IA8tgR+2pMVmwSG6
AkYsBJFIP5jCwltX0IkxT7IclqIjUMVY8Iq5gBZbQS6uAl90bUbJo09hZ7haOca266VLHwvXq3Zx
MB+5qRETC84x7b37Eqvl3p8tbeOKtLhuUW5TnssJpeqzZ5M5aVGn6QKLZHTODccVuDeEJhYJVDIW
vGS45O90AU6avLQmQVBC8iQ7IljKtnqaoVT6yVNs9+/SnlJwg2AsM3CWgrXk12gFcxkC9QrAXnoC
wMwgYfaCxLR6D5+JYDJ9eJlxDTiTvPejIShNFGVolG0E9wZUkKG10QiuoDcNgXCmguM0WtOkoO1u
8eIfOedy08DnONRJ9j2Z3C/k7w/yFY8plE+HKBflHPO3LfxPXUCgwGYOaIzR7wP83k7DBzNE3ww7
NKHQpKBEM4GK/miEMBoKa5RXxJPJEOTKwvSyt3GwwPGk8LgwSmtgpYwrriKhl8IGBbQ2j+D6hG1a
AjltzOHtag4fCqGfVpy9ewi1dyC9JSMgjFShpWbCTQ0AqKZCUjWEqWoAVy2ArA5CW+0MuKtJM0OK
FharJ1RWPNpX/6ctVgrlf6Uttojp/k/a4rvv03+8+j4nX6s/yYvPu/2SF1t/13XbdazA0hED67g1
pu9d/4+/aeiJkRdbHvJxHx256bLqp7zY8mQntMjs5QU+st9f8mLL+LuFs971LSPwdNOw/X9HXuwH
aJj/pGMPAt02eOjbjmO4gWOL6P6Zm6RJbRRhUZnedsSRosYNqyurHtZDls+3qe+iKVOKHzgFjb5x
g84Cfwq5W4NJGNP13DW4gGwYhDvLua2mdqZ0kTudJ5adzKcQSfNOK5ZPhYHiTBH4g7JBnauapQ+1
Y6eaCsSvWmqSeWHDezEIr3jq/nQb1lZDAnuAZyueQjUxuo4cs2pCEy6pK/XNl4TZRRbmqbzYr8lQ
WDwfDA3cncR2LyqxSiUxlGCsX21uqcKjGLNkbpUJ7qJiUrNqBYwsaHvLeq2UPMoReLHIqZYz2PFh
sJ0bpbxS6iI1UbKjSXO0/Zp0t2oRtB0KjUV+smlGCayMZcz07GQcq+opNzpKwY4W2H57tOHcqqY3
mBMevyenbqk6YIkOobHrnxM1myZpiVJb+wFPaJhuooSK1GtHQcvF0dL5Rrq5OVAXXgChdOC+9cXy
oA3WtCWDQenYoHjVx8M90ZJov3TjAdwU+E8NLks7JP0hn8c3IdE9I2z1a8Mv3gyxQQAvbu8mI3MO
QDt3ep1GD/Rdm769WUvQILa0GL5Xh9EwPoMn2HmWluzayR73SMTgJ2SYoKsJc7bF6ExSo5EkXtRv
gxH6bb72Tbi+Kk37nfr9onUF1QE8oe0f7Ioy4Ybbk5aeBjxzob3Ym0p3v/MiIr0SJsMJMdtwUq3g
V+uyzKonKi9c5tU2l9nLfmqZHsBhu2qo2tMuA0rZXwf8F4d5uVodFqopISzVPK8n8LKm7bPv6qgv
9+I7qNl/f1kLixBoFxUALwcoxC59mVUttWzM0/WgOZQQ9/YvPup8Cl6cphez1APA+jWgfFU7x5NR
H1qIIbmk4hMRXahJ+Ws2U1mhy7xa3Zai1lD7qDXnjS572sl6WHqE2LFJ0Oh3h32x7PLx9SJCjxer
1exlm8u3KfuGUmcQg7ZqE7Xid9tdjkeph2DfkoK6LLrsell2+dsuy7LOvG9dd+EKFy4QaHUw6ag+
UfhXKJqY1F3V6qAcEN+0pjasm5dNiGj1SVui+3QwDKI9TafvYAvgzNeiaKOOcTnai1l1rMwT5Kha
E3CzoW6SD1/C1L7uQ5KY8tG/208tO++stlFf5HyEy/xl7xfLqmI2qQmlV4yN4/FUh5/sHWB7qpO4
OLuTICc7rOaT3J1JAMuqZ01nIeNPkREeoy9X1cN1YSUHlYBOPHlYLCVBZUwX9tVFrdOqV8KzjSK1
6V8KewbMQPsFf3sqkqCLLkiJgzoj4QkNN3HYrxh51DK1nWo5nZT1uMyrnS+zahs1URoj1Yp1yDkB
7MrNKmenAJRxUi01cSpQg41PqZ1nK/oOq3pGypjRXn/iCf188rtlgI6KE64ZlVa9yKRMuU/VsrNA
Sq1B3Xxd2yNW7z4LJBIPGmPxcaAYZXL3cuPzfmrpWW7Vr/4e4GZ8nRb0H9RkGEO+PZwlMCueElb9
nCSmPBTlXadWGICowNNU7/V2Ho+6hvBdTUylsC5T2LhEsj7McqqsDl1j3VlACvUGk4sPQx63PGk8
8v9bZ+DxN4mS9zJRy+LK+aKXM5pFqmGgpg3X0yiT0uHvLcfu2EU1zscOaaRqpYwZR7uqj4DUndMk
E4OM2MHFwx7rxaRvwtGEvWivT62IuZaUmpnqN1e/7yJCsjxcuWDUwkFdO+Bai1N+s+YESyj7SWXA
rCTGGvYTJbvUmVAnJrT9a9soPcpm6PYJpqh9Uq3YId2nWos7VAwuqOANiRGGlBXweDBXG2YCPUBE
eaLmN2MU+pNNGQZ/abprc4YsKKVbXiuhhGNpoLVqz9s4DpFIagSkEfRsYqFZLCW2NTyq3ZoEp5z0
2g6u3AQt0iOwS905f4YzoMREtuq9KQWfmlcyovNCNa/WqEmptIS1mYMuqGYIvBdt4cuNLtqknDze
3jT7V+dDrvQMt0EIGWPVrNekw6jSq/XrutEFFEHE++dkJlUb1pN1je7PNSKHmBrr1cSSnpdqgV2A
JqDm1Z6XbXpNZ82LzS/btG5jX5mrHm6U6lVN1gEqyJVqcpUhAKxFSPnb9QuVGihf6qfbF9uorf8X
y9Qm509Ru4QoQ6OAWleXj1Oty586zhMYhKUINuqPUmfr8ue+mFV/aKYdnPWxl7fCZWLIS+gyG8kb
JJTXl9GHe6udXS5YebVgYOVtdtlQtWbwD6j5fu1zWX0+bJJbqNJ+faBa6AlrhTDfnz5WbfOXy8jV
VVBerb2LQpnEEYoiNemjlkO9bKr5UjN+bvRydecInuSv1z876MtNn82fm8+OPZszdx1yyvOh/2m9
2nRNqurYGd+efcbvm7//pMuXzhbjzRLUCAnkZDw7xmWTZ4dQG72cVwuf7X5e/+xQVn6wO1SqqZaZ
zyaUyPk5W1TUDiKWQ4yQRZfllx2w94I/WvNPl0Wh3ZsknnKQD6qp1gw5HBbVIhpZnig1tNBVRbvN
ZEaKC6KESZbaWKpUUy1Uq/O+ZjR82VK1sGFQlD4vG2Jrv1a7gwyW1fpnhzPLojuZlKwBJyFNtf78
SWo+bdc3ax3k+24YAhLF8pXU7qr17JiXr3RZzc/9pBnong1kFpSfMN+pe+VyR6hZO5JKQef7wh1T
SmhcttIBpG3DhF6I4jpOSpf0/9k7jy25kSzb/subIx+UAbDBm7jWHppighVJAa01vr63gZlFFl+t
qu55T7DcI8hwAcDEvefsEy4roEWd9PPg5UAeJE7StTuiM1n7RAKd4qL966D1s8KVqOdEdwmii9VD
+a3uRATVVZF5wCQXJ1stz0a1Zvv5NBt3cXwSnpfvJ/i6J8p1n1nsUEGYLJhzTfeNFJGvPhN5WlTE
NhcBSJPnAMT1qej6jwiUsnPUTFCGDPtzONlyu+ytE/5MIc+ytYBrqS39sn3/eVi29HNUh1s7oJyg
gW0567DI6iRggRsm1smxmMyd1l0nCt6t6UCFbec15bMIMZ4bVTbVWYRx7Rh1lm49p1vPmtjEdXL/
uXddShHLLjYbBYQnx0bCMPTG6X8Ldv+tgp0tHDAN//dX3MBfGAHFM/h//+def4Oi8k/Fuh//5e9i
neH8YTuO1C2A0MK0bKz2fxfrTPsP4eDnd3WDuriheA9/swCcP0yH30nLMk1QlJL38DcLwPhDSmm7
ruU5tmsDK/ufFOsM6Siv/68IDIGZ2HGFKUAWCFIdfqvWJU03J0Mno4fc/+xBoUNhNDcnJwWs39CK
mFISjoruLbQq/zRL2KqwfV89giIDPSS1NLKVBEnpxP9xWKplfmxdRgc4UDpaDz9tafgrzm0FgjZe
QFs/fIRt6e7wMV7ToGMoVoeCwvNqJpNy02L5lX1dHR3DACUUAkeNU8fZszvzVllAqFiT9GTVNVly
6Kz+7Fv2lzjV/IcKisSuteRb7rHPJOiZQqT74JCFGwyAU6sK/LmXkVdj34zR8y6IFa+iS+pj3lt/
Yh9kbzhr5wCDHUpDnNPVMm4txaHlfl8eLSU8xxzfyqEPNlXh3K0eZ4BIxS3p9eSshbGyP8OfH/0v
+kKaSr1pW+D9IH2bXYnt4fEdeswptd/tcmMQ51IdZD8iEUnfhyyozxVdyk1t1/majGNPYzRT5qYF
7bVUMpenyyMjB9aTtAmnjIplHjjaocUNiYs6OCcz25G5m6hD9rhVB2bH5TNIx3EOEyycNvFUOrEa
zHRebaVR/wPM2CquS/oyWPElDvX0PE1mh3fbM1m8EDtPBqbYdLp5jxDzERaCoomSLZYFAlAC+FBZ
E5KZ3et9g77XQQWkYdANGF0jvJiBT4spFzm7DaOlMSc6x1yNg1uf/RktpptUqGYDb2dmgbtnWWgc
UTn+eNvLV//bmfh5doooYYSvu++WDY2wnPwDeipINd5YgnIlAnU5jKNd468S33S3mCD5DM0pcGKI
iMog66ibYXn08zCqnaAJXWCP6Z0VJgC15bB8oN+eUmmsTvVM2lFtokECCAg+gf4LHrTlIbTLh4Hh
fh0Z5idb7ZdmtUlaHv18utigZ7cmczAjO0Kd+AWTtzz6eVguhuXpPI3kU4mm/+FjXm5G94e+XJW4
l9t0uToAKX+0ssja/mZmXr7Enz+zQlc/oh1c4G1LQTpdHExLMXqxwi6/oeTvb7wS3dRSiF6K0z8r
1Mt9nkVqxUuKSLQSbhhtTbXzqZdND2RnNkE/n6fJzpnaRzZZgAMXP2W44ATr9J3Q3A6zWkFss2IO
ZgoybikOoVCH5elyMBWv0FbkQkTIMfsuw/D3ZZ8DDy5bzPmKdigX8OG4MBAXHCKdSeJBx/Zcg0r0
inEL65jA16jTTp5lvUweXMVhEagvbwpWm2Iv6upmW35gqEFwOSxO1J9PpWI5yppcNkV3nNR/oBdo
YkGNrkwQm1SxIBNFhXQUHxKFXEDESDGfQqRT1B6gR8oKvO0MWjJSjMlI0Sbt+ZVvVuEnbQCElI37
U6+YlBM3/M4PxcdSkStrEJaeMv4tb3ExmoaZjvFWMS8Xi+jyi/4HElPRMcmXcYybMcQvE3pi7mgo
msn82MiKbMzBLrdoAG4xwM0We+/a0uie6/0lCpBSqZlubZr+V4AN6XGuSsidWYtVoH5OFdMzSLo3
XYHMvEFJmuV7VsL/nAGByh00lfQUZfplyCIwJhX/ooraQzDDEEWRJ5Gqp9cS2fue9IRPI8BRA/Bo
YEMgtRSLtFFU0hE8aao4pRnAUgvaO4oY/RNOVp8YhMxcj10HYKmgFR97yQnZo7OKUEAh1cY52gYl
LAg2xJscWCookUuq6KncRNFFoYDJHssUX7UDtKor4uqiLFIM1qkFxAeU1QtBcwByJgA0c+UKpaq5
nYC40jAbD5UYzoR+dKfSK+JVPYbNGWnT26gosJPiwXqAYRNFiB1BxWqKGYv3CYml4siOiihb9Y++
p4VbU/av0Vwl+zKe7pqi0AYTPNpIkWlLxah1gNUiAbLOruLX5opkG1sEuVOryrPM2Qp/yU+KV7Fp
t6cJEK6miLiFYuMKRcltFC/XUuRcoRi6AUTeAKauoNWytkjRGuvIX3sjQVo98RAIVzrKTbGHJhS+
JYnPsHotRe31suTbhKMIDsz00qXTPa2d4SW1LQQ7sJjbwkKSUrQkVAFHnByIg4CTuoMZ+0jOS/4o
sdMP7SzyFSee4Kk80W4jSLbZCr6GU+rcPHzMm8ovSan1s9exbMdt4sYGCDV8enEZ7IZZO+XWTL4A
CZ0PU1qerZZUtLmmTo3a9tY5iU6sq9esu6xHESaS8XmI62YHiXfaBBQpsEsjVi1FuclI0lAyn+pP
dLUBzhjeVwSuemeGA1wJz/oweOuwOxcSVjPKlmMR9htdj74mQdhRM1bpo6527SAPGFM1kVLoMUWP
3EA05z41WV9u9HlwN31ZGUctH6A1pnJrKo40b+YrzgDSkpF2blXwnT1/NXLrwQVBnYOiTlK+U0cv
Prey+eRVaHGBVg9FdrJd7tvErGr8zAFiFwjXqPYPLC4BwSTcnWGIIA9lyqXJDPE6uwAWp8JfmSLQ
jk5eopSMQYRop64ejZ1jax0aI7bvcVzhtIAJR0vyrXDkl9SMmU70wNhAHNRuc7slKijeu5PDPWlg
SiQZOt0K2HF6N3UPcjbZWEqBwrgfkC/TJEtSPz7MKcENLdIx48Og2OElEPHRgR/qSphD4ytginkz
avb3pHbFY16/1BNp9ig/tliMkmOdIDRkXWqecmLUHITIh8aykGYIYlpK71DTZnkwE/nMG31A892t
G22ormTooD4OjkA3vsWT9XFWxHSn0i+W7ntbW9HUA4vQzdC+dQZry94BIdlSi1zVma5dM8Vj9wCz
61b1vSyo/9e9Hu6KlGCA2KCKaZHRM2doNeva/XME9R5rstqNenWN/DkmyzlE8AsYvgUQbylSPGlu
jyYC3lox5Btg8na3wX9/TxVjPgQ2Xy/UeQF/fkh6hLyKSW8qOn3tIZli6A9Wvge7npAKVmBj82FQ
XPvyHinKvaN495Mi3zsg8K2k066wct6F+KwEluda0fIF2HxN565vFUk/A6k/uCxldJvQS4OVN9D9
XtH3CcJ5n8HxI+j8GCo+f6dI/SnIfgN0f6gY/p2i+c9g/UkH7w5dqZ+1kZxQaaNIozrwlepre+SL
QFIf30swQVLlBcwEB6TkXLnkCKQECjhLsoDKGNBU2gCGC6iBSwKBiiKwEDWaKp1gIqaA4am7MZcq
2ONDrZIMDJVpoELniN+ktaPyDjKVfOASgTCpLIRkxMgThyzQBtUTF2o9sjxfHgUJv1meDo2iWWgs
yZQBdDksJcufT5kS893Q5G+jDe+mJzl5ywEx2BCTSP4PQ+FvBsHlaUG83DEYT7nJes9iNtlU8wRy
ttZXlFfokQ9NdHY719uUVVT9sM+XPQG1lEForjtdjYEkeB3z9BXR07QDMjRtq4SVV2WUQF2BfASG
RYyuOsyqIrIc4nFkBUy+WH3IOUtZRTnJtVFsmQ1Kzoz2J2Oo355SdUAPmOwjQMS1EgbkU/+eBNq0
tcwMukrf75cf1/iZA9fsD5nuoL+qphMYmOnEHmM6RbqgNWJl6vKiwIFc5euUzs3WI1uJrUBUimOv
nzoFsPl5aNWqHOuXq7Z115+15aX8nCn3tnQkjBnVb1j6D60tJupR6rlMfbqdmXtf+lxZwo4GGBcG
e0uxhn52xQzVEPF3tlrZD4Q5UFhTDxm7yEfXWRgiMU3HYr5NjX72CQp7Flbx5qdJf2AWwf0x6sGV
GI/rbGf2ix3469jyHrSs4OIuSH6N3ehrF1rJvhoK9zw1HdlXJYnJfhuPN5KU0TuH7beZbLtdKtzp
pA0QZQxEfsjyOjlsUszghEHCusK5aRrOlygAd25PfbnOIlcgzucSCSMqWbDVnbvRTwc/Z72Qh857
V9iCtHpa5ARP3nJZsjXNkEMkGu4CxxmaHYkC7yNbLjpXxdOFqaF8BtS1zrT6g9HGwYvjIU1Dlig2
7Ma1lS1y8dr7TnJyzGhl2P33KfWLa2u0sCXSMtjSuEkZD017axOli4POgDLVBfV9cMjFHfWi29ex
OHPlQfsMGTKdyIDrnpF/sImI4tzYWjheTTk9jmlzpVJ/40TIQ5GK+ME2vllNndzs6hjnkKQH+scb
K6eUNjDFryoi1HZZ4xa7RiKsr8pousdziO7QwUWRGN2mKcbxMevwt+KcvPZDxv6fC2YlBg2lLqJq
klzR1OtzdtaCrD6ONWHJuV3f5BQ1CPDGZkfQKvP5GMXXxgm9nT7U3wQ6bnof/t5dk2TUXtvGmmFO
2A9N5BVnC9E0ORCA0bOGty6sYG1LhuBA0pthfU8fUZ/PuI6PTQ8acVLZ0CI1zaNTNF8rc05paCbF
QSMtQcEGt0UVRoCBYJlJY3oYpPvR9Wx09aNxnIBQaVRYH+MxDHdeMr7XMvis5ZP10E5Vf8ttcLVu
TgKKbvl7SQ00aud0X6AhW03ssR4tHcTrJMZNxqplz/Lh1ht5eqY/yXqOqDsd/uGEd4oAxcECj8pI
FXNHrTvLqO4o3x03urdRexHUV2+xqVH+TKYDUbBfWstyKEan5F57cQx7FU9qjrz2MamIhe+ZpAcO
7JqniwuZRGdFse3zFmp3bRjHOv04eTHbk4LzmoqREKAOBWc3+OiImxg6CZ9oRaKQy8VV9vsw9CRE
Ot5NxAo+Z5jZN/OE7znx+aQ1SIwEu79J0eHQVfGHwmEjOyftxSFSI/Ef7UB/qqjSHPiz+bYKUJR6
ac6VWbv7vEhUECeZODDR72YEMDjy/YtHzNV2yuwTNsLHRB8HDAPugIaXR2xRzHWixeRgOnW+T9lR
r3KWqex7AiT1E3l3xXzVQnTeU/rUxzECTV+Pzz3MNYgzMebS3jZOxdTv7CLqrjJGGIyOEwUbBOp4
wPtWkRtiOvJkwwR6TnDTPRnBuPpQIZ6SbfEl9VJCNdQeRwvieyfvYzvoV93oX8PR1590TI+EbDwU
5Ipj+9FvvVPQB8k9wv3qPw19bta2U7c70kiQxZjZfByaTK7MvmNNNhjpvUmD7O6VYXJLmz8HPUjX
QH5qEI5u8FLOwUlLKxKja/4EXLyvg3FJe88hQCEkYbJu0bgGdXHTbbGP+8lYoeluz1T7393UsC6y
g3sj0eluYgOpAsLlckutozuIQvvalZDPO9tN13ruvJE72R+EHT93raxvRiiKY2cbL8tACxvuiSwK
naQnMdyMOGN7PyVEGtJ/b/N6rRfZdIIpx4XQhTO4G+PBjobg2oEztYomewgt/cZs9EmBM0+5Nz7C
lDWuEWaZsEXg3ZUC8E5L5MJkU4UgDE5bTelY7lxXvjLQpEdjMo9sgb+U4PSuUyBx8YAt2/lp6+6P
M3LGbeyW3qYY6DfhndmlXlOyWvEIXWSM5Ir5mCByZonZXqPGNO5RIg2ivnuLjACX+O9MM3aag5uJ
AOGavm59H+ehe1LV1BG8TOx+aR0scY2z5Z5qDpGD3GEoInUNFyTO/2kPus7t0B+CIjROo/EnS4zh
kORTcYCpAKg+zI+z40XIj5tqlxOMNmrRSGBEcZCp+y1m2f5qs7rvKnaRoaY5V4NUtzKrDqRSvcdu
Kta+Emc7/TSubYSiTCum/5pcsbEe48hJb31SiEeW1/16qBN41AMBB5o+FsD75PdmjgMir+Ab1h6G
QJeQItKFkRz6BQtsSP4vlRVA258AcIcK3T2a3q7NHHs7RlGzbkwWsLPDat5Ra4BqwAs41OZtWZnp
LdLqXLQtUOzmrU094PuYFU9SWK8V47TddvlGFB0WpjLANoAUfcNUdiGdK7gIspETgIEnn8V621K3
RgWPc2UW19lE6276Guk/c7YPuvQLBke5yab+yW0xRjhme7Y0+yzjrj0BNq1W2Qxo3U3Lo4dO4wUh
yQiB+90e5vA8pGS2lBPgTiKOsns/lxsjkPZVZhOLetNjzQltUTeI4XPlGaplfTWaG/ZQl4UvHELh
9dMzcTL7pImHA6UoBASSlPmi8aN1GKXhLRWsvV17TnaS7WuF1L82MNZ1Zfa91mP8R54c3kVdPgEm
BMpYYWCNHDTl3ui/zFNCpqahqayPOLxK16XgIPVLF83+Vne18Diz/EEbJdm1ms/spL73sz5e3AYL
CzvGBnMG/NQWeDA9leMw51ssUWR/JRmpzpgWt1ZLoaMzwamWSILPXaehakdVZBle/lrr+njvLP/u
2O9tHHcfbGTs+2LGndJ6zRcPgqaB66e9QU9V3hghznkz7fBa949VrcPqIqOXEcb29xhttY1d1pQ/
G+MpZ6ILqkxegj78MKWSNWIlwL9rHFy/qM4ZKIimt7VIzTP6lc0R8+GYYpoww4BM6VS7YBkB4ydB
KWS4p0vDptKlLliIsJsE1yP6m/FqywbXZ15+1CuvRgQNn83l3Y+aS/a4A6mgp2x2SGf/PQvK8nXi
Rox6j0FWyPFJq4b9XGrBc+znh6ERXGM5/Q8jRkY7N2CHhYeUUUKFHbLB3qRsbbeZHoh1y0SzJXB7
pGVBHxGjoXUYZN6fwzohpN0atI3fWuY1Uq/SULlVthsmUlLdNh6CpwTzKtV1YbxY0MZxmjTDGtOy
w/ah6k5R/ES6jNzmvCjMj8Y8hBEr1KQqbl5wG9NanOuE+AASVCCcJemjoUVAUgdOgCtbgQlDYwvU
SSYAtthrj27uMTIJJw8wz1KYoH0qtUNfmc3ZGmhb2w299T4cY1pBrnEkyuSLScQUtQbiHXyNkCpc
s2g/KyM4sCoiRSvgG5mbaBvNHqVjsweaAKtzExd1vaEG2W/cQbPwKmn5fvmiDdKmLMOYblqF4tXy
iYjEskMKitszE815tLPjyju0TnbxI7d+NHQT4GrJcIv6ZXI+a7as1qRBv+hIYQ8iQEIWBxLwMPqi
Ihs+9elsMMoGlC5Gm4pi1s3mjrUyBdIm+WhX47wXpGpd/CyT+2rK/myzBGTxJN2D7PWUeiSp0ZmV
XyKHxYVPeXVjA0Q7F8QRGFqJmW6kY3lM3FI/Cp2mE+mozMnB2UOBSbKZvYW2VtxavVXYgmhfjhEb
Q0G8NLXNa469Lho+Rnk0XLwEc6XjWxWkhtY5pa5kk1ZoTyKO3fNy8IjH5c9h7QONnt1FWSY7G+/s
2gtYQlaZV++jwXWvZuTkVz421nDtbsfOJyE6efTVs9aNP41cD2c29T0FfMaCwXI+ZK6W36pOx85s
mU9lMNbnOGqBW7Jn3brJuC1xfz/l6jBKEAl59yR7dqogaup7Zb+VruzOtoBnw+bBvGhum67nqhDU
ouLqTPRUfCxkMmzy1HgwQ2181mfFKJ9m3EzjbO0N2wD4zYlbh03pHrUuhret25jzaFj2cx3tI4+1
q2TsWgP4Ja46m+9jw/1bFOOfdl9FB/B8cCYC3AkYRa8y6Ly1HRoGf7X7MozCfoy5DCVT8nPvY8VM
9ZsWFMaNPe9xJkjgUjkwJfqZxXl6tAvR3KXhkYlYuoQ2N92dAmF1HgJMrm1gJ2cnZ9koKNymk+yu
Xr2pNIvJgK0pRvRkkyeiPpYkI6yzVGuvEgt7TMXpwWu5iKy+TlhmEuBFcqBL6TASg7lJS+tlEOa5
rCtvr8VBdAw8P1uZVUvzpJLJPZlw5LpBf0opBzYJuFJbFpFKbaZOA7IOUjr+e5hXjYF/nQYmEcgM
nmv437i4zDjakjpnbYVDREWeSe7r3vmOUfSbjnh/L3MMuBNYmqbPbqDQKsruTUf8ctVtRT0D9StC
En9AgIQUp8l+x9A8kTC/t1Om+pht025Au0tdqCp3kVbuvQo0doj//y0TNSwcBxCHS795ntxyP2VG
tNJTUmdF2j7pXocnvWh5ryPL9NLrXkpfehcKuC+BwVyS+jm9Xpg3W6fDuQutt6nQfUzCOrLn5uLo
2L1NottngtouZs2aeS3T2D16j+1IeWoQUBw1TSO5BP/pKu+oKFVG880KRtLrKncb6KI4KEuGpTPJ
NF3zgTDQT/pUYKSchveuY2XrjSCl1efovErsrdn9MIQ5FzA8oMNgdK+h13fbsCDHdGrvs//mjHYA
AqOaGQIdCsSSzq1L4+lUtPYLLnLD1sePtmDeGWo722miO/3GBF5UMr/9LPC7l7DK8x3VXIq9maol
laob2zWw9H1aowXhvbNH/B7Np3wDiS9lJAChs6RvGaB21ine6vWP57GKvYiz4EjxUEf8NFBkdVp/
Ywwhy3fbHk9xK/EG2xFwDT14DDoZoGoFv/7TesMaajgYNfbELkKaoGfvmQVXdCSSUdZ3uCZEBCho
8aAqZXoq3ZUfEEfVOMZwChBZbSrLN4hHaVEYq0OYxje/Bd2vUao5wbwltmjk4s7oYp19oBMrljSP
3Cz1qneqNzEPJnuWKMRlSTTvOU6NANU5/A8dZg5jqlGWZxLziAxMCF+y4BIH1kwEt9Irk8Nen+TM
zGvOEopEIF+NWCMjMs5g81hMf37V0GgPA3vNFsT/Hb+cqiLf8umWg2aZ8Q4p9+tvfWjfYpWUsBsR
o48PS33y5VEBxeGXp8sv3HKKNzUetBXbQ1bBdTKclkfePx4tT0P1XRWm+YLvBsQ+grqsHBFqBj0I
JYHnc1AHSVQjsYyonvp/sJAFs9dxrgvaQSp0DRIpMlf1sEzpfC6H5elsshiN4wIKZjZeei+Zzk0w
66wD+DLUe5tVTZN6vpJh4INApJAwOlNVp2lMt0J5W62afZ8X7ptS/2gouVioiqaaziFZ6qWLokwC
RelkHO5qOsunDA8H+nal3VaPwjwlaL2N78uPaCSOx9B9a9XHKSDi/zig8ws3Q4+PuVfEuR/eL8eD
Zj0hV9dIzZqd6s/eo2iWO7CD0haW689DbxWXzjTqfa90ZUQhYPtdKsI0B42ttOLkoPVQB1QlMxrt
B9tLjN3/CsT+OwIxC9nUv3V0vn2rMwJjflWI/fV//lKIucYfmDIt6Vi6QVVGWGi9/lKIudYftmVz
MWLyWARivNLfCjHxB6oxmzgNyhSWYYqfAjHzDyBXhuQ3KB50QfrM3+q1hx+6rx8pP8G34q/nv2aD
oUH7VR1mSjyckv2ZRdPZtan9/bOX0zMo60SFJwjllF889rxW9DgbAwz/oLJ+uIL/KXDo19eyfpOi
2Z5jWHxSW3qW1Pk+sKj+ahz1OxbvBPj5hwnm/c70OnPlooNaG5UVbSEC1frXptGPXQLBfLoy63+s
tPGYZsD/oz77TCLIqUhZuNEiGTYEg27ATVFDTlhTe3n0GlFRhUYjaH1ZZ2BrkrpINeD6bmhXJ7Bf
R7g7sYguReCxb9LNrQaheNvTh/pFIvgvvlT3t/yd5YOSLOLpkjPF5ve3bzWErDFaiScP0KQOI3vS
lYUYYdNFgn0HIiEjVVIf8wslqO84Fg/lWD/oVC/ZoeXlNirbXeBnB1wf3xVOkdCaAXw/pimnFtuE
xhHsjqjamvQ4zKLBHJ8ZHygDUuTcoz+yj6ZnHXvHpp4a2OQot9bVDZJrGpfkAFlb8r0taNzQ8qUb
vy2eG1QDHgYtdm7rktLX2k7DTVob80pzJe/U5m23vUfwpauD8klodtKI/ThVTkMmaHUIPeOVIAia
7HmYrT0JmMGjjY76Ee6IG3034umQl8ND73ACQkgZG9iR0/ytSquHBMiSk5gYLJLouaQfbw4jUYEF
XJbJTj4VVUGTU/bvfSWghjgwxf/DuVIX3S/6yOVcuTbniQKF4A797aJECVdaWUvXISTjFBSW/xJb
yWcKqXTsoSjkSe6vahDQaHBIpu+hMyRFPWxmRxwatusrv2v3BiakILE8ZuFQP9RUQ/wBrIAZDacy
zKmNVN7HsXFIsbdNBykNWdFhnFEhC/Z1WY8EzrfBzpsejQ9s68TGDKLvghICmSps0yuXxnJccN1X
ZE/XwyC3sy3/TEPWP1ZdfYQ6drGxd8B3pJ3nRd0KmPE5M8s34AcPGZ1qcnuBak8oeIzkcyPyB7+Z
UD+cin44TqazMY30FvvavTOp5rskAWcnSweFAIacFjKkp1XHWbQJ1qE4Ix91Y9BXCG44+XF8lxJ0
pZ2+jE3ynUXAiRP1pFh1/2Hw+Fe3lOc6bGw8pnyYpv88djS21XWTO8hDhM91U+uE03iBmHYGGUyt
+dzaycd/f2H8HqK1XBikyljCplEosNT/8yuK3mgowvCK1midS8ehWR2B/lI3AzusD2WU3yyNpXvk
dR+TiSs4KjjDbmEm2y73jgSyfW8MupPBoe8+/fv39q+uWZZRHleLzRCjmAO/DqSm0eR5pqXktpsX
lGfhHrldtmYma5Av0SXsCqdf56RR/o9f1iZKzxKuZ3lUDn47B4Tz0soZNO+QifT7KLwXvWQ8QOr0
vWHjuw2IyE4a7+Xfv6ihqz/72x0qTH4MAJVp6v+bo+LAMOXAjXvQW+qhUXAPhrFehUN68UviXeAg
Kn87+B371W/cF/wR9MJH4i8KV/9uGPKc9XMPpVEy+ofZ1YmLcxUzyPh6MlGUSC+pIfF0EOUCeAZd
l06HoUydBERP9mDjCGIjHX3Ia+0xt51T3vNVTy79m4Rg34rX3aZj6KxS29nF5UCmkf6A9J8USYc9
KqgmuFhMAIGlqrRU7j8HE14HNw9QX4VjtSZtGLQmjnDHq7+0kHpLahF+N9ylT9VJACFczZX7uUV5
mQjeGWyvBK4I3FFfJnJte/b3sRNnwzcT4DnURUqoY5RAu1W56pwI+4kaeNJxvtgBkwE1UOD1nLay
ooHgBasIFTf+penF6ovXzlD/lql1JaeJsjVzTqX1OuoOSbObG8+XfLmisj46qLmSSs0Ok9ushqrK
N6bc6V6YHHAzUArt9BV7TPj7dfYfghQNk0C83y4JT9cNgwvRdD1yHYUaLX5BUPimn9K4qUcaqyaI
NmsX5/0dSwaGc78p1j3Bsfo4rUKjvFoWlQqaU1cShbRVWgXHabTlpif2zoNModOP9j0FIgCXBmqp
2yHZfC5Zq6zFMKyHLsPcoXfBpTCN1y5G/GdmdEPSXceATsgou9jQVjDZCqGQJr5Ebgpai7rj1CBG
FCQVwTaCiQOQltQFskMt6gyYUEKwPNP3NndI0okIlBLyz0I/1uHwRNRatYt6A5pr0+7JfK6vxWx/
halOT8WfXsbSpzXviW3B5dQkm6icn6kMXFKRP3kV2UNQ4iy8rYlYleTDsMUeyJZydyLLXbyhMtm2
sUbg3Oyv544lVmBkR+KWfSzZqEnyvNuFvfbBgXKJbnHae5n12szFJ0wCCI8a8aGeGjJg0+g5jjUa
74ES3mvAdNyLl1IOdxrtVs3dccx8wHet+8jrNrDR5IEcnWObedOqCodnKy4PZh9tPT2LNk4yXOsp
7jYe35Cb8lXZb+2QNuux6p+gfH6fqqjYZ3W5y8u6WxmlhHPk8r6R6zyGOC/WrmjtlcO2J5FxuU5n
k/8bTuvRN5md5nHDd7UBH5ysdQgaIInnbutbkv4gi68yOY4w7taC/wvcdHpnaUYtCDBWDLNVrU6N
nW34G7zrPYrA0EPGWZ3Azvb3BjYyYH7gbwmR2lVsFccR2C5XA5cEWu6Qy9+OdkNssQS0snKdJDH7
98Q817nQj0pGtrEi+EEpsDfPLsNNYmQfJ2hA8ViFb9DAnmNRnaO4hEAUmusqmQicigBOddUhraxN
i4pycAWSIC4Gws42KN07Frkj+W7podIpiNCf6tbmJB9lgPU30/rnoKnIAjGAtXG7rnrDegwHVyMH
hLpPY87vFGychD/DVOJANrXfRCVuyOUTQlFDgp+Ftc+RTTDIAqZLzMDc66gEPQH+r4heCSQ6x0bf
rIdCR3Calq+jWbmbWabNVo6FRZnb2Lsw0w52wlyKCsVZg0Qad0qMFpCj7EHkReQRhuRvu/ciKs9z
aN2pF25LTXvPivGRRSusOgKo0eCzehoz2OJ+/6k386dA5/zDn9DPAptCQw/Y7FmhClYrhSgzejHa
s+UzMs85Q6yNHqEhajuNoQ57OfeTNzw1GiGRdJxAV2vmZa5hHzsGd3VroCOjubeuVuMni9tmNdI2
gfxqIsSIr0kcM0Rn+6oqPlGRbMASmvHKAfy3KnxSH8fUepftyQ+7r3hNIE0O3MdyRK1AqyKtqufc
E8fH3SDDazkh2/G0/IqteufEZOK44VuS9d8ql05qr/sHRrZbQ1/MqT61VfciG/NzYp+SCurhhFYn
otS/TSY3BvyZg1N3hw8p2Miu9Vl0t3S9qhtxPjNfgluv4h7xH6n1MFiy1zrt6UGn8j3xCOxSUtlU
zsQ9EjTiWMSPu0VPC5+hPtc8897WKDWnPjS3QeLTUaJLo5l2QhAd5cQ0vfS5/0LEzHpQkqq+oauI
H/tTnPPthFTm9SG7ZHWEHt7B4sjS9oM0mU1QTySPpUakqEsxdSWNCpWGo+0KdgdJHB60sc02HTnh
7BupKk/OKjSh4KY2Ecn8TZKjmqU+9lSFwGBUt7Qs0HJWdvvqyvxRa8t7YoFKy71+g1oblafnbauG
plPzX9ydZ2/jSLum/8qL8529zAHYc4AVlSXn7C+CbMtMIikxk79+L5bske3pmTP7urHbWE9DQ1JU
iSwVKzzPHTrrhkgaYfeE7AP5EPrIrs/MI/04ye1yZhf+dqQ4ejJw0O5eBddZ3ut+tnSavnaReLLM
oqskWTQpsBidKH54be3pScPMnEcOWrvBblVgDeO0oyKCslzhk2hYujWqSk1jKgkQrK5vdk5rDHK1
hHrVETxVQN318q2tNAEAHgwip32Sgkee8ryHhIRDw3Fuy9y5aBTGas+JbjC2m+gNnuyFLHuDCzkj
iIrF4STa4/us+S1Wz7t95u6qciyDx5dRwneZRw4kvcxRI9MwPtQfbHLGu7hkgse4GVRIjILR3Wne
M8ydaus9xzruXvEelylmUzfFLsZcYruDZW6gP7jK72TJeV71hnO7mmXESrqNTDQoLSUF8ehW+1Ha
ACSV9fsqazG2l1FH3doA6FDhK6wtGS5nGNUsI6PtvHSs1zDEMdmwMy60F0F2NGlgmcoINeTTVPPv
V959jrU4ZpgDOdIJoGrORNk1ZBd8dSo+W7dYPQcMb3nnjNpmaww0h6lBrRi4r6CIsY9QlvPqO8So
1AHKRwCxQ4nQAWpz06zsbiRQ4KAf/WnibLfDhvcTgI9tEb0alUl+eBsRaG6Vu7TzoYrJxkjd68oI
W1kikQA1dqqMqqNtL5rMeQWEh32cnfKoeVs064oMBBuAhr1340OLarAzV8L6oZBSuLLWveopxr2U
XYSBfBnXHeYKVoEwgtQ5LklR5q1ZHD9EqYSmEgH7FjNvs7KbkbEDggVybOOHBJLLdo2C93ldSyHE
K6Dr0q65B7SzLIjEYtc2dgASuqkh3bStgmsmmgxtvavIIcbRSNE7TGr3BgqWln4e7RZqkcwEilJi
5Zrr45Vp4Hnb06dYAGaHF2TtioGexhXgF+OC6Wo3TjWtcYnVxm7ZScR1mjgcyAiFzbjdct70qiRi
6/ji9aIgcRjhcVpW6HX2GJ4Kc7cWCZ2JgHcIiCcSCea46NLTtgET4e9hDYVxELoOOda+Lsu5XaB0
DAptQoZziuD8wrNjjIa3xanfJwCifXKb2XEwTrKimAcrlZGjxsret/z9IAqVSUlmfGeApEo02HUq
eTooIWGf94/iG5o4w66O8Tual0gke8xGekjkHpXxoQzyg6THeJ+jmAlbeFNmwXndxRoqZMnGULYn
ln8BgLHnj3vnq1VzwjSpQcvTP6/T/CbJoysAvou4TDcZ+BOS4kPFVtd2aT7qYGtZflZAwoDib9St
d64WOCKodczyx3LckGQWswygCibjennTlNsNc6hFte+nKToqiHLH0EcwzIbRkLU2Hm5tRGda8C1d
EBsj/EwfWfe1cwNQ/7zWymRUwQcfpKaCS4MBQaJQcVmtSIjMd7uJEHYRKi3wJlcjEnK3Asp70Njg
h45yY+HFPKJSkAbDvLVXpFF4SeotJgVBdMq8ezVe9bmPDrCzjjvl5AA4liPAASSpYGxm6XUYFc95
n1wSv67YEm0l6GClIo3MPFvzSh+XSDhbR+8VW8e8QdljNOr75Hky59pUQX6SaH9S01hBgB6Xk0x+
8EKiP3WV3K7s1STpAxoYoLyG1eqaBdNU36aIrSbGUi28G0crEQUAkdeVsjENGkY3MlnIL5Y4b7bE
d7wC4d6gKkqI79EsjJnEBalfuOiuG66uFQCfEmNkqN2LjmmniGEWoQ3IB99SLwfjlCos2AIDTkt5
z6qN6ZEsySOzO+nF90Le0Og3R7XJ8mRF9WRF+FrpBOQMQ9ogIukMsowbKFRpYGCnhoEfHsA6U8y5
xfIyQ2p20ED7hF7+GvXDeh/6E4vE1S5E1HaHWHxcTJEAxqO3X3J3FWUrATrhcVXMdiq6rU3/dcFK
uwEvMXLsgPZBCE+EuaTYud7L20ecu5nXAjomuxo+56voVQcoSzp+ZjbcX5id+rKkubWH0q4KN34U
FPJlqNrE2GpOsiBCVRWkvpTR1fSxHC7pD0krDvBPQP648bpxmZCsLRSIY6YDQEU9XxWYfILtIYIW
7NbgHq4MvKjCVrdcqMpTJELWsUleNqjUGZwla6kGS/Rz7GGMy3dlQybwTbWeWsRTi3WesoLqW0zT
+SaJQeKYZqeOYn9c9UawWRHvRgaAWj1rgcbLtkEYgXC0veLXDxN5O2vwP0DCt29Yqe9wW81FYWUv
GBMj+lG3UIN7SkdFoAJZ17uVvYNaQ3UbcnqrlD0wcw8ELozqRaarq+EWACLgOVDCGpMmYu7JMM5w
v40kLsqUinOkjdIcowwebvHz+PQ0oPoL11yFjwU/BPCF5FaVGcpCIoO1kZ6FTogeDxSlobSqLzu9
qVH871ODkYbPtn0ho0nqBqSngYfZl1IA5KhxiEoU1IoVEsWAxfEQlMGFhNTpodVFjT+KcTgG5MLs
pG5kl73XrmP+4FeHQEiU0Xg6DYODFRFH8g94JK/s622oY8rRv8eqbU+DAigH8pyv0vx+Sd1HYqzY
uMgy/Xm7IzbkgJ4gkLQJJBn885VfwcJrfQcNRKo0CAHyggLoA5WtxzOKybIiSkujNXNbBG27yl9a
5IeRB+4Aq+e4udPAR3jPXME2PA1TovMVHpmDOMBJpJS3QCO6DinfWDkBWjFNCDYMMIeB+kaDHzQF
v6sIbicE44hs1+jFByD6iPBIJtiINCpVtINj5gs1Jo4NgeEUvNtUKbYFQaeIsFFszMqiJnHeho+e
ThRGkZaVQlAiC1Eqi/VLGEARishbhmPfWuxrBTKAlGZuWNljJw7yYa4nBT45Vz6cX6gFHQ8tfD6W
X0mZxkMjTKPxtmal0KH7qwTtLJOMe4/UA6sCrGSTFQou0VPtRdUsAj892NrdayzfFH0DNnwCa5IT
PQb1qh1kCHzDEgomEXEzJZMv6p01iTWic6A4wNwYGG2zqsz7hkf8wnCTaCFyMlspfCW8ws9c29fB
Vj3ddsZFjt/0iAlUvo2B+ezQspdKmAt9G+v0BIVuxOSV1b7l0c3UkVzuL/Ic6x0/jV7ljp62zE40
usqBHACnW7UG0TBFXaiqLg0J2MuYs6hq4LhNBYVdzomrSUhvRVU0kCE10Mnkz6vV6qSP4q6iZbFv
L/3Ku5NjHmp4tdJw6+wQW8/7OBqzYK+yZzj1+EO0BJHIjvLNfhdlOI4AIlFgbOzI8U1DnQCpAxxT
ok9xfR8UlEQoE+gA3PnM2a1GdXAZmQD5kWVjiB0iRDljwY/jQZoMZCKGA9liltiwzMmRQpmohXTm
OVO8H2bpfprhzz2E4RTp9QTQYK+A59wFenGB58I0JSKlqIBqCWIXZN326UTBRGDA4FzETMY80Oe1
+ZApWxId2/bG7Cy0rKx1ZUvPqPgEbgb131WZwe3BtShMC4MwIBRlQAVlfbNTw7vdFrhc0DaPFgwL
UJLRrNK2yyhWWNckCnR13IbAROSnK0dFOVm93iN4YHfBqbzfQogLLsoUxNk2DpadEyKVvM1AaMje
AtWFJ6Xc3hcei8XA7olQwBjDLe3RwpRlJXdYrQXGvbLq4ILm+1PJ0fcTQrbhIu5CZyiB2QTTWzET
jtKei1LNzeIi0IlnoriNMkLcjgCabnA22duuvNp3KElxqaueni1e0H1DFfy4nzmENffYm0t5ai+y
PZl5TfIuM64AJtG2RaCaPqRqJCAJmJXQl+yHGv3SoOlkGQiM1sbAAzMZaX32HX91hqxwCjzBjoku
gudbkZDtahsR1tJCddGuofyo3iip5YlZgyJoey/xIoo0WkS/KRzFxZZ4QRCVjClj9+iIIVhBDGON
C4VMiNMc3+igeRHzb0ZeSJwwS9HU87Qrr9SC5W7o7WuopSooQbXH5JTTBEB+QMiUpXE+KxmOjIWM
1BPSq7hvrJJQnh9fDAe0pKaXDcCjfbKQ8KgUqYH/8SmjfMhmP6e7lmfNL77s/td1GvPvf/af+eMc
kQ8/7p0EzxkKYK/F35412aS95Ev+9aRPJfPtb1c3XBfrTzsjASe4KDdZe7nJER95z8r3Z/7TN9+0
Z/4bmWlNN1US+X+tWnNTrP1PiITDB941a4SKtEwiTTZ7fPVHzRpF/yGbLLgMRSYfgpz0EZGggkhQ
TWRuZMdUHFCPf0AShPa0LGvkTy1yQz1a4f3m37LlfwdJUA1b+xzeR9ya3DA4UUACZGZNrUctfAjv
k/QN/LS12xOzV13eCjaf1SP5P2yaVgmHsxL+uWLz6wk6rFcQ7iV9AuLArIa688A3cAtx0mKSWCXZ
5Nq5rVKjHsOcW3rEmCdJi2uJBWIsK+1llkkIuKCNiNNQ99rgPXUOsTSD2N0Gk7yJwnGaSaYr6cjI
m41nuUC8W4RvvNO4Y71Z++GDL3X3vhISd1/VAVKXKEVFdTNRCd9iaOOwhNCVHAsgkk1xCUs9Bznc
EczmVu3YSdIzsSkpqd1diU097rbVwu7IL1UrXIAOUiPiraCXHjnUyodixFsfakmcJQ7Kpj0J8o6F
behX8og8FLp60d5EE6vfJAW1Heu6fy0wfuKQeBGiH3KvfPizY3pdoMYj3tnqq/fNA5xPfFK8JT5+
3BXHjl8DP5UPiv0/bf79t4uCjuXiCW7M2iDD4rlGeUUWsn79VtW/iGPHN/IIouhxV2xhFYMSrNg8
fuRYjPiI2EUw1nflYCu7PzuZBAWSkV9LPBwVHzfwPGaW1F8f1Oeq2/uHi/1yTcfvE2V9+Sqx6/eN
ghBsNTx+Fts7RMfEPrNq7Nl31QpuSa9enBw1jGsdjbuB0BAWksJmjJ4oVK2JOHQ4UagWH085lPFF
xfi4++Htgw5xqeO0etgUZ30pTuz+9dviez9cJSYb3sB3gpRkpVDT64WNgG2/CUPvPQnCqcO0bpgx
npOo6vfT3lJbnETyqrd0ZrdDxWleX4qj4oB4S+x2QhVc7G/788XW8ZMAZvAsOn7G7iUWy5iwf+ZL
Z0KUvoDwSmPeAc07bArR+qOyfZMQINqBTYFlgrCyoUTasCLGho6SVEEYuYgNw5gpvfrfygaimiD+
brWVNCYC2E67oHF3QvxHSLwcNoUqjUFtMpfthWgOm+IoedCFHnoEpv8QshEfFOeJYx/KEZvioHj7
uHs8RtKZNHuYQCX0OiBEVZw+Ve3eH3YrlNt7oJGcbPtQGNhzuG+9MB89W/+iCfXiVHTtIoqnkN6D
FoRpHzOGel47OAHo1sqcJp08jFoSFvr+OjW25ACEzqBwBzaNZRbn7UyEd4RNtdg6vohjSc8ES1Xm
icL0vcs0zOHjfUjHnml3cDjAhlqKOYWLqE08v8aCgHn5fGsqJGI75TrA4Y8cnZczuyH+4xDMzFEf
cHd9pBDoPBPceh8MxW6c7ZltchcQJkNXBCNDtS4wlbEVHE2qsDyIuApSu5XtHXRTynER7OuZUt4a
WrUGnqzAbPZI+4EFX8AkwqbHKRghIPKOG6W7WmE6ae5KebrvpdwcGR0rQ7LetnIbLSlLLV0hq2r3
CoWGSbiu7ZGnwuA639nAAsTm8WBQyWcaJlFjEb8TL8IT/bgrtrIW4qEW6yRzeHLES+Rn+cRC3og4
ABNb32ROK3lne7mQJmZm7obSrlcbbmOCU6YHpFtCAwZDk3M0bupDQzyKKR0bmTi232ZAoysd424L
RYkUtDbxznxOgox7zhzsbI77YmuvwsdCcjNrp7a2HUoADOfRzup/YW1Hh8eiB4Bdvw8kvpk3+xW/
Sg1YJNGtQh/lqxLnJhnJ4dJGycyVCYHMD5sFVLIyV2d+141XhF3mHqoTA29HEsDzogHSPs48whLi
8LIvZ3qN3LQJXWSOoZ89J/OPphUmkAMQecyW4ZaQJPPGuH/5zYiwOLh/YoUVy//2Ig/H7RW6AZo/
y6+aRzDKxLmIhJFp7m63U+kV0I+nDfc96gcImhvhyTSIzoNqsvPuy5iywKFM2/J+9KztTvdY3OZT
FRC8P6oa1R1ZZN7VfGR4PlCWKcoKQXfqyeeE7vb6S7laYwdI0WHmao6rJABchsVt7Q8zaST7AOgh
+kGAm9skIO0pAoI+JCpnaKb3fjuLu42qjkKstXb+HIKX4RE7I+2Om88ApmZFHLzWb0x9qhszTVuw
qLY2Jktv48bA37McZco0C09SE0XCyR6Ijz9CiS5uF3q0TPyTjKS5PIXTkhcoqsCimXTdoCvJkGqT
nOokwpnT4ZCy2Qbwo1y4RZLtap0rvTa7fGCp0NnL+6wZKt2IEle7M58YTzJG/UEql619mWwndXkX
43tXeue74sVE7WJuL8Dc7HcDu5ogSBqywGugC818ieAeytnolcVzL7oEqV7qwIpOIcIAV8K5cGVP
tXWNZV2STpA1A2mgRss4n1V7N5VP+/gzXk3Ur3YdaLdA2uLzlswGMS5nIoNre1XhOt9nt7Y0b+Sp
9sqyWGG+dqacxPlQ2k5XxsgkTLoapM5kS07tNlxg1F2fecFQuYE5PNTsEUzYaEXeBdbNrDVnjTbZ
+TOyLka2QZsUTpGXnsD9VoJpuhqb3dJWn8KOeeScWDN63EvZucD7NTUnNsIj3TyzzqMSAta86ngu
ELIixURcPPVu9fzEox0tYE9Q32GHPOAE0gqmptJr4g0wZKYPk2imDdqLuFlqI0BqegWVcWG88szq
xovfjfxmuFeHNhokr2l2kUQzbNo1ua8w6kki/gSlhNapWlNY5vhyEbwgb2tWIOLd4jElSYmqQTNO
k3FLWB3jJ8dNwpOgHGEeDC/RshdyMVWaobzcXRrILOnXDhZl8pRMSD4jyL3Khgg/WOli241gVmfF
0qo7ooTDHRAv0LvLLmoHo+axucHROZxC+9lCY1ZnmFJCWloaxbgNx82E2/RM8ufbaVnAb4WTNVA2
4aOJhVaFrk0+QXauVi/Jf1vmWL4moKRLD3JyElhnwT00AK0jhTdXTGbgbvzgaPOcR8GbxMr5DplD
ObjsoG11YB95arNwJgc7F0amoo/1cmBBSoqHdb1QvSF6V9BXgGWyrbS4KAJsGBTSMswgE2LSrBP5
vS7tM6zpsnAKz79DOegFFyrnBhqOMdJOyWat/IHF2EzAGoUptAL0cf0Q1bAyJiF+7cl4F09YFqX3
EhbzdJz4GptDeT+kFFiuIcK/2yF1fkpjtk6cU20RT5Jpmo+kYgwjzC4H5MwG4Nk8zUWmmisJJPRk
RlVxw8IJmvduUd4b2v2+JFw/Kqblpfqy0kZRNuXS4HcBUCEoeZrtJlzTKgewtFQ1MvADx/Vudneg
pnTsAZ0FSiWAfuRxql4lK5ckmUNXrNTLql6a8th/KoPTzhmW5Uxab3vKIhFmEu55cEroKgOpHrpg
W+7iE+SDzvRraVR0lz6CfaRw94+adoYpb0l000yYw42QwK/2Ew2KZrOU9JNstfCge0PkTcd7e2RJ
C2d7QYipidz4AviPomMDM8h2ZMCnxblzR17NeU5vrcUW+PgUxbortJx2+sy76BYR3pnKqLkDHmy3
EwJgdTSqbAAaqAcPw3sZ4WE8FhOyF840hxyF2n/gkgzBrVNiFszTt9xJ1wZM7+5a71CGu8AeNsrX
0LeLjIHBJSqITdtOdzndCMceYcyOLO7Vdelftx35RmMALz8I5+V2ZJmTpIRa+Fq3D5XO8iHvBoF/
F4O/QLlA9c7g57oyO/JYg8q+nWztSxkmE3yj1dJsphU9SzDf9ZZk63q3VKRFjnSOjVLTILMHGH/j
X5+QpIV1DQ4EFyK2EeF5sddc5Zl/H+gLSo8WLGh8TOCqQUQE+Np0cd6+JMKvqEM0yhKC1iVEycl2
CIEVWaniSbEG6cTPgMsPrwEemK45V110vMYA9LLhM1Dz3d2uHZrn0Sib6RdaNO7G4EUW7bmZjbTH
1bQIyZS71oiWhr5V7covO7qDW+86JL5/ZZ0SzufKFej0A/+ucYar1dQhmn+jn9svuykSQieb7A7E
oHEakickd7RyoQJhU3/DDo7gbjEwLvNh466msUudDmDMDfyxcfk82CDP+JyPzeHMR9rmXDtNpup5
S6fABOBGr/snJrkL78BegVDK7oxLbIU1dA31Idqoq2uAMvwfSjWnwhPOKzSqh9FEw+T2fAUORb3Z
BmM7RDvCNVauQYbXAmvl+kOHKVQ6RMDDq0cz9ApxjyaFmT7mExTHRk0JcBaRxUustdJBskJ5Pxu3
o2CuDysXySf0tzMdO79T1DwRAlGGTwBy3G6K+FiJDMDdDD2F+nEFA3XZjjyAP4P8VHqWbxHLhO6U
r0nZj6B/XBjT+EK+8eYRyigMCQPAY6vwlEx7epNOQq5qElzYDxIrQ3rcO5AL6Bt1TxZXPYq4NMST
0lnqstLycWf0wONRt/AkL/IIQY+BRbXfIZBDO+OAfKNcq55bXam3+WkyTMbVubHESLo6h2TrokfZ
DcYlEFwqzTWW2jI/rc6z2WryiCVvt+yW+1NtbO9dbyqx6/ijEx7vGBwPZIdlUw2y697yoxqMOyYI
bXLFGSChBqx0lpg2PhQzo+LG25E9X80f83WzjE8bEHYDe8LsY4n63RJ4UzfOqcfIlUbbIYIpA1AI
JysXaNowGaYn27EzVt3wvJiZtru7jk5319J9cNkMy3V47QwAJw3k1/0t+sozgvjgMAfFg3dnYj04
JMkGeg3ZwB5qOSCbjfrvmFHjjp6MpkMN6zxX0EFcWmwD79Ib1Od4kyxBEOxm0ak0NYbW0rjeDdGI
d5OJc564wdh6kPgshNMTM3O7B4CJbjOQXHoo2YX8aj5I2hTOOIPLA77P7sSbMCmZbRc0h9vwuljW
r9Ep3uDL/XrLrIdQ2b38eh+fBpeI47xi4voST2Vqgj7GWBgLeNASGLcB/edVifmXOy4f5ZvgwkwR
/uOHz3mogsG1vIF9LSH/5bY3ZASbwbXzVD4WhLxH0WJ/EU/ttX6TPbSndIR0kPo6ewifdbc+Rbyn
uYoW0UK9Md3qHJjaTTRC434gT9QTXt1uKPEFTzv0/Sao9LvJkFihsbSmppvO/fu+0U2lOxBPdG9k
t+jh9o+91tFJAOekv5L4QpkmZwyJ8/2GtpreIOU16xbhOL/pFh59THGXRqP0hNEp2oh2X9yFZz6w
FUYXnqJhswAcqYdolQwKc66t3N6YGvoG0DLWpJsC9Zs73uNhCkpUvxZYeqI6F+gAu1DqQGZ0kDJm
PHVP4ZWE2FnkrmoUFsYk6/R2Ak61IMN2Iz3JJ/TLpmuMmxk8VJ6Wc3PuTZtZww/SnjYv2QPwLjCw
Y9p7co2GpvbsAZ5y01vprBsrY2+Km00ZKtMcgYPbWruPJvLMmwWzZsRYXO3H3QjS0ol2Qi5qZF3G
G7ShjBze8gtShwAVY5UhszmP7lDQMfFtvmgv5Yl11i3L9iI6yRZMKcDE8qzID2AqRtV0db4JLmqq
unFJpoIYwJfcm4dn0N/uGtEBil5ixeyWgQiLp5t04w2ofe7ceELZhn9FMuh1vhkGn+oTk47gtpgl
Q7KoLNXWxdl+7jwh7C9JLqDuyLXXbGUP/r2xrM7Mpr/qbumhNHhZFWQrSe4PqivrTr7JzoBRR90k
vujnB4/K0/6RSwyhshrD/aZql90dA2L1BJqCywOsSGdMx8YUoT7J6ZbaEdiwbNDO29FTNWWGx1rz
Uju1h94ANpHru94oO6MvZZh87OKTup3kN9szurztWX1CvUZT2d2PpEWJEuqZOvd5QpkCucqjPEOj
xFw6I3vGg6/vOEiGeJhM0XobmhPnDATYaTotkP679u6y8W7YEq8akOXPb73pkz8EHjFpfMa05sJc
VgMgQG54xnU3+5FCJym7zZjV2N2eEefJeukeito1XpQH48xm7A7Hzmlyt1uYs2KBMr1zqYaj2hqV
4YghTT1nOkgchkZ700w1uudsVrvZUFooV/ZkP2GGSsmTc5AMl8wp6g2SVPtHb14t0kk3LTcV/cQ0
nubu3iVROw6vgovoAtmYcX05ztByvVNpAhECLUP1puLJvOCZXd0SW+QH1DcaOknBSL5t1+16d55d
R5fxabFM6AWtZ+fMv7aulDN8fLvZam5O4lNgFKNwGD48hUPpsllUPM7atP/PbKC1DILMNW/V9fZc
MkbhblCD4wa7Q6L9Xt7i/juImEIBnhrc2/4JI418m6+W+JEzL54DMh0FExwwdzPWCxfhWDllmkmr
VW8c5CbG9NNpPWuuvbk+czoEMWBhjjprIwNYsb0LhFX5FTt8s6+La8cZenOTdpTxxKaXzh0X8eRN
mOCHYTUWCK+oYmJlqpbG2oj1kQi7Sb1HZlqjPi9eDsdgDMAoMokVIMUmZDTFFnL25HT6Y4dolK2U
Y8RwLliFEMbVe8sw8SIiUcddsYUeMmqgtaa7IgolrseWwYr6zm6IjOlVVHdwsXsFp1W9m8Eac5Ui
t2YKPA84PItcegTz4ytdNSalApFHDaatnILY4qnuLz+QwHNaqPEBoT1TiclPsq3HArh/YeliyhL6
9nu0J7PeeUls5bmWTTuMMNVe6T1HBouZTy9ASQAIUozYjAo5YBSo6S57m0qEGwdqYBPBtG88O4sx
mNeIkCTJZdoBt8SmlwWv0JRusTLNdGKDgrIpQG8CL+n7Cpp4bfSkILgfd6BkQ58ZNXgoElRN00/K
8daOkCHbmUyD+ismqkVGQA5lC9JDAP55hfpLA3hSBZ45MvdSL6M5zbxsS8fJNWmelg2M9K6pcO9C
5S/GPLy3SLL69IjYLBsc5dMAzcEP2psiriuivZbI0MESWsQrL54g5LKfixdhWyYkOI/HdlIZTDPf
G3sojxJS6VVChTaoQJaKXfEi95KgVc0KTMRBxQsMgT04NmFxsVpdFCg+j0Vc9hCrVTsQOeo+4LXG
g3qKvx5otF6yvekj5e0fWwaK/4dj4o0vu+I88bFI2pFGwRLtUQEeB2RoE8n5Rm4AEuh4y6LOx6Mq
M84USrpQClXF7+X0YAt09OTZK1ozCUHIx6tZXXpospYaPZFOmHzXZ6WanMye2IJTjCGqD9Ora85T
2UyUERCY/Tzel1a1ULTyrNxnCsIe5n7eqTtMXYmqEyM1by3o1rPDnngDh2FrGHjE7D8cFJ877IvN
qhk5iYWedkfM1aDDV4+OTn+yZBLvCYsnYc5z3BVb4mWPRjCUnu3k6AQljh+MnbQSjX73+JZZJxdQ
0otxCgXWrWRAfuAOjZPAIQs6UPMWZC2RTbSTTKqXZ3DVW4NJeqWOHKV5QEU0m6SOPju+J7aEf5Et
fMPEBzRzj7eleEu87AEadWjWbVPAWBXYob5U8SGi13Amjk5gB4exQ1HHo4d98QHxUVEo2jcMw2Lz
WN7hTHHw+PHjZw7Ffz29MbxknGXV1ZePiC+srSwDEkhM+1jM8byvV/Zh/6dXdvzqvRFtJzgukHnu
/dZEkR+u/sPdHTbFJw/ebGLzwzcdNsXRww06JetMGPM64n7UtLiSv6wT8c2WcGkTZ3/45uN9frmZ
n1/B8Su6x67Qb0jTPYCQw1Wl7/w7w3h7+XLsy64478uxD7bQx2IUkbQ6ni62jl8likj3Jiuw4znH
t3927OvXiCK+FHs4x9K6y4J821jI4tjCE9YL23QCi/TgayXcrI6iOcddS2Q4ERZ5M8CyRRZVvH/Y
FI5YKbEm1Ubj6GdFHD2zjsWIYx+u5i8/d7ySvy9GnHc8RZR3PNb0WbD/v7BHH2BKfwIf/YHG6aFJ
5yn23dfpv3fSO8zn5wX9MzSTAtjoC5hJXJOAUv1dEdt1ERTlCy5dmv7DdoAraQpMp/4Pwvw2Tby3
tyVHRWgFhQcUU2Txh5wK6KkPdfRXtfD3N/hnoNefy/l0B89pmRQ9QMwLvrqKoRHyCdD1F3XwpYQP
deD8QPcYtRgDtNSnm3cAbtkaMCv5UDmgrf6f3Pz6pQcWB3mRBc/FR3gaPBR+sH9y91+KON69rvyA
jaoYSIocfmGa1MdKsFDNYYUhsGm/2d2rsm4Ds/vW7Wv2D8dgnWU4X27b/IH7HAoRqBuIv9/utzd4
Yr9789YP1ehN+BTnp789Eg8/TAWpAAdMo/j73R4AVUFm6ru10OtCMWlHquTt73NTsKkEw6SxqXBn
+r8DgvT/fh/45RneCNzs7IVenKv7bj/Ag2DqqgChHmqBJ+tjP2DLNAXNQn8KvHX/99s9EKqGt8J3
24Lxw0CDD2fJty7/Sy1Yzg/FNnTFwslI/B0a3+/UFgzN/Icj4pf2dBwTgCUj6MRC1tEPd8lv/bEt
WLQVBykhHWqJ+DtU++9UC5qiH6YqB0j8H9Os/5O5EfpzpmbrtnK8y4+14Dg/NGxI0YBTD0/M4RH8
jWpBtcxvtwXmB6aKcrzBPFH8fZkhotJnIC0lm/pb9/kb9guK+d1+QVd/MBVQNaxMvzwKBtUjMxHp
1QD7v8OE5HdqBBAOvjtE6uYPTYe5oLFUeH/gPz0K+g90FSEevEk+/ka3z8Pbq3x9a5Ko2j+MXu9R
1b7MEm2WR7alIYShHerlN2z8dNPfvH3d+qHTE8q2oh3a+JdaoHukp0RMDbfWw5/4wt+oEag0zW8P
B3T3hqnzGLz91l8WSopiMk9k9kBDeX9GfrPVouADfetJ6JdLDgxTJsM/7QiQVf2BsKqtmb/fk6Ai
ePbdJ4HBTrWYBltgsfs/epZP/aDzw1bkfj7w/zhc8mVq93GpYNrf7g/0HyY9ARPNt0nyl/6ABZPF
vIgF6m/bK7KeOzTQf396qMuEzlg7v/3SyOp9bguW9QOxR5vp4Vst/XbTQ0W3v71spBZ6lUEklY93
+fGJoC3wNabWC4H+nmODAl3zMGn7RluA4mnpkHEQ2RR/NK6PteBohBgJHMANPbz/24UQVGI9h4v6
Ri0QTLZ0HEzst3nAl6WCbdAvyI7lEG8Sf79fLfSX990xQvth2gZE3/eA6pe20C+YGD9YXr8F3X67
EALTl+92jhoxNdaeKiPETx8I2/xh6zKrZxjTv2m3gMX9t2tB/uEwH0Cv5ksbcBTGDpSm1PfMwmFI
/kcz5n9w0h9pqt6Q7EUkqIJNLkIfh8TLf3vCe/bmzwW8ZWX6sKMK//3TiT37/lD0YcLR7//Xp6mI
yBx9ePM9kyS+5+3jbzf456/+9F3vd/V+cBpssnX27LfijfbtMnthgv/8j/+1XT+t4/XHzMmhjR+v
5D//49N1fugD/puC8+hLuToqzN8uNwu6NPlcsNMHtL5fcLRO8nX+XlL/Mx7SiN8t2V1vA4hFSfDp
qg9Jim+XjTlBtn5JP161JRYz3y85STbPRfBcFp8KF3m17xY+3GzX9TrbfCwZo3vlff+nYhV/LM/+
rt295wL/lb7+y023Zfz0udr7Ner3v2VMrQcvn37Pt2jKd2sGyZDM+3zJSh9F+/41T6nxIHgvRzRv
jezN+4F/v8pnL2v/UwNUdBaCv6Dc7TZI0uDzE3mYmH+3lmfJS7D+0ovoOIb/gotO68/N4jCH/u4F
L/7cN5mK+guelwVXVj5H7fudi3ZhUsvvB/79drFMyyD/UzUfJg/frY+TdZB86j1685pfcM0n66zd
rpOX97sXg/khmf79S87z9bNf5pui+NSmVQx3fsHjgiQRHuzr5NOlH9Yu3770gLEgT4tPLVs9RM+/
XzYgMv7tdp/6prf09a8oPUX69HOlEK9+P/DvN+8TLJq+9CGqgmfz90s+3Txl6y+zJybEfYzuu/Vx
uqnWn8ettwDw9wuu/zVdx7vcDz4P65TfLxx/RfnzTZZv2veyxKOJVeovKvxk0wTPn4Yxclp9fuRX
XPlDmkXvJb1dd594+3bRSJf4/3LXOAoGn0ezt4z/r/mC4Tr6+uyDq/gFU5IzP/hc4zqt5fvVchZt
mZF8XtWQkXd+QSd7lm28ryg7Ihrfv+bzTYJf9LZaf1kmqId47Hd/yEs/fdn8a5b/aWw75MG/W/xV
Wv5FQwRtoPyCn/TwBX9uiH3xxNK+e/3X1P4mzzefphTIxaE69wvKbj6vKrUDAuO71/xXgnx/bUH4
jxZQf2M++N2SA1Y2X5q3dsDkfLcu7taMO4lXfH40Ca33ioLfLnyTF/+6/dnFH8Bl3y4/yJ9TNGw/
zdw0VBF/QQ9716YAZL33SujHHs3E8OL9wF9Nf34WafoD3Pzn+NM7aPlnH/scXOvPeN7+b6UmFtkB
AAAA//8=</cx:binary>
              </cx:geoCache>
            </cx:geography>
          </cx:layoutPr>
          <cx:valueColors>
            <cx:minColor>
              <a:srgbClr val="E2C66B"/>
            </cx:minColor>
            <cx:maxColor>
              <a:srgbClr val="12433F"/>
            </cx:maxColor>
          </cx:valueColors>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3" Type="http://schemas.openxmlformats.org/officeDocument/2006/relationships/chart" Target="../charts/chart9.xml"/><Relationship Id="rId18" Type="http://schemas.openxmlformats.org/officeDocument/2006/relationships/chart" Target="../charts/chart14.xml"/><Relationship Id="rId26" Type="http://schemas.openxmlformats.org/officeDocument/2006/relationships/chart" Target="../charts/chart22.xml"/><Relationship Id="rId3" Type="http://schemas.microsoft.com/office/2014/relationships/chartEx" Target="../charts/chartEx3.xml"/><Relationship Id="rId21" Type="http://schemas.openxmlformats.org/officeDocument/2006/relationships/chart" Target="../charts/chart17.xml"/><Relationship Id="rId7" Type="http://schemas.openxmlformats.org/officeDocument/2006/relationships/chart" Target="../charts/chart3.xml"/><Relationship Id="rId12" Type="http://schemas.openxmlformats.org/officeDocument/2006/relationships/chart" Target="../charts/chart8.xml"/><Relationship Id="rId17" Type="http://schemas.openxmlformats.org/officeDocument/2006/relationships/chart" Target="../charts/chart13.xml"/><Relationship Id="rId25" Type="http://schemas.openxmlformats.org/officeDocument/2006/relationships/chart" Target="../charts/chart21.xml"/><Relationship Id="rId33" Type="http://schemas.microsoft.com/office/2014/relationships/chartEx" Target="../charts/chartEx5.xml"/><Relationship Id="rId2" Type="http://schemas.microsoft.com/office/2014/relationships/chartEx" Target="../charts/chartEx2.xml"/><Relationship Id="rId16" Type="http://schemas.openxmlformats.org/officeDocument/2006/relationships/chart" Target="../charts/chart12.xml"/><Relationship Id="rId20" Type="http://schemas.openxmlformats.org/officeDocument/2006/relationships/chart" Target="../charts/chart16.xml"/><Relationship Id="rId29" Type="http://schemas.openxmlformats.org/officeDocument/2006/relationships/chart" Target="../charts/chart25.xml"/><Relationship Id="rId1" Type="http://schemas.microsoft.com/office/2014/relationships/chartEx" Target="../charts/chartEx1.xml"/><Relationship Id="rId6" Type="http://schemas.openxmlformats.org/officeDocument/2006/relationships/chart" Target="../charts/chart2.xml"/><Relationship Id="rId11" Type="http://schemas.openxmlformats.org/officeDocument/2006/relationships/chart" Target="../charts/chart7.xml"/><Relationship Id="rId24" Type="http://schemas.openxmlformats.org/officeDocument/2006/relationships/chart" Target="../charts/chart20.xml"/><Relationship Id="rId32" Type="http://schemas.openxmlformats.org/officeDocument/2006/relationships/chart" Target="../charts/chart28.xml"/><Relationship Id="rId5" Type="http://schemas.openxmlformats.org/officeDocument/2006/relationships/chart" Target="../charts/chart1.xml"/><Relationship Id="rId15" Type="http://schemas.openxmlformats.org/officeDocument/2006/relationships/chart" Target="../charts/chart11.xml"/><Relationship Id="rId23" Type="http://schemas.openxmlformats.org/officeDocument/2006/relationships/chart" Target="../charts/chart19.xml"/><Relationship Id="rId28" Type="http://schemas.openxmlformats.org/officeDocument/2006/relationships/chart" Target="../charts/chart24.xml"/><Relationship Id="rId10" Type="http://schemas.openxmlformats.org/officeDocument/2006/relationships/chart" Target="../charts/chart6.xml"/><Relationship Id="rId19" Type="http://schemas.openxmlformats.org/officeDocument/2006/relationships/chart" Target="../charts/chart15.xml"/><Relationship Id="rId31" Type="http://schemas.openxmlformats.org/officeDocument/2006/relationships/chart" Target="../charts/chart27.xml"/><Relationship Id="rId4" Type="http://schemas.microsoft.com/office/2014/relationships/chartEx" Target="../charts/chartEx4.xml"/><Relationship Id="rId9" Type="http://schemas.openxmlformats.org/officeDocument/2006/relationships/chart" Target="../charts/chart5.xml"/><Relationship Id="rId14" Type="http://schemas.openxmlformats.org/officeDocument/2006/relationships/chart" Target="../charts/chart10.xml"/><Relationship Id="rId22" Type="http://schemas.openxmlformats.org/officeDocument/2006/relationships/chart" Target="../charts/chart18.xml"/><Relationship Id="rId27" Type="http://schemas.openxmlformats.org/officeDocument/2006/relationships/chart" Target="../charts/chart23.xml"/><Relationship Id="rId30" Type="http://schemas.openxmlformats.org/officeDocument/2006/relationships/chart" Target="../charts/chart26.xml"/><Relationship Id="rId8"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9525</xdr:colOff>
      <xdr:row>12</xdr:row>
      <xdr:rowOff>23812</xdr:rowOff>
    </xdr:from>
    <xdr:to>
      <xdr:col>4</xdr:col>
      <xdr:colOff>657225</xdr:colOff>
      <xdr:row>27</xdr:row>
      <xdr:rowOff>77600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7683DC03-7823-E9B5-7E08-66E82C5CAD9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19125" y="2328862"/>
              <a:ext cx="2743200" cy="291128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712133</xdr:colOff>
      <xdr:row>12</xdr:row>
      <xdr:rowOff>23812</xdr:rowOff>
    </xdr:from>
    <xdr:to>
      <xdr:col>9</xdr:col>
      <xdr:colOff>138392</xdr:colOff>
      <xdr:row>27</xdr:row>
      <xdr:rowOff>77600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ED8B239E-9CE7-71D8-9F40-50241586FBE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417233" y="2328862"/>
              <a:ext cx="2760009" cy="291128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593912</xdr:colOff>
      <xdr:row>49</xdr:row>
      <xdr:rowOff>41739</xdr:rowOff>
    </xdr:from>
    <xdr:to>
      <xdr:col>7</xdr:col>
      <xdr:colOff>358588</xdr:colOff>
      <xdr:row>64</xdr:row>
      <xdr:rowOff>95528</xdr:rowOff>
    </xdr:to>
    <mc:AlternateContent xmlns:mc="http://schemas.openxmlformats.org/markup-compatibility/2006">
      <mc:Choice xmlns:cx1="http://schemas.microsoft.com/office/drawing/2015/9/8/chartex" Requires="cx1">
        <xdr:graphicFrame macro="">
          <xdr:nvGraphicFramePr>
            <xdr:cNvPr id="4" name="Chart 4">
              <a:extLst>
                <a:ext uri="{FF2B5EF4-FFF2-40B4-BE49-F238E27FC236}">
                  <a16:creationId xmlns:a16="http://schemas.microsoft.com/office/drawing/2014/main" id="{C5F496A5-175A-C3FB-F0D4-417AC196C9A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93912" y="9414339"/>
              <a:ext cx="4584326" cy="291128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420779</xdr:colOff>
      <xdr:row>49</xdr:row>
      <xdr:rowOff>41739</xdr:rowOff>
    </xdr:from>
    <xdr:to>
      <xdr:col>15</xdr:col>
      <xdr:colOff>151838</xdr:colOff>
      <xdr:row>64</xdr:row>
      <xdr:rowOff>95528</xdr:rowOff>
    </xdr:to>
    <mc:AlternateContent xmlns:mc="http://schemas.openxmlformats.org/markup-compatibility/2006">
      <mc:Choice xmlns:cx1="http://schemas.microsoft.com/office/drawing/2015/9/8/chartex" Requires="cx1">
        <xdr:graphicFrame macro="">
          <xdr:nvGraphicFramePr>
            <xdr:cNvPr id="5" name="Chart 5">
              <a:extLst>
                <a:ext uri="{FF2B5EF4-FFF2-40B4-BE49-F238E27FC236}">
                  <a16:creationId xmlns:a16="http://schemas.microsoft.com/office/drawing/2014/main" id="{20FF3EDC-1DCF-F596-2434-1DF4CB51E24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5240429" y="9414339"/>
              <a:ext cx="4607859" cy="291128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0</xdr:colOff>
      <xdr:row>69</xdr:row>
      <xdr:rowOff>38378</xdr:rowOff>
    </xdr:from>
    <xdr:to>
      <xdr:col>4</xdr:col>
      <xdr:colOff>647700</xdr:colOff>
      <xdr:row>84</xdr:row>
      <xdr:rowOff>92166</xdr:rowOff>
    </xdr:to>
    <xdr:graphicFrame macro="">
      <xdr:nvGraphicFramePr>
        <xdr:cNvPr id="6" name="Chart 1">
          <a:extLst>
            <a:ext uri="{FF2B5EF4-FFF2-40B4-BE49-F238E27FC236}">
              <a16:creationId xmlns:a16="http://schemas.microsoft.com/office/drawing/2014/main" id="{17A7C49E-BB99-615C-E5FD-EC8FDACC54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604931</xdr:colOff>
      <xdr:row>84</xdr:row>
      <xdr:rowOff>126344</xdr:rowOff>
    </xdr:from>
    <xdr:to>
      <xdr:col>4</xdr:col>
      <xdr:colOff>647513</xdr:colOff>
      <xdr:row>100</xdr:row>
      <xdr:rowOff>839</xdr:rowOff>
    </xdr:to>
    <xdr:graphicFrame macro="">
      <xdr:nvGraphicFramePr>
        <xdr:cNvPr id="7" name="Chart 2">
          <a:extLst>
            <a:ext uri="{FF2B5EF4-FFF2-40B4-BE49-F238E27FC236}">
              <a16:creationId xmlns:a16="http://schemas.microsoft.com/office/drawing/2014/main" id="{5439C9AB-48E8-07BE-9B1B-1C6A08FACC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696722</xdr:colOff>
      <xdr:row>69</xdr:row>
      <xdr:rowOff>38378</xdr:rowOff>
    </xdr:from>
    <xdr:to>
      <xdr:col>9</xdr:col>
      <xdr:colOff>122981</xdr:colOff>
      <xdr:row>84</xdr:row>
      <xdr:rowOff>92166</xdr:rowOff>
    </xdr:to>
    <xdr:graphicFrame macro="">
      <xdr:nvGraphicFramePr>
        <xdr:cNvPr id="8" name="Chart 3">
          <a:extLst>
            <a:ext uri="{FF2B5EF4-FFF2-40B4-BE49-F238E27FC236}">
              <a16:creationId xmlns:a16="http://schemas.microsoft.com/office/drawing/2014/main" id="{2E49EF50-9854-5281-1FF9-A22FF8B7F7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696722</xdr:colOff>
      <xdr:row>84</xdr:row>
      <xdr:rowOff>126344</xdr:rowOff>
    </xdr:from>
    <xdr:to>
      <xdr:col>9</xdr:col>
      <xdr:colOff>122981</xdr:colOff>
      <xdr:row>100</xdr:row>
      <xdr:rowOff>839</xdr:rowOff>
    </xdr:to>
    <xdr:graphicFrame macro="">
      <xdr:nvGraphicFramePr>
        <xdr:cNvPr id="9" name="Chart 4">
          <a:extLst>
            <a:ext uri="{FF2B5EF4-FFF2-40B4-BE49-F238E27FC236}">
              <a16:creationId xmlns:a16="http://schemas.microsoft.com/office/drawing/2014/main" id="{403512F6-F2FF-E3F4-3627-EFD28761D4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604931</xdr:colOff>
      <xdr:row>105</xdr:row>
      <xdr:rowOff>45383</xdr:rowOff>
    </xdr:from>
    <xdr:to>
      <xdr:col>4</xdr:col>
      <xdr:colOff>647513</xdr:colOff>
      <xdr:row>120</xdr:row>
      <xdr:rowOff>99171</xdr:rowOff>
    </xdr:to>
    <xdr:graphicFrame macro="">
      <xdr:nvGraphicFramePr>
        <xdr:cNvPr id="10" name="Chart 5">
          <a:extLst>
            <a:ext uri="{FF2B5EF4-FFF2-40B4-BE49-F238E27FC236}">
              <a16:creationId xmlns:a16="http://schemas.microsoft.com/office/drawing/2014/main" id="{906D0490-A31E-48EA-4B86-CAF9216223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696722</xdr:colOff>
      <xdr:row>105</xdr:row>
      <xdr:rowOff>45383</xdr:rowOff>
    </xdr:from>
    <xdr:to>
      <xdr:col>9</xdr:col>
      <xdr:colOff>122981</xdr:colOff>
      <xdr:row>120</xdr:row>
      <xdr:rowOff>99171</xdr:rowOff>
    </xdr:to>
    <xdr:graphicFrame macro="">
      <xdr:nvGraphicFramePr>
        <xdr:cNvPr id="11" name="Chart 6">
          <a:extLst>
            <a:ext uri="{FF2B5EF4-FFF2-40B4-BE49-F238E27FC236}">
              <a16:creationId xmlns:a16="http://schemas.microsoft.com/office/drawing/2014/main" id="{394865F3-CED5-0D47-EBDF-4B1C8ECE13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604931</xdr:colOff>
      <xdr:row>120</xdr:row>
      <xdr:rowOff>135402</xdr:rowOff>
    </xdr:from>
    <xdr:to>
      <xdr:col>4</xdr:col>
      <xdr:colOff>647513</xdr:colOff>
      <xdr:row>136</xdr:row>
      <xdr:rowOff>9896</xdr:rowOff>
    </xdr:to>
    <xdr:graphicFrame macro="">
      <xdr:nvGraphicFramePr>
        <xdr:cNvPr id="12" name="Chart 7">
          <a:extLst>
            <a:ext uri="{FF2B5EF4-FFF2-40B4-BE49-F238E27FC236}">
              <a16:creationId xmlns:a16="http://schemas.microsoft.com/office/drawing/2014/main" id="{2AD957B0-3460-1E27-E746-5BE4662B16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696722</xdr:colOff>
      <xdr:row>120</xdr:row>
      <xdr:rowOff>135402</xdr:rowOff>
    </xdr:from>
    <xdr:to>
      <xdr:col>9</xdr:col>
      <xdr:colOff>122981</xdr:colOff>
      <xdr:row>136</xdr:row>
      <xdr:rowOff>9896</xdr:rowOff>
    </xdr:to>
    <xdr:graphicFrame macro="">
      <xdr:nvGraphicFramePr>
        <xdr:cNvPr id="13" name="Chart 8">
          <a:extLst>
            <a:ext uri="{FF2B5EF4-FFF2-40B4-BE49-F238E27FC236}">
              <a16:creationId xmlns:a16="http://schemas.microsoft.com/office/drawing/2014/main" id="{B43B3B6F-4FA7-1224-9B54-98A0B9F0A1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604931</xdr:colOff>
      <xdr:row>140</xdr:row>
      <xdr:rowOff>66675</xdr:rowOff>
    </xdr:from>
    <xdr:to>
      <xdr:col>4</xdr:col>
      <xdr:colOff>647513</xdr:colOff>
      <xdr:row>155</xdr:row>
      <xdr:rowOff>120463</xdr:rowOff>
    </xdr:to>
    <xdr:graphicFrame macro="">
      <xdr:nvGraphicFramePr>
        <xdr:cNvPr id="14" name="Chart 9">
          <a:extLst>
            <a:ext uri="{FF2B5EF4-FFF2-40B4-BE49-F238E27FC236}">
              <a16:creationId xmlns:a16="http://schemas.microsoft.com/office/drawing/2014/main" id="{EFC6B667-655A-DC4A-585B-A75D32EE96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xdr:col>
      <xdr:colOff>696722</xdr:colOff>
      <xdr:row>140</xdr:row>
      <xdr:rowOff>73025</xdr:rowOff>
    </xdr:from>
    <xdr:to>
      <xdr:col>9</xdr:col>
      <xdr:colOff>122981</xdr:colOff>
      <xdr:row>155</xdr:row>
      <xdr:rowOff>126813</xdr:rowOff>
    </xdr:to>
    <xdr:graphicFrame macro="">
      <xdr:nvGraphicFramePr>
        <xdr:cNvPr id="15" name="Chart 10">
          <a:extLst>
            <a:ext uri="{FF2B5EF4-FFF2-40B4-BE49-F238E27FC236}">
              <a16:creationId xmlns:a16="http://schemas.microsoft.com/office/drawing/2014/main" id="{CBD3D3EA-FE0F-BCDC-6B1C-AF82A151F3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604931</xdr:colOff>
      <xdr:row>155</xdr:row>
      <xdr:rowOff>167902</xdr:rowOff>
    </xdr:from>
    <xdr:to>
      <xdr:col>4</xdr:col>
      <xdr:colOff>647513</xdr:colOff>
      <xdr:row>171</xdr:row>
      <xdr:rowOff>42396</xdr:rowOff>
    </xdr:to>
    <xdr:graphicFrame macro="">
      <xdr:nvGraphicFramePr>
        <xdr:cNvPr id="16" name="Chart 11">
          <a:extLst>
            <a:ext uri="{FF2B5EF4-FFF2-40B4-BE49-F238E27FC236}">
              <a16:creationId xmlns:a16="http://schemas.microsoft.com/office/drawing/2014/main" id="{08401363-F267-DB74-80F7-BEB8D7D199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4</xdr:col>
      <xdr:colOff>696722</xdr:colOff>
      <xdr:row>155</xdr:row>
      <xdr:rowOff>167902</xdr:rowOff>
    </xdr:from>
    <xdr:to>
      <xdr:col>9</xdr:col>
      <xdr:colOff>122981</xdr:colOff>
      <xdr:row>171</xdr:row>
      <xdr:rowOff>42396</xdr:rowOff>
    </xdr:to>
    <xdr:graphicFrame macro="">
      <xdr:nvGraphicFramePr>
        <xdr:cNvPr id="17" name="Chart 12">
          <a:extLst>
            <a:ext uri="{FF2B5EF4-FFF2-40B4-BE49-F238E27FC236}">
              <a16:creationId xmlns:a16="http://schemas.microsoft.com/office/drawing/2014/main" id="{279B1D1C-AD47-C741-D808-EE774C1199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0</xdr:col>
      <xdr:colOff>604931</xdr:colOff>
      <xdr:row>175</xdr:row>
      <xdr:rowOff>44263</xdr:rowOff>
    </xdr:from>
    <xdr:to>
      <xdr:col>4</xdr:col>
      <xdr:colOff>647513</xdr:colOff>
      <xdr:row>190</xdr:row>
      <xdr:rowOff>98051</xdr:rowOff>
    </xdr:to>
    <xdr:graphicFrame macro="">
      <xdr:nvGraphicFramePr>
        <xdr:cNvPr id="18" name="Chart 13">
          <a:extLst>
            <a:ext uri="{FF2B5EF4-FFF2-40B4-BE49-F238E27FC236}">
              <a16:creationId xmlns:a16="http://schemas.microsoft.com/office/drawing/2014/main" id="{E74F1F8B-5F52-3FF1-D2DE-8552E18D0E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4</xdr:col>
      <xdr:colOff>696722</xdr:colOff>
      <xdr:row>175</xdr:row>
      <xdr:rowOff>44263</xdr:rowOff>
    </xdr:from>
    <xdr:to>
      <xdr:col>9</xdr:col>
      <xdr:colOff>122981</xdr:colOff>
      <xdr:row>190</xdr:row>
      <xdr:rowOff>98051</xdr:rowOff>
    </xdr:to>
    <xdr:graphicFrame macro="">
      <xdr:nvGraphicFramePr>
        <xdr:cNvPr id="19" name="Chart 14">
          <a:extLst>
            <a:ext uri="{FF2B5EF4-FFF2-40B4-BE49-F238E27FC236}">
              <a16:creationId xmlns:a16="http://schemas.microsoft.com/office/drawing/2014/main" id="{1AF9F495-D056-154B-6C70-4C339E021E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0</xdr:col>
      <xdr:colOff>604931</xdr:colOff>
      <xdr:row>190</xdr:row>
      <xdr:rowOff>130922</xdr:rowOff>
    </xdr:from>
    <xdr:to>
      <xdr:col>4</xdr:col>
      <xdr:colOff>647513</xdr:colOff>
      <xdr:row>206</xdr:row>
      <xdr:rowOff>5416</xdr:rowOff>
    </xdr:to>
    <xdr:graphicFrame macro="">
      <xdr:nvGraphicFramePr>
        <xdr:cNvPr id="20" name="Chart 15">
          <a:extLst>
            <a:ext uri="{FF2B5EF4-FFF2-40B4-BE49-F238E27FC236}">
              <a16:creationId xmlns:a16="http://schemas.microsoft.com/office/drawing/2014/main" id="{BFB24F84-F24A-97D6-EE11-FBA6086627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4</xdr:col>
      <xdr:colOff>696722</xdr:colOff>
      <xdr:row>190</xdr:row>
      <xdr:rowOff>130922</xdr:rowOff>
    </xdr:from>
    <xdr:to>
      <xdr:col>9</xdr:col>
      <xdr:colOff>122981</xdr:colOff>
      <xdr:row>206</xdr:row>
      <xdr:rowOff>5416</xdr:rowOff>
    </xdr:to>
    <xdr:graphicFrame macro="">
      <xdr:nvGraphicFramePr>
        <xdr:cNvPr id="21" name="Chart 16">
          <a:extLst>
            <a:ext uri="{FF2B5EF4-FFF2-40B4-BE49-F238E27FC236}">
              <a16:creationId xmlns:a16="http://schemas.microsoft.com/office/drawing/2014/main" id="{42427D64-CDDA-1717-2F22-FFF2E26FF6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0</xdr:col>
      <xdr:colOff>604931</xdr:colOff>
      <xdr:row>208</xdr:row>
      <xdr:rowOff>72209</xdr:rowOff>
    </xdr:from>
    <xdr:to>
      <xdr:col>4</xdr:col>
      <xdr:colOff>647513</xdr:colOff>
      <xdr:row>223</xdr:row>
      <xdr:rowOff>125998</xdr:rowOff>
    </xdr:to>
    <xdr:graphicFrame macro="">
      <xdr:nvGraphicFramePr>
        <xdr:cNvPr id="22" name="Chart 17">
          <a:extLst>
            <a:ext uri="{FF2B5EF4-FFF2-40B4-BE49-F238E27FC236}">
              <a16:creationId xmlns:a16="http://schemas.microsoft.com/office/drawing/2014/main" id="{1E9273BC-1FEC-510B-B7CA-FA2BC562EF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4</xdr:col>
      <xdr:colOff>696722</xdr:colOff>
      <xdr:row>208</xdr:row>
      <xdr:rowOff>72209</xdr:rowOff>
    </xdr:from>
    <xdr:to>
      <xdr:col>9</xdr:col>
      <xdr:colOff>122981</xdr:colOff>
      <xdr:row>223</xdr:row>
      <xdr:rowOff>125998</xdr:rowOff>
    </xdr:to>
    <xdr:graphicFrame macro="">
      <xdr:nvGraphicFramePr>
        <xdr:cNvPr id="23" name="Chart 18">
          <a:extLst>
            <a:ext uri="{FF2B5EF4-FFF2-40B4-BE49-F238E27FC236}">
              <a16:creationId xmlns:a16="http://schemas.microsoft.com/office/drawing/2014/main" id="{F1CF2389-7EB2-5FC1-1A32-081A2928E0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0</xdr:col>
      <xdr:colOff>604931</xdr:colOff>
      <xdr:row>223</xdr:row>
      <xdr:rowOff>159124</xdr:rowOff>
    </xdr:from>
    <xdr:to>
      <xdr:col>4</xdr:col>
      <xdr:colOff>647513</xdr:colOff>
      <xdr:row>239</xdr:row>
      <xdr:rowOff>33618</xdr:rowOff>
    </xdr:to>
    <xdr:graphicFrame macro="">
      <xdr:nvGraphicFramePr>
        <xdr:cNvPr id="24" name="Chart 19">
          <a:extLst>
            <a:ext uri="{FF2B5EF4-FFF2-40B4-BE49-F238E27FC236}">
              <a16:creationId xmlns:a16="http://schemas.microsoft.com/office/drawing/2014/main" id="{AD7AC854-4963-500E-2C83-BD5D546D45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4</xdr:col>
      <xdr:colOff>696722</xdr:colOff>
      <xdr:row>223</xdr:row>
      <xdr:rowOff>159124</xdr:rowOff>
    </xdr:from>
    <xdr:to>
      <xdr:col>9</xdr:col>
      <xdr:colOff>122981</xdr:colOff>
      <xdr:row>239</xdr:row>
      <xdr:rowOff>33618</xdr:rowOff>
    </xdr:to>
    <xdr:graphicFrame macro="">
      <xdr:nvGraphicFramePr>
        <xdr:cNvPr id="25" name="Chart 20">
          <a:extLst>
            <a:ext uri="{FF2B5EF4-FFF2-40B4-BE49-F238E27FC236}">
              <a16:creationId xmlns:a16="http://schemas.microsoft.com/office/drawing/2014/main" id="{3678A6E4-CA66-6683-B7D7-6C407A1A8E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0</xdr:col>
      <xdr:colOff>604931</xdr:colOff>
      <xdr:row>241</xdr:row>
      <xdr:rowOff>185831</xdr:rowOff>
    </xdr:from>
    <xdr:to>
      <xdr:col>4</xdr:col>
      <xdr:colOff>647513</xdr:colOff>
      <xdr:row>257</xdr:row>
      <xdr:rowOff>49120</xdr:rowOff>
    </xdr:to>
    <xdr:graphicFrame macro="">
      <xdr:nvGraphicFramePr>
        <xdr:cNvPr id="26" name="Chart 21">
          <a:extLst>
            <a:ext uri="{FF2B5EF4-FFF2-40B4-BE49-F238E27FC236}">
              <a16:creationId xmlns:a16="http://schemas.microsoft.com/office/drawing/2014/main" id="{E93A93D7-DD5F-8A7C-6716-D6F9B46BB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4</xdr:col>
      <xdr:colOff>696722</xdr:colOff>
      <xdr:row>241</xdr:row>
      <xdr:rowOff>185831</xdr:rowOff>
    </xdr:from>
    <xdr:to>
      <xdr:col>9</xdr:col>
      <xdr:colOff>122981</xdr:colOff>
      <xdr:row>257</xdr:row>
      <xdr:rowOff>49120</xdr:rowOff>
    </xdr:to>
    <xdr:graphicFrame macro="">
      <xdr:nvGraphicFramePr>
        <xdr:cNvPr id="27" name="Chart 22">
          <a:extLst>
            <a:ext uri="{FF2B5EF4-FFF2-40B4-BE49-F238E27FC236}">
              <a16:creationId xmlns:a16="http://schemas.microsoft.com/office/drawing/2014/main" id="{3A460116-077A-EA52-BFDD-72BC0CE69D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0</xdr:col>
      <xdr:colOff>604931</xdr:colOff>
      <xdr:row>257</xdr:row>
      <xdr:rowOff>81245</xdr:rowOff>
    </xdr:from>
    <xdr:to>
      <xdr:col>4</xdr:col>
      <xdr:colOff>647513</xdr:colOff>
      <xdr:row>272</xdr:row>
      <xdr:rowOff>135033</xdr:rowOff>
    </xdr:to>
    <xdr:graphicFrame macro="">
      <xdr:nvGraphicFramePr>
        <xdr:cNvPr id="28" name="Chart 23">
          <a:extLst>
            <a:ext uri="{FF2B5EF4-FFF2-40B4-BE49-F238E27FC236}">
              <a16:creationId xmlns:a16="http://schemas.microsoft.com/office/drawing/2014/main" id="{CC66EFD4-6EA3-50B5-09C9-7F73E99A3D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4</xdr:col>
      <xdr:colOff>696722</xdr:colOff>
      <xdr:row>257</xdr:row>
      <xdr:rowOff>81245</xdr:rowOff>
    </xdr:from>
    <xdr:to>
      <xdr:col>9</xdr:col>
      <xdr:colOff>122981</xdr:colOff>
      <xdr:row>272</xdr:row>
      <xdr:rowOff>135033</xdr:rowOff>
    </xdr:to>
    <xdr:graphicFrame macro="">
      <xdr:nvGraphicFramePr>
        <xdr:cNvPr id="29" name="Chart 24">
          <a:extLst>
            <a:ext uri="{FF2B5EF4-FFF2-40B4-BE49-F238E27FC236}">
              <a16:creationId xmlns:a16="http://schemas.microsoft.com/office/drawing/2014/main" id="{832F6B77-4771-AA9E-17D4-D3272456B0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0</xdr:col>
      <xdr:colOff>604931</xdr:colOff>
      <xdr:row>276</xdr:row>
      <xdr:rowOff>32683</xdr:rowOff>
    </xdr:from>
    <xdr:to>
      <xdr:col>4</xdr:col>
      <xdr:colOff>647513</xdr:colOff>
      <xdr:row>291</xdr:row>
      <xdr:rowOff>86471</xdr:rowOff>
    </xdr:to>
    <xdr:graphicFrame macro="">
      <xdr:nvGraphicFramePr>
        <xdr:cNvPr id="30" name="Chart 25">
          <a:extLst>
            <a:ext uri="{FF2B5EF4-FFF2-40B4-BE49-F238E27FC236}">
              <a16:creationId xmlns:a16="http://schemas.microsoft.com/office/drawing/2014/main" id="{B42E4C32-3AC6-D33B-B11C-6F91CDA05C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4</xdr:col>
      <xdr:colOff>696722</xdr:colOff>
      <xdr:row>276</xdr:row>
      <xdr:rowOff>32683</xdr:rowOff>
    </xdr:from>
    <xdr:to>
      <xdr:col>9</xdr:col>
      <xdr:colOff>122981</xdr:colOff>
      <xdr:row>291</xdr:row>
      <xdr:rowOff>86471</xdr:rowOff>
    </xdr:to>
    <xdr:graphicFrame macro="">
      <xdr:nvGraphicFramePr>
        <xdr:cNvPr id="31" name="Chart 26">
          <a:extLst>
            <a:ext uri="{FF2B5EF4-FFF2-40B4-BE49-F238E27FC236}">
              <a16:creationId xmlns:a16="http://schemas.microsoft.com/office/drawing/2014/main" id="{0EEB4416-11F1-A169-D5F6-1B0C242F5F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0</xdr:col>
      <xdr:colOff>604931</xdr:colOff>
      <xdr:row>291</xdr:row>
      <xdr:rowOff>132977</xdr:rowOff>
    </xdr:from>
    <xdr:to>
      <xdr:col>4</xdr:col>
      <xdr:colOff>647513</xdr:colOff>
      <xdr:row>307</xdr:row>
      <xdr:rowOff>7471</xdr:rowOff>
    </xdr:to>
    <xdr:graphicFrame macro="">
      <xdr:nvGraphicFramePr>
        <xdr:cNvPr id="32" name="Chart 27">
          <a:extLst>
            <a:ext uri="{FF2B5EF4-FFF2-40B4-BE49-F238E27FC236}">
              <a16:creationId xmlns:a16="http://schemas.microsoft.com/office/drawing/2014/main" id="{359D9B12-6461-A91A-A8CD-F833A1970C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4</xdr:col>
      <xdr:colOff>696722</xdr:colOff>
      <xdr:row>291</xdr:row>
      <xdr:rowOff>132977</xdr:rowOff>
    </xdr:from>
    <xdr:to>
      <xdr:col>9</xdr:col>
      <xdr:colOff>122981</xdr:colOff>
      <xdr:row>307</xdr:row>
      <xdr:rowOff>7471</xdr:rowOff>
    </xdr:to>
    <xdr:graphicFrame macro="">
      <xdr:nvGraphicFramePr>
        <xdr:cNvPr id="33" name="Chart 28">
          <a:extLst>
            <a:ext uri="{FF2B5EF4-FFF2-40B4-BE49-F238E27FC236}">
              <a16:creationId xmlns:a16="http://schemas.microsoft.com/office/drawing/2014/main" id="{F2742582-E22B-79D9-E498-66D90F3ABA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7</xdr:col>
      <xdr:colOff>15875</xdr:colOff>
      <xdr:row>334</xdr:row>
      <xdr:rowOff>85725</xdr:rowOff>
    </xdr:from>
    <xdr:to>
      <xdr:col>14</xdr:col>
      <xdr:colOff>320675</xdr:colOff>
      <xdr:row>348</xdr:row>
      <xdr:rowOff>136525</xdr:rowOff>
    </xdr:to>
    <mc:AlternateContent xmlns:mc="http://schemas.openxmlformats.org/markup-compatibility/2006">
      <mc:Choice xmlns:cx4="http://schemas.microsoft.com/office/drawing/2016/5/10/chartex" Requires="cx4">
        <xdr:graphicFrame macro="">
          <xdr:nvGraphicFramePr>
            <xdr:cNvPr id="34" name="Chart 33">
              <a:extLst>
                <a:ext uri="{FF2B5EF4-FFF2-40B4-BE49-F238E27FC236}">
                  <a16:creationId xmlns:a16="http://schemas.microsoft.com/office/drawing/2014/main" id="{A8A70A48-E3AB-3C6D-9626-9D645AEC834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3"/>
            </a:graphicData>
          </a:graphic>
        </xdr:graphicFrame>
      </mc:Choice>
      <mc:Fallback>
        <xdr:sp macro="" textlink="">
          <xdr:nvSpPr>
            <xdr:cNvPr id="0" name=""/>
            <xdr:cNvSpPr>
              <a:spLocks noTextEdit="1"/>
            </xdr:cNvSpPr>
          </xdr:nvSpPr>
          <xdr:spPr>
            <a:xfrm>
              <a:off x="4835525" y="64008000"/>
              <a:ext cx="4572000" cy="27368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0141AF-1AED-4744-8B29-9A1CAEF20108}" name="Table1" displayName="Table1" ref="A2:B36" totalsRowShown="0" headerRowDxfId="3" dataDxfId="2">
  <autoFilter ref="A2:B36" xr:uid="{8FCC1AD4-A099-4D52-A78A-D210F7571CF9}"/>
  <tableColumns count="2">
    <tableColumn id="1" xr3:uid="{FDFFB1E0-1CC5-4344-ABA7-1993E5120FE8}" name="Code" dataDxfId="1"/>
    <tableColumn id="2" xr3:uid="{22F3DE51-7908-46CA-9D62-67AC90A765E7}" name="Description" dataDxfId="0"/>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6" Type="http://schemas.openxmlformats.org/officeDocument/2006/relationships/hyperlink" Target="https://doi.org/10.1061/(ASCE)0733-9437(2006)132:2(159)" TargetMode="External"/><Relationship Id="rId117" Type="http://schemas.openxmlformats.org/officeDocument/2006/relationships/hyperlink" Target="https://doi.org/10.1016/j.jenvman.2020.111853" TargetMode="External"/><Relationship Id="rId21" Type="http://schemas.openxmlformats.org/officeDocument/2006/relationships/hyperlink" Target="https://www.charlottenc.gov/files/sharedassets/city/v/1/services/stormwater/documents/water-quality/print-media/pilot/catscrystalstream.pdf" TargetMode="External"/><Relationship Id="rId42" Type="http://schemas.openxmlformats.org/officeDocument/2006/relationships/hyperlink" Target="https://doi.org/10.1061/(ASCE)IR.1943-4774.0000173" TargetMode="External"/><Relationship Id="rId47" Type="http://schemas.openxmlformats.org/officeDocument/2006/relationships/hyperlink" Target="https://doi.org/10.1061/(ASCE)0733-9496(2001)127:3(168)" TargetMode="External"/><Relationship Id="rId63" Type="http://schemas.openxmlformats.org/officeDocument/2006/relationships/hyperlink" Target="https://doi.org/10.1061/(ASCE)0733-9437(2003)129:2(82)" TargetMode="External"/><Relationship Id="rId68" Type="http://schemas.openxmlformats.org/officeDocument/2006/relationships/hyperlink" Target="https://doi.org/10.1061/(ASCE)IR.1943-4774.0000302" TargetMode="External"/><Relationship Id="rId84" Type="http://schemas.openxmlformats.org/officeDocument/2006/relationships/hyperlink" Target="https://doi.org/10.1016/j.ecoleng.2020.106128" TargetMode="External"/><Relationship Id="rId89" Type="http://schemas.openxmlformats.org/officeDocument/2006/relationships/hyperlink" Target="https://doi.org/10.2112/JCOASTRES-D-15-00195.1" TargetMode="External"/><Relationship Id="rId112" Type="http://schemas.openxmlformats.org/officeDocument/2006/relationships/hyperlink" Target="https://www.jswconline.org/content/59/2/66.short" TargetMode="External"/><Relationship Id="rId16" Type="http://schemas.openxmlformats.org/officeDocument/2006/relationships/hyperlink" Target="https://doi.org/10.13031/2013.6449" TargetMode="External"/><Relationship Id="rId107" Type="http://schemas.openxmlformats.org/officeDocument/2006/relationships/hyperlink" Target="https://doi.org/10.2489/jswc.67.1.16" TargetMode="External"/><Relationship Id="rId11" Type="http://schemas.openxmlformats.org/officeDocument/2006/relationships/hyperlink" Target="https://doi.org/10.2489/jswc.67.1.16" TargetMode="External"/><Relationship Id="rId32" Type="http://schemas.openxmlformats.org/officeDocument/2006/relationships/hyperlink" Target="https://doi.org/10.1061/(ASCE)0733-9437(2006)132:6(600)" TargetMode="External"/><Relationship Id="rId37" Type="http://schemas.openxmlformats.org/officeDocument/2006/relationships/hyperlink" Target="https://trid.trb.org/view/788439" TargetMode="External"/><Relationship Id="rId53" Type="http://schemas.openxmlformats.org/officeDocument/2006/relationships/hyperlink" Target="https://doi.org/10.1016/j.scitotenv.2022.153722" TargetMode="External"/><Relationship Id="rId58" Type="http://schemas.openxmlformats.org/officeDocument/2006/relationships/hyperlink" Target="https://doi.org/10.1061/40792(173)190" TargetMode="External"/><Relationship Id="rId74" Type="http://schemas.openxmlformats.org/officeDocument/2006/relationships/hyperlink" Target="https://doi.org/10.1007/s11270-009-0174-x" TargetMode="External"/><Relationship Id="rId79" Type="http://schemas.openxmlformats.org/officeDocument/2006/relationships/hyperlink" Target="https://doi.org/10.1016/j.jenvman.2018.03.111" TargetMode="External"/><Relationship Id="rId102" Type="http://schemas.openxmlformats.org/officeDocument/2006/relationships/hyperlink" Target="https://doi.org/10.1007/s11270-005-8266-8" TargetMode="External"/><Relationship Id="rId5" Type="http://schemas.openxmlformats.org/officeDocument/2006/relationships/hyperlink" Target="https://doi.org/10.1007/s11270-005-8266-8" TargetMode="External"/><Relationship Id="rId90" Type="http://schemas.openxmlformats.org/officeDocument/2006/relationships/hyperlink" Target="https://doi.org/10.2112/JCOASTRES-D-15-00195.1" TargetMode="External"/><Relationship Id="rId95" Type="http://schemas.openxmlformats.org/officeDocument/2006/relationships/hyperlink" Target="https://www.jswconline.org/content/59/2/66.short" TargetMode="External"/><Relationship Id="rId22" Type="http://schemas.openxmlformats.org/officeDocument/2006/relationships/hyperlink" Target="https://www.charlottenc.gov/files/sharedassets/city/v/1/services/stormwater/documents/water-quality/print-media/pilot/catscrystalstream.pdf" TargetMode="External"/><Relationship Id="rId27" Type="http://schemas.openxmlformats.org/officeDocument/2006/relationships/hyperlink" Target="https://doi.org/10.1061/(ASCE)0733-9437(2006)132:2(159)" TargetMode="External"/><Relationship Id="rId43" Type="http://schemas.openxmlformats.org/officeDocument/2006/relationships/hyperlink" Target="https://doi.org/10.1061/(ASCE)IR.1943-4774.0000173" TargetMode="External"/><Relationship Id="rId48" Type="http://schemas.openxmlformats.org/officeDocument/2006/relationships/hyperlink" Target="https://doi.org/10.13031/2013.18508" TargetMode="External"/><Relationship Id="rId64" Type="http://schemas.openxmlformats.org/officeDocument/2006/relationships/hyperlink" Target="https://doi.org/10.1016/j.watres.2019.115336" TargetMode="External"/><Relationship Id="rId69" Type="http://schemas.openxmlformats.org/officeDocument/2006/relationships/hyperlink" Target="https://doi.org/10.1061/(ASCE)IR.1943-4774.0000302" TargetMode="External"/><Relationship Id="rId113" Type="http://schemas.openxmlformats.org/officeDocument/2006/relationships/hyperlink" Target="https://www.jswconline.org/content/59/2/66.short" TargetMode="External"/><Relationship Id="rId118" Type="http://schemas.openxmlformats.org/officeDocument/2006/relationships/hyperlink" Target="https://doi.org/10.1016/j.jenvman.2020.111853" TargetMode="External"/><Relationship Id="rId80" Type="http://schemas.openxmlformats.org/officeDocument/2006/relationships/hyperlink" Target="https://doi.org/10.3390/w9020112" TargetMode="External"/><Relationship Id="rId85" Type="http://schemas.openxmlformats.org/officeDocument/2006/relationships/hyperlink" Target="https://doi.org/10.3389/fenvs.2022.863137" TargetMode="External"/><Relationship Id="rId12" Type="http://schemas.openxmlformats.org/officeDocument/2006/relationships/hyperlink" Target="https://doi.org/10.2489/jswc.67.1.16" TargetMode="External"/><Relationship Id="rId17" Type="http://schemas.openxmlformats.org/officeDocument/2006/relationships/hyperlink" Target="https://doi.org/10.3389/fenvs.2018.00071" TargetMode="External"/><Relationship Id="rId33" Type="http://schemas.openxmlformats.org/officeDocument/2006/relationships/hyperlink" Target="https://doi.org/10.1061/(ASCE)0733-9437(2006)132:6(600)" TargetMode="External"/><Relationship Id="rId38" Type="http://schemas.openxmlformats.org/officeDocument/2006/relationships/hyperlink" Target="https://doi.org/10.1016/j.ecoleng.2013.01.019" TargetMode="External"/><Relationship Id="rId59" Type="http://schemas.openxmlformats.org/officeDocument/2006/relationships/hyperlink" Target="https://doi.org/10.1061/40792(173)190" TargetMode="External"/><Relationship Id="rId103" Type="http://schemas.openxmlformats.org/officeDocument/2006/relationships/hyperlink" Target="https://doi.org/10.1007/s11270-005-8266-8" TargetMode="External"/><Relationship Id="rId108" Type="http://schemas.openxmlformats.org/officeDocument/2006/relationships/hyperlink" Target="https://doi.org/10.2489/jswc.67.1.16" TargetMode="External"/><Relationship Id="rId54" Type="http://schemas.openxmlformats.org/officeDocument/2006/relationships/hyperlink" Target="https://doi.org/10.1016/j.scitotenv.2022.153722" TargetMode="External"/><Relationship Id="rId70" Type="http://schemas.openxmlformats.org/officeDocument/2006/relationships/hyperlink" Target="https://doi.org/10.2134/jeq2014.01.0036" TargetMode="External"/><Relationship Id="rId75" Type="http://schemas.openxmlformats.org/officeDocument/2006/relationships/hyperlink" Target="https://doi.org/10.1007/s11270-009-0174-x" TargetMode="External"/><Relationship Id="rId91" Type="http://schemas.openxmlformats.org/officeDocument/2006/relationships/hyperlink" Target="https://doi.org/10.1177/0361198106198400113" TargetMode="External"/><Relationship Id="rId96" Type="http://schemas.openxmlformats.org/officeDocument/2006/relationships/hyperlink" Target="https://doi.org/10.1016/j.jenvman.2020.111853" TargetMode="External"/><Relationship Id="rId1" Type="http://schemas.openxmlformats.org/officeDocument/2006/relationships/hyperlink" Target="https://doi.org/10.13031/2013.3008" TargetMode="External"/><Relationship Id="rId6" Type="http://schemas.openxmlformats.org/officeDocument/2006/relationships/hyperlink" Target="https://doi.org/10.1007/s11270-005-8266-8" TargetMode="External"/><Relationship Id="rId23" Type="http://schemas.openxmlformats.org/officeDocument/2006/relationships/hyperlink" Target="https://doi.org/10.1111/jawr.12145" TargetMode="External"/><Relationship Id="rId28" Type="http://schemas.openxmlformats.org/officeDocument/2006/relationships/hyperlink" Target="https://pubs.usgs.gov/misc/FISC_1947-2006/pdf/1st-7thFISCs-CD/7thFISC/7Fisc-V2/7FSC2-10.pdf" TargetMode="External"/><Relationship Id="rId49" Type="http://schemas.openxmlformats.org/officeDocument/2006/relationships/hyperlink" Target="https://doi.org/10.13031/2013.18508" TargetMode="External"/><Relationship Id="rId114" Type="http://schemas.openxmlformats.org/officeDocument/2006/relationships/hyperlink" Target="https://www.jswconline.org/content/59/2/66.short" TargetMode="External"/><Relationship Id="rId119" Type="http://schemas.openxmlformats.org/officeDocument/2006/relationships/hyperlink" Target="https://doi.org/10.5367/000000010791745394" TargetMode="External"/><Relationship Id="rId10" Type="http://schemas.openxmlformats.org/officeDocument/2006/relationships/hyperlink" Target="https://doi.org/10.13031/2013.24225" TargetMode="External"/><Relationship Id="rId31" Type="http://schemas.openxmlformats.org/officeDocument/2006/relationships/hyperlink" Target="https://doi.org/10.2134/jeq2016.03.0089" TargetMode="External"/><Relationship Id="rId44" Type="http://schemas.openxmlformats.org/officeDocument/2006/relationships/hyperlink" Target="https://doi.org/10.1061/JSWBAY.0000872" TargetMode="External"/><Relationship Id="rId52" Type="http://schemas.openxmlformats.org/officeDocument/2006/relationships/hyperlink" Target="https://doi.org/10.1016/j.jenvman.2022.116120" TargetMode="External"/><Relationship Id="rId60" Type="http://schemas.openxmlformats.org/officeDocument/2006/relationships/hyperlink" Target="https://doi.org/10.2489/jswc.63.3.143" TargetMode="External"/><Relationship Id="rId65" Type="http://schemas.openxmlformats.org/officeDocument/2006/relationships/hyperlink" Target="https://doi.org/10.1016/j.watres.2019.115336" TargetMode="External"/><Relationship Id="rId73" Type="http://schemas.openxmlformats.org/officeDocument/2006/relationships/hyperlink" Target="https://doi.org/10.1016/j.jenvman.2021.113647" TargetMode="External"/><Relationship Id="rId78" Type="http://schemas.openxmlformats.org/officeDocument/2006/relationships/hyperlink" Target="https://doi.org/10.1016/j.jenvman.2018.03.111" TargetMode="External"/><Relationship Id="rId81" Type="http://schemas.openxmlformats.org/officeDocument/2006/relationships/hyperlink" Target="https://doi.org/10.3390/w9020112" TargetMode="External"/><Relationship Id="rId86" Type="http://schemas.openxmlformats.org/officeDocument/2006/relationships/hyperlink" Target="https://doi.org/10.3389/fenvs.2022.863137" TargetMode="External"/><Relationship Id="rId94" Type="http://schemas.openxmlformats.org/officeDocument/2006/relationships/hyperlink" Target="https://www.jswconline.org/content/59/2/66.short" TargetMode="External"/><Relationship Id="rId99" Type="http://schemas.openxmlformats.org/officeDocument/2006/relationships/hyperlink" Target="https://doi.org/10.1007/s11270-006-9221-z" TargetMode="External"/><Relationship Id="rId101" Type="http://schemas.openxmlformats.org/officeDocument/2006/relationships/hyperlink" Target="https://doi.org/10.1061/(ASCE)EE.1943-7870.0000026" TargetMode="External"/><Relationship Id="rId4" Type="http://schemas.openxmlformats.org/officeDocument/2006/relationships/hyperlink" Target="https://doi.org/10.1007/s10661-018-7069-5" TargetMode="External"/><Relationship Id="rId9" Type="http://schemas.openxmlformats.org/officeDocument/2006/relationships/hyperlink" Target="https://doi.org/10.13031/2013.24225" TargetMode="External"/><Relationship Id="rId13" Type="http://schemas.openxmlformats.org/officeDocument/2006/relationships/hyperlink" Target="https://doi.org/10.3390/w8030076" TargetMode="External"/><Relationship Id="rId18" Type="http://schemas.openxmlformats.org/officeDocument/2006/relationships/hyperlink" Target="https://doi.org/10.3389/fenvs.2018.00071" TargetMode="External"/><Relationship Id="rId39" Type="http://schemas.openxmlformats.org/officeDocument/2006/relationships/hyperlink" Target="https://doi.org/10.1016/j.ecoleng.2013.01.019" TargetMode="External"/><Relationship Id="rId109" Type="http://schemas.openxmlformats.org/officeDocument/2006/relationships/hyperlink" Target="https://doi.org/10.2489/jswc.67.1.16" TargetMode="External"/><Relationship Id="rId34" Type="http://schemas.openxmlformats.org/officeDocument/2006/relationships/hyperlink" Target="https://www.jswconline.org/content/55/4/473.short" TargetMode="External"/><Relationship Id="rId50" Type="http://schemas.openxmlformats.org/officeDocument/2006/relationships/hyperlink" Target="https://doi.org/10.1002/hyp.7539" TargetMode="External"/><Relationship Id="rId55" Type="http://schemas.openxmlformats.org/officeDocument/2006/relationships/hyperlink" Target="https://doi.org/10.2489/jswc.73.1.24" TargetMode="External"/><Relationship Id="rId76" Type="http://schemas.openxmlformats.org/officeDocument/2006/relationships/hyperlink" Target="https://doi.org/10.1061/(ASCE)0733-9437(2009)135:2(217)" TargetMode="External"/><Relationship Id="rId97" Type="http://schemas.openxmlformats.org/officeDocument/2006/relationships/hyperlink" Target="https://doi.org/10.1016/j.jenvman.2020.111853" TargetMode="External"/><Relationship Id="rId104" Type="http://schemas.openxmlformats.org/officeDocument/2006/relationships/hyperlink" Target="https://doi.org/10.2489/jswc.67.1.16" TargetMode="External"/><Relationship Id="rId7" Type="http://schemas.openxmlformats.org/officeDocument/2006/relationships/hyperlink" Target="https://doi.org/10.1016/j.ecoleng.2016.02.038" TargetMode="External"/><Relationship Id="rId71" Type="http://schemas.openxmlformats.org/officeDocument/2006/relationships/hyperlink" Target="https://doi.org/10.2134/jeq2014.01.0036" TargetMode="External"/><Relationship Id="rId92" Type="http://schemas.openxmlformats.org/officeDocument/2006/relationships/hyperlink" Target="https://doi.org/10.1177/0361198106198400113" TargetMode="External"/><Relationship Id="rId2" Type="http://schemas.openxmlformats.org/officeDocument/2006/relationships/hyperlink" Target="https://doi.org/10.13031/2013.3008" TargetMode="External"/><Relationship Id="rId29" Type="http://schemas.openxmlformats.org/officeDocument/2006/relationships/hyperlink" Target="https://doi.org/10.46429/jaupr.v92i1-2.2617" TargetMode="External"/><Relationship Id="rId24" Type="http://schemas.openxmlformats.org/officeDocument/2006/relationships/hyperlink" Target="https://doi.org/10.1016/j.ecoleng.2011.02.004" TargetMode="External"/><Relationship Id="rId40" Type="http://schemas.openxmlformats.org/officeDocument/2006/relationships/hyperlink" Target="https://doi.org/10.13031/trans.58.10405" TargetMode="External"/><Relationship Id="rId45" Type="http://schemas.openxmlformats.org/officeDocument/2006/relationships/hyperlink" Target="https://doi.org/10.1061/JSWBAY.0000872" TargetMode="External"/><Relationship Id="rId66" Type="http://schemas.openxmlformats.org/officeDocument/2006/relationships/hyperlink" Target="https://doi.org/10.1061/(ASCE)EE.1943-7870.0001296" TargetMode="External"/><Relationship Id="rId87" Type="http://schemas.openxmlformats.org/officeDocument/2006/relationships/hyperlink" Target="https://doi.org/10.2489/jswc.68.1.60" TargetMode="External"/><Relationship Id="rId110" Type="http://schemas.openxmlformats.org/officeDocument/2006/relationships/hyperlink" Target="https://doi.org/10.1061/9780784479858.033" TargetMode="External"/><Relationship Id="rId115" Type="http://schemas.openxmlformats.org/officeDocument/2006/relationships/hyperlink" Target="https://www.jswconline.org/content/59/2/66.short" TargetMode="External"/><Relationship Id="rId61" Type="http://schemas.openxmlformats.org/officeDocument/2006/relationships/hyperlink" Target="https://doi.org/10.2489/jswc.63.3.143" TargetMode="External"/><Relationship Id="rId82" Type="http://schemas.openxmlformats.org/officeDocument/2006/relationships/hyperlink" Target="https://doi.org/10.1016/j.watres.2012.02.037" TargetMode="External"/><Relationship Id="rId19" Type="http://schemas.openxmlformats.org/officeDocument/2006/relationships/hyperlink" Target="https://doi.org/10.1061/(ASCE)EE.1943-7870.0000583" TargetMode="External"/><Relationship Id="rId14" Type="http://schemas.openxmlformats.org/officeDocument/2006/relationships/hyperlink" Target="https://doi.org/10.3390/w8030076" TargetMode="External"/><Relationship Id="rId30" Type="http://schemas.openxmlformats.org/officeDocument/2006/relationships/hyperlink" Target="https://doi.org/10.46429/jaupr.v92i1-2.2617" TargetMode="External"/><Relationship Id="rId35" Type="http://schemas.openxmlformats.org/officeDocument/2006/relationships/hyperlink" Target="https://www.jswconline.org/content/55/4/473.short" TargetMode="External"/><Relationship Id="rId56" Type="http://schemas.openxmlformats.org/officeDocument/2006/relationships/hyperlink" Target="https://doi.org/10.2489/jswc.73.1.24" TargetMode="External"/><Relationship Id="rId77" Type="http://schemas.openxmlformats.org/officeDocument/2006/relationships/hyperlink" Target="https://doi.org/10.1061/(ASCE)0733-9437(2009)135:2(217)" TargetMode="External"/><Relationship Id="rId100" Type="http://schemas.openxmlformats.org/officeDocument/2006/relationships/hyperlink" Target="https://doi.org/10.1061/(ASCE)EE.1943-7870.0000026" TargetMode="External"/><Relationship Id="rId105" Type="http://schemas.openxmlformats.org/officeDocument/2006/relationships/hyperlink" Target="https://doi.org/10.2489/jswc.67.1.16" TargetMode="External"/><Relationship Id="rId8" Type="http://schemas.openxmlformats.org/officeDocument/2006/relationships/hyperlink" Target="https://doi.org/10.1016/j.ecoleng.2016.02.038" TargetMode="External"/><Relationship Id="rId51" Type="http://schemas.openxmlformats.org/officeDocument/2006/relationships/hyperlink" Target="https://doi.org/10.1016/j.jenvman.2022.116120" TargetMode="External"/><Relationship Id="rId72" Type="http://schemas.openxmlformats.org/officeDocument/2006/relationships/hyperlink" Target="https://doi.org/10.1016/j.jenvman.2021.113647" TargetMode="External"/><Relationship Id="rId93" Type="http://schemas.openxmlformats.org/officeDocument/2006/relationships/hyperlink" Target="https://doi.org/10.3390/w7073407" TargetMode="External"/><Relationship Id="rId98" Type="http://schemas.openxmlformats.org/officeDocument/2006/relationships/hyperlink" Target="https://doi.org/10.1007/s11270-006-9221-z" TargetMode="External"/><Relationship Id="rId3" Type="http://schemas.openxmlformats.org/officeDocument/2006/relationships/hyperlink" Target="https://doi.org/10.1007/s10661-018-7069-5" TargetMode="External"/><Relationship Id="rId25" Type="http://schemas.openxmlformats.org/officeDocument/2006/relationships/hyperlink" Target="https://doi.org/10.1016/j.ecoleng.2011.02.004" TargetMode="External"/><Relationship Id="rId46" Type="http://schemas.openxmlformats.org/officeDocument/2006/relationships/hyperlink" Target="https://doi.org/10.1061/(ASCE)0733-9496(2001)127:3(168)" TargetMode="External"/><Relationship Id="rId67" Type="http://schemas.openxmlformats.org/officeDocument/2006/relationships/hyperlink" Target="https://doi.org/10.1061/(ASCE)EE.1943-7870.0001296" TargetMode="External"/><Relationship Id="rId116" Type="http://schemas.openxmlformats.org/officeDocument/2006/relationships/hyperlink" Target="https://www.jswconline.org/content/59/2/66.short" TargetMode="External"/><Relationship Id="rId20" Type="http://schemas.openxmlformats.org/officeDocument/2006/relationships/hyperlink" Target="https://doi.org/10.1061/(ASCE)EE.1943-7870.0000583" TargetMode="External"/><Relationship Id="rId41" Type="http://schemas.openxmlformats.org/officeDocument/2006/relationships/hyperlink" Target="https://doi.org/10.13031/trans.58.10405" TargetMode="External"/><Relationship Id="rId62" Type="http://schemas.openxmlformats.org/officeDocument/2006/relationships/hyperlink" Target="https://doi.org/10.1061/(ASCE)0733-9437(2003)129:2(82)" TargetMode="External"/><Relationship Id="rId83" Type="http://schemas.openxmlformats.org/officeDocument/2006/relationships/hyperlink" Target="https://doi.org/10.1016/j.watres.2012.02.037" TargetMode="External"/><Relationship Id="rId88" Type="http://schemas.openxmlformats.org/officeDocument/2006/relationships/hyperlink" Target="https://doi.org/10.2489/jswc.68.1.60" TargetMode="External"/><Relationship Id="rId111" Type="http://schemas.openxmlformats.org/officeDocument/2006/relationships/hyperlink" Target="https://www.jswconline.org/content/59/2/66.short" TargetMode="External"/><Relationship Id="rId15" Type="http://schemas.openxmlformats.org/officeDocument/2006/relationships/hyperlink" Target="https://doi.org/10.13031/2013.6449" TargetMode="External"/><Relationship Id="rId36" Type="http://schemas.openxmlformats.org/officeDocument/2006/relationships/hyperlink" Target="https://trid.trb.org/view/788439" TargetMode="External"/><Relationship Id="rId57" Type="http://schemas.openxmlformats.org/officeDocument/2006/relationships/hyperlink" Target="https://doi.org/10.1080/10934520600656620" TargetMode="External"/><Relationship Id="rId106" Type="http://schemas.openxmlformats.org/officeDocument/2006/relationships/hyperlink" Target="https://doi.org/10.2489/jswc.67.1.16"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7DE0D-6BF8-41DF-B387-E7D1C2BF6A0E}">
  <dimension ref="A1:W28"/>
  <sheetViews>
    <sheetView showGridLines="0" workbookViewId="0">
      <selection activeCell="B4" sqref="B4"/>
    </sheetView>
  </sheetViews>
  <sheetFormatPr defaultRowHeight="15" x14ac:dyDescent="0.25"/>
  <cols>
    <col min="1" max="1" width="14.5703125" style="9" bestFit="1" customWidth="1"/>
    <col min="2" max="2" width="149.85546875" style="9" customWidth="1"/>
    <col min="3" max="20" width="9.140625" style="9"/>
    <col min="21" max="21" width="9.140625" style="9" customWidth="1"/>
    <col min="22" max="16384" width="9.140625" style="9"/>
  </cols>
  <sheetData>
    <row r="1" spans="1:23" ht="15" customHeight="1" x14ac:dyDescent="0.55000000000000004">
      <c r="A1" s="68" t="s">
        <v>0</v>
      </c>
      <c r="B1" s="68"/>
      <c r="C1" s="68"/>
      <c r="D1" s="28"/>
      <c r="E1" s="28"/>
      <c r="F1" s="28"/>
      <c r="G1" s="28"/>
      <c r="H1" s="28"/>
      <c r="I1" s="28"/>
      <c r="J1" s="28"/>
      <c r="K1" s="29"/>
      <c r="L1" s="29"/>
      <c r="M1" s="30"/>
      <c r="N1" s="30"/>
      <c r="O1" s="30"/>
      <c r="P1" s="30"/>
      <c r="Q1" s="30"/>
      <c r="R1" s="30"/>
      <c r="S1" s="30"/>
      <c r="T1" s="30"/>
      <c r="U1" s="30"/>
      <c r="V1" s="30"/>
      <c r="W1" s="30"/>
    </row>
    <row r="2" spans="1:23" ht="15" customHeight="1" x14ac:dyDescent="0.55000000000000004">
      <c r="A2" s="68"/>
      <c r="B2" s="68"/>
      <c r="C2" s="68"/>
      <c r="D2" s="28"/>
      <c r="E2" s="28"/>
      <c r="F2" s="28"/>
      <c r="G2" s="28"/>
      <c r="H2" s="28"/>
      <c r="I2" s="28"/>
      <c r="J2" s="28"/>
      <c r="K2" s="29"/>
      <c r="L2" s="29"/>
      <c r="M2" s="30"/>
      <c r="N2" s="30"/>
      <c r="O2" s="30"/>
      <c r="P2" s="30"/>
      <c r="Q2" s="30"/>
      <c r="R2" s="30"/>
      <c r="S2" s="30"/>
      <c r="T2" s="30"/>
      <c r="U2" s="30"/>
      <c r="V2" s="30"/>
      <c r="W2" s="30"/>
    </row>
    <row r="3" spans="1:23" ht="15" customHeight="1" x14ac:dyDescent="0.55000000000000004">
      <c r="A3" s="68"/>
      <c r="B3" s="68"/>
      <c r="C3" s="68"/>
      <c r="D3" s="28"/>
      <c r="E3" s="28"/>
      <c r="F3" s="28"/>
      <c r="G3" s="28"/>
      <c r="H3" s="28"/>
      <c r="I3" s="28"/>
      <c r="J3" s="28"/>
      <c r="K3" s="29"/>
      <c r="L3" s="29"/>
      <c r="M3" s="30"/>
      <c r="N3" s="30"/>
      <c r="O3" s="30"/>
      <c r="P3" s="30"/>
      <c r="Q3" s="30"/>
      <c r="R3" s="30"/>
      <c r="S3" s="30"/>
      <c r="T3" s="30"/>
      <c r="U3" s="30"/>
      <c r="V3" s="30"/>
      <c r="W3" s="30"/>
    </row>
    <row r="4" spans="1:23" ht="15" customHeight="1" x14ac:dyDescent="0.25">
      <c r="A4" s="31" t="s">
        <v>425</v>
      </c>
      <c r="B4" s="32">
        <v>1.05</v>
      </c>
      <c r="C4" s="33"/>
      <c r="D4" s="33"/>
      <c r="E4" s="33"/>
      <c r="F4" s="33"/>
      <c r="G4" s="33"/>
      <c r="H4" s="33"/>
      <c r="I4" s="33"/>
      <c r="J4" s="33"/>
      <c r="K4" s="29"/>
      <c r="L4" s="29"/>
    </row>
    <row r="5" spans="1:23" ht="15" customHeight="1" x14ac:dyDescent="0.25">
      <c r="A5" s="69" t="s">
        <v>1</v>
      </c>
      <c r="B5" s="69"/>
      <c r="C5" s="33"/>
      <c r="D5" s="33"/>
      <c r="E5" s="33"/>
      <c r="F5" s="33"/>
      <c r="G5" s="33"/>
      <c r="H5" s="33"/>
      <c r="I5" s="33"/>
      <c r="J5" s="33"/>
      <c r="K5" s="29"/>
      <c r="L5" s="29"/>
    </row>
    <row r="6" spans="1:23" ht="15" customHeight="1" x14ac:dyDescent="0.25">
      <c r="A6" s="70" t="s">
        <v>2</v>
      </c>
      <c r="B6" s="70"/>
      <c r="C6" s="34"/>
      <c r="D6" s="34"/>
      <c r="E6" s="34"/>
      <c r="F6" s="34"/>
      <c r="G6" s="34"/>
      <c r="H6" s="34"/>
      <c r="I6" s="34"/>
      <c r="J6" s="34"/>
      <c r="K6" s="29"/>
      <c r="L6" s="29"/>
    </row>
    <row r="7" spans="1:23" ht="15" customHeight="1" x14ac:dyDescent="0.25">
      <c r="A7" s="70"/>
      <c r="B7" s="70"/>
      <c r="C7" s="34"/>
      <c r="D7" s="34"/>
      <c r="E7" s="34"/>
      <c r="F7" s="34"/>
      <c r="G7" s="34"/>
      <c r="H7" s="34"/>
      <c r="I7" s="34"/>
      <c r="J7" s="34"/>
    </row>
    <row r="8" spans="1:23" ht="15" customHeight="1" x14ac:dyDescent="0.25">
      <c r="A8" s="70"/>
      <c r="B8" s="70"/>
      <c r="C8" s="34"/>
      <c r="D8" s="34"/>
      <c r="E8" s="34"/>
      <c r="F8" s="34"/>
      <c r="G8" s="34"/>
      <c r="H8" s="34"/>
      <c r="I8" s="34"/>
      <c r="J8" s="34"/>
    </row>
    <row r="9" spans="1:23" ht="15" customHeight="1" x14ac:dyDescent="0.25">
      <c r="A9" s="70"/>
      <c r="B9" s="70"/>
      <c r="C9" s="34"/>
      <c r="D9" s="34"/>
      <c r="E9" s="34"/>
      <c r="F9" s="34"/>
      <c r="G9" s="34"/>
      <c r="H9" s="34"/>
      <c r="I9" s="34"/>
      <c r="J9" s="34"/>
    </row>
    <row r="10" spans="1:23" ht="15" customHeight="1" x14ac:dyDescent="0.25">
      <c r="A10" s="70"/>
      <c r="B10" s="70"/>
      <c r="C10" s="34"/>
      <c r="D10" s="34"/>
      <c r="E10" s="34"/>
      <c r="F10" s="34"/>
      <c r="G10" s="34"/>
      <c r="H10" s="34"/>
      <c r="I10" s="34"/>
      <c r="J10" s="34"/>
    </row>
    <row r="11" spans="1:23" x14ac:dyDescent="0.25">
      <c r="A11" s="70"/>
      <c r="B11" s="70"/>
    </row>
    <row r="12" spans="1:23" ht="15.75" x14ac:dyDescent="0.25">
      <c r="A12" s="65" t="s">
        <v>3</v>
      </c>
      <c r="B12" s="66"/>
    </row>
    <row r="13" spans="1:23" x14ac:dyDescent="0.25">
      <c r="A13" s="35" t="s">
        <v>4</v>
      </c>
      <c r="B13" s="35" t="s">
        <v>5</v>
      </c>
    </row>
    <row r="14" spans="1:23" x14ac:dyDescent="0.25">
      <c r="A14" s="36" t="s">
        <v>6</v>
      </c>
      <c r="B14" s="10" t="s">
        <v>7</v>
      </c>
    </row>
    <row r="15" spans="1:23" x14ac:dyDescent="0.25">
      <c r="A15" s="36" t="s">
        <v>8</v>
      </c>
      <c r="B15" s="10" t="s">
        <v>9</v>
      </c>
    </row>
    <row r="16" spans="1:23" x14ac:dyDescent="0.25">
      <c r="A16" s="36" t="s">
        <v>10</v>
      </c>
      <c r="B16" s="10" t="s">
        <v>488</v>
      </c>
    </row>
    <row r="17" spans="1:2" x14ac:dyDescent="0.25">
      <c r="A17" s="36" t="s">
        <v>11</v>
      </c>
      <c r="B17" s="10" t="s">
        <v>486</v>
      </c>
    </row>
    <row r="18" spans="1:2" x14ac:dyDescent="0.25">
      <c r="A18" s="38" t="s">
        <v>487</v>
      </c>
      <c r="B18" s="10" t="s">
        <v>489</v>
      </c>
    </row>
    <row r="19" spans="1:2" x14ac:dyDescent="0.25">
      <c r="A19" s="38" t="s">
        <v>490</v>
      </c>
      <c r="B19" s="10" t="s">
        <v>491</v>
      </c>
    </row>
    <row r="20" spans="1:2" x14ac:dyDescent="0.25">
      <c r="A20" s="38" t="s">
        <v>494</v>
      </c>
      <c r="B20" s="10" t="s">
        <v>495</v>
      </c>
    </row>
    <row r="22" spans="1:2" ht="15.75" x14ac:dyDescent="0.25">
      <c r="A22" s="65" t="s">
        <v>12</v>
      </c>
      <c r="B22" s="66"/>
    </row>
    <row r="23" spans="1:2" x14ac:dyDescent="0.25">
      <c r="A23" s="67" t="s">
        <v>426</v>
      </c>
      <c r="B23" s="67"/>
    </row>
    <row r="24" spans="1:2" x14ac:dyDescent="0.25">
      <c r="A24" s="67"/>
      <c r="B24" s="67"/>
    </row>
    <row r="27" spans="1:2" ht="15.75" x14ac:dyDescent="0.25">
      <c r="A27" s="65" t="s">
        <v>417</v>
      </c>
      <c r="B27" s="66"/>
    </row>
    <row r="28" spans="1:2" x14ac:dyDescent="0.25">
      <c r="A28" s="10" t="s">
        <v>418</v>
      </c>
    </row>
  </sheetData>
  <sheetProtection sheet="1" objects="1" scenarios="1"/>
  <mergeCells count="7">
    <mergeCell ref="A27:B27"/>
    <mergeCell ref="A23:B24"/>
    <mergeCell ref="A1:C3"/>
    <mergeCell ref="A5:B5"/>
    <mergeCell ref="A6:B11"/>
    <mergeCell ref="A12:B12"/>
    <mergeCell ref="A22:B22"/>
  </mergeCells>
  <hyperlinks>
    <hyperlink ref="A17" location="Analysis!A1" display="Analysis" xr:uid="{6EC57EFA-A591-431C-9C00-782D74F32CCF}"/>
    <hyperlink ref="A16" location="Database!A1" display="Database" xr:uid="{2403AA9A-7183-4F81-B538-8BF38DE44894}"/>
    <hyperlink ref="A15" location="'List of Studies'!A1" display="List of Studies" xr:uid="{4CE887B6-E143-4B44-9737-6FEA0F8D3F4F}"/>
    <hyperlink ref="A14" location="'Data Dictionary'!A1" display="Data Dictionary" xr:uid="{7BF8C6BA-F5D1-4A55-A967-9AAA05A4F6F5}"/>
    <hyperlink ref="A18" location="'Regression Data'!A1" display="Regression Data" xr:uid="{9FBB16B9-C7A9-4CD9-8F39-992FCB2C3A1A}"/>
    <hyperlink ref="A19" location="Analysis!B316" display="Equations" xr:uid="{3B27C7DA-64F8-42B7-A6C8-F31E93E2EC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64A87-17D3-46D9-B835-00FFDDD358F6}">
  <dimension ref="A1:E43"/>
  <sheetViews>
    <sheetView workbookViewId="0">
      <selection activeCell="B32" sqref="B32"/>
    </sheetView>
  </sheetViews>
  <sheetFormatPr defaultColWidth="9.140625" defaultRowHeight="13.5" x14ac:dyDescent="0.25"/>
  <cols>
    <col min="1" max="1" width="22.140625" style="10" customWidth="1"/>
    <col min="2" max="2" width="152.140625" style="10" customWidth="1"/>
    <col min="3" max="16384" width="9.140625" style="10"/>
  </cols>
  <sheetData>
    <row r="1" spans="1:5" ht="15.75" x14ac:dyDescent="0.25">
      <c r="A1" s="71" t="s">
        <v>13</v>
      </c>
      <c r="B1" s="71"/>
    </row>
    <row r="2" spans="1:5" x14ac:dyDescent="0.25">
      <c r="A2" s="19" t="s">
        <v>14</v>
      </c>
      <c r="B2" s="20" t="s">
        <v>5</v>
      </c>
    </row>
    <row r="3" spans="1:5" x14ac:dyDescent="0.25">
      <c r="A3" s="19" t="s">
        <v>15</v>
      </c>
      <c r="B3" s="20" t="s">
        <v>16</v>
      </c>
      <c r="E3" s="20"/>
    </row>
    <row r="4" spans="1:5" x14ac:dyDescent="0.25">
      <c r="A4" s="19" t="s">
        <v>17</v>
      </c>
      <c r="B4" s="20" t="s">
        <v>18</v>
      </c>
      <c r="E4" s="20"/>
    </row>
    <row r="5" spans="1:5" x14ac:dyDescent="0.25">
      <c r="A5" s="19" t="s">
        <v>19</v>
      </c>
      <c r="B5" s="20" t="s">
        <v>20</v>
      </c>
      <c r="E5" s="20"/>
    </row>
    <row r="6" spans="1:5" x14ac:dyDescent="0.25">
      <c r="A6" s="19" t="s">
        <v>110</v>
      </c>
      <c r="B6" s="20" t="s">
        <v>420</v>
      </c>
    </row>
    <row r="7" spans="1:5" x14ac:dyDescent="0.25">
      <c r="A7" s="19" t="s">
        <v>111</v>
      </c>
      <c r="B7" s="20" t="s">
        <v>423</v>
      </c>
    </row>
    <row r="8" spans="1:5" x14ac:dyDescent="0.25">
      <c r="A8" s="19" t="s">
        <v>421</v>
      </c>
      <c r="B8" s="20" t="s">
        <v>422</v>
      </c>
    </row>
    <row r="9" spans="1:5" x14ac:dyDescent="0.25">
      <c r="A9" s="19" t="s">
        <v>21</v>
      </c>
      <c r="B9" s="20" t="s">
        <v>22</v>
      </c>
    </row>
    <row r="10" spans="1:5" x14ac:dyDescent="0.25">
      <c r="A10" s="19" t="s">
        <v>23</v>
      </c>
      <c r="B10" s="20" t="s">
        <v>24</v>
      </c>
    </row>
    <row r="11" spans="1:5" x14ac:dyDescent="0.25">
      <c r="A11" s="19" t="s">
        <v>25</v>
      </c>
      <c r="B11" s="20" t="s">
        <v>26</v>
      </c>
    </row>
    <row r="12" spans="1:5" x14ac:dyDescent="0.25">
      <c r="A12" s="19" t="s">
        <v>27</v>
      </c>
      <c r="B12" s="20" t="s">
        <v>28</v>
      </c>
    </row>
    <row r="13" spans="1:5" x14ac:dyDescent="0.25">
      <c r="A13" s="19" t="s">
        <v>29</v>
      </c>
      <c r="B13" s="20" t="s">
        <v>30</v>
      </c>
    </row>
    <row r="14" spans="1:5" x14ac:dyDescent="0.25">
      <c r="A14" s="19" t="s">
        <v>31</v>
      </c>
      <c r="B14" s="20" t="s">
        <v>32</v>
      </c>
    </row>
    <row r="15" spans="1:5" x14ac:dyDescent="0.25">
      <c r="A15" s="19" t="s">
        <v>33</v>
      </c>
      <c r="B15" s="20" t="s">
        <v>34</v>
      </c>
    </row>
    <row r="16" spans="1:5" x14ac:dyDescent="0.25">
      <c r="A16" s="19" t="s">
        <v>35</v>
      </c>
      <c r="B16" s="20" t="s">
        <v>36</v>
      </c>
    </row>
    <row r="17" spans="1:2" x14ac:dyDescent="0.25">
      <c r="A17" s="19" t="s">
        <v>37</v>
      </c>
      <c r="B17" s="20" t="s">
        <v>38</v>
      </c>
    </row>
    <row r="18" spans="1:2" x14ac:dyDescent="0.25">
      <c r="A18" s="19" t="s">
        <v>39</v>
      </c>
      <c r="B18" s="20" t="s">
        <v>40</v>
      </c>
    </row>
    <row r="19" spans="1:2" x14ac:dyDescent="0.25">
      <c r="A19" s="21" t="s">
        <v>41</v>
      </c>
      <c r="B19" s="20" t="s">
        <v>42</v>
      </c>
    </row>
    <row r="20" spans="1:2" x14ac:dyDescent="0.25">
      <c r="A20" s="22" t="s">
        <v>43</v>
      </c>
      <c r="B20" s="20" t="s">
        <v>44</v>
      </c>
    </row>
    <row r="21" spans="1:2" x14ac:dyDescent="0.25">
      <c r="A21" s="22" t="s">
        <v>45</v>
      </c>
      <c r="B21" s="20" t="s">
        <v>46</v>
      </c>
    </row>
    <row r="22" spans="1:2" x14ac:dyDescent="0.25">
      <c r="A22" s="19" t="s">
        <v>47</v>
      </c>
      <c r="B22" s="20" t="s">
        <v>48</v>
      </c>
    </row>
    <row r="23" spans="1:2" x14ac:dyDescent="0.25">
      <c r="A23" s="19" t="s">
        <v>509</v>
      </c>
      <c r="B23" s="20" t="s">
        <v>510</v>
      </c>
    </row>
    <row r="24" spans="1:2" x14ac:dyDescent="0.25">
      <c r="A24" s="19" t="s">
        <v>50</v>
      </c>
      <c r="B24" s="20" t="s">
        <v>527</v>
      </c>
    </row>
    <row r="25" spans="1:2" x14ac:dyDescent="0.25">
      <c r="A25" s="19" t="s">
        <v>511</v>
      </c>
      <c r="B25" s="20" t="s">
        <v>512</v>
      </c>
    </row>
    <row r="26" spans="1:2" x14ac:dyDescent="0.25">
      <c r="A26" s="19" t="s">
        <v>513</v>
      </c>
      <c r="B26" s="20" t="s">
        <v>514</v>
      </c>
    </row>
    <row r="27" spans="1:2" x14ac:dyDescent="0.25">
      <c r="A27" s="19" t="s">
        <v>515</v>
      </c>
      <c r="B27" s="20" t="s">
        <v>516</v>
      </c>
    </row>
    <row r="28" spans="1:2" x14ac:dyDescent="0.25">
      <c r="A28" s="19" t="s">
        <v>517</v>
      </c>
      <c r="B28" s="20" t="s">
        <v>518</v>
      </c>
    </row>
    <row r="29" spans="1:2" x14ac:dyDescent="0.25">
      <c r="A29" s="19" t="s">
        <v>51</v>
      </c>
      <c r="B29" s="20" t="s">
        <v>528</v>
      </c>
    </row>
    <row r="30" spans="1:2" x14ac:dyDescent="0.25">
      <c r="A30" s="19" t="s">
        <v>519</v>
      </c>
      <c r="B30" s="20" t="s">
        <v>520</v>
      </c>
    </row>
    <row r="31" spans="1:2" x14ac:dyDescent="0.25">
      <c r="A31" s="19" t="s">
        <v>521</v>
      </c>
      <c r="B31" s="20" t="s">
        <v>522</v>
      </c>
    </row>
    <row r="32" spans="1:2" x14ac:dyDescent="0.25">
      <c r="A32" s="19" t="s">
        <v>523</v>
      </c>
      <c r="B32" s="20" t="s">
        <v>524</v>
      </c>
    </row>
    <row r="33" spans="1:2" x14ac:dyDescent="0.25">
      <c r="A33" s="19" t="s">
        <v>525</v>
      </c>
      <c r="B33" s="20" t="s">
        <v>526</v>
      </c>
    </row>
    <row r="34" spans="1:2" x14ac:dyDescent="0.25">
      <c r="A34" s="19" t="s">
        <v>52</v>
      </c>
      <c r="B34" s="20" t="s">
        <v>53</v>
      </c>
    </row>
    <row r="35" spans="1:2" x14ac:dyDescent="0.25">
      <c r="A35" s="23" t="s">
        <v>54</v>
      </c>
      <c r="B35" s="20" t="s">
        <v>493</v>
      </c>
    </row>
    <row r="36" spans="1:2" x14ac:dyDescent="0.25">
      <c r="A36" s="23" t="s">
        <v>427</v>
      </c>
      <c r="B36" s="20" t="s">
        <v>492</v>
      </c>
    </row>
    <row r="39" spans="1:2" ht="15.75" x14ac:dyDescent="0.25">
      <c r="A39" s="65" t="s">
        <v>55</v>
      </c>
      <c r="B39" s="65"/>
    </row>
    <row r="40" spans="1:2" x14ac:dyDescent="0.25">
      <c r="A40" s="24" t="s">
        <v>14</v>
      </c>
      <c r="B40" s="24" t="s">
        <v>5</v>
      </c>
    </row>
    <row r="41" spans="1:2" x14ac:dyDescent="0.25">
      <c r="A41" s="19" t="s">
        <v>17</v>
      </c>
      <c r="B41" s="20" t="s">
        <v>18</v>
      </c>
    </row>
    <row r="42" spans="1:2" x14ac:dyDescent="0.25">
      <c r="A42" s="25" t="s">
        <v>19</v>
      </c>
      <c r="B42" s="26" t="s">
        <v>20</v>
      </c>
    </row>
    <row r="43" spans="1:2" x14ac:dyDescent="0.25">
      <c r="A43" s="27" t="s">
        <v>56</v>
      </c>
      <c r="B43" s="20" t="s">
        <v>57</v>
      </c>
    </row>
  </sheetData>
  <sheetProtection sheet="1" objects="1" scenarios="1"/>
  <mergeCells count="2">
    <mergeCell ref="A1:B1"/>
    <mergeCell ref="A39:B39"/>
  </mergeCell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0894C-F5CB-4C8B-93FE-2AE32F9EF5E1}">
  <dimension ref="A1:X57"/>
  <sheetViews>
    <sheetView zoomScale="80" zoomScaleNormal="80" workbookViewId="0">
      <selection activeCell="C57" sqref="C57"/>
    </sheetView>
  </sheetViews>
  <sheetFormatPr defaultRowHeight="15" x14ac:dyDescent="0.25"/>
  <cols>
    <col min="1" max="1" width="12.5703125" style="9" customWidth="1"/>
    <col min="2" max="2" width="14.28515625" style="9" bestFit="1" customWidth="1"/>
    <col min="3" max="3" width="176.7109375" style="9" customWidth="1"/>
    <col min="4" max="4" width="15.28515625" style="9" bestFit="1" customWidth="1"/>
    <col min="5" max="5" width="13.7109375" style="9" bestFit="1" customWidth="1"/>
    <col min="6" max="6" width="13.85546875" style="9" bestFit="1" customWidth="1"/>
    <col min="7" max="7" width="19.140625" style="9" bestFit="1" customWidth="1"/>
    <col min="8" max="8" width="27.42578125" style="9" customWidth="1"/>
    <col min="9" max="9" width="12.28515625" style="9" bestFit="1" customWidth="1"/>
    <col min="10" max="10" width="32.7109375" style="9" bestFit="1" customWidth="1"/>
    <col min="11" max="11" width="18.42578125" style="9" bestFit="1" customWidth="1"/>
    <col min="12" max="12" width="21" style="9" bestFit="1" customWidth="1"/>
    <col min="13" max="13" width="13.85546875" style="9" bestFit="1" customWidth="1"/>
    <col min="14" max="14" width="23.28515625" style="9" customWidth="1"/>
    <col min="15" max="15" width="18" style="9" bestFit="1" customWidth="1"/>
    <col min="16" max="16" width="11.28515625" style="9" bestFit="1" customWidth="1"/>
    <col min="17" max="17" width="13" style="9" customWidth="1"/>
    <col min="18" max="18" width="15" style="9" customWidth="1"/>
    <col min="19" max="19" width="15.28515625" style="9" bestFit="1" customWidth="1"/>
    <col min="20" max="20" width="7" style="9" bestFit="1" customWidth="1"/>
    <col min="21" max="21" width="12.28515625" style="9" customWidth="1"/>
    <col min="22" max="22" width="11.85546875" style="9" customWidth="1"/>
    <col min="23" max="23" width="13.42578125" style="9" bestFit="1" customWidth="1"/>
    <col min="24" max="24" width="17.85546875" style="17" bestFit="1" customWidth="1"/>
    <col min="25" max="16384" width="9.140625" style="9"/>
  </cols>
  <sheetData>
    <row r="1" spans="1:3" s="16" customFormat="1" ht="15.75" x14ac:dyDescent="0.25">
      <c r="A1" s="4" t="s">
        <v>17</v>
      </c>
      <c r="B1" s="14" t="s">
        <v>19</v>
      </c>
      <c r="C1" s="15" t="s">
        <v>56</v>
      </c>
    </row>
    <row r="2" spans="1:3" x14ac:dyDescent="0.25">
      <c r="A2" s="10">
        <v>1</v>
      </c>
      <c r="B2" s="10">
        <v>2005</v>
      </c>
      <c r="C2" s="10" t="s">
        <v>58</v>
      </c>
    </row>
    <row r="3" spans="1:3" x14ac:dyDescent="0.25">
      <c r="A3" s="10">
        <v>2</v>
      </c>
      <c r="B3" s="10">
        <v>2016</v>
      </c>
      <c r="C3" s="10" t="s">
        <v>59</v>
      </c>
    </row>
    <row r="4" spans="1:3" x14ac:dyDescent="0.25">
      <c r="A4" s="10">
        <v>3</v>
      </c>
      <c r="B4" s="10">
        <v>2008</v>
      </c>
      <c r="C4" s="10" t="s">
        <v>60</v>
      </c>
    </row>
    <row r="5" spans="1:3" x14ac:dyDescent="0.25">
      <c r="A5" s="10">
        <v>4</v>
      </c>
      <c r="B5" s="10">
        <v>2000</v>
      </c>
      <c r="C5" s="10" t="s">
        <v>590</v>
      </c>
    </row>
    <row r="6" spans="1:3" x14ac:dyDescent="0.25">
      <c r="A6" s="10">
        <v>5</v>
      </c>
      <c r="B6" s="10">
        <v>2018</v>
      </c>
      <c r="C6" s="10" t="s">
        <v>61</v>
      </c>
    </row>
    <row r="7" spans="1:3" x14ac:dyDescent="0.25">
      <c r="A7" s="10">
        <v>6</v>
      </c>
      <c r="B7" s="10">
        <v>2012</v>
      </c>
      <c r="C7" s="10" t="s">
        <v>62</v>
      </c>
    </row>
    <row r="8" spans="1:3" x14ac:dyDescent="0.25">
      <c r="A8" s="10">
        <v>7</v>
      </c>
      <c r="B8" s="10">
        <v>2016</v>
      </c>
      <c r="C8" s="10" t="s">
        <v>63</v>
      </c>
    </row>
    <row r="9" spans="1:3" x14ac:dyDescent="0.25">
      <c r="A9" s="10">
        <v>8</v>
      </c>
      <c r="B9" s="10">
        <v>2001</v>
      </c>
      <c r="C9" s="10" t="s">
        <v>64</v>
      </c>
    </row>
    <row r="10" spans="1:3" x14ac:dyDescent="0.25">
      <c r="A10" s="10">
        <v>9</v>
      </c>
      <c r="B10" s="10">
        <v>2018</v>
      </c>
      <c r="C10" s="10" t="s">
        <v>65</v>
      </c>
    </row>
    <row r="11" spans="1:3" x14ac:dyDescent="0.25">
      <c r="A11" s="10">
        <v>10</v>
      </c>
      <c r="B11" s="10">
        <v>2013</v>
      </c>
      <c r="C11" s="10" t="s">
        <v>66</v>
      </c>
    </row>
    <row r="12" spans="1:3" x14ac:dyDescent="0.25">
      <c r="A12" s="10">
        <v>11</v>
      </c>
      <c r="B12" s="10">
        <v>2007</v>
      </c>
      <c r="C12" s="10" t="s">
        <v>598</v>
      </c>
    </row>
    <row r="13" spans="1:3" x14ac:dyDescent="0.25">
      <c r="A13" s="10">
        <v>12</v>
      </c>
      <c r="B13" s="10">
        <v>2014</v>
      </c>
      <c r="C13" s="10" t="s">
        <v>67</v>
      </c>
    </row>
    <row r="14" spans="1:3" x14ac:dyDescent="0.25">
      <c r="A14" s="10">
        <v>13</v>
      </c>
      <c r="B14" s="10">
        <v>2011</v>
      </c>
      <c r="C14" s="10" t="s">
        <v>68</v>
      </c>
    </row>
    <row r="15" spans="1:3" x14ac:dyDescent="0.25">
      <c r="A15" s="10">
        <v>14</v>
      </c>
      <c r="B15" s="10">
        <v>2006</v>
      </c>
      <c r="C15" s="10" t="s">
        <v>69</v>
      </c>
    </row>
    <row r="16" spans="1:3" x14ac:dyDescent="0.25">
      <c r="A16" s="10">
        <v>15</v>
      </c>
      <c r="B16" s="10">
        <v>2001</v>
      </c>
      <c r="C16" s="10" t="s">
        <v>605</v>
      </c>
    </row>
    <row r="17" spans="1:3" x14ac:dyDescent="0.25">
      <c r="A17" s="10">
        <v>16</v>
      </c>
      <c r="B17" s="10">
        <v>2008</v>
      </c>
      <c r="C17" s="10" t="s">
        <v>70</v>
      </c>
    </row>
    <row r="18" spans="1:3" x14ac:dyDescent="0.25">
      <c r="A18" s="10">
        <v>17</v>
      </c>
      <c r="B18" s="10">
        <v>2016</v>
      </c>
      <c r="C18" s="10" t="s">
        <v>71</v>
      </c>
    </row>
    <row r="19" spans="1:3" x14ac:dyDescent="0.25">
      <c r="A19" s="10">
        <v>18</v>
      </c>
      <c r="B19" s="10">
        <v>2016</v>
      </c>
      <c r="C19" s="10" t="s">
        <v>72</v>
      </c>
    </row>
    <row r="20" spans="1:3" x14ac:dyDescent="0.25">
      <c r="A20" s="10">
        <v>19</v>
      </c>
      <c r="B20" s="10">
        <v>2006</v>
      </c>
      <c r="C20" s="10" t="s">
        <v>73</v>
      </c>
    </row>
    <row r="21" spans="1:3" x14ac:dyDescent="0.25">
      <c r="A21" s="10">
        <v>20</v>
      </c>
      <c r="B21" s="10">
        <v>2000</v>
      </c>
      <c r="C21" s="10" t="s">
        <v>74</v>
      </c>
    </row>
    <row r="22" spans="1:3" x14ac:dyDescent="0.25">
      <c r="A22" s="10">
        <v>21</v>
      </c>
      <c r="B22" s="10">
        <v>2004</v>
      </c>
      <c r="C22" s="10" t="s">
        <v>75</v>
      </c>
    </row>
    <row r="23" spans="1:3" x14ac:dyDescent="0.25">
      <c r="A23" s="10">
        <v>22</v>
      </c>
      <c r="B23" s="10">
        <v>2013</v>
      </c>
      <c r="C23" s="10" t="s">
        <v>76</v>
      </c>
    </row>
    <row r="24" spans="1:3" x14ac:dyDescent="0.25">
      <c r="A24" s="10">
        <v>23</v>
      </c>
      <c r="B24" s="10">
        <v>2015</v>
      </c>
      <c r="C24" s="10" t="s">
        <v>77</v>
      </c>
    </row>
    <row r="25" spans="1:3" x14ac:dyDescent="0.25">
      <c r="A25" s="10">
        <v>24</v>
      </c>
      <c r="B25" s="10">
        <v>2011</v>
      </c>
      <c r="C25" s="10" t="s">
        <v>78</v>
      </c>
    </row>
    <row r="26" spans="1:3" x14ac:dyDescent="0.25">
      <c r="A26" s="10">
        <v>25</v>
      </c>
      <c r="B26" s="10">
        <v>2019</v>
      </c>
      <c r="C26" s="18" t="s">
        <v>477</v>
      </c>
    </row>
    <row r="27" spans="1:3" x14ac:dyDescent="0.25">
      <c r="A27" s="10">
        <v>26</v>
      </c>
      <c r="B27" s="10">
        <v>2001</v>
      </c>
      <c r="C27" s="10" t="s">
        <v>79</v>
      </c>
    </row>
    <row r="28" spans="1:3" x14ac:dyDescent="0.25">
      <c r="A28" s="10">
        <v>27</v>
      </c>
      <c r="B28" s="10">
        <v>2005</v>
      </c>
      <c r="C28" s="10" t="s">
        <v>80</v>
      </c>
    </row>
    <row r="29" spans="1:3" x14ac:dyDescent="0.25">
      <c r="A29" s="10">
        <v>28</v>
      </c>
      <c r="B29" s="10">
        <v>2010</v>
      </c>
      <c r="C29" s="10" t="s">
        <v>81</v>
      </c>
    </row>
    <row r="30" spans="1:3" x14ac:dyDescent="0.25">
      <c r="A30" s="10">
        <v>29</v>
      </c>
      <c r="B30" s="10">
        <v>2022</v>
      </c>
      <c r="C30" s="10" t="s">
        <v>82</v>
      </c>
    </row>
    <row r="31" spans="1:3" x14ac:dyDescent="0.25">
      <c r="A31" s="10">
        <v>30</v>
      </c>
      <c r="B31" s="10">
        <v>2022</v>
      </c>
      <c r="C31" s="10" t="s">
        <v>83</v>
      </c>
    </row>
    <row r="32" spans="1:3" x14ac:dyDescent="0.25">
      <c r="A32" s="10">
        <v>31</v>
      </c>
      <c r="B32" s="10">
        <v>2018</v>
      </c>
      <c r="C32" s="10" t="s">
        <v>84</v>
      </c>
    </row>
    <row r="33" spans="1:3" x14ac:dyDescent="0.25">
      <c r="A33" s="10">
        <v>32</v>
      </c>
      <c r="B33" s="10">
        <v>2006</v>
      </c>
      <c r="C33" s="10" t="s">
        <v>85</v>
      </c>
    </row>
    <row r="34" spans="1:3" x14ac:dyDescent="0.25">
      <c r="A34" s="10">
        <v>33</v>
      </c>
      <c r="B34" s="10">
        <v>2005</v>
      </c>
      <c r="C34" s="10" t="s">
        <v>86</v>
      </c>
    </row>
    <row r="35" spans="1:3" x14ac:dyDescent="0.25">
      <c r="A35" s="10">
        <v>34</v>
      </c>
      <c r="B35" s="10">
        <v>2008</v>
      </c>
      <c r="C35" s="10" t="s">
        <v>87</v>
      </c>
    </row>
    <row r="36" spans="1:3" x14ac:dyDescent="0.25">
      <c r="A36" s="10">
        <v>35</v>
      </c>
      <c r="B36" s="10">
        <v>2003</v>
      </c>
      <c r="C36" s="10" t="s">
        <v>88</v>
      </c>
    </row>
    <row r="37" spans="1:3" x14ac:dyDescent="0.25">
      <c r="A37" s="10">
        <v>36</v>
      </c>
      <c r="B37" s="10">
        <v>2020</v>
      </c>
      <c r="C37" s="10" t="s">
        <v>89</v>
      </c>
    </row>
    <row r="38" spans="1:3" x14ac:dyDescent="0.25">
      <c r="A38" s="10">
        <v>37</v>
      </c>
      <c r="B38" s="10">
        <v>2018</v>
      </c>
      <c r="C38" s="10" t="s">
        <v>90</v>
      </c>
    </row>
    <row r="39" spans="1:3" x14ac:dyDescent="0.25">
      <c r="A39" s="10">
        <v>38</v>
      </c>
      <c r="B39" s="10">
        <v>2011</v>
      </c>
      <c r="C39" s="10" t="s">
        <v>91</v>
      </c>
    </row>
    <row r="40" spans="1:3" x14ac:dyDescent="0.25">
      <c r="A40" s="10">
        <v>39</v>
      </c>
      <c r="B40" s="10">
        <v>2015</v>
      </c>
      <c r="C40" s="10" t="s">
        <v>92</v>
      </c>
    </row>
    <row r="41" spans="1:3" x14ac:dyDescent="0.25">
      <c r="A41" s="10">
        <v>40</v>
      </c>
      <c r="B41" s="10">
        <v>2021</v>
      </c>
      <c r="C41" s="10" t="s">
        <v>93</v>
      </c>
    </row>
    <row r="42" spans="1:3" x14ac:dyDescent="0.25">
      <c r="A42" s="10">
        <v>41</v>
      </c>
      <c r="B42" s="10">
        <v>2010</v>
      </c>
      <c r="C42" s="10" t="s">
        <v>94</v>
      </c>
    </row>
    <row r="43" spans="1:3" x14ac:dyDescent="0.25">
      <c r="A43" s="10">
        <v>42</v>
      </c>
      <c r="B43" s="10">
        <v>2009</v>
      </c>
      <c r="C43" s="10" t="s">
        <v>95</v>
      </c>
    </row>
    <row r="44" spans="1:3" x14ac:dyDescent="0.25">
      <c r="A44" s="10">
        <v>43</v>
      </c>
      <c r="B44" s="10">
        <v>2018</v>
      </c>
      <c r="C44" s="10" t="s">
        <v>96</v>
      </c>
    </row>
    <row r="45" spans="1:3" x14ac:dyDescent="0.25">
      <c r="A45" s="10">
        <v>44</v>
      </c>
      <c r="B45" s="10">
        <v>2017</v>
      </c>
      <c r="C45" s="10" t="s">
        <v>97</v>
      </c>
    </row>
    <row r="46" spans="1:3" x14ac:dyDescent="0.25">
      <c r="A46" s="10">
        <v>45</v>
      </c>
      <c r="B46" s="10">
        <v>2012</v>
      </c>
      <c r="C46" s="10" t="s">
        <v>98</v>
      </c>
    </row>
    <row r="47" spans="1:3" x14ac:dyDescent="0.25">
      <c r="A47" s="10">
        <v>46</v>
      </c>
      <c r="B47" s="10">
        <v>2021</v>
      </c>
      <c r="C47" s="10" t="s">
        <v>99</v>
      </c>
    </row>
    <row r="48" spans="1:3" x14ac:dyDescent="0.25">
      <c r="A48" s="10">
        <v>47</v>
      </c>
      <c r="B48" s="10">
        <v>2022</v>
      </c>
      <c r="C48" s="10" t="s">
        <v>100</v>
      </c>
    </row>
    <row r="49" spans="1:3" x14ac:dyDescent="0.25">
      <c r="A49" s="10">
        <v>48</v>
      </c>
      <c r="B49" s="10">
        <v>2013</v>
      </c>
      <c r="C49" s="10" t="s">
        <v>101</v>
      </c>
    </row>
    <row r="50" spans="1:3" x14ac:dyDescent="0.25">
      <c r="A50" s="10">
        <v>49</v>
      </c>
      <c r="B50" s="10">
        <v>2016</v>
      </c>
      <c r="C50" s="10" t="s">
        <v>102</v>
      </c>
    </row>
    <row r="51" spans="1:3" x14ac:dyDescent="0.25">
      <c r="A51" s="10">
        <v>50</v>
      </c>
      <c r="B51" s="10">
        <v>2006</v>
      </c>
      <c r="C51" s="10" t="s">
        <v>103</v>
      </c>
    </row>
    <row r="52" spans="1:3" x14ac:dyDescent="0.25">
      <c r="A52" s="10">
        <v>51</v>
      </c>
      <c r="B52" s="10">
        <v>2015</v>
      </c>
      <c r="C52" s="10" t="s">
        <v>104</v>
      </c>
    </row>
    <row r="53" spans="1:3" x14ac:dyDescent="0.25">
      <c r="A53" s="10">
        <v>52</v>
      </c>
      <c r="B53" s="10">
        <v>2004</v>
      </c>
      <c r="C53" s="10" t="s">
        <v>105</v>
      </c>
    </row>
    <row r="54" spans="1:3" x14ac:dyDescent="0.25">
      <c r="A54" s="10">
        <v>53</v>
      </c>
      <c r="B54" s="10">
        <v>2021</v>
      </c>
      <c r="C54" s="10" t="s">
        <v>106</v>
      </c>
    </row>
    <row r="55" spans="1:3" x14ac:dyDescent="0.25">
      <c r="A55" s="10">
        <v>54</v>
      </c>
      <c r="B55" s="10">
        <v>2010</v>
      </c>
      <c r="C55" s="10" t="s">
        <v>107</v>
      </c>
    </row>
    <row r="56" spans="1:3" x14ac:dyDescent="0.25">
      <c r="A56" s="10">
        <v>55</v>
      </c>
      <c r="B56" s="10">
        <v>2007</v>
      </c>
      <c r="C56" s="10" t="s">
        <v>108</v>
      </c>
    </row>
    <row r="57" spans="1:3" x14ac:dyDescent="0.25">
      <c r="A57" s="10">
        <v>56</v>
      </c>
      <c r="B57" s="10">
        <v>2009</v>
      </c>
      <c r="C57" s="10" t="s">
        <v>109</v>
      </c>
    </row>
  </sheetData>
  <sheetProtection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DF889-C8C9-488D-8751-DC6B1E423529}">
  <dimension ref="A1:AK508"/>
  <sheetViews>
    <sheetView tabSelected="1" topLeftCell="K459" zoomScale="110" zoomScaleNormal="110" workbookViewId="0">
      <selection activeCell="T315" sqref="T315"/>
    </sheetView>
  </sheetViews>
  <sheetFormatPr defaultRowHeight="15" x14ac:dyDescent="0.25"/>
  <cols>
    <col min="1" max="1" width="12.28515625" style="9" customWidth="1"/>
    <col min="2" max="2" width="12.28515625" style="9" bestFit="1" customWidth="1"/>
    <col min="3" max="4" width="12.28515625" style="9" customWidth="1"/>
    <col min="5" max="5" width="14.28515625" style="9" bestFit="1" customWidth="1"/>
    <col min="6" max="6" width="15.28515625" style="9" bestFit="1" customWidth="1"/>
    <col min="7" max="7" width="13.7109375" style="9" bestFit="1" customWidth="1"/>
    <col min="8" max="8" width="13.7109375" style="9" customWidth="1"/>
    <col min="9" max="9" width="13.85546875" style="9" bestFit="1" customWidth="1"/>
    <col min="10" max="10" width="19.140625" style="9" bestFit="1" customWidth="1"/>
    <col min="11" max="11" width="26" style="9" customWidth="1"/>
    <col min="12" max="12" width="12.28515625" style="9" bestFit="1" customWidth="1"/>
    <col min="13" max="13" width="32.7109375" style="9" bestFit="1" customWidth="1"/>
    <col min="14" max="14" width="18.42578125" style="9" bestFit="1" customWidth="1"/>
    <col min="15" max="15" width="21" style="9" bestFit="1" customWidth="1"/>
    <col min="16" max="16" width="13.85546875" style="9" bestFit="1" customWidth="1"/>
    <col min="17" max="17" width="24.42578125" style="9" customWidth="1"/>
    <col min="18" max="18" width="18" style="9" bestFit="1" customWidth="1"/>
    <col min="19" max="19" width="11.28515625" style="9" bestFit="1" customWidth="1"/>
    <col min="20" max="20" width="12.7109375" style="13" bestFit="1" customWidth="1"/>
    <col min="21" max="21" width="15.140625" style="13" bestFit="1" customWidth="1"/>
    <col min="22" max="22" width="15.28515625" style="9" customWidth="1"/>
    <col min="23" max="35" width="9.140625" style="9"/>
    <col min="36" max="36" width="17.85546875" style="9" bestFit="1" customWidth="1"/>
    <col min="37" max="37" width="13.7109375" style="9" bestFit="1" customWidth="1"/>
    <col min="38" max="16384" width="9.140625" style="9"/>
  </cols>
  <sheetData>
    <row r="1" spans="1:37" ht="15.75" x14ac:dyDescent="0.25">
      <c r="A1" s="4" t="s">
        <v>15</v>
      </c>
      <c r="B1" s="5" t="s">
        <v>17</v>
      </c>
      <c r="C1" s="5" t="s">
        <v>529</v>
      </c>
      <c r="D1" s="5" t="s">
        <v>530</v>
      </c>
      <c r="E1" s="4" t="s">
        <v>19</v>
      </c>
      <c r="F1" s="4" t="s">
        <v>110</v>
      </c>
      <c r="G1" s="4" t="s">
        <v>111</v>
      </c>
      <c r="H1" s="6" t="s">
        <v>421</v>
      </c>
      <c r="I1" s="4" t="s">
        <v>21</v>
      </c>
      <c r="J1" s="4" t="s">
        <v>23</v>
      </c>
      <c r="K1" s="4" t="s">
        <v>25</v>
      </c>
      <c r="L1" s="4" t="s">
        <v>27</v>
      </c>
      <c r="M1" s="4" t="s">
        <v>29</v>
      </c>
      <c r="N1" s="4" t="s">
        <v>31</v>
      </c>
      <c r="O1" s="4" t="s">
        <v>33</v>
      </c>
      <c r="P1" s="4" t="s">
        <v>35</v>
      </c>
      <c r="Q1" s="4" t="s">
        <v>37</v>
      </c>
      <c r="R1" s="4" t="s">
        <v>39</v>
      </c>
      <c r="S1" s="4" t="s">
        <v>41</v>
      </c>
      <c r="T1" s="7" t="s">
        <v>43</v>
      </c>
      <c r="U1" s="7" t="s">
        <v>45</v>
      </c>
      <c r="V1" s="4" t="s">
        <v>47</v>
      </c>
      <c r="W1" s="4" t="s">
        <v>509</v>
      </c>
      <c r="X1" s="4" t="s">
        <v>50</v>
      </c>
      <c r="Y1" s="4" t="s">
        <v>511</v>
      </c>
      <c r="Z1" s="4" t="s">
        <v>513</v>
      </c>
      <c r="AA1" s="4" t="s">
        <v>515</v>
      </c>
      <c r="AB1" s="4" t="s">
        <v>517</v>
      </c>
      <c r="AC1" s="4" t="s">
        <v>531</v>
      </c>
      <c r="AD1" s="4" t="s">
        <v>51</v>
      </c>
      <c r="AE1" s="4" t="s">
        <v>519</v>
      </c>
      <c r="AF1" s="4" t="s">
        <v>521</v>
      </c>
      <c r="AG1" s="4" t="s">
        <v>523</v>
      </c>
      <c r="AH1" s="4" t="s">
        <v>525</v>
      </c>
      <c r="AI1" s="4" t="s">
        <v>52</v>
      </c>
      <c r="AJ1" s="8" t="s">
        <v>54</v>
      </c>
      <c r="AK1" s="4" t="s">
        <v>427</v>
      </c>
    </row>
    <row r="2" spans="1:37" x14ac:dyDescent="0.25">
      <c r="A2" s="10">
        <v>1</v>
      </c>
      <c r="B2" s="10">
        <v>1</v>
      </c>
      <c r="C2" s="10" t="s">
        <v>532</v>
      </c>
      <c r="D2" s="50" t="s">
        <v>587</v>
      </c>
      <c r="E2" s="10">
        <v>2005</v>
      </c>
      <c r="F2" s="10" t="s">
        <v>112</v>
      </c>
      <c r="G2" s="10" t="s">
        <v>113</v>
      </c>
      <c r="H2" s="10" t="s">
        <v>419</v>
      </c>
      <c r="I2" s="10" t="s">
        <v>114</v>
      </c>
      <c r="J2" s="10" t="s">
        <v>115</v>
      </c>
      <c r="K2" s="10" t="s">
        <v>116</v>
      </c>
      <c r="L2" s="10">
        <v>1000</v>
      </c>
      <c r="M2" s="10" t="s">
        <v>117</v>
      </c>
      <c r="N2" s="10" t="s">
        <v>118</v>
      </c>
      <c r="O2" s="10" t="s">
        <v>119</v>
      </c>
      <c r="P2" s="10" t="s">
        <v>120</v>
      </c>
      <c r="Q2" s="10" t="s">
        <v>121</v>
      </c>
      <c r="R2" s="10" t="s">
        <v>122</v>
      </c>
      <c r="S2" s="10">
        <v>1.068E-2</v>
      </c>
      <c r="T2" s="11">
        <v>41.48</v>
      </c>
      <c r="U2" s="11">
        <v>-72.52</v>
      </c>
      <c r="V2" s="10" t="s">
        <v>123</v>
      </c>
      <c r="W2" s="10">
        <v>47</v>
      </c>
      <c r="X2" s="10">
        <v>135.19999999999999</v>
      </c>
      <c r="Y2" s="10"/>
      <c r="Z2" s="10"/>
      <c r="AA2" s="10"/>
      <c r="AB2" s="10"/>
      <c r="AC2" s="10"/>
      <c r="AD2" s="10">
        <v>87.3</v>
      </c>
      <c r="AE2" s="10"/>
      <c r="AF2" s="10"/>
      <c r="AG2" s="10"/>
      <c r="AH2" s="10"/>
      <c r="AI2" s="10" t="s">
        <v>124</v>
      </c>
      <c r="AJ2" s="12"/>
      <c r="AK2" s="9">
        <f>LN(X2/AD2)</f>
        <v>0.43740470076330706</v>
      </c>
    </row>
    <row r="3" spans="1:37" x14ac:dyDescent="0.25">
      <c r="A3" s="10">
        <v>2</v>
      </c>
      <c r="B3" s="10">
        <v>1</v>
      </c>
      <c r="C3" s="10" t="s">
        <v>532</v>
      </c>
      <c r="D3" s="50" t="s">
        <v>587</v>
      </c>
      <c r="E3" s="10">
        <v>2005</v>
      </c>
      <c r="F3" s="10" t="s">
        <v>125</v>
      </c>
      <c r="G3" s="10" t="s">
        <v>113</v>
      </c>
      <c r="H3" s="10" t="s">
        <v>419</v>
      </c>
      <c r="I3" s="10" t="s">
        <v>114</v>
      </c>
      <c r="J3" s="10" t="s">
        <v>115</v>
      </c>
      <c r="K3" s="10" t="s">
        <v>116</v>
      </c>
      <c r="L3" s="10">
        <v>1000</v>
      </c>
      <c r="M3" s="10" t="s">
        <v>117</v>
      </c>
      <c r="N3" s="10" t="s">
        <v>118</v>
      </c>
      <c r="O3" s="10" t="s">
        <v>119</v>
      </c>
      <c r="P3" s="10" t="s">
        <v>120</v>
      </c>
      <c r="Q3" s="10" t="s">
        <v>121</v>
      </c>
      <c r="R3" s="10" t="s">
        <v>122</v>
      </c>
      <c r="S3" s="10">
        <v>1.068E-2</v>
      </c>
      <c r="T3" s="11">
        <v>41.48</v>
      </c>
      <c r="U3" s="11">
        <v>-72.52</v>
      </c>
      <c r="V3" s="10" t="s">
        <v>123</v>
      </c>
      <c r="W3" s="10">
        <v>47</v>
      </c>
      <c r="X3" s="10">
        <v>16.61</v>
      </c>
      <c r="Y3" s="10"/>
      <c r="Z3" s="10"/>
      <c r="AA3" s="10"/>
      <c r="AB3" s="10"/>
      <c r="AC3" s="10"/>
      <c r="AD3" s="10">
        <v>2.5499999999999998</v>
      </c>
      <c r="AE3" s="10"/>
      <c r="AF3" s="10"/>
      <c r="AG3" s="10"/>
      <c r="AH3" s="10"/>
      <c r="AI3" s="10" t="s">
        <v>124</v>
      </c>
      <c r="AJ3" s="12"/>
      <c r="AK3" s="9">
        <f t="shared" ref="AK3:AK72" si="0">LN(X3/AD3)</f>
        <v>1.8739115644548687</v>
      </c>
    </row>
    <row r="4" spans="1:37" x14ac:dyDescent="0.25">
      <c r="A4" s="10">
        <v>3</v>
      </c>
      <c r="B4" s="10">
        <v>1</v>
      </c>
      <c r="C4" s="10" t="s">
        <v>532</v>
      </c>
      <c r="D4" s="50" t="s">
        <v>587</v>
      </c>
      <c r="E4" s="10">
        <v>2005</v>
      </c>
      <c r="F4" s="10" t="s">
        <v>126</v>
      </c>
      <c r="G4" s="10" t="s">
        <v>113</v>
      </c>
      <c r="H4" s="10" t="s">
        <v>419</v>
      </c>
      <c r="I4" s="10" t="s">
        <v>114</v>
      </c>
      <c r="J4" s="10" t="s">
        <v>115</v>
      </c>
      <c r="K4" s="10" t="s">
        <v>116</v>
      </c>
      <c r="L4" s="10">
        <v>1000</v>
      </c>
      <c r="M4" s="10" t="s">
        <v>117</v>
      </c>
      <c r="N4" s="10" t="s">
        <v>118</v>
      </c>
      <c r="O4" s="10" t="s">
        <v>119</v>
      </c>
      <c r="P4" s="10" t="s">
        <v>120</v>
      </c>
      <c r="Q4" s="10" t="s">
        <v>121</v>
      </c>
      <c r="R4" s="10" t="s">
        <v>122</v>
      </c>
      <c r="S4" s="10">
        <v>1.068E-2</v>
      </c>
      <c r="T4" s="11">
        <v>41.48</v>
      </c>
      <c r="U4" s="11">
        <v>-72.52</v>
      </c>
      <c r="V4" s="10" t="s">
        <v>123</v>
      </c>
      <c r="W4" s="10">
        <v>47</v>
      </c>
      <c r="X4" s="10">
        <v>172.4</v>
      </c>
      <c r="Y4" s="10"/>
      <c r="Z4" s="10"/>
      <c r="AA4" s="10"/>
      <c r="AB4" s="10"/>
      <c r="AC4" s="10"/>
      <c r="AD4" s="10">
        <v>118.6</v>
      </c>
      <c r="AE4" s="10"/>
      <c r="AF4" s="10"/>
      <c r="AG4" s="10"/>
      <c r="AH4" s="10"/>
      <c r="AI4" s="10" t="s">
        <v>124</v>
      </c>
      <c r="AJ4" s="12"/>
      <c r="AK4" s="9">
        <f t="shared" si="0"/>
        <v>0.37406087166596769</v>
      </c>
    </row>
    <row r="5" spans="1:37" x14ac:dyDescent="0.25">
      <c r="A5" s="10">
        <v>4</v>
      </c>
      <c r="B5" s="10">
        <v>1</v>
      </c>
      <c r="C5" s="10" t="s">
        <v>532</v>
      </c>
      <c r="D5" s="50" t="s">
        <v>587</v>
      </c>
      <c r="E5" s="10">
        <v>2005</v>
      </c>
      <c r="F5" s="10" t="s">
        <v>127</v>
      </c>
      <c r="G5" s="10" t="s">
        <v>128</v>
      </c>
      <c r="H5" s="10" t="s">
        <v>419</v>
      </c>
      <c r="I5" s="10" t="s">
        <v>114</v>
      </c>
      <c r="J5" s="10" t="s">
        <v>115</v>
      </c>
      <c r="K5" s="10" t="s">
        <v>116</v>
      </c>
      <c r="L5" s="10">
        <v>1000</v>
      </c>
      <c r="M5" s="10" t="s">
        <v>117</v>
      </c>
      <c r="N5" s="10" t="s">
        <v>118</v>
      </c>
      <c r="O5" s="10" t="s">
        <v>119</v>
      </c>
      <c r="P5" s="10" t="s">
        <v>120</v>
      </c>
      <c r="Q5" s="10" t="s">
        <v>121</v>
      </c>
      <c r="R5" s="10" t="s">
        <v>122</v>
      </c>
      <c r="S5" s="10">
        <v>1.068E-2</v>
      </c>
      <c r="T5" s="11">
        <v>41.48</v>
      </c>
      <c r="U5" s="11">
        <v>-72.52</v>
      </c>
      <c r="V5" s="10" t="s">
        <v>123</v>
      </c>
      <c r="W5" s="10">
        <v>47</v>
      </c>
      <c r="X5" s="10">
        <v>7.16</v>
      </c>
      <c r="Y5" s="10"/>
      <c r="Z5" s="10"/>
      <c r="AA5" s="10"/>
      <c r="AB5" s="10"/>
      <c r="AC5" s="10"/>
      <c r="AD5" s="10">
        <v>15.09</v>
      </c>
      <c r="AE5" s="10"/>
      <c r="AF5" s="10"/>
      <c r="AG5" s="10"/>
      <c r="AH5" s="10"/>
      <c r="AI5" s="10" t="s">
        <v>124</v>
      </c>
      <c r="AJ5" s="12"/>
      <c r="AK5" s="9">
        <f t="shared" si="0"/>
        <v>-0.74552229180720331</v>
      </c>
    </row>
    <row r="6" spans="1:37" x14ac:dyDescent="0.25">
      <c r="A6" s="10">
        <v>5</v>
      </c>
      <c r="B6" s="10">
        <v>1</v>
      </c>
      <c r="C6" s="10" t="s">
        <v>532</v>
      </c>
      <c r="D6" s="50" t="s">
        <v>587</v>
      </c>
      <c r="E6" s="10">
        <v>2005</v>
      </c>
      <c r="F6" s="10" t="s">
        <v>129</v>
      </c>
      <c r="G6" s="10" t="s">
        <v>113</v>
      </c>
      <c r="H6" s="10" t="s">
        <v>419</v>
      </c>
      <c r="I6" s="10" t="s">
        <v>114</v>
      </c>
      <c r="J6" s="10" t="s">
        <v>115</v>
      </c>
      <c r="K6" s="10" t="s">
        <v>116</v>
      </c>
      <c r="L6" s="10">
        <v>1000</v>
      </c>
      <c r="M6" s="10" t="s">
        <v>117</v>
      </c>
      <c r="N6" s="10" t="s">
        <v>118</v>
      </c>
      <c r="O6" s="10" t="s">
        <v>119</v>
      </c>
      <c r="P6" s="10" t="s">
        <v>120</v>
      </c>
      <c r="Q6" s="10" t="s">
        <v>121</v>
      </c>
      <c r="R6" s="10" t="s">
        <v>122</v>
      </c>
      <c r="S6" s="10">
        <v>1.068E-2</v>
      </c>
      <c r="T6" s="11">
        <v>41.48</v>
      </c>
      <c r="U6" s="11">
        <v>-72.52</v>
      </c>
      <c r="V6" s="10" t="s">
        <v>123</v>
      </c>
      <c r="W6" s="10">
        <v>47</v>
      </c>
      <c r="X6" s="10">
        <v>305.2</v>
      </c>
      <c r="Y6" s="10"/>
      <c r="Z6" s="10"/>
      <c r="AA6" s="10"/>
      <c r="AB6" s="10"/>
      <c r="AC6" s="10"/>
      <c r="AD6" s="10">
        <v>207.4</v>
      </c>
      <c r="AE6" s="10"/>
      <c r="AF6" s="10"/>
      <c r="AG6" s="10"/>
      <c r="AH6" s="10"/>
      <c r="AI6" s="10" t="s">
        <v>124</v>
      </c>
      <c r="AJ6" s="12"/>
      <c r="AK6" s="9">
        <f t="shared" si="0"/>
        <v>0.38631800361487495</v>
      </c>
    </row>
    <row r="7" spans="1:37" x14ac:dyDescent="0.25">
      <c r="A7" s="10">
        <v>6</v>
      </c>
      <c r="B7" s="10">
        <v>1</v>
      </c>
      <c r="C7" s="10" t="s">
        <v>532</v>
      </c>
      <c r="D7" s="50" t="s">
        <v>587</v>
      </c>
      <c r="E7" s="10">
        <v>2005</v>
      </c>
      <c r="F7" s="10" t="s">
        <v>130</v>
      </c>
      <c r="G7" s="10" t="s">
        <v>113</v>
      </c>
      <c r="H7" s="10" t="s">
        <v>419</v>
      </c>
      <c r="I7" s="10" t="s">
        <v>114</v>
      </c>
      <c r="J7" s="10" t="s">
        <v>115</v>
      </c>
      <c r="K7" s="10" t="s">
        <v>116</v>
      </c>
      <c r="L7" s="10">
        <v>1000</v>
      </c>
      <c r="M7" s="10" t="s">
        <v>117</v>
      </c>
      <c r="N7" s="10" t="s">
        <v>118</v>
      </c>
      <c r="O7" s="10" t="s">
        <v>119</v>
      </c>
      <c r="P7" s="10" t="s">
        <v>120</v>
      </c>
      <c r="Q7" s="10" t="s">
        <v>121</v>
      </c>
      <c r="R7" s="10" t="s">
        <v>122</v>
      </c>
      <c r="S7" s="10">
        <v>1.068E-2</v>
      </c>
      <c r="T7" s="11">
        <v>41.48</v>
      </c>
      <c r="U7" s="11">
        <v>-72.52</v>
      </c>
      <c r="V7" s="10" t="s">
        <v>123</v>
      </c>
      <c r="W7" s="10">
        <v>47</v>
      </c>
      <c r="X7" s="10">
        <v>146.4</v>
      </c>
      <c r="Y7" s="10"/>
      <c r="Z7" s="10"/>
      <c r="AA7" s="10"/>
      <c r="AB7" s="10"/>
      <c r="AC7" s="10"/>
      <c r="AD7" s="10">
        <v>115.3</v>
      </c>
      <c r="AE7" s="10"/>
      <c r="AF7" s="10"/>
      <c r="AG7" s="10"/>
      <c r="AH7" s="10"/>
      <c r="AI7" s="10" t="s">
        <v>124</v>
      </c>
      <c r="AJ7" s="12"/>
      <c r="AK7" s="9">
        <f t="shared" si="0"/>
        <v>0.23880517425219794</v>
      </c>
    </row>
    <row r="8" spans="1:37" x14ac:dyDescent="0.25">
      <c r="A8" s="10">
        <v>7</v>
      </c>
      <c r="B8" s="10">
        <v>2</v>
      </c>
      <c r="C8" s="10" t="s">
        <v>533</v>
      </c>
      <c r="D8" s="50" t="s">
        <v>588</v>
      </c>
      <c r="E8" s="10">
        <v>2016</v>
      </c>
      <c r="F8" s="10" t="s">
        <v>131</v>
      </c>
      <c r="G8" s="10" t="s">
        <v>113</v>
      </c>
      <c r="H8" s="10" t="s">
        <v>419</v>
      </c>
      <c r="I8" s="10" t="s">
        <v>132</v>
      </c>
      <c r="J8" s="10" t="s">
        <v>133</v>
      </c>
      <c r="K8" s="10" t="s">
        <v>134</v>
      </c>
      <c r="L8" s="10">
        <v>554</v>
      </c>
      <c r="M8" s="10" t="s">
        <v>135</v>
      </c>
      <c r="N8" s="10" t="s">
        <v>136</v>
      </c>
      <c r="O8" s="10" t="s">
        <v>119</v>
      </c>
      <c r="P8" s="10" t="s">
        <v>120</v>
      </c>
      <c r="Q8" s="10" t="s">
        <v>137</v>
      </c>
      <c r="R8" s="10" t="s">
        <v>138</v>
      </c>
      <c r="S8" s="10">
        <v>79</v>
      </c>
      <c r="T8" s="11">
        <v>32.97</v>
      </c>
      <c r="U8" s="11">
        <v>-90.52</v>
      </c>
      <c r="V8" s="10" t="s">
        <v>139</v>
      </c>
      <c r="W8" s="10">
        <v>31</v>
      </c>
      <c r="X8" s="10"/>
      <c r="Y8" s="10"/>
      <c r="Z8" s="10"/>
      <c r="AA8" s="10"/>
      <c r="AB8" s="10"/>
      <c r="AC8" s="10"/>
      <c r="AD8" s="10"/>
      <c r="AE8" s="10"/>
      <c r="AF8" s="10"/>
      <c r="AG8" s="10"/>
      <c r="AH8" s="10"/>
      <c r="AI8" s="10" t="s">
        <v>300</v>
      </c>
      <c r="AJ8" s="12">
        <v>-20.8</v>
      </c>
    </row>
    <row r="9" spans="1:37" x14ac:dyDescent="0.25">
      <c r="A9" s="10">
        <v>8</v>
      </c>
      <c r="B9" s="10">
        <v>2</v>
      </c>
      <c r="C9" s="10" t="s">
        <v>533</v>
      </c>
      <c r="D9" s="50" t="s">
        <v>588</v>
      </c>
      <c r="E9" s="10">
        <v>2016</v>
      </c>
      <c r="F9" s="10" t="s">
        <v>140</v>
      </c>
      <c r="G9" s="10" t="s">
        <v>128</v>
      </c>
      <c r="H9" s="10" t="s">
        <v>419</v>
      </c>
      <c r="I9" s="10" t="s">
        <v>132</v>
      </c>
      <c r="J9" s="10" t="s">
        <v>133</v>
      </c>
      <c r="K9" s="10" t="s">
        <v>134</v>
      </c>
      <c r="L9" s="10">
        <v>554</v>
      </c>
      <c r="M9" s="10" t="s">
        <v>135</v>
      </c>
      <c r="N9" s="10" t="s">
        <v>136</v>
      </c>
      <c r="O9" s="10" t="s">
        <v>119</v>
      </c>
      <c r="P9" s="10" t="s">
        <v>120</v>
      </c>
      <c r="Q9" s="10" t="s">
        <v>141</v>
      </c>
      <c r="R9" s="10" t="s">
        <v>138</v>
      </c>
      <c r="S9" s="10">
        <v>79</v>
      </c>
      <c r="T9" s="11">
        <v>32.97</v>
      </c>
      <c r="U9" s="11">
        <v>-90.52</v>
      </c>
      <c r="V9" s="10" t="s">
        <v>139</v>
      </c>
      <c r="W9" s="10">
        <v>31</v>
      </c>
      <c r="X9" s="10"/>
      <c r="Y9" s="10"/>
      <c r="Z9" s="10"/>
      <c r="AA9" s="10"/>
      <c r="AB9" s="10"/>
      <c r="AC9" s="10"/>
      <c r="AD9" s="10"/>
      <c r="AE9" s="10"/>
      <c r="AF9" s="10"/>
      <c r="AG9" s="10"/>
      <c r="AH9" s="10"/>
      <c r="AI9" s="10" t="s">
        <v>300</v>
      </c>
      <c r="AJ9" s="12">
        <v>24.2</v>
      </c>
    </row>
    <row r="10" spans="1:37" x14ac:dyDescent="0.25">
      <c r="A10" s="10">
        <v>9</v>
      </c>
      <c r="B10" s="10">
        <v>2</v>
      </c>
      <c r="C10" s="10" t="s">
        <v>533</v>
      </c>
      <c r="D10" s="50" t="s">
        <v>588</v>
      </c>
      <c r="E10" s="10">
        <v>2016</v>
      </c>
      <c r="F10" s="10" t="s">
        <v>142</v>
      </c>
      <c r="G10" s="10" t="s">
        <v>143</v>
      </c>
      <c r="H10" s="10" t="s">
        <v>143</v>
      </c>
      <c r="I10" s="10" t="s">
        <v>132</v>
      </c>
      <c r="J10" s="10" t="s">
        <v>133</v>
      </c>
      <c r="K10" s="10" t="s">
        <v>134</v>
      </c>
      <c r="L10" s="10">
        <v>554</v>
      </c>
      <c r="M10" s="10" t="s">
        <v>135</v>
      </c>
      <c r="N10" s="10" t="s">
        <v>136</v>
      </c>
      <c r="O10" s="10" t="s">
        <v>119</v>
      </c>
      <c r="P10" s="10" t="s">
        <v>120</v>
      </c>
      <c r="Q10" s="10" t="s">
        <v>144</v>
      </c>
      <c r="R10" s="10" t="s">
        <v>138</v>
      </c>
      <c r="S10" s="10">
        <v>79</v>
      </c>
      <c r="T10" s="11">
        <v>32.97</v>
      </c>
      <c r="U10" s="11">
        <v>-90.52</v>
      </c>
      <c r="V10" s="10" t="s">
        <v>139</v>
      </c>
      <c r="W10" s="10">
        <v>31</v>
      </c>
      <c r="X10" s="10"/>
      <c r="Y10" s="10"/>
      <c r="Z10" s="10"/>
      <c r="AA10" s="10"/>
      <c r="AB10" s="10"/>
      <c r="AC10" s="10"/>
      <c r="AD10" s="10"/>
      <c r="AE10" s="10"/>
      <c r="AF10" s="10"/>
      <c r="AG10" s="10"/>
      <c r="AH10" s="10"/>
      <c r="AI10" s="10" t="s">
        <v>300</v>
      </c>
      <c r="AJ10" s="12">
        <v>17.3</v>
      </c>
    </row>
    <row r="11" spans="1:37" x14ac:dyDescent="0.25">
      <c r="A11" s="10">
        <v>10</v>
      </c>
      <c r="B11" s="10">
        <v>2</v>
      </c>
      <c r="C11" s="10" t="s">
        <v>533</v>
      </c>
      <c r="D11" s="50" t="s">
        <v>588</v>
      </c>
      <c r="E11" s="10">
        <v>2016</v>
      </c>
      <c r="F11" s="10" t="s">
        <v>131</v>
      </c>
      <c r="G11" s="10" t="s">
        <v>113</v>
      </c>
      <c r="H11" s="10" t="s">
        <v>419</v>
      </c>
      <c r="I11" s="10" t="s">
        <v>132</v>
      </c>
      <c r="J11" s="10" t="s">
        <v>133</v>
      </c>
      <c r="K11" s="10" t="s">
        <v>134</v>
      </c>
      <c r="L11" s="10">
        <v>554</v>
      </c>
      <c r="M11" s="10" t="s">
        <v>135</v>
      </c>
      <c r="N11" s="10" t="s">
        <v>136</v>
      </c>
      <c r="O11" s="10" t="s">
        <v>119</v>
      </c>
      <c r="P11" s="10" t="s">
        <v>120</v>
      </c>
      <c r="Q11" s="10" t="s">
        <v>145</v>
      </c>
      <c r="R11" s="10" t="s">
        <v>138</v>
      </c>
      <c r="S11" s="10">
        <v>113</v>
      </c>
      <c r="T11" s="11">
        <v>32.96</v>
      </c>
      <c r="U11" s="11">
        <v>-90.44</v>
      </c>
      <c r="V11" s="10" t="s">
        <v>139</v>
      </c>
      <c r="W11" s="10">
        <v>55</v>
      </c>
      <c r="X11" s="10"/>
      <c r="Y11" s="10"/>
      <c r="Z11" s="10"/>
      <c r="AA11" s="10"/>
      <c r="AB11" s="10"/>
      <c r="AC11" s="10"/>
      <c r="AD11" s="10"/>
      <c r="AE11" s="10"/>
      <c r="AF11" s="10"/>
      <c r="AG11" s="10"/>
      <c r="AH11" s="10"/>
      <c r="AI11" s="10" t="s">
        <v>300</v>
      </c>
      <c r="AJ11" s="12">
        <v>-33.700000000000003</v>
      </c>
    </row>
    <row r="12" spans="1:37" x14ac:dyDescent="0.25">
      <c r="A12" s="10">
        <v>11</v>
      </c>
      <c r="B12" s="10">
        <v>2</v>
      </c>
      <c r="C12" s="10" t="s">
        <v>533</v>
      </c>
      <c r="D12" s="50" t="s">
        <v>588</v>
      </c>
      <c r="E12" s="10">
        <v>2016</v>
      </c>
      <c r="F12" s="10" t="s">
        <v>140</v>
      </c>
      <c r="G12" s="10" t="s">
        <v>128</v>
      </c>
      <c r="H12" s="10" t="s">
        <v>419</v>
      </c>
      <c r="I12" s="10" t="s">
        <v>132</v>
      </c>
      <c r="J12" s="10" t="s">
        <v>133</v>
      </c>
      <c r="K12" s="10" t="s">
        <v>134</v>
      </c>
      <c r="L12" s="10">
        <v>554</v>
      </c>
      <c r="M12" s="10" t="s">
        <v>135</v>
      </c>
      <c r="N12" s="10" t="s">
        <v>136</v>
      </c>
      <c r="O12" s="10" t="s">
        <v>119</v>
      </c>
      <c r="P12" s="10" t="s">
        <v>120</v>
      </c>
      <c r="Q12" s="10" t="s">
        <v>146</v>
      </c>
      <c r="R12" s="10" t="s">
        <v>138</v>
      </c>
      <c r="S12" s="10">
        <v>113</v>
      </c>
      <c r="T12" s="11">
        <v>32.96</v>
      </c>
      <c r="U12" s="11">
        <v>-90.44</v>
      </c>
      <c r="V12" s="10" t="s">
        <v>139</v>
      </c>
      <c r="W12" s="10">
        <v>55</v>
      </c>
      <c r="X12" s="10"/>
      <c r="Y12" s="10"/>
      <c r="Z12" s="10"/>
      <c r="AA12" s="10"/>
      <c r="AB12" s="10"/>
      <c r="AC12" s="10"/>
      <c r="AD12" s="10"/>
      <c r="AE12" s="10"/>
      <c r="AF12" s="10"/>
      <c r="AG12" s="10"/>
      <c r="AH12" s="10"/>
      <c r="AI12" s="10" t="s">
        <v>300</v>
      </c>
      <c r="AJ12" s="12">
        <v>-5.22</v>
      </c>
    </row>
    <row r="13" spans="1:37" x14ac:dyDescent="0.25">
      <c r="A13" s="10">
        <v>12</v>
      </c>
      <c r="B13" s="10">
        <v>2</v>
      </c>
      <c r="C13" s="10" t="s">
        <v>533</v>
      </c>
      <c r="D13" s="50" t="s">
        <v>588</v>
      </c>
      <c r="E13" s="10">
        <v>2016</v>
      </c>
      <c r="F13" s="10" t="s">
        <v>142</v>
      </c>
      <c r="G13" s="10" t="s">
        <v>143</v>
      </c>
      <c r="H13" s="10" t="s">
        <v>143</v>
      </c>
      <c r="I13" s="10" t="s">
        <v>132</v>
      </c>
      <c r="J13" s="10" t="s">
        <v>133</v>
      </c>
      <c r="K13" s="10" t="s">
        <v>134</v>
      </c>
      <c r="L13" s="10">
        <v>554</v>
      </c>
      <c r="M13" s="10" t="s">
        <v>135</v>
      </c>
      <c r="N13" s="10" t="s">
        <v>136</v>
      </c>
      <c r="O13" s="10" t="s">
        <v>119</v>
      </c>
      <c r="P13" s="10" t="s">
        <v>120</v>
      </c>
      <c r="Q13" s="10" t="s">
        <v>147</v>
      </c>
      <c r="R13" s="10" t="s">
        <v>138</v>
      </c>
      <c r="S13" s="10">
        <v>113</v>
      </c>
      <c r="T13" s="11">
        <v>32.96</v>
      </c>
      <c r="U13" s="11">
        <v>-90.44</v>
      </c>
      <c r="V13" s="10" t="s">
        <v>139</v>
      </c>
      <c r="W13" s="10">
        <v>55</v>
      </c>
      <c r="X13" s="10"/>
      <c r="Y13" s="10"/>
      <c r="Z13" s="10"/>
      <c r="AA13" s="10"/>
      <c r="AB13" s="10"/>
      <c r="AC13" s="10"/>
      <c r="AD13" s="10"/>
      <c r="AE13" s="10"/>
      <c r="AF13" s="10"/>
      <c r="AG13" s="10"/>
      <c r="AH13" s="10"/>
      <c r="AI13" s="10" t="s">
        <v>300</v>
      </c>
      <c r="AJ13" s="12">
        <v>4.92</v>
      </c>
    </row>
    <row r="14" spans="1:37" x14ac:dyDescent="0.25">
      <c r="A14" s="10">
        <v>13</v>
      </c>
      <c r="B14" s="10">
        <v>2</v>
      </c>
      <c r="C14" s="10" t="s">
        <v>533</v>
      </c>
      <c r="D14" s="50" t="s">
        <v>588</v>
      </c>
      <c r="E14" s="10">
        <v>2016</v>
      </c>
      <c r="F14" s="10" t="s">
        <v>131</v>
      </c>
      <c r="G14" s="10" t="s">
        <v>113</v>
      </c>
      <c r="H14" s="10" t="s">
        <v>419</v>
      </c>
      <c r="I14" s="10" t="s">
        <v>132</v>
      </c>
      <c r="J14" s="10" t="s">
        <v>133</v>
      </c>
      <c r="K14" s="10" t="s">
        <v>134</v>
      </c>
      <c r="L14" s="10">
        <v>554</v>
      </c>
      <c r="M14" s="10" t="s">
        <v>135</v>
      </c>
      <c r="N14" s="10" t="s">
        <v>136</v>
      </c>
      <c r="O14" s="10" t="s">
        <v>119</v>
      </c>
      <c r="P14" s="10" t="s">
        <v>120</v>
      </c>
      <c r="Q14" s="10" t="s">
        <v>148</v>
      </c>
      <c r="R14" s="10" t="s">
        <v>138</v>
      </c>
      <c r="S14" s="10">
        <v>98</v>
      </c>
      <c r="T14" s="11">
        <v>32.97</v>
      </c>
      <c r="U14" s="11">
        <v>-90.52</v>
      </c>
      <c r="V14" s="10" t="s">
        <v>139</v>
      </c>
      <c r="W14" s="10">
        <v>54</v>
      </c>
      <c r="X14" s="10"/>
      <c r="Y14" s="10"/>
      <c r="Z14" s="10"/>
      <c r="AA14" s="10"/>
      <c r="AB14" s="10"/>
      <c r="AC14" s="10"/>
      <c r="AD14" s="10"/>
      <c r="AE14" s="10"/>
      <c r="AF14" s="10"/>
      <c r="AG14" s="10"/>
      <c r="AH14" s="10"/>
      <c r="AI14" s="10" t="s">
        <v>300</v>
      </c>
      <c r="AJ14" s="12">
        <v>-79.900000000000006</v>
      </c>
    </row>
    <row r="15" spans="1:37" x14ac:dyDescent="0.25">
      <c r="A15" s="10">
        <v>14</v>
      </c>
      <c r="B15" s="10">
        <v>2</v>
      </c>
      <c r="C15" s="10" t="s">
        <v>533</v>
      </c>
      <c r="D15" s="50" t="s">
        <v>588</v>
      </c>
      <c r="E15" s="10">
        <v>2016</v>
      </c>
      <c r="F15" s="10" t="s">
        <v>140</v>
      </c>
      <c r="G15" s="10" t="s">
        <v>128</v>
      </c>
      <c r="H15" s="10" t="s">
        <v>419</v>
      </c>
      <c r="I15" s="10" t="s">
        <v>132</v>
      </c>
      <c r="J15" s="10" t="s">
        <v>133</v>
      </c>
      <c r="K15" s="10" t="s">
        <v>134</v>
      </c>
      <c r="L15" s="10">
        <v>554</v>
      </c>
      <c r="M15" s="10" t="s">
        <v>135</v>
      </c>
      <c r="N15" s="10" t="s">
        <v>136</v>
      </c>
      <c r="O15" s="10" t="s">
        <v>119</v>
      </c>
      <c r="P15" s="10" t="s">
        <v>120</v>
      </c>
      <c r="Q15" s="10" t="s">
        <v>149</v>
      </c>
      <c r="R15" s="10" t="s">
        <v>138</v>
      </c>
      <c r="S15" s="10">
        <v>98</v>
      </c>
      <c r="T15" s="11">
        <v>32.97</v>
      </c>
      <c r="U15" s="11">
        <v>-90.52</v>
      </c>
      <c r="V15" s="10" t="s">
        <v>139</v>
      </c>
      <c r="W15" s="10">
        <v>54</v>
      </c>
      <c r="X15" s="10"/>
      <c r="Y15" s="10"/>
      <c r="Z15" s="10"/>
      <c r="AA15" s="10"/>
      <c r="AB15" s="10"/>
      <c r="AC15" s="10"/>
      <c r="AD15" s="10"/>
      <c r="AE15" s="10"/>
      <c r="AF15" s="10"/>
      <c r="AG15" s="10"/>
      <c r="AH15" s="10"/>
      <c r="AI15" s="10" t="s">
        <v>300</v>
      </c>
      <c r="AJ15" s="12">
        <v>-3.7</v>
      </c>
    </row>
    <row r="16" spans="1:37" x14ac:dyDescent="0.25">
      <c r="A16" s="10">
        <v>15</v>
      </c>
      <c r="B16" s="10">
        <v>2</v>
      </c>
      <c r="C16" s="10" t="s">
        <v>533</v>
      </c>
      <c r="D16" s="50" t="s">
        <v>588</v>
      </c>
      <c r="E16" s="10">
        <v>2016</v>
      </c>
      <c r="F16" s="10" t="s">
        <v>142</v>
      </c>
      <c r="G16" s="10" t="s">
        <v>143</v>
      </c>
      <c r="H16" s="10" t="s">
        <v>143</v>
      </c>
      <c r="I16" s="10" t="s">
        <v>132</v>
      </c>
      <c r="J16" s="10" t="s">
        <v>133</v>
      </c>
      <c r="K16" s="10" t="s">
        <v>134</v>
      </c>
      <c r="L16" s="10">
        <v>554</v>
      </c>
      <c r="M16" s="10" t="s">
        <v>135</v>
      </c>
      <c r="N16" s="10" t="s">
        <v>136</v>
      </c>
      <c r="O16" s="10" t="s">
        <v>119</v>
      </c>
      <c r="P16" s="10" t="s">
        <v>120</v>
      </c>
      <c r="Q16" s="10" t="s">
        <v>150</v>
      </c>
      <c r="R16" s="10" t="s">
        <v>138</v>
      </c>
      <c r="S16" s="10">
        <v>98</v>
      </c>
      <c r="T16" s="11">
        <v>32.97</v>
      </c>
      <c r="U16" s="11">
        <v>-90.52</v>
      </c>
      <c r="V16" s="10" t="s">
        <v>139</v>
      </c>
      <c r="W16" s="10">
        <v>54</v>
      </c>
      <c r="X16" s="10"/>
      <c r="Y16" s="10"/>
      <c r="Z16" s="10"/>
      <c r="AA16" s="10"/>
      <c r="AB16" s="10"/>
      <c r="AC16" s="10"/>
      <c r="AD16" s="10"/>
      <c r="AE16" s="10"/>
      <c r="AF16" s="10"/>
      <c r="AG16" s="10"/>
      <c r="AH16" s="10"/>
      <c r="AI16" s="10" t="s">
        <v>300</v>
      </c>
      <c r="AJ16" s="12">
        <v>-29.6</v>
      </c>
    </row>
    <row r="17" spans="1:37" x14ac:dyDescent="0.25">
      <c r="A17" s="10">
        <v>16</v>
      </c>
      <c r="B17" s="10">
        <v>2</v>
      </c>
      <c r="C17" s="10" t="s">
        <v>533</v>
      </c>
      <c r="D17" s="50" t="s">
        <v>588</v>
      </c>
      <c r="E17" s="10">
        <v>2016</v>
      </c>
      <c r="F17" s="10" t="s">
        <v>131</v>
      </c>
      <c r="G17" s="10" t="s">
        <v>113</v>
      </c>
      <c r="H17" s="10" t="s">
        <v>419</v>
      </c>
      <c r="I17" s="10" t="s">
        <v>132</v>
      </c>
      <c r="J17" s="10" t="s">
        <v>133</v>
      </c>
      <c r="K17" s="10" t="s">
        <v>134</v>
      </c>
      <c r="L17" s="10">
        <v>554</v>
      </c>
      <c r="M17" s="10" t="s">
        <v>135</v>
      </c>
      <c r="N17" s="10" t="s">
        <v>136</v>
      </c>
      <c r="O17" s="10" t="s">
        <v>119</v>
      </c>
      <c r="P17" s="10" t="s">
        <v>120</v>
      </c>
      <c r="Q17" s="10" t="s">
        <v>151</v>
      </c>
      <c r="R17" s="10" t="s">
        <v>138</v>
      </c>
      <c r="S17" s="10">
        <v>155</v>
      </c>
      <c r="T17" s="11">
        <v>32.97</v>
      </c>
      <c r="U17" s="11">
        <v>-90.52</v>
      </c>
      <c r="V17" s="10" t="s">
        <v>139</v>
      </c>
      <c r="W17" s="10">
        <v>48</v>
      </c>
      <c r="X17" s="10"/>
      <c r="Y17" s="10"/>
      <c r="Z17" s="10"/>
      <c r="AA17" s="10"/>
      <c r="AB17" s="10"/>
      <c r="AC17" s="10"/>
      <c r="AD17" s="10"/>
      <c r="AE17" s="10"/>
      <c r="AF17" s="10"/>
      <c r="AG17" s="10"/>
      <c r="AH17" s="10"/>
      <c r="AI17" s="10" t="s">
        <v>300</v>
      </c>
      <c r="AJ17" s="12">
        <v>-21.6</v>
      </c>
    </row>
    <row r="18" spans="1:37" x14ac:dyDescent="0.25">
      <c r="A18" s="10">
        <v>17</v>
      </c>
      <c r="B18" s="10">
        <v>2</v>
      </c>
      <c r="C18" s="10" t="s">
        <v>533</v>
      </c>
      <c r="D18" s="50" t="s">
        <v>588</v>
      </c>
      <c r="E18" s="10">
        <v>2016</v>
      </c>
      <c r="F18" s="10" t="s">
        <v>140</v>
      </c>
      <c r="G18" s="10" t="s">
        <v>128</v>
      </c>
      <c r="H18" s="10" t="s">
        <v>419</v>
      </c>
      <c r="I18" s="10" t="s">
        <v>132</v>
      </c>
      <c r="J18" s="10" t="s">
        <v>133</v>
      </c>
      <c r="K18" s="10" t="s">
        <v>134</v>
      </c>
      <c r="L18" s="10">
        <v>554</v>
      </c>
      <c r="M18" s="10" t="s">
        <v>135</v>
      </c>
      <c r="N18" s="10" t="s">
        <v>136</v>
      </c>
      <c r="O18" s="10" t="s">
        <v>119</v>
      </c>
      <c r="P18" s="10" t="s">
        <v>120</v>
      </c>
      <c r="Q18" s="10" t="s">
        <v>152</v>
      </c>
      <c r="R18" s="10" t="s">
        <v>138</v>
      </c>
      <c r="S18" s="10">
        <v>155</v>
      </c>
      <c r="T18" s="11">
        <v>32.97</v>
      </c>
      <c r="U18" s="11">
        <v>-90.52</v>
      </c>
      <c r="V18" s="10" t="s">
        <v>139</v>
      </c>
      <c r="W18" s="10">
        <v>48</v>
      </c>
      <c r="X18" s="10"/>
      <c r="Y18" s="10"/>
      <c r="Z18" s="10"/>
      <c r="AA18" s="10"/>
      <c r="AB18" s="10"/>
      <c r="AC18" s="10"/>
      <c r="AD18" s="10"/>
      <c r="AE18" s="10"/>
      <c r="AF18" s="10"/>
      <c r="AG18" s="10"/>
      <c r="AH18" s="10"/>
      <c r="AI18" s="10" t="s">
        <v>300</v>
      </c>
      <c r="AJ18" s="12">
        <v>-40.6</v>
      </c>
    </row>
    <row r="19" spans="1:37" x14ac:dyDescent="0.25">
      <c r="A19" s="10">
        <v>18</v>
      </c>
      <c r="B19" s="10">
        <v>2</v>
      </c>
      <c r="C19" s="10" t="s">
        <v>533</v>
      </c>
      <c r="D19" s="50" t="s">
        <v>588</v>
      </c>
      <c r="E19" s="10">
        <v>2016</v>
      </c>
      <c r="F19" s="10" t="s">
        <v>142</v>
      </c>
      <c r="G19" s="10" t="s">
        <v>143</v>
      </c>
      <c r="H19" s="10" t="s">
        <v>143</v>
      </c>
      <c r="I19" s="10" t="s">
        <v>132</v>
      </c>
      <c r="J19" s="10" t="s">
        <v>133</v>
      </c>
      <c r="K19" s="10" t="s">
        <v>134</v>
      </c>
      <c r="L19" s="10">
        <v>554</v>
      </c>
      <c r="M19" s="10" t="s">
        <v>135</v>
      </c>
      <c r="N19" s="10" t="s">
        <v>136</v>
      </c>
      <c r="O19" s="10" t="s">
        <v>119</v>
      </c>
      <c r="P19" s="10" t="s">
        <v>120</v>
      </c>
      <c r="Q19" s="10" t="s">
        <v>153</v>
      </c>
      <c r="R19" s="10" t="s">
        <v>138</v>
      </c>
      <c r="S19" s="10">
        <v>155</v>
      </c>
      <c r="T19" s="11">
        <v>32.97</v>
      </c>
      <c r="U19" s="11">
        <v>-90.52</v>
      </c>
      <c r="V19" s="10" t="s">
        <v>139</v>
      </c>
      <c r="W19" s="10">
        <v>48</v>
      </c>
      <c r="X19" s="10"/>
      <c r="Y19" s="10"/>
      <c r="Z19" s="10"/>
      <c r="AA19" s="10"/>
      <c r="AB19" s="10"/>
      <c r="AC19" s="10"/>
      <c r="AD19" s="10"/>
      <c r="AE19" s="10"/>
      <c r="AF19" s="10"/>
      <c r="AG19" s="10"/>
      <c r="AH19" s="10"/>
      <c r="AI19" s="10" t="s">
        <v>300</v>
      </c>
      <c r="AJ19" s="12">
        <v>-12</v>
      </c>
    </row>
    <row r="20" spans="1:37" x14ac:dyDescent="0.25">
      <c r="A20" s="10">
        <v>19</v>
      </c>
      <c r="B20" s="10">
        <v>3</v>
      </c>
      <c r="C20" s="10" t="s">
        <v>534</v>
      </c>
      <c r="D20" s="50" t="s">
        <v>589</v>
      </c>
      <c r="E20" s="10">
        <v>2008</v>
      </c>
      <c r="F20" s="10" t="s">
        <v>127</v>
      </c>
      <c r="G20" s="10" t="s">
        <v>128</v>
      </c>
      <c r="H20" s="10" t="s">
        <v>419</v>
      </c>
      <c r="I20" s="10" t="s">
        <v>114</v>
      </c>
      <c r="J20" s="10" t="s">
        <v>115</v>
      </c>
      <c r="K20" s="10" t="s">
        <v>154</v>
      </c>
      <c r="L20" s="10">
        <v>1009</v>
      </c>
      <c r="M20" s="10" t="s">
        <v>155</v>
      </c>
      <c r="N20" s="10" t="s">
        <v>136</v>
      </c>
      <c r="O20" s="10" t="s">
        <v>119</v>
      </c>
      <c r="P20" s="10" t="s">
        <v>120</v>
      </c>
      <c r="Q20" s="10" t="s">
        <v>156</v>
      </c>
      <c r="R20" s="10" t="s">
        <v>157</v>
      </c>
      <c r="S20" s="10">
        <v>7.0000000000000001E-3</v>
      </c>
      <c r="T20" s="11">
        <v>35.403273280000001</v>
      </c>
      <c r="U20" s="11">
        <v>-77.945438719999999</v>
      </c>
      <c r="V20" s="10">
        <v>2013</v>
      </c>
      <c r="W20" s="10">
        <v>9</v>
      </c>
      <c r="X20" s="10">
        <v>0.11</v>
      </c>
      <c r="Y20" s="10">
        <v>0.12</v>
      </c>
      <c r="Z20" s="10"/>
      <c r="AA20" s="10"/>
      <c r="AB20" s="10"/>
      <c r="AC20" s="10">
        <v>5</v>
      </c>
      <c r="AD20" s="10">
        <v>1.03</v>
      </c>
      <c r="AE20" s="10">
        <v>0.27</v>
      </c>
      <c r="AF20" s="10"/>
      <c r="AG20" s="10"/>
      <c r="AH20" s="10"/>
      <c r="AI20" s="10" t="s">
        <v>158</v>
      </c>
      <c r="AJ20" s="12"/>
      <c r="AK20" s="9">
        <f t="shared" si="0"/>
        <v>-2.2368337154312652</v>
      </c>
    </row>
    <row r="21" spans="1:37" x14ac:dyDescent="0.25">
      <c r="A21" s="10">
        <v>20</v>
      </c>
      <c r="B21" s="10">
        <v>3</v>
      </c>
      <c r="C21" s="10" t="s">
        <v>534</v>
      </c>
      <c r="D21" s="50" t="s">
        <v>589</v>
      </c>
      <c r="E21" s="10">
        <v>2008</v>
      </c>
      <c r="F21" s="10" t="s">
        <v>129</v>
      </c>
      <c r="G21" s="10" t="s">
        <v>113</v>
      </c>
      <c r="H21" s="10" t="s">
        <v>419</v>
      </c>
      <c r="I21" s="10" t="s">
        <v>114</v>
      </c>
      <c r="J21" s="10" t="s">
        <v>115</v>
      </c>
      <c r="K21" s="10" t="s">
        <v>154</v>
      </c>
      <c r="L21" s="10">
        <v>1009</v>
      </c>
      <c r="M21" s="10" t="s">
        <v>155</v>
      </c>
      <c r="N21" s="10" t="s">
        <v>136</v>
      </c>
      <c r="O21" s="10" t="s">
        <v>119</v>
      </c>
      <c r="P21" s="10" t="s">
        <v>120</v>
      </c>
      <c r="Q21" s="10" t="s">
        <v>156</v>
      </c>
      <c r="R21" s="10" t="s">
        <v>157</v>
      </c>
      <c r="S21" s="10">
        <v>7.0000000000000001E-3</v>
      </c>
      <c r="T21" s="11">
        <v>35.403273280000001</v>
      </c>
      <c r="U21" s="11">
        <v>-77.945438719999999</v>
      </c>
      <c r="V21" s="10">
        <v>2013</v>
      </c>
      <c r="W21" s="10">
        <v>9</v>
      </c>
      <c r="X21" s="10">
        <v>2.4</v>
      </c>
      <c r="Y21" s="10">
        <v>2.4500000000000002</v>
      </c>
      <c r="Z21" s="10"/>
      <c r="AA21" s="10"/>
      <c r="AB21" s="10"/>
      <c r="AC21" s="10">
        <v>5</v>
      </c>
      <c r="AD21" s="10">
        <v>3.91</v>
      </c>
      <c r="AE21" s="10">
        <v>1.92</v>
      </c>
      <c r="AF21" s="10"/>
      <c r="AG21" s="10"/>
      <c r="AH21" s="10"/>
      <c r="AI21" s="10" t="s">
        <v>158</v>
      </c>
      <c r="AJ21" s="12"/>
      <c r="AK21" s="9">
        <f t="shared" si="0"/>
        <v>-0.48806863664337463</v>
      </c>
    </row>
    <row r="22" spans="1:37" x14ac:dyDescent="0.25">
      <c r="A22" s="10">
        <v>21</v>
      </c>
      <c r="B22" s="10">
        <v>4</v>
      </c>
      <c r="C22" s="10" t="s">
        <v>535</v>
      </c>
      <c r="D22" s="50" t="s">
        <v>591</v>
      </c>
      <c r="E22" s="10">
        <v>2000</v>
      </c>
      <c r="F22" s="10" t="s">
        <v>142</v>
      </c>
      <c r="G22" s="10" t="s">
        <v>143</v>
      </c>
      <c r="H22" s="10" t="s">
        <v>143</v>
      </c>
      <c r="I22" s="10" t="s">
        <v>132</v>
      </c>
      <c r="J22" s="10" t="s">
        <v>133</v>
      </c>
      <c r="K22" s="10" t="s">
        <v>159</v>
      </c>
      <c r="L22" s="10">
        <v>590</v>
      </c>
      <c r="M22" s="10" t="s">
        <v>159</v>
      </c>
      <c r="N22" s="10" t="s">
        <v>132</v>
      </c>
      <c r="O22" s="10" t="s">
        <v>160</v>
      </c>
      <c r="P22" s="10" t="s">
        <v>161</v>
      </c>
      <c r="Q22" s="10" t="s">
        <v>162</v>
      </c>
      <c r="R22" s="10" t="s">
        <v>163</v>
      </c>
      <c r="S22" s="10">
        <v>462</v>
      </c>
      <c r="T22" s="11">
        <v>38.658550820000002</v>
      </c>
      <c r="U22" s="11">
        <v>-77.744758129999994</v>
      </c>
      <c r="V22" s="10" t="s">
        <v>164</v>
      </c>
      <c r="W22" s="10">
        <v>120</v>
      </c>
      <c r="X22" s="10">
        <v>0.11</v>
      </c>
      <c r="Y22" s="10"/>
      <c r="Z22" s="10"/>
      <c r="AA22" s="10"/>
      <c r="AB22" s="10"/>
      <c r="AC22" s="10">
        <v>120</v>
      </c>
      <c r="AD22" s="10">
        <v>0.13</v>
      </c>
      <c r="AE22" s="10"/>
      <c r="AF22" s="10"/>
      <c r="AG22" s="10"/>
      <c r="AH22" s="10"/>
      <c r="AI22" s="10" t="s">
        <v>165</v>
      </c>
      <c r="AJ22" s="12"/>
      <c r="AK22" s="9">
        <f t="shared" si="0"/>
        <v>-0.16705408466316621</v>
      </c>
    </row>
    <row r="23" spans="1:37" x14ac:dyDescent="0.25">
      <c r="A23" s="10">
        <v>22</v>
      </c>
      <c r="B23" s="10">
        <v>4</v>
      </c>
      <c r="C23" s="10" t="s">
        <v>535</v>
      </c>
      <c r="D23" s="50" t="s">
        <v>591</v>
      </c>
      <c r="E23" s="10">
        <v>2000</v>
      </c>
      <c r="F23" s="10" t="s">
        <v>166</v>
      </c>
      <c r="G23" s="10" t="s">
        <v>113</v>
      </c>
      <c r="H23" s="10" t="s">
        <v>419</v>
      </c>
      <c r="I23" s="10" t="s">
        <v>132</v>
      </c>
      <c r="J23" s="10" t="s">
        <v>133</v>
      </c>
      <c r="K23" s="10" t="s">
        <v>159</v>
      </c>
      <c r="L23" s="10">
        <v>590</v>
      </c>
      <c r="M23" s="10" t="s">
        <v>159</v>
      </c>
      <c r="N23" s="10" t="s">
        <v>132</v>
      </c>
      <c r="O23" s="10" t="s">
        <v>160</v>
      </c>
      <c r="P23" s="10" t="s">
        <v>161</v>
      </c>
      <c r="Q23" s="10" t="s">
        <v>162</v>
      </c>
      <c r="R23" s="10" t="s">
        <v>163</v>
      </c>
      <c r="S23" s="10">
        <v>462</v>
      </c>
      <c r="T23" s="11">
        <v>38.658550820000002</v>
      </c>
      <c r="U23" s="11">
        <v>-77.744758129999994</v>
      </c>
      <c r="V23" s="10" t="s">
        <v>164</v>
      </c>
      <c r="W23" s="10">
        <v>120</v>
      </c>
      <c r="X23" s="10">
        <v>0.31</v>
      </c>
      <c r="Y23" s="10"/>
      <c r="Z23" s="10"/>
      <c r="AA23" s="10"/>
      <c r="AB23" s="10"/>
      <c r="AC23" s="10">
        <v>120</v>
      </c>
      <c r="AD23" s="10">
        <v>0.1</v>
      </c>
      <c r="AE23" s="10"/>
      <c r="AF23" s="10"/>
      <c r="AG23" s="10"/>
      <c r="AH23" s="10"/>
      <c r="AI23" s="10" t="s">
        <v>158</v>
      </c>
      <c r="AJ23" s="12"/>
      <c r="AK23" s="9">
        <f t="shared" si="0"/>
        <v>1.1314021114911004</v>
      </c>
    </row>
    <row r="24" spans="1:37" x14ac:dyDescent="0.25">
      <c r="A24" s="10">
        <v>23</v>
      </c>
      <c r="B24" s="10">
        <v>4</v>
      </c>
      <c r="C24" s="10" t="s">
        <v>535</v>
      </c>
      <c r="D24" s="50" t="s">
        <v>591</v>
      </c>
      <c r="E24" s="10">
        <v>2000</v>
      </c>
      <c r="F24" s="10" t="s">
        <v>112</v>
      </c>
      <c r="G24" s="10" t="s">
        <v>113</v>
      </c>
      <c r="H24" s="10" t="s">
        <v>419</v>
      </c>
      <c r="I24" s="10" t="s">
        <v>132</v>
      </c>
      <c r="J24" s="10" t="s">
        <v>133</v>
      </c>
      <c r="K24" s="10" t="s">
        <v>159</v>
      </c>
      <c r="L24" s="10">
        <v>590</v>
      </c>
      <c r="M24" s="10" t="s">
        <v>159</v>
      </c>
      <c r="N24" s="10" t="s">
        <v>132</v>
      </c>
      <c r="O24" s="10" t="s">
        <v>160</v>
      </c>
      <c r="P24" s="10" t="s">
        <v>161</v>
      </c>
      <c r="Q24" s="10" t="s">
        <v>162</v>
      </c>
      <c r="R24" s="10" t="s">
        <v>163</v>
      </c>
      <c r="S24" s="10">
        <v>462</v>
      </c>
      <c r="T24" s="11">
        <v>38.658550820000002</v>
      </c>
      <c r="U24" s="11">
        <v>-77.744758129999994</v>
      </c>
      <c r="V24" s="10" t="s">
        <v>164</v>
      </c>
      <c r="W24" s="10">
        <v>120</v>
      </c>
      <c r="X24" s="10">
        <v>1.57</v>
      </c>
      <c r="Y24" s="10"/>
      <c r="Z24" s="10"/>
      <c r="AA24" s="10"/>
      <c r="AB24" s="10"/>
      <c r="AC24" s="10">
        <v>120</v>
      </c>
      <c r="AD24" s="10">
        <v>0.76</v>
      </c>
      <c r="AE24" s="10"/>
      <c r="AF24" s="10"/>
      <c r="AG24" s="10"/>
      <c r="AH24" s="10"/>
      <c r="AI24" s="10" t="s">
        <v>158</v>
      </c>
      <c r="AJ24" s="12"/>
      <c r="AK24" s="9">
        <f t="shared" si="0"/>
        <v>0.72551246506197697</v>
      </c>
    </row>
    <row r="25" spans="1:37" x14ac:dyDescent="0.25">
      <c r="A25" s="10">
        <v>24</v>
      </c>
      <c r="B25" s="10">
        <v>4</v>
      </c>
      <c r="C25" s="10" t="s">
        <v>535</v>
      </c>
      <c r="D25" s="50" t="s">
        <v>591</v>
      </c>
      <c r="E25" s="10">
        <v>2000</v>
      </c>
      <c r="F25" s="10" t="s">
        <v>129</v>
      </c>
      <c r="G25" s="10" t="s">
        <v>113</v>
      </c>
      <c r="H25" s="10" t="s">
        <v>419</v>
      </c>
      <c r="I25" s="10" t="s">
        <v>132</v>
      </c>
      <c r="J25" s="10" t="s">
        <v>133</v>
      </c>
      <c r="K25" s="10" t="s">
        <v>159</v>
      </c>
      <c r="L25" s="10">
        <v>590</v>
      </c>
      <c r="M25" s="10" t="s">
        <v>159</v>
      </c>
      <c r="N25" s="10" t="s">
        <v>132</v>
      </c>
      <c r="O25" s="10" t="s">
        <v>160</v>
      </c>
      <c r="P25" s="10" t="s">
        <v>161</v>
      </c>
      <c r="Q25" s="10" t="s">
        <v>162</v>
      </c>
      <c r="R25" s="10" t="s">
        <v>163</v>
      </c>
      <c r="S25" s="10">
        <v>462</v>
      </c>
      <c r="T25" s="11">
        <v>38.658550820000002</v>
      </c>
      <c r="U25" s="11">
        <v>-77.744758129999994</v>
      </c>
      <c r="V25" s="10" t="s">
        <v>164</v>
      </c>
      <c r="W25" s="10">
        <v>120</v>
      </c>
      <c r="X25" s="10">
        <v>6.52</v>
      </c>
      <c r="Y25" s="10"/>
      <c r="Z25" s="10"/>
      <c r="AA25" s="10"/>
      <c r="AB25" s="10"/>
      <c r="AC25" s="10">
        <v>120</v>
      </c>
      <c r="AD25" s="10">
        <v>1.84</v>
      </c>
      <c r="AE25" s="10"/>
      <c r="AF25" s="10"/>
      <c r="AG25" s="10"/>
      <c r="AH25" s="10"/>
      <c r="AI25" s="10" t="s">
        <v>158</v>
      </c>
      <c r="AJ25" s="12"/>
      <c r="AK25" s="9">
        <f t="shared" si="0"/>
        <v>1.2651088043176673</v>
      </c>
    </row>
    <row r="26" spans="1:37" x14ac:dyDescent="0.25">
      <c r="A26" s="10">
        <v>25</v>
      </c>
      <c r="B26" s="10">
        <v>4</v>
      </c>
      <c r="C26" s="10" t="s">
        <v>535</v>
      </c>
      <c r="D26" s="50" t="s">
        <v>591</v>
      </c>
      <c r="E26" s="10">
        <v>2000</v>
      </c>
      <c r="F26" s="10" t="s">
        <v>167</v>
      </c>
      <c r="G26" s="10" t="s">
        <v>113</v>
      </c>
      <c r="H26" s="10" t="s">
        <v>419</v>
      </c>
      <c r="I26" s="10" t="s">
        <v>132</v>
      </c>
      <c r="J26" s="10" t="s">
        <v>133</v>
      </c>
      <c r="K26" s="10" t="s">
        <v>159</v>
      </c>
      <c r="L26" s="10">
        <v>590</v>
      </c>
      <c r="M26" s="10" t="s">
        <v>159</v>
      </c>
      <c r="N26" s="10" t="s">
        <v>132</v>
      </c>
      <c r="O26" s="10" t="s">
        <v>160</v>
      </c>
      <c r="P26" s="10" t="s">
        <v>161</v>
      </c>
      <c r="Q26" s="10" t="s">
        <v>162</v>
      </c>
      <c r="R26" s="10" t="s">
        <v>163</v>
      </c>
      <c r="S26" s="10">
        <v>462</v>
      </c>
      <c r="T26" s="11">
        <v>38.658550820000002</v>
      </c>
      <c r="U26" s="11">
        <v>-77.744758129999994</v>
      </c>
      <c r="V26" s="10" t="s">
        <v>164</v>
      </c>
      <c r="W26" s="10">
        <v>120</v>
      </c>
      <c r="X26" s="10">
        <v>3.13</v>
      </c>
      <c r="Y26" s="10"/>
      <c r="Z26" s="10"/>
      <c r="AA26" s="10"/>
      <c r="AB26" s="10"/>
      <c r="AC26" s="10">
        <v>120</v>
      </c>
      <c r="AD26" s="10">
        <v>1.25</v>
      </c>
      <c r="AE26" s="10"/>
      <c r="AF26" s="10"/>
      <c r="AG26" s="10"/>
      <c r="AH26" s="10"/>
      <c r="AI26" s="10" t="s">
        <v>158</v>
      </c>
      <c r="AJ26" s="12"/>
      <c r="AK26" s="9">
        <f t="shared" si="0"/>
        <v>0.91788945323785209</v>
      </c>
    </row>
    <row r="27" spans="1:37" x14ac:dyDescent="0.25">
      <c r="A27" s="10">
        <v>26</v>
      </c>
      <c r="B27" s="10">
        <v>4</v>
      </c>
      <c r="C27" s="10" t="s">
        <v>535</v>
      </c>
      <c r="D27" s="50" t="s">
        <v>591</v>
      </c>
      <c r="E27" s="10">
        <v>2000</v>
      </c>
      <c r="F27" s="10" t="s">
        <v>130</v>
      </c>
      <c r="G27" s="10" t="s">
        <v>113</v>
      </c>
      <c r="H27" s="10" t="s">
        <v>419</v>
      </c>
      <c r="I27" s="10" t="s">
        <v>132</v>
      </c>
      <c r="J27" s="10" t="s">
        <v>133</v>
      </c>
      <c r="K27" s="10" t="s">
        <v>159</v>
      </c>
      <c r="L27" s="10">
        <v>590</v>
      </c>
      <c r="M27" s="10" t="s">
        <v>159</v>
      </c>
      <c r="N27" s="10" t="s">
        <v>132</v>
      </c>
      <c r="O27" s="10" t="s">
        <v>160</v>
      </c>
      <c r="P27" s="10" t="s">
        <v>161</v>
      </c>
      <c r="Q27" s="10" t="s">
        <v>162</v>
      </c>
      <c r="R27" s="10" t="s">
        <v>163</v>
      </c>
      <c r="S27" s="10">
        <v>462</v>
      </c>
      <c r="T27" s="11">
        <v>38.658550820000002</v>
      </c>
      <c r="U27" s="11">
        <v>-77.744758129999994</v>
      </c>
      <c r="V27" s="10" t="s">
        <v>164</v>
      </c>
      <c r="W27" s="10">
        <v>120</v>
      </c>
      <c r="X27" s="10">
        <v>2.82</v>
      </c>
      <c r="Y27" s="10"/>
      <c r="Z27" s="10"/>
      <c r="AA27" s="10"/>
      <c r="AB27" s="10"/>
      <c r="AC27" s="10">
        <v>120</v>
      </c>
      <c r="AD27" s="10">
        <v>1.1499999999999999</v>
      </c>
      <c r="AE27" s="10"/>
      <c r="AF27" s="10"/>
      <c r="AG27" s="10"/>
      <c r="AH27" s="10"/>
      <c r="AI27" s="10" t="s">
        <v>158</v>
      </c>
      <c r="AJ27" s="12"/>
      <c r="AK27" s="9">
        <f t="shared" si="0"/>
        <v>0.89697494257486354</v>
      </c>
    </row>
    <row r="28" spans="1:37" x14ac:dyDescent="0.25">
      <c r="A28" s="10">
        <v>27</v>
      </c>
      <c r="B28" s="10">
        <v>4</v>
      </c>
      <c r="C28" s="10" t="s">
        <v>535</v>
      </c>
      <c r="D28" s="50" t="s">
        <v>591</v>
      </c>
      <c r="E28" s="10">
        <v>2000</v>
      </c>
      <c r="F28" s="10" t="s">
        <v>168</v>
      </c>
      <c r="G28" s="10" t="s">
        <v>113</v>
      </c>
      <c r="H28" s="10" t="s">
        <v>419</v>
      </c>
      <c r="I28" s="10" t="s">
        <v>132</v>
      </c>
      <c r="J28" s="10" t="s">
        <v>133</v>
      </c>
      <c r="K28" s="10" t="s">
        <v>159</v>
      </c>
      <c r="L28" s="10">
        <v>590</v>
      </c>
      <c r="M28" s="10" t="s">
        <v>159</v>
      </c>
      <c r="N28" s="10" t="s">
        <v>132</v>
      </c>
      <c r="O28" s="10" t="s">
        <v>160</v>
      </c>
      <c r="P28" s="10" t="s">
        <v>161</v>
      </c>
      <c r="Q28" s="10" t="s">
        <v>162</v>
      </c>
      <c r="R28" s="10" t="s">
        <v>163</v>
      </c>
      <c r="S28" s="10">
        <v>462</v>
      </c>
      <c r="T28" s="11">
        <v>38.658550820000002</v>
      </c>
      <c r="U28" s="11">
        <v>-77.744758129999994</v>
      </c>
      <c r="V28" s="10" t="s">
        <v>164</v>
      </c>
      <c r="W28" s="10">
        <v>120</v>
      </c>
      <c r="X28" s="10">
        <v>3.39</v>
      </c>
      <c r="Y28" s="10"/>
      <c r="Z28" s="10"/>
      <c r="AA28" s="10"/>
      <c r="AB28" s="10"/>
      <c r="AC28" s="10">
        <v>120</v>
      </c>
      <c r="AD28" s="10">
        <v>0.55000000000000004</v>
      </c>
      <c r="AE28" s="10"/>
      <c r="AF28" s="10"/>
      <c r="AG28" s="10"/>
      <c r="AH28" s="10"/>
      <c r="AI28" s="10" t="s">
        <v>158</v>
      </c>
      <c r="AJ28" s="12"/>
      <c r="AK28" s="9">
        <f t="shared" si="0"/>
        <v>1.8186669221479792</v>
      </c>
    </row>
    <row r="29" spans="1:37" x14ac:dyDescent="0.25">
      <c r="A29" s="10">
        <v>28</v>
      </c>
      <c r="B29" s="10">
        <v>4</v>
      </c>
      <c r="C29" s="10" t="s">
        <v>535</v>
      </c>
      <c r="D29" s="50" t="s">
        <v>591</v>
      </c>
      <c r="E29" s="10">
        <v>2000</v>
      </c>
      <c r="F29" s="10" t="s">
        <v>127</v>
      </c>
      <c r="G29" s="10" t="s">
        <v>128</v>
      </c>
      <c r="H29" s="10" t="s">
        <v>419</v>
      </c>
      <c r="I29" s="10" t="s">
        <v>132</v>
      </c>
      <c r="J29" s="10" t="s">
        <v>133</v>
      </c>
      <c r="K29" s="10" t="s">
        <v>159</v>
      </c>
      <c r="L29" s="10">
        <v>590</v>
      </c>
      <c r="M29" s="10" t="s">
        <v>159</v>
      </c>
      <c r="N29" s="10" t="s">
        <v>132</v>
      </c>
      <c r="O29" s="10" t="s">
        <v>160</v>
      </c>
      <c r="P29" s="10" t="s">
        <v>161</v>
      </c>
      <c r="Q29" s="10" t="s">
        <v>162</v>
      </c>
      <c r="R29" s="10" t="s">
        <v>163</v>
      </c>
      <c r="S29" s="10">
        <v>462</v>
      </c>
      <c r="T29" s="11">
        <v>38.658550820000002</v>
      </c>
      <c r="U29" s="11">
        <v>-77.744758129999994</v>
      </c>
      <c r="V29" s="10" t="s">
        <v>164</v>
      </c>
      <c r="W29" s="10">
        <v>120</v>
      </c>
      <c r="X29" s="10">
        <v>0.89</v>
      </c>
      <c r="Y29" s="10"/>
      <c r="Z29" s="10"/>
      <c r="AA29" s="10"/>
      <c r="AB29" s="10"/>
      <c r="AC29" s="10">
        <v>120</v>
      </c>
      <c r="AD29" s="10">
        <v>0.42</v>
      </c>
      <c r="AE29" s="10"/>
      <c r="AF29" s="10"/>
      <c r="AG29" s="10"/>
      <c r="AH29" s="10"/>
      <c r="AI29" s="10" t="s">
        <v>158</v>
      </c>
      <c r="AJ29" s="12"/>
      <c r="AK29" s="9">
        <f t="shared" si="0"/>
        <v>0.75096675144877156</v>
      </c>
    </row>
    <row r="30" spans="1:37" x14ac:dyDescent="0.25">
      <c r="A30" s="10">
        <v>29</v>
      </c>
      <c r="B30" s="10">
        <v>4</v>
      </c>
      <c r="C30" s="10" t="s">
        <v>535</v>
      </c>
      <c r="D30" s="50" t="s">
        <v>591</v>
      </c>
      <c r="E30" s="10">
        <v>2000</v>
      </c>
      <c r="F30" s="10" t="s">
        <v>169</v>
      </c>
      <c r="G30" s="10" t="s">
        <v>128</v>
      </c>
      <c r="H30" s="10" t="s">
        <v>419</v>
      </c>
      <c r="I30" s="10" t="s">
        <v>132</v>
      </c>
      <c r="J30" s="10" t="s">
        <v>133</v>
      </c>
      <c r="K30" s="10" t="s">
        <v>159</v>
      </c>
      <c r="L30" s="10">
        <v>590</v>
      </c>
      <c r="M30" s="10" t="s">
        <v>159</v>
      </c>
      <c r="N30" s="10" t="s">
        <v>132</v>
      </c>
      <c r="O30" s="10" t="s">
        <v>160</v>
      </c>
      <c r="P30" s="10" t="s">
        <v>161</v>
      </c>
      <c r="Q30" s="10" t="s">
        <v>162</v>
      </c>
      <c r="R30" s="10" t="s">
        <v>163</v>
      </c>
      <c r="S30" s="10">
        <v>462</v>
      </c>
      <c r="T30" s="11">
        <v>38.658550820000002</v>
      </c>
      <c r="U30" s="11">
        <v>-77.744758129999994</v>
      </c>
      <c r="V30" s="10" t="s">
        <v>164</v>
      </c>
      <c r="W30" s="10">
        <v>120</v>
      </c>
      <c r="X30" s="10">
        <v>0.16</v>
      </c>
      <c r="Y30" s="10"/>
      <c r="Z30" s="10"/>
      <c r="AA30" s="10"/>
      <c r="AB30" s="10"/>
      <c r="AC30" s="10">
        <v>120</v>
      </c>
      <c r="AD30" s="10">
        <v>0.26</v>
      </c>
      <c r="AE30" s="10"/>
      <c r="AF30" s="10"/>
      <c r="AG30" s="10"/>
      <c r="AH30" s="10"/>
      <c r="AI30" s="10" t="s">
        <v>158</v>
      </c>
      <c r="AJ30" s="12"/>
      <c r="AK30" s="9">
        <f t="shared" si="0"/>
        <v>-0.48550781578170077</v>
      </c>
    </row>
    <row r="31" spans="1:37" x14ac:dyDescent="0.25">
      <c r="A31" s="10">
        <v>30</v>
      </c>
      <c r="B31" s="10">
        <v>4</v>
      </c>
      <c r="C31" s="10" t="s">
        <v>535</v>
      </c>
      <c r="D31" s="50" t="s">
        <v>591</v>
      </c>
      <c r="E31" s="10">
        <v>2000</v>
      </c>
      <c r="F31" s="10" t="s">
        <v>170</v>
      </c>
      <c r="G31" s="10" t="s">
        <v>128</v>
      </c>
      <c r="H31" s="10" t="s">
        <v>419</v>
      </c>
      <c r="I31" s="10" t="s">
        <v>132</v>
      </c>
      <c r="J31" s="10" t="s">
        <v>133</v>
      </c>
      <c r="K31" s="10" t="s">
        <v>159</v>
      </c>
      <c r="L31" s="10">
        <v>590</v>
      </c>
      <c r="M31" s="10" t="s">
        <v>159</v>
      </c>
      <c r="N31" s="10" t="s">
        <v>132</v>
      </c>
      <c r="O31" s="10" t="s">
        <v>160</v>
      </c>
      <c r="P31" s="10" t="s">
        <v>161</v>
      </c>
      <c r="Q31" s="10" t="s">
        <v>162</v>
      </c>
      <c r="R31" s="10" t="s">
        <v>163</v>
      </c>
      <c r="S31" s="10">
        <v>462</v>
      </c>
      <c r="T31" s="11">
        <v>38.658550820000002</v>
      </c>
      <c r="U31" s="11">
        <v>-77.744758129999994</v>
      </c>
      <c r="V31" s="10" t="s">
        <v>164</v>
      </c>
      <c r="W31" s="10">
        <v>120</v>
      </c>
      <c r="X31" s="10">
        <v>0.13</v>
      </c>
      <c r="Y31" s="10"/>
      <c r="Z31" s="10"/>
      <c r="AA31" s="10"/>
      <c r="AB31" s="10"/>
      <c r="AC31" s="10">
        <v>120</v>
      </c>
      <c r="AD31" s="10">
        <v>0.17</v>
      </c>
      <c r="AE31" s="10"/>
      <c r="AF31" s="10"/>
      <c r="AG31" s="10"/>
      <c r="AH31" s="10"/>
      <c r="AI31" s="10" t="s">
        <v>158</v>
      </c>
      <c r="AJ31" s="12"/>
      <c r="AK31" s="9">
        <f t="shared" si="0"/>
        <v>-0.26826398659467943</v>
      </c>
    </row>
    <row r="32" spans="1:37" x14ac:dyDescent="0.25">
      <c r="A32" s="10">
        <v>31</v>
      </c>
      <c r="B32" s="10">
        <v>4</v>
      </c>
      <c r="C32" s="10" t="s">
        <v>535</v>
      </c>
      <c r="D32" s="50" t="s">
        <v>591</v>
      </c>
      <c r="E32" s="10">
        <v>2000</v>
      </c>
      <c r="F32" s="10" t="s">
        <v>171</v>
      </c>
      <c r="G32" s="10" t="s">
        <v>128</v>
      </c>
      <c r="H32" s="10" t="s">
        <v>419</v>
      </c>
      <c r="I32" s="10" t="s">
        <v>132</v>
      </c>
      <c r="J32" s="10" t="s">
        <v>133</v>
      </c>
      <c r="K32" s="10" t="s">
        <v>159</v>
      </c>
      <c r="L32" s="10">
        <v>590</v>
      </c>
      <c r="M32" s="10" t="s">
        <v>159</v>
      </c>
      <c r="N32" s="10" t="s">
        <v>132</v>
      </c>
      <c r="O32" s="10" t="s">
        <v>160</v>
      </c>
      <c r="P32" s="10" t="s">
        <v>161</v>
      </c>
      <c r="Q32" s="10" t="s">
        <v>162</v>
      </c>
      <c r="R32" s="10" t="s">
        <v>163</v>
      </c>
      <c r="S32" s="10">
        <v>462</v>
      </c>
      <c r="T32" s="11">
        <v>38.658550820000002</v>
      </c>
      <c r="U32" s="11">
        <v>-77.744758129999994</v>
      </c>
      <c r="V32" s="10" t="s">
        <v>164</v>
      </c>
      <c r="W32" s="10">
        <v>120</v>
      </c>
      <c r="X32" s="10">
        <v>0.73</v>
      </c>
      <c r="Y32" s="10"/>
      <c r="Z32" s="10"/>
      <c r="AA32" s="10"/>
      <c r="AB32" s="10"/>
      <c r="AC32" s="10">
        <v>120</v>
      </c>
      <c r="AD32" s="10">
        <v>0.16</v>
      </c>
      <c r="AE32" s="10"/>
      <c r="AF32" s="10"/>
      <c r="AG32" s="10"/>
      <c r="AH32" s="10"/>
      <c r="AI32" s="10" t="s">
        <v>158</v>
      </c>
      <c r="AJ32" s="12"/>
      <c r="AK32" s="9">
        <f t="shared" si="0"/>
        <v>1.5178707189086098</v>
      </c>
    </row>
    <row r="33" spans="1:37" x14ac:dyDescent="0.25">
      <c r="A33" s="10">
        <v>32</v>
      </c>
      <c r="B33" s="10">
        <v>4</v>
      </c>
      <c r="C33" s="10" t="s">
        <v>535</v>
      </c>
      <c r="D33" s="50" t="s">
        <v>591</v>
      </c>
      <c r="E33" s="10">
        <v>2000</v>
      </c>
      <c r="F33" s="10" t="s">
        <v>169</v>
      </c>
      <c r="G33" s="10" t="s">
        <v>128</v>
      </c>
      <c r="H33" s="10" t="s">
        <v>419</v>
      </c>
      <c r="I33" s="10" t="s">
        <v>132</v>
      </c>
      <c r="J33" s="10" t="s">
        <v>133</v>
      </c>
      <c r="K33" s="10" t="s">
        <v>159</v>
      </c>
      <c r="L33" s="10">
        <v>590</v>
      </c>
      <c r="M33" s="10" t="s">
        <v>159</v>
      </c>
      <c r="N33" s="10" t="s">
        <v>132</v>
      </c>
      <c r="O33" s="10" t="s">
        <v>160</v>
      </c>
      <c r="P33" s="10" t="s">
        <v>161</v>
      </c>
      <c r="Q33" s="10" t="s">
        <v>162</v>
      </c>
      <c r="R33" s="10" t="s">
        <v>163</v>
      </c>
      <c r="S33" s="10">
        <v>462</v>
      </c>
      <c r="T33" s="11">
        <v>38.658550820000002</v>
      </c>
      <c r="U33" s="11">
        <v>-77.744758129999994</v>
      </c>
      <c r="V33" s="10" t="s">
        <v>164</v>
      </c>
      <c r="W33" s="10">
        <v>120</v>
      </c>
      <c r="X33" s="10">
        <v>0.03</v>
      </c>
      <c r="Y33" s="10"/>
      <c r="Z33" s="10"/>
      <c r="AA33" s="10"/>
      <c r="AB33" s="10"/>
      <c r="AC33" s="10">
        <v>120</v>
      </c>
      <c r="AD33" s="10">
        <v>0.09</v>
      </c>
      <c r="AE33" s="10"/>
      <c r="AF33" s="10"/>
      <c r="AG33" s="10"/>
      <c r="AH33" s="10"/>
      <c r="AI33" s="10" t="s">
        <v>158</v>
      </c>
      <c r="AJ33" s="12"/>
      <c r="AK33" s="9">
        <f t="shared" si="0"/>
        <v>-1.0986122886681098</v>
      </c>
    </row>
    <row r="34" spans="1:37" x14ac:dyDescent="0.25">
      <c r="A34" s="10">
        <v>33</v>
      </c>
      <c r="B34" s="10">
        <v>4</v>
      </c>
      <c r="C34" s="10" t="s">
        <v>535</v>
      </c>
      <c r="D34" s="50" t="s">
        <v>591</v>
      </c>
      <c r="E34" s="10">
        <v>2000</v>
      </c>
      <c r="F34" s="10" t="s">
        <v>142</v>
      </c>
      <c r="G34" s="10" t="s">
        <v>143</v>
      </c>
      <c r="H34" s="10" t="s">
        <v>143</v>
      </c>
      <c r="I34" s="10" t="s">
        <v>172</v>
      </c>
      <c r="J34" s="10" t="s">
        <v>133</v>
      </c>
      <c r="K34" s="10" t="s">
        <v>173</v>
      </c>
      <c r="L34" s="10">
        <v>313</v>
      </c>
      <c r="M34" s="10" t="s">
        <v>174</v>
      </c>
      <c r="N34" s="10" t="s">
        <v>172</v>
      </c>
      <c r="O34" s="10" t="s">
        <v>160</v>
      </c>
      <c r="P34" s="10" t="s">
        <v>161</v>
      </c>
      <c r="Q34" s="10" t="s">
        <v>162</v>
      </c>
      <c r="R34" s="10" t="s">
        <v>163</v>
      </c>
      <c r="S34" s="10">
        <v>331</v>
      </c>
      <c r="T34" s="11">
        <v>38.621343580000001</v>
      </c>
      <c r="U34" s="11">
        <v>-77.791094290000004</v>
      </c>
      <c r="V34" s="10" t="s">
        <v>164</v>
      </c>
      <c r="W34" s="10">
        <v>120</v>
      </c>
      <c r="X34" s="10">
        <v>0.66</v>
      </c>
      <c r="Y34" s="10"/>
      <c r="Z34" s="10"/>
      <c r="AA34" s="10"/>
      <c r="AB34" s="10"/>
      <c r="AC34" s="10">
        <v>120</v>
      </c>
      <c r="AD34" s="10">
        <v>0.48</v>
      </c>
      <c r="AE34" s="10"/>
      <c r="AF34" s="10"/>
      <c r="AG34" s="10"/>
      <c r="AH34" s="10"/>
      <c r="AI34" s="10" t="s">
        <v>165</v>
      </c>
      <c r="AJ34" s="12"/>
      <c r="AK34" s="9">
        <f t="shared" si="0"/>
        <v>0.31845373111853476</v>
      </c>
    </row>
    <row r="35" spans="1:37" x14ac:dyDescent="0.25">
      <c r="A35" s="10">
        <v>34</v>
      </c>
      <c r="B35" s="10">
        <v>4</v>
      </c>
      <c r="C35" s="10" t="s">
        <v>535</v>
      </c>
      <c r="D35" s="50" t="s">
        <v>591</v>
      </c>
      <c r="E35" s="10">
        <v>2000</v>
      </c>
      <c r="F35" s="10" t="s">
        <v>166</v>
      </c>
      <c r="G35" s="10" t="s">
        <v>113</v>
      </c>
      <c r="H35" s="10" t="s">
        <v>419</v>
      </c>
      <c r="I35" s="10" t="s">
        <v>172</v>
      </c>
      <c r="J35" s="10" t="s">
        <v>133</v>
      </c>
      <c r="K35" s="10" t="s">
        <v>173</v>
      </c>
      <c r="L35" s="10">
        <v>313</v>
      </c>
      <c r="M35" s="10" t="s">
        <v>174</v>
      </c>
      <c r="N35" s="10" t="s">
        <v>172</v>
      </c>
      <c r="O35" s="10" t="s">
        <v>160</v>
      </c>
      <c r="P35" s="10" t="s">
        <v>161</v>
      </c>
      <c r="Q35" s="10" t="s">
        <v>162</v>
      </c>
      <c r="R35" s="10" t="s">
        <v>163</v>
      </c>
      <c r="S35" s="10">
        <v>331</v>
      </c>
      <c r="T35" s="11">
        <v>38.621343580000001</v>
      </c>
      <c r="U35" s="11">
        <v>-77.791094290000004</v>
      </c>
      <c r="V35" s="10" t="s">
        <v>164</v>
      </c>
      <c r="W35" s="10">
        <v>120</v>
      </c>
      <c r="X35" s="10">
        <v>0.48</v>
      </c>
      <c r="Y35" s="10"/>
      <c r="Z35" s="10"/>
      <c r="AA35" s="10"/>
      <c r="AB35" s="10"/>
      <c r="AC35" s="10">
        <v>120</v>
      </c>
      <c r="AD35" s="10">
        <v>0.32</v>
      </c>
      <c r="AE35" s="10"/>
      <c r="AF35" s="10"/>
      <c r="AG35" s="10"/>
      <c r="AH35" s="10"/>
      <c r="AI35" s="10" t="s">
        <v>158</v>
      </c>
      <c r="AJ35" s="12"/>
      <c r="AK35" s="9">
        <f t="shared" si="0"/>
        <v>0.40546510810816438</v>
      </c>
    </row>
    <row r="36" spans="1:37" x14ac:dyDescent="0.25">
      <c r="A36" s="10">
        <v>35</v>
      </c>
      <c r="B36" s="10">
        <v>4</v>
      </c>
      <c r="C36" s="10" t="s">
        <v>535</v>
      </c>
      <c r="D36" s="50" t="s">
        <v>591</v>
      </c>
      <c r="E36" s="10">
        <v>2000</v>
      </c>
      <c r="F36" s="10" t="s">
        <v>112</v>
      </c>
      <c r="G36" s="10" t="s">
        <v>113</v>
      </c>
      <c r="H36" s="10" t="s">
        <v>419</v>
      </c>
      <c r="I36" s="10" t="s">
        <v>172</v>
      </c>
      <c r="J36" s="10" t="s">
        <v>133</v>
      </c>
      <c r="K36" s="10" t="s">
        <v>173</v>
      </c>
      <c r="L36" s="10">
        <v>313</v>
      </c>
      <c r="M36" s="10" t="s">
        <v>174</v>
      </c>
      <c r="N36" s="10" t="s">
        <v>172</v>
      </c>
      <c r="O36" s="10" t="s">
        <v>160</v>
      </c>
      <c r="P36" s="10" t="s">
        <v>161</v>
      </c>
      <c r="Q36" s="10" t="s">
        <v>162</v>
      </c>
      <c r="R36" s="10" t="s">
        <v>163</v>
      </c>
      <c r="S36" s="10">
        <v>331</v>
      </c>
      <c r="T36" s="11">
        <v>38.621343580000001</v>
      </c>
      <c r="U36" s="11">
        <v>-77.791094290000004</v>
      </c>
      <c r="V36" s="10" t="s">
        <v>164</v>
      </c>
      <c r="W36" s="10">
        <v>120</v>
      </c>
      <c r="X36" s="10">
        <v>3.13</v>
      </c>
      <c r="Y36" s="10"/>
      <c r="Z36" s="10"/>
      <c r="AA36" s="10"/>
      <c r="AB36" s="10"/>
      <c r="AC36" s="10">
        <v>120</v>
      </c>
      <c r="AD36" s="10">
        <v>2.65</v>
      </c>
      <c r="AE36" s="10"/>
      <c r="AF36" s="10"/>
      <c r="AG36" s="10"/>
      <c r="AH36" s="10"/>
      <c r="AI36" s="10" t="s">
        <v>158</v>
      </c>
      <c r="AJ36" s="12"/>
      <c r="AK36" s="9">
        <f t="shared" si="0"/>
        <v>0.16647336455393097</v>
      </c>
    </row>
    <row r="37" spans="1:37" x14ac:dyDescent="0.25">
      <c r="A37" s="10">
        <v>36</v>
      </c>
      <c r="B37" s="10">
        <v>4</v>
      </c>
      <c r="C37" s="10" t="s">
        <v>535</v>
      </c>
      <c r="D37" s="50" t="s">
        <v>591</v>
      </c>
      <c r="E37" s="10">
        <v>2000</v>
      </c>
      <c r="F37" s="10" t="s">
        <v>129</v>
      </c>
      <c r="G37" s="10" t="s">
        <v>113</v>
      </c>
      <c r="H37" s="10" t="s">
        <v>419</v>
      </c>
      <c r="I37" s="10" t="s">
        <v>172</v>
      </c>
      <c r="J37" s="10" t="s">
        <v>133</v>
      </c>
      <c r="K37" s="10" t="s">
        <v>173</v>
      </c>
      <c r="L37" s="10">
        <v>313</v>
      </c>
      <c r="M37" s="10" t="s">
        <v>174</v>
      </c>
      <c r="N37" s="10" t="s">
        <v>172</v>
      </c>
      <c r="O37" s="10" t="s">
        <v>160</v>
      </c>
      <c r="P37" s="10" t="s">
        <v>161</v>
      </c>
      <c r="Q37" s="10" t="s">
        <v>162</v>
      </c>
      <c r="R37" s="10" t="s">
        <v>163</v>
      </c>
      <c r="S37" s="10">
        <v>331</v>
      </c>
      <c r="T37" s="11">
        <v>38.621343580000001</v>
      </c>
      <c r="U37" s="11">
        <v>-77.791094290000004</v>
      </c>
      <c r="V37" s="10" t="s">
        <v>164</v>
      </c>
      <c r="W37" s="10">
        <v>120</v>
      </c>
      <c r="X37" s="10">
        <v>9.43</v>
      </c>
      <c r="Y37" s="10"/>
      <c r="Z37" s="10"/>
      <c r="AA37" s="10"/>
      <c r="AB37" s="10"/>
      <c r="AC37" s="10">
        <v>120</v>
      </c>
      <c r="AD37" s="10">
        <v>6.35</v>
      </c>
      <c r="AE37" s="10"/>
      <c r="AF37" s="10"/>
      <c r="AG37" s="10"/>
      <c r="AH37" s="10"/>
      <c r="AI37" s="10" t="s">
        <v>158</v>
      </c>
      <c r="AJ37" s="12"/>
      <c r="AK37" s="9">
        <f t="shared" si="0"/>
        <v>0.39544128374076581</v>
      </c>
    </row>
    <row r="38" spans="1:37" x14ac:dyDescent="0.25">
      <c r="A38" s="10">
        <v>37</v>
      </c>
      <c r="B38" s="10">
        <v>4</v>
      </c>
      <c r="C38" s="10" t="s">
        <v>535</v>
      </c>
      <c r="D38" s="50" t="s">
        <v>591</v>
      </c>
      <c r="E38" s="10">
        <v>2000</v>
      </c>
      <c r="F38" s="10" t="s">
        <v>167</v>
      </c>
      <c r="G38" s="10" t="s">
        <v>113</v>
      </c>
      <c r="H38" s="10" t="s">
        <v>419</v>
      </c>
      <c r="I38" s="10" t="s">
        <v>172</v>
      </c>
      <c r="J38" s="10" t="s">
        <v>133</v>
      </c>
      <c r="K38" s="10" t="s">
        <v>173</v>
      </c>
      <c r="L38" s="10">
        <v>313</v>
      </c>
      <c r="M38" s="10" t="s">
        <v>174</v>
      </c>
      <c r="N38" s="10" t="s">
        <v>172</v>
      </c>
      <c r="O38" s="10" t="s">
        <v>160</v>
      </c>
      <c r="P38" s="10" t="s">
        <v>161</v>
      </c>
      <c r="Q38" s="10" t="s">
        <v>162</v>
      </c>
      <c r="R38" s="10" t="s">
        <v>163</v>
      </c>
      <c r="S38" s="10">
        <v>331</v>
      </c>
      <c r="T38" s="11">
        <v>38.621343580000001</v>
      </c>
      <c r="U38" s="11">
        <v>-77.791094290000004</v>
      </c>
      <c r="V38" s="10" t="s">
        <v>164</v>
      </c>
      <c r="W38" s="10">
        <v>120</v>
      </c>
      <c r="X38" s="10">
        <v>5.4</v>
      </c>
      <c r="Y38" s="10"/>
      <c r="Z38" s="10"/>
      <c r="AA38" s="10"/>
      <c r="AB38" s="10"/>
      <c r="AC38" s="10">
        <v>120</v>
      </c>
      <c r="AD38" s="10">
        <v>3.77</v>
      </c>
      <c r="AE38" s="10"/>
      <c r="AF38" s="10"/>
      <c r="AG38" s="10"/>
      <c r="AH38" s="10"/>
      <c r="AI38" s="10" t="s">
        <v>158</v>
      </c>
      <c r="AJ38" s="12"/>
      <c r="AK38" s="9">
        <f t="shared" si="0"/>
        <v>0.35932395211030943</v>
      </c>
    </row>
    <row r="39" spans="1:37" x14ac:dyDescent="0.25">
      <c r="A39" s="10">
        <v>38</v>
      </c>
      <c r="B39" s="10">
        <v>4</v>
      </c>
      <c r="C39" s="10" t="s">
        <v>535</v>
      </c>
      <c r="D39" s="50" t="s">
        <v>591</v>
      </c>
      <c r="E39" s="10">
        <v>2000</v>
      </c>
      <c r="F39" s="10" t="s">
        <v>130</v>
      </c>
      <c r="G39" s="10" t="s">
        <v>113</v>
      </c>
      <c r="H39" s="10" t="s">
        <v>419</v>
      </c>
      <c r="I39" s="10" t="s">
        <v>172</v>
      </c>
      <c r="J39" s="10" t="s">
        <v>133</v>
      </c>
      <c r="K39" s="10" t="s">
        <v>173</v>
      </c>
      <c r="L39" s="10">
        <v>313</v>
      </c>
      <c r="M39" s="10" t="s">
        <v>174</v>
      </c>
      <c r="N39" s="10" t="s">
        <v>172</v>
      </c>
      <c r="O39" s="10" t="s">
        <v>160</v>
      </c>
      <c r="P39" s="10" t="s">
        <v>161</v>
      </c>
      <c r="Q39" s="10" t="s">
        <v>162</v>
      </c>
      <c r="R39" s="10" t="s">
        <v>163</v>
      </c>
      <c r="S39" s="10">
        <v>331</v>
      </c>
      <c r="T39" s="11">
        <v>38.621343580000001</v>
      </c>
      <c r="U39" s="11">
        <v>-77.791094290000004</v>
      </c>
      <c r="V39" s="10" t="s">
        <v>164</v>
      </c>
      <c r="W39" s="10">
        <v>120</v>
      </c>
      <c r="X39" s="10">
        <v>1.79</v>
      </c>
      <c r="Y39" s="10"/>
      <c r="Z39" s="10"/>
      <c r="AA39" s="10"/>
      <c r="AB39" s="10"/>
      <c r="AC39" s="10">
        <v>120</v>
      </c>
      <c r="AD39" s="10">
        <v>0.81</v>
      </c>
      <c r="AE39" s="10"/>
      <c r="AF39" s="10"/>
      <c r="AG39" s="10"/>
      <c r="AH39" s="10"/>
      <c r="AI39" s="10" t="s">
        <v>158</v>
      </c>
      <c r="AJ39" s="12"/>
      <c r="AK39" s="9">
        <f t="shared" si="0"/>
        <v>0.79293665116831624</v>
      </c>
    </row>
    <row r="40" spans="1:37" x14ac:dyDescent="0.25">
      <c r="A40" s="10">
        <v>39</v>
      </c>
      <c r="B40" s="10">
        <v>4</v>
      </c>
      <c r="C40" s="10" t="s">
        <v>535</v>
      </c>
      <c r="D40" s="50" t="s">
        <v>591</v>
      </c>
      <c r="E40" s="10">
        <v>2000</v>
      </c>
      <c r="F40" s="10" t="s">
        <v>168</v>
      </c>
      <c r="G40" s="10" t="s">
        <v>113</v>
      </c>
      <c r="H40" s="10" t="s">
        <v>419</v>
      </c>
      <c r="I40" s="10" t="s">
        <v>172</v>
      </c>
      <c r="J40" s="10" t="s">
        <v>133</v>
      </c>
      <c r="K40" s="10" t="s">
        <v>173</v>
      </c>
      <c r="L40" s="10">
        <v>313</v>
      </c>
      <c r="M40" s="10" t="s">
        <v>174</v>
      </c>
      <c r="N40" s="10" t="s">
        <v>172</v>
      </c>
      <c r="O40" s="10" t="s">
        <v>160</v>
      </c>
      <c r="P40" s="10" t="s">
        <v>161</v>
      </c>
      <c r="Q40" s="10" t="s">
        <v>162</v>
      </c>
      <c r="R40" s="10" t="s">
        <v>163</v>
      </c>
      <c r="S40" s="10">
        <v>331</v>
      </c>
      <c r="T40" s="11">
        <v>38.621343580000001</v>
      </c>
      <c r="U40" s="11">
        <v>-77.791094290000004</v>
      </c>
      <c r="V40" s="10" t="s">
        <v>164</v>
      </c>
      <c r="W40" s="10">
        <v>120</v>
      </c>
      <c r="X40" s="10">
        <v>4.03</v>
      </c>
      <c r="Y40" s="10"/>
      <c r="Z40" s="10"/>
      <c r="AA40" s="10"/>
      <c r="AB40" s="10"/>
      <c r="AC40" s="10">
        <v>120</v>
      </c>
      <c r="AD40" s="10">
        <v>2.57</v>
      </c>
      <c r="AE40" s="10"/>
      <c r="AF40" s="10"/>
      <c r="AG40" s="10"/>
      <c r="AH40" s="10"/>
      <c r="AI40" s="10" t="s">
        <v>158</v>
      </c>
      <c r="AJ40" s="12"/>
      <c r="AK40" s="9">
        <f t="shared" si="0"/>
        <v>0.44986047705146331</v>
      </c>
    </row>
    <row r="41" spans="1:37" x14ac:dyDescent="0.25">
      <c r="A41" s="10">
        <v>40</v>
      </c>
      <c r="B41" s="10">
        <v>4</v>
      </c>
      <c r="C41" s="10" t="s">
        <v>535</v>
      </c>
      <c r="D41" s="50" t="s">
        <v>591</v>
      </c>
      <c r="E41" s="10">
        <v>2000</v>
      </c>
      <c r="F41" s="10" t="s">
        <v>127</v>
      </c>
      <c r="G41" s="10" t="s">
        <v>128</v>
      </c>
      <c r="H41" s="10" t="s">
        <v>419</v>
      </c>
      <c r="I41" s="10" t="s">
        <v>172</v>
      </c>
      <c r="J41" s="10" t="s">
        <v>133</v>
      </c>
      <c r="K41" s="10" t="s">
        <v>173</v>
      </c>
      <c r="L41" s="10">
        <v>313</v>
      </c>
      <c r="M41" s="10" t="s">
        <v>174</v>
      </c>
      <c r="N41" s="10" t="s">
        <v>172</v>
      </c>
      <c r="O41" s="10" t="s">
        <v>160</v>
      </c>
      <c r="P41" s="10" t="s">
        <v>161</v>
      </c>
      <c r="Q41" s="10" t="s">
        <v>162</v>
      </c>
      <c r="R41" s="10" t="s">
        <v>163</v>
      </c>
      <c r="S41" s="10">
        <v>331</v>
      </c>
      <c r="T41" s="11">
        <v>38.621343580000001</v>
      </c>
      <c r="U41" s="11">
        <v>-77.791094290000004</v>
      </c>
      <c r="V41" s="10" t="s">
        <v>164</v>
      </c>
      <c r="W41" s="10">
        <v>120</v>
      </c>
      <c r="X41" s="10">
        <v>2.2200000000000002</v>
      </c>
      <c r="Y41" s="10"/>
      <c r="Z41" s="10"/>
      <c r="AA41" s="10"/>
      <c r="AB41" s="10"/>
      <c r="AC41" s="10">
        <v>120</v>
      </c>
      <c r="AD41" s="10">
        <v>1.47</v>
      </c>
      <c r="AE41" s="10"/>
      <c r="AF41" s="10"/>
      <c r="AG41" s="10"/>
      <c r="AH41" s="10"/>
      <c r="AI41" s="10" t="s">
        <v>158</v>
      </c>
      <c r="AJ41" s="12"/>
      <c r="AK41" s="9">
        <f t="shared" si="0"/>
        <v>0.41224479509354323</v>
      </c>
    </row>
    <row r="42" spans="1:37" x14ac:dyDescent="0.25">
      <c r="A42" s="10">
        <v>41</v>
      </c>
      <c r="B42" s="10">
        <v>4</v>
      </c>
      <c r="C42" s="10" t="s">
        <v>535</v>
      </c>
      <c r="D42" s="50" t="s">
        <v>591</v>
      </c>
      <c r="E42" s="10">
        <v>2000</v>
      </c>
      <c r="F42" s="10" t="s">
        <v>169</v>
      </c>
      <c r="G42" s="10" t="s">
        <v>128</v>
      </c>
      <c r="H42" s="10" t="s">
        <v>419</v>
      </c>
      <c r="I42" s="10" t="s">
        <v>172</v>
      </c>
      <c r="J42" s="10" t="s">
        <v>133</v>
      </c>
      <c r="K42" s="10" t="s">
        <v>173</v>
      </c>
      <c r="L42" s="10">
        <v>313</v>
      </c>
      <c r="M42" s="10" t="s">
        <v>174</v>
      </c>
      <c r="N42" s="10" t="s">
        <v>172</v>
      </c>
      <c r="O42" s="10" t="s">
        <v>160</v>
      </c>
      <c r="P42" s="10" t="s">
        <v>161</v>
      </c>
      <c r="Q42" s="10" t="s">
        <v>162</v>
      </c>
      <c r="R42" s="10" t="s">
        <v>163</v>
      </c>
      <c r="S42" s="10">
        <v>331</v>
      </c>
      <c r="T42" s="11">
        <v>38.621343580000001</v>
      </c>
      <c r="U42" s="11">
        <v>-77.791094290000004</v>
      </c>
      <c r="V42" s="10" t="s">
        <v>164</v>
      </c>
      <c r="W42" s="10">
        <v>120</v>
      </c>
      <c r="X42" s="10">
        <v>0.71</v>
      </c>
      <c r="Y42" s="10"/>
      <c r="Z42" s="10"/>
      <c r="AA42" s="10"/>
      <c r="AB42" s="10"/>
      <c r="AC42" s="10">
        <v>120</v>
      </c>
      <c r="AD42" s="10">
        <v>0.6</v>
      </c>
      <c r="AE42" s="10"/>
      <c r="AF42" s="10"/>
      <c r="AG42" s="10"/>
      <c r="AH42" s="10"/>
      <c r="AI42" s="10" t="s">
        <v>158</v>
      </c>
      <c r="AJ42" s="12"/>
      <c r="AK42" s="9">
        <f t="shared" si="0"/>
        <v>0.16833531481921474</v>
      </c>
    </row>
    <row r="43" spans="1:37" x14ac:dyDescent="0.25">
      <c r="A43" s="10">
        <v>42</v>
      </c>
      <c r="B43" s="10">
        <v>4</v>
      </c>
      <c r="C43" s="10" t="s">
        <v>535</v>
      </c>
      <c r="D43" s="50" t="s">
        <v>591</v>
      </c>
      <c r="E43" s="10">
        <v>2000</v>
      </c>
      <c r="F43" s="10" t="s">
        <v>170</v>
      </c>
      <c r="G43" s="10" t="s">
        <v>128</v>
      </c>
      <c r="H43" s="10" t="s">
        <v>419</v>
      </c>
      <c r="I43" s="10" t="s">
        <v>172</v>
      </c>
      <c r="J43" s="10" t="s">
        <v>133</v>
      </c>
      <c r="K43" s="10" t="s">
        <v>173</v>
      </c>
      <c r="L43" s="10">
        <v>313</v>
      </c>
      <c r="M43" s="10" t="s">
        <v>174</v>
      </c>
      <c r="N43" s="10" t="s">
        <v>172</v>
      </c>
      <c r="O43" s="10" t="s">
        <v>160</v>
      </c>
      <c r="P43" s="10" t="s">
        <v>161</v>
      </c>
      <c r="Q43" s="10" t="s">
        <v>162</v>
      </c>
      <c r="R43" s="10" t="s">
        <v>163</v>
      </c>
      <c r="S43" s="10">
        <v>331</v>
      </c>
      <c r="T43" s="11">
        <v>38.621343580000001</v>
      </c>
      <c r="U43" s="11">
        <v>-77.791094290000004</v>
      </c>
      <c r="V43" s="10" t="s">
        <v>164</v>
      </c>
      <c r="W43" s="10">
        <v>120</v>
      </c>
      <c r="X43" s="10">
        <v>0.38</v>
      </c>
      <c r="Y43" s="10"/>
      <c r="Z43" s="10"/>
      <c r="AA43" s="10"/>
      <c r="AB43" s="10"/>
      <c r="AC43" s="10">
        <v>120</v>
      </c>
      <c r="AD43" s="10">
        <v>0.15</v>
      </c>
      <c r="AE43" s="10"/>
      <c r="AF43" s="10"/>
      <c r="AG43" s="10"/>
      <c r="AH43" s="10"/>
      <c r="AI43" s="10" t="s">
        <v>158</v>
      </c>
      <c r="AJ43" s="12"/>
      <c r="AK43" s="9">
        <f t="shared" si="0"/>
        <v>0.92953595862417582</v>
      </c>
    </row>
    <row r="44" spans="1:37" x14ac:dyDescent="0.25">
      <c r="A44" s="10">
        <v>43</v>
      </c>
      <c r="B44" s="10">
        <v>4</v>
      </c>
      <c r="C44" s="10" t="s">
        <v>535</v>
      </c>
      <c r="D44" s="50" t="s">
        <v>591</v>
      </c>
      <c r="E44" s="10">
        <v>2000</v>
      </c>
      <c r="F44" s="10" t="s">
        <v>171</v>
      </c>
      <c r="G44" s="10" t="s">
        <v>128</v>
      </c>
      <c r="H44" s="10" t="s">
        <v>419</v>
      </c>
      <c r="I44" s="10" t="s">
        <v>172</v>
      </c>
      <c r="J44" s="10" t="s">
        <v>133</v>
      </c>
      <c r="K44" s="10" t="s">
        <v>173</v>
      </c>
      <c r="L44" s="10">
        <v>313</v>
      </c>
      <c r="M44" s="10" t="s">
        <v>174</v>
      </c>
      <c r="N44" s="10" t="s">
        <v>172</v>
      </c>
      <c r="O44" s="10" t="s">
        <v>160</v>
      </c>
      <c r="P44" s="10" t="s">
        <v>161</v>
      </c>
      <c r="Q44" s="10" t="s">
        <v>162</v>
      </c>
      <c r="R44" s="10" t="s">
        <v>163</v>
      </c>
      <c r="S44" s="10">
        <v>331</v>
      </c>
      <c r="T44" s="11">
        <v>38.621343580000001</v>
      </c>
      <c r="U44" s="11">
        <v>-77.791094290000004</v>
      </c>
      <c r="V44" s="10" t="s">
        <v>164</v>
      </c>
      <c r="W44" s="10">
        <v>120</v>
      </c>
      <c r="X44" s="10">
        <v>1.5</v>
      </c>
      <c r="Y44" s="10"/>
      <c r="Z44" s="10"/>
      <c r="AA44" s="10"/>
      <c r="AB44" s="10"/>
      <c r="AC44" s="10">
        <v>120</v>
      </c>
      <c r="AD44" s="10">
        <v>0.86</v>
      </c>
      <c r="AE44" s="10"/>
      <c r="AF44" s="10"/>
      <c r="AG44" s="10"/>
      <c r="AH44" s="10"/>
      <c r="AI44" s="10" t="s">
        <v>158</v>
      </c>
      <c r="AJ44" s="12"/>
      <c r="AK44" s="9">
        <f t="shared" si="0"/>
        <v>0.55628799784274796</v>
      </c>
    </row>
    <row r="45" spans="1:37" x14ac:dyDescent="0.25">
      <c r="A45" s="10">
        <v>44</v>
      </c>
      <c r="B45" s="10">
        <v>4</v>
      </c>
      <c r="C45" s="10" t="s">
        <v>535</v>
      </c>
      <c r="D45" s="50" t="s">
        <v>591</v>
      </c>
      <c r="E45" s="10">
        <v>2000</v>
      </c>
      <c r="F45" s="10" t="s">
        <v>169</v>
      </c>
      <c r="G45" s="10" t="s">
        <v>128</v>
      </c>
      <c r="H45" s="10" t="s">
        <v>419</v>
      </c>
      <c r="I45" s="10" t="s">
        <v>172</v>
      </c>
      <c r="J45" s="10" t="s">
        <v>133</v>
      </c>
      <c r="K45" s="10" t="s">
        <v>173</v>
      </c>
      <c r="L45" s="10">
        <v>313</v>
      </c>
      <c r="M45" s="10" t="s">
        <v>174</v>
      </c>
      <c r="N45" s="10" t="s">
        <v>172</v>
      </c>
      <c r="O45" s="10" t="s">
        <v>160</v>
      </c>
      <c r="P45" s="10" t="s">
        <v>161</v>
      </c>
      <c r="Q45" s="10" t="s">
        <v>162</v>
      </c>
      <c r="R45" s="10" t="s">
        <v>163</v>
      </c>
      <c r="S45" s="10">
        <v>331</v>
      </c>
      <c r="T45" s="11">
        <v>38.621343580000001</v>
      </c>
      <c r="U45" s="11">
        <v>-77.791094290000004</v>
      </c>
      <c r="V45" s="10" t="s">
        <v>164</v>
      </c>
      <c r="W45" s="10">
        <v>120</v>
      </c>
      <c r="X45" s="10">
        <v>0.34</v>
      </c>
      <c r="Y45" s="10"/>
      <c r="Z45" s="10"/>
      <c r="AA45" s="10"/>
      <c r="AB45" s="10"/>
      <c r="AC45" s="10">
        <v>120</v>
      </c>
      <c r="AD45" s="10">
        <v>0.45</v>
      </c>
      <c r="AE45" s="10"/>
      <c r="AF45" s="10"/>
      <c r="AG45" s="10"/>
      <c r="AH45" s="10"/>
      <c r="AI45" s="10" t="s">
        <v>158</v>
      </c>
      <c r="AJ45" s="12"/>
      <c r="AK45" s="9">
        <f t="shared" si="0"/>
        <v>-0.28030196515415839</v>
      </c>
    </row>
    <row r="46" spans="1:37" x14ac:dyDescent="0.25">
      <c r="A46" s="10">
        <v>45</v>
      </c>
      <c r="B46" s="10">
        <v>5</v>
      </c>
      <c r="C46" s="10" t="s">
        <v>536</v>
      </c>
      <c r="D46" s="50" t="s">
        <v>592</v>
      </c>
      <c r="E46" s="10">
        <v>2018</v>
      </c>
      <c r="F46" s="10" t="s">
        <v>142</v>
      </c>
      <c r="G46" s="10" t="s">
        <v>143</v>
      </c>
      <c r="H46" s="10" t="s">
        <v>143</v>
      </c>
      <c r="I46" s="10" t="s">
        <v>114</v>
      </c>
      <c r="J46" s="10" t="s">
        <v>115</v>
      </c>
      <c r="K46" s="10" t="s">
        <v>175</v>
      </c>
      <c r="L46" s="10">
        <v>1013</v>
      </c>
      <c r="M46" s="10" t="s">
        <v>176</v>
      </c>
      <c r="N46" s="10" t="s">
        <v>177</v>
      </c>
      <c r="O46" s="10" t="s">
        <v>119</v>
      </c>
      <c r="P46" s="10" t="s">
        <v>178</v>
      </c>
      <c r="Q46" s="10" t="s">
        <v>179</v>
      </c>
      <c r="R46" s="10" t="s">
        <v>180</v>
      </c>
      <c r="S46" s="10">
        <v>6.5</v>
      </c>
      <c r="T46" s="11">
        <v>29.579638889999998</v>
      </c>
      <c r="U46" s="11">
        <v>-98.620194440000006</v>
      </c>
      <c r="V46" s="10" t="s">
        <v>181</v>
      </c>
      <c r="W46" s="10">
        <v>10</v>
      </c>
      <c r="X46" s="10">
        <v>149.43</v>
      </c>
      <c r="Y46" s="10">
        <v>212.1</v>
      </c>
      <c r="Z46" s="10"/>
      <c r="AA46" s="10"/>
      <c r="AB46" s="10"/>
      <c r="AC46" s="10">
        <v>10</v>
      </c>
      <c r="AD46" s="10">
        <v>9.75</v>
      </c>
      <c r="AE46" s="10">
        <v>4.8600000000000003</v>
      </c>
      <c r="AF46" s="10"/>
      <c r="AG46" s="10"/>
      <c r="AH46" s="10"/>
      <c r="AI46" s="10" t="s">
        <v>158</v>
      </c>
      <c r="AJ46" s="12"/>
      <c r="AK46" s="9">
        <f t="shared" si="0"/>
        <v>2.7295607707435461</v>
      </c>
    </row>
    <row r="47" spans="1:37" x14ac:dyDescent="0.25">
      <c r="A47" s="10">
        <v>46</v>
      </c>
      <c r="B47" s="10">
        <v>5</v>
      </c>
      <c r="C47" s="10" t="s">
        <v>536</v>
      </c>
      <c r="D47" s="50" t="s">
        <v>592</v>
      </c>
      <c r="E47" s="10">
        <v>2018</v>
      </c>
      <c r="F47" s="10" t="s">
        <v>182</v>
      </c>
      <c r="G47" s="10" t="s">
        <v>143</v>
      </c>
      <c r="H47" s="10" t="s">
        <v>143</v>
      </c>
      <c r="I47" s="10" t="s">
        <v>114</v>
      </c>
      <c r="J47" s="10" t="s">
        <v>115</v>
      </c>
      <c r="K47" s="10" t="s">
        <v>175</v>
      </c>
      <c r="L47" s="10">
        <v>1013</v>
      </c>
      <c r="M47" s="10" t="s">
        <v>176</v>
      </c>
      <c r="N47" s="10" t="s">
        <v>177</v>
      </c>
      <c r="O47" s="10" t="s">
        <v>119</v>
      </c>
      <c r="P47" s="10" t="s">
        <v>178</v>
      </c>
      <c r="Q47" s="10" t="s">
        <v>179</v>
      </c>
      <c r="R47" s="10" t="s">
        <v>180</v>
      </c>
      <c r="S47" s="10">
        <v>6.5</v>
      </c>
      <c r="T47" s="11">
        <v>29.579638889999998</v>
      </c>
      <c r="U47" s="11">
        <v>-98.620194440000006</v>
      </c>
      <c r="V47" s="10" t="s">
        <v>181</v>
      </c>
      <c r="W47" s="10">
        <v>10</v>
      </c>
      <c r="X47" s="10">
        <v>40.5</v>
      </c>
      <c r="Y47" s="10">
        <v>57.72</v>
      </c>
      <c r="Z47" s="10"/>
      <c r="AA47" s="10"/>
      <c r="AB47" s="10"/>
      <c r="AC47" s="10">
        <v>10</v>
      </c>
      <c r="AD47" s="10">
        <v>5.85</v>
      </c>
      <c r="AE47" s="10">
        <v>3.42</v>
      </c>
      <c r="AF47" s="10"/>
      <c r="AG47" s="10"/>
      <c r="AH47" s="10"/>
      <c r="AI47" s="10" t="s">
        <v>158</v>
      </c>
      <c r="AJ47" s="12"/>
      <c r="AK47" s="9">
        <f t="shared" si="0"/>
        <v>1.9348603128687283</v>
      </c>
    </row>
    <row r="48" spans="1:37" x14ac:dyDescent="0.25">
      <c r="A48" s="10">
        <v>47</v>
      </c>
      <c r="B48" s="10">
        <v>5</v>
      </c>
      <c r="C48" s="10" t="s">
        <v>536</v>
      </c>
      <c r="D48" s="50" t="s">
        <v>592</v>
      </c>
      <c r="E48" s="10">
        <v>2018</v>
      </c>
      <c r="F48" s="10" t="s">
        <v>169</v>
      </c>
      <c r="G48" s="10" t="s">
        <v>128</v>
      </c>
      <c r="H48" s="10" t="s">
        <v>419</v>
      </c>
      <c r="I48" s="10" t="s">
        <v>114</v>
      </c>
      <c r="J48" s="10" t="s">
        <v>115</v>
      </c>
      <c r="K48" s="10" t="s">
        <v>175</v>
      </c>
      <c r="L48" s="10">
        <v>1013</v>
      </c>
      <c r="M48" s="10" t="s">
        <v>176</v>
      </c>
      <c r="N48" s="10" t="s">
        <v>177</v>
      </c>
      <c r="O48" s="10" t="s">
        <v>119</v>
      </c>
      <c r="P48" s="10" t="s">
        <v>178</v>
      </c>
      <c r="Q48" s="10" t="s">
        <v>179</v>
      </c>
      <c r="R48" s="10" t="s">
        <v>180</v>
      </c>
      <c r="S48" s="10">
        <v>6.5</v>
      </c>
      <c r="T48" s="11">
        <v>29.579638889999998</v>
      </c>
      <c r="U48" s="11">
        <v>-98.620194440000006</v>
      </c>
      <c r="V48" s="10" t="s">
        <v>181</v>
      </c>
      <c r="W48" s="10">
        <v>10</v>
      </c>
      <c r="X48" s="10">
        <v>0.4</v>
      </c>
      <c r="Y48" s="10">
        <v>0.31</v>
      </c>
      <c r="Z48" s="10"/>
      <c r="AA48" s="10"/>
      <c r="AB48" s="10"/>
      <c r="AC48" s="10">
        <v>10</v>
      </c>
      <c r="AD48" s="10">
        <v>0.4</v>
      </c>
      <c r="AE48" s="10">
        <v>0.26</v>
      </c>
      <c r="AF48" s="10"/>
      <c r="AG48" s="10"/>
      <c r="AH48" s="10"/>
      <c r="AI48" s="10" t="s">
        <v>158</v>
      </c>
      <c r="AJ48" s="12"/>
      <c r="AK48" s="9">
        <f t="shared" si="0"/>
        <v>0</v>
      </c>
    </row>
    <row r="49" spans="1:37" x14ac:dyDescent="0.25">
      <c r="A49" s="10">
        <v>48</v>
      </c>
      <c r="B49" s="10">
        <v>5</v>
      </c>
      <c r="C49" s="10" t="s">
        <v>536</v>
      </c>
      <c r="D49" s="50" t="s">
        <v>592</v>
      </c>
      <c r="E49" s="10">
        <v>2018</v>
      </c>
      <c r="F49" s="10" t="s">
        <v>112</v>
      </c>
      <c r="G49" s="10" t="s">
        <v>113</v>
      </c>
      <c r="H49" s="10" t="s">
        <v>419</v>
      </c>
      <c r="I49" s="10" t="s">
        <v>114</v>
      </c>
      <c r="J49" s="10" t="s">
        <v>115</v>
      </c>
      <c r="K49" s="10" t="s">
        <v>175</v>
      </c>
      <c r="L49" s="10">
        <v>1013</v>
      </c>
      <c r="M49" s="10" t="s">
        <v>176</v>
      </c>
      <c r="N49" s="10" t="s">
        <v>177</v>
      </c>
      <c r="O49" s="10" t="s">
        <v>119</v>
      </c>
      <c r="P49" s="10" t="s">
        <v>178</v>
      </c>
      <c r="Q49" s="10" t="s">
        <v>179</v>
      </c>
      <c r="R49" s="10" t="s">
        <v>180</v>
      </c>
      <c r="S49" s="10">
        <v>6.5</v>
      </c>
      <c r="T49" s="11">
        <v>29.579638889999998</v>
      </c>
      <c r="U49" s="11">
        <v>-98.620194440000006</v>
      </c>
      <c r="V49" s="10" t="s">
        <v>181</v>
      </c>
      <c r="W49" s="10">
        <v>10</v>
      </c>
      <c r="X49" s="10">
        <v>1.33</v>
      </c>
      <c r="Y49" s="10">
        <v>0.87</v>
      </c>
      <c r="Z49" s="10"/>
      <c r="AA49" s="10"/>
      <c r="AB49" s="10"/>
      <c r="AC49" s="10">
        <v>10</v>
      </c>
      <c r="AD49" s="10">
        <v>0.78</v>
      </c>
      <c r="AE49" s="10">
        <v>0.35</v>
      </c>
      <c r="AF49" s="10"/>
      <c r="AG49" s="10"/>
      <c r="AH49" s="10"/>
      <c r="AI49" s="10" t="s">
        <v>158</v>
      </c>
      <c r="AJ49" s="12"/>
      <c r="AK49" s="9">
        <f t="shared" si="0"/>
        <v>0.53364030153216202</v>
      </c>
    </row>
    <row r="50" spans="1:37" x14ac:dyDescent="0.25">
      <c r="A50" s="10">
        <v>49</v>
      </c>
      <c r="B50" s="10">
        <v>6</v>
      </c>
      <c r="C50" s="10" t="s">
        <v>537</v>
      </c>
      <c r="D50" s="50" t="s">
        <v>593</v>
      </c>
      <c r="E50" s="10">
        <v>2012</v>
      </c>
      <c r="F50" s="10" t="s">
        <v>142</v>
      </c>
      <c r="G50" s="10" t="s">
        <v>143</v>
      </c>
      <c r="H50" s="10" t="s">
        <v>143</v>
      </c>
      <c r="I50" s="10" t="s">
        <v>132</v>
      </c>
      <c r="J50" s="10" t="s">
        <v>133</v>
      </c>
      <c r="K50" s="10" t="s">
        <v>183</v>
      </c>
      <c r="L50" s="10">
        <v>340</v>
      </c>
      <c r="M50" s="10" t="s">
        <v>184</v>
      </c>
      <c r="N50" s="10" t="s">
        <v>132</v>
      </c>
      <c r="O50" s="10" t="s">
        <v>160</v>
      </c>
      <c r="P50" s="10" t="s">
        <v>120</v>
      </c>
      <c r="Q50" s="10" t="s">
        <v>185</v>
      </c>
      <c r="R50" s="10" t="s">
        <v>186</v>
      </c>
      <c r="S50" s="10">
        <v>44</v>
      </c>
      <c r="T50" s="11">
        <v>38.337357900000001</v>
      </c>
      <c r="U50" s="11">
        <v>-121.65396339999999</v>
      </c>
      <c r="V50" s="10" t="s">
        <v>187</v>
      </c>
      <c r="W50" s="10"/>
      <c r="X50" s="10">
        <v>22</v>
      </c>
      <c r="Y50" s="10"/>
      <c r="Z50" s="10"/>
      <c r="AA50" s="10"/>
      <c r="AB50" s="10"/>
      <c r="AC50" s="10"/>
      <c r="AD50" s="10">
        <v>8.1</v>
      </c>
      <c r="AE50" s="10"/>
      <c r="AF50" s="10"/>
      <c r="AG50" s="10"/>
      <c r="AH50" s="10"/>
      <c r="AI50" s="10" t="s">
        <v>188</v>
      </c>
      <c r="AJ50" s="12"/>
      <c r="AK50" s="9">
        <f t="shared" si="0"/>
        <v>0.99917839167992284</v>
      </c>
    </row>
    <row r="51" spans="1:37" x14ac:dyDescent="0.25">
      <c r="A51" s="10">
        <v>50</v>
      </c>
      <c r="B51" s="10">
        <v>6</v>
      </c>
      <c r="C51" s="10" t="s">
        <v>537</v>
      </c>
      <c r="D51" s="50" t="s">
        <v>593</v>
      </c>
      <c r="E51" s="10">
        <v>2012</v>
      </c>
      <c r="F51" s="10" t="s">
        <v>112</v>
      </c>
      <c r="G51" s="10" t="s">
        <v>113</v>
      </c>
      <c r="H51" s="10" t="s">
        <v>419</v>
      </c>
      <c r="I51" s="10" t="s">
        <v>132</v>
      </c>
      <c r="J51" s="10" t="s">
        <v>133</v>
      </c>
      <c r="K51" s="10" t="s">
        <v>183</v>
      </c>
      <c r="L51" s="10">
        <v>340</v>
      </c>
      <c r="M51" s="10" t="s">
        <v>184</v>
      </c>
      <c r="N51" s="10" t="s">
        <v>132</v>
      </c>
      <c r="O51" s="10" t="s">
        <v>160</v>
      </c>
      <c r="P51" s="10" t="s">
        <v>120</v>
      </c>
      <c r="Q51" s="10" t="s">
        <v>185</v>
      </c>
      <c r="R51" s="10" t="s">
        <v>186</v>
      </c>
      <c r="S51" s="10">
        <v>44</v>
      </c>
      <c r="T51" s="11">
        <v>38.337357900000001</v>
      </c>
      <c r="U51" s="11">
        <v>-121.65396339999999</v>
      </c>
      <c r="V51" s="10" t="s">
        <v>187</v>
      </c>
      <c r="W51" s="10"/>
      <c r="X51" s="10">
        <v>19.2</v>
      </c>
      <c r="Y51" s="10"/>
      <c r="Z51" s="10"/>
      <c r="AA51" s="10"/>
      <c r="AB51" s="10"/>
      <c r="AC51" s="10"/>
      <c r="AD51" s="10">
        <v>19.399999999999999</v>
      </c>
      <c r="AE51" s="10"/>
      <c r="AF51" s="10"/>
      <c r="AG51" s="10"/>
      <c r="AH51" s="10"/>
      <c r="AI51" s="10" t="s">
        <v>189</v>
      </c>
      <c r="AJ51" s="12"/>
      <c r="AK51" s="9">
        <f t="shared" si="0"/>
        <v>-1.0362787035546547E-2</v>
      </c>
    </row>
    <row r="52" spans="1:37" x14ac:dyDescent="0.25">
      <c r="A52" s="10">
        <v>51</v>
      </c>
      <c r="B52" s="10">
        <v>6</v>
      </c>
      <c r="C52" s="10" t="s">
        <v>537</v>
      </c>
      <c r="D52" s="50" t="s">
        <v>593</v>
      </c>
      <c r="E52" s="10">
        <v>2012</v>
      </c>
      <c r="F52" s="10" t="s">
        <v>169</v>
      </c>
      <c r="G52" s="10" t="s">
        <v>128</v>
      </c>
      <c r="H52" s="10" t="s">
        <v>419</v>
      </c>
      <c r="I52" s="10" t="s">
        <v>132</v>
      </c>
      <c r="J52" s="10" t="s">
        <v>133</v>
      </c>
      <c r="K52" s="10" t="s">
        <v>183</v>
      </c>
      <c r="L52" s="10">
        <v>340</v>
      </c>
      <c r="M52" s="10" t="s">
        <v>184</v>
      </c>
      <c r="N52" s="10" t="s">
        <v>132</v>
      </c>
      <c r="O52" s="10" t="s">
        <v>160</v>
      </c>
      <c r="P52" s="10" t="s">
        <v>120</v>
      </c>
      <c r="Q52" s="10" t="s">
        <v>185</v>
      </c>
      <c r="R52" s="10" t="s">
        <v>186</v>
      </c>
      <c r="S52" s="10">
        <v>44</v>
      </c>
      <c r="T52" s="11">
        <v>38.337357900000001</v>
      </c>
      <c r="U52" s="11">
        <v>-121.65396339999999</v>
      </c>
      <c r="V52" s="10" t="s">
        <v>187</v>
      </c>
      <c r="W52" s="10"/>
      <c r="X52" s="10">
        <v>1.4</v>
      </c>
      <c r="Y52" s="10"/>
      <c r="Z52" s="10"/>
      <c r="AA52" s="10"/>
      <c r="AB52" s="10"/>
      <c r="AC52" s="10"/>
      <c r="AD52" s="10">
        <v>1.3</v>
      </c>
      <c r="AE52" s="10"/>
      <c r="AF52" s="10"/>
      <c r="AG52" s="10"/>
      <c r="AH52" s="10"/>
      <c r="AI52" s="10" t="s">
        <v>189</v>
      </c>
      <c r="AJ52" s="12"/>
      <c r="AK52" s="9">
        <f t="shared" si="0"/>
        <v>7.4107972153721835E-2</v>
      </c>
    </row>
    <row r="53" spans="1:37" x14ac:dyDescent="0.25">
      <c r="A53" s="10">
        <v>52</v>
      </c>
      <c r="B53" s="10">
        <v>6</v>
      </c>
      <c r="C53" s="10" t="s">
        <v>537</v>
      </c>
      <c r="D53" s="50" t="s">
        <v>593</v>
      </c>
      <c r="E53" s="10">
        <v>2012</v>
      </c>
      <c r="F53" s="10" t="s">
        <v>142</v>
      </c>
      <c r="G53" s="10" t="s">
        <v>143</v>
      </c>
      <c r="H53" s="10" t="s">
        <v>143</v>
      </c>
      <c r="I53" s="10" t="s">
        <v>132</v>
      </c>
      <c r="J53" s="10" t="s">
        <v>133</v>
      </c>
      <c r="K53" s="10" t="s">
        <v>190</v>
      </c>
      <c r="L53" s="10">
        <v>378</v>
      </c>
      <c r="M53" s="10" t="s">
        <v>191</v>
      </c>
      <c r="N53" s="10" t="s">
        <v>192</v>
      </c>
      <c r="O53" s="10" t="s">
        <v>119</v>
      </c>
      <c r="P53" s="10" t="s">
        <v>120</v>
      </c>
      <c r="Q53" s="10" t="s">
        <v>185</v>
      </c>
      <c r="R53" s="10" t="s">
        <v>186</v>
      </c>
      <c r="S53" s="10">
        <v>44</v>
      </c>
      <c r="T53" s="11">
        <v>38.337357900000001</v>
      </c>
      <c r="U53" s="11">
        <v>-121.65396339999999</v>
      </c>
      <c r="V53" s="10" t="s">
        <v>187</v>
      </c>
      <c r="W53" s="10"/>
      <c r="X53" s="10">
        <v>22</v>
      </c>
      <c r="Y53" s="10"/>
      <c r="Z53" s="10"/>
      <c r="AA53" s="10"/>
      <c r="AB53" s="10"/>
      <c r="AC53" s="10"/>
      <c r="AD53" s="10">
        <v>0.3</v>
      </c>
      <c r="AE53" s="10"/>
      <c r="AF53" s="10"/>
      <c r="AG53" s="10"/>
      <c r="AH53" s="10"/>
      <c r="AI53" s="10" t="s">
        <v>188</v>
      </c>
      <c r="AJ53" s="12"/>
      <c r="AK53" s="9">
        <f t="shared" si="0"/>
        <v>4.295015257684252</v>
      </c>
    </row>
    <row r="54" spans="1:37" x14ac:dyDescent="0.25">
      <c r="A54" s="10">
        <v>53</v>
      </c>
      <c r="B54" s="10">
        <v>6</v>
      </c>
      <c r="C54" s="10" t="s">
        <v>537</v>
      </c>
      <c r="D54" s="50" t="s">
        <v>593</v>
      </c>
      <c r="E54" s="10">
        <v>2012</v>
      </c>
      <c r="F54" s="10" t="s">
        <v>112</v>
      </c>
      <c r="G54" s="10" t="s">
        <v>113</v>
      </c>
      <c r="H54" s="10" t="s">
        <v>419</v>
      </c>
      <c r="I54" s="10" t="s">
        <v>132</v>
      </c>
      <c r="J54" s="10" t="s">
        <v>133</v>
      </c>
      <c r="K54" s="10" t="s">
        <v>190</v>
      </c>
      <c r="L54" s="10">
        <v>378</v>
      </c>
      <c r="M54" s="10" t="s">
        <v>191</v>
      </c>
      <c r="N54" s="10" t="s">
        <v>192</v>
      </c>
      <c r="O54" s="10" t="s">
        <v>119</v>
      </c>
      <c r="P54" s="10" t="s">
        <v>120</v>
      </c>
      <c r="Q54" s="10" t="s">
        <v>185</v>
      </c>
      <c r="R54" s="10" t="s">
        <v>186</v>
      </c>
      <c r="S54" s="10">
        <v>44</v>
      </c>
      <c r="T54" s="11">
        <v>38.337357900000001</v>
      </c>
      <c r="U54" s="11">
        <v>-121.65396339999999</v>
      </c>
      <c r="V54" s="10" t="s">
        <v>187</v>
      </c>
      <c r="W54" s="10"/>
      <c r="X54" s="10">
        <v>19.2</v>
      </c>
      <c r="Y54" s="10"/>
      <c r="Z54" s="10"/>
      <c r="AA54" s="10"/>
      <c r="AB54" s="10"/>
      <c r="AC54" s="10"/>
      <c r="AD54" s="10">
        <v>22.2</v>
      </c>
      <c r="AE54" s="10"/>
      <c r="AF54" s="10"/>
      <c r="AG54" s="10"/>
      <c r="AH54" s="10"/>
      <c r="AI54" s="10" t="s">
        <v>189</v>
      </c>
      <c r="AJ54" s="12"/>
      <c r="AK54" s="9">
        <f t="shared" si="0"/>
        <v>-0.14518200984449783</v>
      </c>
    </row>
    <row r="55" spans="1:37" x14ac:dyDescent="0.25">
      <c r="A55" s="10">
        <v>54</v>
      </c>
      <c r="B55" s="10">
        <v>6</v>
      </c>
      <c r="C55" s="10" t="s">
        <v>537</v>
      </c>
      <c r="D55" s="50" t="s">
        <v>593</v>
      </c>
      <c r="E55" s="10">
        <v>2012</v>
      </c>
      <c r="F55" s="10" t="s">
        <v>169</v>
      </c>
      <c r="G55" s="10" t="s">
        <v>128</v>
      </c>
      <c r="H55" s="10" t="s">
        <v>419</v>
      </c>
      <c r="I55" s="10" t="s">
        <v>132</v>
      </c>
      <c r="J55" s="10" t="s">
        <v>133</v>
      </c>
      <c r="K55" s="10" t="s">
        <v>190</v>
      </c>
      <c r="L55" s="10">
        <v>378</v>
      </c>
      <c r="M55" s="10" t="s">
        <v>191</v>
      </c>
      <c r="N55" s="10" t="s">
        <v>192</v>
      </c>
      <c r="O55" s="10" t="s">
        <v>119</v>
      </c>
      <c r="P55" s="10" t="s">
        <v>120</v>
      </c>
      <c r="Q55" s="10" t="s">
        <v>185</v>
      </c>
      <c r="R55" s="10" t="s">
        <v>186</v>
      </c>
      <c r="S55" s="10">
        <v>44</v>
      </c>
      <c r="T55" s="11">
        <v>38.337357900000001</v>
      </c>
      <c r="U55" s="11">
        <v>-121.65396339999999</v>
      </c>
      <c r="V55" s="10" t="s">
        <v>187</v>
      </c>
      <c r="W55" s="10"/>
      <c r="X55" s="10">
        <v>1.4</v>
      </c>
      <c r="Y55" s="10"/>
      <c r="Z55" s="10"/>
      <c r="AA55" s="10"/>
      <c r="AB55" s="10"/>
      <c r="AC55" s="10"/>
      <c r="AD55" s="10">
        <v>1.3</v>
      </c>
      <c r="AE55" s="10"/>
      <c r="AF55" s="10"/>
      <c r="AG55" s="10"/>
      <c r="AH55" s="10"/>
      <c r="AI55" s="10" t="s">
        <v>189</v>
      </c>
      <c r="AJ55" s="12"/>
      <c r="AK55" s="9">
        <f t="shared" si="0"/>
        <v>7.4107972153721835E-2</v>
      </c>
    </row>
    <row r="56" spans="1:37" x14ac:dyDescent="0.25">
      <c r="A56" s="10">
        <v>55</v>
      </c>
      <c r="B56" s="10">
        <v>6</v>
      </c>
      <c r="C56" s="10" t="s">
        <v>537</v>
      </c>
      <c r="D56" s="50" t="s">
        <v>593</v>
      </c>
      <c r="E56" s="10">
        <v>2012</v>
      </c>
      <c r="F56" s="10" t="s">
        <v>142</v>
      </c>
      <c r="G56" s="10" t="s">
        <v>143</v>
      </c>
      <c r="H56" s="10" t="s">
        <v>143</v>
      </c>
      <c r="I56" s="10" t="s">
        <v>132</v>
      </c>
      <c r="J56" s="10" t="s">
        <v>133</v>
      </c>
      <c r="K56" s="10" t="s">
        <v>193</v>
      </c>
      <c r="L56" s="10">
        <v>447</v>
      </c>
      <c r="M56" s="10" t="s">
        <v>194</v>
      </c>
      <c r="N56" s="10" t="s">
        <v>136</v>
      </c>
      <c r="O56" s="10" t="s">
        <v>119</v>
      </c>
      <c r="P56" s="10" t="s">
        <v>120</v>
      </c>
      <c r="Q56" s="10" t="s">
        <v>185</v>
      </c>
      <c r="R56" s="10" t="s">
        <v>186</v>
      </c>
      <c r="S56" s="10">
        <v>44</v>
      </c>
      <c r="T56" s="11">
        <v>38.337357900000001</v>
      </c>
      <c r="U56" s="11">
        <v>-121.65396339999999</v>
      </c>
      <c r="V56" s="10" t="s">
        <v>187</v>
      </c>
      <c r="W56" s="10"/>
      <c r="X56" s="10">
        <v>22</v>
      </c>
      <c r="Y56" s="10"/>
      <c r="Z56" s="10"/>
      <c r="AA56" s="10"/>
      <c r="AB56" s="10"/>
      <c r="AC56" s="10"/>
      <c r="AD56" s="10">
        <v>0</v>
      </c>
      <c r="AE56" s="10"/>
      <c r="AF56" s="10"/>
      <c r="AG56" s="10"/>
      <c r="AH56" s="10"/>
      <c r="AI56" s="10" t="s">
        <v>188</v>
      </c>
      <c r="AJ56" s="12"/>
    </row>
    <row r="57" spans="1:37" x14ac:dyDescent="0.25">
      <c r="A57" s="10">
        <v>56</v>
      </c>
      <c r="B57" s="10">
        <v>6</v>
      </c>
      <c r="C57" s="10" t="s">
        <v>537</v>
      </c>
      <c r="D57" s="50" t="s">
        <v>593</v>
      </c>
      <c r="E57" s="10">
        <v>2012</v>
      </c>
      <c r="F57" s="10" t="s">
        <v>112</v>
      </c>
      <c r="G57" s="10" t="s">
        <v>113</v>
      </c>
      <c r="H57" s="10" t="s">
        <v>419</v>
      </c>
      <c r="I57" s="10" t="s">
        <v>132</v>
      </c>
      <c r="J57" s="10" t="s">
        <v>133</v>
      </c>
      <c r="K57" s="10" t="s">
        <v>193</v>
      </c>
      <c r="L57" s="10">
        <v>447</v>
      </c>
      <c r="M57" s="10" t="s">
        <v>194</v>
      </c>
      <c r="N57" s="10" t="s">
        <v>136</v>
      </c>
      <c r="O57" s="10" t="s">
        <v>119</v>
      </c>
      <c r="P57" s="10" t="s">
        <v>120</v>
      </c>
      <c r="Q57" s="10" t="s">
        <v>185</v>
      </c>
      <c r="R57" s="10" t="s">
        <v>186</v>
      </c>
      <c r="S57" s="10">
        <v>44</v>
      </c>
      <c r="T57" s="11">
        <v>38.337357900000001</v>
      </c>
      <c r="U57" s="11">
        <v>-121.65396339999999</v>
      </c>
      <c r="V57" s="10" t="s">
        <v>187</v>
      </c>
      <c r="W57" s="10"/>
      <c r="X57" s="10">
        <v>19.2</v>
      </c>
      <c r="Y57" s="10"/>
      <c r="Z57" s="10"/>
      <c r="AA57" s="10"/>
      <c r="AB57" s="10"/>
      <c r="AC57" s="10"/>
      <c r="AD57" s="10">
        <v>16.100000000000001</v>
      </c>
      <c r="AE57" s="10"/>
      <c r="AF57" s="10"/>
      <c r="AG57" s="10"/>
      <c r="AH57" s="10"/>
      <c r="AI57" s="10" t="s">
        <v>189</v>
      </c>
      <c r="AJ57" s="12"/>
      <c r="AK57" s="9">
        <f t="shared" si="0"/>
        <v>0.1760910070433184</v>
      </c>
    </row>
    <row r="58" spans="1:37" x14ac:dyDescent="0.25">
      <c r="A58" s="10">
        <v>57</v>
      </c>
      <c r="B58" s="10">
        <v>6</v>
      </c>
      <c r="C58" s="10" t="s">
        <v>537</v>
      </c>
      <c r="D58" s="50" t="s">
        <v>593</v>
      </c>
      <c r="E58" s="10">
        <v>2012</v>
      </c>
      <c r="F58" s="10" t="s">
        <v>169</v>
      </c>
      <c r="G58" s="10" t="s">
        <v>128</v>
      </c>
      <c r="H58" s="10" t="s">
        <v>419</v>
      </c>
      <c r="I58" s="10" t="s">
        <v>132</v>
      </c>
      <c r="J58" s="10" t="s">
        <v>133</v>
      </c>
      <c r="K58" s="10" t="s">
        <v>193</v>
      </c>
      <c r="L58" s="10">
        <v>447</v>
      </c>
      <c r="M58" s="10" t="s">
        <v>194</v>
      </c>
      <c r="N58" s="10" t="s">
        <v>136</v>
      </c>
      <c r="O58" s="10" t="s">
        <v>119</v>
      </c>
      <c r="P58" s="10" t="s">
        <v>120</v>
      </c>
      <c r="Q58" s="10" t="s">
        <v>185</v>
      </c>
      <c r="R58" s="10" t="s">
        <v>186</v>
      </c>
      <c r="S58" s="10">
        <v>44</v>
      </c>
      <c r="T58" s="11">
        <v>38.337357900000001</v>
      </c>
      <c r="U58" s="11">
        <v>-121.65396339999999</v>
      </c>
      <c r="V58" s="10" t="s">
        <v>187</v>
      </c>
      <c r="W58" s="10"/>
      <c r="X58" s="10">
        <v>1.4</v>
      </c>
      <c r="Y58" s="10"/>
      <c r="Z58" s="10"/>
      <c r="AA58" s="10"/>
      <c r="AB58" s="10"/>
      <c r="AC58" s="10"/>
      <c r="AD58" s="10">
        <v>0.6</v>
      </c>
      <c r="AE58" s="10"/>
      <c r="AF58" s="10"/>
      <c r="AG58" s="10"/>
      <c r="AH58" s="10"/>
      <c r="AI58" s="10" t="s">
        <v>189</v>
      </c>
      <c r="AJ58" s="12"/>
      <c r="AK58" s="9">
        <f t="shared" si="0"/>
        <v>0.84729786038720367</v>
      </c>
    </row>
    <row r="59" spans="1:37" x14ac:dyDescent="0.25">
      <c r="A59" s="10">
        <v>58</v>
      </c>
      <c r="B59" s="10">
        <v>7</v>
      </c>
      <c r="C59" s="10" t="s">
        <v>538</v>
      </c>
      <c r="D59" s="50" t="s">
        <v>594</v>
      </c>
      <c r="E59" s="10">
        <v>2016</v>
      </c>
      <c r="F59" s="10" t="s">
        <v>112</v>
      </c>
      <c r="G59" s="10" t="s">
        <v>113</v>
      </c>
      <c r="H59" s="10" t="s">
        <v>419</v>
      </c>
      <c r="I59" s="10" t="s">
        <v>114</v>
      </c>
      <c r="J59" s="10" t="s">
        <v>115</v>
      </c>
      <c r="K59" s="10" t="s">
        <v>195</v>
      </c>
      <c r="L59" s="10">
        <v>1007</v>
      </c>
      <c r="M59" s="10" t="s">
        <v>196</v>
      </c>
      <c r="N59" s="10" t="s">
        <v>118</v>
      </c>
      <c r="O59" s="10" t="s">
        <v>119</v>
      </c>
      <c r="P59" s="10" t="s">
        <v>120</v>
      </c>
      <c r="Q59" s="10" t="s">
        <v>197</v>
      </c>
      <c r="R59" s="10" t="s">
        <v>198</v>
      </c>
      <c r="S59" s="10">
        <v>1.98</v>
      </c>
      <c r="T59" s="11">
        <v>41.486201000000001</v>
      </c>
      <c r="U59" s="11">
        <v>-71.530765000000002</v>
      </c>
      <c r="V59" s="10" t="s">
        <v>199</v>
      </c>
      <c r="W59" s="10"/>
      <c r="X59" s="10"/>
      <c r="Y59" s="10"/>
      <c r="Z59" s="10"/>
      <c r="AA59" s="10"/>
      <c r="AB59" s="10"/>
      <c r="AC59" s="10"/>
      <c r="AD59" s="10"/>
      <c r="AE59" s="10"/>
      <c r="AF59" s="10"/>
      <c r="AG59" s="10"/>
      <c r="AH59" s="10"/>
      <c r="AI59" s="10" t="s">
        <v>158</v>
      </c>
      <c r="AJ59" s="12">
        <v>12.05</v>
      </c>
      <c r="AK59" s="9" t="e">
        <f t="shared" si="0"/>
        <v>#DIV/0!</v>
      </c>
    </row>
    <row r="60" spans="1:37" x14ac:dyDescent="0.25">
      <c r="A60" s="10">
        <v>59</v>
      </c>
      <c r="B60" s="10">
        <v>7</v>
      </c>
      <c r="C60" s="10" t="s">
        <v>538</v>
      </c>
      <c r="D60" s="50" t="s">
        <v>594</v>
      </c>
      <c r="E60" s="10">
        <v>2016</v>
      </c>
      <c r="F60" s="10" t="s">
        <v>169</v>
      </c>
      <c r="G60" s="10" t="s">
        <v>128</v>
      </c>
      <c r="H60" s="10" t="s">
        <v>419</v>
      </c>
      <c r="I60" s="10" t="s">
        <v>114</v>
      </c>
      <c r="J60" s="10" t="s">
        <v>115</v>
      </c>
      <c r="K60" s="10" t="s">
        <v>195</v>
      </c>
      <c r="L60" s="10">
        <v>1007</v>
      </c>
      <c r="M60" s="10" t="s">
        <v>196</v>
      </c>
      <c r="N60" s="10" t="s">
        <v>118</v>
      </c>
      <c r="O60" s="10" t="s">
        <v>119</v>
      </c>
      <c r="P60" s="10" t="s">
        <v>120</v>
      </c>
      <c r="Q60" s="10" t="s">
        <v>197</v>
      </c>
      <c r="R60" s="10" t="s">
        <v>198</v>
      </c>
      <c r="S60" s="10">
        <v>1.98</v>
      </c>
      <c r="T60" s="11">
        <v>41.486201000000001</v>
      </c>
      <c r="U60" s="11">
        <v>-71.530765000000002</v>
      </c>
      <c r="V60" s="10" t="s">
        <v>199</v>
      </c>
      <c r="W60" s="10"/>
      <c r="X60" s="10"/>
      <c r="Y60" s="10"/>
      <c r="Z60" s="10"/>
      <c r="AA60" s="10"/>
      <c r="AB60" s="10"/>
      <c r="AC60" s="10"/>
      <c r="AD60" s="10"/>
      <c r="AE60" s="10"/>
      <c r="AF60" s="10"/>
      <c r="AG60" s="10"/>
      <c r="AH60" s="10"/>
      <c r="AI60" s="10" t="s">
        <v>158</v>
      </c>
      <c r="AJ60" s="12">
        <v>45.3</v>
      </c>
      <c r="AK60" s="9" t="e">
        <f t="shared" si="0"/>
        <v>#DIV/0!</v>
      </c>
    </row>
    <row r="61" spans="1:37" x14ac:dyDescent="0.25">
      <c r="A61" s="10">
        <v>60</v>
      </c>
      <c r="B61" s="10">
        <v>7</v>
      </c>
      <c r="C61" s="10" t="s">
        <v>538</v>
      </c>
      <c r="D61" s="50" t="s">
        <v>594</v>
      </c>
      <c r="E61" s="10">
        <v>2016</v>
      </c>
      <c r="F61" s="10" t="s">
        <v>142</v>
      </c>
      <c r="G61" s="10" t="s">
        <v>143</v>
      </c>
      <c r="H61" s="10" t="s">
        <v>143</v>
      </c>
      <c r="I61" s="10" t="s">
        <v>114</v>
      </c>
      <c r="J61" s="10" t="s">
        <v>115</v>
      </c>
      <c r="K61" s="10" t="s">
        <v>195</v>
      </c>
      <c r="L61" s="10">
        <v>1007</v>
      </c>
      <c r="M61" s="10" t="s">
        <v>196</v>
      </c>
      <c r="N61" s="10" t="s">
        <v>118</v>
      </c>
      <c r="O61" s="10" t="s">
        <v>119</v>
      </c>
      <c r="P61" s="10" t="s">
        <v>120</v>
      </c>
      <c r="Q61" s="10" t="s">
        <v>197</v>
      </c>
      <c r="R61" s="10" t="s">
        <v>198</v>
      </c>
      <c r="S61" s="10">
        <v>1.98</v>
      </c>
      <c r="T61" s="11">
        <v>41.486201000000001</v>
      </c>
      <c r="U61" s="11">
        <v>-71.530765000000002</v>
      </c>
      <c r="V61" s="10" t="s">
        <v>199</v>
      </c>
      <c r="W61" s="10"/>
      <c r="X61" s="10"/>
      <c r="Y61" s="10"/>
      <c r="Z61" s="10"/>
      <c r="AA61" s="10"/>
      <c r="AB61" s="10"/>
      <c r="AC61" s="10"/>
      <c r="AD61" s="10"/>
      <c r="AE61" s="10"/>
      <c r="AF61" s="10"/>
      <c r="AG61" s="10"/>
      <c r="AH61" s="10"/>
      <c r="AI61" s="10" t="s">
        <v>158</v>
      </c>
      <c r="AJ61" s="12">
        <v>61.25</v>
      </c>
      <c r="AK61" s="9" t="e">
        <f t="shared" si="0"/>
        <v>#DIV/0!</v>
      </c>
    </row>
    <row r="62" spans="1:37" x14ac:dyDescent="0.25">
      <c r="A62" s="10">
        <v>61</v>
      </c>
      <c r="B62" s="10">
        <v>7</v>
      </c>
      <c r="C62" s="10" t="s">
        <v>538</v>
      </c>
      <c r="D62" s="50" t="s">
        <v>594</v>
      </c>
      <c r="E62" s="10">
        <v>2016</v>
      </c>
      <c r="F62" s="10" t="s">
        <v>112</v>
      </c>
      <c r="G62" s="10" t="s">
        <v>113</v>
      </c>
      <c r="H62" s="10" t="s">
        <v>419</v>
      </c>
      <c r="I62" s="10" t="s">
        <v>114</v>
      </c>
      <c r="J62" s="10" t="s">
        <v>115</v>
      </c>
      <c r="K62" s="10" t="s">
        <v>200</v>
      </c>
      <c r="L62" s="10">
        <v>1007</v>
      </c>
      <c r="M62" s="10" t="s">
        <v>196</v>
      </c>
      <c r="N62" s="10" t="s">
        <v>118</v>
      </c>
      <c r="O62" s="10" t="s">
        <v>119</v>
      </c>
      <c r="P62" s="10" t="s">
        <v>120</v>
      </c>
      <c r="Q62" s="10" t="s">
        <v>197</v>
      </c>
      <c r="R62" s="10" t="s">
        <v>198</v>
      </c>
      <c r="S62" s="10">
        <v>1.98</v>
      </c>
      <c r="T62" s="11">
        <v>41.486201000000001</v>
      </c>
      <c r="U62" s="11">
        <v>-71.530765000000002</v>
      </c>
      <c r="V62" s="10" t="s">
        <v>199</v>
      </c>
      <c r="W62" s="10"/>
      <c r="X62" s="10"/>
      <c r="Y62" s="10"/>
      <c r="Z62" s="10"/>
      <c r="AA62" s="10"/>
      <c r="AB62" s="10"/>
      <c r="AC62" s="10"/>
      <c r="AD62" s="10"/>
      <c r="AE62" s="10"/>
      <c r="AF62" s="10"/>
      <c r="AG62" s="10"/>
      <c r="AH62" s="10"/>
      <c r="AI62" s="10" t="s">
        <v>158</v>
      </c>
      <c r="AJ62" s="12">
        <v>26.25</v>
      </c>
      <c r="AK62" s="9" t="e">
        <f t="shared" si="0"/>
        <v>#DIV/0!</v>
      </c>
    </row>
    <row r="63" spans="1:37" x14ac:dyDescent="0.25">
      <c r="A63" s="10">
        <v>62</v>
      </c>
      <c r="B63" s="10">
        <v>7</v>
      </c>
      <c r="C63" s="10" t="s">
        <v>538</v>
      </c>
      <c r="D63" s="50" t="s">
        <v>594</v>
      </c>
      <c r="E63" s="10">
        <v>2016</v>
      </c>
      <c r="F63" s="10" t="s">
        <v>169</v>
      </c>
      <c r="G63" s="10" t="s">
        <v>128</v>
      </c>
      <c r="H63" s="10" t="s">
        <v>419</v>
      </c>
      <c r="I63" s="10" t="s">
        <v>114</v>
      </c>
      <c r="J63" s="10" t="s">
        <v>115</v>
      </c>
      <c r="K63" s="10" t="s">
        <v>200</v>
      </c>
      <c r="L63" s="10">
        <v>1007</v>
      </c>
      <c r="M63" s="10" t="s">
        <v>196</v>
      </c>
      <c r="N63" s="10" t="s">
        <v>118</v>
      </c>
      <c r="O63" s="10" t="s">
        <v>119</v>
      </c>
      <c r="P63" s="10" t="s">
        <v>120</v>
      </c>
      <c r="Q63" s="10" t="s">
        <v>197</v>
      </c>
      <c r="R63" s="10" t="s">
        <v>198</v>
      </c>
      <c r="S63" s="10">
        <v>1.98</v>
      </c>
      <c r="T63" s="11">
        <v>41.486201000000001</v>
      </c>
      <c r="U63" s="11">
        <v>-71.530765000000002</v>
      </c>
      <c r="V63" s="10" t="s">
        <v>199</v>
      </c>
      <c r="W63" s="10"/>
      <c r="X63" s="10"/>
      <c r="Y63" s="10"/>
      <c r="Z63" s="10"/>
      <c r="AA63" s="10"/>
      <c r="AB63" s="10"/>
      <c r="AC63" s="10"/>
      <c r="AD63" s="10"/>
      <c r="AE63" s="10"/>
      <c r="AF63" s="10"/>
      <c r="AG63" s="10"/>
      <c r="AH63" s="10"/>
      <c r="AI63" s="10" t="s">
        <v>158</v>
      </c>
      <c r="AJ63" s="12">
        <v>50.1</v>
      </c>
      <c r="AK63" s="9" t="e">
        <f t="shared" si="0"/>
        <v>#DIV/0!</v>
      </c>
    </row>
    <row r="64" spans="1:37" x14ac:dyDescent="0.25">
      <c r="A64" s="10">
        <v>63</v>
      </c>
      <c r="B64" s="10">
        <v>7</v>
      </c>
      <c r="C64" s="10" t="s">
        <v>538</v>
      </c>
      <c r="D64" s="50" t="s">
        <v>594</v>
      </c>
      <c r="E64" s="10">
        <v>2016</v>
      </c>
      <c r="F64" s="10" t="s">
        <v>142</v>
      </c>
      <c r="G64" s="10" t="s">
        <v>143</v>
      </c>
      <c r="H64" s="10" t="s">
        <v>143</v>
      </c>
      <c r="I64" s="10" t="s">
        <v>114</v>
      </c>
      <c r="J64" s="10" t="s">
        <v>115</v>
      </c>
      <c r="K64" s="10" t="s">
        <v>200</v>
      </c>
      <c r="L64" s="10">
        <v>1007</v>
      </c>
      <c r="M64" s="10" t="s">
        <v>196</v>
      </c>
      <c r="N64" s="10" t="s">
        <v>118</v>
      </c>
      <c r="O64" s="10" t="s">
        <v>119</v>
      </c>
      <c r="P64" s="10" t="s">
        <v>120</v>
      </c>
      <c r="Q64" s="10" t="s">
        <v>197</v>
      </c>
      <c r="R64" s="10" t="s">
        <v>198</v>
      </c>
      <c r="S64" s="10">
        <v>1.98</v>
      </c>
      <c r="T64" s="11">
        <v>41.486201000000001</v>
      </c>
      <c r="U64" s="11">
        <v>-71.530765000000002</v>
      </c>
      <c r="V64" s="10" t="s">
        <v>199</v>
      </c>
      <c r="W64" s="10"/>
      <c r="X64" s="10"/>
      <c r="Y64" s="10"/>
      <c r="Z64" s="10"/>
      <c r="AA64" s="10"/>
      <c r="AB64" s="10"/>
      <c r="AC64" s="10"/>
      <c r="AD64" s="10"/>
      <c r="AE64" s="10"/>
      <c r="AF64" s="10"/>
      <c r="AG64" s="10"/>
      <c r="AH64" s="10"/>
      <c r="AI64" s="10" t="s">
        <v>158</v>
      </c>
      <c r="AJ64" s="12">
        <v>79.599999999999994</v>
      </c>
      <c r="AK64" s="9" t="e">
        <f t="shared" si="0"/>
        <v>#DIV/0!</v>
      </c>
    </row>
    <row r="65" spans="1:37" x14ac:dyDescent="0.25">
      <c r="A65" s="10">
        <v>64</v>
      </c>
      <c r="B65" s="10">
        <v>8</v>
      </c>
      <c r="C65" s="10" t="s">
        <v>539</v>
      </c>
      <c r="D65" s="50" t="s">
        <v>595</v>
      </c>
      <c r="E65" s="10">
        <v>2001</v>
      </c>
      <c r="F65" s="10" t="s">
        <v>142</v>
      </c>
      <c r="G65" s="10" t="s">
        <v>143</v>
      </c>
      <c r="H65" s="10" t="s">
        <v>143</v>
      </c>
      <c r="I65" s="10" t="s">
        <v>132</v>
      </c>
      <c r="J65" s="10" t="s">
        <v>133</v>
      </c>
      <c r="K65" s="10" t="s">
        <v>201</v>
      </c>
      <c r="L65" s="10">
        <v>590</v>
      </c>
      <c r="M65" s="10" t="s">
        <v>159</v>
      </c>
      <c r="N65" s="10" t="s">
        <v>132</v>
      </c>
      <c r="O65" s="10" t="s">
        <v>160</v>
      </c>
      <c r="P65" s="10" t="s">
        <v>161</v>
      </c>
      <c r="Q65" s="10" t="s">
        <v>202</v>
      </c>
      <c r="R65" s="10" t="s">
        <v>163</v>
      </c>
      <c r="S65" s="10">
        <v>1463</v>
      </c>
      <c r="T65" s="11">
        <v>38.103375509999999</v>
      </c>
      <c r="U65" s="11">
        <v>-76.744940810000003</v>
      </c>
      <c r="V65" s="10" t="s">
        <v>203</v>
      </c>
      <c r="W65" s="10">
        <v>599</v>
      </c>
      <c r="X65" s="10">
        <v>193.16</v>
      </c>
      <c r="Y65" s="10"/>
      <c r="Z65" s="10"/>
      <c r="AA65" s="10"/>
      <c r="AB65" s="10"/>
      <c r="AC65" s="10">
        <v>599</v>
      </c>
      <c r="AD65" s="10">
        <v>183.97</v>
      </c>
      <c r="AE65" s="10"/>
      <c r="AF65" s="10"/>
      <c r="AG65" s="10"/>
      <c r="AH65" s="10"/>
      <c r="AI65" s="10" t="s">
        <v>158</v>
      </c>
      <c r="AJ65" s="12"/>
    </row>
    <row r="66" spans="1:37" x14ac:dyDescent="0.25">
      <c r="A66" s="10">
        <v>65</v>
      </c>
      <c r="B66" s="10">
        <v>8</v>
      </c>
      <c r="C66" s="10" t="s">
        <v>539</v>
      </c>
      <c r="D66" s="50" t="s">
        <v>595</v>
      </c>
      <c r="E66" s="10">
        <v>2001</v>
      </c>
      <c r="F66" s="10" t="s">
        <v>166</v>
      </c>
      <c r="G66" s="10" t="s">
        <v>113</v>
      </c>
      <c r="H66" s="10" t="s">
        <v>419</v>
      </c>
      <c r="I66" s="10" t="s">
        <v>132</v>
      </c>
      <c r="J66" s="10" t="s">
        <v>133</v>
      </c>
      <c r="K66" s="10" t="s">
        <v>201</v>
      </c>
      <c r="L66" s="10">
        <v>590</v>
      </c>
      <c r="M66" s="10" t="s">
        <v>159</v>
      </c>
      <c r="N66" s="10" t="s">
        <v>132</v>
      </c>
      <c r="O66" s="10" t="s">
        <v>160</v>
      </c>
      <c r="P66" s="10" t="s">
        <v>161</v>
      </c>
      <c r="Q66" s="10" t="s">
        <v>202</v>
      </c>
      <c r="R66" s="10" t="s">
        <v>163</v>
      </c>
      <c r="S66" s="10">
        <v>1463</v>
      </c>
      <c r="T66" s="11">
        <v>38.103375509999999</v>
      </c>
      <c r="U66" s="11">
        <v>-76.744940810000003</v>
      </c>
      <c r="V66" s="10" t="s">
        <v>203</v>
      </c>
      <c r="W66" s="10">
        <v>599</v>
      </c>
      <c r="X66" s="10">
        <v>0.27</v>
      </c>
      <c r="Y66" s="10"/>
      <c r="Z66" s="10"/>
      <c r="AA66" s="10"/>
      <c r="AB66" s="10"/>
      <c r="AC66" s="10">
        <v>599</v>
      </c>
      <c r="AD66" s="10">
        <v>0.05</v>
      </c>
      <c r="AE66" s="10"/>
      <c r="AF66" s="10"/>
      <c r="AG66" s="10"/>
      <c r="AH66" s="10"/>
      <c r="AI66" s="10" t="s">
        <v>158</v>
      </c>
      <c r="AJ66" s="12"/>
    </row>
    <row r="67" spans="1:37" x14ac:dyDescent="0.25">
      <c r="A67" s="10">
        <v>66</v>
      </c>
      <c r="B67" s="10">
        <v>8</v>
      </c>
      <c r="C67" s="10" t="s">
        <v>539</v>
      </c>
      <c r="D67" s="50" t="s">
        <v>595</v>
      </c>
      <c r="E67" s="10">
        <v>2001</v>
      </c>
      <c r="F67" s="10" t="s">
        <v>112</v>
      </c>
      <c r="G67" s="10" t="s">
        <v>113</v>
      </c>
      <c r="H67" s="10" t="s">
        <v>419</v>
      </c>
      <c r="I67" s="10" t="s">
        <v>132</v>
      </c>
      <c r="J67" s="10" t="s">
        <v>133</v>
      </c>
      <c r="K67" s="10" t="s">
        <v>201</v>
      </c>
      <c r="L67" s="10">
        <v>590</v>
      </c>
      <c r="M67" s="10" t="s">
        <v>159</v>
      </c>
      <c r="N67" s="10" t="s">
        <v>132</v>
      </c>
      <c r="O67" s="10" t="s">
        <v>160</v>
      </c>
      <c r="P67" s="10" t="s">
        <v>161</v>
      </c>
      <c r="Q67" s="10" t="s">
        <v>202</v>
      </c>
      <c r="R67" s="10" t="s">
        <v>163</v>
      </c>
      <c r="S67" s="10">
        <v>1463</v>
      </c>
      <c r="T67" s="11">
        <v>38.103375509999999</v>
      </c>
      <c r="U67" s="11">
        <v>-76.744940810000003</v>
      </c>
      <c r="V67" s="10" t="s">
        <v>203</v>
      </c>
      <c r="W67" s="10">
        <v>599</v>
      </c>
      <c r="X67" s="10">
        <v>0.81</v>
      </c>
      <c r="Y67" s="10"/>
      <c r="Z67" s="10"/>
      <c r="AA67" s="10"/>
      <c r="AB67" s="10"/>
      <c r="AC67" s="10">
        <v>599</v>
      </c>
      <c r="AD67" s="10">
        <v>0.87</v>
      </c>
      <c r="AE67" s="10"/>
      <c r="AF67" s="10"/>
      <c r="AG67" s="10"/>
      <c r="AH67" s="10"/>
      <c r="AI67" s="10" t="s">
        <v>158</v>
      </c>
      <c r="AJ67" s="12"/>
    </row>
    <row r="68" spans="1:37" x14ac:dyDescent="0.25">
      <c r="A68" s="10">
        <v>67</v>
      </c>
      <c r="B68" s="10">
        <v>8</v>
      </c>
      <c r="C68" s="10" t="s">
        <v>539</v>
      </c>
      <c r="D68" s="50" t="s">
        <v>595</v>
      </c>
      <c r="E68" s="10">
        <v>2001</v>
      </c>
      <c r="F68" s="10" t="s">
        <v>130</v>
      </c>
      <c r="G68" s="10" t="s">
        <v>113</v>
      </c>
      <c r="H68" s="10" t="s">
        <v>419</v>
      </c>
      <c r="I68" s="10" t="s">
        <v>132</v>
      </c>
      <c r="J68" s="10" t="s">
        <v>133</v>
      </c>
      <c r="K68" s="10" t="s">
        <v>201</v>
      </c>
      <c r="L68" s="10">
        <v>590</v>
      </c>
      <c r="M68" s="10" t="s">
        <v>159</v>
      </c>
      <c r="N68" s="10" t="s">
        <v>132</v>
      </c>
      <c r="O68" s="10" t="s">
        <v>160</v>
      </c>
      <c r="P68" s="10" t="s">
        <v>161</v>
      </c>
      <c r="Q68" s="10" t="s">
        <v>202</v>
      </c>
      <c r="R68" s="10" t="s">
        <v>163</v>
      </c>
      <c r="S68" s="10">
        <v>1463</v>
      </c>
      <c r="T68" s="11">
        <v>38.103375509999999</v>
      </c>
      <c r="U68" s="11">
        <v>-76.744940810000003</v>
      </c>
      <c r="V68" s="10" t="s">
        <v>203</v>
      </c>
      <c r="W68" s="10">
        <v>599</v>
      </c>
      <c r="X68" s="10">
        <v>1.41</v>
      </c>
      <c r="Y68" s="10"/>
      <c r="Z68" s="10"/>
      <c r="AA68" s="10"/>
      <c r="AB68" s="10"/>
      <c r="AC68" s="10">
        <v>599</v>
      </c>
      <c r="AD68" s="10">
        <v>0.52</v>
      </c>
      <c r="AE68" s="10"/>
      <c r="AF68" s="10"/>
      <c r="AG68" s="10"/>
      <c r="AH68" s="10"/>
      <c r="AI68" s="10" t="s">
        <v>158</v>
      </c>
      <c r="AJ68" s="12"/>
    </row>
    <row r="69" spans="1:37" x14ac:dyDescent="0.25">
      <c r="A69" s="10">
        <v>68</v>
      </c>
      <c r="B69" s="10">
        <v>8</v>
      </c>
      <c r="C69" s="10" t="s">
        <v>539</v>
      </c>
      <c r="D69" s="50" t="s">
        <v>595</v>
      </c>
      <c r="E69" s="10">
        <v>2001</v>
      </c>
      <c r="F69" s="10" t="s">
        <v>168</v>
      </c>
      <c r="G69" s="10" t="s">
        <v>113</v>
      </c>
      <c r="H69" s="10" t="s">
        <v>419</v>
      </c>
      <c r="I69" s="10" t="s">
        <v>132</v>
      </c>
      <c r="J69" s="10" t="s">
        <v>133</v>
      </c>
      <c r="K69" s="10" t="s">
        <v>201</v>
      </c>
      <c r="L69" s="10">
        <v>590</v>
      </c>
      <c r="M69" s="10" t="s">
        <v>159</v>
      </c>
      <c r="N69" s="10" t="s">
        <v>132</v>
      </c>
      <c r="O69" s="10" t="s">
        <v>160</v>
      </c>
      <c r="P69" s="10" t="s">
        <v>161</v>
      </c>
      <c r="Q69" s="10" t="s">
        <v>202</v>
      </c>
      <c r="R69" s="10" t="s">
        <v>163</v>
      </c>
      <c r="S69" s="10">
        <v>1463</v>
      </c>
      <c r="T69" s="11">
        <v>38.103375509999999</v>
      </c>
      <c r="U69" s="11">
        <v>-76.744940810000003</v>
      </c>
      <c r="V69" s="10" t="s">
        <v>203</v>
      </c>
      <c r="W69" s="10">
        <v>599</v>
      </c>
      <c r="X69" s="10">
        <v>2.7</v>
      </c>
      <c r="Y69" s="10"/>
      <c r="Z69" s="10"/>
      <c r="AA69" s="10"/>
      <c r="AB69" s="10"/>
      <c r="AC69" s="10">
        <v>599</v>
      </c>
      <c r="AD69" s="10">
        <v>1.59</v>
      </c>
      <c r="AE69" s="10"/>
      <c r="AF69" s="10"/>
      <c r="AG69" s="10"/>
      <c r="AH69" s="10"/>
      <c r="AI69" s="10" t="s">
        <v>158</v>
      </c>
      <c r="AJ69" s="12"/>
    </row>
    <row r="70" spans="1:37" x14ac:dyDescent="0.25">
      <c r="A70" s="10">
        <v>69</v>
      </c>
      <c r="B70" s="10">
        <v>8</v>
      </c>
      <c r="C70" s="10" t="s">
        <v>539</v>
      </c>
      <c r="D70" s="50" t="s">
        <v>595</v>
      </c>
      <c r="E70" s="10">
        <v>2001</v>
      </c>
      <c r="F70" s="10" t="s">
        <v>129</v>
      </c>
      <c r="G70" s="10" t="s">
        <v>113</v>
      </c>
      <c r="H70" s="10" t="s">
        <v>419</v>
      </c>
      <c r="I70" s="10" t="s">
        <v>132</v>
      </c>
      <c r="J70" s="10" t="s">
        <v>133</v>
      </c>
      <c r="K70" s="10" t="s">
        <v>201</v>
      </c>
      <c r="L70" s="10">
        <v>590</v>
      </c>
      <c r="M70" s="10" t="s">
        <v>159</v>
      </c>
      <c r="N70" s="10" t="s">
        <v>132</v>
      </c>
      <c r="O70" s="10" t="s">
        <v>160</v>
      </c>
      <c r="P70" s="10" t="s">
        <v>161</v>
      </c>
      <c r="Q70" s="10" t="s">
        <v>202</v>
      </c>
      <c r="R70" s="10" t="s">
        <v>163</v>
      </c>
      <c r="S70" s="10">
        <v>1463</v>
      </c>
      <c r="T70" s="11">
        <v>38.103375509999999</v>
      </c>
      <c r="U70" s="11">
        <v>-76.744940810000003</v>
      </c>
      <c r="V70" s="10" t="s">
        <v>203</v>
      </c>
      <c r="W70" s="10">
        <v>599</v>
      </c>
      <c r="X70" s="10">
        <v>5.2</v>
      </c>
      <c r="Y70" s="10"/>
      <c r="Z70" s="10"/>
      <c r="AA70" s="10"/>
      <c r="AB70" s="10"/>
      <c r="AC70" s="10">
        <v>599</v>
      </c>
      <c r="AD70" s="10">
        <v>3.04</v>
      </c>
      <c r="AE70" s="10"/>
      <c r="AF70" s="10"/>
      <c r="AG70" s="10"/>
      <c r="AH70" s="10"/>
      <c r="AI70" s="10" t="s">
        <v>158</v>
      </c>
      <c r="AJ70" s="12"/>
    </row>
    <row r="71" spans="1:37" x14ac:dyDescent="0.25">
      <c r="A71" s="10">
        <v>70</v>
      </c>
      <c r="B71" s="10">
        <v>8</v>
      </c>
      <c r="C71" s="10" t="s">
        <v>539</v>
      </c>
      <c r="D71" s="50" t="s">
        <v>595</v>
      </c>
      <c r="E71" s="10">
        <v>2001</v>
      </c>
      <c r="F71" s="10" t="s">
        <v>169</v>
      </c>
      <c r="G71" s="10" t="s">
        <v>128</v>
      </c>
      <c r="H71" s="10" t="s">
        <v>419</v>
      </c>
      <c r="I71" s="10" t="s">
        <v>132</v>
      </c>
      <c r="J71" s="10" t="s">
        <v>133</v>
      </c>
      <c r="K71" s="10" t="s">
        <v>201</v>
      </c>
      <c r="L71" s="10">
        <v>590</v>
      </c>
      <c r="M71" s="10" t="s">
        <v>159</v>
      </c>
      <c r="N71" s="10" t="s">
        <v>132</v>
      </c>
      <c r="O71" s="10" t="s">
        <v>160</v>
      </c>
      <c r="P71" s="10" t="s">
        <v>161</v>
      </c>
      <c r="Q71" s="10" t="s">
        <v>202</v>
      </c>
      <c r="R71" s="10" t="s">
        <v>163</v>
      </c>
      <c r="S71" s="10">
        <v>1463</v>
      </c>
      <c r="T71" s="11">
        <v>38.103375509999999</v>
      </c>
      <c r="U71" s="11">
        <v>-76.744940810000003</v>
      </c>
      <c r="V71" s="10" t="s">
        <v>203</v>
      </c>
      <c r="W71" s="10">
        <v>599</v>
      </c>
      <c r="X71" s="10">
        <v>0.02</v>
      </c>
      <c r="Y71" s="10"/>
      <c r="Z71" s="10"/>
      <c r="AA71" s="10"/>
      <c r="AB71" s="10"/>
      <c r="AC71" s="10">
        <v>599</v>
      </c>
      <c r="AD71" s="10">
        <v>0.03</v>
      </c>
      <c r="AE71" s="10"/>
      <c r="AF71" s="10"/>
      <c r="AG71" s="10"/>
      <c r="AH71" s="10"/>
      <c r="AI71" s="10" t="s">
        <v>158</v>
      </c>
      <c r="AJ71" s="12"/>
      <c r="AK71" s="9">
        <f t="shared" si="0"/>
        <v>-0.40546510810816427</v>
      </c>
    </row>
    <row r="72" spans="1:37" x14ac:dyDescent="0.25">
      <c r="A72" s="10">
        <v>71</v>
      </c>
      <c r="B72" s="10">
        <v>8</v>
      </c>
      <c r="C72" s="10" t="s">
        <v>539</v>
      </c>
      <c r="D72" s="50" t="s">
        <v>595</v>
      </c>
      <c r="E72" s="10">
        <v>2001</v>
      </c>
      <c r="F72" s="10" t="s">
        <v>170</v>
      </c>
      <c r="G72" s="10" t="s">
        <v>128</v>
      </c>
      <c r="H72" s="10" t="s">
        <v>419</v>
      </c>
      <c r="I72" s="10" t="s">
        <v>132</v>
      </c>
      <c r="J72" s="10" t="s">
        <v>133</v>
      </c>
      <c r="K72" s="10" t="s">
        <v>201</v>
      </c>
      <c r="L72" s="10">
        <v>590</v>
      </c>
      <c r="M72" s="10" t="s">
        <v>159</v>
      </c>
      <c r="N72" s="10" t="s">
        <v>132</v>
      </c>
      <c r="O72" s="10" t="s">
        <v>160</v>
      </c>
      <c r="P72" s="10" t="s">
        <v>161</v>
      </c>
      <c r="Q72" s="10" t="s">
        <v>202</v>
      </c>
      <c r="R72" s="10" t="s">
        <v>163</v>
      </c>
      <c r="S72" s="10">
        <v>1463</v>
      </c>
      <c r="T72" s="11">
        <v>38.103375509999999</v>
      </c>
      <c r="U72" s="11">
        <v>-76.744940810000003</v>
      </c>
      <c r="V72" s="10" t="s">
        <v>203</v>
      </c>
      <c r="W72" s="10">
        <v>599</v>
      </c>
      <c r="X72" s="10">
        <v>0.14000000000000001</v>
      </c>
      <c r="Y72" s="10"/>
      <c r="Z72" s="10"/>
      <c r="AA72" s="10"/>
      <c r="AB72" s="10"/>
      <c r="AC72" s="10">
        <v>599</v>
      </c>
      <c r="AD72" s="10">
        <v>0.21</v>
      </c>
      <c r="AE72" s="10"/>
      <c r="AF72" s="10"/>
      <c r="AG72" s="10"/>
      <c r="AH72" s="10"/>
      <c r="AI72" s="10" t="s">
        <v>158</v>
      </c>
      <c r="AJ72" s="12"/>
      <c r="AK72" s="9">
        <f t="shared" si="0"/>
        <v>-0.40546510810816427</v>
      </c>
    </row>
    <row r="73" spans="1:37" x14ac:dyDescent="0.25">
      <c r="A73" s="10">
        <v>72</v>
      </c>
      <c r="B73" s="10">
        <v>8</v>
      </c>
      <c r="C73" s="10" t="s">
        <v>539</v>
      </c>
      <c r="D73" s="50" t="s">
        <v>595</v>
      </c>
      <c r="E73" s="10">
        <v>2001</v>
      </c>
      <c r="F73" s="10" t="s">
        <v>171</v>
      </c>
      <c r="G73" s="10" t="s">
        <v>128</v>
      </c>
      <c r="H73" s="10" t="s">
        <v>419</v>
      </c>
      <c r="I73" s="10" t="s">
        <v>132</v>
      </c>
      <c r="J73" s="10" t="s">
        <v>133</v>
      </c>
      <c r="K73" s="10" t="s">
        <v>201</v>
      </c>
      <c r="L73" s="10">
        <v>590</v>
      </c>
      <c r="M73" s="10" t="s">
        <v>159</v>
      </c>
      <c r="N73" s="10" t="s">
        <v>132</v>
      </c>
      <c r="O73" s="10" t="s">
        <v>160</v>
      </c>
      <c r="P73" s="10" t="s">
        <v>161</v>
      </c>
      <c r="Q73" s="10" t="s">
        <v>202</v>
      </c>
      <c r="R73" s="10" t="s">
        <v>163</v>
      </c>
      <c r="S73" s="10">
        <v>1463</v>
      </c>
      <c r="T73" s="11">
        <v>38.103375509999999</v>
      </c>
      <c r="U73" s="11">
        <v>-76.744940810000003</v>
      </c>
      <c r="V73" s="10" t="s">
        <v>203</v>
      </c>
      <c r="W73" s="10">
        <v>599</v>
      </c>
      <c r="X73" s="10">
        <v>0.55000000000000004</v>
      </c>
      <c r="Y73" s="10"/>
      <c r="Z73" s="10"/>
      <c r="AA73" s="10"/>
      <c r="AB73" s="10"/>
      <c r="AC73" s="10">
        <v>599</v>
      </c>
      <c r="AD73" s="10">
        <v>0.3</v>
      </c>
      <c r="AE73" s="10"/>
      <c r="AF73" s="10"/>
      <c r="AG73" s="10"/>
      <c r="AH73" s="10"/>
      <c r="AI73" s="10" t="s">
        <v>158</v>
      </c>
      <c r="AJ73" s="12"/>
      <c r="AK73" s="9">
        <f t="shared" ref="AK73:AK136" si="1">LN(X73/AD73)</f>
        <v>0.6061358035703156</v>
      </c>
    </row>
    <row r="74" spans="1:37" x14ac:dyDescent="0.25">
      <c r="A74" s="10">
        <v>73</v>
      </c>
      <c r="B74" s="10">
        <v>8</v>
      </c>
      <c r="C74" s="10" t="s">
        <v>539</v>
      </c>
      <c r="D74" s="50" t="s">
        <v>595</v>
      </c>
      <c r="E74" s="10">
        <v>2001</v>
      </c>
      <c r="F74" s="10" t="s">
        <v>127</v>
      </c>
      <c r="G74" s="10" t="s">
        <v>128</v>
      </c>
      <c r="H74" s="10" t="s">
        <v>419</v>
      </c>
      <c r="I74" s="10" t="s">
        <v>132</v>
      </c>
      <c r="J74" s="10" t="s">
        <v>133</v>
      </c>
      <c r="K74" s="10" t="s">
        <v>201</v>
      </c>
      <c r="L74" s="10">
        <v>590</v>
      </c>
      <c r="M74" s="10" t="s">
        <v>159</v>
      </c>
      <c r="N74" s="10" t="s">
        <v>132</v>
      </c>
      <c r="O74" s="10" t="s">
        <v>160</v>
      </c>
      <c r="P74" s="10" t="s">
        <v>161</v>
      </c>
      <c r="Q74" s="10" t="s">
        <v>202</v>
      </c>
      <c r="R74" s="10" t="s">
        <v>163</v>
      </c>
      <c r="S74" s="10">
        <v>1463</v>
      </c>
      <c r="T74" s="11">
        <v>38.103375509999999</v>
      </c>
      <c r="U74" s="11">
        <v>-76.744940810000003</v>
      </c>
      <c r="V74" s="10" t="s">
        <v>203</v>
      </c>
      <c r="W74" s="10">
        <v>599</v>
      </c>
      <c r="X74" s="10">
        <v>0.71</v>
      </c>
      <c r="Y74" s="10"/>
      <c r="Z74" s="10"/>
      <c r="AA74" s="10"/>
      <c r="AB74" s="10"/>
      <c r="AC74" s="10">
        <v>599</v>
      </c>
      <c r="AD74" s="10">
        <v>0.54</v>
      </c>
      <c r="AE74" s="10"/>
      <c r="AF74" s="10"/>
      <c r="AG74" s="10"/>
      <c r="AH74" s="10"/>
      <c r="AI74" s="10" t="s">
        <v>158</v>
      </c>
      <c r="AJ74" s="12"/>
      <c r="AK74" s="9">
        <f t="shared" si="1"/>
        <v>0.27369583047704094</v>
      </c>
    </row>
    <row r="75" spans="1:37" x14ac:dyDescent="0.25">
      <c r="A75" s="10">
        <v>74</v>
      </c>
      <c r="B75" s="10">
        <v>8</v>
      </c>
      <c r="C75" s="10" t="s">
        <v>539</v>
      </c>
      <c r="D75" s="50" t="s">
        <v>595</v>
      </c>
      <c r="E75" s="10">
        <v>2001</v>
      </c>
      <c r="F75" s="10" t="s">
        <v>142</v>
      </c>
      <c r="G75" s="10" t="s">
        <v>143</v>
      </c>
      <c r="H75" s="10" t="s">
        <v>143</v>
      </c>
      <c r="I75" s="10" t="s">
        <v>132</v>
      </c>
      <c r="J75" s="10" t="s">
        <v>133</v>
      </c>
      <c r="K75" s="10" t="s">
        <v>201</v>
      </c>
      <c r="L75" s="10">
        <v>590</v>
      </c>
      <c r="M75" s="10" t="s">
        <v>159</v>
      </c>
      <c r="N75" s="10" t="s">
        <v>132</v>
      </c>
      <c r="O75" s="10" t="s">
        <v>160</v>
      </c>
      <c r="P75" s="10" t="s">
        <v>161</v>
      </c>
      <c r="Q75" s="10" t="s">
        <v>202</v>
      </c>
      <c r="R75" s="10" t="s">
        <v>163</v>
      </c>
      <c r="S75" s="10">
        <v>214</v>
      </c>
      <c r="T75" s="11">
        <v>38.065618639999997</v>
      </c>
      <c r="U75" s="11">
        <v>-76.701521110000002</v>
      </c>
      <c r="V75" s="10" t="s">
        <v>203</v>
      </c>
      <c r="W75" s="10">
        <v>599</v>
      </c>
      <c r="X75" s="10">
        <v>231.9</v>
      </c>
      <c r="Y75" s="10"/>
      <c r="Z75" s="10"/>
      <c r="AA75" s="10"/>
      <c r="AB75" s="10"/>
      <c r="AC75" s="10">
        <v>599</v>
      </c>
      <c r="AD75" s="10">
        <v>247.58</v>
      </c>
      <c r="AE75" s="10"/>
      <c r="AF75" s="10"/>
      <c r="AG75" s="10"/>
      <c r="AH75" s="10"/>
      <c r="AI75" s="10" t="s">
        <v>158</v>
      </c>
      <c r="AJ75" s="12"/>
      <c r="AK75" s="9">
        <f t="shared" si="1"/>
        <v>-6.5427517842178318E-2</v>
      </c>
    </row>
    <row r="76" spans="1:37" x14ac:dyDescent="0.25">
      <c r="A76" s="10">
        <v>75</v>
      </c>
      <c r="B76" s="10">
        <v>8</v>
      </c>
      <c r="C76" s="10" t="s">
        <v>539</v>
      </c>
      <c r="D76" s="50" t="s">
        <v>595</v>
      </c>
      <c r="E76" s="10">
        <v>2001</v>
      </c>
      <c r="F76" s="10" t="s">
        <v>166</v>
      </c>
      <c r="G76" s="10" t="s">
        <v>113</v>
      </c>
      <c r="H76" s="10" t="s">
        <v>419</v>
      </c>
      <c r="I76" s="10" t="s">
        <v>132</v>
      </c>
      <c r="J76" s="10" t="s">
        <v>133</v>
      </c>
      <c r="K76" s="10" t="s">
        <v>201</v>
      </c>
      <c r="L76" s="10">
        <v>590</v>
      </c>
      <c r="M76" s="10" t="s">
        <v>159</v>
      </c>
      <c r="N76" s="10" t="s">
        <v>132</v>
      </c>
      <c r="O76" s="10" t="s">
        <v>160</v>
      </c>
      <c r="P76" s="10" t="s">
        <v>161</v>
      </c>
      <c r="Q76" s="10" t="s">
        <v>202</v>
      </c>
      <c r="R76" s="10" t="s">
        <v>163</v>
      </c>
      <c r="S76" s="10">
        <v>214</v>
      </c>
      <c r="T76" s="11">
        <v>38.065618639999997</v>
      </c>
      <c r="U76" s="11">
        <v>-76.701521110000002</v>
      </c>
      <c r="V76" s="10" t="s">
        <v>203</v>
      </c>
      <c r="W76" s="10">
        <v>599</v>
      </c>
      <c r="X76" s="10">
        <v>0.28000000000000003</v>
      </c>
      <c r="Y76" s="10"/>
      <c r="Z76" s="10"/>
      <c r="AA76" s="10"/>
      <c r="AB76" s="10"/>
      <c r="AC76" s="10">
        <v>599</v>
      </c>
      <c r="AD76" s="10">
        <v>7.0000000000000007E-2</v>
      </c>
      <c r="AE76" s="10"/>
      <c r="AF76" s="10"/>
      <c r="AG76" s="10"/>
      <c r="AH76" s="10"/>
      <c r="AI76" s="10" t="s">
        <v>158</v>
      </c>
      <c r="AJ76" s="12"/>
      <c r="AK76" s="9">
        <f t="shared" si="1"/>
        <v>1.3862943611198906</v>
      </c>
    </row>
    <row r="77" spans="1:37" x14ac:dyDescent="0.25">
      <c r="A77" s="10">
        <v>76</v>
      </c>
      <c r="B77" s="10">
        <v>8</v>
      </c>
      <c r="C77" s="10" t="s">
        <v>539</v>
      </c>
      <c r="D77" s="50" t="s">
        <v>595</v>
      </c>
      <c r="E77" s="10">
        <v>2001</v>
      </c>
      <c r="F77" s="10" t="s">
        <v>112</v>
      </c>
      <c r="G77" s="10" t="s">
        <v>113</v>
      </c>
      <c r="H77" s="10" t="s">
        <v>419</v>
      </c>
      <c r="I77" s="10" t="s">
        <v>132</v>
      </c>
      <c r="J77" s="10" t="s">
        <v>133</v>
      </c>
      <c r="K77" s="10" t="s">
        <v>201</v>
      </c>
      <c r="L77" s="10">
        <v>590</v>
      </c>
      <c r="M77" s="10" t="s">
        <v>159</v>
      </c>
      <c r="N77" s="10" t="s">
        <v>132</v>
      </c>
      <c r="O77" s="10" t="s">
        <v>160</v>
      </c>
      <c r="P77" s="10" t="s">
        <v>161</v>
      </c>
      <c r="Q77" s="10" t="s">
        <v>202</v>
      </c>
      <c r="R77" s="10" t="s">
        <v>163</v>
      </c>
      <c r="S77" s="10">
        <v>214</v>
      </c>
      <c r="T77" s="11">
        <v>38.065618639999997</v>
      </c>
      <c r="U77" s="11">
        <v>-76.701521110000002</v>
      </c>
      <c r="V77" s="10" t="s">
        <v>203</v>
      </c>
      <c r="W77" s="10">
        <v>599</v>
      </c>
      <c r="X77" s="10">
        <v>1.4</v>
      </c>
      <c r="Y77" s="10"/>
      <c r="Z77" s="10"/>
      <c r="AA77" s="10"/>
      <c r="AB77" s="10"/>
      <c r="AC77" s="10">
        <v>599</v>
      </c>
      <c r="AD77" s="10">
        <v>1.76</v>
      </c>
      <c r="AE77" s="10"/>
      <c r="AF77" s="10"/>
      <c r="AG77" s="10"/>
      <c r="AH77" s="10"/>
      <c r="AI77" s="10" t="s">
        <v>158</v>
      </c>
      <c r="AJ77" s="12"/>
      <c r="AK77" s="9">
        <f t="shared" si="1"/>
        <v>-0.22884157242884753</v>
      </c>
    </row>
    <row r="78" spans="1:37" x14ac:dyDescent="0.25">
      <c r="A78" s="10">
        <v>77</v>
      </c>
      <c r="B78" s="10">
        <v>8</v>
      </c>
      <c r="C78" s="10" t="s">
        <v>539</v>
      </c>
      <c r="D78" s="50" t="s">
        <v>595</v>
      </c>
      <c r="E78" s="10">
        <v>2001</v>
      </c>
      <c r="F78" s="10" t="s">
        <v>130</v>
      </c>
      <c r="G78" s="10" t="s">
        <v>113</v>
      </c>
      <c r="H78" s="10" t="s">
        <v>419</v>
      </c>
      <c r="I78" s="10" t="s">
        <v>132</v>
      </c>
      <c r="J78" s="10" t="s">
        <v>133</v>
      </c>
      <c r="K78" s="10" t="s">
        <v>201</v>
      </c>
      <c r="L78" s="10">
        <v>590</v>
      </c>
      <c r="M78" s="10" t="s">
        <v>159</v>
      </c>
      <c r="N78" s="10" t="s">
        <v>132</v>
      </c>
      <c r="O78" s="10" t="s">
        <v>160</v>
      </c>
      <c r="P78" s="10" t="s">
        <v>161</v>
      </c>
      <c r="Q78" s="10" t="s">
        <v>202</v>
      </c>
      <c r="R78" s="10" t="s">
        <v>163</v>
      </c>
      <c r="S78" s="10">
        <v>214</v>
      </c>
      <c r="T78" s="11">
        <v>38.065618639999997</v>
      </c>
      <c r="U78" s="11">
        <v>-76.701521110000002</v>
      </c>
      <c r="V78" s="10" t="s">
        <v>203</v>
      </c>
      <c r="W78" s="10">
        <v>599</v>
      </c>
      <c r="X78" s="10">
        <v>1.37</v>
      </c>
      <c r="Y78" s="10"/>
      <c r="Z78" s="10"/>
      <c r="AA78" s="10"/>
      <c r="AB78" s="10"/>
      <c r="AC78" s="10">
        <v>599</v>
      </c>
      <c r="AD78" s="10">
        <v>0.54</v>
      </c>
      <c r="AE78" s="10"/>
      <c r="AF78" s="10"/>
      <c r="AG78" s="10"/>
      <c r="AH78" s="10"/>
      <c r="AI78" s="10" t="s">
        <v>158</v>
      </c>
      <c r="AJ78" s="12"/>
      <c r="AK78" s="9">
        <f t="shared" si="1"/>
        <v>0.93099687926385055</v>
      </c>
    </row>
    <row r="79" spans="1:37" x14ac:dyDescent="0.25">
      <c r="A79" s="10">
        <v>78</v>
      </c>
      <c r="B79" s="10">
        <v>8</v>
      </c>
      <c r="C79" s="10" t="s">
        <v>539</v>
      </c>
      <c r="D79" s="50" t="s">
        <v>595</v>
      </c>
      <c r="E79" s="10">
        <v>2001</v>
      </c>
      <c r="F79" s="10" t="s">
        <v>168</v>
      </c>
      <c r="G79" s="10" t="s">
        <v>113</v>
      </c>
      <c r="H79" s="10" t="s">
        <v>419</v>
      </c>
      <c r="I79" s="10" t="s">
        <v>132</v>
      </c>
      <c r="J79" s="10" t="s">
        <v>133</v>
      </c>
      <c r="K79" s="10" t="s">
        <v>201</v>
      </c>
      <c r="L79" s="10">
        <v>590</v>
      </c>
      <c r="M79" s="10" t="s">
        <v>159</v>
      </c>
      <c r="N79" s="10" t="s">
        <v>132</v>
      </c>
      <c r="O79" s="10" t="s">
        <v>160</v>
      </c>
      <c r="P79" s="10" t="s">
        <v>161</v>
      </c>
      <c r="Q79" s="10" t="s">
        <v>202</v>
      </c>
      <c r="R79" s="10" t="s">
        <v>163</v>
      </c>
      <c r="S79" s="10">
        <v>214</v>
      </c>
      <c r="T79" s="11">
        <v>38.065618639999997</v>
      </c>
      <c r="U79" s="11">
        <v>-76.701521110000002</v>
      </c>
      <c r="V79" s="10" t="s">
        <v>203</v>
      </c>
      <c r="W79" s="10">
        <v>599</v>
      </c>
      <c r="X79" s="10">
        <v>3.26</v>
      </c>
      <c r="Y79" s="10"/>
      <c r="Z79" s="10"/>
      <c r="AA79" s="10"/>
      <c r="AB79" s="10"/>
      <c r="AC79" s="10">
        <v>599</v>
      </c>
      <c r="AD79" s="10">
        <v>2.11</v>
      </c>
      <c r="AE79" s="10"/>
      <c r="AF79" s="10"/>
      <c r="AG79" s="10"/>
      <c r="AH79" s="10"/>
      <c r="AI79" s="10" t="s">
        <v>158</v>
      </c>
      <c r="AJ79" s="12"/>
      <c r="AK79" s="9">
        <f t="shared" si="1"/>
        <v>0.43503924789064113</v>
      </c>
    </row>
    <row r="80" spans="1:37" x14ac:dyDescent="0.25">
      <c r="A80" s="10">
        <v>79</v>
      </c>
      <c r="B80" s="10">
        <v>8</v>
      </c>
      <c r="C80" s="10" t="s">
        <v>539</v>
      </c>
      <c r="D80" s="50" t="s">
        <v>595</v>
      </c>
      <c r="E80" s="10">
        <v>2001</v>
      </c>
      <c r="F80" s="10" t="s">
        <v>129</v>
      </c>
      <c r="G80" s="10" t="s">
        <v>113</v>
      </c>
      <c r="H80" s="10" t="s">
        <v>419</v>
      </c>
      <c r="I80" s="10" t="s">
        <v>132</v>
      </c>
      <c r="J80" s="10" t="s">
        <v>133</v>
      </c>
      <c r="K80" s="10" t="s">
        <v>201</v>
      </c>
      <c r="L80" s="10">
        <v>590</v>
      </c>
      <c r="M80" s="10" t="s">
        <v>159</v>
      </c>
      <c r="N80" s="10" t="s">
        <v>132</v>
      </c>
      <c r="O80" s="10" t="s">
        <v>160</v>
      </c>
      <c r="P80" s="10" t="s">
        <v>161</v>
      </c>
      <c r="Q80" s="10" t="s">
        <v>202</v>
      </c>
      <c r="R80" s="10" t="s">
        <v>163</v>
      </c>
      <c r="S80" s="10">
        <v>214</v>
      </c>
      <c r="T80" s="11">
        <v>38.065618639999997</v>
      </c>
      <c r="U80" s="11">
        <v>-76.701521110000002</v>
      </c>
      <c r="V80" s="10" t="s">
        <v>203</v>
      </c>
      <c r="W80" s="10">
        <v>599</v>
      </c>
      <c r="X80" s="10">
        <v>6.32</v>
      </c>
      <c r="Y80" s="10"/>
      <c r="Z80" s="10"/>
      <c r="AA80" s="10"/>
      <c r="AB80" s="10"/>
      <c r="AC80" s="10">
        <v>599</v>
      </c>
      <c r="AD80" s="10">
        <v>4.49</v>
      </c>
      <c r="AE80" s="10"/>
      <c r="AF80" s="10"/>
      <c r="AG80" s="10"/>
      <c r="AH80" s="10"/>
      <c r="AI80" s="10" t="s">
        <v>158</v>
      </c>
      <c r="AJ80" s="12"/>
      <c r="AK80" s="9">
        <f t="shared" si="1"/>
        <v>0.3418665064046032</v>
      </c>
    </row>
    <row r="81" spans="1:37" x14ac:dyDescent="0.25">
      <c r="A81" s="10">
        <v>80</v>
      </c>
      <c r="B81" s="10">
        <v>8</v>
      </c>
      <c r="C81" s="10" t="s">
        <v>539</v>
      </c>
      <c r="D81" s="50" t="s">
        <v>595</v>
      </c>
      <c r="E81" s="10">
        <v>2001</v>
      </c>
      <c r="F81" s="10" t="s">
        <v>169</v>
      </c>
      <c r="G81" s="10" t="s">
        <v>128</v>
      </c>
      <c r="H81" s="10" t="s">
        <v>419</v>
      </c>
      <c r="I81" s="10" t="s">
        <v>132</v>
      </c>
      <c r="J81" s="10" t="s">
        <v>133</v>
      </c>
      <c r="K81" s="10" t="s">
        <v>201</v>
      </c>
      <c r="L81" s="10">
        <v>590</v>
      </c>
      <c r="M81" s="10" t="s">
        <v>159</v>
      </c>
      <c r="N81" s="10" t="s">
        <v>132</v>
      </c>
      <c r="O81" s="10" t="s">
        <v>160</v>
      </c>
      <c r="P81" s="10" t="s">
        <v>161</v>
      </c>
      <c r="Q81" s="10" t="s">
        <v>202</v>
      </c>
      <c r="R81" s="10" t="s">
        <v>163</v>
      </c>
      <c r="S81" s="10">
        <v>214</v>
      </c>
      <c r="T81" s="11">
        <v>38.065618639999997</v>
      </c>
      <c r="U81" s="11">
        <v>-76.701521110000002</v>
      </c>
      <c r="V81" s="10" t="s">
        <v>203</v>
      </c>
      <c r="W81" s="10">
        <v>599</v>
      </c>
      <c r="X81" s="10">
        <v>0.02</v>
      </c>
      <c r="Y81" s="10"/>
      <c r="Z81" s="10"/>
      <c r="AA81" s="10"/>
      <c r="AB81" s="10"/>
      <c r="AC81" s="10">
        <v>599</v>
      </c>
      <c r="AD81" s="10">
        <v>0.03</v>
      </c>
      <c r="AE81" s="10"/>
      <c r="AF81" s="10"/>
      <c r="AG81" s="10"/>
      <c r="AH81" s="10"/>
      <c r="AI81" s="10" t="s">
        <v>158</v>
      </c>
      <c r="AJ81" s="12"/>
      <c r="AK81" s="9">
        <f t="shared" si="1"/>
        <v>-0.40546510810816427</v>
      </c>
    </row>
    <row r="82" spans="1:37" x14ac:dyDescent="0.25">
      <c r="A82" s="10">
        <v>81</v>
      </c>
      <c r="B82" s="10">
        <v>8</v>
      </c>
      <c r="C82" s="10" t="s">
        <v>539</v>
      </c>
      <c r="D82" s="50" t="s">
        <v>595</v>
      </c>
      <c r="E82" s="10">
        <v>2001</v>
      </c>
      <c r="F82" s="10" t="s">
        <v>170</v>
      </c>
      <c r="G82" s="10" t="s">
        <v>128</v>
      </c>
      <c r="H82" s="10" t="s">
        <v>419</v>
      </c>
      <c r="I82" s="10" t="s">
        <v>132</v>
      </c>
      <c r="J82" s="10" t="s">
        <v>133</v>
      </c>
      <c r="K82" s="10" t="s">
        <v>201</v>
      </c>
      <c r="L82" s="10">
        <v>590</v>
      </c>
      <c r="M82" s="10" t="s">
        <v>159</v>
      </c>
      <c r="N82" s="10" t="s">
        <v>132</v>
      </c>
      <c r="O82" s="10" t="s">
        <v>160</v>
      </c>
      <c r="P82" s="10" t="s">
        <v>161</v>
      </c>
      <c r="Q82" s="10" t="s">
        <v>202</v>
      </c>
      <c r="R82" s="10" t="s">
        <v>163</v>
      </c>
      <c r="S82" s="10">
        <v>214</v>
      </c>
      <c r="T82" s="11">
        <v>38.065618639999997</v>
      </c>
      <c r="U82" s="11">
        <v>-76.701521110000002</v>
      </c>
      <c r="V82" s="10" t="s">
        <v>203</v>
      </c>
      <c r="W82" s="10">
        <v>599</v>
      </c>
      <c r="X82" s="10">
        <v>0.16</v>
      </c>
      <c r="Y82" s="10"/>
      <c r="Z82" s="10"/>
      <c r="AA82" s="10"/>
      <c r="AB82" s="10"/>
      <c r="AC82" s="10">
        <v>599</v>
      </c>
      <c r="AD82" s="10">
        <v>0.21</v>
      </c>
      <c r="AE82" s="10"/>
      <c r="AF82" s="10"/>
      <c r="AG82" s="10"/>
      <c r="AH82" s="10"/>
      <c r="AI82" s="10" t="s">
        <v>158</v>
      </c>
      <c r="AJ82" s="12"/>
      <c r="AK82" s="9">
        <f t="shared" si="1"/>
        <v>-0.27193371548364165</v>
      </c>
    </row>
    <row r="83" spans="1:37" x14ac:dyDescent="0.25">
      <c r="A83" s="10">
        <v>82</v>
      </c>
      <c r="B83" s="10">
        <v>8</v>
      </c>
      <c r="C83" s="10" t="s">
        <v>539</v>
      </c>
      <c r="D83" s="50" t="s">
        <v>595</v>
      </c>
      <c r="E83" s="10">
        <v>2001</v>
      </c>
      <c r="F83" s="10" t="s">
        <v>171</v>
      </c>
      <c r="G83" s="10" t="s">
        <v>128</v>
      </c>
      <c r="H83" s="10" t="s">
        <v>419</v>
      </c>
      <c r="I83" s="10" t="s">
        <v>132</v>
      </c>
      <c r="J83" s="10" t="s">
        <v>133</v>
      </c>
      <c r="K83" s="10" t="s">
        <v>201</v>
      </c>
      <c r="L83" s="10">
        <v>590</v>
      </c>
      <c r="M83" s="10" t="s">
        <v>159</v>
      </c>
      <c r="N83" s="10" t="s">
        <v>132</v>
      </c>
      <c r="O83" s="10" t="s">
        <v>160</v>
      </c>
      <c r="P83" s="10" t="s">
        <v>161</v>
      </c>
      <c r="Q83" s="10" t="s">
        <v>202</v>
      </c>
      <c r="R83" s="10" t="s">
        <v>163</v>
      </c>
      <c r="S83" s="10">
        <v>214</v>
      </c>
      <c r="T83" s="11">
        <v>38.065618639999997</v>
      </c>
      <c r="U83" s="11">
        <v>-76.701521110000002</v>
      </c>
      <c r="V83" s="10" t="s">
        <v>203</v>
      </c>
      <c r="W83" s="10">
        <v>599</v>
      </c>
      <c r="X83" s="10">
        <v>0.74</v>
      </c>
      <c r="Y83" s="10"/>
      <c r="Z83" s="10"/>
      <c r="AA83" s="10"/>
      <c r="AB83" s="10"/>
      <c r="AC83" s="10">
        <v>599</v>
      </c>
      <c r="AD83" s="10">
        <v>0.38</v>
      </c>
      <c r="AE83" s="10"/>
      <c r="AF83" s="10"/>
      <c r="AG83" s="10"/>
      <c r="AH83" s="10"/>
      <c r="AI83" s="10" t="s">
        <v>158</v>
      </c>
      <c r="AJ83" s="12"/>
      <c r="AK83" s="9">
        <f t="shared" si="1"/>
        <v>0.66647893347778397</v>
      </c>
    </row>
    <row r="84" spans="1:37" x14ac:dyDescent="0.25">
      <c r="A84" s="10">
        <v>83</v>
      </c>
      <c r="B84" s="10">
        <v>8</v>
      </c>
      <c r="C84" s="10" t="s">
        <v>539</v>
      </c>
      <c r="D84" s="50" t="s">
        <v>595</v>
      </c>
      <c r="E84" s="10">
        <v>2001</v>
      </c>
      <c r="F84" s="10" t="s">
        <v>127</v>
      </c>
      <c r="G84" s="10" t="s">
        <v>128</v>
      </c>
      <c r="H84" s="10" t="s">
        <v>419</v>
      </c>
      <c r="I84" s="10" t="s">
        <v>132</v>
      </c>
      <c r="J84" s="10" t="s">
        <v>133</v>
      </c>
      <c r="K84" s="10" t="s">
        <v>201</v>
      </c>
      <c r="L84" s="10">
        <v>590</v>
      </c>
      <c r="M84" s="10" t="s">
        <v>159</v>
      </c>
      <c r="N84" s="10" t="s">
        <v>132</v>
      </c>
      <c r="O84" s="10" t="s">
        <v>160</v>
      </c>
      <c r="P84" s="10" t="s">
        <v>161</v>
      </c>
      <c r="Q84" s="10" t="s">
        <v>202</v>
      </c>
      <c r="R84" s="10" t="s">
        <v>163</v>
      </c>
      <c r="S84" s="10">
        <v>214</v>
      </c>
      <c r="T84" s="11">
        <v>38.065618639999997</v>
      </c>
      <c r="U84" s="11">
        <v>-76.701521110000002</v>
      </c>
      <c r="V84" s="10" t="s">
        <v>203</v>
      </c>
      <c r="W84" s="10">
        <v>599</v>
      </c>
      <c r="X84" s="10">
        <v>0.92</v>
      </c>
      <c r="Y84" s="10"/>
      <c r="Z84" s="10"/>
      <c r="AA84" s="10"/>
      <c r="AB84" s="10"/>
      <c r="AC84" s="10">
        <v>599</v>
      </c>
      <c r="AD84" s="10">
        <v>0.62</v>
      </c>
      <c r="AE84" s="10"/>
      <c r="AF84" s="10"/>
      <c r="AG84" s="10"/>
      <c r="AH84" s="10"/>
      <c r="AI84" s="10" t="s">
        <v>158</v>
      </c>
      <c r="AJ84" s="12"/>
      <c r="AK84" s="9">
        <f t="shared" si="1"/>
        <v>0.39465419200394874</v>
      </c>
    </row>
    <row r="85" spans="1:37" x14ac:dyDescent="0.25">
      <c r="A85" s="10">
        <v>84</v>
      </c>
      <c r="B85" s="10">
        <v>9</v>
      </c>
      <c r="C85" s="10" t="s">
        <v>540</v>
      </c>
      <c r="D85" s="50" t="s">
        <v>596</v>
      </c>
      <c r="E85" s="10">
        <v>2018</v>
      </c>
      <c r="F85" s="10" t="s">
        <v>169</v>
      </c>
      <c r="G85" s="10" t="s">
        <v>128</v>
      </c>
      <c r="H85" s="10" t="s">
        <v>419</v>
      </c>
      <c r="I85" s="10" t="s">
        <v>132</v>
      </c>
      <c r="J85" s="10" t="s">
        <v>133</v>
      </c>
      <c r="K85" s="10" t="s">
        <v>204</v>
      </c>
      <c r="L85" s="10">
        <v>382</v>
      </c>
      <c r="M85" s="10" t="s">
        <v>205</v>
      </c>
      <c r="N85" s="10" t="s">
        <v>172</v>
      </c>
      <c r="O85" s="10" t="s">
        <v>160</v>
      </c>
      <c r="P85" s="10" t="s">
        <v>120</v>
      </c>
      <c r="Q85" s="10" t="s">
        <v>206</v>
      </c>
      <c r="R85" s="10" t="s">
        <v>207</v>
      </c>
      <c r="S85" s="10">
        <v>65.2</v>
      </c>
      <c r="T85" s="11">
        <v>42.706290340000002</v>
      </c>
      <c r="U85" s="11">
        <v>-76.386994369999996</v>
      </c>
      <c r="V85" s="10" t="s">
        <v>208</v>
      </c>
      <c r="W85" s="10">
        <v>78</v>
      </c>
      <c r="X85" s="10">
        <v>9.5000000000000001E-2</v>
      </c>
      <c r="Y85" s="10">
        <v>5.7700000000000001E-2</v>
      </c>
      <c r="Z85" s="10"/>
      <c r="AA85" s="10"/>
      <c r="AB85" s="10"/>
      <c r="AC85" s="10">
        <v>78</v>
      </c>
      <c r="AD85" s="10">
        <v>0.18890000000000001</v>
      </c>
      <c r="AE85" s="10">
        <v>0.22819999999999999</v>
      </c>
      <c r="AF85" s="10"/>
      <c r="AG85" s="10"/>
      <c r="AH85" s="10"/>
      <c r="AI85" s="10" t="s">
        <v>158</v>
      </c>
      <c r="AJ85" s="12"/>
      <c r="AK85" s="9">
        <f t="shared" si="1"/>
        <v>-0.68734088290692297</v>
      </c>
    </row>
    <row r="86" spans="1:37" x14ac:dyDescent="0.25">
      <c r="A86" s="10">
        <v>85</v>
      </c>
      <c r="B86" s="10">
        <v>9</v>
      </c>
      <c r="C86" s="10" t="s">
        <v>540</v>
      </c>
      <c r="D86" s="50" t="s">
        <v>596</v>
      </c>
      <c r="E86" s="10">
        <v>2018</v>
      </c>
      <c r="F86" s="10" t="s">
        <v>127</v>
      </c>
      <c r="G86" s="10" t="s">
        <v>128</v>
      </c>
      <c r="H86" s="10" t="s">
        <v>419</v>
      </c>
      <c r="I86" s="10" t="s">
        <v>132</v>
      </c>
      <c r="J86" s="10" t="s">
        <v>133</v>
      </c>
      <c r="K86" s="10" t="s">
        <v>204</v>
      </c>
      <c r="L86" s="10">
        <v>382</v>
      </c>
      <c r="M86" s="10" t="s">
        <v>205</v>
      </c>
      <c r="N86" s="10" t="s">
        <v>172</v>
      </c>
      <c r="O86" s="10" t="s">
        <v>160</v>
      </c>
      <c r="P86" s="10" t="s">
        <v>120</v>
      </c>
      <c r="Q86" s="10" t="s">
        <v>206</v>
      </c>
      <c r="R86" s="10" t="s">
        <v>207</v>
      </c>
      <c r="S86" s="10">
        <v>65.2</v>
      </c>
      <c r="T86" s="11">
        <v>42.706290340000002</v>
      </c>
      <c r="U86" s="11">
        <v>-76.386994369999996</v>
      </c>
      <c r="V86" s="10" t="s">
        <v>208</v>
      </c>
      <c r="W86" s="10">
        <v>78</v>
      </c>
      <c r="X86" s="10">
        <v>0.52939999999999998</v>
      </c>
      <c r="Y86" s="10">
        <v>0.50480000000000003</v>
      </c>
      <c r="Z86" s="10"/>
      <c r="AA86" s="10"/>
      <c r="AB86" s="10"/>
      <c r="AC86" s="10">
        <v>78</v>
      </c>
      <c r="AD86" s="10">
        <v>0.21029999999999999</v>
      </c>
      <c r="AE86" s="10">
        <v>0.27410000000000001</v>
      </c>
      <c r="AF86" s="10"/>
      <c r="AG86" s="10"/>
      <c r="AH86" s="10"/>
      <c r="AI86" s="10" t="s">
        <v>158</v>
      </c>
      <c r="AJ86" s="12"/>
      <c r="AK86" s="9">
        <f t="shared" si="1"/>
        <v>0.92320920708434684</v>
      </c>
    </row>
    <row r="87" spans="1:37" x14ac:dyDescent="0.25">
      <c r="A87" s="10">
        <v>86</v>
      </c>
      <c r="B87" s="10">
        <v>9</v>
      </c>
      <c r="C87" s="10" t="s">
        <v>540</v>
      </c>
      <c r="D87" s="50" t="s">
        <v>596</v>
      </c>
      <c r="E87" s="10">
        <v>2018</v>
      </c>
      <c r="F87" s="10" t="s">
        <v>142</v>
      </c>
      <c r="G87" s="10" t="s">
        <v>143</v>
      </c>
      <c r="H87" s="10" t="s">
        <v>143</v>
      </c>
      <c r="I87" s="10" t="s">
        <v>132</v>
      </c>
      <c r="J87" s="10" t="s">
        <v>133</v>
      </c>
      <c r="K87" s="10" t="s">
        <v>204</v>
      </c>
      <c r="L87" s="10">
        <v>382</v>
      </c>
      <c r="M87" s="10" t="s">
        <v>205</v>
      </c>
      <c r="N87" s="10" t="s">
        <v>172</v>
      </c>
      <c r="O87" s="10" t="s">
        <v>160</v>
      </c>
      <c r="P87" s="10" t="s">
        <v>120</v>
      </c>
      <c r="Q87" s="10" t="s">
        <v>206</v>
      </c>
      <c r="R87" s="10" t="s">
        <v>207</v>
      </c>
      <c r="S87" s="10">
        <v>65.2</v>
      </c>
      <c r="T87" s="11">
        <v>42.706290340000002</v>
      </c>
      <c r="U87" s="11">
        <v>-76.386994369999996</v>
      </c>
      <c r="V87" s="10" t="s">
        <v>208</v>
      </c>
      <c r="W87" s="10">
        <v>78</v>
      </c>
      <c r="X87" s="10">
        <v>70.931299999999993</v>
      </c>
      <c r="Y87" s="10">
        <v>154.08789999999999</v>
      </c>
      <c r="Z87" s="10"/>
      <c r="AA87" s="10"/>
      <c r="AB87" s="10"/>
      <c r="AC87" s="10">
        <v>78</v>
      </c>
      <c r="AD87" s="10">
        <v>2.3304</v>
      </c>
      <c r="AE87" s="10">
        <v>19.500800000000002</v>
      </c>
      <c r="AF87" s="10"/>
      <c r="AG87" s="10"/>
      <c r="AH87" s="10"/>
      <c r="AI87" s="10" t="s">
        <v>158</v>
      </c>
      <c r="AJ87" s="12"/>
      <c r="AK87" s="9">
        <f t="shared" si="1"/>
        <v>3.4156718763118969</v>
      </c>
    </row>
    <row r="88" spans="1:37" x14ac:dyDescent="0.25">
      <c r="A88" s="10">
        <v>87</v>
      </c>
      <c r="B88" s="10">
        <v>10</v>
      </c>
      <c r="C88" s="10" t="s">
        <v>541</v>
      </c>
      <c r="D88" s="50" t="s">
        <v>597</v>
      </c>
      <c r="E88" s="10">
        <v>2013</v>
      </c>
      <c r="F88" s="10" t="s">
        <v>142</v>
      </c>
      <c r="G88" s="10" t="s">
        <v>143</v>
      </c>
      <c r="H88" s="10" t="s">
        <v>143</v>
      </c>
      <c r="I88" s="10" t="s">
        <v>114</v>
      </c>
      <c r="J88" s="10" t="s">
        <v>115</v>
      </c>
      <c r="K88" s="10" t="s">
        <v>209</v>
      </c>
      <c r="L88" s="10">
        <v>1001</v>
      </c>
      <c r="M88" s="10" t="s">
        <v>210</v>
      </c>
      <c r="N88" s="10" t="s">
        <v>136</v>
      </c>
      <c r="O88" s="10" t="s">
        <v>119</v>
      </c>
      <c r="P88" s="10" t="s">
        <v>178</v>
      </c>
      <c r="Q88" s="10" t="s">
        <v>211</v>
      </c>
      <c r="R88" s="10" t="s">
        <v>212</v>
      </c>
      <c r="S88" s="10">
        <v>55</v>
      </c>
      <c r="T88" s="11">
        <v>29.606286189999999</v>
      </c>
      <c r="U88" s="11">
        <v>-82.358763640000006</v>
      </c>
      <c r="V88" s="10">
        <v>2007</v>
      </c>
      <c r="W88" s="10">
        <v>10</v>
      </c>
      <c r="X88" s="10">
        <v>82.6</v>
      </c>
      <c r="Y88" s="10">
        <v>50.1</v>
      </c>
      <c r="Z88" s="10"/>
      <c r="AA88" s="10"/>
      <c r="AB88" s="10"/>
      <c r="AC88" s="10">
        <v>10</v>
      </c>
      <c r="AD88" s="10">
        <v>33.1</v>
      </c>
      <c r="AE88" s="10">
        <v>24.4</v>
      </c>
      <c r="AF88" s="10"/>
      <c r="AG88" s="10"/>
      <c r="AH88" s="10"/>
      <c r="AI88" s="10" t="s">
        <v>158</v>
      </c>
      <c r="AJ88" s="12"/>
      <c r="AK88" s="9">
        <f t="shared" si="1"/>
        <v>0.91447639814391513</v>
      </c>
    </row>
    <row r="89" spans="1:37" x14ac:dyDescent="0.25">
      <c r="A89" s="10">
        <v>88</v>
      </c>
      <c r="B89" s="10">
        <v>10</v>
      </c>
      <c r="C89" s="10" t="s">
        <v>541</v>
      </c>
      <c r="D89" s="50" t="s">
        <v>597</v>
      </c>
      <c r="E89" s="10">
        <v>2013</v>
      </c>
      <c r="F89" s="10" t="s">
        <v>127</v>
      </c>
      <c r="G89" s="10" t="s">
        <v>128</v>
      </c>
      <c r="H89" s="10" t="s">
        <v>419</v>
      </c>
      <c r="I89" s="10" t="s">
        <v>114</v>
      </c>
      <c r="J89" s="10" t="s">
        <v>115</v>
      </c>
      <c r="K89" s="10" t="s">
        <v>209</v>
      </c>
      <c r="L89" s="10">
        <v>1001</v>
      </c>
      <c r="M89" s="10" t="s">
        <v>210</v>
      </c>
      <c r="N89" s="10" t="s">
        <v>136</v>
      </c>
      <c r="O89" s="10" t="s">
        <v>119</v>
      </c>
      <c r="P89" s="10" t="s">
        <v>178</v>
      </c>
      <c r="Q89" s="10" t="s">
        <v>211</v>
      </c>
      <c r="R89" s="10" t="s">
        <v>212</v>
      </c>
      <c r="S89" s="10">
        <v>55</v>
      </c>
      <c r="T89" s="11">
        <v>29.606286189999999</v>
      </c>
      <c r="U89" s="11">
        <v>-82.358763640000006</v>
      </c>
      <c r="V89" s="10">
        <v>2007</v>
      </c>
      <c r="W89" s="10">
        <v>10</v>
      </c>
      <c r="X89" s="10">
        <v>0.34699999999999998</v>
      </c>
      <c r="Y89" s="10"/>
      <c r="Z89" s="10"/>
      <c r="AA89" s="10">
        <v>0.19500000000000001</v>
      </c>
      <c r="AB89" s="10">
        <v>0.34699999999999998</v>
      </c>
      <c r="AC89" s="10">
        <v>10</v>
      </c>
      <c r="AD89" s="10">
        <v>0.308</v>
      </c>
      <c r="AE89" s="10"/>
      <c r="AF89" s="10"/>
      <c r="AG89" s="10">
        <v>0.20599999999999999</v>
      </c>
      <c r="AH89" s="10">
        <v>0.48199999999999998</v>
      </c>
      <c r="AI89" s="10" t="s">
        <v>158</v>
      </c>
      <c r="AJ89" s="12"/>
      <c r="AK89" s="9">
        <f t="shared" si="1"/>
        <v>0.11922499697328473</v>
      </c>
    </row>
    <row r="90" spans="1:37" x14ac:dyDescent="0.25">
      <c r="A90" s="10">
        <v>89</v>
      </c>
      <c r="B90" s="10">
        <v>11</v>
      </c>
      <c r="C90" s="10" t="s">
        <v>599</v>
      </c>
      <c r="D90" s="50" t="s">
        <v>600</v>
      </c>
      <c r="E90" s="10">
        <v>2007</v>
      </c>
      <c r="F90" s="10" t="s">
        <v>166</v>
      </c>
      <c r="G90" s="10" t="s">
        <v>113</v>
      </c>
      <c r="H90" s="10" t="s">
        <v>419</v>
      </c>
      <c r="I90" s="10" t="s">
        <v>114</v>
      </c>
      <c r="J90" s="10" t="s">
        <v>115</v>
      </c>
      <c r="K90" s="10" t="s">
        <v>213</v>
      </c>
      <c r="L90" s="10">
        <v>1001</v>
      </c>
      <c r="M90" s="10" t="s">
        <v>210</v>
      </c>
      <c r="N90" s="10" t="s">
        <v>136</v>
      </c>
      <c r="O90" s="10" t="s">
        <v>119</v>
      </c>
      <c r="P90" s="10" t="s">
        <v>120</v>
      </c>
      <c r="Q90" s="10" t="s">
        <v>214</v>
      </c>
      <c r="R90" s="10" t="s">
        <v>157</v>
      </c>
      <c r="S90" s="10">
        <v>0.28000000000000003</v>
      </c>
      <c r="T90" s="11">
        <v>35.2271</v>
      </c>
      <c r="U90" s="11">
        <v>-80.843100000000007</v>
      </c>
      <c r="V90" s="10" t="s">
        <v>215</v>
      </c>
      <c r="W90" s="10">
        <v>20</v>
      </c>
      <c r="X90" s="10">
        <v>0.2</v>
      </c>
      <c r="Y90" s="10"/>
      <c r="Z90" s="10"/>
      <c r="AA90" s="10"/>
      <c r="AB90" s="10"/>
      <c r="AC90" s="10">
        <v>20</v>
      </c>
      <c r="AD90" s="10">
        <v>0.2</v>
      </c>
      <c r="AE90" s="10"/>
      <c r="AF90" s="10"/>
      <c r="AG90" s="10"/>
      <c r="AH90" s="10"/>
      <c r="AI90" s="10" t="s">
        <v>158</v>
      </c>
      <c r="AJ90" s="12"/>
      <c r="AK90" s="9">
        <f t="shared" si="1"/>
        <v>0</v>
      </c>
    </row>
    <row r="91" spans="1:37" x14ac:dyDescent="0.25">
      <c r="A91" s="10">
        <v>90</v>
      </c>
      <c r="B91" s="10">
        <v>11</v>
      </c>
      <c r="C91" s="10" t="s">
        <v>599</v>
      </c>
      <c r="D91" s="50" t="s">
        <v>600</v>
      </c>
      <c r="E91" s="10">
        <v>2007</v>
      </c>
      <c r="F91" s="10" t="s">
        <v>217</v>
      </c>
      <c r="G91" s="10" t="s">
        <v>113</v>
      </c>
      <c r="H91" s="10" t="s">
        <v>419</v>
      </c>
      <c r="I91" s="10" t="s">
        <v>114</v>
      </c>
      <c r="J91" s="10" t="s">
        <v>115</v>
      </c>
      <c r="K91" s="10" t="s">
        <v>213</v>
      </c>
      <c r="L91" s="10">
        <v>1001</v>
      </c>
      <c r="M91" s="10" t="s">
        <v>210</v>
      </c>
      <c r="N91" s="10" t="s">
        <v>136</v>
      </c>
      <c r="O91" s="10" t="s">
        <v>119</v>
      </c>
      <c r="P91" s="10" t="s">
        <v>120</v>
      </c>
      <c r="Q91" s="10" t="s">
        <v>214</v>
      </c>
      <c r="R91" s="10" t="s">
        <v>157</v>
      </c>
      <c r="S91" s="10">
        <v>0.28000000000000003</v>
      </c>
      <c r="T91" s="11">
        <v>35.2271</v>
      </c>
      <c r="U91" s="11">
        <v>-80.843100000000007</v>
      </c>
      <c r="V91" s="10" t="s">
        <v>215</v>
      </c>
      <c r="W91" s="10">
        <v>20</v>
      </c>
      <c r="X91" s="10">
        <v>0.4</v>
      </c>
      <c r="Y91" s="10"/>
      <c r="Z91" s="10"/>
      <c r="AA91" s="10"/>
      <c r="AB91" s="10"/>
      <c r="AC91" s="10">
        <v>20</v>
      </c>
      <c r="AD91" s="10">
        <v>0.2</v>
      </c>
      <c r="AE91" s="10"/>
      <c r="AF91" s="10"/>
      <c r="AG91" s="10"/>
      <c r="AH91" s="10"/>
      <c r="AI91" s="10" t="s">
        <v>158</v>
      </c>
      <c r="AJ91" s="12"/>
      <c r="AK91" s="9">
        <f t="shared" si="1"/>
        <v>0.69314718055994529</v>
      </c>
    </row>
    <row r="92" spans="1:37" x14ac:dyDescent="0.25">
      <c r="A92" s="10">
        <v>91</v>
      </c>
      <c r="B92" s="10">
        <v>11</v>
      </c>
      <c r="C92" s="10" t="s">
        <v>599</v>
      </c>
      <c r="D92" s="50" t="s">
        <v>600</v>
      </c>
      <c r="E92" s="10">
        <v>2007</v>
      </c>
      <c r="F92" s="10" t="s">
        <v>126</v>
      </c>
      <c r="G92" s="10" t="s">
        <v>113</v>
      </c>
      <c r="H92" s="10" t="s">
        <v>419</v>
      </c>
      <c r="I92" s="10" t="s">
        <v>114</v>
      </c>
      <c r="J92" s="10" t="s">
        <v>115</v>
      </c>
      <c r="K92" s="10" t="s">
        <v>213</v>
      </c>
      <c r="L92" s="10">
        <v>1001</v>
      </c>
      <c r="M92" s="10" t="s">
        <v>210</v>
      </c>
      <c r="N92" s="10" t="s">
        <v>136</v>
      </c>
      <c r="O92" s="10" t="s">
        <v>119</v>
      </c>
      <c r="P92" s="10" t="s">
        <v>120</v>
      </c>
      <c r="Q92" s="10" t="s">
        <v>214</v>
      </c>
      <c r="R92" s="10" t="s">
        <v>157</v>
      </c>
      <c r="S92" s="10">
        <v>0.28000000000000003</v>
      </c>
      <c r="T92" s="11">
        <v>35.2271</v>
      </c>
      <c r="U92" s="11">
        <v>-80.843100000000007</v>
      </c>
      <c r="V92" s="10" t="s">
        <v>215</v>
      </c>
      <c r="W92" s="10">
        <v>20</v>
      </c>
      <c r="X92" s="10">
        <v>0.8</v>
      </c>
      <c r="Y92" s="10"/>
      <c r="Z92" s="10"/>
      <c r="AA92" s="10"/>
      <c r="AB92" s="10"/>
      <c r="AC92" s="10">
        <v>20</v>
      </c>
      <c r="AD92" s="10">
        <v>1</v>
      </c>
      <c r="AE92" s="10"/>
      <c r="AF92" s="10"/>
      <c r="AG92" s="10"/>
      <c r="AH92" s="10"/>
      <c r="AI92" s="10" t="s">
        <v>158</v>
      </c>
      <c r="AJ92" s="12"/>
      <c r="AK92" s="9">
        <f t="shared" si="1"/>
        <v>-0.22314355131420971</v>
      </c>
    </row>
    <row r="93" spans="1:37" x14ac:dyDescent="0.25">
      <c r="A93" s="10">
        <v>92</v>
      </c>
      <c r="B93" s="10">
        <v>11</v>
      </c>
      <c r="C93" s="10" t="s">
        <v>599</v>
      </c>
      <c r="D93" s="50" t="s">
        <v>600</v>
      </c>
      <c r="E93" s="10">
        <v>2007</v>
      </c>
      <c r="F93" s="10" t="s">
        <v>129</v>
      </c>
      <c r="G93" s="10" t="s">
        <v>113</v>
      </c>
      <c r="H93" s="10" t="s">
        <v>419</v>
      </c>
      <c r="I93" s="10" t="s">
        <v>114</v>
      </c>
      <c r="J93" s="10" t="s">
        <v>115</v>
      </c>
      <c r="K93" s="10" t="s">
        <v>213</v>
      </c>
      <c r="L93" s="10">
        <v>1001</v>
      </c>
      <c r="M93" s="10" t="s">
        <v>210</v>
      </c>
      <c r="N93" s="10" t="s">
        <v>136</v>
      </c>
      <c r="O93" s="10" t="s">
        <v>119</v>
      </c>
      <c r="P93" s="10" t="s">
        <v>120</v>
      </c>
      <c r="Q93" s="10" t="s">
        <v>214</v>
      </c>
      <c r="R93" s="10" t="s">
        <v>157</v>
      </c>
      <c r="S93" s="10">
        <v>0.28000000000000003</v>
      </c>
      <c r="T93" s="11">
        <v>35.2271</v>
      </c>
      <c r="U93" s="11">
        <v>-80.843100000000007</v>
      </c>
      <c r="V93" s="10" t="s">
        <v>215</v>
      </c>
      <c r="W93" s="10">
        <v>20</v>
      </c>
      <c r="X93" s="10">
        <v>1.3</v>
      </c>
      <c r="Y93" s="10">
        <v>0.88</v>
      </c>
      <c r="Z93" s="10"/>
      <c r="AA93" s="10"/>
      <c r="AB93" s="10"/>
      <c r="AC93" s="10">
        <v>20</v>
      </c>
      <c r="AD93" s="10">
        <v>1.2</v>
      </c>
      <c r="AE93" s="10">
        <v>0.88</v>
      </c>
      <c r="AF93" s="10"/>
      <c r="AG93" s="10"/>
      <c r="AH93" s="10"/>
      <c r="AI93" s="10" t="s">
        <v>158</v>
      </c>
      <c r="AJ93" s="12"/>
      <c r="AK93" s="9">
        <f t="shared" si="1"/>
        <v>8.0042707673536564E-2</v>
      </c>
    </row>
    <row r="94" spans="1:37" x14ac:dyDescent="0.25">
      <c r="A94" s="10">
        <v>93</v>
      </c>
      <c r="B94" s="10">
        <v>11</v>
      </c>
      <c r="C94" s="10" t="s">
        <v>599</v>
      </c>
      <c r="D94" s="50" t="s">
        <v>600</v>
      </c>
      <c r="E94" s="10">
        <v>2007</v>
      </c>
      <c r="F94" s="10" t="s">
        <v>127</v>
      </c>
      <c r="G94" s="10" t="s">
        <v>128</v>
      </c>
      <c r="H94" s="10" t="s">
        <v>419</v>
      </c>
      <c r="I94" s="10" t="s">
        <v>114</v>
      </c>
      <c r="J94" s="10" t="s">
        <v>115</v>
      </c>
      <c r="K94" s="10" t="s">
        <v>213</v>
      </c>
      <c r="L94" s="10">
        <v>1001</v>
      </c>
      <c r="M94" s="10" t="s">
        <v>210</v>
      </c>
      <c r="N94" s="10" t="s">
        <v>136</v>
      </c>
      <c r="O94" s="10" t="s">
        <v>119</v>
      </c>
      <c r="P94" s="10" t="s">
        <v>120</v>
      </c>
      <c r="Q94" s="10" t="s">
        <v>214</v>
      </c>
      <c r="R94" s="10" t="s">
        <v>157</v>
      </c>
      <c r="S94" s="10">
        <v>0.28000000000000003</v>
      </c>
      <c r="T94" s="11">
        <v>35.2271</v>
      </c>
      <c r="U94" s="11">
        <v>-80.843100000000007</v>
      </c>
      <c r="V94" s="10" t="s">
        <v>215</v>
      </c>
      <c r="W94" s="10">
        <v>20</v>
      </c>
      <c r="X94" s="10">
        <v>0.2</v>
      </c>
      <c r="Y94" s="10">
        <v>0.14000000000000001</v>
      </c>
      <c r="Z94" s="10"/>
      <c r="AA94" s="10"/>
      <c r="AB94" s="10"/>
      <c r="AC94" s="10">
        <v>20</v>
      </c>
      <c r="AD94" s="10">
        <v>0.1</v>
      </c>
      <c r="AE94" s="10">
        <v>0.1</v>
      </c>
      <c r="AF94" s="10"/>
      <c r="AG94" s="10"/>
      <c r="AH94" s="10"/>
      <c r="AI94" s="10" t="s">
        <v>158</v>
      </c>
      <c r="AJ94" s="12"/>
      <c r="AK94" s="9">
        <f t="shared" si="1"/>
        <v>0.69314718055994529</v>
      </c>
    </row>
    <row r="95" spans="1:37" x14ac:dyDescent="0.25">
      <c r="A95" s="10">
        <v>94</v>
      </c>
      <c r="B95" s="10">
        <v>11</v>
      </c>
      <c r="C95" s="10" t="s">
        <v>599</v>
      </c>
      <c r="D95" s="50" t="s">
        <v>600</v>
      </c>
      <c r="E95" s="10">
        <v>2007</v>
      </c>
      <c r="F95" s="10" t="s">
        <v>142</v>
      </c>
      <c r="G95" s="10" t="s">
        <v>143</v>
      </c>
      <c r="H95" s="10" t="s">
        <v>143</v>
      </c>
      <c r="I95" s="10" t="s">
        <v>114</v>
      </c>
      <c r="J95" s="10" t="s">
        <v>115</v>
      </c>
      <c r="K95" s="10" t="s">
        <v>213</v>
      </c>
      <c r="L95" s="10">
        <v>1001</v>
      </c>
      <c r="M95" s="10" t="s">
        <v>210</v>
      </c>
      <c r="N95" s="10" t="s">
        <v>136</v>
      </c>
      <c r="O95" s="10" t="s">
        <v>119</v>
      </c>
      <c r="P95" s="10" t="s">
        <v>120</v>
      </c>
      <c r="Q95" s="10" t="s">
        <v>214</v>
      </c>
      <c r="R95" s="10" t="s">
        <v>157</v>
      </c>
      <c r="S95" s="10">
        <v>0.28000000000000003</v>
      </c>
      <c r="T95" s="11">
        <v>35.2271</v>
      </c>
      <c r="U95" s="11">
        <v>-80.843100000000007</v>
      </c>
      <c r="V95" s="10" t="s">
        <v>215</v>
      </c>
      <c r="W95" s="10">
        <v>20</v>
      </c>
      <c r="X95" s="10">
        <v>34</v>
      </c>
      <c r="Y95" s="10">
        <v>30.06</v>
      </c>
      <c r="Z95" s="10"/>
      <c r="AA95" s="10"/>
      <c r="AB95" s="10"/>
      <c r="AC95" s="10">
        <v>20</v>
      </c>
      <c r="AD95" s="10">
        <v>24</v>
      </c>
      <c r="AE95" s="10">
        <v>20.2</v>
      </c>
      <c r="AF95" s="10"/>
      <c r="AG95" s="10"/>
      <c r="AH95" s="10"/>
      <c r="AI95" s="10" t="s">
        <v>216</v>
      </c>
      <c r="AJ95" s="12"/>
      <c r="AK95" s="9">
        <f t="shared" si="1"/>
        <v>0.34830669426821581</v>
      </c>
    </row>
    <row r="96" spans="1:37" x14ac:dyDescent="0.25">
      <c r="A96" s="10">
        <v>95</v>
      </c>
      <c r="B96" s="10">
        <v>11</v>
      </c>
      <c r="C96" s="10" t="s">
        <v>599</v>
      </c>
      <c r="D96" s="50" t="s">
        <v>600</v>
      </c>
      <c r="E96" s="10">
        <v>2007</v>
      </c>
      <c r="F96" s="10" t="s">
        <v>142</v>
      </c>
      <c r="G96" s="10" t="s">
        <v>143</v>
      </c>
      <c r="H96" s="10" t="s">
        <v>143</v>
      </c>
      <c r="I96" s="10" t="s">
        <v>114</v>
      </c>
      <c r="J96" s="10" t="s">
        <v>115</v>
      </c>
      <c r="K96" s="10" t="s">
        <v>213</v>
      </c>
      <c r="L96" s="10">
        <v>1001</v>
      </c>
      <c r="M96" s="10" t="s">
        <v>210</v>
      </c>
      <c r="N96" s="10" t="s">
        <v>136</v>
      </c>
      <c r="O96" s="10" t="s">
        <v>119</v>
      </c>
      <c r="P96" s="10" t="s">
        <v>120</v>
      </c>
      <c r="Q96" s="10" t="s">
        <v>214</v>
      </c>
      <c r="R96" s="10" t="s">
        <v>157</v>
      </c>
      <c r="S96" s="10">
        <v>0.28000000000000003</v>
      </c>
      <c r="T96" s="11">
        <v>35.2271</v>
      </c>
      <c r="U96" s="11">
        <v>-80.843100000000007</v>
      </c>
      <c r="V96" s="10" t="s">
        <v>215</v>
      </c>
      <c r="W96" s="10">
        <v>18</v>
      </c>
      <c r="X96" s="10">
        <v>21</v>
      </c>
      <c r="Y96" s="10">
        <v>15.7</v>
      </c>
      <c r="Z96" s="10"/>
      <c r="AA96" s="10"/>
      <c r="AB96" s="10"/>
      <c r="AC96" s="10">
        <v>18</v>
      </c>
      <c r="AD96" s="10">
        <v>17.899999999999999</v>
      </c>
      <c r="AE96" s="10">
        <v>11.59</v>
      </c>
      <c r="AF96" s="10"/>
      <c r="AG96" s="10"/>
      <c r="AH96" s="10"/>
      <c r="AI96" s="10" t="s">
        <v>216</v>
      </c>
      <c r="AJ96" s="12"/>
      <c r="AK96" s="9">
        <f t="shared" si="1"/>
        <v>0.15972172487671368</v>
      </c>
    </row>
    <row r="97" spans="1:37" x14ac:dyDescent="0.25">
      <c r="A97" s="10">
        <v>96</v>
      </c>
      <c r="B97" s="10">
        <v>11</v>
      </c>
      <c r="C97" s="10" t="s">
        <v>599</v>
      </c>
      <c r="D97" s="50" t="s">
        <v>600</v>
      </c>
      <c r="E97" s="10">
        <v>2007</v>
      </c>
      <c r="F97" s="10" t="s">
        <v>218</v>
      </c>
      <c r="G97" s="10" t="s">
        <v>143</v>
      </c>
      <c r="H97" s="10" t="s">
        <v>143</v>
      </c>
      <c r="I97" s="10" t="s">
        <v>114</v>
      </c>
      <c r="J97" s="10" t="s">
        <v>115</v>
      </c>
      <c r="K97" s="10" t="s">
        <v>213</v>
      </c>
      <c r="L97" s="10">
        <v>1001</v>
      </c>
      <c r="M97" s="10" t="s">
        <v>210</v>
      </c>
      <c r="N97" s="10" t="s">
        <v>136</v>
      </c>
      <c r="O97" s="10" t="s">
        <v>119</v>
      </c>
      <c r="P97" s="10" t="s">
        <v>120</v>
      </c>
      <c r="Q97" s="10" t="s">
        <v>214</v>
      </c>
      <c r="R97" s="10" t="s">
        <v>157</v>
      </c>
      <c r="S97" s="10">
        <v>0.28000000000000003</v>
      </c>
      <c r="T97" s="11">
        <v>35.2271</v>
      </c>
      <c r="U97" s="11">
        <v>-80.843100000000007</v>
      </c>
      <c r="V97" s="10" t="s">
        <v>215</v>
      </c>
      <c r="W97" s="10">
        <v>21</v>
      </c>
      <c r="X97" s="10">
        <v>18.100000000000001</v>
      </c>
      <c r="Y97" s="10"/>
      <c r="Z97" s="10"/>
      <c r="AA97" s="10"/>
      <c r="AB97" s="10"/>
      <c r="AC97" s="10">
        <v>21</v>
      </c>
      <c r="AD97" s="10">
        <v>17.899999999999999</v>
      </c>
      <c r="AE97" s="10"/>
      <c r="AF97" s="10"/>
      <c r="AG97" s="10"/>
      <c r="AH97" s="10"/>
      <c r="AI97" s="10" t="s">
        <v>219</v>
      </c>
      <c r="AJ97" s="12"/>
      <c r="AK97" s="9">
        <f t="shared" si="1"/>
        <v>1.1111225425070849E-2</v>
      </c>
    </row>
    <row r="98" spans="1:37" x14ac:dyDescent="0.25">
      <c r="A98" s="10">
        <v>97</v>
      </c>
      <c r="B98" s="10">
        <v>12</v>
      </c>
      <c r="C98" s="10" t="s">
        <v>543</v>
      </c>
      <c r="D98" s="50" t="s">
        <v>601</v>
      </c>
      <c r="E98" s="10">
        <v>2014</v>
      </c>
      <c r="F98" s="10" t="s">
        <v>112</v>
      </c>
      <c r="G98" s="10" t="s">
        <v>113</v>
      </c>
      <c r="H98" s="10" t="s">
        <v>419</v>
      </c>
      <c r="I98" s="10" t="s">
        <v>132</v>
      </c>
      <c r="J98" s="10" t="s">
        <v>133</v>
      </c>
      <c r="K98" s="10" t="s">
        <v>220</v>
      </c>
      <c r="L98" s="10">
        <v>656</v>
      </c>
      <c r="M98" s="10" t="s">
        <v>220</v>
      </c>
      <c r="N98" s="10" t="s">
        <v>118</v>
      </c>
      <c r="O98" s="10" t="s">
        <v>119</v>
      </c>
      <c r="P98" s="10" t="s">
        <v>161</v>
      </c>
      <c r="Q98" s="10" t="s">
        <v>221</v>
      </c>
      <c r="R98" s="10" t="s">
        <v>222</v>
      </c>
      <c r="S98" s="10"/>
      <c r="T98" s="11">
        <v>39.041600000000003</v>
      </c>
      <c r="U98" s="11">
        <v>-79.928799999999995</v>
      </c>
      <c r="V98" s="10" t="s">
        <v>223</v>
      </c>
      <c r="W98" s="10">
        <v>17</v>
      </c>
      <c r="X98" s="10">
        <v>6.09</v>
      </c>
      <c r="Y98" s="10"/>
      <c r="Z98" s="10"/>
      <c r="AA98" s="10"/>
      <c r="AB98" s="10"/>
      <c r="AC98" s="10">
        <v>17</v>
      </c>
      <c r="AD98" s="10">
        <v>4.3099999999999996</v>
      </c>
      <c r="AE98" s="10"/>
      <c r="AF98" s="10"/>
      <c r="AG98" s="10"/>
      <c r="AH98" s="10"/>
      <c r="AI98" s="10" t="s">
        <v>158</v>
      </c>
      <c r="AJ98" s="12"/>
      <c r="AK98" s="9">
        <f t="shared" si="1"/>
        <v>0.3457101776061493</v>
      </c>
    </row>
    <row r="99" spans="1:37" x14ac:dyDescent="0.25">
      <c r="A99" s="10">
        <v>98</v>
      </c>
      <c r="B99" s="10">
        <v>13</v>
      </c>
      <c r="C99" s="10" t="s">
        <v>542</v>
      </c>
      <c r="D99" s="50" t="s">
        <v>602</v>
      </c>
      <c r="E99" s="10">
        <v>2011</v>
      </c>
      <c r="F99" s="10" t="s">
        <v>129</v>
      </c>
      <c r="G99" s="10" t="s">
        <v>113</v>
      </c>
      <c r="H99" s="10" t="s">
        <v>419</v>
      </c>
      <c r="I99" s="10" t="s">
        <v>114</v>
      </c>
      <c r="J99" s="10" t="s">
        <v>115</v>
      </c>
      <c r="K99" s="10" t="s">
        <v>154</v>
      </c>
      <c r="L99" s="10">
        <v>1009</v>
      </c>
      <c r="M99" s="10" t="s">
        <v>155</v>
      </c>
      <c r="N99" s="10" t="s">
        <v>136</v>
      </c>
      <c r="O99" s="10" t="s">
        <v>119</v>
      </c>
      <c r="P99" s="10" t="s">
        <v>120</v>
      </c>
      <c r="Q99" s="10" t="s">
        <v>224</v>
      </c>
      <c r="R99" s="10" t="s">
        <v>122</v>
      </c>
      <c r="S99" s="10">
        <v>2.4799999999999999E-2</v>
      </c>
      <c r="T99" s="11">
        <v>41.808399999999999</v>
      </c>
      <c r="U99" s="11">
        <v>-72.249499999999998</v>
      </c>
      <c r="V99" s="10" t="s">
        <v>225</v>
      </c>
      <c r="W99" s="10">
        <v>19</v>
      </c>
      <c r="X99" s="10">
        <v>0.89600000000000002</v>
      </c>
      <c r="Y99" s="10"/>
      <c r="Z99" s="10"/>
      <c r="AA99" s="10"/>
      <c r="AB99" s="10"/>
      <c r="AC99" s="10">
        <v>19</v>
      </c>
      <c r="AD99" s="10">
        <v>0.49</v>
      </c>
      <c r="AE99" s="10"/>
      <c r="AF99" s="10"/>
      <c r="AG99" s="10"/>
      <c r="AH99" s="10"/>
      <c r="AI99" s="10" t="s">
        <v>158</v>
      </c>
      <c r="AJ99" s="12"/>
      <c r="AK99" s="9">
        <f t="shared" si="1"/>
        <v>0.60353502187025831</v>
      </c>
    </row>
    <row r="100" spans="1:37" x14ac:dyDescent="0.25">
      <c r="A100" s="10">
        <v>99</v>
      </c>
      <c r="B100" s="10">
        <v>13</v>
      </c>
      <c r="C100" s="10" t="s">
        <v>542</v>
      </c>
      <c r="D100" s="50" t="s">
        <v>602</v>
      </c>
      <c r="E100" s="10">
        <v>2011</v>
      </c>
      <c r="F100" s="10" t="s">
        <v>126</v>
      </c>
      <c r="G100" s="10" t="s">
        <v>113</v>
      </c>
      <c r="H100" s="10" t="s">
        <v>419</v>
      </c>
      <c r="I100" s="10" t="s">
        <v>114</v>
      </c>
      <c r="J100" s="10" t="s">
        <v>115</v>
      </c>
      <c r="K100" s="10" t="s">
        <v>154</v>
      </c>
      <c r="L100" s="10">
        <v>1009</v>
      </c>
      <c r="M100" s="10" t="s">
        <v>155</v>
      </c>
      <c r="N100" s="10" t="s">
        <v>136</v>
      </c>
      <c r="O100" s="10" t="s">
        <v>119</v>
      </c>
      <c r="P100" s="10" t="s">
        <v>120</v>
      </c>
      <c r="Q100" s="10" t="s">
        <v>224</v>
      </c>
      <c r="R100" s="10" t="s">
        <v>122</v>
      </c>
      <c r="S100" s="10">
        <v>2.4799999999999999E-2</v>
      </c>
      <c r="T100" s="11">
        <v>41.808399999999999</v>
      </c>
      <c r="U100" s="11">
        <v>-72.249499999999998</v>
      </c>
      <c r="V100" s="10" t="s">
        <v>225</v>
      </c>
      <c r="W100" s="10">
        <v>19</v>
      </c>
      <c r="X100" s="10">
        <v>0.13200000000000001</v>
      </c>
      <c r="Y100" s="10"/>
      <c r="Z100" s="10"/>
      <c r="AA100" s="10"/>
      <c r="AB100" s="10"/>
      <c r="AC100" s="10">
        <v>19</v>
      </c>
      <c r="AD100" s="10">
        <v>0.111</v>
      </c>
      <c r="AE100" s="10"/>
      <c r="AF100" s="10"/>
      <c r="AG100" s="10"/>
      <c r="AH100" s="10"/>
      <c r="AI100" s="10" t="s">
        <v>158</v>
      </c>
      <c r="AJ100" s="12"/>
      <c r="AK100" s="9">
        <f t="shared" si="1"/>
        <v>0.17327172127403678</v>
      </c>
    </row>
    <row r="101" spans="1:37" x14ac:dyDescent="0.25">
      <c r="A101" s="10">
        <v>100</v>
      </c>
      <c r="B101" s="10">
        <v>13</v>
      </c>
      <c r="C101" s="10" t="s">
        <v>542</v>
      </c>
      <c r="D101" s="50" t="s">
        <v>602</v>
      </c>
      <c r="E101" s="10">
        <v>2011</v>
      </c>
      <c r="F101" s="10" t="s">
        <v>217</v>
      </c>
      <c r="G101" s="10" t="s">
        <v>113</v>
      </c>
      <c r="H101" s="10" t="s">
        <v>419</v>
      </c>
      <c r="I101" s="10" t="s">
        <v>114</v>
      </c>
      <c r="J101" s="10" t="s">
        <v>115</v>
      </c>
      <c r="K101" s="10" t="s">
        <v>154</v>
      </c>
      <c r="L101" s="10">
        <v>1009</v>
      </c>
      <c r="M101" s="10" t="s">
        <v>155</v>
      </c>
      <c r="N101" s="10" t="s">
        <v>136</v>
      </c>
      <c r="O101" s="10" t="s">
        <v>119</v>
      </c>
      <c r="P101" s="10" t="s">
        <v>120</v>
      </c>
      <c r="Q101" s="10" t="s">
        <v>224</v>
      </c>
      <c r="R101" s="10" t="s">
        <v>122</v>
      </c>
      <c r="S101" s="10">
        <v>2.4799999999999999E-2</v>
      </c>
      <c r="T101" s="11">
        <v>41.808399999999999</v>
      </c>
      <c r="U101" s="11">
        <v>-72.249499999999998</v>
      </c>
      <c r="V101" s="10" t="s">
        <v>225</v>
      </c>
      <c r="W101" s="10">
        <v>19</v>
      </c>
      <c r="X101" s="10">
        <v>0.70199999999999996</v>
      </c>
      <c r="Y101" s="10"/>
      <c r="Z101" s="10"/>
      <c r="AA101" s="10"/>
      <c r="AB101" s="10"/>
      <c r="AC101" s="10">
        <v>19</v>
      </c>
      <c r="AD101" s="10">
        <v>0.36899999999999999</v>
      </c>
      <c r="AE101" s="10"/>
      <c r="AF101" s="10"/>
      <c r="AG101" s="10"/>
      <c r="AH101" s="10"/>
      <c r="AI101" s="10" t="s">
        <v>158</v>
      </c>
      <c r="AJ101" s="12"/>
      <c r="AK101" s="9">
        <f t="shared" si="1"/>
        <v>0.64313675998528386</v>
      </c>
    </row>
    <row r="102" spans="1:37" x14ac:dyDescent="0.25">
      <c r="A102" s="10">
        <v>101</v>
      </c>
      <c r="B102" s="10">
        <v>13</v>
      </c>
      <c r="C102" s="10" t="s">
        <v>542</v>
      </c>
      <c r="D102" s="50" t="s">
        <v>602</v>
      </c>
      <c r="E102" s="10">
        <v>2011</v>
      </c>
      <c r="F102" s="10" t="s">
        <v>125</v>
      </c>
      <c r="G102" s="10" t="s">
        <v>113</v>
      </c>
      <c r="H102" s="10" t="s">
        <v>419</v>
      </c>
      <c r="I102" s="10" t="s">
        <v>114</v>
      </c>
      <c r="J102" s="10" t="s">
        <v>115</v>
      </c>
      <c r="K102" s="10" t="s">
        <v>154</v>
      </c>
      <c r="L102" s="10">
        <v>1009</v>
      </c>
      <c r="M102" s="10" t="s">
        <v>155</v>
      </c>
      <c r="N102" s="10" t="s">
        <v>136</v>
      </c>
      <c r="O102" s="10" t="s">
        <v>119</v>
      </c>
      <c r="P102" s="10" t="s">
        <v>120</v>
      </c>
      <c r="Q102" s="10" t="s">
        <v>224</v>
      </c>
      <c r="R102" s="10" t="s">
        <v>122</v>
      </c>
      <c r="S102" s="10">
        <v>2.4799999999999999E-2</v>
      </c>
      <c r="T102" s="11">
        <v>41.808399999999999</v>
      </c>
      <c r="U102" s="11">
        <v>-72.249499999999998</v>
      </c>
      <c r="V102" s="10" t="s">
        <v>225</v>
      </c>
      <c r="W102" s="10">
        <v>19</v>
      </c>
      <c r="X102" s="10">
        <v>1.9E-2</v>
      </c>
      <c r="Y102" s="10"/>
      <c r="Z102" s="10"/>
      <c r="AA102" s="10"/>
      <c r="AB102" s="10"/>
      <c r="AC102" s="10">
        <v>19</v>
      </c>
      <c r="AD102" s="10">
        <v>2.3E-2</v>
      </c>
      <c r="AE102" s="10"/>
      <c r="AF102" s="10"/>
      <c r="AG102" s="10"/>
      <c r="AH102" s="10"/>
      <c r="AI102" s="10" t="s">
        <v>158</v>
      </c>
      <c r="AJ102" s="12"/>
      <c r="AK102" s="9">
        <f t="shared" si="1"/>
        <v>-0.19105523676270922</v>
      </c>
    </row>
    <row r="103" spans="1:37" x14ac:dyDescent="0.25">
      <c r="A103" s="10">
        <v>102</v>
      </c>
      <c r="B103" s="10">
        <v>13</v>
      </c>
      <c r="C103" s="10" t="s">
        <v>542</v>
      </c>
      <c r="D103" s="50" t="s">
        <v>602</v>
      </c>
      <c r="E103" s="10">
        <v>2011</v>
      </c>
      <c r="F103" s="10" t="s">
        <v>127</v>
      </c>
      <c r="G103" s="10" t="s">
        <v>128</v>
      </c>
      <c r="H103" s="10" t="s">
        <v>419</v>
      </c>
      <c r="I103" s="10" t="s">
        <v>114</v>
      </c>
      <c r="J103" s="10" t="s">
        <v>115</v>
      </c>
      <c r="K103" s="10" t="s">
        <v>154</v>
      </c>
      <c r="L103" s="10">
        <v>1009</v>
      </c>
      <c r="M103" s="10" t="s">
        <v>155</v>
      </c>
      <c r="N103" s="10" t="s">
        <v>136</v>
      </c>
      <c r="O103" s="10" t="s">
        <v>119</v>
      </c>
      <c r="P103" s="10" t="s">
        <v>120</v>
      </c>
      <c r="Q103" s="10" t="s">
        <v>224</v>
      </c>
      <c r="R103" s="10" t="s">
        <v>122</v>
      </c>
      <c r="S103" s="10">
        <v>2.4799999999999999E-2</v>
      </c>
      <c r="T103" s="11">
        <v>41.808399999999999</v>
      </c>
      <c r="U103" s="11">
        <v>-72.249499999999998</v>
      </c>
      <c r="V103" s="10" t="s">
        <v>225</v>
      </c>
      <c r="W103" s="10">
        <v>19</v>
      </c>
      <c r="X103" s="10">
        <v>0.19700000000000001</v>
      </c>
      <c r="Y103" s="10"/>
      <c r="Z103" s="10"/>
      <c r="AA103" s="10"/>
      <c r="AB103" s="10"/>
      <c r="AC103" s="10">
        <v>19</v>
      </c>
      <c r="AD103" s="10">
        <v>4.2999999999999997E-2</v>
      </c>
      <c r="AE103" s="10"/>
      <c r="AF103" s="10"/>
      <c r="AG103" s="10"/>
      <c r="AH103" s="10"/>
      <c r="AI103" s="10" t="s">
        <v>158</v>
      </c>
      <c r="AJ103" s="12"/>
      <c r="AK103" s="9">
        <f t="shared" si="1"/>
        <v>1.5220036130444261</v>
      </c>
    </row>
    <row r="104" spans="1:37" x14ac:dyDescent="0.25">
      <c r="A104" s="10">
        <v>103</v>
      </c>
      <c r="B104" s="10">
        <v>13</v>
      </c>
      <c r="C104" s="10" t="s">
        <v>542</v>
      </c>
      <c r="D104" s="50" t="s">
        <v>602</v>
      </c>
      <c r="E104" s="10">
        <v>2011</v>
      </c>
      <c r="F104" s="10" t="s">
        <v>169</v>
      </c>
      <c r="G104" s="10" t="s">
        <v>128</v>
      </c>
      <c r="H104" s="10" t="s">
        <v>419</v>
      </c>
      <c r="I104" s="10" t="s">
        <v>114</v>
      </c>
      <c r="J104" s="10" t="s">
        <v>115</v>
      </c>
      <c r="K104" s="10" t="s">
        <v>154</v>
      </c>
      <c r="L104" s="10">
        <v>1009</v>
      </c>
      <c r="M104" s="10" t="s">
        <v>155</v>
      </c>
      <c r="N104" s="10" t="s">
        <v>136</v>
      </c>
      <c r="O104" s="10" t="s">
        <v>119</v>
      </c>
      <c r="P104" s="10" t="s">
        <v>120</v>
      </c>
      <c r="Q104" s="10" t="s">
        <v>224</v>
      </c>
      <c r="R104" s="10" t="s">
        <v>122</v>
      </c>
      <c r="S104" s="10">
        <v>2.4799999999999999E-2</v>
      </c>
      <c r="T104" s="11">
        <v>41.808399999999999</v>
      </c>
      <c r="U104" s="11">
        <v>-72.249499999999998</v>
      </c>
      <c r="V104" s="10" t="s">
        <v>225</v>
      </c>
      <c r="W104" s="10">
        <v>19</v>
      </c>
      <c r="X104" s="10">
        <v>0.16500000000000001</v>
      </c>
      <c r="Y104" s="10"/>
      <c r="Z104" s="10"/>
      <c r="AA104" s="10"/>
      <c r="AB104" s="10"/>
      <c r="AC104" s="10">
        <v>19</v>
      </c>
      <c r="AD104" s="10">
        <v>2.5000000000000001E-2</v>
      </c>
      <c r="AE104" s="10"/>
      <c r="AF104" s="10"/>
      <c r="AG104" s="10"/>
      <c r="AH104" s="10"/>
      <c r="AI104" s="10" t="s">
        <v>158</v>
      </c>
      <c r="AJ104" s="12"/>
      <c r="AK104" s="9">
        <f t="shared" si="1"/>
        <v>1.8870696490323797</v>
      </c>
    </row>
    <row r="105" spans="1:37" x14ac:dyDescent="0.25">
      <c r="A105" s="10">
        <v>104</v>
      </c>
      <c r="B105" s="10">
        <v>14</v>
      </c>
      <c r="C105" s="10" t="s">
        <v>544</v>
      </c>
      <c r="D105" s="50" t="s">
        <v>603</v>
      </c>
      <c r="E105" s="10">
        <v>2006</v>
      </c>
      <c r="F105" s="10" t="s">
        <v>126</v>
      </c>
      <c r="G105" s="10" t="s">
        <v>113</v>
      </c>
      <c r="H105" s="10" t="s">
        <v>419</v>
      </c>
      <c r="I105" s="10" t="s">
        <v>132</v>
      </c>
      <c r="J105" s="10" t="s">
        <v>133</v>
      </c>
      <c r="K105" s="10" t="s">
        <v>226</v>
      </c>
      <c r="L105" s="10">
        <v>393</v>
      </c>
      <c r="M105" s="10" t="s">
        <v>227</v>
      </c>
      <c r="N105" s="10" t="s">
        <v>177</v>
      </c>
      <c r="O105" s="10" t="s">
        <v>119</v>
      </c>
      <c r="P105" s="10" t="s">
        <v>120</v>
      </c>
      <c r="Q105" s="10" t="s">
        <v>228</v>
      </c>
      <c r="R105" s="10" t="s">
        <v>157</v>
      </c>
      <c r="S105" s="10">
        <v>3</v>
      </c>
      <c r="T105" s="11">
        <v>35.277291355359502</v>
      </c>
      <c r="U105" s="11">
        <v>-77.6113568840032</v>
      </c>
      <c r="V105" s="10" t="s">
        <v>229</v>
      </c>
      <c r="W105" s="10">
        <v>400</v>
      </c>
      <c r="X105" s="10">
        <v>13.37</v>
      </c>
      <c r="Y105" s="10">
        <v>14.1</v>
      </c>
      <c r="Z105" s="10"/>
      <c r="AA105" s="10"/>
      <c r="AB105" s="10"/>
      <c r="AC105" s="10">
        <v>400</v>
      </c>
      <c r="AD105" s="10">
        <v>8.15</v>
      </c>
      <c r="AE105" s="10">
        <v>18.399999999999999</v>
      </c>
      <c r="AF105" s="10"/>
      <c r="AG105" s="10"/>
      <c r="AH105" s="10"/>
      <c r="AI105" s="10" t="s">
        <v>158</v>
      </c>
      <c r="AJ105" s="12"/>
      <c r="AK105" s="9">
        <f t="shared" si="1"/>
        <v>0.4949954638610804</v>
      </c>
    </row>
    <row r="106" spans="1:37" x14ac:dyDescent="0.25">
      <c r="A106" s="10">
        <v>105</v>
      </c>
      <c r="B106" s="10">
        <v>14</v>
      </c>
      <c r="C106" s="10" t="s">
        <v>544</v>
      </c>
      <c r="D106" s="50" t="s">
        <v>603</v>
      </c>
      <c r="E106" s="10">
        <v>2006</v>
      </c>
      <c r="F106" s="10" t="s">
        <v>166</v>
      </c>
      <c r="G106" s="10" t="s">
        <v>113</v>
      </c>
      <c r="H106" s="10" t="s">
        <v>419</v>
      </c>
      <c r="I106" s="10" t="s">
        <v>132</v>
      </c>
      <c r="J106" s="10" t="s">
        <v>133</v>
      </c>
      <c r="K106" s="10" t="s">
        <v>226</v>
      </c>
      <c r="L106" s="10">
        <v>393</v>
      </c>
      <c r="M106" s="10" t="s">
        <v>227</v>
      </c>
      <c r="N106" s="10" t="s">
        <v>177</v>
      </c>
      <c r="O106" s="10" t="s">
        <v>119</v>
      </c>
      <c r="P106" s="10" t="s">
        <v>120</v>
      </c>
      <c r="Q106" s="10" t="s">
        <v>228</v>
      </c>
      <c r="R106" s="10" t="s">
        <v>157</v>
      </c>
      <c r="S106" s="10">
        <v>3</v>
      </c>
      <c r="T106" s="11">
        <v>35.277291355359502</v>
      </c>
      <c r="U106" s="11">
        <v>-77.6113568840032</v>
      </c>
      <c r="V106" s="10" t="s">
        <v>229</v>
      </c>
      <c r="W106" s="10">
        <v>400</v>
      </c>
      <c r="X106" s="10">
        <v>9.69</v>
      </c>
      <c r="Y106" s="10">
        <v>12.9</v>
      </c>
      <c r="Z106" s="10"/>
      <c r="AA106" s="10"/>
      <c r="AB106" s="10"/>
      <c r="AC106" s="10">
        <v>400</v>
      </c>
      <c r="AD106" s="10">
        <v>4.24</v>
      </c>
      <c r="AE106" s="10">
        <v>12.8</v>
      </c>
      <c r="AF106" s="10"/>
      <c r="AG106" s="10"/>
      <c r="AH106" s="10"/>
      <c r="AI106" s="10" t="s">
        <v>158</v>
      </c>
      <c r="AJ106" s="12"/>
      <c r="AK106" s="9">
        <f t="shared" si="1"/>
        <v>0.82653115665880827</v>
      </c>
    </row>
    <row r="107" spans="1:37" x14ac:dyDescent="0.25">
      <c r="A107" s="10">
        <v>106</v>
      </c>
      <c r="B107" s="10">
        <v>14</v>
      </c>
      <c r="C107" s="10" t="s">
        <v>544</v>
      </c>
      <c r="D107" s="50" t="s">
        <v>603</v>
      </c>
      <c r="E107" s="10">
        <v>2006</v>
      </c>
      <c r="F107" s="10" t="s">
        <v>112</v>
      </c>
      <c r="G107" s="10" t="s">
        <v>113</v>
      </c>
      <c r="H107" s="10" t="s">
        <v>419</v>
      </c>
      <c r="I107" s="10" t="s">
        <v>132</v>
      </c>
      <c r="J107" s="10" t="s">
        <v>133</v>
      </c>
      <c r="K107" s="10" t="s">
        <v>226</v>
      </c>
      <c r="L107" s="10">
        <v>393</v>
      </c>
      <c r="M107" s="10" t="s">
        <v>227</v>
      </c>
      <c r="N107" s="10" t="s">
        <v>177</v>
      </c>
      <c r="O107" s="10" t="s">
        <v>119</v>
      </c>
      <c r="P107" s="10" t="s">
        <v>120</v>
      </c>
      <c r="Q107" s="10" t="s">
        <v>228</v>
      </c>
      <c r="R107" s="10" t="s">
        <v>157</v>
      </c>
      <c r="S107" s="10">
        <v>3</v>
      </c>
      <c r="T107" s="11">
        <v>35.277291355359502</v>
      </c>
      <c r="U107" s="11">
        <v>-77.6113568840032</v>
      </c>
      <c r="V107" s="10" t="s">
        <v>229</v>
      </c>
      <c r="W107" s="10">
        <v>400</v>
      </c>
      <c r="X107" s="10">
        <v>1.99</v>
      </c>
      <c r="Y107" s="10">
        <v>3.5</v>
      </c>
      <c r="Z107" s="10"/>
      <c r="AA107" s="10"/>
      <c r="AB107" s="10"/>
      <c r="AC107" s="10">
        <v>400</v>
      </c>
      <c r="AD107" s="10">
        <v>1.69</v>
      </c>
      <c r="AE107" s="10">
        <v>2.9</v>
      </c>
      <c r="AF107" s="10"/>
      <c r="AG107" s="10"/>
      <c r="AH107" s="10"/>
      <c r="AI107" s="10" t="s">
        <v>158</v>
      </c>
      <c r="AJ107" s="12"/>
      <c r="AK107" s="9">
        <f t="shared" si="1"/>
        <v>0.16340610980141895</v>
      </c>
    </row>
    <row r="108" spans="1:37" x14ac:dyDescent="0.25">
      <c r="A108" s="10">
        <v>107</v>
      </c>
      <c r="B108" s="10">
        <v>14</v>
      </c>
      <c r="C108" s="10" t="s">
        <v>544</v>
      </c>
      <c r="D108" s="50" t="s">
        <v>603</v>
      </c>
      <c r="E108" s="10">
        <v>2006</v>
      </c>
      <c r="F108" s="10" t="s">
        <v>129</v>
      </c>
      <c r="G108" s="10" t="s">
        <v>113</v>
      </c>
      <c r="H108" s="10" t="s">
        <v>419</v>
      </c>
      <c r="I108" s="10" t="s">
        <v>132</v>
      </c>
      <c r="J108" s="10" t="s">
        <v>133</v>
      </c>
      <c r="K108" s="10" t="s">
        <v>226</v>
      </c>
      <c r="L108" s="10">
        <v>393</v>
      </c>
      <c r="M108" s="10" t="s">
        <v>227</v>
      </c>
      <c r="N108" s="10" t="s">
        <v>177</v>
      </c>
      <c r="O108" s="10" t="s">
        <v>119</v>
      </c>
      <c r="P108" s="10" t="s">
        <v>120</v>
      </c>
      <c r="Q108" s="10" t="s">
        <v>228</v>
      </c>
      <c r="R108" s="10" t="s">
        <v>157</v>
      </c>
      <c r="S108" s="10">
        <v>3</v>
      </c>
      <c r="T108" s="11">
        <v>35.277291355359502</v>
      </c>
      <c r="U108" s="11">
        <v>-77.6113568840032</v>
      </c>
      <c r="V108" s="10" t="s">
        <v>229</v>
      </c>
      <c r="W108" s="10">
        <v>400</v>
      </c>
      <c r="X108" s="10">
        <v>15.36</v>
      </c>
      <c r="Y108" s="10">
        <v>14.3</v>
      </c>
      <c r="Z108" s="10"/>
      <c r="AA108" s="10"/>
      <c r="AB108" s="10"/>
      <c r="AC108" s="10">
        <v>400</v>
      </c>
      <c r="AD108" s="10">
        <v>9.84</v>
      </c>
      <c r="AE108" s="10">
        <v>18.7</v>
      </c>
      <c r="AF108" s="10"/>
      <c r="AG108" s="10"/>
      <c r="AH108" s="10"/>
      <c r="AI108" s="10" t="s">
        <v>158</v>
      </c>
      <c r="AJ108" s="12"/>
      <c r="AK108" s="9">
        <f t="shared" si="1"/>
        <v>0.4453110166553641</v>
      </c>
    </row>
    <row r="109" spans="1:37" x14ac:dyDescent="0.25">
      <c r="A109" s="10">
        <v>108</v>
      </c>
      <c r="B109" s="10">
        <v>14</v>
      </c>
      <c r="C109" s="10" t="s">
        <v>544</v>
      </c>
      <c r="D109" s="50" t="s">
        <v>603</v>
      </c>
      <c r="E109" s="10">
        <v>2006</v>
      </c>
      <c r="F109" s="10" t="s">
        <v>127</v>
      </c>
      <c r="G109" s="10" t="s">
        <v>128</v>
      </c>
      <c r="H109" s="10" t="s">
        <v>419</v>
      </c>
      <c r="I109" s="10" t="s">
        <v>132</v>
      </c>
      <c r="J109" s="10" t="s">
        <v>133</v>
      </c>
      <c r="K109" s="10" t="s">
        <v>226</v>
      </c>
      <c r="L109" s="10">
        <v>393</v>
      </c>
      <c r="M109" s="10" t="s">
        <v>227</v>
      </c>
      <c r="N109" s="10" t="s">
        <v>177</v>
      </c>
      <c r="O109" s="10" t="s">
        <v>119</v>
      </c>
      <c r="P109" s="10" t="s">
        <v>120</v>
      </c>
      <c r="Q109" s="10" t="s">
        <v>228</v>
      </c>
      <c r="R109" s="10" t="s">
        <v>157</v>
      </c>
      <c r="S109" s="10">
        <v>3</v>
      </c>
      <c r="T109" s="11">
        <v>35.277291355359502</v>
      </c>
      <c r="U109" s="11">
        <v>-77.6113568840032</v>
      </c>
      <c r="V109" s="10" t="s">
        <v>229</v>
      </c>
      <c r="W109" s="10">
        <v>400</v>
      </c>
      <c r="X109" s="10">
        <v>5.14</v>
      </c>
      <c r="Y109" s="10">
        <v>4.7</v>
      </c>
      <c r="Z109" s="10"/>
      <c r="AA109" s="10"/>
      <c r="AB109" s="10"/>
      <c r="AC109" s="10">
        <v>400</v>
      </c>
      <c r="AD109" s="10">
        <v>2.2200000000000002</v>
      </c>
      <c r="AE109" s="10">
        <v>3</v>
      </c>
      <c r="AF109" s="10"/>
      <c r="AG109" s="10"/>
      <c r="AH109" s="10"/>
      <c r="AI109" s="10" t="s">
        <v>158</v>
      </c>
      <c r="AJ109" s="12"/>
      <c r="AK109" s="9">
        <f t="shared" si="1"/>
        <v>0.8395458835828854</v>
      </c>
    </row>
    <row r="110" spans="1:37" x14ac:dyDescent="0.25">
      <c r="A110" s="10">
        <v>109</v>
      </c>
      <c r="B110" s="10">
        <v>14</v>
      </c>
      <c r="C110" s="10" t="s">
        <v>544</v>
      </c>
      <c r="D110" s="50" t="s">
        <v>603</v>
      </c>
      <c r="E110" s="10">
        <v>2006</v>
      </c>
      <c r="F110" s="10" t="s">
        <v>126</v>
      </c>
      <c r="G110" s="10" t="s">
        <v>113</v>
      </c>
      <c r="H110" s="10" t="s">
        <v>419</v>
      </c>
      <c r="I110" s="10" t="s">
        <v>132</v>
      </c>
      <c r="J110" s="10" t="s">
        <v>133</v>
      </c>
      <c r="K110" s="10" t="s">
        <v>230</v>
      </c>
      <c r="L110" s="10">
        <v>554</v>
      </c>
      <c r="M110" s="10" t="s">
        <v>135</v>
      </c>
      <c r="N110" s="10" t="s">
        <v>136</v>
      </c>
      <c r="O110" s="10" t="s">
        <v>119</v>
      </c>
      <c r="P110" s="10" t="s">
        <v>120</v>
      </c>
      <c r="Q110" s="10" t="s">
        <v>228</v>
      </c>
      <c r="R110" s="10" t="s">
        <v>157</v>
      </c>
      <c r="S110" s="10">
        <v>3</v>
      </c>
      <c r="T110" s="11">
        <v>35.277291355359502</v>
      </c>
      <c r="U110" s="11">
        <v>-77.6113568840032</v>
      </c>
      <c r="V110" s="10" t="s">
        <v>229</v>
      </c>
      <c r="W110" s="10">
        <v>400</v>
      </c>
      <c r="X110" s="10">
        <v>9.19</v>
      </c>
      <c r="Y110" s="10">
        <v>10.4</v>
      </c>
      <c r="Z110" s="10"/>
      <c r="AA110" s="10"/>
      <c r="AB110" s="10"/>
      <c r="AC110" s="10">
        <v>400</v>
      </c>
      <c r="AD110" s="10">
        <v>7.5</v>
      </c>
      <c r="AE110" s="10">
        <v>16.399999999999999</v>
      </c>
      <c r="AF110" s="10"/>
      <c r="AG110" s="10"/>
      <c r="AH110" s="10"/>
      <c r="AI110" s="10" t="s">
        <v>158</v>
      </c>
      <c r="AJ110" s="12"/>
      <c r="AK110" s="9">
        <f t="shared" si="1"/>
        <v>0.2032129158253308</v>
      </c>
    </row>
    <row r="111" spans="1:37" x14ac:dyDescent="0.25">
      <c r="A111" s="10">
        <v>110</v>
      </c>
      <c r="B111" s="10">
        <v>14</v>
      </c>
      <c r="C111" s="10" t="s">
        <v>544</v>
      </c>
      <c r="D111" s="50" t="s">
        <v>603</v>
      </c>
      <c r="E111" s="10">
        <v>2006</v>
      </c>
      <c r="F111" s="10" t="s">
        <v>166</v>
      </c>
      <c r="G111" s="10" t="s">
        <v>113</v>
      </c>
      <c r="H111" s="10" t="s">
        <v>419</v>
      </c>
      <c r="I111" s="10" t="s">
        <v>132</v>
      </c>
      <c r="J111" s="10" t="s">
        <v>133</v>
      </c>
      <c r="K111" s="10" t="s">
        <v>230</v>
      </c>
      <c r="L111" s="10">
        <v>554</v>
      </c>
      <c r="M111" s="10" t="s">
        <v>135</v>
      </c>
      <c r="N111" s="10" t="s">
        <v>136</v>
      </c>
      <c r="O111" s="10" t="s">
        <v>119</v>
      </c>
      <c r="P111" s="10" t="s">
        <v>120</v>
      </c>
      <c r="Q111" s="10" t="s">
        <v>228</v>
      </c>
      <c r="R111" s="10" t="s">
        <v>157</v>
      </c>
      <c r="S111" s="10">
        <v>3</v>
      </c>
      <c r="T111" s="11">
        <v>35.277291355359502</v>
      </c>
      <c r="U111" s="11">
        <v>-77.6113568840032</v>
      </c>
      <c r="V111" s="10" t="s">
        <v>229</v>
      </c>
      <c r="W111" s="10">
        <v>400</v>
      </c>
      <c r="X111" s="10">
        <v>5.69</v>
      </c>
      <c r="Y111" s="10">
        <v>9.1</v>
      </c>
      <c r="Z111" s="10"/>
      <c r="AA111" s="10"/>
      <c r="AB111" s="10"/>
      <c r="AC111" s="10">
        <v>400</v>
      </c>
      <c r="AD111" s="10">
        <v>3.67</v>
      </c>
      <c r="AE111" s="10">
        <v>12.3</v>
      </c>
      <c r="AF111" s="10"/>
      <c r="AG111" s="10"/>
      <c r="AH111" s="10"/>
      <c r="AI111" s="10" t="s">
        <v>158</v>
      </c>
      <c r="AJ111" s="12"/>
      <c r="AK111" s="9">
        <f t="shared" si="1"/>
        <v>0.43851858607176075</v>
      </c>
    </row>
    <row r="112" spans="1:37" x14ac:dyDescent="0.25">
      <c r="A112" s="10">
        <v>111</v>
      </c>
      <c r="B112" s="10">
        <v>14</v>
      </c>
      <c r="C112" s="10" t="s">
        <v>544</v>
      </c>
      <c r="D112" s="50" t="s">
        <v>603</v>
      </c>
      <c r="E112" s="10">
        <v>2006</v>
      </c>
      <c r="F112" s="10" t="s">
        <v>112</v>
      </c>
      <c r="G112" s="10" t="s">
        <v>113</v>
      </c>
      <c r="H112" s="10" t="s">
        <v>419</v>
      </c>
      <c r="I112" s="10" t="s">
        <v>132</v>
      </c>
      <c r="J112" s="10" t="s">
        <v>133</v>
      </c>
      <c r="K112" s="10" t="s">
        <v>230</v>
      </c>
      <c r="L112" s="10">
        <v>554</v>
      </c>
      <c r="M112" s="10" t="s">
        <v>135</v>
      </c>
      <c r="N112" s="10" t="s">
        <v>136</v>
      </c>
      <c r="O112" s="10" t="s">
        <v>119</v>
      </c>
      <c r="P112" s="10" t="s">
        <v>120</v>
      </c>
      <c r="Q112" s="10" t="s">
        <v>228</v>
      </c>
      <c r="R112" s="10" t="s">
        <v>157</v>
      </c>
      <c r="S112" s="10">
        <v>3</v>
      </c>
      <c r="T112" s="11">
        <v>35.277291355359502</v>
      </c>
      <c r="U112" s="11">
        <v>-77.6113568840032</v>
      </c>
      <c r="V112" s="10" t="s">
        <v>229</v>
      </c>
      <c r="W112" s="10">
        <v>400</v>
      </c>
      <c r="X112" s="10">
        <v>1</v>
      </c>
      <c r="Y112" s="10">
        <v>1.2</v>
      </c>
      <c r="Z112" s="10"/>
      <c r="AA112" s="10"/>
      <c r="AB112" s="10"/>
      <c r="AC112" s="10">
        <v>400</v>
      </c>
      <c r="AD112" s="10">
        <v>1.5</v>
      </c>
      <c r="AE112" s="10">
        <v>2.2000000000000002</v>
      </c>
      <c r="AF112" s="10"/>
      <c r="AG112" s="10"/>
      <c r="AH112" s="10"/>
      <c r="AI112" s="10" t="s">
        <v>158</v>
      </c>
      <c r="AJ112" s="12"/>
      <c r="AK112" s="9">
        <f t="shared" si="1"/>
        <v>-0.40546510810816444</v>
      </c>
    </row>
    <row r="113" spans="1:37" x14ac:dyDescent="0.25">
      <c r="A113" s="10">
        <v>112</v>
      </c>
      <c r="B113" s="10">
        <v>14</v>
      </c>
      <c r="C113" s="10" t="s">
        <v>544</v>
      </c>
      <c r="D113" s="50" t="s">
        <v>603</v>
      </c>
      <c r="E113" s="10">
        <v>2006</v>
      </c>
      <c r="F113" s="10" t="s">
        <v>129</v>
      </c>
      <c r="G113" s="10" t="s">
        <v>113</v>
      </c>
      <c r="H113" s="10" t="s">
        <v>419</v>
      </c>
      <c r="I113" s="10" t="s">
        <v>132</v>
      </c>
      <c r="J113" s="10" t="s">
        <v>133</v>
      </c>
      <c r="K113" s="10" t="s">
        <v>230</v>
      </c>
      <c r="L113" s="10">
        <v>554</v>
      </c>
      <c r="M113" s="10" t="s">
        <v>135</v>
      </c>
      <c r="N113" s="10" t="s">
        <v>136</v>
      </c>
      <c r="O113" s="10" t="s">
        <v>119</v>
      </c>
      <c r="P113" s="10" t="s">
        <v>120</v>
      </c>
      <c r="Q113" s="10" t="s">
        <v>228</v>
      </c>
      <c r="R113" s="10" t="s">
        <v>157</v>
      </c>
      <c r="S113" s="10">
        <v>3</v>
      </c>
      <c r="T113" s="11">
        <v>35.277291355359502</v>
      </c>
      <c r="U113" s="11">
        <v>-77.6113568840032</v>
      </c>
      <c r="V113" s="10" t="s">
        <v>229</v>
      </c>
      <c r="W113" s="10">
        <v>400</v>
      </c>
      <c r="X113" s="10">
        <v>10.19</v>
      </c>
      <c r="Y113" s="10">
        <v>10.7</v>
      </c>
      <c r="Z113" s="10"/>
      <c r="AA113" s="10"/>
      <c r="AB113" s="10"/>
      <c r="AC113" s="10">
        <v>400</v>
      </c>
      <c r="AD113" s="10">
        <v>9</v>
      </c>
      <c r="AE113" s="10">
        <v>16.3</v>
      </c>
      <c r="AF113" s="10"/>
      <c r="AG113" s="10"/>
      <c r="AH113" s="10"/>
      <c r="AI113" s="10" t="s">
        <v>158</v>
      </c>
      <c r="AJ113" s="12"/>
      <c r="AK113" s="9">
        <f t="shared" si="1"/>
        <v>0.12418226989841408</v>
      </c>
    </row>
    <row r="114" spans="1:37" x14ac:dyDescent="0.25">
      <c r="A114" s="10">
        <v>113</v>
      </c>
      <c r="B114" s="10">
        <v>14</v>
      </c>
      <c r="C114" s="10" t="s">
        <v>544</v>
      </c>
      <c r="D114" s="50" t="s">
        <v>603</v>
      </c>
      <c r="E114" s="10">
        <v>2006</v>
      </c>
      <c r="F114" s="10" t="s">
        <v>127</v>
      </c>
      <c r="G114" s="10" t="s">
        <v>128</v>
      </c>
      <c r="H114" s="10" t="s">
        <v>419</v>
      </c>
      <c r="I114" s="10" t="s">
        <v>132</v>
      </c>
      <c r="J114" s="10" t="s">
        <v>133</v>
      </c>
      <c r="K114" s="10" t="s">
        <v>230</v>
      </c>
      <c r="L114" s="10">
        <v>554</v>
      </c>
      <c r="M114" s="10" t="s">
        <v>135</v>
      </c>
      <c r="N114" s="10" t="s">
        <v>136</v>
      </c>
      <c r="O114" s="10" t="s">
        <v>119</v>
      </c>
      <c r="P114" s="10" t="s">
        <v>120</v>
      </c>
      <c r="Q114" s="10" t="s">
        <v>228</v>
      </c>
      <c r="R114" s="10" t="s">
        <v>157</v>
      </c>
      <c r="S114" s="10">
        <v>3</v>
      </c>
      <c r="T114" s="11">
        <v>35.277291355359502</v>
      </c>
      <c r="U114" s="11">
        <v>-77.6113568840032</v>
      </c>
      <c r="V114" s="10" t="s">
        <v>229</v>
      </c>
      <c r="W114" s="10">
        <v>400</v>
      </c>
      <c r="X114" s="10">
        <v>6.07</v>
      </c>
      <c r="Y114" s="10">
        <v>6</v>
      </c>
      <c r="Z114" s="10"/>
      <c r="AA114" s="10"/>
      <c r="AB114" s="10"/>
      <c r="AC114" s="10">
        <v>400</v>
      </c>
      <c r="AD114" s="10">
        <v>2.68</v>
      </c>
      <c r="AE114" s="10">
        <v>3.7</v>
      </c>
      <c r="AF114" s="10"/>
      <c r="AG114" s="10"/>
      <c r="AH114" s="10"/>
      <c r="AI114" s="10" t="s">
        <v>158</v>
      </c>
      <c r="AJ114" s="12"/>
      <c r="AK114" s="9">
        <f t="shared" si="1"/>
        <v>0.8175418105486415</v>
      </c>
    </row>
    <row r="115" spans="1:37" x14ac:dyDescent="0.25">
      <c r="A115" s="10">
        <v>114</v>
      </c>
      <c r="B115" s="10">
        <v>14</v>
      </c>
      <c r="C115" s="10" t="s">
        <v>544</v>
      </c>
      <c r="D115" s="50" t="s">
        <v>603</v>
      </c>
      <c r="E115" s="10">
        <v>2006</v>
      </c>
      <c r="F115" s="10" t="s">
        <v>126</v>
      </c>
      <c r="G115" s="10" t="s">
        <v>113</v>
      </c>
      <c r="H115" s="10" t="s">
        <v>419</v>
      </c>
      <c r="I115" s="10" t="s">
        <v>132</v>
      </c>
      <c r="J115" s="10" t="s">
        <v>133</v>
      </c>
      <c r="K115" s="10" t="s">
        <v>231</v>
      </c>
      <c r="L115" s="10">
        <v>554</v>
      </c>
      <c r="M115" s="10" t="s">
        <v>135</v>
      </c>
      <c r="N115" s="10" t="s">
        <v>136</v>
      </c>
      <c r="O115" s="10" t="s">
        <v>119</v>
      </c>
      <c r="P115" s="10" t="s">
        <v>120</v>
      </c>
      <c r="Q115" s="10" t="s">
        <v>228</v>
      </c>
      <c r="R115" s="10" t="s">
        <v>157</v>
      </c>
      <c r="S115" s="10">
        <v>3</v>
      </c>
      <c r="T115" s="11">
        <v>35.277291355359502</v>
      </c>
      <c r="U115" s="11">
        <v>-77.6113568840032</v>
      </c>
      <c r="V115" s="10" t="s">
        <v>229</v>
      </c>
      <c r="W115" s="10">
        <v>400</v>
      </c>
      <c r="X115" s="10">
        <v>11.61</v>
      </c>
      <c r="Y115" s="10">
        <v>14.3</v>
      </c>
      <c r="Z115" s="10"/>
      <c r="AA115" s="10"/>
      <c r="AB115" s="10"/>
      <c r="AC115" s="10">
        <v>400</v>
      </c>
      <c r="AD115" s="10">
        <v>16.079999999999998</v>
      </c>
      <c r="AE115" s="10">
        <v>51.2</v>
      </c>
      <c r="AF115" s="10"/>
      <c r="AG115" s="10"/>
      <c r="AH115" s="10"/>
      <c r="AI115" s="10" t="s">
        <v>158</v>
      </c>
      <c r="AJ115" s="12"/>
      <c r="AK115" s="9">
        <f t="shared" si="1"/>
        <v>-0.32570946804102008</v>
      </c>
    </row>
    <row r="116" spans="1:37" x14ac:dyDescent="0.25">
      <c r="A116" s="10">
        <v>115</v>
      </c>
      <c r="B116" s="10">
        <v>14</v>
      </c>
      <c r="C116" s="10" t="s">
        <v>544</v>
      </c>
      <c r="D116" s="50" t="s">
        <v>603</v>
      </c>
      <c r="E116" s="10">
        <v>2006</v>
      </c>
      <c r="F116" s="10" t="s">
        <v>166</v>
      </c>
      <c r="G116" s="10" t="s">
        <v>113</v>
      </c>
      <c r="H116" s="10" t="s">
        <v>419</v>
      </c>
      <c r="I116" s="10" t="s">
        <v>132</v>
      </c>
      <c r="J116" s="10" t="s">
        <v>133</v>
      </c>
      <c r="K116" s="10" t="s">
        <v>231</v>
      </c>
      <c r="L116" s="10">
        <v>554</v>
      </c>
      <c r="M116" s="10" t="s">
        <v>135</v>
      </c>
      <c r="N116" s="10" t="s">
        <v>136</v>
      </c>
      <c r="O116" s="10" t="s">
        <v>119</v>
      </c>
      <c r="P116" s="10" t="s">
        <v>120</v>
      </c>
      <c r="Q116" s="10" t="s">
        <v>228</v>
      </c>
      <c r="R116" s="10" t="s">
        <v>157</v>
      </c>
      <c r="S116" s="10">
        <v>3</v>
      </c>
      <c r="T116" s="11">
        <v>35.277291355359502</v>
      </c>
      <c r="U116" s="11">
        <v>-77.6113568840032</v>
      </c>
      <c r="V116" s="10" t="s">
        <v>229</v>
      </c>
      <c r="W116" s="10">
        <v>400</v>
      </c>
      <c r="X116" s="10">
        <v>9.11</v>
      </c>
      <c r="Y116" s="10">
        <v>12.3</v>
      </c>
      <c r="Z116" s="10"/>
      <c r="AA116" s="10"/>
      <c r="AB116" s="10"/>
      <c r="AC116" s="10">
        <v>400</v>
      </c>
      <c r="AD116" s="10">
        <v>9.61</v>
      </c>
      <c r="AE116" s="10">
        <v>38.9</v>
      </c>
      <c r="AF116" s="10"/>
      <c r="AG116" s="10"/>
      <c r="AH116" s="10"/>
      <c r="AI116" s="10" t="s">
        <v>158</v>
      </c>
      <c r="AJ116" s="12"/>
      <c r="AK116" s="9">
        <f t="shared" si="1"/>
        <v>-5.3431511710334119E-2</v>
      </c>
    </row>
    <row r="117" spans="1:37" x14ac:dyDescent="0.25">
      <c r="A117" s="10">
        <v>116</v>
      </c>
      <c r="B117" s="10">
        <v>14</v>
      </c>
      <c r="C117" s="10" t="s">
        <v>544</v>
      </c>
      <c r="D117" s="50" t="s">
        <v>603</v>
      </c>
      <c r="E117" s="10">
        <v>2006</v>
      </c>
      <c r="F117" s="10" t="s">
        <v>112</v>
      </c>
      <c r="G117" s="10" t="s">
        <v>113</v>
      </c>
      <c r="H117" s="10" t="s">
        <v>419</v>
      </c>
      <c r="I117" s="10" t="s">
        <v>132</v>
      </c>
      <c r="J117" s="10" t="s">
        <v>133</v>
      </c>
      <c r="K117" s="10" t="s">
        <v>231</v>
      </c>
      <c r="L117" s="10">
        <v>554</v>
      </c>
      <c r="M117" s="10" t="s">
        <v>135</v>
      </c>
      <c r="N117" s="10" t="s">
        <v>136</v>
      </c>
      <c r="O117" s="10" t="s">
        <v>119</v>
      </c>
      <c r="P117" s="10" t="s">
        <v>120</v>
      </c>
      <c r="Q117" s="10" t="s">
        <v>228</v>
      </c>
      <c r="R117" s="10" t="s">
        <v>157</v>
      </c>
      <c r="S117" s="10">
        <v>3</v>
      </c>
      <c r="T117" s="11">
        <v>35.277291355359502</v>
      </c>
      <c r="U117" s="11">
        <v>-77.6113568840032</v>
      </c>
      <c r="V117" s="10" t="s">
        <v>229</v>
      </c>
      <c r="W117" s="10">
        <v>400</v>
      </c>
      <c r="X117" s="10">
        <v>0.5</v>
      </c>
      <c r="Y117" s="10">
        <v>0.6</v>
      </c>
      <c r="Z117" s="10"/>
      <c r="AA117" s="10"/>
      <c r="AB117" s="10"/>
      <c r="AC117" s="10">
        <v>400</v>
      </c>
      <c r="AD117" s="10">
        <v>0.68</v>
      </c>
      <c r="AE117" s="10">
        <v>2.1</v>
      </c>
      <c r="AF117" s="10"/>
      <c r="AG117" s="10"/>
      <c r="AH117" s="10"/>
      <c r="AI117" s="10" t="s">
        <v>158</v>
      </c>
      <c r="AJ117" s="12"/>
      <c r="AK117" s="9">
        <f t="shared" si="1"/>
        <v>-0.30748469974796072</v>
      </c>
    </row>
    <row r="118" spans="1:37" x14ac:dyDescent="0.25">
      <c r="A118" s="10">
        <v>117</v>
      </c>
      <c r="B118" s="10">
        <v>14</v>
      </c>
      <c r="C118" s="10" t="s">
        <v>544</v>
      </c>
      <c r="D118" s="50" t="s">
        <v>603</v>
      </c>
      <c r="E118" s="10">
        <v>2006</v>
      </c>
      <c r="F118" s="10" t="s">
        <v>129</v>
      </c>
      <c r="G118" s="10" t="s">
        <v>113</v>
      </c>
      <c r="H118" s="10" t="s">
        <v>419</v>
      </c>
      <c r="I118" s="10" t="s">
        <v>132</v>
      </c>
      <c r="J118" s="10" t="s">
        <v>133</v>
      </c>
      <c r="K118" s="10" t="s">
        <v>231</v>
      </c>
      <c r="L118" s="10">
        <v>554</v>
      </c>
      <c r="M118" s="10" t="s">
        <v>135</v>
      </c>
      <c r="N118" s="10" t="s">
        <v>136</v>
      </c>
      <c r="O118" s="10" t="s">
        <v>119</v>
      </c>
      <c r="P118" s="10" t="s">
        <v>120</v>
      </c>
      <c r="Q118" s="10" t="s">
        <v>228</v>
      </c>
      <c r="R118" s="10" t="s">
        <v>157</v>
      </c>
      <c r="S118" s="10">
        <v>3</v>
      </c>
      <c r="T118" s="11">
        <v>35.277291355359502</v>
      </c>
      <c r="U118" s="11">
        <v>-77.6113568840032</v>
      </c>
      <c r="V118" s="10" t="s">
        <v>229</v>
      </c>
      <c r="W118" s="10">
        <v>400</v>
      </c>
      <c r="X118" s="10">
        <v>14.34</v>
      </c>
      <c r="Y118" s="10">
        <v>14.3</v>
      </c>
      <c r="Z118" s="10"/>
      <c r="AA118" s="10"/>
      <c r="AB118" s="10"/>
      <c r="AC118" s="10">
        <v>400</v>
      </c>
      <c r="AD118" s="10">
        <v>16.760000000000002</v>
      </c>
      <c r="AE118" s="10">
        <v>51.2</v>
      </c>
      <c r="AF118" s="10"/>
      <c r="AG118" s="10"/>
      <c r="AH118" s="10"/>
      <c r="AI118" s="10" t="s">
        <v>158</v>
      </c>
      <c r="AJ118" s="12"/>
      <c r="AK118" s="9">
        <f t="shared" si="1"/>
        <v>-0.15594225988246274</v>
      </c>
    </row>
    <row r="119" spans="1:37" x14ac:dyDescent="0.25">
      <c r="A119" s="10">
        <v>118</v>
      </c>
      <c r="B119" s="10">
        <v>14</v>
      </c>
      <c r="C119" s="10" t="s">
        <v>544</v>
      </c>
      <c r="D119" s="50" t="s">
        <v>603</v>
      </c>
      <c r="E119" s="10">
        <v>2006</v>
      </c>
      <c r="F119" s="10" t="s">
        <v>127</v>
      </c>
      <c r="G119" s="10" t="s">
        <v>128</v>
      </c>
      <c r="H119" s="10" t="s">
        <v>419</v>
      </c>
      <c r="I119" s="10" t="s">
        <v>132</v>
      </c>
      <c r="J119" s="10" t="s">
        <v>133</v>
      </c>
      <c r="K119" s="10" t="s">
        <v>231</v>
      </c>
      <c r="L119" s="10">
        <v>554</v>
      </c>
      <c r="M119" s="10" t="s">
        <v>135</v>
      </c>
      <c r="N119" s="10" t="s">
        <v>136</v>
      </c>
      <c r="O119" s="10" t="s">
        <v>119</v>
      </c>
      <c r="P119" s="10" t="s">
        <v>120</v>
      </c>
      <c r="Q119" s="10" t="s">
        <v>228</v>
      </c>
      <c r="R119" s="10" t="s">
        <v>157</v>
      </c>
      <c r="S119" s="10">
        <v>3</v>
      </c>
      <c r="T119" s="11">
        <v>35.277291355359502</v>
      </c>
      <c r="U119" s="11">
        <v>-77.6113568840032</v>
      </c>
      <c r="V119" s="10" t="s">
        <v>229</v>
      </c>
      <c r="W119" s="10">
        <v>400</v>
      </c>
      <c r="X119" s="10">
        <v>4.42</v>
      </c>
      <c r="Y119" s="10">
        <v>4.7</v>
      </c>
      <c r="Z119" s="10"/>
      <c r="AA119" s="10"/>
      <c r="AB119" s="10"/>
      <c r="AC119" s="10">
        <v>400</v>
      </c>
      <c r="AD119" s="10">
        <v>3.78</v>
      </c>
      <c r="AE119" s="10">
        <v>7.8</v>
      </c>
      <c r="AF119" s="10"/>
      <c r="AG119" s="10"/>
      <c r="AH119" s="10"/>
      <c r="AI119" s="10" t="s">
        <v>158</v>
      </c>
      <c r="AJ119" s="12"/>
      <c r="AK119" s="9">
        <f t="shared" si="1"/>
        <v>0.15641568645811044</v>
      </c>
    </row>
    <row r="120" spans="1:37" x14ac:dyDescent="0.25">
      <c r="A120" s="10">
        <v>119</v>
      </c>
      <c r="B120" s="10">
        <v>15</v>
      </c>
      <c r="C120" s="10" t="s">
        <v>545</v>
      </c>
      <c r="D120" s="50" t="s">
        <v>604</v>
      </c>
      <c r="E120" s="10">
        <v>2001</v>
      </c>
      <c r="F120" s="10" t="s">
        <v>142</v>
      </c>
      <c r="G120" s="10" t="s">
        <v>143</v>
      </c>
      <c r="H120" s="10" t="s">
        <v>143</v>
      </c>
      <c r="I120" s="10" t="s">
        <v>132</v>
      </c>
      <c r="J120" s="10" t="s">
        <v>133</v>
      </c>
      <c r="K120" s="10" t="s">
        <v>232</v>
      </c>
      <c r="L120" s="10">
        <v>382</v>
      </c>
      <c r="M120" s="10" t="s">
        <v>205</v>
      </c>
      <c r="N120" s="10" t="s">
        <v>172</v>
      </c>
      <c r="O120" s="10" t="s">
        <v>160</v>
      </c>
      <c r="P120" s="10" t="s">
        <v>120</v>
      </c>
      <c r="Q120" s="10" t="s">
        <v>233</v>
      </c>
      <c r="R120" s="10" t="s">
        <v>157</v>
      </c>
      <c r="S120" s="10">
        <v>83</v>
      </c>
      <c r="T120" s="11">
        <v>35.362900000000003</v>
      </c>
      <c r="U120" s="11">
        <v>-84.2941</v>
      </c>
      <c r="V120" s="10" t="s">
        <v>234</v>
      </c>
      <c r="W120" s="10">
        <v>1380</v>
      </c>
      <c r="X120" s="10">
        <v>1170</v>
      </c>
      <c r="Y120" s="10"/>
      <c r="Z120" s="10"/>
      <c r="AA120" s="10"/>
      <c r="AB120" s="10"/>
      <c r="AC120" s="10">
        <v>1380</v>
      </c>
      <c r="AD120" s="10">
        <v>551</v>
      </c>
      <c r="AE120" s="10"/>
      <c r="AF120" s="10"/>
      <c r="AG120" s="10"/>
      <c r="AH120" s="10"/>
      <c r="AI120" s="10" t="s">
        <v>158</v>
      </c>
      <c r="AJ120" s="12"/>
      <c r="AK120" s="9">
        <f t="shared" si="1"/>
        <v>0.75302421863888735</v>
      </c>
    </row>
    <row r="121" spans="1:37" x14ac:dyDescent="0.25">
      <c r="A121" s="10">
        <v>120</v>
      </c>
      <c r="B121" s="10">
        <v>16</v>
      </c>
      <c r="C121" s="10" t="s">
        <v>546</v>
      </c>
      <c r="D121" s="50" t="s">
        <v>606</v>
      </c>
      <c r="E121" s="10">
        <v>2008</v>
      </c>
      <c r="F121" s="10" t="s">
        <v>127</v>
      </c>
      <c r="G121" s="10" t="s">
        <v>128</v>
      </c>
      <c r="H121" s="10" t="s">
        <v>419</v>
      </c>
      <c r="I121" s="10" t="s">
        <v>132</v>
      </c>
      <c r="J121" s="10" t="s">
        <v>133</v>
      </c>
      <c r="K121" s="10" t="s">
        <v>235</v>
      </c>
      <c r="L121" s="10">
        <v>393</v>
      </c>
      <c r="M121" s="10" t="s">
        <v>227</v>
      </c>
      <c r="N121" s="10" t="s">
        <v>177</v>
      </c>
      <c r="O121" s="10" t="s">
        <v>119</v>
      </c>
      <c r="P121" s="10" t="s">
        <v>120</v>
      </c>
      <c r="Q121" s="10" t="s">
        <v>236</v>
      </c>
      <c r="R121" s="10" t="s">
        <v>237</v>
      </c>
      <c r="S121" s="10">
        <v>58</v>
      </c>
      <c r="T121" s="11">
        <v>18.316199999999998</v>
      </c>
      <c r="U121" s="11">
        <v>-66.974999999999994</v>
      </c>
      <c r="V121" s="10" t="s">
        <v>238</v>
      </c>
      <c r="W121" s="10">
        <v>18</v>
      </c>
      <c r="X121" s="10">
        <v>3.13</v>
      </c>
      <c r="Y121" s="10"/>
      <c r="Z121" s="10"/>
      <c r="AA121" s="10"/>
      <c r="AB121" s="10"/>
      <c r="AC121" s="10">
        <v>18</v>
      </c>
      <c r="AD121" s="10">
        <v>1.1599999999999999</v>
      </c>
      <c r="AE121" s="10"/>
      <c r="AF121" s="10"/>
      <c r="AG121" s="10"/>
      <c r="AH121" s="10"/>
      <c r="AI121" s="10" t="s">
        <v>158</v>
      </c>
      <c r="AJ121" s="12"/>
      <c r="AK121" s="9">
        <f t="shared" si="1"/>
        <v>0.99261299943378867</v>
      </c>
    </row>
    <row r="122" spans="1:37" x14ac:dyDescent="0.25">
      <c r="A122" s="10">
        <v>121</v>
      </c>
      <c r="B122" s="10">
        <v>16</v>
      </c>
      <c r="C122" s="10" t="s">
        <v>546</v>
      </c>
      <c r="D122" s="50" t="s">
        <v>606</v>
      </c>
      <c r="E122" s="10">
        <v>2008</v>
      </c>
      <c r="F122" s="10" t="s">
        <v>239</v>
      </c>
      <c r="G122" s="10" t="s">
        <v>128</v>
      </c>
      <c r="H122" s="10" t="s">
        <v>419</v>
      </c>
      <c r="I122" s="10" t="s">
        <v>132</v>
      </c>
      <c r="J122" s="10" t="s">
        <v>133</v>
      </c>
      <c r="K122" s="10" t="s">
        <v>235</v>
      </c>
      <c r="L122" s="10">
        <v>393</v>
      </c>
      <c r="M122" s="10" t="s">
        <v>227</v>
      </c>
      <c r="N122" s="10" t="s">
        <v>177</v>
      </c>
      <c r="O122" s="10" t="s">
        <v>119</v>
      </c>
      <c r="P122" s="10" t="s">
        <v>120</v>
      </c>
      <c r="Q122" s="10" t="s">
        <v>236</v>
      </c>
      <c r="R122" s="10" t="s">
        <v>237</v>
      </c>
      <c r="S122" s="10">
        <v>58</v>
      </c>
      <c r="T122" s="11">
        <v>18.316199999999998</v>
      </c>
      <c r="U122" s="11">
        <v>-66.974999999999994</v>
      </c>
      <c r="V122" s="10" t="s">
        <v>238</v>
      </c>
      <c r="W122" s="10">
        <v>18</v>
      </c>
      <c r="X122" s="10">
        <v>1.71</v>
      </c>
      <c r="Y122" s="10"/>
      <c r="Z122" s="10"/>
      <c r="AA122" s="10"/>
      <c r="AB122" s="10"/>
      <c r="AC122" s="10">
        <v>18</v>
      </c>
      <c r="AD122" s="10">
        <v>0.872</v>
      </c>
      <c r="AE122" s="10"/>
      <c r="AF122" s="10"/>
      <c r="AG122" s="10"/>
      <c r="AH122" s="10"/>
      <c r="AI122" s="10" t="s">
        <v>158</v>
      </c>
      <c r="AJ122" s="12"/>
      <c r="AK122" s="9">
        <f t="shared" si="1"/>
        <v>0.67345922558772597</v>
      </c>
    </row>
    <row r="123" spans="1:37" x14ac:dyDescent="0.25">
      <c r="A123" s="10">
        <v>122</v>
      </c>
      <c r="B123" s="10">
        <v>16</v>
      </c>
      <c r="C123" s="10" t="s">
        <v>546</v>
      </c>
      <c r="D123" s="50" t="s">
        <v>606</v>
      </c>
      <c r="E123" s="10">
        <v>2008</v>
      </c>
      <c r="F123" s="10" t="s">
        <v>126</v>
      </c>
      <c r="G123" s="10" t="s">
        <v>113</v>
      </c>
      <c r="H123" s="10" t="s">
        <v>419</v>
      </c>
      <c r="I123" s="10" t="s">
        <v>132</v>
      </c>
      <c r="J123" s="10" t="s">
        <v>133</v>
      </c>
      <c r="K123" s="10" t="s">
        <v>235</v>
      </c>
      <c r="L123" s="10">
        <v>393</v>
      </c>
      <c r="M123" s="10" t="s">
        <v>227</v>
      </c>
      <c r="N123" s="10" t="s">
        <v>177</v>
      </c>
      <c r="O123" s="10" t="s">
        <v>119</v>
      </c>
      <c r="P123" s="10" t="s">
        <v>120</v>
      </c>
      <c r="Q123" s="10" t="s">
        <v>236</v>
      </c>
      <c r="R123" s="10" t="s">
        <v>237</v>
      </c>
      <c r="S123" s="10">
        <v>58</v>
      </c>
      <c r="T123" s="11">
        <v>18.316199999999998</v>
      </c>
      <c r="U123" s="11">
        <v>-66.974999999999994</v>
      </c>
      <c r="V123" s="10" t="s">
        <v>238</v>
      </c>
      <c r="W123" s="10">
        <v>18</v>
      </c>
      <c r="X123" s="10">
        <v>3.08</v>
      </c>
      <c r="Y123" s="10"/>
      <c r="Z123" s="10"/>
      <c r="AA123" s="10"/>
      <c r="AB123" s="10"/>
      <c r="AC123" s="10">
        <v>18</v>
      </c>
      <c r="AD123" s="10">
        <v>2.2799999999999998</v>
      </c>
      <c r="AE123" s="10"/>
      <c r="AF123" s="10"/>
      <c r="AG123" s="10"/>
      <c r="AH123" s="10"/>
      <c r="AI123" s="10" t="s">
        <v>158</v>
      </c>
      <c r="AJ123" s="12"/>
      <c r="AK123" s="9">
        <f t="shared" si="1"/>
        <v>0.30075415401913386</v>
      </c>
    </row>
    <row r="124" spans="1:37" x14ac:dyDescent="0.25">
      <c r="A124" s="10">
        <v>123</v>
      </c>
      <c r="B124" s="10">
        <v>16</v>
      </c>
      <c r="C124" s="10" t="s">
        <v>546</v>
      </c>
      <c r="D124" s="50" t="s">
        <v>606</v>
      </c>
      <c r="E124" s="10">
        <v>2008</v>
      </c>
      <c r="F124" s="10" t="s">
        <v>142</v>
      </c>
      <c r="G124" s="10" t="s">
        <v>143</v>
      </c>
      <c r="H124" s="10" t="s">
        <v>143</v>
      </c>
      <c r="I124" s="10" t="s">
        <v>132</v>
      </c>
      <c r="J124" s="10" t="s">
        <v>133</v>
      </c>
      <c r="K124" s="10" t="s">
        <v>235</v>
      </c>
      <c r="L124" s="10">
        <v>393</v>
      </c>
      <c r="M124" s="10" t="s">
        <v>227</v>
      </c>
      <c r="N124" s="10" t="s">
        <v>177</v>
      </c>
      <c r="O124" s="10" t="s">
        <v>119</v>
      </c>
      <c r="P124" s="10" t="s">
        <v>120</v>
      </c>
      <c r="Q124" s="10" t="s">
        <v>236</v>
      </c>
      <c r="R124" s="10" t="s">
        <v>237</v>
      </c>
      <c r="S124" s="10">
        <v>58</v>
      </c>
      <c r="T124" s="11">
        <v>18.316199999999998</v>
      </c>
      <c r="U124" s="11">
        <v>-66.974999999999994</v>
      </c>
      <c r="V124" s="10" t="s">
        <v>238</v>
      </c>
      <c r="W124" s="10">
        <v>18</v>
      </c>
      <c r="X124" s="10">
        <v>66</v>
      </c>
      <c r="Y124" s="10"/>
      <c r="Z124" s="10"/>
      <c r="AA124" s="10"/>
      <c r="AB124" s="10"/>
      <c r="AC124" s="10">
        <v>18</v>
      </c>
      <c r="AD124" s="10">
        <v>51</v>
      </c>
      <c r="AE124" s="10"/>
      <c r="AF124" s="10"/>
      <c r="AG124" s="10"/>
      <c r="AH124" s="10"/>
      <c r="AI124" s="10" t="s">
        <v>158</v>
      </c>
      <c r="AJ124" s="12"/>
      <c r="AK124" s="9">
        <f t="shared" si="1"/>
        <v>0.25782910930209985</v>
      </c>
    </row>
    <row r="125" spans="1:37" x14ac:dyDescent="0.25">
      <c r="A125" s="10">
        <v>124</v>
      </c>
      <c r="B125" s="10">
        <v>16</v>
      </c>
      <c r="C125" s="10" t="s">
        <v>546</v>
      </c>
      <c r="D125" s="50" t="s">
        <v>606</v>
      </c>
      <c r="E125" s="10">
        <v>2008</v>
      </c>
      <c r="F125" s="10" t="s">
        <v>127</v>
      </c>
      <c r="G125" s="10" t="s">
        <v>128</v>
      </c>
      <c r="H125" s="10" t="s">
        <v>419</v>
      </c>
      <c r="I125" s="10" t="s">
        <v>132</v>
      </c>
      <c r="J125" s="10" t="s">
        <v>133</v>
      </c>
      <c r="K125" s="10" t="s">
        <v>235</v>
      </c>
      <c r="L125" s="10">
        <v>393</v>
      </c>
      <c r="M125" s="10" t="s">
        <v>227</v>
      </c>
      <c r="N125" s="10" t="s">
        <v>177</v>
      </c>
      <c r="O125" s="10" t="s">
        <v>119</v>
      </c>
      <c r="P125" s="10" t="s">
        <v>120</v>
      </c>
      <c r="Q125" s="10" t="s">
        <v>236</v>
      </c>
      <c r="R125" s="10" t="s">
        <v>237</v>
      </c>
      <c r="S125" s="10">
        <v>58</v>
      </c>
      <c r="T125" s="11">
        <v>18.316199999999998</v>
      </c>
      <c r="U125" s="11">
        <v>-66.974999999999994</v>
      </c>
      <c r="V125" s="10" t="s">
        <v>238</v>
      </c>
      <c r="W125" s="10">
        <v>18</v>
      </c>
      <c r="X125" s="10">
        <v>2.0299999999999998</v>
      </c>
      <c r="Y125" s="10"/>
      <c r="Z125" s="10"/>
      <c r="AA125" s="10"/>
      <c r="AB125" s="10"/>
      <c r="AC125" s="10">
        <v>18</v>
      </c>
      <c r="AD125" s="10">
        <v>0.879</v>
      </c>
      <c r="AE125" s="10"/>
      <c r="AF125" s="10"/>
      <c r="AG125" s="10"/>
      <c r="AH125" s="10"/>
      <c r="AI125" s="10" t="s">
        <v>158</v>
      </c>
      <c r="AJ125" s="12"/>
      <c r="AK125" s="9">
        <f t="shared" si="1"/>
        <v>0.83700617435065583</v>
      </c>
    </row>
    <row r="126" spans="1:37" x14ac:dyDescent="0.25">
      <c r="A126" s="10">
        <v>125</v>
      </c>
      <c r="B126" s="10">
        <v>16</v>
      </c>
      <c r="C126" s="10" t="s">
        <v>546</v>
      </c>
      <c r="D126" s="50" t="s">
        <v>606</v>
      </c>
      <c r="E126" s="10">
        <v>2008</v>
      </c>
      <c r="F126" s="10" t="s">
        <v>239</v>
      </c>
      <c r="G126" s="10" t="s">
        <v>128</v>
      </c>
      <c r="H126" s="10" t="s">
        <v>419</v>
      </c>
      <c r="I126" s="10" t="s">
        <v>132</v>
      </c>
      <c r="J126" s="10" t="s">
        <v>133</v>
      </c>
      <c r="K126" s="10" t="s">
        <v>235</v>
      </c>
      <c r="L126" s="10">
        <v>393</v>
      </c>
      <c r="M126" s="10" t="s">
        <v>227</v>
      </c>
      <c r="N126" s="10" t="s">
        <v>177</v>
      </c>
      <c r="O126" s="10" t="s">
        <v>119</v>
      </c>
      <c r="P126" s="10" t="s">
        <v>120</v>
      </c>
      <c r="Q126" s="10" t="s">
        <v>236</v>
      </c>
      <c r="R126" s="10" t="s">
        <v>237</v>
      </c>
      <c r="S126" s="10">
        <v>58</v>
      </c>
      <c r="T126" s="11">
        <v>18.316199999999998</v>
      </c>
      <c r="U126" s="11">
        <v>-66.974999999999994</v>
      </c>
      <c r="V126" s="10" t="s">
        <v>238</v>
      </c>
      <c r="W126" s="10">
        <v>18</v>
      </c>
      <c r="X126" s="10">
        <v>1.48</v>
      </c>
      <c r="Y126" s="10"/>
      <c r="Z126" s="10"/>
      <c r="AA126" s="10"/>
      <c r="AB126" s="10"/>
      <c r="AC126" s="10">
        <v>18</v>
      </c>
      <c r="AD126" s="10">
        <v>0.752</v>
      </c>
      <c r="AE126" s="10"/>
      <c r="AF126" s="10"/>
      <c r="AG126" s="10"/>
      <c r="AH126" s="10"/>
      <c r="AI126" s="10" t="s">
        <v>158</v>
      </c>
      <c r="AJ126" s="12"/>
      <c r="AK126" s="9">
        <f t="shared" si="1"/>
        <v>0.67706104280832091</v>
      </c>
    </row>
    <row r="127" spans="1:37" x14ac:dyDescent="0.25">
      <c r="A127" s="10">
        <v>126</v>
      </c>
      <c r="B127" s="10">
        <v>16</v>
      </c>
      <c r="C127" s="10" t="s">
        <v>546</v>
      </c>
      <c r="D127" s="50" t="s">
        <v>606</v>
      </c>
      <c r="E127" s="10">
        <v>2008</v>
      </c>
      <c r="F127" s="10" t="s">
        <v>126</v>
      </c>
      <c r="G127" s="10" t="s">
        <v>113</v>
      </c>
      <c r="H127" s="10" t="s">
        <v>419</v>
      </c>
      <c r="I127" s="10" t="s">
        <v>132</v>
      </c>
      <c r="J127" s="10" t="s">
        <v>133</v>
      </c>
      <c r="K127" s="10" t="s">
        <v>235</v>
      </c>
      <c r="L127" s="10">
        <v>393</v>
      </c>
      <c r="M127" s="10" t="s">
        <v>227</v>
      </c>
      <c r="N127" s="10" t="s">
        <v>177</v>
      </c>
      <c r="O127" s="10" t="s">
        <v>119</v>
      </c>
      <c r="P127" s="10" t="s">
        <v>120</v>
      </c>
      <c r="Q127" s="10" t="s">
        <v>236</v>
      </c>
      <c r="R127" s="10" t="s">
        <v>237</v>
      </c>
      <c r="S127" s="10">
        <v>58</v>
      </c>
      <c r="T127" s="11">
        <v>18.316199999999998</v>
      </c>
      <c r="U127" s="11">
        <v>-66.974999999999994</v>
      </c>
      <c r="V127" s="10" t="s">
        <v>238</v>
      </c>
      <c r="W127" s="10">
        <v>18</v>
      </c>
      <c r="X127" s="10">
        <v>2.73</v>
      </c>
      <c r="Y127" s="10"/>
      <c r="Z127" s="10"/>
      <c r="AA127" s="10"/>
      <c r="AB127" s="10"/>
      <c r="AC127" s="10">
        <v>18</v>
      </c>
      <c r="AD127" s="10">
        <v>2.14</v>
      </c>
      <c r="AE127" s="10"/>
      <c r="AF127" s="10"/>
      <c r="AG127" s="10"/>
      <c r="AH127" s="10"/>
      <c r="AI127" s="10" t="s">
        <v>158</v>
      </c>
      <c r="AJ127" s="12"/>
      <c r="AK127" s="9">
        <f t="shared" si="1"/>
        <v>0.24349578016310824</v>
      </c>
    </row>
    <row r="128" spans="1:37" x14ac:dyDescent="0.25">
      <c r="A128" s="10">
        <v>127</v>
      </c>
      <c r="B128" s="10">
        <v>16</v>
      </c>
      <c r="C128" s="10" t="s">
        <v>546</v>
      </c>
      <c r="D128" s="50" t="s">
        <v>606</v>
      </c>
      <c r="E128" s="10">
        <v>2008</v>
      </c>
      <c r="F128" s="10" t="s">
        <v>142</v>
      </c>
      <c r="G128" s="10" t="s">
        <v>143</v>
      </c>
      <c r="H128" s="10" t="s">
        <v>143</v>
      </c>
      <c r="I128" s="10" t="s">
        <v>132</v>
      </c>
      <c r="J128" s="10" t="s">
        <v>133</v>
      </c>
      <c r="K128" s="10" t="s">
        <v>235</v>
      </c>
      <c r="L128" s="10">
        <v>393</v>
      </c>
      <c r="M128" s="10" t="s">
        <v>227</v>
      </c>
      <c r="N128" s="10" t="s">
        <v>177</v>
      </c>
      <c r="O128" s="10" t="s">
        <v>119</v>
      </c>
      <c r="P128" s="10" t="s">
        <v>120</v>
      </c>
      <c r="Q128" s="10" t="s">
        <v>236</v>
      </c>
      <c r="R128" s="10" t="s">
        <v>237</v>
      </c>
      <c r="S128" s="10">
        <v>58</v>
      </c>
      <c r="T128" s="11">
        <v>18.316199999999998</v>
      </c>
      <c r="U128" s="11">
        <v>-66.974999999999994</v>
      </c>
      <c r="V128" s="10" t="s">
        <v>238</v>
      </c>
      <c r="W128" s="10">
        <v>18</v>
      </c>
      <c r="X128" s="10">
        <v>44</v>
      </c>
      <c r="Y128" s="10"/>
      <c r="Z128" s="10"/>
      <c r="AA128" s="10"/>
      <c r="AB128" s="10"/>
      <c r="AC128" s="10">
        <v>18</v>
      </c>
      <c r="AD128" s="10">
        <v>33</v>
      </c>
      <c r="AE128" s="10"/>
      <c r="AF128" s="10"/>
      <c r="AG128" s="10"/>
      <c r="AH128" s="10"/>
      <c r="AI128" s="10" t="s">
        <v>158</v>
      </c>
      <c r="AJ128" s="12"/>
      <c r="AK128" s="9">
        <f t="shared" si="1"/>
        <v>0.28768207245178085</v>
      </c>
    </row>
    <row r="129" spans="1:37" x14ac:dyDescent="0.25">
      <c r="A129" s="10">
        <v>128</v>
      </c>
      <c r="B129" s="10">
        <v>17</v>
      </c>
      <c r="C129" s="10" t="s">
        <v>547</v>
      </c>
      <c r="D129" s="50" t="s">
        <v>607</v>
      </c>
      <c r="E129" s="10">
        <v>2016</v>
      </c>
      <c r="F129" s="10" t="s">
        <v>126</v>
      </c>
      <c r="G129" s="10" t="s">
        <v>113</v>
      </c>
      <c r="H129" s="10" t="s">
        <v>419</v>
      </c>
      <c r="I129" s="10" t="s">
        <v>132</v>
      </c>
      <c r="J129" s="10" t="s">
        <v>133</v>
      </c>
      <c r="K129" s="10" t="s">
        <v>232</v>
      </c>
      <c r="L129" s="10">
        <v>382</v>
      </c>
      <c r="M129" s="10" t="s">
        <v>205</v>
      </c>
      <c r="N129" s="10" t="s">
        <v>172</v>
      </c>
      <c r="O129" s="10" t="s">
        <v>160</v>
      </c>
      <c r="P129" s="10" t="s">
        <v>120</v>
      </c>
      <c r="Q129" s="10" t="s">
        <v>240</v>
      </c>
      <c r="R129" s="10" t="s">
        <v>157</v>
      </c>
      <c r="S129" s="10">
        <v>54.5</v>
      </c>
      <c r="T129" s="11">
        <v>35.803199999999997</v>
      </c>
      <c r="U129" s="11">
        <v>-75.566100000000006</v>
      </c>
      <c r="V129" s="10" t="s">
        <v>241</v>
      </c>
      <c r="W129" s="10">
        <v>247</v>
      </c>
      <c r="X129" s="10">
        <v>4.07</v>
      </c>
      <c r="Y129" s="10"/>
      <c r="Z129" s="10"/>
      <c r="AA129" s="10">
        <v>0.7</v>
      </c>
      <c r="AB129" s="10">
        <v>16.5</v>
      </c>
      <c r="AC129" s="10">
        <v>247</v>
      </c>
      <c r="AD129" s="10">
        <v>3.65</v>
      </c>
      <c r="AE129" s="10"/>
      <c r="AF129" s="10"/>
      <c r="AG129" s="10">
        <v>0.17</v>
      </c>
      <c r="AH129" s="10">
        <v>12.1</v>
      </c>
      <c r="AI129" s="10" t="s">
        <v>158</v>
      </c>
      <c r="AJ129" s="12"/>
      <c r="AK129" s="9">
        <f t="shared" si="1"/>
        <v>0.10891583186010366</v>
      </c>
    </row>
    <row r="130" spans="1:37" x14ac:dyDescent="0.25">
      <c r="A130" s="10">
        <v>129</v>
      </c>
      <c r="B130" s="10">
        <v>17</v>
      </c>
      <c r="C130" s="10" t="s">
        <v>547</v>
      </c>
      <c r="D130" s="50" t="s">
        <v>607</v>
      </c>
      <c r="E130" s="10">
        <v>2016</v>
      </c>
      <c r="F130" s="10" t="s">
        <v>125</v>
      </c>
      <c r="G130" s="10" t="s">
        <v>113</v>
      </c>
      <c r="H130" s="10" t="s">
        <v>419</v>
      </c>
      <c r="I130" s="10" t="s">
        <v>132</v>
      </c>
      <c r="J130" s="10" t="s">
        <v>133</v>
      </c>
      <c r="K130" s="10" t="s">
        <v>232</v>
      </c>
      <c r="L130" s="10">
        <v>382</v>
      </c>
      <c r="M130" s="10" t="s">
        <v>205</v>
      </c>
      <c r="N130" s="10" t="s">
        <v>172</v>
      </c>
      <c r="O130" s="10" t="s">
        <v>160</v>
      </c>
      <c r="P130" s="10" t="s">
        <v>120</v>
      </c>
      <c r="Q130" s="10" t="s">
        <v>240</v>
      </c>
      <c r="R130" s="10" t="s">
        <v>157</v>
      </c>
      <c r="S130" s="10">
        <v>54.5</v>
      </c>
      <c r="T130" s="11">
        <v>35.803199999999997</v>
      </c>
      <c r="U130" s="11">
        <v>-75.566100000000006</v>
      </c>
      <c r="V130" s="10" t="s">
        <v>241</v>
      </c>
      <c r="W130" s="10">
        <v>247</v>
      </c>
      <c r="X130" s="10">
        <v>0.91</v>
      </c>
      <c r="Y130" s="10"/>
      <c r="Z130" s="10"/>
      <c r="AA130" s="10">
        <v>0.11</v>
      </c>
      <c r="AB130" s="10">
        <v>10.98</v>
      </c>
      <c r="AC130" s="10">
        <v>247</v>
      </c>
      <c r="AD130" s="10">
        <v>0.45</v>
      </c>
      <c r="AE130" s="10"/>
      <c r="AF130" s="10"/>
      <c r="AG130" s="10">
        <v>0.11</v>
      </c>
      <c r="AH130" s="10">
        <v>5.71</v>
      </c>
      <c r="AI130" s="10" t="s">
        <v>158</v>
      </c>
      <c r="AJ130" s="12"/>
      <c r="AK130" s="9">
        <f t="shared" si="1"/>
        <v>0.70419701674653024</v>
      </c>
    </row>
    <row r="131" spans="1:37" x14ac:dyDescent="0.25">
      <c r="A131" s="10">
        <v>130</v>
      </c>
      <c r="B131" s="10">
        <v>17</v>
      </c>
      <c r="C131" s="10" t="s">
        <v>547</v>
      </c>
      <c r="D131" s="50" t="s">
        <v>607</v>
      </c>
      <c r="E131" s="10">
        <v>2016</v>
      </c>
      <c r="F131" s="10" t="s">
        <v>129</v>
      </c>
      <c r="G131" s="10" t="s">
        <v>113</v>
      </c>
      <c r="H131" s="10" t="s">
        <v>419</v>
      </c>
      <c r="I131" s="10" t="s">
        <v>132</v>
      </c>
      <c r="J131" s="10" t="s">
        <v>133</v>
      </c>
      <c r="K131" s="10" t="s">
        <v>232</v>
      </c>
      <c r="L131" s="10">
        <v>382</v>
      </c>
      <c r="M131" s="10" t="s">
        <v>205</v>
      </c>
      <c r="N131" s="10" t="s">
        <v>172</v>
      </c>
      <c r="O131" s="10" t="s">
        <v>160</v>
      </c>
      <c r="P131" s="10" t="s">
        <v>120</v>
      </c>
      <c r="Q131" s="10" t="s">
        <v>240</v>
      </c>
      <c r="R131" s="10" t="s">
        <v>157</v>
      </c>
      <c r="S131" s="10">
        <v>54.5</v>
      </c>
      <c r="T131" s="11">
        <v>35.803199999999997</v>
      </c>
      <c r="U131" s="11">
        <v>-75.566100000000006</v>
      </c>
      <c r="V131" s="10" t="s">
        <v>241</v>
      </c>
      <c r="W131" s="10">
        <v>247</v>
      </c>
      <c r="X131" s="10">
        <v>0.42</v>
      </c>
      <c r="Y131" s="10"/>
      <c r="Z131" s="10"/>
      <c r="AA131" s="10">
        <v>0.04</v>
      </c>
      <c r="AB131" s="10">
        <v>8.49</v>
      </c>
      <c r="AC131" s="10">
        <v>247</v>
      </c>
      <c r="AD131" s="10">
        <v>0.51</v>
      </c>
      <c r="AE131" s="10"/>
      <c r="AF131" s="10"/>
      <c r="AG131" s="10">
        <v>0.09</v>
      </c>
      <c r="AH131" s="10">
        <v>3.3</v>
      </c>
      <c r="AI131" s="10" t="s">
        <v>158</v>
      </c>
      <c r="AJ131" s="12"/>
      <c r="AK131" s="9">
        <f t="shared" si="1"/>
        <v>-0.19415601444095751</v>
      </c>
    </row>
    <row r="132" spans="1:37" x14ac:dyDescent="0.25">
      <c r="A132" s="10">
        <v>131</v>
      </c>
      <c r="B132" s="10">
        <v>17</v>
      </c>
      <c r="C132" s="10" t="s">
        <v>547</v>
      </c>
      <c r="D132" s="50" t="s">
        <v>607</v>
      </c>
      <c r="E132" s="10">
        <v>2016</v>
      </c>
      <c r="F132" s="10" t="s">
        <v>127</v>
      </c>
      <c r="G132" s="10" t="s">
        <v>128</v>
      </c>
      <c r="H132" s="10" t="s">
        <v>419</v>
      </c>
      <c r="I132" s="10" t="s">
        <v>132</v>
      </c>
      <c r="J132" s="10" t="s">
        <v>133</v>
      </c>
      <c r="K132" s="10" t="s">
        <v>232</v>
      </c>
      <c r="L132" s="10">
        <v>382</v>
      </c>
      <c r="M132" s="10" t="s">
        <v>205</v>
      </c>
      <c r="N132" s="10" t="s">
        <v>172</v>
      </c>
      <c r="O132" s="10" t="s">
        <v>160</v>
      </c>
      <c r="P132" s="10" t="s">
        <v>120</v>
      </c>
      <c r="Q132" s="10" t="s">
        <v>240</v>
      </c>
      <c r="R132" s="10" t="s">
        <v>157</v>
      </c>
      <c r="S132" s="10">
        <v>54.5</v>
      </c>
      <c r="T132" s="11">
        <v>35.803199999999997</v>
      </c>
      <c r="U132" s="11">
        <v>-75.566100000000006</v>
      </c>
      <c r="V132" s="10" t="s">
        <v>241</v>
      </c>
      <c r="W132" s="10">
        <v>247</v>
      </c>
      <c r="X132" s="10">
        <v>2.21</v>
      </c>
      <c r="Y132" s="10"/>
      <c r="Z132" s="10"/>
      <c r="AA132" s="10">
        <v>0.42</v>
      </c>
      <c r="AB132" s="10">
        <v>6</v>
      </c>
      <c r="AC132" s="10">
        <v>247</v>
      </c>
      <c r="AD132" s="10">
        <v>1.49</v>
      </c>
      <c r="AE132" s="10"/>
      <c r="AF132" s="10"/>
      <c r="AG132" s="10">
        <v>0.59</v>
      </c>
      <c r="AH132" s="10">
        <v>4.18</v>
      </c>
      <c r="AI132" s="10" t="s">
        <v>158</v>
      </c>
      <c r="AJ132" s="12"/>
      <c r="AK132" s="9">
        <f t="shared" si="1"/>
        <v>0.39421639557229365</v>
      </c>
    </row>
    <row r="133" spans="1:37" x14ac:dyDescent="0.25">
      <c r="A133" s="10">
        <v>132</v>
      </c>
      <c r="B133" s="10">
        <v>17</v>
      </c>
      <c r="C133" s="10" t="s">
        <v>547</v>
      </c>
      <c r="D133" s="50" t="s">
        <v>607</v>
      </c>
      <c r="E133" s="10">
        <v>2016</v>
      </c>
      <c r="F133" s="10" t="s">
        <v>142</v>
      </c>
      <c r="G133" s="10" t="s">
        <v>143</v>
      </c>
      <c r="H133" s="10" t="s">
        <v>143</v>
      </c>
      <c r="I133" s="10" t="s">
        <v>132</v>
      </c>
      <c r="J133" s="10" t="s">
        <v>133</v>
      </c>
      <c r="K133" s="10" t="s">
        <v>232</v>
      </c>
      <c r="L133" s="10">
        <v>382</v>
      </c>
      <c r="M133" s="10" t="s">
        <v>205</v>
      </c>
      <c r="N133" s="10" t="s">
        <v>172</v>
      </c>
      <c r="O133" s="10" t="s">
        <v>160</v>
      </c>
      <c r="P133" s="10" t="s">
        <v>120</v>
      </c>
      <c r="Q133" s="10" t="s">
        <v>240</v>
      </c>
      <c r="R133" s="10" t="s">
        <v>157</v>
      </c>
      <c r="S133" s="10">
        <v>54.5</v>
      </c>
      <c r="T133" s="11">
        <v>35.803199999999997</v>
      </c>
      <c r="U133" s="11">
        <v>-75.566100000000006</v>
      </c>
      <c r="V133" s="10" t="s">
        <v>241</v>
      </c>
      <c r="W133" s="10">
        <v>247</v>
      </c>
      <c r="X133" s="10">
        <v>305</v>
      </c>
      <c r="Y133" s="10"/>
      <c r="Z133" s="10"/>
      <c r="AA133" s="10">
        <v>56.6</v>
      </c>
      <c r="AB133" s="10">
        <v>10.35</v>
      </c>
      <c r="AC133" s="10">
        <v>247</v>
      </c>
      <c r="AD133" s="10">
        <v>130</v>
      </c>
      <c r="AE133" s="10"/>
      <c r="AF133" s="10"/>
      <c r="AG133" s="10">
        <v>39.6</v>
      </c>
      <c r="AH133" s="10">
        <v>396</v>
      </c>
      <c r="AI133" s="10" t="s">
        <v>158</v>
      </c>
      <c r="AJ133" s="12"/>
      <c r="AK133" s="9">
        <f t="shared" si="1"/>
        <v>0.85277732615182922</v>
      </c>
    </row>
    <row r="134" spans="1:37" x14ac:dyDescent="0.25">
      <c r="A134" s="10">
        <v>133</v>
      </c>
      <c r="B134" s="10">
        <v>18</v>
      </c>
      <c r="C134" s="10" t="s">
        <v>548</v>
      </c>
      <c r="D134" s="50" t="s">
        <v>608</v>
      </c>
      <c r="E134" s="10">
        <v>2016</v>
      </c>
      <c r="F134" s="10" t="s">
        <v>142</v>
      </c>
      <c r="G134" s="10" t="s">
        <v>143</v>
      </c>
      <c r="H134" s="10" t="s">
        <v>143</v>
      </c>
      <c r="I134" s="10" t="s">
        <v>242</v>
      </c>
      <c r="J134" s="10" t="s">
        <v>115</v>
      </c>
      <c r="K134" s="10" t="s">
        <v>243</v>
      </c>
      <c r="L134" s="10">
        <v>378</v>
      </c>
      <c r="M134" s="10" t="s">
        <v>191</v>
      </c>
      <c r="N134" s="10" t="s">
        <v>192</v>
      </c>
      <c r="O134" s="10" t="s">
        <v>119</v>
      </c>
      <c r="P134" s="10" t="s">
        <v>161</v>
      </c>
      <c r="Q134" s="10" t="s">
        <v>244</v>
      </c>
      <c r="R134" s="10" t="s">
        <v>245</v>
      </c>
      <c r="S134" s="10">
        <v>25</v>
      </c>
      <c r="T134" s="11">
        <v>47.9253</v>
      </c>
      <c r="U134" s="11">
        <v>-97.032899999999998</v>
      </c>
      <c r="V134" s="10"/>
      <c r="W134" s="10"/>
      <c r="X134" s="10"/>
      <c r="Y134" s="10"/>
      <c r="Z134" s="10"/>
      <c r="AA134" s="10"/>
      <c r="AB134" s="10"/>
      <c r="AC134" s="10"/>
      <c r="AD134" s="10"/>
      <c r="AE134" s="10"/>
      <c r="AF134" s="10"/>
      <c r="AG134" s="10"/>
      <c r="AH134" s="10"/>
      <c r="AI134" s="10" t="s">
        <v>158</v>
      </c>
      <c r="AJ134" s="12">
        <v>76</v>
      </c>
      <c r="AK134" s="9" t="e">
        <f t="shared" si="1"/>
        <v>#DIV/0!</v>
      </c>
    </row>
    <row r="135" spans="1:37" x14ac:dyDescent="0.25">
      <c r="A135" s="10">
        <v>134</v>
      </c>
      <c r="B135" s="10">
        <v>18</v>
      </c>
      <c r="C135" s="10" t="s">
        <v>548</v>
      </c>
      <c r="D135" s="50" t="s">
        <v>608</v>
      </c>
      <c r="E135" s="10">
        <v>2016</v>
      </c>
      <c r="F135" s="10" t="s">
        <v>127</v>
      </c>
      <c r="G135" s="10" t="s">
        <v>128</v>
      </c>
      <c r="H135" s="10" t="s">
        <v>419</v>
      </c>
      <c r="I135" s="10" t="s">
        <v>242</v>
      </c>
      <c r="J135" s="10" t="s">
        <v>115</v>
      </c>
      <c r="K135" s="10" t="s">
        <v>243</v>
      </c>
      <c r="L135" s="10">
        <v>378</v>
      </c>
      <c r="M135" s="10" t="s">
        <v>191</v>
      </c>
      <c r="N135" s="10" t="s">
        <v>192</v>
      </c>
      <c r="O135" s="10" t="s">
        <v>119</v>
      </c>
      <c r="P135" s="10" t="s">
        <v>161</v>
      </c>
      <c r="Q135" s="10" t="s">
        <v>244</v>
      </c>
      <c r="R135" s="10" t="s">
        <v>245</v>
      </c>
      <c r="S135" s="10">
        <v>25</v>
      </c>
      <c r="T135" s="11">
        <v>47.9253</v>
      </c>
      <c r="U135" s="11">
        <v>-97.032899999999998</v>
      </c>
      <c r="V135" s="10"/>
      <c r="W135" s="10"/>
      <c r="X135" s="10"/>
      <c r="Y135" s="10"/>
      <c r="Z135" s="10"/>
      <c r="AA135" s="10"/>
      <c r="AB135" s="10"/>
      <c r="AC135" s="10"/>
      <c r="AD135" s="10"/>
      <c r="AE135" s="10"/>
      <c r="AF135" s="10"/>
      <c r="AG135" s="10"/>
      <c r="AH135" s="10"/>
      <c r="AI135" s="10" t="s">
        <v>158</v>
      </c>
      <c r="AJ135" s="12">
        <v>66</v>
      </c>
      <c r="AK135" s="9" t="e">
        <f t="shared" si="1"/>
        <v>#DIV/0!</v>
      </c>
    </row>
    <row r="136" spans="1:37" x14ac:dyDescent="0.25">
      <c r="A136" s="10">
        <v>135</v>
      </c>
      <c r="B136" s="10">
        <v>18</v>
      </c>
      <c r="C136" s="10" t="s">
        <v>548</v>
      </c>
      <c r="D136" s="50" t="s">
        <v>608</v>
      </c>
      <c r="E136" s="10">
        <v>2016</v>
      </c>
      <c r="F136" s="10" t="s">
        <v>112</v>
      </c>
      <c r="G136" s="10" t="s">
        <v>113</v>
      </c>
      <c r="H136" s="10" t="s">
        <v>419</v>
      </c>
      <c r="I136" s="10" t="s">
        <v>242</v>
      </c>
      <c r="J136" s="10" t="s">
        <v>115</v>
      </c>
      <c r="K136" s="10" t="s">
        <v>243</v>
      </c>
      <c r="L136" s="10">
        <v>378</v>
      </c>
      <c r="M136" s="10" t="s">
        <v>191</v>
      </c>
      <c r="N136" s="10" t="s">
        <v>192</v>
      </c>
      <c r="O136" s="10" t="s">
        <v>119</v>
      </c>
      <c r="P136" s="10" t="s">
        <v>161</v>
      </c>
      <c r="Q136" s="10" t="s">
        <v>244</v>
      </c>
      <c r="R136" s="10" t="s">
        <v>245</v>
      </c>
      <c r="S136" s="10">
        <v>25</v>
      </c>
      <c r="T136" s="11">
        <v>47.9253</v>
      </c>
      <c r="U136" s="11">
        <v>-97.032899999999998</v>
      </c>
      <c r="V136" s="10"/>
      <c r="W136" s="10"/>
      <c r="X136" s="10"/>
      <c r="Y136" s="10"/>
      <c r="Z136" s="10"/>
      <c r="AA136" s="10"/>
      <c r="AB136" s="10"/>
      <c r="AC136" s="10"/>
      <c r="AD136" s="10"/>
      <c r="AE136" s="10"/>
      <c r="AF136" s="10"/>
      <c r="AG136" s="10"/>
      <c r="AH136" s="10"/>
      <c r="AI136" s="10" t="s">
        <v>158</v>
      </c>
      <c r="AJ136" s="12">
        <v>66</v>
      </c>
      <c r="AK136" s="9" t="e">
        <f t="shared" si="1"/>
        <v>#DIV/0!</v>
      </c>
    </row>
    <row r="137" spans="1:37" x14ac:dyDescent="0.25">
      <c r="A137" s="10">
        <v>136</v>
      </c>
      <c r="B137" s="10">
        <v>18</v>
      </c>
      <c r="C137" s="10" t="s">
        <v>548</v>
      </c>
      <c r="D137" s="50" t="s">
        <v>608</v>
      </c>
      <c r="E137" s="10">
        <v>2016</v>
      </c>
      <c r="F137" s="10" t="s">
        <v>142</v>
      </c>
      <c r="G137" s="10" t="s">
        <v>143</v>
      </c>
      <c r="H137" s="10" t="s">
        <v>143</v>
      </c>
      <c r="I137" s="10" t="s">
        <v>242</v>
      </c>
      <c r="J137" s="10" t="s">
        <v>115</v>
      </c>
      <c r="K137" s="10" t="s">
        <v>243</v>
      </c>
      <c r="L137" s="10">
        <v>378</v>
      </c>
      <c r="M137" s="10" t="s">
        <v>191</v>
      </c>
      <c r="N137" s="10" t="s">
        <v>192</v>
      </c>
      <c r="O137" s="10" t="s">
        <v>119</v>
      </c>
      <c r="P137" s="10" t="s">
        <v>161</v>
      </c>
      <c r="Q137" s="10" t="s">
        <v>244</v>
      </c>
      <c r="R137" s="10" t="s">
        <v>245</v>
      </c>
      <c r="S137" s="10">
        <v>25</v>
      </c>
      <c r="T137" s="11">
        <v>47.9253</v>
      </c>
      <c r="U137" s="11">
        <v>-97.032899999999998</v>
      </c>
      <c r="V137" s="10"/>
      <c r="W137" s="10"/>
      <c r="X137" s="10"/>
      <c r="Y137" s="10"/>
      <c r="Z137" s="10"/>
      <c r="AA137" s="10"/>
      <c r="AB137" s="10"/>
      <c r="AC137" s="10"/>
      <c r="AD137" s="10"/>
      <c r="AE137" s="10"/>
      <c r="AF137" s="10"/>
      <c r="AG137" s="10"/>
      <c r="AH137" s="10"/>
      <c r="AI137" s="10" t="s">
        <v>158</v>
      </c>
      <c r="AJ137" s="12">
        <v>76</v>
      </c>
      <c r="AK137" s="9" t="e">
        <f t="shared" ref="AK137:AK139" si="2">LN(X137/AD137)</f>
        <v>#DIV/0!</v>
      </c>
    </row>
    <row r="138" spans="1:37" x14ac:dyDescent="0.25">
      <c r="A138" s="10">
        <v>137</v>
      </c>
      <c r="B138" s="10">
        <v>18</v>
      </c>
      <c r="C138" s="10" t="s">
        <v>548</v>
      </c>
      <c r="D138" s="50" t="s">
        <v>608</v>
      </c>
      <c r="E138" s="10">
        <v>2016</v>
      </c>
      <c r="F138" s="10" t="s">
        <v>127</v>
      </c>
      <c r="G138" s="10" t="s">
        <v>128</v>
      </c>
      <c r="H138" s="10" t="s">
        <v>419</v>
      </c>
      <c r="I138" s="10" t="s">
        <v>242</v>
      </c>
      <c r="J138" s="10" t="s">
        <v>115</v>
      </c>
      <c r="K138" s="10" t="s">
        <v>243</v>
      </c>
      <c r="L138" s="10">
        <v>378</v>
      </c>
      <c r="M138" s="10" t="s">
        <v>191</v>
      </c>
      <c r="N138" s="10" t="s">
        <v>192</v>
      </c>
      <c r="O138" s="10" t="s">
        <v>119</v>
      </c>
      <c r="P138" s="10" t="s">
        <v>161</v>
      </c>
      <c r="Q138" s="10" t="s">
        <v>244</v>
      </c>
      <c r="R138" s="10" t="s">
        <v>245</v>
      </c>
      <c r="S138" s="10">
        <v>25</v>
      </c>
      <c r="T138" s="11">
        <v>47.9253</v>
      </c>
      <c r="U138" s="11">
        <v>-97.032899999999998</v>
      </c>
      <c r="V138" s="10"/>
      <c r="W138" s="10"/>
      <c r="X138" s="10"/>
      <c r="Y138" s="10"/>
      <c r="Z138" s="10"/>
      <c r="AA138" s="10"/>
      <c r="AB138" s="10"/>
      <c r="AC138" s="10"/>
      <c r="AD138" s="10"/>
      <c r="AE138" s="10"/>
      <c r="AF138" s="10"/>
      <c r="AG138" s="10"/>
      <c r="AH138" s="10"/>
      <c r="AI138" s="10" t="s">
        <v>158</v>
      </c>
      <c r="AJ138" s="12">
        <v>73</v>
      </c>
      <c r="AK138" s="9" t="e">
        <f t="shared" si="2"/>
        <v>#DIV/0!</v>
      </c>
    </row>
    <row r="139" spans="1:37" x14ac:dyDescent="0.25">
      <c r="A139" s="10">
        <v>138</v>
      </c>
      <c r="B139" s="10">
        <v>18</v>
      </c>
      <c r="C139" s="10" t="s">
        <v>548</v>
      </c>
      <c r="D139" s="50" t="s">
        <v>608</v>
      </c>
      <c r="E139" s="10">
        <v>2016</v>
      </c>
      <c r="F139" s="10" t="s">
        <v>112</v>
      </c>
      <c r="G139" s="10" t="s">
        <v>113</v>
      </c>
      <c r="H139" s="10" t="s">
        <v>419</v>
      </c>
      <c r="I139" s="10" t="s">
        <v>242</v>
      </c>
      <c r="J139" s="10" t="s">
        <v>115</v>
      </c>
      <c r="K139" s="10" t="s">
        <v>243</v>
      </c>
      <c r="L139" s="10">
        <v>378</v>
      </c>
      <c r="M139" s="10" t="s">
        <v>191</v>
      </c>
      <c r="N139" s="10" t="s">
        <v>192</v>
      </c>
      <c r="O139" s="10" t="s">
        <v>119</v>
      </c>
      <c r="P139" s="10" t="s">
        <v>161</v>
      </c>
      <c r="Q139" s="10" t="s">
        <v>244</v>
      </c>
      <c r="R139" s="10" t="s">
        <v>245</v>
      </c>
      <c r="S139" s="10">
        <v>25</v>
      </c>
      <c r="T139" s="11">
        <v>47.9253</v>
      </c>
      <c r="U139" s="11">
        <v>-97.032899999999998</v>
      </c>
      <c r="V139" s="10"/>
      <c r="W139" s="10"/>
      <c r="X139" s="10"/>
      <c r="Y139" s="10"/>
      <c r="Z139" s="10"/>
      <c r="AA139" s="10"/>
      <c r="AB139" s="10"/>
      <c r="AC139" s="10"/>
      <c r="AD139" s="10"/>
      <c r="AE139" s="10"/>
      <c r="AF139" s="10"/>
      <c r="AG139" s="10"/>
      <c r="AH139" s="10"/>
      <c r="AI139" s="10" t="s">
        <v>158</v>
      </c>
      <c r="AJ139" s="12">
        <v>40</v>
      </c>
      <c r="AK139" s="9" t="e">
        <f t="shared" si="2"/>
        <v>#DIV/0!</v>
      </c>
    </row>
    <row r="140" spans="1:37" x14ac:dyDescent="0.25">
      <c r="A140" s="10">
        <v>139</v>
      </c>
      <c r="B140" s="10">
        <v>19</v>
      </c>
      <c r="C140" s="10" t="s">
        <v>549</v>
      </c>
      <c r="D140" s="50" t="s">
        <v>609</v>
      </c>
      <c r="E140" s="10">
        <v>2006</v>
      </c>
      <c r="F140" s="10" t="s">
        <v>126</v>
      </c>
      <c r="G140" s="10" t="s">
        <v>113</v>
      </c>
      <c r="H140" s="10" t="s">
        <v>419</v>
      </c>
      <c r="I140" s="10" t="s">
        <v>114</v>
      </c>
      <c r="J140" s="10" t="s">
        <v>115</v>
      </c>
      <c r="K140" s="10" t="s">
        <v>246</v>
      </c>
      <c r="L140" s="10">
        <v>1000</v>
      </c>
      <c r="M140" s="10" t="s">
        <v>117</v>
      </c>
      <c r="N140" s="10" t="s">
        <v>118</v>
      </c>
      <c r="O140" s="10" t="s">
        <v>119</v>
      </c>
      <c r="P140" s="10" t="s">
        <v>120</v>
      </c>
      <c r="Q140" s="10" t="s">
        <v>247</v>
      </c>
      <c r="R140" s="10" t="s">
        <v>157</v>
      </c>
      <c r="S140" s="10">
        <v>0.2</v>
      </c>
      <c r="T140" s="11">
        <v>36.072600000000001</v>
      </c>
      <c r="U140" s="11">
        <v>-79.792000000000002</v>
      </c>
      <c r="V140" s="10" t="s">
        <v>248</v>
      </c>
      <c r="W140" s="10">
        <v>17</v>
      </c>
      <c r="X140" s="10">
        <v>1</v>
      </c>
      <c r="Y140" s="10">
        <v>0.75</v>
      </c>
      <c r="Z140" s="10"/>
      <c r="AA140" s="10"/>
      <c r="AB140" s="10"/>
      <c r="AC140" s="10">
        <v>17</v>
      </c>
      <c r="AD140" s="10">
        <v>4.0999999999999996</v>
      </c>
      <c r="AE140" s="10">
        <v>2</v>
      </c>
      <c r="AF140" s="10"/>
      <c r="AG140" s="10"/>
      <c r="AH140" s="10"/>
      <c r="AI140" s="10" t="s">
        <v>158</v>
      </c>
      <c r="AJ140" s="12"/>
    </row>
    <row r="141" spans="1:37" x14ac:dyDescent="0.25">
      <c r="A141" s="10">
        <v>140</v>
      </c>
      <c r="B141" s="10">
        <v>19</v>
      </c>
      <c r="C141" s="10" t="s">
        <v>549</v>
      </c>
      <c r="D141" s="50" t="s">
        <v>609</v>
      </c>
      <c r="E141" s="10">
        <v>2006</v>
      </c>
      <c r="F141" s="10" t="s">
        <v>166</v>
      </c>
      <c r="G141" s="10" t="s">
        <v>113</v>
      </c>
      <c r="H141" s="10" t="s">
        <v>419</v>
      </c>
      <c r="I141" s="10" t="s">
        <v>114</v>
      </c>
      <c r="J141" s="10" t="s">
        <v>115</v>
      </c>
      <c r="K141" s="10" t="s">
        <v>246</v>
      </c>
      <c r="L141" s="10">
        <v>1000</v>
      </c>
      <c r="M141" s="10" t="s">
        <v>117</v>
      </c>
      <c r="N141" s="10" t="s">
        <v>118</v>
      </c>
      <c r="O141" s="10" t="s">
        <v>119</v>
      </c>
      <c r="P141" s="10" t="s">
        <v>120</v>
      </c>
      <c r="Q141" s="10" t="s">
        <v>247</v>
      </c>
      <c r="R141" s="10" t="s">
        <v>157</v>
      </c>
      <c r="S141" s="10">
        <v>0.2</v>
      </c>
      <c r="T141" s="11">
        <v>36.072600000000001</v>
      </c>
      <c r="U141" s="11">
        <v>-79.792000000000002</v>
      </c>
      <c r="V141" s="10" t="s">
        <v>248</v>
      </c>
      <c r="W141" s="10">
        <v>17</v>
      </c>
      <c r="X141" s="10">
        <v>0.24</v>
      </c>
      <c r="Y141" s="10">
        <v>0.2</v>
      </c>
      <c r="Z141" s="10"/>
      <c r="AA141" s="10"/>
      <c r="AB141" s="10"/>
      <c r="AC141" s="10">
        <v>17</v>
      </c>
      <c r="AD141" s="10">
        <v>2.82</v>
      </c>
      <c r="AE141" s="10">
        <v>1.77</v>
      </c>
      <c r="AF141" s="10"/>
      <c r="AG141" s="10"/>
      <c r="AH141" s="10"/>
      <c r="AI141" s="10" t="s">
        <v>158</v>
      </c>
      <c r="AJ141" s="12"/>
    </row>
    <row r="142" spans="1:37" x14ac:dyDescent="0.25">
      <c r="A142" s="10">
        <v>141</v>
      </c>
      <c r="B142" s="10">
        <v>19</v>
      </c>
      <c r="C142" s="10" t="s">
        <v>549</v>
      </c>
      <c r="D142" s="50" t="s">
        <v>609</v>
      </c>
      <c r="E142" s="10">
        <v>2006</v>
      </c>
      <c r="F142" s="10" t="s">
        <v>112</v>
      </c>
      <c r="G142" s="10" t="s">
        <v>113</v>
      </c>
      <c r="H142" s="10" t="s">
        <v>419</v>
      </c>
      <c r="I142" s="10" t="s">
        <v>114</v>
      </c>
      <c r="J142" s="10" t="s">
        <v>115</v>
      </c>
      <c r="K142" s="10" t="s">
        <v>246</v>
      </c>
      <c r="L142" s="10">
        <v>1000</v>
      </c>
      <c r="M142" s="10" t="s">
        <v>117</v>
      </c>
      <c r="N142" s="10" t="s">
        <v>118</v>
      </c>
      <c r="O142" s="10" t="s">
        <v>119</v>
      </c>
      <c r="P142" s="10" t="s">
        <v>120</v>
      </c>
      <c r="Q142" s="10" t="s">
        <v>247</v>
      </c>
      <c r="R142" s="10" t="s">
        <v>157</v>
      </c>
      <c r="S142" s="10">
        <v>0.2</v>
      </c>
      <c r="T142" s="11">
        <v>36.072600000000001</v>
      </c>
      <c r="U142" s="11">
        <v>-79.792000000000002</v>
      </c>
      <c r="V142" s="10" t="s">
        <v>248</v>
      </c>
      <c r="W142" s="10">
        <v>17</v>
      </c>
      <c r="X142" s="10">
        <v>0.34</v>
      </c>
      <c r="Y142" s="10">
        <v>0.17</v>
      </c>
      <c r="Z142" s="10"/>
      <c r="AA142" s="10"/>
      <c r="AB142" s="10"/>
      <c r="AC142" s="10">
        <v>17</v>
      </c>
      <c r="AD142" s="10">
        <v>0.28000000000000003</v>
      </c>
      <c r="AE142" s="10">
        <v>0.43</v>
      </c>
      <c r="AF142" s="10"/>
      <c r="AG142" s="10"/>
      <c r="AH142" s="10"/>
      <c r="AI142" s="10" t="s">
        <v>158</v>
      </c>
      <c r="AJ142" s="12"/>
    </row>
    <row r="143" spans="1:37" x14ac:dyDescent="0.25">
      <c r="A143" s="10">
        <v>142</v>
      </c>
      <c r="B143" s="10">
        <v>19</v>
      </c>
      <c r="C143" s="10" t="s">
        <v>549</v>
      </c>
      <c r="D143" s="50" t="s">
        <v>609</v>
      </c>
      <c r="E143" s="10">
        <v>2006</v>
      </c>
      <c r="F143" s="10" t="s">
        <v>129</v>
      </c>
      <c r="G143" s="10" t="s">
        <v>113</v>
      </c>
      <c r="H143" s="10" t="s">
        <v>419</v>
      </c>
      <c r="I143" s="10" t="s">
        <v>114</v>
      </c>
      <c r="J143" s="10" t="s">
        <v>115</v>
      </c>
      <c r="K143" s="10" t="s">
        <v>246</v>
      </c>
      <c r="L143" s="10">
        <v>1000</v>
      </c>
      <c r="M143" s="10" t="s">
        <v>117</v>
      </c>
      <c r="N143" s="10" t="s">
        <v>118</v>
      </c>
      <c r="O143" s="10" t="s">
        <v>119</v>
      </c>
      <c r="P143" s="10" t="s">
        <v>120</v>
      </c>
      <c r="Q143" s="10" t="s">
        <v>247</v>
      </c>
      <c r="R143" s="10" t="s">
        <v>157</v>
      </c>
      <c r="S143" s="10">
        <v>0.2</v>
      </c>
      <c r="T143" s="11">
        <v>36.072600000000001</v>
      </c>
      <c r="U143" s="11">
        <v>-79.792000000000002</v>
      </c>
      <c r="V143" s="10" t="s">
        <v>248</v>
      </c>
      <c r="W143" s="10">
        <v>17</v>
      </c>
      <c r="X143" s="10">
        <v>1.35</v>
      </c>
      <c r="Y143" s="10">
        <v>0.7</v>
      </c>
      <c r="Z143" s="10"/>
      <c r="AA143" s="10"/>
      <c r="AB143" s="10"/>
      <c r="AC143" s="10">
        <v>17</v>
      </c>
      <c r="AD143" s="10">
        <v>4.38</v>
      </c>
      <c r="AE143" s="10">
        <v>2.0699999999999998</v>
      </c>
      <c r="AF143" s="10"/>
      <c r="AG143" s="10"/>
      <c r="AH143" s="10"/>
      <c r="AI143" s="10" t="s">
        <v>158</v>
      </c>
      <c r="AJ143" s="12"/>
    </row>
    <row r="144" spans="1:37" x14ac:dyDescent="0.25">
      <c r="A144" s="10">
        <v>143</v>
      </c>
      <c r="B144" s="10">
        <v>19</v>
      </c>
      <c r="C144" s="10" t="s">
        <v>549</v>
      </c>
      <c r="D144" s="50" t="s">
        <v>609</v>
      </c>
      <c r="E144" s="10">
        <v>2006</v>
      </c>
      <c r="F144" s="10" t="s">
        <v>127</v>
      </c>
      <c r="G144" s="10" t="s">
        <v>128</v>
      </c>
      <c r="H144" s="10" t="s">
        <v>419</v>
      </c>
      <c r="I144" s="10" t="s">
        <v>114</v>
      </c>
      <c r="J144" s="10" t="s">
        <v>115</v>
      </c>
      <c r="K144" s="10" t="s">
        <v>246</v>
      </c>
      <c r="L144" s="10">
        <v>1000</v>
      </c>
      <c r="M144" s="10" t="s">
        <v>117</v>
      </c>
      <c r="N144" s="10" t="s">
        <v>118</v>
      </c>
      <c r="O144" s="10" t="s">
        <v>119</v>
      </c>
      <c r="P144" s="10" t="s">
        <v>120</v>
      </c>
      <c r="Q144" s="10" t="s">
        <v>247</v>
      </c>
      <c r="R144" s="10" t="s">
        <v>157</v>
      </c>
      <c r="S144" s="10">
        <v>0.2</v>
      </c>
      <c r="T144" s="11">
        <v>36.072600000000001</v>
      </c>
      <c r="U144" s="11">
        <v>-79.792000000000002</v>
      </c>
      <c r="V144" s="10" t="s">
        <v>248</v>
      </c>
      <c r="W144" s="10">
        <v>17</v>
      </c>
      <c r="X144" s="10">
        <v>0.11</v>
      </c>
      <c r="Y144" s="10">
        <v>0.13</v>
      </c>
      <c r="Z144" s="10"/>
      <c r="AA144" s="10"/>
      <c r="AB144" s="10"/>
      <c r="AC144" s="10">
        <v>17</v>
      </c>
      <c r="AD144" s="10">
        <v>0.56000000000000005</v>
      </c>
      <c r="AE144" s="10">
        <v>0.39</v>
      </c>
      <c r="AF144" s="10"/>
      <c r="AG144" s="10"/>
      <c r="AH144" s="10"/>
      <c r="AI144" s="10" t="s">
        <v>158</v>
      </c>
      <c r="AJ144" s="12"/>
    </row>
    <row r="145" spans="1:37" x14ac:dyDescent="0.25">
      <c r="A145" s="10">
        <v>144</v>
      </c>
      <c r="B145" s="10">
        <v>19</v>
      </c>
      <c r="C145" s="10" t="s">
        <v>549</v>
      </c>
      <c r="D145" s="50" t="s">
        <v>609</v>
      </c>
      <c r="E145" s="10">
        <v>2006</v>
      </c>
      <c r="F145" s="10" t="s">
        <v>169</v>
      </c>
      <c r="G145" s="10" t="s">
        <v>128</v>
      </c>
      <c r="H145" s="10" t="s">
        <v>419</v>
      </c>
      <c r="I145" s="10" t="s">
        <v>114</v>
      </c>
      <c r="J145" s="10" t="s">
        <v>115</v>
      </c>
      <c r="K145" s="10" t="s">
        <v>246</v>
      </c>
      <c r="L145" s="10">
        <v>1000</v>
      </c>
      <c r="M145" s="10" t="s">
        <v>117</v>
      </c>
      <c r="N145" s="10" t="s">
        <v>118</v>
      </c>
      <c r="O145" s="10" t="s">
        <v>119</v>
      </c>
      <c r="P145" s="10" t="s">
        <v>120</v>
      </c>
      <c r="Q145" s="10" t="s">
        <v>247</v>
      </c>
      <c r="R145" s="10" t="s">
        <v>157</v>
      </c>
      <c r="S145" s="10">
        <v>0.2</v>
      </c>
      <c r="T145" s="11">
        <v>36.072600000000001</v>
      </c>
      <c r="U145" s="11">
        <v>-79.792000000000002</v>
      </c>
      <c r="V145" s="10" t="s">
        <v>248</v>
      </c>
      <c r="W145" s="10">
        <v>17</v>
      </c>
      <c r="X145" s="10">
        <v>0.05</v>
      </c>
      <c r="Y145" s="10">
        <v>0.09</v>
      </c>
      <c r="Z145" s="10"/>
      <c r="AA145" s="10"/>
      <c r="AB145" s="10"/>
      <c r="AC145" s="10">
        <v>17</v>
      </c>
      <c r="AD145" s="10">
        <v>0.52</v>
      </c>
      <c r="AE145" s="10">
        <v>0.37</v>
      </c>
      <c r="AF145" s="10"/>
      <c r="AG145" s="10"/>
      <c r="AH145" s="10"/>
      <c r="AI145" s="10" t="s">
        <v>158</v>
      </c>
      <c r="AJ145" s="12"/>
    </row>
    <row r="146" spans="1:37" x14ac:dyDescent="0.25">
      <c r="A146" s="10">
        <v>145</v>
      </c>
      <c r="B146" s="10">
        <v>19</v>
      </c>
      <c r="C146" s="10" t="s">
        <v>549</v>
      </c>
      <c r="D146" s="50" t="s">
        <v>609</v>
      </c>
      <c r="E146" s="10">
        <v>2006</v>
      </c>
      <c r="F146" s="10" t="s">
        <v>126</v>
      </c>
      <c r="G146" s="10" t="s">
        <v>113</v>
      </c>
      <c r="H146" s="10" t="s">
        <v>419</v>
      </c>
      <c r="I146" s="10" t="s">
        <v>114</v>
      </c>
      <c r="J146" s="10" t="s">
        <v>115</v>
      </c>
      <c r="K146" s="10" t="s">
        <v>246</v>
      </c>
      <c r="L146" s="10">
        <v>1000</v>
      </c>
      <c r="M146" s="10" t="s">
        <v>117</v>
      </c>
      <c r="N146" s="10" t="s">
        <v>118</v>
      </c>
      <c r="O146" s="10" t="s">
        <v>119</v>
      </c>
      <c r="P146" s="10" t="s">
        <v>120</v>
      </c>
      <c r="Q146" s="10" t="s">
        <v>247</v>
      </c>
      <c r="R146" s="10" t="s">
        <v>157</v>
      </c>
      <c r="S146" s="10">
        <v>0.2</v>
      </c>
      <c r="T146" s="11">
        <v>36.072600000000001</v>
      </c>
      <c r="U146" s="11">
        <v>-79.792000000000002</v>
      </c>
      <c r="V146" s="10" t="s">
        <v>248</v>
      </c>
      <c r="W146" s="10">
        <v>15</v>
      </c>
      <c r="X146" s="10">
        <v>0.76</v>
      </c>
      <c r="Y146" s="10">
        <v>0.47</v>
      </c>
      <c r="Z146" s="10"/>
      <c r="AA146" s="10"/>
      <c r="AB146" s="10"/>
      <c r="AC146" s="10">
        <v>15</v>
      </c>
      <c r="AD146" s="10">
        <v>4.9000000000000004</v>
      </c>
      <c r="AE146" s="10">
        <v>3.5</v>
      </c>
      <c r="AF146" s="10"/>
      <c r="AG146" s="10"/>
      <c r="AH146" s="10"/>
      <c r="AI146" s="10" t="s">
        <v>158</v>
      </c>
      <c r="AJ146" s="12"/>
      <c r="AK146" s="9">
        <f t="shared" ref="AK146:AK200" si="3">LN(X146/AD146)</f>
        <v>-1.8636720508183413</v>
      </c>
    </row>
    <row r="147" spans="1:37" x14ac:dyDescent="0.25">
      <c r="A147" s="10">
        <v>146</v>
      </c>
      <c r="B147" s="10">
        <v>19</v>
      </c>
      <c r="C147" s="10" t="s">
        <v>549</v>
      </c>
      <c r="D147" s="50" t="s">
        <v>609</v>
      </c>
      <c r="E147" s="10">
        <v>2006</v>
      </c>
      <c r="F147" s="10" t="s">
        <v>166</v>
      </c>
      <c r="G147" s="10" t="s">
        <v>113</v>
      </c>
      <c r="H147" s="10" t="s">
        <v>419</v>
      </c>
      <c r="I147" s="10" t="s">
        <v>114</v>
      </c>
      <c r="J147" s="10" t="s">
        <v>115</v>
      </c>
      <c r="K147" s="10" t="s">
        <v>246</v>
      </c>
      <c r="L147" s="10">
        <v>1000</v>
      </c>
      <c r="M147" s="10" t="s">
        <v>117</v>
      </c>
      <c r="N147" s="10" t="s">
        <v>118</v>
      </c>
      <c r="O147" s="10" t="s">
        <v>119</v>
      </c>
      <c r="P147" s="10" t="s">
        <v>120</v>
      </c>
      <c r="Q147" s="10" t="s">
        <v>247</v>
      </c>
      <c r="R147" s="10" t="s">
        <v>157</v>
      </c>
      <c r="S147" s="10">
        <v>0.2</v>
      </c>
      <c r="T147" s="11">
        <v>36.072600000000001</v>
      </c>
      <c r="U147" s="11">
        <v>-79.792000000000002</v>
      </c>
      <c r="V147" s="10" t="s">
        <v>248</v>
      </c>
      <c r="W147" s="10">
        <v>15</v>
      </c>
      <c r="X147" s="10">
        <v>0.22</v>
      </c>
      <c r="Y147" s="10">
        <v>0.18</v>
      </c>
      <c r="Z147" s="10"/>
      <c r="AA147" s="10"/>
      <c r="AB147" s="10"/>
      <c r="AC147" s="10">
        <v>15</v>
      </c>
      <c r="AD147" s="10">
        <v>1.54</v>
      </c>
      <c r="AE147" s="10">
        <v>1.26</v>
      </c>
      <c r="AF147" s="10"/>
      <c r="AG147" s="10"/>
      <c r="AH147" s="10"/>
      <c r="AI147" s="10" t="s">
        <v>158</v>
      </c>
      <c r="AJ147" s="12"/>
      <c r="AK147" s="9">
        <f t="shared" si="3"/>
        <v>-1.9459101490553135</v>
      </c>
    </row>
    <row r="148" spans="1:37" x14ac:dyDescent="0.25">
      <c r="A148" s="10">
        <v>147</v>
      </c>
      <c r="B148" s="10">
        <v>19</v>
      </c>
      <c r="C148" s="10" t="s">
        <v>549</v>
      </c>
      <c r="D148" s="50" t="s">
        <v>609</v>
      </c>
      <c r="E148" s="10">
        <v>2006</v>
      </c>
      <c r="F148" s="10" t="s">
        <v>112</v>
      </c>
      <c r="G148" s="10" t="s">
        <v>113</v>
      </c>
      <c r="H148" s="10" t="s">
        <v>419</v>
      </c>
      <c r="I148" s="10" t="s">
        <v>114</v>
      </c>
      <c r="J148" s="10" t="s">
        <v>115</v>
      </c>
      <c r="K148" s="10" t="s">
        <v>246</v>
      </c>
      <c r="L148" s="10">
        <v>1000</v>
      </c>
      <c r="M148" s="10" t="s">
        <v>117</v>
      </c>
      <c r="N148" s="10" t="s">
        <v>118</v>
      </c>
      <c r="O148" s="10" t="s">
        <v>119</v>
      </c>
      <c r="P148" s="10" t="s">
        <v>120</v>
      </c>
      <c r="Q148" s="10" t="s">
        <v>247</v>
      </c>
      <c r="R148" s="10" t="s">
        <v>157</v>
      </c>
      <c r="S148" s="10">
        <v>0.2</v>
      </c>
      <c r="T148" s="11">
        <v>36.072600000000001</v>
      </c>
      <c r="U148" s="11">
        <v>-79.792000000000002</v>
      </c>
      <c r="V148" s="10" t="s">
        <v>248</v>
      </c>
      <c r="W148" s="10">
        <v>15</v>
      </c>
      <c r="X148" s="10">
        <v>0.5</v>
      </c>
      <c r="Y148" s="10">
        <v>0.32</v>
      </c>
      <c r="Z148" s="10"/>
      <c r="AA148" s="10"/>
      <c r="AB148" s="10"/>
      <c r="AC148" s="10">
        <v>15</v>
      </c>
      <c r="AD148" s="10">
        <v>0.3</v>
      </c>
      <c r="AE148" s="10">
        <v>0.42</v>
      </c>
      <c r="AF148" s="10"/>
      <c r="AG148" s="10"/>
      <c r="AH148" s="10"/>
      <c r="AI148" s="10" t="s">
        <v>158</v>
      </c>
      <c r="AJ148" s="12"/>
      <c r="AK148" s="9">
        <f t="shared" si="3"/>
        <v>0.51082562376599072</v>
      </c>
    </row>
    <row r="149" spans="1:37" x14ac:dyDescent="0.25">
      <c r="A149" s="10">
        <v>148</v>
      </c>
      <c r="B149" s="10">
        <v>19</v>
      </c>
      <c r="C149" s="10" t="s">
        <v>549</v>
      </c>
      <c r="D149" s="50" t="s">
        <v>609</v>
      </c>
      <c r="E149" s="10">
        <v>2006</v>
      </c>
      <c r="F149" s="10" t="s">
        <v>129</v>
      </c>
      <c r="G149" s="10" t="s">
        <v>113</v>
      </c>
      <c r="H149" s="10" t="s">
        <v>419</v>
      </c>
      <c r="I149" s="10" t="s">
        <v>114</v>
      </c>
      <c r="J149" s="10" t="s">
        <v>115</v>
      </c>
      <c r="K149" s="10" t="s">
        <v>246</v>
      </c>
      <c r="L149" s="10">
        <v>1000</v>
      </c>
      <c r="M149" s="10" t="s">
        <v>117</v>
      </c>
      <c r="N149" s="10" t="s">
        <v>118</v>
      </c>
      <c r="O149" s="10" t="s">
        <v>119</v>
      </c>
      <c r="P149" s="10" t="s">
        <v>120</v>
      </c>
      <c r="Q149" s="10" t="s">
        <v>247</v>
      </c>
      <c r="R149" s="10" t="s">
        <v>157</v>
      </c>
      <c r="S149" s="10">
        <v>0.2</v>
      </c>
      <c r="T149" s="11">
        <v>36.072600000000001</v>
      </c>
      <c r="U149" s="11">
        <v>-79.792000000000002</v>
      </c>
      <c r="V149" s="10" t="s">
        <v>248</v>
      </c>
      <c r="W149" s="10">
        <v>15</v>
      </c>
      <c r="X149" s="10">
        <v>1.27</v>
      </c>
      <c r="Y149" s="10">
        <v>0.55000000000000004</v>
      </c>
      <c r="Z149" s="10"/>
      <c r="AA149" s="10"/>
      <c r="AB149" s="10"/>
      <c r="AC149" s="10">
        <v>15</v>
      </c>
      <c r="AD149" s="10">
        <v>5.23</v>
      </c>
      <c r="AE149" s="10">
        <v>3.42</v>
      </c>
      <c r="AF149" s="10"/>
      <c r="AG149" s="10"/>
      <c r="AH149" s="10"/>
      <c r="AI149" s="10" t="s">
        <v>158</v>
      </c>
      <c r="AJ149" s="12"/>
      <c r="AK149" s="9">
        <f t="shared" si="3"/>
        <v>-1.4153943776063318</v>
      </c>
    </row>
    <row r="150" spans="1:37" x14ac:dyDescent="0.25">
      <c r="A150" s="10">
        <v>149</v>
      </c>
      <c r="B150" s="10">
        <v>19</v>
      </c>
      <c r="C150" s="10" t="s">
        <v>549</v>
      </c>
      <c r="D150" s="50" t="s">
        <v>609</v>
      </c>
      <c r="E150" s="10">
        <v>2006</v>
      </c>
      <c r="F150" s="10" t="s">
        <v>127</v>
      </c>
      <c r="G150" s="10" t="s">
        <v>128</v>
      </c>
      <c r="H150" s="10" t="s">
        <v>419</v>
      </c>
      <c r="I150" s="10" t="s">
        <v>114</v>
      </c>
      <c r="J150" s="10" t="s">
        <v>115</v>
      </c>
      <c r="K150" s="10" t="s">
        <v>246</v>
      </c>
      <c r="L150" s="10">
        <v>1000</v>
      </c>
      <c r="M150" s="10" t="s">
        <v>117</v>
      </c>
      <c r="N150" s="10" t="s">
        <v>118</v>
      </c>
      <c r="O150" s="10" t="s">
        <v>119</v>
      </c>
      <c r="P150" s="10" t="s">
        <v>120</v>
      </c>
      <c r="Q150" s="10" t="s">
        <v>247</v>
      </c>
      <c r="R150" s="10" t="s">
        <v>157</v>
      </c>
      <c r="S150" s="10">
        <v>0.2</v>
      </c>
      <c r="T150" s="11">
        <v>36.072600000000001</v>
      </c>
      <c r="U150" s="11">
        <v>-79.792000000000002</v>
      </c>
      <c r="V150" s="10" t="s">
        <v>248</v>
      </c>
      <c r="W150" s="10">
        <v>15</v>
      </c>
      <c r="X150" s="10">
        <v>0.1</v>
      </c>
      <c r="Y150" s="10">
        <v>8.3000000000000004E-2</v>
      </c>
      <c r="Z150" s="10"/>
      <c r="AA150" s="10"/>
      <c r="AB150" s="10"/>
      <c r="AC150" s="10">
        <v>15</v>
      </c>
      <c r="AD150" s="10">
        <v>3</v>
      </c>
      <c r="AE150" s="10">
        <v>3.4</v>
      </c>
      <c r="AF150" s="10"/>
      <c r="AG150" s="10"/>
      <c r="AH150" s="10"/>
      <c r="AI150" s="10" t="s">
        <v>158</v>
      </c>
      <c r="AJ150" s="12"/>
      <c r="AK150" s="9">
        <f t="shared" si="3"/>
        <v>-3.4011973816621555</v>
      </c>
    </row>
    <row r="151" spans="1:37" x14ac:dyDescent="0.25">
      <c r="A151" s="10">
        <v>150</v>
      </c>
      <c r="B151" s="10">
        <v>19</v>
      </c>
      <c r="C151" s="10" t="s">
        <v>549</v>
      </c>
      <c r="D151" s="50" t="s">
        <v>609</v>
      </c>
      <c r="E151" s="10">
        <v>2006</v>
      </c>
      <c r="F151" s="10" t="s">
        <v>169</v>
      </c>
      <c r="G151" s="10" t="s">
        <v>128</v>
      </c>
      <c r="H151" s="10" t="s">
        <v>419</v>
      </c>
      <c r="I151" s="10" t="s">
        <v>114</v>
      </c>
      <c r="J151" s="10" t="s">
        <v>115</v>
      </c>
      <c r="K151" s="10" t="s">
        <v>246</v>
      </c>
      <c r="L151" s="10">
        <v>1000</v>
      </c>
      <c r="M151" s="10" t="s">
        <v>117</v>
      </c>
      <c r="N151" s="10" t="s">
        <v>118</v>
      </c>
      <c r="O151" s="10" t="s">
        <v>119</v>
      </c>
      <c r="P151" s="10" t="s">
        <v>120</v>
      </c>
      <c r="Q151" s="10" t="s">
        <v>247</v>
      </c>
      <c r="R151" s="10" t="s">
        <v>157</v>
      </c>
      <c r="S151" s="10">
        <v>0.2</v>
      </c>
      <c r="T151" s="11">
        <v>36.072600000000001</v>
      </c>
      <c r="U151" s="11">
        <v>-79.792000000000002</v>
      </c>
      <c r="V151" s="10" t="s">
        <v>248</v>
      </c>
      <c r="W151" s="10">
        <v>15</v>
      </c>
      <c r="X151" s="10">
        <v>5.6000000000000001E-2</v>
      </c>
      <c r="Y151" s="10">
        <v>6.3E-2</v>
      </c>
      <c r="Z151" s="10"/>
      <c r="AA151" s="10"/>
      <c r="AB151" s="10"/>
      <c r="AC151" s="10">
        <v>15</v>
      </c>
      <c r="AD151" s="10">
        <v>2.2000000000000002</v>
      </c>
      <c r="AE151" s="10">
        <v>2.9</v>
      </c>
      <c r="AF151" s="10"/>
      <c r="AG151" s="10"/>
      <c r="AH151" s="10"/>
      <c r="AI151" s="10" t="s">
        <v>158</v>
      </c>
      <c r="AJ151" s="12"/>
      <c r="AK151" s="9">
        <f t="shared" si="3"/>
        <v>-3.6708609486112582</v>
      </c>
    </row>
    <row r="152" spans="1:37" x14ac:dyDescent="0.25">
      <c r="A152" s="10">
        <v>151</v>
      </c>
      <c r="B152" s="10">
        <v>19</v>
      </c>
      <c r="C152" s="10" t="s">
        <v>549</v>
      </c>
      <c r="D152" s="50" t="s">
        <v>609</v>
      </c>
      <c r="E152" s="10">
        <v>2006</v>
      </c>
      <c r="F152" s="10" t="s">
        <v>125</v>
      </c>
      <c r="G152" s="10" t="s">
        <v>113</v>
      </c>
      <c r="H152" s="10" t="s">
        <v>419</v>
      </c>
      <c r="I152" s="10" t="s">
        <v>114</v>
      </c>
      <c r="J152" s="10" t="s">
        <v>115</v>
      </c>
      <c r="K152" s="10" t="s">
        <v>246</v>
      </c>
      <c r="L152" s="10">
        <v>1000</v>
      </c>
      <c r="M152" s="10" t="s">
        <v>117</v>
      </c>
      <c r="N152" s="10" t="s">
        <v>118</v>
      </c>
      <c r="O152" s="10" t="s">
        <v>119</v>
      </c>
      <c r="P152" s="10" t="s">
        <v>120</v>
      </c>
      <c r="Q152" s="10" t="s">
        <v>247</v>
      </c>
      <c r="R152" s="10" t="s">
        <v>157</v>
      </c>
      <c r="S152" s="10">
        <v>0.2</v>
      </c>
      <c r="T152" s="11">
        <v>36.072600000000001</v>
      </c>
      <c r="U152" s="11">
        <v>-79.792000000000002</v>
      </c>
      <c r="V152" s="10" t="s">
        <v>248</v>
      </c>
      <c r="W152" s="10">
        <v>11</v>
      </c>
      <c r="X152" s="10">
        <v>0.59</v>
      </c>
      <c r="Y152" s="10"/>
      <c r="Z152" s="10"/>
      <c r="AA152" s="10"/>
      <c r="AB152" s="10"/>
      <c r="AC152" s="10">
        <v>11</v>
      </c>
      <c r="AD152" s="10">
        <v>0.6</v>
      </c>
      <c r="AE152" s="10"/>
      <c r="AF152" s="10"/>
      <c r="AG152" s="10"/>
      <c r="AH152" s="10"/>
      <c r="AI152" s="10" t="s">
        <v>124</v>
      </c>
      <c r="AJ152" s="12"/>
      <c r="AK152" s="9">
        <f t="shared" si="3"/>
        <v>-1.6807118316381289E-2</v>
      </c>
    </row>
    <row r="153" spans="1:37" x14ac:dyDescent="0.25">
      <c r="A153" s="10">
        <v>152</v>
      </c>
      <c r="B153" s="10">
        <v>19</v>
      </c>
      <c r="C153" s="10" t="s">
        <v>549</v>
      </c>
      <c r="D153" s="50" t="s">
        <v>609</v>
      </c>
      <c r="E153" s="10">
        <v>2006</v>
      </c>
      <c r="F153" s="10" t="s">
        <v>142</v>
      </c>
      <c r="G153" s="10" t="s">
        <v>143</v>
      </c>
      <c r="H153" s="10" t="s">
        <v>143</v>
      </c>
      <c r="I153" s="10" t="s">
        <v>114</v>
      </c>
      <c r="J153" s="10" t="s">
        <v>115</v>
      </c>
      <c r="K153" s="10" t="s">
        <v>246</v>
      </c>
      <c r="L153" s="10">
        <v>1000</v>
      </c>
      <c r="M153" s="10" t="s">
        <v>117</v>
      </c>
      <c r="N153" s="10" t="s">
        <v>118</v>
      </c>
      <c r="O153" s="10" t="s">
        <v>119</v>
      </c>
      <c r="P153" s="10" t="s">
        <v>120</v>
      </c>
      <c r="Q153" s="10" t="s">
        <v>247</v>
      </c>
      <c r="R153" s="10" t="s">
        <v>157</v>
      </c>
      <c r="S153" s="10">
        <v>0.2</v>
      </c>
      <c r="T153" s="11">
        <v>36.072600000000001</v>
      </c>
      <c r="U153" s="11">
        <v>-79.792000000000002</v>
      </c>
      <c r="V153" s="10" t="s">
        <v>248</v>
      </c>
      <c r="W153" s="10">
        <v>11</v>
      </c>
      <c r="X153" s="10">
        <v>18</v>
      </c>
      <c r="Y153" s="10"/>
      <c r="Z153" s="10"/>
      <c r="AA153" s="10"/>
      <c r="AB153" s="10"/>
      <c r="AC153" s="10">
        <v>11</v>
      </c>
      <c r="AD153" s="10">
        <v>48</v>
      </c>
      <c r="AE153" s="10"/>
      <c r="AF153" s="10"/>
      <c r="AG153" s="10"/>
      <c r="AH153" s="10"/>
      <c r="AI153" s="10" t="s">
        <v>124</v>
      </c>
      <c r="AJ153" s="12"/>
      <c r="AK153" s="9">
        <f t="shared" si="3"/>
        <v>-0.98082925301172619</v>
      </c>
    </row>
    <row r="154" spans="1:37" x14ac:dyDescent="0.25">
      <c r="A154" s="10">
        <v>153</v>
      </c>
      <c r="B154" s="10">
        <v>19</v>
      </c>
      <c r="C154" s="10" t="s">
        <v>549</v>
      </c>
      <c r="D154" s="50" t="s">
        <v>609</v>
      </c>
      <c r="E154" s="10">
        <v>2006</v>
      </c>
      <c r="F154" s="10" t="s">
        <v>125</v>
      </c>
      <c r="G154" s="10" t="s">
        <v>113</v>
      </c>
      <c r="H154" s="10" t="s">
        <v>419</v>
      </c>
      <c r="I154" s="10" t="s">
        <v>114</v>
      </c>
      <c r="J154" s="10" t="s">
        <v>115</v>
      </c>
      <c r="K154" s="10" t="s">
        <v>246</v>
      </c>
      <c r="L154" s="10">
        <v>1000</v>
      </c>
      <c r="M154" s="10" t="s">
        <v>117</v>
      </c>
      <c r="N154" s="10" t="s">
        <v>118</v>
      </c>
      <c r="O154" s="10" t="s">
        <v>119</v>
      </c>
      <c r="P154" s="10" t="s">
        <v>120</v>
      </c>
      <c r="Q154" s="10" t="s">
        <v>249</v>
      </c>
      <c r="R154" s="10" t="s">
        <v>157</v>
      </c>
      <c r="S154" s="10">
        <v>0.06</v>
      </c>
      <c r="T154" s="11">
        <v>35.913200000000003</v>
      </c>
      <c r="U154" s="11">
        <v>-79.055800000000005</v>
      </c>
      <c r="V154" s="10" t="s">
        <v>248</v>
      </c>
      <c r="W154" s="10">
        <v>10</v>
      </c>
      <c r="X154" s="10">
        <v>0.33</v>
      </c>
      <c r="Y154" s="10"/>
      <c r="Z154" s="10"/>
      <c r="AA154" s="10"/>
      <c r="AB154" s="10"/>
      <c r="AC154" s="10">
        <v>10</v>
      </c>
      <c r="AD154" s="10">
        <v>4.4999999999999998E-2</v>
      </c>
      <c r="AE154" s="10"/>
      <c r="AF154" s="10"/>
      <c r="AG154" s="10"/>
      <c r="AH154" s="10"/>
      <c r="AI154" s="10" t="s">
        <v>124</v>
      </c>
      <c r="AJ154" s="12"/>
      <c r="AK154" s="9">
        <f t="shared" si="3"/>
        <v>1.9924301646902063</v>
      </c>
    </row>
    <row r="155" spans="1:37" x14ac:dyDescent="0.25">
      <c r="A155" s="10">
        <v>154</v>
      </c>
      <c r="B155" s="10">
        <v>20</v>
      </c>
      <c r="C155" s="10" t="s">
        <v>550</v>
      </c>
      <c r="D155" s="50" t="s">
        <v>610</v>
      </c>
      <c r="E155" s="10">
        <v>2000</v>
      </c>
      <c r="F155" s="10" t="s">
        <v>112</v>
      </c>
      <c r="G155" s="10" t="s">
        <v>113</v>
      </c>
      <c r="H155" s="10" t="s">
        <v>419</v>
      </c>
      <c r="I155" s="10" t="s">
        <v>132</v>
      </c>
      <c r="J155" s="10" t="s">
        <v>133</v>
      </c>
      <c r="K155" s="10" t="s">
        <v>250</v>
      </c>
      <c r="L155" s="10">
        <v>393</v>
      </c>
      <c r="M155" s="10" t="s">
        <v>227</v>
      </c>
      <c r="N155" s="10" t="s">
        <v>177</v>
      </c>
      <c r="O155" s="10" t="s">
        <v>119</v>
      </c>
      <c r="P155" s="10" t="s">
        <v>120</v>
      </c>
      <c r="Q155" s="10" t="s">
        <v>251</v>
      </c>
      <c r="R155" s="10" t="s">
        <v>186</v>
      </c>
      <c r="S155" s="10">
        <v>3</v>
      </c>
      <c r="T155" s="11">
        <v>39.242100000000001</v>
      </c>
      <c r="U155" s="11">
        <v>-121.4091</v>
      </c>
      <c r="V155" s="10">
        <v>1997</v>
      </c>
      <c r="W155" s="10">
        <v>49</v>
      </c>
      <c r="X155" s="10">
        <v>1.03</v>
      </c>
      <c r="Y155" s="10"/>
      <c r="Z155" s="10">
        <v>0.14000000000000001</v>
      </c>
      <c r="AA155" s="10"/>
      <c r="AB155" s="10"/>
      <c r="AC155" s="10">
        <v>69</v>
      </c>
      <c r="AD155" s="10">
        <v>0.68</v>
      </c>
      <c r="AE155" s="10"/>
      <c r="AF155" s="10">
        <v>7.0000000000000007E-2</v>
      </c>
      <c r="AG155" s="10"/>
      <c r="AH155" s="10"/>
      <c r="AI155" s="10" t="s">
        <v>158</v>
      </c>
      <c r="AJ155" s="12"/>
      <c r="AK155" s="9">
        <f t="shared" si="3"/>
        <v>0.41522128305352901</v>
      </c>
    </row>
    <row r="156" spans="1:37" x14ac:dyDescent="0.25">
      <c r="A156" s="10">
        <v>155</v>
      </c>
      <c r="B156" s="10">
        <v>20</v>
      </c>
      <c r="C156" s="10" t="s">
        <v>550</v>
      </c>
      <c r="D156" s="50" t="s">
        <v>610</v>
      </c>
      <c r="E156" s="10">
        <v>2000</v>
      </c>
      <c r="F156" s="10" t="s">
        <v>127</v>
      </c>
      <c r="G156" s="10" t="s">
        <v>128</v>
      </c>
      <c r="H156" s="10" t="s">
        <v>419</v>
      </c>
      <c r="I156" s="10" t="s">
        <v>132</v>
      </c>
      <c r="J156" s="10" t="s">
        <v>133</v>
      </c>
      <c r="K156" s="10" t="s">
        <v>250</v>
      </c>
      <c r="L156" s="10">
        <v>393</v>
      </c>
      <c r="M156" s="10" t="s">
        <v>227</v>
      </c>
      <c r="N156" s="10" t="s">
        <v>177</v>
      </c>
      <c r="O156" s="10" t="s">
        <v>119</v>
      </c>
      <c r="P156" s="10" t="s">
        <v>120</v>
      </c>
      <c r="Q156" s="10" t="s">
        <v>251</v>
      </c>
      <c r="R156" s="10" t="s">
        <v>186</v>
      </c>
      <c r="S156" s="10">
        <v>3</v>
      </c>
      <c r="T156" s="11">
        <v>39.242100000000001</v>
      </c>
      <c r="U156" s="11">
        <v>-121.4091</v>
      </c>
      <c r="V156" s="10">
        <v>1997</v>
      </c>
      <c r="W156" s="10">
        <v>49</v>
      </c>
      <c r="X156" s="10">
        <v>0.17</v>
      </c>
      <c r="Y156" s="10"/>
      <c r="Z156" s="10">
        <v>0.02</v>
      </c>
      <c r="AA156" s="10"/>
      <c r="AB156" s="10"/>
      <c r="AC156" s="10">
        <v>69</v>
      </c>
      <c r="AD156" s="10">
        <v>0.16</v>
      </c>
      <c r="AE156" s="10"/>
      <c r="AF156" s="10">
        <v>0.02</v>
      </c>
      <c r="AG156" s="10"/>
      <c r="AH156" s="10"/>
      <c r="AI156" s="10" t="s">
        <v>158</v>
      </c>
      <c r="AJ156" s="12"/>
      <c r="AK156" s="9">
        <f t="shared" si="3"/>
        <v>6.062462181643484E-2</v>
      </c>
    </row>
    <row r="157" spans="1:37" x14ac:dyDescent="0.25">
      <c r="A157" s="10">
        <v>156</v>
      </c>
      <c r="B157" s="10">
        <v>20</v>
      </c>
      <c r="C157" s="10" t="s">
        <v>550</v>
      </c>
      <c r="D157" s="50" t="s">
        <v>610</v>
      </c>
      <c r="E157" s="10">
        <v>2000</v>
      </c>
      <c r="F157" s="10" t="s">
        <v>142</v>
      </c>
      <c r="G157" s="10" t="s">
        <v>143</v>
      </c>
      <c r="H157" s="10" t="s">
        <v>143</v>
      </c>
      <c r="I157" s="10" t="s">
        <v>132</v>
      </c>
      <c r="J157" s="10" t="s">
        <v>133</v>
      </c>
      <c r="K157" s="10" t="s">
        <v>250</v>
      </c>
      <c r="L157" s="10">
        <v>393</v>
      </c>
      <c r="M157" s="10" t="s">
        <v>227</v>
      </c>
      <c r="N157" s="10" t="s">
        <v>177</v>
      </c>
      <c r="O157" s="10" t="s">
        <v>119</v>
      </c>
      <c r="P157" s="10" t="s">
        <v>120</v>
      </c>
      <c r="Q157" s="10" t="s">
        <v>251</v>
      </c>
      <c r="R157" s="10" t="s">
        <v>186</v>
      </c>
      <c r="S157" s="10">
        <v>3</v>
      </c>
      <c r="T157" s="11">
        <v>39.242100000000001</v>
      </c>
      <c r="U157" s="11">
        <v>-121.4091</v>
      </c>
      <c r="V157" s="10">
        <v>1997</v>
      </c>
      <c r="W157" s="10">
        <v>49</v>
      </c>
      <c r="X157" s="10">
        <v>0.16200000000000001</v>
      </c>
      <c r="Y157" s="10"/>
      <c r="Z157" s="10">
        <v>4.2999999999999997E-2</v>
      </c>
      <c r="AA157" s="10"/>
      <c r="AB157" s="10"/>
      <c r="AC157" s="10">
        <v>69</v>
      </c>
      <c r="AD157" s="10">
        <v>3.4000000000000002E-2</v>
      </c>
      <c r="AE157" s="10"/>
      <c r="AF157" s="10">
        <v>3.0000000000000001E-3</v>
      </c>
      <c r="AG157" s="10"/>
      <c r="AH157" s="10"/>
      <c r="AI157" s="10" t="s">
        <v>165</v>
      </c>
      <c r="AJ157" s="12"/>
      <c r="AK157" s="9">
        <f t="shared" si="3"/>
        <v>1.5612358106162227</v>
      </c>
    </row>
    <row r="158" spans="1:37" x14ac:dyDescent="0.25">
      <c r="A158" s="10">
        <v>157</v>
      </c>
      <c r="B158" s="10">
        <v>20</v>
      </c>
      <c r="C158" s="10" t="s">
        <v>550</v>
      </c>
      <c r="D158" s="50" t="s">
        <v>610</v>
      </c>
      <c r="E158" s="10">
        <v>2000</v>
      </c>
      <c r="F158" s="10" t="s">
        <v>112</v>
      </c>
      <c r="G158" s="10" t="s">
        <v>113</v>
      </c>
      <c r="H158" s="10" t="s">
        <v>419</v>
      </c>
      <c r="I158" s="10" t="s">
        <v>132</v>
      </c>
      <c r="J158" s="10" t="s">
        <v>133</v>
      </c>
      <c r="K158" s="10" t="s">
        <v>250</v>
      </c>
      <c r="L158" s="10">
        <v>393</v>
      </c>
      <c r="M158" s="10" t="s">
        <v>227</v>
      </c>
      <c r="N158" s="10" t="s">
        <v>177</v>
      </c>
      <c r="O158" s="10" t="s">
        <v>119</v>
      </c>
      <c r="P158" s="10" t="s">
        <v>120</v>
      </c>
      <c r="Q158" s="10" t="s">
        <v>251</v>
      </c>
      <c r="R158" s="10" t="s">
        <v>186</v>
      </c>
      <c r="S158" s="10">
        <v>1</v>
      </c>
      <c r="T158" s="11">
        <v>39.242100000000001</v>
      </c>
      <c r="U158" s="11">
        <v>-121.4091</v>
      </c>
      <c r="V158" s="10">
        <v>1997</v>
      </c>
      <c r="W158" s="10">
        <v>70</v>
      </c>
      <c r="X158" s="10">
        <v>2.13</v>
      </c>
      <c r="Y158" s="10"/>
      <c r="Z158" s="10">
        <v>0.15</v>
      </c>
      <c r="AA158" s="10"/>
      <c r="AB158" s="10"/>
      <c r="AC158" s="10">
        <v>93</v>
      </c>
      <c r="AD158" s="10">
        <v>2.41</v>
      </c>
      <c r="AE158" s="10"/>
      <c r="AF158" s="10">
        <v>0.11</v>
      </c>
      <c r="AG158" s="10"/>
      <c r="AH158" s="10"/>
      <c r="AI158" s="10" t="s">
        <v>158</v>
      </c>
      <c r="AJ158" s="12"/>
      <c r="AK158" s="9">
        <f t="shared" si="3"/>
        <v>-0.12350476778123004</v>
      </c>
    </row>
    <row r="159" spans="1:37" x14ac:dyDescent="0.25">
      <c r="A159" s="10">
        <v>158</v>
      </c>
      <c r="B159" s="10">
        <v>20</v>
      </c>
      <c r="C159" s="10" t="s">
        <v>550</v>
      </c>
      <c r="D159" s="50" t="s">
        <v>610</v>
      </c>
      <c r="E159" s="10">
        <v>2000</v>
      </c>
      <c r="F159" s="10" t="s">
        <v>127</v>
      </c>
      <c r="G159" s="10" t="s">
        <v>128</v>
      </c>
      <c r="H159" s="10" t="s">
        <v>419</v>
      </c>
      <c r="I159" s="10" t="s">
        <v>132</v>
      </c>
      <c r="J159" s="10" t="s">
        <v>133</v>
      </c>
      <c r="K159" s="10" t="s">
        <v>250</v>
      </c>
      <c r="L159" s="10">
        <v>393</v>
      </c>
      <c r="M159" s="10" t="s">
        <v>227</v>
      </c>
      <c r="N159" s="10" t="s">
        <v>177</v>
      </c>
      <c r="O159" s="10" t="s">
        <v>119</v>
      </c>
      <c r="P159" s="10" t="s">
        <v>120</v>
      </c>
      <c r="Q159" s="10" t="s">
        <v>251</v>
      </c>
      <c r="R159" s="10" t="s">
        <v>186</v>
      </c>
      <c r="S159" s="10">
        <v>1</v>
      </c>
      <c r="T159" s="11">
        <v>39.242100000000001</v>
      </c>
      <c r="U159" s="11">
        <v>-121.4091</v>
      </c>
      <c r="V159" s="10">
        <v>1997</v>
      </c>
      <c r="W159" s="10">
        <v>70</v>
      </c>
      <c r="X159" s="10">
        <v>0.47</v>
      </c>
      <c r="Y159" s="10"/>
      <c r="Z159" s="10">
        <v>0.03</v>
      </c>
      <c r="AA159" s="10"/>
      <c r="AB159" s="10"/>
      <c r="AC159" s="10">
        <v>93</v>
      </c>
      <c r="AD159" s="10">
        <v>0.53</v>
      </c>
      <c r="AE159" s="10"/>
      <c r="AF159" s="10">
        <v>0.03</v>
      </c>
      <c r="AG159" s="10"/>
      <c r="AH159" s="10"/>
      <c r="AI159" s="10" t="s">
        <v>158</v>
      </c>
      <c r="AJ159" s="12"/>
      <c r="AK159" s="9">
        <f t="shared" si="3"/>
        <v>-0.12014431184206334</v>
      </c>
    </row>
    <row r="160" spans="1:37" x14ac:dyDescent="0.25">
      <c r="A160" s="10">
        <v>159</v>
      </c>
      <c r="B160" s="10">
        <v>20</v>
      </c>
      <c r="C160" s="10" t="s">
        <v>550</v>
      </c>
      <c r="D160" s="50" t="s">
        <v>610</v>
      </c>
      <c r="E160" s="10">
        <v>2000</v>
      </c>
      <c r="F160" s="10" t="s">
        <v>142</v>
      </c>
      <c r="G160" s="10" t="s">
        <v>143</v>
      </c>
      <c r="H160" s="10" t="s">
        <v>143</v>
      </c>
      <c r="I160" s="10" t="s">
        <v>132</v>
      </c>
      <c r="J160" s="10" t="s">
        <v>133</v>
      </c>
      <c r="K160" s="10" t="s">
        <v>250</v>
      </c>
      <c r="L160" s="10">
        <v>393</v>
      </c>
      <c r="M160" s="10" t="s">
        <v>227</v>
      </c>
      <c r="N160" s="10" t="s">
        <v>177</v>
      </c>
      <c r="O160" s="10" t="s">
        <v>119</v>
      </c>
      <c r="P160" s="10" t="s">
        <v>120</v>
      </c>
      <c r="Q160" s="10" t="s">
        <v>251</v>
      </c>
      <c r="R160" s="10" t="s">
        <v>186</v>
      </c>
      <c r="S160" s="10">
        <v>1</v>
      </c>
      <c r="T160" s="11">
        <v>39.242100000000001</v>
      </c>
      <c r="U160" s="11">
        <v>-121.4091</v>
      </c>
      <c r="V160" s="10">
        <v>1997</v>
      </c>
      <c r="W160" s="10">
        <v>70</v>
      </c>
      <c r="X160" s="10">
        <v>4.2999999999999997E-2</v>
      </c>
      <c r="Y160" s="10"/>
      <c r="Z160" s="10">
        <v>4.0000000000000001E-3</v>
      </c>
      <c r="AA160" s="10"/>
      <c r="AB160" s="10"/>
      <c r="AC160" s="10">
        <v>93</v>
      </c>
      <c r="AD160" s="10">
        <v>2.8000000000000001E-2</v>
      </c>
      <c r="AE160" s="10"/>
      <c r="AF160" s="10">
        <v>4.0000000000000001E-3</v>
      </c>
      <c r="AG160" s="10"/>
      <c r="AH160" s="10"/>
      <c r="AI160" s="10" t="s">
        <v>165</v>
      </c>
      <c r="AJ160" s="12"/>
      <c r="AK160" s="9">
        <f t="shared" si="3"/>
        <v>0.42899560551835841</v>
      </c>
    </row>
    <row r="161" spans="1:37" x14ac:dyDescent="0.25">
      <c r="A161" s="10">
        <v>160</v>
      </c>
      <c r="B161" s="10">
        <v>21</v>
      </c>
      <c r="C161" s="10" t="s">
        <v>551</v>
      </c>
      <c r="D161" s="50" t="s">
        <v>611</v>
      </c>
      <c r="E161" s="10">
        <v>2004</v>
      </c>
      <c r="F161" s="10" t="s">
        <v>126</v>
      </c>
      <c r="G161" s="10" t="s">
        <v>113</v>
      </c>
      <c r="H161" s="10" t="s">
        <v>419</v>
      </c>
      <c r="I161" s="10" t="s">
        <v>114</v>
      </c>
      <c r="J161" s="10" t="s">
        <v>115</v>
      </c>
      <c r="K161" s="10" t="s">
        <v>252</v>
      </c>
      <c r="L161" s="10">
        <v>1015</v>
      </c>
      <c r="M161" s="10" t="s">
        <v>253</v>
      </c>
      <c r="N161" s="10" t="s">
        <v>192</v>
      </c>
      <c r="O161" s="10" t="s">
        <v>119</v>
      </c>
      <c r="P161" s="10" t="s">
        <v>120</v>
      </c>
      <c r="Q161" s="10" t="s">
        <v>254</v>
      </c>
      <c r="R161" s="10" t="s">
        <v>255</v>
      </c>
      <c r="S161" s="10">
        <v>0.37</v>
      </c>
      <c r="T161" s="11">
        <v>39.096800000000002</v>
      </c>
      <c r="U161" s="11">
        <v>-120.0324</v>
      </c>
      <c r="V161" s="10" t="s">
        <v>123</v>
      </c>
      <c r="W161" s="10">
        <v>18</v>
      </c>
      <c r="X161" s="10">
        <v>2.4300000000000002</v>
      </c>
      <c r="Y161" s="10">
        <v>1.92</v>
      </c>
      <c r="Z161" s="10"/>
      <c r="AA161" s="10"/>
      <c r="AB161" s="10"/>
      <c r="AC161" s="10">
        <v>18</v>
      </c>
      <c r="AD161" s="10">
        <v>2.14</v>
      </c>
      <c r="AE161" s="10">
        <v>1.39</v>
      </c>
      <c r="AF161" s="10"/>
      <c r="AG161" s="10"/>
      <c r="AH161" s="10"/>
      <c r="AI161" s="10" t="s">
        <v>158</v>
      </c>
      <c r="AJ161" s="12"/>
      <c r="AK161" s="9">
        <f t="shared" si="3"/>
        <v>0.12708542831869704</v>
      </c>
    </row>
    <row r="162" spans="1:37" x14ac:dyDescent="0.25">
      <c r="A162" s="10">
        <v>161</v>
      </c>
      <c r="B162" s="10">
        <v>21</v>
      </c>
      <c r="C162" s="10" t="s">
        <v>551</v>
      </c>
      <c r="D162" s="50" t="s">
        <v>611</v>
      </c>
      <c r="E162" s="10">
        <v>2004</v>
      </c>
      <c r="F162" s="10" t="s">
        <v>126</v>
      </c>
      <c r="G162" s="10" t="s">
        <v>113</v>
      </c>
      <c r="H162" s="10" t="s">
        <v>419</v>
      </c>
      <c r="I162" s="10" t="s">
        <v>114</v>
      </c>
      <c r="J162" s="10" t="s">
        <v>115</v>
      </c>
      <c r="K162" s="10" t="s">
        <v>256</v>
      </c>
      <c r="L162" s="10">
        <v>1001</v>
      </c>
      <c r="M162" s="10" t="s">
        <v>210</v>
      </c>
      <c r="N162" s="10" t="s">
        <v>136</v>
      </c>
      <c r="O162" s="10" t="s">
        <v>119</v>
      </c>
      <c r="P162" s="10" t="s">
        <v>120</v>
      </c>
      <c r="Q162" s="10" t="s">
        <v>254</v>
      </c>
      <c r="R162" s="10" t="s">
        <v>255</v>
      </c>
      <c r="S162" s="10">
        <v>0.24</v>
      </c>
      <c r="T162" s="11">
        <v>39.096800000000002</v>
      </c>
      <c r="U162" s="11">
        <v>-120.0324</v>
      </c>
      <c r="V162" s="10" t="s">
        <v>123</v>
      </c>
      <c r="W162" s="10">
        <v>16</v>
      </c>
      <c r="X162" s="10">
        <v>66.680000000000007</v>
      </c>
      <c r="Y162" s="10"/>
      <c r="Z162" s="10"/>
      <c r="AA162" s="10"/>
      <c r="AB162" s="10"/>
      <c r="AC162" s="10"/>
      <c r="AD162" s="10">
        <v>28.82</v>
      </c>
      <c r="AE162" s="10"/>
      <c r="AF162" s="10"/>
      <c r="AG162" s="10"/>
      <c r="AH162" s="10"/>
      <c r="AI162" s="10" t="s">
        <v>124</v>
      </c>
      <c r="AJ162" s="12"/>
      <c r="AK162" s="9">
        <f t="shared" si="3"/>
        <v>0.83883546731121728</v>
      </c>
    </row>
    <row r="163" spans="1:37" x14ac:dyDescent="0.25">
      <c r="A163" s="10">
        <v>162</v>
      </c>
      <c r="B163" s="10">
        <v>21</v>
      </c>
      <c r="C163" s="10" t="s">
        <v>551</v>
      </c>
      <c r="D163" s="50" t="s">
        <v>611</v>
      </c>
      <c r="E163" s="10">
        <v>2004</v>
      </c>
      <c r="F163" s="10" t="s">
        <v>112</v>
      </c>
      <c r="G163" s="10" t="s">
        <v>113</v>
      </c>
      <c r="H163" s="10" t="s">
        <v>419</v>
      </c>
      <c r="I163" s="10" t="s">
        <v>114</v>
      </c>
      <c r="J163" s="10" t="s">
        <v>115</v>
      </c>
      <c r="K163" s="10" t="s">
        <v>252</v>
      </c>
      <c r="L163" s="10">
        <v>1015</v>
      </c>
      <c r="M163" s="10" t="s">
        <v>253</v>
      </c>
      <c r="N163" s="10" t="s">
        <v>192</v>
      </c>
      <c r="O163" s="10" t="s">
        <v>119</v>
      </c>
      <c r="P163" s="10" t="s">
        <v>120</v>
      </c>
      <c r="Q163" s="10" t="s">
        <v>254</v>
      </c>
      <c r="R163" s="10" t="s">
        <v>255</v>
      </c>
      <c r="S163" s="10">
        <v>0.37</v>
      </c>
      <c r="T163" s="11">
        <v>39.096800000000002</v>
      </c>
      <c r="U163" s="11">
        <v>-120.0324</v>
      </c>
      <c r="V163" s="10" t="s">
        <v>123</v>
      </c>
      <c r="W163" s="10">
        <v>18</v>
      </c>
      <c r="X163" s="10">
        <v>0.13</v>
      </c>
      <c r="Y163" s="10">
        <v>0.15</v>
      </c>
      <c r="Z163" s="10"/>
      <c r="AA163" s="10"/>
      <c r="AB163" s="10"/>
      <c r="AC163" s="10">
        <v>18</v>
      </c>
      <c r="AD163" s="10">
        <v>0.15</v>
      </c>
      <c r="AE163" s="10">
        <v>0.23</v>
      </c>
      <c r="AF163" s="10"/>
      <c r="AG163" s="10"/>
      <c r="AH163" s="10"/>
      <c r="AI163" s="10" t="s">
        <v>158</v>
      </c>
      <c r="AJ163" s="12"/>
      <c r="AK163" s="9">
        <f t="shared" si="3"/>
        <v>-0.1431008436406733</v>
      </c>
    </row>
    <row r="164" spans="1:37" x14ac:dyDescent="0.25">
      <c r="A164" s="10">
        <v>163</v>
      </c>
      <c r="B164" s="10">
        <v>21</v>
      </c>
      <c r="C164" s="10" t="s">
        <v>551</v>
      </c>
      <c r="D164" s="50" t="s">
        <v>611</v>
      </c>
      <c r="E164" s="10">
        <v>2004</v>
      </c>
      <c r="F164" s="10" t="s">
        <v>112</v>
      </c>
      <c r="G164" s="10" t="s">
        <v>113</v>
      </c>
      <c r="H164" s="10" t="s">
        <v>419</v>
      </c>
      <c r="I164" s="10" t="s">
        <v>114</v>
      </c>
      <c r="J164" s="10" t="s">
        <v>115</v>
      </c>
      <c r="K164" s="10" t="s">
        <v>256</v>
      </c>
      <c r="L164" s="10">
        <v>1001</v>
      </c>
      <c r="M164" s="10" t="s">
        <v>210</v>
      </c>
      <c r="N164" s="10" t="s">
        <v>136</v>
      </c>
      <c r="O164" s="10" t="s">
        <v>119</v>
      </c>
      <c r="P164" s="10" t="s">
        <v>120</v>
      </c>
      <c r="Q164" s="10" t="s">
        <v>254</v>
      </c>
      <c r="R164" s="10" t="s">
        <v>255</v>
      </c>
      <c r="S164" s="10">
        <v>0.24</v>
      </c>
      <c r="T164" s="11">
        <v>39.096800000000002</v>
      </c>
      <c r="U164" s="11">
        <v>-120.0324</v>
      </c>
      <c r="V164" s="10" t="s">
        <v>123</v>
      </c>
      <c r="W164" s="10">
        <v>16</v>
      </c>
      <c r="X164" s="10">
        <v>3.44</v>
      </c>
      <c r="Y164" s="10"/>
      <c r="Z164" s="10"/>
      <c r="AA164" s="10"/>
      <c r="AB164" s="10"/>
      <c r="AC164" s="10"/>
      <c r="AD164" s="10">
        <v>0.63</v>
      </c>
      <c r="AE164" s="10"/>
      <c r="AF164" s="10"/>
      <c r="AG164" s="10"/>
      <c r="AH164" s="10"/>
      <c r="AI164" s="10" t="s">
        <v>124</v>
      </c>
      <c r="AJ164" s="12"/>
      <c r="AK164" s="9">
        <f t="shared" si="3"/>
        <v>1.6975069309818658</v>
      </c>
    </row>
    <row r="165" spans="1:37" x14ac:dyDescent="0.25">
      <c r="A165" s="10">
        <v>164</v>
      </c>
      <c r="B165" s="10">
        <v>21</v>
      </c>
      <c r="C165" s="10" t="s">
        <v>551</v>
      </c>
      <c r="D165" s="50" t="s">
        <v>611</v>
      </c>
      <c r="E165" s="10">
        <v>2004</v>
      </c>
      <c r="F165" s="10" t="s">
        <v>129</v>
      </c>
      <c r="G165" s="10" t="s">
        <v>113</v>
      </c>
      <c r="H165" s="10" t="s">
        <v>419</v>
      </c>
      <c r="I165" s="10" t="s">
        <v>114</v>
      </c>
      <c r="J165" s="10" t="s">
        <v>115</v>
      </c>
      <c r="K165" s="10" t="s">
        <v>252</v>
      </c>
      <c r="L165" s="10">
        <v>1015</v>
      </c>
      <c r="M165" s="10" t="s">
        <v>253</v>
      </c>
      <c r="N165" s="10" t="s">
        <v>192</v>
      </c>
      <c r="O165" s="10" t="s">
        <v>119</v>
      </c>
      <c r="P165" s="10" t="s">
        <v>120</v>
      </c>
      <c r="Q165" s="10" t="s">
        <v>254</v>
      </c>
      <c r="R165" s="10" t="s">
        <v>255</v>
      </c>
      <c r="S165" s="10">
        <v>0.37</v>
      </c>
      <c r="T165" s="11">
        <v>39.096800000000002</v>
      </c>
      <c r="U165" s="11">
        <v>-120.0324</v>
      </c>
      <c r="V165" s="10" t="s">
        <v>123</v>
      </c>
      <c r="W165" s="10">
        <v>18</v>
      </c>
      <c r="X165" s="10">
        <v>199</v>
      </c>
      <c r="Y165" s="10"/>
      <c r="Z165" s="10"/>
      <c r="AA165" s="10"/>
      <c r="AB165" s="10"/>
      <c r="AC165" s="10"/>
      <c r="AD165" s="10">
        <v>135</v>
      </c>
      <c r="AE165" s="10"/>
      <c r="AF165" s="10"/>
      <c r="AG165" s="10"/>
      <c r="AH165" s="10"/>
      <c r="AI165" s="10" t="s">
        <v>124</v>
      </c>
      <c r="AJ165" s="12"/>
      <c r="AK165" s="9">
        <f t="shared" si="3"/>
        <v>0.38803004628606297</v>
      </c>
    </row>
    <row r="166" spans="1:37" x14ac:dyDescent="0.25">
      <c r="A166" s="10">
        <v>165</v>
      </c>
      <c r="B166" s="10">
        <v>21</v>
      </c>
      <c r="C166" s="10" t="s">
        <v>551</v>
      </c>
      <c r="D166" s="50" t="s">
        <v>611</v>
      </c>
      <c r="E166" s="10">
        <v>2004</v>
      </c>
      <c r="F166" s="10" t="s">
        <v>129</v>
      </c>
      <c r="G166" s="10" t="s">
        <v>113</v>
      </c>
      <c r="H166" s="10" t="s">
        <v>419</v>
      </c>
      <c r="I166" s="10" t="s">
        <v>114</v>
      </c>
      <c r="J166" s="10" t="s">
        <v>115</v>
      </c>
      <c r="K166" s="10" t="s">
        <v>256</v>
      </c>
      <c r="L166" s="10">
        <v>1001</v>
      </c>
      <c r="M166" s="10" t="s">
        <v>210</v>
      </c>
      <c r="N166" s="10" t="s">
        <v>136</v>
      </c>
      <c r="O166" s="10" t="s">
        <v>119</v>
      </c>
      <c r="P166" s="10" t="s">
        <v>120</v>
      </c>
      <c r="Q166" s="10" t="s">
        <v>254</v>
      </c>
      <c r="R166" s="10" t="s">
        <v>255</v>
      </c>
      <c r="S166" s="10">
        <v>0.24</v>
      </c>
      <c r="T166" s="11">
        <v>39.096800000000002</v>
      </c>
      <c r="U166" s="11">
        <v>-120.0324</v>
      </c>
      <c r="V166" s="10" t="s">
        <v>123</v>
      </c>
      <c r="W166" s="10">
        <v>16</v>
      </c>
      <c r="X166" s="10">
        <v>68.16</v>
      </c>
      <c r="Y166" s="10"/>
      <c r="Z166" s="10"/>
      <c r="AA166" s="10"/>
      <c r="AB166" s="10"/>
      <c r="AC166" s="10"/>
      <c r="AD166" s="10">
        <v>28.41</v>
      </c>
      <c r="AE166" s="10"/>
      <c r="AF166" s="10"/>
      <c r="AG166" s="10"/>
      <c r="AH166" s="10"/>
      <c r="AI166" s="10" t="s">
        <v>124</v>
      </c>
      <c r="AJ166" s="12"/>
      <c r="AK166" s="9">
        <f t="shared" si="3"/>
        <v>0.87511668665496367</v>
      </c>
    </row>
    <row r="167" spans="1:37" x14ac:dyDescent="0.25">
      <c r="A167" s="10">
        <v>166</v>
      </c>
      <c r="B167" s="10">
        <v>21</v>
      </c>
      <c r="C167" s="10" t="s">
        <v>551</v>
      </c>
      <c r="D167" s="50" t="s">
        <v>611</v>
      </c>
      <c r="E167" s="10">
        <v>2004</v>
      </c>
      <c r="F167" s="10" t="s">
        <v>127</v>
      </c>
      <c r="G167" s="10" t="s">
        <v>128</v>
      </c>
      <c r="H167" s="10" t="s">
        <v>419</v>
      </c>
      <c r="I167" s="10" t="s">
        <v>114</v>
      </c>
      <c r="J167" s="10" t="s">
        <v>115</v>
      </c>
      <c r="K167" s="10" t="s">
        <v>252</v>
      </c>
      <c r="L167" s="10">
        <v>1015</v>
      </c>
      <c r="M167" s="10" t="s">
        <v>253</v>
      </c>
      <c r="N167" s="10" t="s">
        <v>192</v>
      </c>
      <c r="O167" s="10" t="s">
        <v>119</v>
      </c>
      <c r="P167" s="10" t="s">
        <v>120</v>
      </c>
      <c r="Q167" s="10" t="s">
        <v>254</v>
      </c>
      <c r="R167" s="10" t="s">
        <v>255</v>
      </c>
      <c r="S167" s="10">
        <v>0.37</v>
      </c>
      <c r="T167" s="11">
        <v>39.096800000000002</v>
      </c>
      <c r="U167" s="11">
        <v>-120.0324</v>
      </c>
      <c r="V167" s="10" t="s">
        <v>123</v>
      </c>
      <c r="W167" s="10">
        <v>18</v>
      </c>
      <c r="X167" s="10">
        <v>1.08</v>
      </c>
      <c r="Y167" s="10">
        <v>1.07</v>
      </c>
      <c r="Z167" s="10"/>
      <c r="AA167" s="10"/>
      <c r="AB167" s="10"/>
      <c r="AC167" s="10">
        <v>18</v>
      </c>
      <c r="AD167" s="10">
        <v>0.8</v>
      </c>
      <c r="AE167" s="10">
        <v>0.53</v>
      </c>
      <c r="AF167" s="10"/>
      <c r="AG167" s="10"/>
      <c r="AH167" s="10"/>
      <c r="AI167" s="10" t="s">
        <v>158</v>
      </c>
      <c r="AJ167" s="12"/>
      <c r="AK167" s="9">
        <f t="shared" si="3"/>
        <v>0.30010459245033816</v>
      </c>
    </row>
    <row r="168" spans="1:37" x14ac:dyDescent="0.25">
      <c r="A168" s="10">
        <v>167</v>
      </c>
      <c r="B168" s="10">
        <v>21</v>
      </c>
      <c r="C168" s="10" t="s">
        <v>551</v>
      </c>
      <c r="D168" s="50" t="s">
        <v>611</v>
      </c>
      <c r="E168" s="10">
        <v>2004</v>
      </c>
      <c r="F168" s="10" t="s">
        <v>127</v>
      </c>
      <c r="G168" s="10" t="s">
        <v>128</v>
      </c>
      <c r="H168" s="10" t="s">
        <v>419</v>
      </c>
      <c r="I168" s="10" t="s">
        <v>114</v>
      </c>
      <c r="J168" s="10" t="s">
        <v>115</v>
      </c>
      <c r="K168" s="10" t="s">
        <v>256</v>
      </c>
      <c r="L168" s="10">
        <v>1001</v>
      </c>
      <c r="M168" s="10" t="s">
        <v>210</v>
      </c>
      <c r="N168" s="10" t="s">
        <v>136</v>
      </c>
      <c r="O168" s="10" t="s">
        <v>119</v>
      </c>
      <c r="P168" s="10" t="s">
        <v>120</v>
      </c>
      <c r="Q168" s="10" t="s">
        <v>254</v>
      </c>
      <c r="R168" s="10" t="s">
        <v>255</v>
      </c>
      <c r="S168" s="10">
        <v>0.24</v>
      </c>
      <c r="T168" s="11">
        <v>39.096800000000002</v>
      </c>
      <c r="U168" s="11">
        <v>-120.0324</v>
      </c>
      <c r="V168" s="10" t="s">
        <v>123</v>
      </c>
      <c r="W168" s="10">
        <v>16</v>
      </c>
      <c r="X168" s="10">
        <v>25.27</v>
      </c>
      <c r="Y168" s="10"/>
      <c r="Z168" s="10"/>
      <c r="AA168" s="10"/>
      <c r="AB168" s="10"/>
      <c r="AC168" s="10"/>
      <c r="AD168" s="10">
        <v>9.98</v>
      </c>
      <c r="AE168" s="10"/>
      <c r="AF168" s="10"/>
      <c r="AG168" s="10"/>
      <c r="AH168" s="10"/>
      <c r="AI168" s="10" t="s">
        <v>124</v>
      </c>
      <c r="AJ168" s="12"/>
      <c r="AK168" s="9">
        <f t="shared" si="3"/>
        <v>0.92903483107673024</v>
      </c>
    </row>
    <row r="169" spans="1:37" x14ac:dyDescent="0.25">
      <c r="A169" s="10">
        <v>168</v>
      </c>
      <c r="B169" s="10">
        <v>21</v>
      </c>
      <c r="C169" s="10" t="s">
        <v>551</v>
      </c>
      <c r="D169" s="50" t="s">
        <v>611</v>
      </c>
      <c r="E169" s="10">
        <v>2004</v>
      </c>
      <c r="F169" s="10" t="s">
        <v>169</v>
      </c>
      <c r="G169" s="10" t="s">
        <v>128</v>
      </c>
      <c r="H169" s="10" t="s">
        <v>419</v>
      </c>
      <c r="I169" s="10" t="s">
        <v>114</v>
      </c>
      <c r="J169" s="10" t="s">
        <v>115</v>
      </c>
      <c r="K169" s="10" t="s">
        <v>252</v>
      </c>
      <c r="L169" s="10">
        <v>1015</v>
      </c>
      <c r="M169" s="10" t="s">
        <v>253</v>
      </c>
      <c r="N169" s="10" t="s">
        <v>192</v>
      </c>
      <c r="O169" s="10" t="s">
        <v>119</v>
      </c>
      <c r="P169" s="10" t="s">
        <v>120</v>
      </c>
      <c r="Q169" s="10" t="s">
        <v>254</v>
      </c>
      <c r="R169" s="10" t="s">
        <v>255</v>
      </c>
      <c r="S169" s="10">
        <v>0.37</v>
      </c>
      <c r="T169" s="11">
        <v>39.096800000000002</v>
      </c>
      <c r="U169" s="11">
        <v>-120.0324</v>
      </c>
      <c r="V169" s="10" t="s">
        <v>123</v>
      </c>
      <c r="W169" s="10">
        <v>18</v>
      </c>
      <c r="X169" s="10">
        <v>0.03</v>
      </c>
      <c r="Y169" s="10">
        <v>0.02</v>
      </c>
      <c r="Z169" s="10"/>
      <c r="AA169" s="10"/>
      <c r="AB169" s="10"/>
      <c r="AC169" s="10">
        <v>18</v>
      </c>
      <c r="AD169" s="10">
        <v>2.1000000000000001E-2</v>
      </c>
      <c r="AE169" s="10">
        <v>0.01</v>
      </c>
      <c r="AF169" s="10"/>
      <c r="AG169" s="10"/>
      <c r="AH169" s="10"/>
      <c r="AI169" s="10" t="s">
        <v>158</v>
      </c>
      <c r="AJ169" s="12"/>
      <c r="AK169" s="9">
        <f t="shared" si="3"/>
        <v>0.35667494393873223</v>
      </c>
    </row>
    <row r="170" spans="1:37" x14ac:dyDescent="0.25">
      <c r="A170" s="10">
        <v>169</v>
      </c>
      <c r="B170" s="10">
        <v>21</v>
      </c>
      <c r="C170" s="10" t="s">
        <v>551</v>
      </c>
      <c r="D170" s="50" t="s">
        <v>611</v>
      </c>
      <c r="E170" s="10">
        <v>2004</v>
      </c>
      <c r="F170" s="10" t="s">
        <v>169</v>
      </c>
      <c r="G170" s="10" t="s">
        <v>128</v>
      </c>
      <c r="H170" s="10" t="s">
        <v>419</v>
      </c>
      <c r="I170" s="10" t="s">
        <v>114</v>
      </c>
      <c r="J170" s="10" t="s">
        <v>115</v>
      </c>
      <c r="K170" s="10" t="s">
        <v>256</v>
      </c>
      <c r="L170" s="10">
        <v>1001</v>
      </c>
      <c r="M170" s="10" t="s">
        <v>210</v>
      </c>
      <c r="N170" s="10" t="s">
        <v>136</v>
      </c>
      <c r="O170" s="10" t="s">
        <v>119</v>
      </c>
      <c r="P170" s="10" t="s">
        <v>120</v>
      </c>
      <c r="Q170" s="10" t="s">
        <v>254</v>
      </c>
      <c r="R170" s="10" t="s">
        <v>255</v>
      </c>
      <c r="S170" s="10">
        <v>0.24</v>
      </c>
      <c r="T170" s="11">
        <v>39.096800000000002</v>
      </c>
      <c r="U170" s="11">
        <v>-120.0324</v>
      </c>
      <c r="V170" s="10" t="s">
        <v>123</v>
      </c>
      <c r="W170" s="10">
        <v>16</v>
      </c>
      <c r="X170" s="10">
        <v>0.79</v>
      </c>
      <c r="Y170" s="10"/>
      <c r="Z170" s="10"/>
      <c r="AA170" s="10"/>
      <c r="AB170" s="10"/>
      <c r="AC170" s="10"/>
      <c r="AD170" s="10">
        <v>0.21</v>
      </c>
      <c r="AE170" s="10"/>
      <c r="AF170" s="10"/>
      <c r="AG170" s="10"/>
      <c r="AH170" s="10"/>
      <c r="AI170" s="10" t="s">
        <v>124</v>
      </c>
      <c r="AJ170" s="12"/>
      <c r="AK170" s="9">
        <f t="shared" si="3"/>
        <v>1.3249254147435987</v>
      </c>
    </row>
    <row r="171" spans="1:37" x14ac:dyDescent="0.25">
      <c r="A171" s="10">
        <v>170</v>
      </c>
      <c r="B171" s="10">
        <v>21</v>
      </c>
      <c r="C171" s="10" t="s">
        <v>551</v>
      </c>
      <c r="D171" s="50" t="s">
        <v>611</v>
      </c>
      <c r="E171" s="10">
        <v>2004</v>
      </c>
      <c r="F171" s="10" t="s">
        <v>142</v>
      </c>
      <c r="G171" s="10" t="s">
        <v>143</v>
      </c>
      <c r="H171" s="10" t="s">
        <v>143</v>
      </c>
      <c r="I171" s="10" t="s">
        <v>114</v>
      </c>
      <c r="J171" s="10" t="s">
        <v>115</v>
      </c>
      <c r="K171" s="10" t="s">
        <v>252</v>
      </c>
      <c r="L171" s="10">
        <v>1015</v>
      </c>
      <c r="M171" s="10" t="s">
        <v>253</v>
      </c>
      <c r="N171" s="10" t="s">
        <v>192</v>
      </c>
      <c r="O171" s="10" t="s">
        <v>119</v>
      </c>
      <c r="P171" s="10" t="s">
        <v>120</v>
      </c>
      <c r="Q171" s="10" t="s">
        <v>254</v>
      </c>
      <c r="R171" s="10" t="s">
        <v>255</v>
      </c>
      <c r="S171" s="10">
        <v>0.37</v>
      </c>
      <c r="T171" s="11">
        <v>39.096800000000002</v>
      </c>
      <c r="U171" s="11">
        <v>-120.0324</v>
      </c>
      <c r="V171" s="10" t="s">
        <v>123</v>
      </c>
      <c r="W171" s="10">
        <v>18</v>
      </c>
      <c r="X171" s="10">
        <v>784</v>
      </c>
      <c r="Y171" s="10">
        <v>762</v>
      </c>
      <c r="Z171" s="10"/>
      <c r="AA171" s="10"/>
      <c r="AB171" s="10"/>
      <c r="AC171" s="10">
        <v>18</v>
      </c>
      <c r="AD171" s="10">
        <v>483</v>
      </c>
      <c r="AE171" s="10">
        <v>414</v>
      </c>
      <c r="AF171" s="10"/>
      <c r="AG171" s="10"/>
      <c r="AH171" s="10"/>
      <c r="AI171" s="10" t="s">
        <v>158</v>
      </c>
      <c r="AJ171" s="12"/>
      <c r="AK171" s="9">
        <f t="shared" si="3"/>
        <v>0.4843923666978352</v>
      </c>
    </row>
    <row r="172" spans="1:37" x14ac:dyDescent="0.25">
      <c r="A172" s="10">
        <v>171</v>
      </c>
      <c r="B172" s="10">
        <v>21</v>
      </c>
      <c r="C172" s="10" t="s">
        <v>551</v>
      </c>
      <c r="D172" s="50" t="s">
        <v>611</v>
      </c>
      <c r="E172" s="10">
        <v>2004</v>
      </c>
      <c r="F172" s="10" t="s">
        <v>142</v>
      </c>
      <c r="G172" s="10" t="s">
        <v>143</v>
      </c>
      <c r="H172" s="10" t="s">
        <v>143</v>
      </c>
      <c r="I172" s="10" t="s">
        <v>114</v>
      </c>
      <c r="J172" s="10" t="s">
        <v>115</v>
      </c>
      <c r="K172" s="10" t="s">
        <v>252</v>
      </c>
      <c r="L172" s="10">
        <v>1015</v>
      </c>
      <c r="M172" s="10" t="s">
        <v>253</v>
      </c>
      <c r="N172" s="10" t="s">
        <v>192</v>
      </c>
      <c r="O172" s="10" t="s">
        <v>119</v>
      </c>
      <c r="P172" s="10" t="s">
        <v>120</v>
      </c>
      <c r="Q172" s="10" t="s">
        <v>254</v>
      </c>
      <c r="R172" s="10" t="s">
        <v>255</v>
      </c>
      <c r="S172" s="10">
        <v>0.37</v>
      </c>
      <c r="T172" s="11">
        <v>39.096800000000002</v>
      </c>
      <c r="U172" s="11">
        <v>-120.0324</v>
      </c>
      <c r="V172" s="10" t="s">
        <v>123</v>
      </c>
      <c r="W172" s="10">
        <v>18</v>
      </c>
      <c r="X172" s="10">
        <v>1043590</v>
      </c>
      <c r="Y172" s="10"/>
      <c r="Z172" s="10"/>
      <c r="AA172" s="10"/>
      <c r="AB172" s="10"/>
      <c r="AC172" s="10"/>
      <c r="AD172" s="10">
        <v>28170</v>
      </c>
      <c r="AE172" s="10"/>
      <c r="AF172" s="10"/>
      <c r="AG172" s="10"/>
      <c r="AH172" s="10"/>
      <c r="AI172" s="10" t="s">
        <v>124</v>
      </c>
      <c r="AJ172" s="12"/>
      <c r="AK172" s="9">
        <f t="shared" si="3"/>
        <v>3.6121643891129742</v>
      </c>
    </row>
    <row r="173" spans="1:37" x14ac:dyDescent="0.25">
      <c r="A173" s="10">
        <v>172</v>
      </c>
      <c r="B173" s="10">
        <v>21</v>
      </c>
      <c r="C173" s="10" t="s">
        <v>551</v>
      </c>
      <c r="D173" s="50" t="s">
        <v>611</v>
      </c>
      <c r="E173" s="10">
        <v>2004</v>
      </c>
      <c r="F173" s="10" t="s">
        <v>142</v>
      </c>
      <c r="G173" s="10" t="s">
        <v>143</v>
      </c>
      <c r="H173" s="10" t="s">
        <v>143</v>
      </c>
      <c r="I173" s="10" t="s">
        <v>114</v>
      </c>
      <c r="J173" s="10" t="s">
        <v>115</v>
      </c>
      <c r="K173" s="10" t="s">
        <v>256</v>
      </c>
      <c r="L173" s="10">
        <v>1001</v>
      </c>
      <c r="M173" s="10" t="s">
        <v>210</v>
      </c>
      <c r="N173" s="10" t="s">
        <v>136</v>
      </c>
      <c r="O173" s="10" t="s">
        <v>119</v>
      </c>
      <c r="P173" s="10" t="s">
        <v>120</v>
      </c>
      <c r="Q173" s="10" t="s">
        <v>254</v>
      </c>
      <c r="R173" s="10" t="s">
        <v>255</v>
      </c>
      <c r="S173" s="10">
        <v>0.24</v>
      </c>
      <c r="T173" s="11">
        <v>39.096800000000002</v>
      </c>
      <c r="U173" s="11">
        <v>-120.0324</v>
      </c>
      <c r="V173" s="10" t="s">
        <v>123</v>
      </c>
      <c r="W173" s="10">
        <v>16</v>
      </c>
      <c r="X173" s="10">
        <v>19293</v>
      </c>
      <c r="Y173" s="10"/>
      <c r="Z173" s="10"/>
      <c r="AA173" s="10"/>
      <c r="AB173" s="10"/>
      <c r="AC173" s="10"/>
      <c r="AD173" s="10">
        <v>7043</v>
      </c>
      <c r="AE173" s="10"/>
      <c r="AF173" s="10"/>
      <c r="AG173" s="10"/>
      <c r="AH173" s="10"/>
      <c r="AI173" s="10" t="s">
        <v>124</v>
      </c>
      <c r="AJ173" s="12"/>
      <c r="AK173" s="9">
        <f t="shared" si="3"/>
        <v>1.0077081200575624</v>
      </c>
    </row>
    <row r="174" spans="1:37" x14ac:dyDescent="0.25">
      <c r="A174" s="10">
        <v>173</v>
      </c>
      <c r="B174" s="10">
        <v>22</v>
      </c>
      <c r="C174" s="10" t="s">
        <v>552</v>
      </c>
      <c r="D174" s="50" t="s">
        <v>612</v>
      </c>
      <c r="E174" s="10">
        <v>2013</v>
      </c>
      <c r="F174" s="10" t="s">
        <v>127</v>
      </c>
      <c r="G174" s="10" t="s">
        <v>128</v>
      </c>
      <c r="H174" s="10" t="s">
        <v>419</v>
      </c>
      <c r="I174" s="10" t="s">
        <v>114</v>
      </c>
      <c r="J174" s="10" t="s">
        <v>115</v>
      </c>
      <c r="K174" s="10" t="s">
        <v>257</v>
      </c>
      <c r="L174" s="10">
        <v>656</v>
      </c>
      <c r="M174" s="10" t="s">
        <v>220</v>
      </c>
      <c r="N174" s="10" t="s">
        <v>118</v>
      </c>
      <c r="O174" s="10" t="s">
        <v>119</v>
      </c>
      <c r="P174" s="10" t="s">
        <v>120</v>
      </c>
      <c r="Q174" s="10" t="s">
        <v>258</v>
      </c>
      <c r="R174" s="10" t="s">
        <v>212</v>
      </c>
      <c r="S174" s="10">
        <v>1.64</v>
      </c>
      <c r="T174" s="11">
        <v>28.601600000000001</v>
      </c>
      <c r="U174" s="11">
        <v>-81.200500000000005</v>
      </c>
      <c r="V174" s="10" t="s">
        <v>259</v>
      </c>
      <c r="W174" s="10">
        <v>8</v>
      </c>
      <c r="X174" s="10">
        <v>5.8000000000000003E-2</v>
      </c>
      <c r="Y174" s="10">
        <v>5.2999999999999999E-2</v>
      </c>
      <c r="Z174" s="10"/>
      <c r="AA174" s="10"/>
      <c r="AB174" s="10"/>
      <c r="AC174" s="10">
        <v>8</v>
      </c>
      <c r="AD174" s="10">
        <v>0.05</v>
      </c>
      <c r="AE174" s="10">
        <v>2.5999999999999999E-2</v>
      </c>
      <c r="AF174" s="10"/>
      <c r="AG174" s="10"/>
      <c r="AH174" s="10"/>
      <c r="AI174" s="10" t="s">
        <v>158</v>
      </c>
      <c r="AJ174" s="12"/>
      <c r="AK174" s="9">
        <f t="shared" si="3"/>
        <v>0.14842000511827322</v>
      </c>
    </row>
    <row r="175" spans="1:37" x14ac:dyDescent="0.25">
      <c r="A175" s="10">
        <v>174</v>
      </c>
      <c r="B175" s="10">
        <v>22</v>
      </c>
      <c r="C175" s="10" t="s">
        <v>552</v>
      </c>
      <c r="D175" s="50" t="s">
        <v>612</v>
      </c>
      <c r="E175" s="10">
        <v>2013</v>
      </c>
      <c r="F175" s="10" t="s">
        <v>169</v>
      </c>
      <c r="G175" s="10" t="s">
        <v>128</v>
      </c>
      <c r="H175" s="10" t="s">
        <v>419</v>
      </c>
      <c r="I175" s="10" t="s">
        <v>114</v>
      </c>
      <c r="J175" s="10" t="s">
        <v>115</v>
      </c>
      <c r="K175" s="10" t="s">
        <v>257</v>
      </c>
      <c r="L175" s="10">
        <v>656</v>
      </c>
      <c r="M175" s="10" t="s">
        <v>220</v>
      </c>
      <c r="N175" s="10" t="s">
        <v>118</v>
      </c>
      <c r="O175" s="10" t="s">
        <v>119</v>
      </c>
      <c r="P175" s="10" t="s">
        <v>120</v>
      </c>
      <c r="Q175" s="10" t="s">
        <v>258</v>
      </c>
      <c r="R175" s="10" t="s">
        <v>212</v>
      </c>
      <c r="S175" s="10">
        <v>1.64</v>
      </c>
      <c r="T175" s="11">
        <v>28.601600000000001</v>
      </c>
      <c r="U175" s="11">
        <v>-81.200500000000005</v>
      </c>
      <c r="V175" s="10" t="s">
        <v>259</v>
      </c>
      <c r="W175" s="10">
        <v>8</v>
      </c>
      <c r="X175" s="10">
        <v>2.1000000000000001E-2</v>
      </c>
      <c r="Y175" s="10">
        <v>3.3000000000000002E-2</v>
      </c>
      <c r="Z175" s="10"/>
      <c r="AA175" s="10"/>
      <c r="AB175" s="10"/>
      <c r="AC175" s="10">
        <v>8</v>
      </c>
      <c r="AD175" s="10">
        <v>0.01</v>
      </c>
      <c r="AE175" s="10">
        <v>1.4E-2</v>
      </c>
      <c r="AF175" s="10"/>
      <c r="AG175" s="10"/>
      <c r="AH175" s="10"/>
      <c r="AI175" s="10" t="s">
        <v>158</v>
      </c>
      <c r="AJ175" s="12"/>
      <c r="AK175" s="9">
        <f t="shared" si="3"/>
        <v>0.74193734472937733</v>
      </c>
    </row>
    <row r="176" spans="1:37" x14ac:dyDescent="0.25">
      <c r="A176" s="10">
        <v>175</v>
      </c>
      <c r="B176" s="10">
        <v>22</v>
      </c>
      <c r="C176" s="10" t="s">
        <v>552</v>
      </c>
      <c r="D176" s="50" t="s">
        <v>612</v>
      </c>
      <c r="E176" s="10">
        <v>2013</v>
      </c>
      <c r="F176" s="10" t="s">
        <v>129</v>
      </c>
      <c r="G176" s="10" t="s">
        <v>113</v>
      </c>
      <c r="H176" s="10" t="s">
        <v>419</v>
      </c>
      <c r="I176" s="10" t="s">
        <v>114</v>
      </c>
      <c r="J176" s="10" t="s">
        <v>115</v>
      </c>
      <c r="K176" s="10" t="s">
        <v>257</v>
      </c>
      <c r="L176" s="10">
        <v>656</v>
      </c>
      <c r="M176" s="10" t="s">
        <v>220</v>
      </c>
      <c r="N176" s="10" t="s">
        <v>118</v>
      </c>
      <c r="O176" s="10" t="s">
        <v>119</v>
      </c>
      <c r="P176" s="10" t="s">
        <v>120</v>
      </c>
      <c r="Q176" s="10" t="s">
        <v>258</v>
      </c>
      <c r="R176" s="10" t="s">
        <v>212</v>
      </c>
      <c r="S176" s="10">
        <v>1.64</v>
      </c>
      <c r="T176" s="11">
        <v>28.601600000000001</v>
      </c>
      <c r="U176" s="11">
        <v>-81.200500000000005</v>
      </c>
      <c r="V176" s="10" t="s">
        <v>259</v>
      </c>
      <c r="W176" s="10">
        <v>8</v>
      </c>
      <c r="X176" s="10">
        <v>0.626</v>
      </c>
      <c r="Y176" s="10">
        <v>0.255</v>
      </c>
      <c r="Z176" s="10"/>
      <c r="AA176" s="10"/>
      <c r="AB176" s="10"/>
      <c r="AC176" s="10">
        <v>8</v>
      </c>
      <c r="AD176" s="10">
        <v>5.2600000000000001E-2</v>
      </c>
      <c r="AE176" s="10">
        <v>0.20399999999999999</v>
      </c>
      <c r="AF176" s="10"/>
      <c r="AG176" s="10"/>
      <c r="AH176" s="10"/>
      <c r="AI176" s="10" t="s">
        <v>158</v>
      </c>
      <c r="AJ176" s="12"/>
      <c r="AK176" s="9">
        <f t="shared" si="3"/>
        <v>2.4766342513564341</v>
      </c>
    </row>
    <row r="177" spans="1:37" x14ac:dyDescent="0.25">
      <c r="A177" s="10">
        <v>176</v>
      </c>
      <c r="B177" s="10">
        <v>22</v>
      </c>
      <c r="C177" s="10" t="s">
        <v>552</v>
      </c>
      <c r="D177" s="50" t="s">
        <v>612</v>
      </c>
      <c r="E177" s="10">
        <v>2013</v>
      </c>
      <c r="F177" s="10" t="s">
        <v>217</v>
      </c>
      <c r="G177" s="10" t="s">
        <v>113</v>
      </c>
      <c r="H177" s="10" t="s">
        <v>419</v>
      </c>
      <c r="I177" s="10" t="s">
        <v>114</v>
      </c>
      <c r="J177" s="10" t="s">
        <v>115</v>
      </c>
      <c r="K177" s="10" t="s">
        <v>257</v>
      </c>
      <c r="L177" s="10">
        <v>656</v>
      </c>
      <c r="M177" s="10" t="s">
        <v>220</v>
      </c>
      <c r="N177" s="10" t="s">
        <v>118</v>
      </c>
      <c r="O177" s="10" t="s">
        <v>119</v>
      </c>
      <c r="P177" s="10" t="s">
        <v>120</v>
      </c>
      <c r="Q177" s="10" t="s">
        <v>258</v>
      </c>
      <c r="R177" s="10" t="s">
        <v>212</v>
      </c>
      <c r="S177" s="10">
        <v>1.64</v>
      </c>
      <c r="T177" s="11">
        <v>28.601600000000001</v>
      </c>
      <c r="U177" s="11">
        <v>-81.200500000000005</v>
      </c>
      <c r="V177" s="10" t="s">
        <v>259</v>
      </c>
      <c r="W177" s="10">
        <v>8</v>
      </c>
      <c r="X177" s="10">
        <v>6.2E-2</v>
      </c>
      <c r="Y177" s="10">
        <v>7.0000000000000007E-2</v>
      </c>
      <c r="Z177" s="10"/>
      <c r="AA177" s="10"/>
      <c r="AB177" s="10"/>
      <c r="AC177" s="10">
        <v>8</v>
      </c>
      <c r="AD177" s="10">
        <v>2.9000000000000001E-2</v>
      </c>
      <c r="AE177" s="10">
        <v>3.3000000000000002E-2</v>
      </c>
      <c r="AF177" s="10"/>
      <c r="AG177" s="10"/>
      <c r="AH177" s="10"/>
      <c r="AI177" s="10" t="s">
        <v>158</v>
      </c>
      <c r="AJ177" s="12"/>
      <c r="AK177" s="9">
        <f t="shared" si="3"/>
        <v>0.75983855505861742</v>
      </c>
    </row>
    <row r="178" spans="1:37" x14ac:dyDescent="0.25">
      <c r="A178" s="10">
        <v>177</v>
      </c>
      <c r="B178" s="10">
        <v>22</v>
      </c>
      <c r="C178" s="10" t="s">
        <v>552</v>
      </c>
      <c r="D178" s="50" t="s">
        <v>612</v>
      </c>
      <c r="E178" s="10">
        <v>2013</v>
      </c>
      <c r="F178" s="10" t="s">
        <v>125</v>
      </c>
      <c r="G178" s="10" t="s">
        <v>113</v>
      </c>
      <c r="H178" s="10" t="s">
        <v>419</v>
      </c>
      <c r="I178" s="10" t="s">
        <v>114</v>
      </c>
      <c r="J178" s="10" t="s">
        <v>115</v>
      </c>
      <c r="K178" s="10" t="s">
        <v>257</v>
      </c>
      <c r="L178" s="10">
        <v>656</v>
      </c>
      <c r="M178" s="10" t="s">
        <v>220</v>
      </c>
      <c r="N178" s="10" t="s">
        <v>118</v>
      </c>
      <c r="O178" s="10" t="s">
        <v>119</v>
      </c>
      <c r="P178" s="10" t="s">
        <v>120</v>
      </c>
      <c r="Q178" s="10" t="s">
        <v>258</v>
      </c>
      <c r="R178" s="10" t="s">
        <v>212</v>
      </c>
      <c r="S178" s="10">
        <v>1.64</v>
      </c>
      <c r="T178" s="11">
        <v>28.601600000000001</v>
      </c>
      <c r="U178" s="11">
        <v>-81.200500000000005</v>
      </c>
      <c r="V178" s="10" t="s">
        <v>259</v>
      </c>
      <c r="W178" s="10">
        <v>8</v>
      </c>
      <c r="X178" s="10">
        <v>0.10199999999999999</v>
      </c>
      <c r="Y178" s="10">
        <v>7.3999999999999996E-2</v>
      </c>
      <c r="Z178" s="10"/>
      <c r="AA178" s="10"/>
      <c r="AB178" s="10"/>
      <c r="AC178" s="10">
        <v>8</v>
      </c>
      <c r="AD178" s="10">
        <v>0.104</v>
      </c>
      <c r="AE178" s="10">
        <v>0.109</v>
      </c>
      <c r="AF178" s="10"/>
      <c r="AG178" s="10"/>
      <c r="AH178" s="10"/>
      <c r="AI178" s="10" t="s">
        <v>158</v>
      </c>
      <c r="AJ178" s="12"/>
      <c r="AK178" s="9">
        <f t="shared" si="3"/>
        <v>-1.9418085857101627E-2</v>
      </c>
    </row>
    <row r="179" spans="1:37" x14ac:dyDescent="0.25">
      <c r="A179" s="10">
        <v>178</v>
      </c>
      <c r="B179" s="10">
        <v>22</v>
      </c>
      <c r="C179" s="10" t="s">
        <v>552</v>
      </c>
      <c r="D179" s="50" t="s">
        <v>612</v>
      </c>
      <c r="E179" s="10">
        <v>2013</v>
      </c>
      <c r="F179" s="10" t="s">
        <v>127</v>
      </c>
      <c r="G179" s="10" t="s">
        <v>128</v>
      </c>
      <c r="H179" s="10" t="s">
        <v>419</v>
      </c>
      <c r="I179" s="10" t="s">
        <v>114</v>
      </c>
      <c r="J179" s="10" t="s">
        <v>115</v>
      </c>
      <c r="K179" s="10" t="s">
        <v>257</v>
      </c>
      <c r="L179" s="10">
        <v>656</v>
      </c>
      <c r="M179" s="10" t="s">
        <v>220</v>
      </c>
      <c r="N179" s="10" t="s">
        <v>118</v>
      </c>
      <c r="O179" s="10" t="s">
        <v>119</v>
      </c>
      <c r="P179" s="10" t="s">
        <v>120</v>
      </c>
      <c r="Q179" s="10" t="s">
        <v>258</v>
      </c>
      <c r="R179" s="10" t="s">
        <v>212</v>
      </c>
      <c r="S179" s="10">
        <v>1.64</v>
      </c>
      <c r="T179" s="11">
        <v>28.601600000000001</v>
      </c>
      <c r="U179" s="11">
        <v>-81.200500000000005</v>
      </c>
      <c r="V179" s="10" t="s">
        <v>259</v>
      </c>
      <c r="W179" s="10">
        <v>8</v>
      </c>
      <c r="X179" s="10">
        <v>5.5E-2</v>
      </c>
      <c r="Y179" s="10">
        <v>5.8999999999999997E-2</v>
      </c>
      <c r="Z179" s="10"/>
      <c r="AA179" s="10"/>
      <c r="AB179" s="10"/>
      <c r="AC179" s="10">
        <v>8</v>
      </c>
      <c r="AD179" s="10">
        <v>2.9000000000000001E-2</v>
      </c>
      <c r="AE179" s="10">
        <v>1.2999999999999999E-2</v>
      </c>
      <c r="AF179" s="10"/>
      <c r="AG179" s="10"/>
      <c r="AH179" s="10"/>
      <c r="AI179" s="10" t="s">
        <v>158</v>
      </c>
      <c r="AJ179" s="12"/>
      <c r="AK179" s="9">
        <f t="shared" si="3"/>
        <v>0.64003735524599692</v>
      </c>
    </row>
    <row r="180" spans="1:37" x14ac:dyDescent="0.25">
      <c r="A180" s="10">
        <v>179</v>
      </c>
      <c r="B180" s="10">
        <v>22</v>
      </c>
      <c r="C180" s="10" t="s">
        <v>552</v>
      </c>
      <c r="D180" s="50" t="s">
        <v>612</v>
      </c>
      <c r="E180" s="10">
        <v>2013</v>
      </c>
      <c r="F180" s="10" t="s">
        <v>169</v>
      </c>
      <c r="G180" s="10" t="s">
        <v>128</v>
      </c>
      <c r="H180" s="10" t="s">
        <v>419</v>
      </c>
      <c r="I180" s="10" t="s">
        <v>114</v>
      </c>
      <c r="J180" s="10" t="s">
        <v>115</v>
      </c>
      <c r="K180" s="10" t="s">
        <v>257</v>
      </c>
      <c r="L180" s="10">
        <v>656</v>
      </c>
      <c r="M180" s="10" t="s">
        <v>220</v>
      </c>
      <c r="N180" s="10" t="s">
        <v>118</v>
      </c>
      <c r="O180" s="10" t="s">
        <v>119</v>
      </c>
      <c r="P180" s="10" t="s">
        <v>120</v>
      </c>
      <c r="Q180" s="10" t="s">
        <v>258</v>
      </c>
      <c r="R180" s="10" t="s">
        <v>212</v>
      </c>
      <c r="S180" s="10">
        <v>1.64</v>
      </c>
      <c r="T180" s="11">
        <v>28.601600000000001</v>
      </c>
      <c r="U180" s="11">
        <v>-81.200500000000005</v>
      </c>
      <c r="V180" s="10" t="s">
        <v>259</v>
      </c>
      <c r="W180" s="10">
        <v>8</v>
      </c>
      <c r="X180" s="10">
        <v>0.02</v>
      </c>
      <c r="Y180" s="10">
        <v>3.7999999999999999E-2</v>
      </c>
      <c r="Z180" s="10"/>
      <c r="AA180" s="10"/>
      <c r="AB180" s="10"/>
      <c r="AC180" s="10">
        <v>8</v>
      </c>
      <c r="AD180" s="10">
        <v>4.0000000000000001E-3</v>
      </c>
      <c r="AE180" s="10">
        <v>6.0000000000000001E-3</v>
      </c>
      <c r="AF180" s="10"/>
      <c r="AG180" s="10"/>
      <c r="AH180" s="10"/>
      <c r="AI180" s="10" t="s">
        <v>158</v>
      </c>
      <c r="AJ180" s="12"/>
      <c r="AK180" s="9">
        <f t="shared" si="3"/>
        <v>1.6094379124341003</v>
      </c>
    </row>
    <row r="181" spans="1:37" x14ac:dyDescent="0.25">
      <c r="A181" s="10">
        <v>180</v>
      </c>
      <c r="B181" s="10">
        <v>22</v>
      </c>
      <c r="C181" s="10" t="s">
        <v>552</v>
      </c>
      <c r="D181" s="50" t="s">
        <v>612</v>
      </c>
      <c r="E181" s="10">
        <v>2013</v>
      </c>
      <c r="F181" s="10" t="s">
        <v>129</v>
      </c>
      <c r="G181" s="10" t="s">
        <v>113</v>
      </c>
      <c r="H181" s="10" t="s">
        <v>419</v>
      </c>
      <c r="I181" s="10" t="s">
        <v>114</v>
      </c>
      <c r="J181" s="10" t="s">
        <v>115</v>
      </c>
      <c r="K181" s="10" t="s">
        <v>257</v>
      </c>
      <c r="L181" s="10">
        <v>656</v>
      </c>
      <c r="M181" s="10" t="s">
        <v>220</v>
      </c>
      <c r="N181" s="10" t="s">
        <v>118</v>
      </c>
      <c r="O181" s="10" t="s">
        <v>119</v>
      </c>
      <c r="P181" s="10" t="s">
        <v>120</v>
      </c>
      <c r="Q181" s="10" t="s">
        <v>258</v>
      </c>
      <c r="R181" s="10" t="s">
        <v>212</v>
      </c>
      <c r="S181" s="10">
        <v>1.64</v>
      </c>
      <c r="T181" s="11">
        <v>28.601600000000001</v>
      </c>
      <c r="U181" s="11">
        <v>-81.200500000000005</v>
      </c>
      <c r="V181" s="10" t="s">
        <v>259</v>
      </c>
      <c r="W181" s="10">
        <v>8</v>
      </c>
      <c r="X181" s="10">
        <v>0.65500000000000003</v>
      </c>
      <c r="Y181" s="10">
        <v>0.29899999999999999</v>
      </c>
      <c r="Z181" s="10"/>
      <c r="AA181" s="10"/>
      <c r="AB181" s="10"/>
      <c r="AC181" s="10">
        <v>8</v>
      </c>
      <c r="AD181" s="10">
        <v>0.55200000000000005</v>
      </c>
      <c r="AE181" s="10">
        <v>0.20300000000000001</v>
      </c>
      <c r="AF181" s="10"/>
      <c r="AG181" s="10"/>
      <c r="AH181" s="10"/>
      <c r="AI181" s="10" t="s">
        <v>158</v>
      </c>
      <c r="AJ181" s="12"/>
      <c r="AK181" s="9">
        <f t="shared" si="3"/>
        <v>0.17108718935815664</v>
      </c>
    </row>
    <row r="182" spans="1:37" x14ac:dyDescent="0.25">
      <c r="A182" s="10">
        <v>181</v>
      </c>
      <c r="B182" s="10">
        <v>22</v>
      </c>
      <c r="C182" s="10" t="s">
        <v>552</v>
      </c>
      <c r="D182" s="50" t="s">
        <v>612</v>
      </c>
      <c r="E182" s="10">
        <v>2013</v>
      </c>
      <c r="F182" s="10" t="s">
        <v>217</v>
      </c>
      <c r="G182" s="10" t="s">
        <v>113</v>
      </c>
      <c r="H182" s="10" t="s">
        <v>419</v>
      </c>
      <c r="I182" s="10" t="s">
        <v>114</v>
      </c>
      <c r="J182" s="10" t="s">
        <v>115</v>
      </c>
      <c r="K182" s="10" t="s">
        <v>257</v>
      </c>
      <c r="L182" s="10">
        <v>656</v>
      </c>
      <c r="M182" s="10" t="s">
        <v>220</v>
      </c>
      <c r="N182" s="10" t="s">
        <v>118</v>
      </c>
      <c r="O182" s="10" t="s">
        <v>119</v>
      </c>
      <c r="P182" s="10" t="s">
        <v>120</v>
      </c>
      <c r="Q182" s="10" t="s">
        <v>258</v>
      </c>
      <c r="R182" s="10" t="s">
        <v>212</v>
      </c>
      <c r="S182" s="10">
        <v>1.64</v>
      </c>
      <c r="T182" s="11">
        <v>28.601600000000001</v>
      </c>
      <c r="U182" s="11">
        <v>-81.200500000000005</v>
      </c>
      <c r="V182" s="10" t="s">
        <v>259</v>
      </c>
      <c r="W182" s="10">
        <v>8</v>
      </c>
      <c r="X182" s="10">
        <v>3.2000000000000001E-2</v>
      </c>
      <c r="Y182" s="10">
        <v>3.1E-2</v>
      </c>
      <c r="Z182" s="10"/>
      <c r="AA182" s="10"/>
      <c r="AB182" s="10"/>
      <c r="AC182" s="10">
        <v>8</v>
      </c>
      <c r="AD182" s="10">
        <v>2.5000000000000001E-2</v>
      </c>
      <c r="AE182" s="10">
        <v>2.7E-2</v>
      </c>
      <c r="AF182" s="10"/>
      <c r="AG182" s="10"/>
      <c r="AH182" s="10"/>
      <c r="AI182" s="10" t="s">
        <v>158</v>
      </c>
      <c r="AJ182" s="12"/>
      <c r="AK182" s="9">
        <f t="shared" si="3"/>
        <v>0.24686007793152581</v>
      </c>
    </row>
    <row r="183" spans="1:37" x14ac:dyDescent="0.25">
      <c r="A183" s="10">
        <v>182</v>
      </c>
      <c r="B183" s="10">
        <v>22</v>
      </c>
      <c r="C183" s="10" t="s">
        <v>552</v>
      </c>
      <c r="D183" s="50" t="s">
        <v>612</v>
      </c>
      <c r="E183" s="10">
        <v>2013</v>
      </c>
      <c r="F183" s="10" t="s">
        <v>125</v>
      </c>
      <c r="G183" s="10" t="s">
        <v>113</v>
      </c>
      <c r="H183" s="10" t="s">
        <v>419</v>
      </c>
      <c r="I183" s="10" t="s">
        <v>114</v>
      </c>
      <c r="J183" s="10" t="s">
        <v>115</v>
      </c>
      <c r="K183" s="10" t="s">
        <v>257</v>
      </c>
      <c r="L183" s="10">
        <v>656</v>
      </c>
      <c r="M183" s="10" t="s">
        <v>220</v>
      </c>
      <c r="N183" s="10" t="s">
        <v>118</v>
      </c>
      <c r="O183" s="10" t="s">
        <v>119</v>
      </c>
      <c r="P183" s="10" t="s">
        <v>120</v>
      </c>
      <c r="Q183" s="10" t="s">
        <v>258</v>
      </c>
      <c r="R183" s="10" t="s">
        <v>212</v>
      </c>
      <c r="S183" s="10">
        <v>1.64</v>
      </c>
      <c r="T183" s="11">
        <v>28.601600000000001</v>
      </c>
      <c r="U183" s="11">
        <v>-81.200500000000005</v>
      </c>
      <c r="V183" s="10" t="s">
        <v>259</v>
      </c>
      <c r="W183" s="10">
        <v>8</v>
      </c>
      <c r="X183" s="10">
        <v>0.20799999999999999</v>
      </c>
      <c r="Y183" s="10">
        <v>0.25</v>
      </c>
      <c r="Z183" s="10"/>
      <c r="AA183" s="10"/>
      <c r="AB183" s="10"/>
      <c r="AC183" s="10">
        <v>8</v>
      </c>
      <c r="AD183" s="10">
        <v>0.10199999999999999</v>
      </c>
      <c r="AE183" s="10">
        <v>0.11700000000000001</v>
      </c>
      <c r="AF183" s="10"/>
      <c r="AG183" s="10"/>
      <c r="AH183" s="10"/>
      <c r="AI183" s="10" t="s">
        <v>158</v>
      </c>
      <c r="AJ183" s="12"/>
      <c r="AK183" s="9">
        <f t="shared" si="3"/>
        <v>0.71256526641704687</v>
      </c>
    </row>
    <row r="184" spans="1:37" x14ac:dyDescent="0.25">
      <c r="A184" s="10">
        <v>183</v>
      </c>
      <c r="B184" s="10">
        <v>23</v>
      </c>
      <c r="C184" s="10" t="s">
        <v>553</v>
      </c>
      <c r="D184" s="50" t="s">
        <v>613</v>
      </c>
      <c r="E184" s="10">
        <v>2015</v>
      </c>
      <c r="F184" s="10" t="s">
        <v>142</v>
      </c>
      <c r="G184" s="10" t="s">
        <v>143</v>
      </c>
      <c r="H184" s="10" t="s">
        <v>143</v>
      </c>
      <c r="I184" s="10" t="s">
        <v>114</v>
      </c>
      <c r="J184" s="10" t="s">
        <v>115</v>
      </c>
      <c r="K184" s="10" t="s">
        <v>260</v>
      </c>
      <c r="L184" s="10">
        <v>447</v>
      </c>
      <c r="M184" s="10" t="s">
        <v>261</v>
      </c>
      <c r="N184" s="10" t="s">
        <v>192</v>
      </c>
      <c r="O184" s="10" t="s">
        <v>119</v>
      </c>
      <c r="P184" s="10" t="s">
        <v>161</v>
      </c>
      <c r="Q184" s="10" t="s">
        <v>262</v>
      </c>
      <c r="R184" s="10" t="s">
        <v>157</v>
      </c>
      <c r="S184" s="10"/>
      <c r="T184" s="11">
        <v>35.803199999999997</v>
      </c>
      <c r="U184" s="11">
        <v>-78.566100000000006</v>
      </c>
      <c r="V184" s="10">
        <v>2011</v>
      </c>
      <c r="W184" s="10">
        <v>26</v>
      </c>
      <c r="X184" s="10">
        <v>9938.5</v>
      </c>
      <c r="Y184" s="10">
        <v>11788</v>
      </c>
      <c r="Z184" s="10"/>
      <c r="AA184" s="10"/>
      <c r="AB184" s="10"/>
      <c r="AC184" s="10">
        <v>26</v>
      </c>
      <c r="AD184" s="10">
        <v>4068.5115384615387</v>
      </c>
      <c r="AE184" s="10">
        <v>13346</v>
      </c>
      <c r="AF184" s="10"/>
      <c r="AG184" s="10"/>
      <c r="AH184" s="10"/>
      <c r="AI184" s="10" t="s">
        <v>158</v>
      </c>
      <c r="AJ184" s="12"/>
      <c r="AK184" s="9">
        <f t="shared" si="3"/>
        <v>0.89313888664990171</v>
      </c>
    </row>
    <row r="185" spans="1:37" x14ac:dyDescent="0.25">
      <c r="A185" s="10">
        <v>184</v>
      </c>
      <c r="B185" s="10">
        <v>23</v>
      </c>
      <c r="C185" s="10" t="s">
        <v>553</v>
      </c>
      <c r="D185" s="50" t="s">
        <v>613</v>
      </c>
      <c r="E185" s="10">
        <v>2015</v>
      </c>
      <c r="F185" s="10" t="s">
        <v>218</v>
      </c>
      <c r="G185" s="10" t="s">
        <v>143</v>
      </c>
      <c r="H185" s="10" t="s">
        <v>143</v>
      </c>
      <c r="I185" s="10" t="s">
        <v>114</v>
      </c>
      <c r="J185" s="10" t="s">
        <v>115</v>
      </c>
      <c r="K185" s="10" t="s">
        <v>260</v>
      </c>
      <c r="L185" s="10">
        <v>447</v>
      </c>
      <c r="M185" s="10" t="s">
        <v>261</v>
      </c>
      <c r="N185" s="10" t="s">
        <v>192</v>
      </c>
      <c r="O185" s="10" t="s">
        <v>119</v>
      </c>
      <c r="P185" s="10" t="s">
        <v>161</v>
      </c>
      <c r="Q185" s="10" t="s">
        <v>262</v>
      </c>
      <c r="R185" s="10" t="s">
        <v>157</v>
      </c>
      <c r="S185" s="10"/>
      <c r="T185" s="11">
        <v>35.803199999999997</v>
      </c>
      <c r="U185" s="11">
        <v>-78.566100000000006</v>
      </c>
      <c r="V185" s="10">
        <v>2011</v>
      </c>
      <c r="W185" s="10">
        <v>26</v>
      </c>
      <c r="X185" s="10">
        <v>7193.0384615384619</v>
      </c>
      <c r="Y185" s="10">
        <v>7859</v>
      </c>
      <c r="Z185" s="10"/>
      <c r="AA185" s="10"/>
      <c r="AB185" s="10"/>
      <c r="AC185" s="10">
        <v>26</v>
      </c>
      <c r="AD185" s="10">
        <v>2244.773076923077</v>
      </c>
      <c r="AE185" s="10">
        <v>5417</v>
      </c>
      <c r="AF185" s="10"/>
      <c r="AG185" s="10"/>
      <c r="AH185" s="10"/>
      <c r="AI185" s="10" t="s">
        <v>648</v>
      </c>
      <c r="AJ185" s="12"/>
      <c r="AK185" s="9">
        <f t="shared" si="3"/>
        <v>1.1645092411860249</v>
      </c>
    </row>
    <row r="186" spans="1:37" x14ac:dyDescent="0.25">
      <c r="A186" s="10">
        <v>185</v>
      </c>
      <c r="B186" s="10">
        <v>24</v>
      </c>
      <c r="C186" s="10" t="s">
        <v>554</v>
      </c>
      <c r="D186" s="50" t="s">
        <v>614</v>
      </c>
      <c r="E186" s="10">
        <v>2011</v>
      </c>
      <c r="F186" s="10" t="s">
        <v>126</v>
      </c>
      <c r="G186" s="10" t="s">
        <v>113</v>
      </c>
      <c r="H186" s="10" t="s">
        <v>419</v>
      </c>
      <c r="I186" s="10" t="s">
        <v>114</v>
      </c>
      <c r="J186" s="10" t="s">
        <v>115</v>
      </c>
      <c r="K186" s="10" t="s">
        <v>263</v>
      </c>
      <c r="L186" s="10">
        <v>393</v>
      </c>
      <c r="M186" s="10" t="s">
        <v>227</v>
      </c>
      <c r="N186" s="10" t="s">
        <v>177</v>
      </c>
      <c r="O186" s="10" t="s">
        <v>119</v>
      </c>
      <c r="P186" s="10" t="s">
        <v>120</v>
      </c>
      <c r="Q186" s="10" t="s">
        <v>264</v>
      </c>
      <c r="R186" s="10" t="s">
        <v>157</v>
      </c>
      <c r="S186" s="10">
        <v>0.42</v>
      </c>
      <c r="T186" s="11">
        <v>35.732700000000001</v>
      </c>
      <c r="U186" s="11">
        <v>-78.850300000000004</v>
      </c>
      <c r="V186" s="10" t="s">
        <v>265</v>
      </c>
      <c r="W186" s="10">
        <v>21</v>
      </c>
      <c r="X186" s="10">
        <v>1.34</v>
      </c>
      <c r="Y186" s="10"/>
      <c r="Z186" s="10"/>
      <c r="AA186" s="10"/>
      <c r="AB186" s="10"/>
      <c r="AC186" s="10">
        <v>21</v>
      </c>
      <c r="AD186" s="10">
        <v>0.84</v>
      </c>
      <c r="AE186" s="10"/>
      <c r="AF186" s="10"/>
      <c r="AG186" s="10"/>
      <c r="AH186" s="10"/>
      <c r="AI186" s="10" t="s">
        <v>158</v>
      </c>
      <c r="AJ186" s="12"/>
      <c r="AK186" s="9">
        <f t="shared" si="3"/>
        <v>0.46702300110759781</v>
      </c>
    </row>
    <row r="187" spans="1:37" x14ac:dyDescent="0.25">
      <c r="A187" s="10">
        <v>186</v>
      </c>
      <c r="B187" s="10">
        <v>24</v>
      </c>
      <c r="C187" s="10" t="s">
        <v>554</v>
      </c>
      <c r="D187" s="50" t="s">
        <v>614</v>
      </c>
      <c r="E187" s="10">
        <v>2011</v>
      </c>
      <c r="F187" s="10" t="s">
        <v>217</v>
      </c>
      <c r="G187" s="10" t="s">
        <v>113</v>
      </c>
      <c r="H187" s="10" t="s">
        <v>419</v>
      </c>
      <c r="I187" s="10" t="s">
        <v>114</v>
      </c>
      <c r="J187" s="10" t="s">
        <v>115</v>
      </c>
      <c r="K187" s="10" t="s">
        <v>263</v>
      </c>
      <c r="L187" s="10">
        <v>393</v>
      </c>
      <c r="M187" s="10" t="s">
        <v>227</v>
      </c>
      <c r="N187" s="10" t="s">
        <v>177</v>
      </c>
      <c r="O187" s="10" t="s">
        <v>119</v>
      </c>
      <c r="P187" s="10" t="s">
        <v>120</v>
      </c>
      <c r="Q187" s="10" t="s">
        <v>264</v>
      </c>
      <c r="R187" s="10" t="s">
        <v>157</v>
      </c>
      <c r="S187" s="10">
        <v>0.42</v>
      </c>
      <c r="T187" s="11">
        <v>35.732700000000001</v>
      </c>
      <c r="U187" s="11">
        <v>-78.850300000000004</v>
      </c>
      <c r="V187" s="10" t="s">
        <v>265</v>
      </c>
      <c r="W187" s="10">
        <v>21</v>
      </c>
      <c r="X187" s="10">
        <v>0.17</v>
      </c>
      <c r="Y187" s="10"/>
      <c r="Z187" s="10"/>
      <c r="AA187" s="10"/>
      <c r="AB187" s="10"/>
      <c r="AC187" s="10">
        <v>21</v>
      </c>
      <c r="AD187" s="10">
        <v>0.18</v>
      </c>
      <c r="AE187" s="10"/>
      <c r="AF187" s="10"/>
      <c r="AG187" s="10"/>
      <c r="AH187" s="10"/>
      <c r="AI187" s="10" t="s">
        <v>158</v>
      </c>
      <c r="AJ187" s="12"/>
      <c r="AK187" s="9">
        <f t="shared" si="3"/>
        <v>-5.7158413839948519E-2</v>
      </c>
    </row>
    <row r="188" spans="1:37" x14ac:dyDescent="0.25">
      <c r="A188" s="10">
        <v>187</v>
      </c>
      <c r="B188" s="10">
        <v>24</v>
      </c>
      <c r="C188" s="10" t="s">
        <v>554</v>
      </c>
      <c r="D188" s="50" t="s">
        <v>614</v>
      </c>
      <c r="E188" s="10">
        <v>2011</v>
      </c>
      <c r="F188" s="10" t="s">
        <v>129</v>
      </c>
      <c r="G188" s="10" t="s">
        <v>113</v>
      </c>
      <c r="H188" s="10" t="s">
        <v>419</v>
      </c>
      <c r="I188" s="10" t="s">
        <v>114</v>
      </c>
      <c r="J188" s="10" t="s">
        <v>115</v>
      </c>
      <c r="K188" s="10" t="s">
        <v>263</v>
      </c>
      <c r="L188" s="10">
        <v>393</v>
      </c>
      <c r="M188" s="10" t="s">
        <v>227</v>
      </c>
      <c r="N188" s="10" t="s">
        <v>177</v>
      </c>
      <c r="O188" s="10" t="s">
        <v>119</v>
      </c>
      <c r="P188" s="10" t="s">
        <v>120</v>
      </c>
      <c r="Q188" s="10" t="s">
        <v>264</v>
      </c>
      <c r="R188" s="10" t="s">
        <v>157</v>
      </c>
      <c r="S188" s="10">
        <v>0.42</v>
      </c>
      <c r="T188" s="11">
        <v>35.732700000000001</v>
      </c>
      <c r="U188" s="11">
        <v>-78.850300000000004</v>
      </c>
      <c r="V188" s="10" t="s">
        <v>265</v>
      </c>
      <c r="W188" s="10">
        <v>21</v>
      </c>
      <c r="X188" s="10">
        <v>1.52</v>
      </c>
      <c r="Y188" s="10"/>
      <c r="Z188" s="10"/>
      <c r="AA188" s="10"/>
      <c r="AB188" s="10"/>
      <c r="AC188" s="10">
        <v>21</v>
      </c>
      <c r="AD188" s="10">
        <v>1.03</v>
      </c>
      <c r="AE188" s="10"/>
      <c r="AF188" s="10"/>
      <c r="AG188" s="10"/>
      <c r="AH188" s="10"/>
      <c r="AI188" s="10" t="s">
        <v>158</v>
      </c>
      <c r="AJ188" s="12"/>
      <c r="AK188" s="9">
        <f t="shared" si="3"/>
        <v>0.38915153261664065</v>
      </c>
    </row>
    <row r="189" spans="1:37" x14ac:dyDescent="0.25">
      <c r="A189" s="10">
        <v>188</v>
      </c>
      <c r="B189" s="10">
        <v>24</v>
      </c>
      <c r="C189" s="10" t="s">
        <v>554</v>
      </c>
      <c r="D189" s="50" t="s">
        <v>614</v>
      </c>
      <c r="E189" s="10">
        <v>2011</v>
      </c>
      <c r="F189" s="10" t="s">
        <v>166</v>
      </c>
      <c r="G189" s="10" t="s">
        <v>113</v>
      </c>
      <c r="H189" s="10" t="s">
        <v>419</v>
      </c>
      <c r="I189" s="10" t="s">
        <v>114</v>
      </c>
      <c r="J189" s="10" t="s">
        <v>115</v>
      </c>
      <c r="K189" s="10" t="s">
        <v>263</v>
      </c>
      <c r="L189" s="10">
        <v>393</v>
      </c>
      <c r="M189" s="10" t="s">
        <v>227</v>
      </c>
      <c r="N189" s="10" t="s">
        <v>177</v>
      </c>
      <c r="O189" s="10" t="s">
        <v>119</v>
      </c>
      <c r="P189" s="10" t="s">
        <v>120</v>
      </c>
      <c r="Q189" s="10" t="s">
        <v>264</v>
      </c>
      <c r="R189" s="10" t="s">
        <v>157</v>
      </c>
      <c r="S189" s="10">
        <v>0.42</v>
      </c>
      <c r="T189" s="11">
        <v>35.732700000000001</v>
      </c>
      <c r="U189" s="11">
        <v>-78.850300000000004</v>
      </c>
      <c r="V189" s="10" t="s">
        <v>265</v>
      </c>
      <c r="W189" s="10">
        <v>21</v>
      </c>
      <c r="X189" s="10">
        <v>0.13</v>
      </c>
      <c r="Y189" s="10"/>
      <c r="Z189" s="10"/>
      <c r="AA189" s="10"/>
      <c r="AB189" s="10"/>
      <c r="AC189" s="10">
        <v>21</v>
      </c>
      <c r="AD189" s="10">
        <v>0.09</v>
      </c>
      <c r="AE189" s="10"/>
      <c r="AF189" s="10"/>
      <c r="AG189" s="10"/>
      <c r="AH189" s="10"/>
      <c r="AI189" s="10" t="s">
        <v>158</v>
      </c>
      <c r="AJ189" s="12"/>
      <c r="AK189" s="9">
        <f t="shared" si="3"/>
        <v>0.36772478012531751</v>
      </c>
    </row>
    <row r="190" spans="1:37" x14ac:dyDescent="0.25">
      <c r="A190" s="10">
        <v>189</v>
      </c>
      <c r="B190" s="10">
        <v>24</v>
      </c>
      <c r="C190" s="10" t="s">
        <v>554</v>
      </c>
      <c r="D190" s="50" t="s">
        <v>614</v>
      </c>
      <c r="E190" s="10">
        <v>2011</v>
      </c>
      <c r="F190" s="10" t="s">
        <v>130</v>
      </c>
      <c r="G190" s="10" t="s">
        <v>113</v>
      </c>
      <c r="H190" s="10" t="s">
        <v>419</v>
      </c>
      <c r="I190" s="10" t="s">
        <v>114</v>
      </c>
      <c r="J190" s="10" t="s">
        <v>115</v>
      </c>
      <c r="K190" s="10" t="s">
        <v>263</v>
      </c>
      <c r="L190" s="10">
        <v>393</v>
      </c>
      <c r="M190" s="10" t="s">
        <v>227</v>
      </c>
      <c r="N190" s="10" t="s">
        <v>177</v>
      </c>
      <c r="O190" s="10" t="s">
        <v>119</v>
      </c>
      <c r="P190" s="10" t="s">
        <v>120</v>
      </c>
      <c r="Q190" s="10" t="s">
        <v>264</v>
      </c>
      <c r="R190" s="10" t="s">
        <v>157</v>
      </c>
      <c r="S190" s="10">
        <v>0.42</v>
      </c>
      <c r="T190" s="11">
        <v>35.732700000000001</v>
      </c>
      <c r="U190" s="11">
        <v>-78.850300000000004</v>
      </c>
      <c r="V190" s="10" t="s">
        <v>265</v>
      </c>
      <c r="W190" s="10">
        <v>21</v>
      </c>
      <c r="X190" s="10">
        <v>1.22</v>
      </c>
      <c r="Y190" s="10"/>
      <c r="Z190" s="10"/>
      <c r="AA190" s="10"/>
      <c r="AB190" s="10"/>
      <c r="AC190" s="10">
        <v>21</v>
      </c>
      <c r="AD190" s="10">
        <v>0.75</v>
      </c>
      <c r="AE190" s="10"/>
      <c r="AF190" s="10"/>
      <c r="AG190" s="10"/>
      <c r="AH190" s="10"/>
      <c r="AI190" s="10" t="s">
        <v>158</v>
      </c>
      <c r="AJ190" s="12"/>
      <c r="AK190" s="9">
        <f t="shared" si="3"/>
        <v>0.48653293119694613</v>
      </c>
    </row>
    <row r="191" spans="1:37" x14ac:dyDescent="0.25">
      <c r="A191" s="10">
        <v>190</v>
      </c>
      <c r="B191" s="10">
        <v>24</v>
      </c>
      <c r="C191" s="10" t="s">
        <v>554</v>
      </c>
      <c r="D191" s="50" t="s">
        <v>614</v>
      </c>
      <c r="E191" s="10">
        <v>2011</v>
      </c>
      <c r="F191" s="10" t="s">
        <v>127</v>
      </c>
      <c r="G191" s="10" t="s">
        <v>128</v>
      </c>
      <c r="H191" s="10" t="s">
        <v>419</v>
      </c>
      <c r="I191" s="10" t="s">
        <v>114</v>
      </c>
      <c r="J191" s="10" t="s">
        <v>115</v>
      </c>
      <c r="K191" s="10" t="s">
        <v>263</v>
      </c>
      <c r="L191" s="10">
        <v>393</v>
      </c>
      <c r="M191" s="10" t="s">
        <v>227</v>
      </c>
      <c r="N191" s="10" t="s">
        <v>177</v>
      </c>
      <c r="O191" s="10" t="s">
        <v>119</v>
      </c>
      <c r="P191" s="10" t="s">
        <v>120</v>
      </c>
      <c r="Q191" s="10" t="s">
        <v>264</v>
      </c>
      <c r="R191" s="10" t="s">
        <v>157</v>
      </c>
      <c r="S191" s="10">
        <v>0.42</v>
      </c>
      <c r="T191" s="11">
        <v>35.732700000000001</v>
      </c>
      <c r="U191" s="11">
        <v>-78.850300000000004</v>
      </c>
      <c r="V191" s="10" t="s">
        <v>265</v>
      </c>
      <c r="W191" s="10">
        <v>21</v>
      </c>
      <c r="X191" s="10">
        <v>0.15</v>
      </c>
      <c r="Y191" s="10"/>
      <c r="Z191" s="10"/>
      <c r="AA191" s="10"/>
      <c r="AB191" s="10"/>
      <c r="AC191" s="10">
        <v>21</v>
      </c>
      <c r="AD191" s="10">
        <v>0.09</v>
      </c>
      <c r="AE191" s="10"/>
      <c r="AF191" s="10"/>
      <c r="AG191" s="10"/>
      <c r="AH191" s="10"/>
      <c r="AI191" s="10" t="s">
        <v>158</v>
      </c>
      <c r="AJ191" s="12"/>
      <c r="AK191" s="9">
        <f t="shared" si="3"/>
        <v>0.51082562376599072</v>
      </c>
    </row>
    <row r="192" spans="1:37" x14ac:dyDescent="0.25">
      <c r="A192" s="10">
        <v>191</v>
      </c>
      <c r="B192" s="10">
        <v>24</v>
      </c>
      <c r="C192" s="10" t="s">
        <v>554</v>
      </c>
      <c r="D192" s="50" t="s">
        <v>614</v>
      </c>
      <c r="E192" s="10">
        <v>2011</v>
      </c>
      <c r="F192" s="10" t="s">
        <v>169</v>
      </c>
      <c r="G192" s="10" t="s">
        <v>128</v>
      </c>
      <c r="H192" s="10" t="s">
        <v>419</v>
      </c>
      <c r="I192" s="10" t="s">
        <v>114</v>
      </c>
      <c r="J192" s="10" t="s">
        <v>115</v>
      </c>
      <c r="K192" s="10" t="s">
        <v>263</v>
      </c>
      <c r="L192" s="10">
        <v>393</v>
      </c>
      <c r="M192" s="10" t="s">
        <v>227</v>
      </c>
      <c r="N192" s="10" t="s">
        <v>177</v>
      </c>
      <c r="O192" s="10" t="s">
        <v>119</v>
      </c>
      <c r="P192" s="10" t="s">
        <v>120</v>
      </c>
      <c r="Q192" s="10" t="s">
        <v>264</v>
      </c>
      <c r="R192" s="10" t="s">
        <v>157</v>
      </c>
      <c r="S192" s="10">
        <v>0.42</v>
      </c>
      <c r="T192" s="11">
        <v>35.732700000000001</v>
      </c>
      <c r="U192" s="11">
        <v>-78.850300000000004</v>
      </c>
      <c r="V192" s="10" t="s">
        <v>265</v>
      </c>
      <c r="W192" s="10">
        <v>21</v>
      </c>
      <c r="X192" s="10">
        <v>7.0000000000000001E-3</v>
      </c>
      <c r="Y192" s="10"/>
      <c r="Z192" s="10"/>
      <c r="AA192" s="10"/>
      <c r="AB192" s="10"/>
      <c r="AC192" s="10">
        <v>21</v>
      </c>
      <c r="AD192" s="10">
        <v>0.02</v>
      </c>
      <c r="AE192" s="10"/>
      <c r="AF192" s="10"/>
      <c r="AG192" s="10"/>
      <c r="AH192" s="10"/>
      <c r="AI192" s="10" t="s">
        <v>158</v>
      </c>
      <c r="AJ192" s="12"/>
      <c r="AK192" s="9">
        <f t="shared" si="3"/>
        <v>-1.0498221244986778</v>
      </c>
    </row>
    <row r="193" spans="1:37" x14ac:dyDescent="0.25">
      <c r="A193" s="10">
        <v>192</v>
      </c>
      <c r="B193" s="10">
        <v>24</v>
      </c>
      <c r="C193" s="10" t="s">
        <v>554</v>
      </c>
      <c r="D193" s="50" t="s">
        <v>614</v>
      </c>
      <c r="E193" s="10">
        <v>2011</v>
      </c>
      <c r="F193" s="10" t="s">
        <v>171</v>
      </c>
      <c r="G193" s="10" t="s">
        <v>128</v>
      </c>
      <c r="H193" s="10" t="s">
        <v>419</v>
      </c>
      <c r="I193" s="10" t="s">
        <v>114</v>
      </c>
      <c r="J193" s="10" t="s">
        <v>115</v>
      </c>
      <c r="K193" s="10" t="s">
        <v>263</v>
      </c>
      <c r="L193" s="10">
        <v>393</v>
      </c>
      <c r="M193" s="10" t="s">
        <v>227</v>
      </c>
      <c r="N193" s="10" t="s">
        <v>177</v>
      </c>
      <c r="O193" s="10" t="s">
        <v>119</v>
      </c>
      <c r="P193" s="10" t="s">
        <v>120</v>
      </c>
      <c r="Q193" s="10" t="s">
        <v>264</v>
      </c>
      <c r="R193" s="10" t="s">
        <v>157</v>
      </c>
      <c r="S193" s="10">
        <v>0.42</v>
      </c>
      <c r="T193" s="11">
        <v>35.732700000000001</v>
      </c>
      <c r="U193" s="11">
        <v>-78.850300000000004</v>
      </c>
      <c r="V193" s="10" t="s">
        <v>265</v>
      </c>
      <c r="W193" s="10">
        <v>21</v>
      </c>
      <c r="X193" s="10">
        <v>0.15</v>
      </c>
      <c r="Y193" s="10"/>
      <c r="Z193" s="10"/>
      <c r="AA193" s="10"/>
      <c r="AB193" s="10"/>
      <c r="AC193" s="10">
        <v>21</v>
      </c>
      <c r="AD193" s="10">
        <v>0.08</v>
      </c>
      <c r="AE193" s="10"/>
      <c r="AF193" s="10"/>
      <c r="AG193" s="10"/>
      <c r="AH193" s="10"/>
      <c r="AI193" s="10" t="s">
        <v>158</v>
      </c>
      <c r="AJ193" s="12"/>
      <c r="AK193" s="9">
        <f t="shared" si="3"/>
        <v>0.62860865942237409</v>
      </c>
    </row>
    <row r="194" spans="1:37" x14ac:dyDescent="0.25">
      <c r="A194" s="10">
        <v>193</v>
      </c>
      <c r="B194" s="10">
        <v>24</v>
      </c>
      <c r="C194" s="10" t="s">
        <v>554</v>
      </c>
      <c r="D194" s="50" t="s">
        <v>614</v>
      </c>
      <c r="E194" s="10">
        <v>2011</v>
      </c>
      <c r="F194" s="10" t="s">
        <v>142</v>
      </c>
      <c r="G194" s="10" t="s">
        <v>143</v>
      </c>
      <c r="H194" s="10" t="s">
        <v>143</v>
      </c>
      <c r="I194" s="10" t="s">
        <v>114</v>
      </c>
      <c r="J194" s="10" t="s">
        <v>115</v>
      </c>
      <c r="K194" s="10" t="s">
        <v>263</v>
      </c>
      <c r="L194" s="10">
        <v>393</v>
      </c>
      <c r="M194" s="10" t="s">
        <v>227</v>
      </c>
      <c r="N194" s="10" t="s">
        <v>177</v>
      </c>
      <c r="O194" s="10" t="s">
        <v>119</v>
      </c>
      <c r="P194" s="10" t="s">
        <v>120</v>
      </c>
      <c r="Q194" s="10" t="s">
        <v>264</v>
      </c>
      <c r="R194" s="10" t="s">
        <v>157</v>
      </c>
      <c r="S194" s="10">
        <v>0.42</v>
      </c>
      <c r="T194" s="11">
        <v>35.732700000000001</v>
      </c>
      <c r="U194" s="11">
        <v>-78.850300000000004</v>
      </c>
      <c r="V194" s="10" t="s">
        <v>265</v>
      </c>
      <c r="W194" s="10">
        <v>20</v>
      </c>
      <c r="X194" s="10">
        <v>119</v>
      </c>
      <c r="Y194" s="10"/>
      <c r="Z194" s="10"/>
      <c r="AA194" s="10"/>
      <c r="AB194" s="10"/>
      <c r="AC194" s="10">
        <v>20</v>
      </c>
      <c r="AD194" s="10">
        <v>33</v>
      </c>
      <c r="AE194" s="10"/>
      <c r="AF194" s="10"/>
      <c r="AG194" s="10"/>
      <c r="AH194" s="10"/>
      <c r="AI194" s="10" t="s">
        <v>158</v>
      </c>
      <c r="AJ194" s="12"/>
      <c r="AK194" s="9">
        <f t="shared" si="3"/>
        <v>1.2826159316450492</v>
      </c>
    </row>
    <row r="195" spans="1:37" x14ac:dyDescent="0.25">
      <c r="A195" s="10">
        <v>194</v>
      </c>
      <c r="B195" s="10">
        <v>24</v>
      </c>
      <c r="C195" s="10" t="s">
        <v>554</v>
      </c>
      <c r="D195" s="50" t="s">
        <v>614</v>
      </c>
      <c r="E195" s="10">
        <v>2011</v>
      </c>
      <c r="F195" s="10" t="s">
        <v>126</v>
      </c>
      <c r="G195" s="10" t="s">
        <v>113</v>
      </c>
      <c r="H195" s="10" t="s">
        <v>419</v>
      </c>
      <c r="I195" s="10" t="s">
        <v>114</v>
      </c>
      <c r="J195" s="10" t="s">
        <v>115</v>
      </c>
      <c r="K195" s="10" t="s">
        <v>263</v>
      </c>
      <c r="L195" s="10">
        <v>393</v>
      </c>
      <c r="M195" s="10" t="s">
        <v>227</v>
      </c>
      <c r="N195" s="10" t="s">
        <v>177</v>
      </c>
      <c r="O195" s="10" t="s">
        <v>119</v>
      </c>
      <c r="P195" s="10" t="s">
        <v>120</v>
      </c>
      <c r="Q195" s="10" t="s">
        <v>266</v>
      </c>
      <c r="R195" s="10" t="s">
        <v>157</v>
      </c>
      <c r="S195" s="10">
        <v>0.4</v>
      </c>
      <c r="T195" s="11">
        <v>36.098999999999997</v>
      </c>
      <c r="U195" s="11">
        <v>-78.301100000000005</v>
      </c>
      <c r="V195" s="10" t="s">
        <v>265</v>
      </c>
      <c r="W195" s="10">
        <v>22</v>
      </c>
      <c r="X195" s="10">
        <v>0.9</v>
      </c>
      <c r="Y195" s="10"/>
      <c r="Z195" s="10"/>
      <c r="AA195" s="10"/>
      <c r="AB195" s="10"/>
      <c r="AC195" s="10">
        <v>22</v>
      </c>
      <c r="AD195" s="10">
        <v>0.69</v>
      </c>
      <c r="AE195" s="10"/>
      <c r="AF195" s="10"/>
      <c r="AG195" s="10"/>
      <c r="AH195" s="10"/>
      <c r="AI195" s="10" t="s">
        <v>158</v>
      </c>
      <c r="AJ195" s="12"/>
      <c r="AK195" s="9">
        <f t="shared" si="3"/>
        <v>0.2657031657330059</v>
      </c>
    </row>
    <row r="196" spans="1:37" x14ac:dyDescent="0.25">
      <c r="A196" s="10">
        <v>195</v>
      </c>
      <c r="B196" s="10">
        <v>24</v>
      </c>
      <c r="C196" s="10" t="s">
        <v>554</v>
      </c>
      <c r="D196" s="50" t="s">
        <v>614</v>
      </c>
      <c r="E196" s="10">
        <v>2011</v>
      </c>
      <c r="F196" s="10" t="s">
        <v>217</v>
      </c>
      <c r="G196" s="10" t="s">
        <v>113</v>
      </c>
      <c r="H196" s="10" t="s">
        <v>419</v>
      </c>
      <c r="I196" s="10" t="s">
        <v>114</v>
      </c>
      <c r="J196" s="10" t="s">
        <v>115</v>
      </c>
      <c r="K196" s="10" t="s">
        <v>263</v>
      </c>
      <c r="L196" s="10">
        <v>393</v>
      </c>
      <c r="M196" s="10" t="s">
        <v>227</v>
      </c>
      <c r="N196" s="10" t="s">
        <v>177</v>
      </c>
      <c r="O196" s="10" t="s">
        <v>119</v>
      </c>
      <c r="P196" s="10" t="s">
        <v>120</v>
      </c>
      <c r="Q196" s="10" t="s">
        <v>266</v>
      </c>
      <c r="R196" s="10" t="s">
        <v>157</v>
      </c>
      <c r="S196" s="10">
        <v>0.4</v>
      </c>
      <c r="T196" s="11">
        <v>36.098999999999997</v>
      </c>
      <c r="U196" s="11">
        <v>-78.301100000000005</v>
      </c>
      <c r="V196" s="10" t="s">
        <v>265</v>
      </c>
      <c r="W196" s="10">
        <v>22</v>
      </c>
      <c r="X196" s="10">
        <v>0.18</v>
      </c>
      <c r="Y196" s="10"/>
      <c r="Z196" s="10"/>
      <c r="AA196" s="10"/>
      <c r="AB196" s="10"/>
      <c r="AC196" s="10">
        <v>22</v>
      </c>
      <c r="AD196" s="10">
        <v>0.2</v>
      </c>
      <c r="AE196" s="10"/>
      <c r="AF196" s="10"/>
      <c r="AG196" s="10"/>
      <c r="AH196" s="10"/>
      <c r="AI196" s="10" t="s">
        <v>158</v>
      </c>
      <c r="AJ196" s="12"/>
      <c r="AK196" s="9">
        <f t="shared" si="3"/>
        <v>-0.10536051565782641</v>
      </c>
    </row>
    <row r="197" spans="1:37" x14ac:dyDescent="0.25">
      <c r="A197" s="10">
        <v>196</v>
      </c>
      <c r="B197" s="10">
        <v>24</v>
      </c>
      <c r="C197" s="10" t="s">
        <v>554</v>
      </c>
      <c r="D197" s="50" t="s">
        <v>614</v>
      </c>
      <c r="E197" s="10">
        <v>2011</v>
      </c>
      <c r="F197" s="10" t="s">
        <v>129</v>
      </c>
      <c r="G197" s="10" t="s">
        <v>113</v>
      </c>
      <c r="H197" s="10" t="s">
        <v>419</v>
      </c>
      <c r="I197" s="10" t="s">
        <v>114</v>
      </c>
      <c r="J197" s="10" t="s">
        <v>115</v>
      </c>
      <c r="K197" s="10" t="s">
        <v>263</v>
      </c>
      <c r="L197" s="10">
        <v>393</v>
      </c>
      <c r="M197" s="10" t="s">
        <v>227</v>
      </c>
      <c r="N197" s="10" t="s">
        <v>177</v>
      </c>
      <c r="O197" s="10" t="s">
        <v>119</v>
      </c>
      <c r="P197" s="10" t="s">
        <v>120</v>
      </c>
      <c r="Q197" s="10" t="s">
        <v>266</v>
      </c>
      <c r="R197" s="10" t="s">
        <v>157</v>
      </c>
      <c r="S197" s="10">
        <v>0.4</v>
      </c>
      <c r="T197" s="11">
        <v>36.098999999999997</v>
      </c>
      <c r="U197" s="11">
        <v>-78.301100000000005</v>
      </c>
      <c r="V197" s="10" t="s">
        <v>265</v>
      </c>
      <c r="W197" s="10">
        <v>22</v>
      </c>
      <c r="X197" s="10">
        <v>1.07</v>
      </c>
      <c r="Y197" s="10"/>
      <c r="Z197" s="10"/>
      <c r="AA197" s="10"/>
      <c r="AB197" s="10"/>
      <c r="AC197" s="10">
        <v>22</v>
      </c>
      <c r="AD197" s="10">
        <v>0.88</v>
      </c>
      <c r="AE197" s="10"/>
      <c r="AF197" s="10"/>
      <c r="AG197" s="10"/>
      <c r="AH197" s="10"/>
      <c r="AI197" s="10" t="s">
        <v>158</v>
      </c>
      <c r="AJ197" s="12"/>
      <c r="AK197" s="9">
        <f t="shared" si="3"/>
        <v>0.19549201998369981</v>
      </c>
    </row>
    <row r="198" spans="1:37" x14ac:dyDescent="0.25">
      <c r="A198" s="10">
        <v>197</v>
      </c>
      <c r="B198" s="10">
        <v>24</v>
      </c>
      <c r="C198" s="10" t="s">
        <v>554</v>
      </c>
      <c r="D198" s="50" t="s">
        <v>614</v>
      </c>
      <c r="E198" s="10">
        <v>2011</v>
      </c>
      <c r="F198" s="10" t="s">
        <v>166</v>
      </c>
      <c r="G198" s="10" t="s">
        <v>113</v>
      </c>
      <c r="H198" s="10" t="s">
        <v>419</v>
      </c>
      <c r="I198" s="10" t="s">
        <v>114</v>
      </c>
      <c r="J198" s="10" t="s">
        <v>115</v>
      </c>
      <c r="K198" s="10" t="s">
        <v>263</v>
      </c>
      <c r="L198" s="10">
        <v>393</v>
      </c>
      <c r="M198" s="10" t="s">
        <v>227</v>
      </c>
      <c r="N198" s="10" t="s">
        <v>177</v>
      </c>
      <c r="O198" s="10" t="s">
        <v>119</v>
      </c>
      <c r="P198" s="10" t="s">
        <v>120</v>
      </c>
      <c r="Q198" s="10" t="s">
        <v>266</v>
      </c>
      <c r="R198" s="10" t="s">
        <v>157</v>
      </c>
      <c r="S198" s="10">
        <v>0.4</v>
      </c>
      <c r="T198" s="11">
        <v>36.098999999999997</v>
      </c>
      <c r="U198" s="11">
        <v>-78.301100000000005</v>
      </c>
      <c r="V198" s="10" t="s">
        <v>265</v>
      </c>
      <c r="W198" s="10">
        <v>22</v>
      </c>
      <c r="X198" s="10">
        <v>0.24</v>
      </c>
      <c r="Y198" s="10"/>
      <c r="Z198" s="10"/>
      <c r="AA198" s="10"/>
      <c r="AB198" s="10"/>
      <c r="AC198" s="10">
        <v>22</v>
      </c>
      <c r="AD198" s="10">
        <v>0.16</v>
      </c>
      <c r="AE198" s="10"/>
      <c r="AF198" s="10"/>
      <c r="AG198" s="10"/>
      <c r="AH198" s="10"/>
      <c r="AI198" s="10" t="s">
        <v>158</v>
      </c>
      <c r="AJ198" s="12"/>
      <c r="AK198" s="9">
        <f t="shared" si="3"/>
        <v>0.40546510810816438</v>
      </c>
    </row>
    <row r="199" spans="1:37" x14ac:dyDescent="0.25">
      <c r="A199" s="10">
        <v>198</v>
      </c>
      <c r="B199" s="10">
        <v>24</v>
      </c>
      <c r="C199" s="10" t="s">
        <v>554</v>
      </c>
      <c r="D199" s="50" t="s">
        <v>614</v>
      </c>
      <c r="E199" s="10">
        <v>2011</v>
      </c>
      <c r="F199" s="10" t="s">
        <v>130</v>
      </c>
      <c r="G199" s="10" t="s">
        <v>113</v>
      </c>
      <c r="H199" s="10" t="s">
        <v>419</v>
      </c>
      <c r="I199" s="10" t="s">
        <v>114</v>
      </c>
      <c r="J199" s="10" t="s">
        <v>115</v>
      </c>
      <c r="K199" s="10" t="s">
        <v>263</v>
      </c>
      <c r="L199" s="10">
        <v>393</v>
      </c>
      <c r="M199" s="10" t="s">
        <v>227</v>
      </c>
      <c r="N199" s="10" t="s">
        <v>177</v>
      </c>
      <c r="O199" s="10" t="s">
        <v>119</v>
      </c>
      <c r="P199" s="10" t="s">
        <v>120</v>
      </c>
      <c r="Q199" s="10" t="s">
        <v>266</v>
      </c>
      <c r="R199" s="10" t="s">
        <v>157</v>
      </c>
      <c r="S199" s="10">
        <v>0.4</v>
      </c>
      <c r="T199" s="11">
        <v>36.098999999999997</v>
      </c>
      <c r="U199" s="11">
        <v>-78.301100000000005</v>
      </c>
      <c r="V199" s="10" t="s">
        <v>265</v>
      </c>
      <c r="W199" s="10">
        <v>22</v>
      </c>
      <c r="X199" s="10">
        <v>0.69</v>
      </c>
      <c r="Y199" s="10"/>
      <c r="Z199" s="10"/>
      <c r="AA199" s="10"/>
      <c r="AB199" s="10"/>
      <c r="AC199" s="10">
        <v>22</v>
      </c>
      <c r="AD199" s="10">
        <v>0.52</v>
      </c>
      <c r="AE199" s="10"/>
      <c r="AF199" s="10"/>
      <c r="AG199" s="10"/>
      <c r="AH199" s="10"/>
      <c r="AI199" s="10" t="s">
        <v>158</v>
      </c>
      <c r="AJ199" s="12"/>
      <c r="AK199" s="9">
        <f t="shared" si="3"/>
        <v>0.28286278601583198</v>
      </c>
    </row>
    <row r="200" spans="1:37" x14ac:dyDescent="0.25">
      <c r="A200" s="10">
        <v>199</v>
      </c>
      <c r="B200" s="10">
        <v>24</v>
      </c>
      <c r="C200" s="10" t="s">
        <v>554</v>
      </c>
      <c r="D200" s="50" t="s">
        <v>614</v>
      </c>
      <c r="E200" s="10">
        <v>2011</v>
      </c>
      <c r="F200" s="10" t="s">
        <v>127</v>
      </c>
      <c r="G200" s="10" t="s">
        <v>128</v>
      </c>
      <c r="H200" s="10" t="s">
        <v>419</v>
      </c>
      <c r="I200" s="10" t="s">
        <v>114</v>
      </c>
      <c r="J200" s="10" t="s">
        <v>115</v>
      </c>
      <c r="K200" s="10" t="s">
        <v>263</v>
      </c>
      <c r="L200" s="10">
        <v>393</v>
      </c>
      <c r="M200" s="10" t="s">
        <v>227</v>
      </c>
      <c r="N200" s="10" t="s">
        <v>177</v>
      </c>
      <c r="O200" s="10" t="s">
        <v>119</v>
      </c>
      <c r="P200" s="10" t="s">
        <v>120</v>
      </c>
      <c r="Q200" s="10" t="s">
        <v>266</v>
      </c>
      <c r="R200" s="10" t="s">
        <v>157</v>
      </c>
      <c r="S200" s="10">
        <v>0.4</v>
      </c>
      <c r="T200" s="11">
        <v>36.098999999999997</v>
      </c>
      <c r="U200" s="11">
        <v>-78.301100000000005</v>
      </c>
      <c r="V200" s="10" t="s">
        <v>265</v>
      </c>
      <c r="W200" s="10">
        <v>22</v>
      </c>
      <c r="X200" s="10">
        <v>0.17</v>
      </c>
      <c r="Y200" s="10"/>
      <c r="Z200" s="10"/>
      <c r="AA200" s="10"/>
      <c r="AB200" s="10"/>
      <c r="AC200" s="10">
        <v>22</v>
      </c>
      <c r="AD200" s="10">
        <v>0.17</v>
      </c>
      <c r="AE200" s="10"/>
      <c r="AF200" s="10"/>
      <c r="AG200" s="10"/>
      <c r="AH200" s="10"/>
      <c r="AI200" s="10" t="s">
        <v>158</v>
      </c>
      <c r="AJ200" s="12"/>
      <c r="AK200" s="9">
        <f t="shared" si="3"/>
        <v>0</v>
      </c>
    </row>
    <row r="201" spans="1:37" x14ac:dyDescent="0.25">
      <c r="A201" s="10">
        <v>200</v>
      </c>
      <c r="B201" s="10">
        <v>24</v>
      </c>
      <c r="C201" s="10" t="s">
        <v>554</v>
      </c>
      <c r="D201" s="50" t="s">
        <v>614</v>
      </c>
      <c r="E201" s="10">
        <v>2011</v>
      </c>
      <c r="F201" s="10" t="s">
        <v>169</v>
      </c>
      <c r="G201" s="10" t="s">
        <v>128</v>
      </c>
      <c r="H201" s="10" t="s">
        <v>419</v>
      </c>
      <c r="I201" s="10" t="s">
        <v>114</v>
      </c>
      <c r="J201" s="10" t="s">
        <v>115</v>
      </c>
      <c r="K201" s="10" t="s">
        <v>263</v>
      </c>
      <c r="L201" s="10">
        <v>393</v>
      </c>
      <c r="M201" s="10" t="s">
        <v>227</v>
      </c>
      <c r="N201" s="10" t="s">
        <v>177</v>
      </c>
      <c r="O201" s="10" t="s">
        <v>119</v>
      </c>
      <c r="P201" s="10" t="s">
        <v>120</v>
      </c>
      <c r="Q201" s="10" t="s">
        <v>266</v>
      </c>
      <c r="R201" s="10" t="s">
        <v>157</v>
      </c>
      <c r="S201" s="10">
        <v>0.4</v>
      </c>
      <c r="T201" s="11">
        <v>36.098999999999997</v>
      </c>
      <c r="U201" s="11">
        <v>-78.301100000000005</v>
      </c>
      <c r="V201" s="10" t="s">
        <v>265</v>
      </c>
      <c r="W201" s="10">
        <v>21</v>
      </c>
      <c r="X201" s="10">
        <v>0.1</v>
      </c>
      <c r="Y201" s="10"/>
      <c r="Z201" s="10"/>
      <c r="AA201" s="10"/>
      <c r="AB201" s="10"/>
      <c r="AC201" s="10">
        <v>21</v>
      </c>
      <c r="AD201" s="10">
        <v>0.09</v>
      </c>
      <c r="AE201" s="10"/>
      <c r="AF201" s="10"/>
      <c r="AG201" s="10"/>
      <c r="AH201" s="10"/>
      <c r="AI201" s="10" t="s">
        <v>158</v>
      </c>
      <c r="AJ201" s="12"/>
      <c r="AK201" s="9">
        <f t="shared" ref="AK201:AK264" si="4">LN(X201/AD201)</f>
        <v>0.10536051565782635</v>
      </c>
    </row>
    <row r="202" spans="1:37" x14ac:dyDescent="0.25">
      <c r="A202" s="10">
        <v>201</v>
      </c>
      <c r="B202" s="10">
        <v>24</v>
      </c>
      <c r="C202" s="10" t="s">
        <v>554</v>
      </c>
      <c r="D202" s="50" t="s">
        <v>614</v>
      </c>
      <c r="E202" s="10">
        <v>2011</v>
      </c>
      <c r="F202" s="10" t="s">
        <v>171</v>
      </c>
      <c r="G202" s="10" t="s">
        <v>128</v>
      </c>
      <c r="H202" s="10" t="s">
        <v>419</v>
      </c>
      <c r="I202" s="10" t="s">
        <v>114</v>
      </c>
      <c r="J202" s="10" t="s">
        <v>115</v>
      </c>
      <c r="K202" s="10" t="s">
        <v>263</v>
      </c>
      <c r="L202" s="10">
        <v>393</v>
      </c>
      <c r="M202" s="10" t="s">
        <v>227</v>
      </c>
      <c r="N202" s="10" t="s">
        <v>177</v>
      </c>
      <c r="O202" s="10" t="s">
        <v>119</v>
      </c>
      <c r="P202" s="10" t="s">
        <v>120</v>
      </c>
      <c r="Q202" s="10" t="s">
        <v>266</v>
      </c>
      <c r="R202" s="10" t="s">
        <v>157</v>
      </c>
      <c r="S202" s="10">
        <v>0.4</v>
      </c>
      <c r="T202" s="11">
        <v>36.098999999999997</v>
      </c>
      <c r="U202" s="11">
        <v>-78.301100000000005</v>
      </c>
      <c r="V202" s="10" t="s">
        <v>265</v>
      </c>
      <c r="W202" s="10">
        <v>22</v>
      </c>
      <c r="X202" s="10">
        <v>0.12</v>
      </c>
      <c r="Y202" s="10"/>
      <c r="Z202" s="10"/>
      <c r="AA202" s="10"/>
      <c r="AB202" s="10"/>
      <c r="AC202" s="10">
        <v>22</v>
      </c>
      <c r="AD202" s="10">
        <v>0.12</v>
      </c>
      <c r="AE202" s="10"/>
      <c r="AF202" s="10"/>
      <c r="AG202" s="10"/>
      <c r="AH202" s="10"/>
      <c r="AI202" s="10" t="s">
        <v>158</v>
      </c>
      <c r="AJ202" s="12"/>
      <c r="AK202" s="9">
        <f t="shared" si="4"/>
        <v>0</v>
      </c>
    </row>
    <row r="203" spans="1:37" x14ac:dyDescent="0.25">
      <c r="A203" s="10">
        <v>202</v>
      </c>
      <c r="B203" s="10">
        <v>24</v>
      </c>
      <c r="C203" s="10" t="s">
        <v>554</v>
      </c>
      <c r="D203" s="50" t="s">
        <v>614</v>
      </c>
      <c r="E203" s="10">
        <v>2011</v>
      </c>
      <c r="F203" s="10" t="s">
        <v>142</v>
      </c>
      <c r="G203" s="10" t="s">
        <v>143</v>
      </c>
      <c r="H203" s="10" t="s">
        <v>143</v>
      </c>
      <c r="I203" s="10" t="s">
        <v>114</v>
      </c>
      <c r="J203" s="10" t="s">
        <v>115</v>
      </c>
      <c r="K203" s="10" t="s">
        <v>263</v>
      </c>
      <c r="L203" s="10">
        <v>393</v>
      </c>
      <c r="M203" s="10" t="s">
        <v>227</v>
      </c>
      <c r="N203" s="10" t="s">
        <v>177</v>
      </c>
      <c r="O203" s="10" t="s">
        <v>119</v>
      </c>
      <c r="P203" s="10" t="s">
        <v>120</v>
      </c>
      <c r="Q203" s="10" t="s">
        <v>266</v>
      </c>
      <c r="R203" s="10" t="s">
        <v>157</v>
      </c>
      <c r="S203" s="10">
        <v>0.4</v>
      </c>
      <c r="T203" s="11">
        <v>36.098999999999997</v>
      </c>
      <c r="U203" s="11">
        <v>-78.301100000000005</v>
      </c>
      <c r="V203" s="10" t="s">
        <v>265</v>
      </c>
      <c r="W203" s="10">
        <v>21</v>
      </c>
      <c r="X203" s="10">
        <v>58</v>
      </c>
      <c r="Y203" s="10"/>
      <c r="Z203" s="10"/>
      <c r="AA203" s="10"/>
      <c r="AB203" s="10"/>
      <c r="AC203" s="10">
        <v>21</v>
      </c>
      <c r="AD203" s="10">
        <v>19</v>
      </c>
      <c r="AE203" s="10"/>
      <c r="AF203" s="10"/>
      <c r="AG203" s="10"/>
      <c r="AH203" s="10"/>
      <c r="AI203" s="10" t="s">
        <v>158</v>
      </c>
      <c r="AJ203" s="12"/>
      <c r="AK203" s="9">
        <f t="shared" si="4"/>
        <v>1.1160040313799788</v>
      </c>
    </row>
    <row r="204" spans="1:37" x14ac:dyDescent="0.25">
      <c r="A204" s="10">
        <v>203</v>
      </c>
      <c r="B204" s="10">
        <v>25</v>
      </c>
      <c r="C204" s="10" t="s">
        <v>555</v>
      </c>
      <c r="D204" s="50" t="s">
        <v>615</v>
      </c>
      <c r="E204" s="10">
        <v>2019</v>
      </c>
      <c r="F204" s="10" t="s">
        <v>126</v>
      </c>
      <c r="G204" s="10" t="s">
        <v>113</v>
      </c>
      <c r="H204" s="10" t="s">
        <v>419</v>
      </c>
      <c r="I204" s="10" t="s">
        <v>242</v>
      </c>
      <c r="J204" s="10" t="s">
        <v>115</v>
      </c>
      <c r="K204" s="10" t="s">
        <v>267</v>
      </c>
      <c r="L204" s="10">
        <v>558</v>
      </c>
      <c r="M204" s="10" t="s">
        <v>267</v>
      </c>
      <c r="N204" s="10" t="s">
        <v>136</v>
      </c>
      <c r="O204" s="10" t="s">
        <v>119</v>
      </c>
      <c r="P204" s="10" t="s">
        <v>120</v>
      </c>
      <c r="Q204" s="10" t="s">
        <v>268</v>
      </c>
      <c r="R204" s="10" t="s">
        <v>157</v>
      </c>
      <c r="S204" s="10">
        <v>6.0400000000000002E-3</v>
      </c>
      <c r="T204" s="11">
        <v>34.2104</v>
      </c>
      <c r="U204" s="11">
        <v>-77.886799999999994</v>
      </c>
      <c r="V204" s="10" t="s">
        <v>269</v>
      </c>
      <c r="W204" s="10">
        <v>15</v>
      </c>
      <c r="X204" s="10">
        <v>0.4</v>
      </c>
      <c r="Y204" s="10"/>
      <c r="Z204" s="10"/>
      <c r="AA204" s="10"/>
      <c r="AB204" s="10"/>
      <c r="AC204" s="10"/>
      <c r="AD204" s="10">
        <v>0.14000000000000001</v>
      </c>
      <c r="AE204" s="10"/>
      <c r="AF204" s="10"/>
      <c r="AG204" s="10"/>
      <c r="AH204" s="10"/>
      <c r="AI204" s="10" t="s">
        <v>124</v>
      </c>
      <c r="AJ204" s="12"/>
      <c r="AK204" s="9">
        <f t="shared" si="4"/>
        <v>1.0498221244986776</v>
      </c>
    </row>
    <row r="205" spans="1:37" x14ac:dyDescent="0.25">
      <c r="A205" s="10">
        <v>204</v>
      </c>
      <c r="B205" s="10">
        <v>25</v>
      </c>
      <c r="C205" s="10" t="s">
        <v>555</v>
      </c>
      <c r="D205" s="50" t="s">
        <v>615</v>
      </c>
      <c r="E205" s="10">
        <v>2019</v>
      </c>
      <c r="F205" s="10" t="s">
        <v>217</v>
      </c>
      <c r="G205" s="10" t="s">
        <v>113</v>
      </c>
      <c r="H205" s="10" t="s">
        <v>419</v>
      </c>
      <c r="I205" s="10" t="s">
        <v>242</v>
      </c>
      <c r="J205" s="10" t="s">
        <v>115</v>
      </c>
      <c r="K205" s="10" t="s">
        <v>267</v>
      </c>
      <c r="L205" s="10">
        <v>558</v>
      </c>
      <c r="M205" s="10" t="s">
        <v>267</v>
      </c>
      <c r="N205" s="10" t="s">
        <v>136</v>
      </c>
      <c r="O205" s="10" t="s">
        <v>119</v>
      </c>
      <c r="P205" s="10" t="s">
        <v>120</v>
      </c>
      <c r="Q205" s="10" t="s">
        <v>268</v>
      </c>
      <c r="R205" s="10" t="s">
        <v>157</v>
      </c>
      <c r="S205" s="10">
        <v>6.0400000000000002E-3</v>
      </c>
      <c r="T205" s="11">
        <v>34.2104</v>
      </c>
      <c r="U205" s="11">
        <v>-77.886799999999994</v>
      </c>
      <c r="V205" s="10" t="s">
        <v>269</v>
      </c>
      <c r="W205" s="10">
        <v>15</v>
      </c>
      <c r="X205" s="10">
        <v>0.14000000000000001</v>
      </c>
      <c r="Y205" s="10"/>
      <c r="Z205" s="10"/>
      <c r="AA205" s="10"/>
      <c r="AB205" s="10"/>
      <c r="AC205" s="10"/>
      <c r="AD205" s="10">
        <v>0.03</v>
      </c>
      <c r="AE205" s="10"/>
      <c r="AF205" s="10"/>
      <c r="AG205" s="10"/>
      <c r="AH205" s="10"/>
      <c r="AI205" s="10" t="s">
        <v>124</v>
      </c>
      <c r="AJ205" s="12"/>
      <c r="AK205" s="9">
        <f t="shared" si="4"/>
        <v>1.5404450409471491</v>
      </c>
    </row>
    <row r="206" spans="1:37" x14ac:dyDescent="0.25">
      <c r="A206" s="10">
        <v>205</v>
      </c>
      <c r="B206" s="10">
        <v>25</v>
      </c>
      <c r="C206" s="10" t="s">
        <v>555</v>
      </c>
      <c r="D206" s="50" t="s">
        <v>615</v>
      </c>
      <c r="E206" s="10">
        <v>2019</v>
      </c>
      <c r="F206" s="10" t="s">
        <v>125</v>
      </c>
      <c r="G206" s="10" t="s">
        <v>113</v>
      </c>
      <c r="H206" s="10" t="s">
        <v>419</v>
      </c>
      <c r="I206" s="10" t="s">
        <v>242</v>
      </c>
      <c r="J206" s="10" t="s">
        <v>115</v>
      </c>
      <c r="K206" s="10" t="s">
        <v>267</v>
      </c>
      <c r="L206" s="10">
        <v>558</v>
      </c>
      <c r="M206" s="10" t="s">
        <v>267</v>
      </c>
      <c r="N206" s="10" t="s">
        <v>136</v>
      </c>
      <c r="O206" s="10" t="s">
        <v>119</v>
      </c>
      <c r="P206" s="10" t="s">
        <v>120</v>
      </c>
      <c r="Q206" s="10" t="s">
        <v>268</v>
      </c>
      <c r="R206" s="10" t="s">
        <v>157</v>
      </c>
      <c r="S206" s="10">
        <v>6.0400000000000002E-3</v>
      </c>
      <c r="T206" s="11">
        <v>34.2104</v>
      </c>
      <c r="U206" s="11">
        <v>-77.886799999999994</v>
      </c>
      <c r="V206" s="10" t="s">
        <v>269</v>
      </c>
      <c r="W206" s="10">
        <v>15</v>
      </c>
      <c r="X206" s="10">
        <v>0.06</v>
      </c>
      <c r="Y206" s="10"/>
      <c r="Z206" s="10"/>
      <c r="AA206" s="10"/>
      <c r="AB206" s="10"/>
      <c r="AC206" s="10"/>
      <c r="AD206" s="10">
        <v>0.01</v>
      </c>
      <c r="AE206" s="10"/>
      <c r="AF206" s="10"/>
      <c r="AG206" s="10"/>
      <c r="AH206" s="10"/>
      <c r="AI206" s="10" t="s">
        <v>124</v>
      </c>
      <c r="AJ206" s="12"/>
      <c r="AK206" s="9">
        <f t="shared" si="4"/>
        <v>1.791759469228055</v>
      </c>
    </row>
    <row r="207" spans="1:37" x14ac:dyDescent="0.25">
      <c r="A207" s="10">
        <v>206</v>
      </c>
      <c r="B207" s="10">
        <v>25</v>
      </c>
      <c r="C207" s="10" t="s">
        <v>555</v>
      </c>
      <c r="D207" s="50" t="s">
        <v>615</v>
      </c>
      <c r="E207" s="10">
        <v>2019</v>
      </c>
      <c r="F207" s="10" t="s">
        <v>127</v>
      </c>
      <c r="G207" s="10" t="s">
        <v>128</v>
      </c>
      <c r="H207" s="10" t="s">
        <v>419</v>
      </c>
      <c r="I207" s="10" t="s">
        <v>242</v>
      </c>
      <c r="J207" s="10" t="s">
        <v>115</v>
      </c>
      <c r="K207" s="10" t="s">
        <v>267</v>
      </c>
      <c r="L207" s="10">
        <v>558</v>
      </c>
      <c r="M207" s="10" t="s">
        <v>267</v>
      </c>
      <c r="N207" s="10" t="s">
        <v>136</v>
      </c>
      <c r="O207" s="10" t="s">
        <v>119</v>
      </c>
      <c r="P207" s="10" t="s">
        <v>120</v>
      </c>
      <c r="Q207" s="10" t="s">
        <v>268</v>
      </c>
      <c r="R207" s="10" t="s">
        <v>157</v>
      </c>
      <c r="S207" s="10">
        <v>6.0400000000000002E-3</v>
      </c>
      <c r="T207" s="11">
        <v>34.2104</v>
      </c>
      <c r="U207" s="11">
        <v>-77.886799999999994</v>
      </c>
      <c r="V207" s="10" t="s">
        <v>269</v>
      </c>
      <c r="W207" s="10">
        <v>15</v>
      </c>
      <c r="X207" s="10">
        <v>0.04</v>
      </c>
      <c r="Y207" s="10"/>
      <c r="Z207" s="10"/>
      <c r="AA207" s="10"/>
      <c r="AB207" s="10"/>
      <c r="AC207" s="10"/>
      <c r="AD207" s="10">
        <v>0.04</v>
      </c>
      <c r="AE207" s="10"/>
      <c r="AF207" s="10"/>
      <c r="AG207" s="10"/>
      <c r="AH207" s="10"/>
      <c r="AI207" s="10" t="s">
        <v>124</v>
      </c>
      <c r="AJ207" s="12"/>
      <c r="AK207" s="9">
        <f t="shared" si="4"/>
        <v>0</v>
      </c>
    </row>
    <row r="208" spans="1:37" x14ac:dyDescent="0.25">
      <c r="A208" s="10">
        <v>207</v>
      </c>
      <c r="B208" s="10">
        <v>25</v>
      </c>
      <c r="C208" s="10" t="s">
        <v>555</v>
      </c>
      <c r="D208" s="50" t="s">
        <v>615</v>
      </c>
      <c r="E208" s="10">
        <v>2019</v>
      </c>
      <c r="F208" s="10" t="s">
        <v>169</v>
      </c>
      <c r="G208" s="10" t="s">
        <v>128</v>
      </c>
      <c r="H208" s="10" t="s">
        <v>419</v>
      </c>
      <c r="I208" s="10" t="s">
        <v>242</v>
      </c>
      <c r="J208" s="10" t="s">
        <v>115</v>
      </c>
      <c r="K208" s="10" t="s">
        <v>267</v>
      </c>
      <c r="L208" s="10">
        <v>558</v>
      </c>
      <c r="M208" s="10" t="s">
        <v>267</v>
      </c>
      <c r="N208" s="10" t="s">
        <v>136</v>
      </c>
      <c r="O208" s="10" t="s">
        <v>119</v>
      </c>
      <c r="P208" s="10" t="s">
        <v>120</v>
      </c>
      <c r="Q208" s="10" t="s">
        <v>268</v>
      </c>
      <c r="R208" s="10" t="s">
        <v>157</v>
      </c>
      <c r="S208" s="10">
        <v>6.0400000000000002E-3</v>
      </c>
      <c r="T208" s="11">
        <v>34.2104</v>
      </c>
      <c r="U208" s="11">
        <v>-77.886799999999994</v>
      </c>
      <c r="V208" s="10" t="s">
        <v>269</v>
      </c>
      <c r="W208" s="10">
        <v>15</v>
      </c>
      <c r="X208" s="10">
        <v>0.01</v>
      </c>
      <c r="Y208" s="10"/>
      <c r="Z208" s="10"/>
      <c r="AA208" s="10"/>
      <c r="AB208" s="10"/>
      <c r="AC208" s="10"/>
      <c r="AD208" s="10">
        <v>0.03</v>
      </c>
      <c r="AE208" s="10"/>
      <c r="AF208" s="10"/>
      <c r="AG208" s="10"/>
      <c r="AH208" s="10"/>
      <c r="AI208" s="10" t="s">
        <v>124</v>
      </c>
      <c r="AJ208" s="12"/>
      <c r="AK208" s="9">
        <f t="shared" si="4"/>
        <v>-1.0986122886681096</v>
      </c>
    </row>
    <row r="209" spans="1:37" x14ac:dyDescent="0.25">
      <c r="A209" s="10">
        <v>208</v>
      </c>
      <c r="B209" s="10">
        <v>25</v>
      </c>
      <c r="C209" s="10" t="s">
        <v>555</v>
      </c>
      <c r="D209" s="50" t="s">
        <v>615</v>
      </c>
      <c r="E209" s="10">
        <v>2019</v>
      </c>
      <c r="F209" s="10" t="s">
        <v>142</v>
      </c>
      <c r="G209" s="10" t="s">
        <v>143</v>
      </c>
      <c r="H209" s="10" t="s">
        <v>143</v>
      </c>
      <c r="I209" s="10" t="s">
        <v>242</v>
      </c>
      <c r="J209" s="10" t="s">
        <v>115</v>
      </c>
      <c r="K209" s="10" t="s">
        <v>267</v>
      </c>
      <c r="L209" s="10">
        <v>558</v>
      </c>
      <c r="M209" s="10" t="s">
        <v>267</v>
      </c>
      <c r="N209" s="10" t="s">
        <v>136</v>
      </c>
      <c r="O209" s="10" t="s">
        <v>119</v>
      </c>
      <c r="P209" s="10" t="s">
        <v>120</v>
      </c>
      <c r="Q209" s="10" t="s">
        <v>268</v>
      </c>
      <c r="R209" s="10" t="s">
        <v>157</v>
      </c>
      <c r="S209" s="10">
        <v>6.0400000000000002E-3</v>
      </c>
      <c r="T209" s="11">
        <v>34.2104</v>
      </c>
      <c r="U209" s="11">
        <v>-77.886799999999994</v>
      </c>
      <c r="V209" s="10" t="s">
        <v>269</v>
      </c>
      <c r="W209" s="10">
        <v>15</v>
      </c>
      <c r="X209" s="10">
        <v>3.76</v>
      </c>
      <c r="Y209" s="10"/>
      <c r="Z209" s="10"/>
      <c r="AA209" s="10"/>
      <c r="AB209" s="10"/>
      <c r="AC209" s="10"/>
      <c r="AD209" s="10">
        <v>1.1100000000000001</v>
      </c>
      <c r="AE209" s="10"/>
      <c r="AF209" s="10"/>
      <c r="AG209" s="10"/>
      <c r="AH209" s="10"/>
      <c r="AI209" s="10" t="s">
        <v>124</v>
      </c>
      <c r="AJ209" s="12"/>
      <c r="AK209" s="9">
        <f t="shared" si="4"/>
        <v>1.2200589420775603</v>
      </c>
    </row>
    <row r="210" spans="1:37" x14ac:dyDescent="0.25">
      <c r="A210" s="10">
        <v>209</v>
      </c>
      <c r="B210" s="10">
        <v>25</v>
      </c>
      <c r="C210" s="10" t="s">
        <v>555</v>
      </c>
      <c r="D210" s="50" t="s">
        <v>615</v>
      </c>
      <c r="E210" s="10">
        <v>2019</v>
      </c>
      <c r="F210" s="10" t="s">
        <v>129</v>
      </c>
      <c r="G210" s="10" t="s">
        <v>113</v>
      </c>
      <c r="H210" s="10" t="s">
        <v>419</v>
      </c>
      <c r="I210" s="10" t="s">
        <v>242</v>
      </c>
      <c r="J210" s="10" t="s">
        <v>115</v>
      </c>
      <c r="K210" s="10" t="s">
        <v>267</v>
      </c>
      <c r="L210" s="10">
        <v>558</v>
      </c>
      <c r="M210" s="10" t="s">
        <v>267</v>
      </c>
      <c r="N210" s="10" t="s">
        <v>136</v>
      </c>
      <c r="O210" s="10" t="s">
        <v>119</v>
      </c>
      <c r="P210" s="10" t="s">
        <v>120</v>
      </c>
      <c r="Q210" s="10" t="s">
        <v>268</v>
      </c>
      <c r="R210" s="10" t="s">
        <v>157</v>
      </c>
      <c r="S210" s="10">
        <v>6.0400000000000002E-3</v>
      </c>
      <c r="T210" s="11">
        <v>34.2104</v>
      </c>
      <c r="U210" s="11">
        <v>-77.886799999999994</v>
      </c>
      <c r="V210" s="10" t="s">
        <v>269</v>
      </c>
      <c r="W210" s="10">
        <v>15</v>
      </c>
      <c r="X210" s="10">
        <v>0.54</v>
      </c>
      <c r="Y210" s="10"/>
      <c r="Z210" s="10"/>
      <c r="AA210" s="10"/>
      <c r="AB210" s="10"/>
      <c r="AC210" s="10"/>
      <c r="AD210" s="10">
        <v>0.17</v>
      </c>
      <c r="AE210" s="10"/>
      <c r="AF210" s="10"/>
      <c r="AG210" s="10"/>
      <c r="AH210" s="10"/>
      <c r="AI210" s="10" t="s">
        <v>124</v>
      </c>
      <c r="AJ210" s="12"/>
      <c r="AK210" s="9">
        <f t="shared" si="4"/>
        <v>1.1557707025080584</v>
      </c>
    </row>
    <row r="211" spans="1:37" x14ac:dyDescent="0.25">
      <c r="A211" s="10">
        <v>210</v>
      </c>
      <c r="B211" s="10">
        <v>25</v>
      </c>
      <c r="C211" s="10" t="s">
        <v>555</v>
      </c>
      <c r="D211" s="50" t="s">
        <v>615</v>
      </c>
      <c r="E211" s="10">
        <v>2019</v>
      </c>
      <c r="F211" s="10" t="s">
        <v>171</v>
      </c>
      <c r="G211" s="10" t="s">
        <v>128</v>
      </c>
      <c r="H211" s="10" t="s">
        <v>419</v>
      </c>
      <c r="I211" s="10" t="s">
        <v>242</v>
      </c>
      <c r="J211" s="10" t="s">
        <v>115</v>
      </c>
      <c r="K211" s="10" t="s">
        <v>267</v>
      </c>
      <c r="L211" s="10">
        <v>558</v>
      </c>
      <c r="M211" s="10" t="s">
        <v>267</v>
      </c>
      <c r="N211" s="10" t="s">
        <v>136</v>
      </c>
      <c r="O211" s="10" t="s">
        <v>119</v>
      </c>
      <c r="P211" s="10" t="s">
        <v>120</v>
      </c>
      <c r="Q211" s="10" t="s">
        <v>268</v>
      </c>
      <c r="R211" s="10" t="s">
        <v>157</v>
      </c>
      <c r="S211" s="10">
        <v>6.0400000000000002E-3</v>
      </c>
      <c r="T211" s="11">
        <v>34.2104</v>
      </c>
      <c r="U211" s="11">
        <v>-77.886799999999994</v>
      </c>
      <c r="V211" s="10" t="s">
        <v>269</v>
      </c>
      <c r="W211" s="10">
        <v>15</v>
      </c>
      <c r="X211" s="10">
        <v>0.03</v>
      </c>
      <c r="Y211" s="10"/>
      <c r="Z211" s="10"/>
      <c r="AA211" s="10"/>
      <c r="AB211" s="10"/>
      <c r="AC211" s="10"/>
      <c r="AD211" s="10">
        <v>0.01</v>
      </c>
      <c r="AE211" s="10"/>
      <c r="AF211" s="10"/>
      <c r="AG211" s="10"/>
      <c r="AH211" s="10"/>
      <c r="AI211" s="10" t="s">
        <v>124</v>
      </c>
      <c r="AJ211" s="12"/>
      <c r="AK211" s="9">
        <f t="shared" si="4"/>
        <v>1.0986122886681098</v>
      </c>
    </row>
    <row r="212" spans="1:37" x14ac:dyDescent="0.25">
      <c r="A212" s="10">
        <v>211</v>
      </c>
      <c r="B212" s="10">
        <v>25</v>
      </c>
      <c r="C212" s="10" t="s">
        <v>555</v>
      </c>
      <c r="D212" s="50" t="s">
        <v>615</v>
      </c>
      <c r="E212" s="10">
        <v>2019</v>
      </c>
      <c r="F212" s="10" t="s">
        <v>130</v>
      </c>
      <c r="G212" s="10" t="s">
        <v>113</v>
      </c>
      <c r="H212" s="10" t="s">
        <v>419</v>
      </c>
      <c r="I212" s="10" t="s">
        <v>242</v>
      </c>
      <c r="J212" s="10" t="s">
        <v>115</v>
      </c>
      <c r="K212" s="10" t="s">
        <v>267</v>
      </c>
      <c r="L212" s="10">
        <v>558</v>
      </c>
      <c r="M212" s="10" t="s">
        <v>267</v>
      </c>
      <c r="N212" s="10" t="s">
        <v>136</v>
      </c>
      <c r="O212" s="10" t="s">
        <v>119</v>
      </c>
      <c r="P212" s="10" t="s">
        <v>120</v>
      </c>
      <c r="Q212" s="10" t="s">
        <v>268</v>
      </c>
      <c r="R212" s="10" t="s">
        <v>157</v>
      </c>
      <c r="S212" s="10">
        <v>6.0400000000000002E-3</v>
      </c>
      <c r="T212" s="11">
        <v>34.2104</v>
      </c>
      <c r="U212" s="11">
        <v>-77.886799999999994</v>
      </c>
      <c r="V212" s="10" t="s">
        <v>269</v>
      </c>
      <c r="W212" s="10">
        <v>15</v>
      </c>
      <c r="X212" s="10">
        <v>0.35</v>
      </c>
      <c r="Y212" s="10"/>
      <c r="Z212" s="10"/>
      <c r="AA212" s="10"/>
      <c r="AB212" s="10"/>
      <c r="AC212" s="10"/>
      <c r="AD212" s="10">
        <v>0.13</v>
      </c>
      <c r="AE212" s="10"/>
      <c r="AF212" s="10"/>
      <c r="AG212" s="10"/>
      <c r="AH212" s="10"/>
      <c r="AI212" s="10" t="s">
        <v>124</v>
      </c>
      <c r="AJ212" s="12"/>
      <c r="AK212" s="9">
        <f t="shared" si="4"/>
        <v>0.99039870402787689</v>
      </c>
    </row>
    <row r="213" spans="1:37" x14ac:dyDescent="0.25">
      <c r="A213" s="10">
        <v>212</v>
      </c>
      <c r="B213" s="10">
        <v>25</v>
      </c>
      <c r="C213" s="10" t="s">
        <v>555</v>
      </c>
      <c r="D213" s="50" t="s">
        <v>615</v>
      </c>
      <c r="E213" s="10">
        <v>2019</v>
      </c>
      <c r="F213" s="10" t="s">
        <v>126</v>
      </c>
      <c r="G213" s="10" t="s">
        <v>113</v>
      </c>
      <c r="H213" s="10" t="s">
        <v>419</v>
      </c>
      <c r="I213" s="10" t="s">
        <v>242</v>
      </c>
      <c r="J213" s="10" t="s">
        <v>115</v>
      </c>
      <c r="K213" s="10" t="s">
        <v>267</v>
      </c>
      <c r="L213" s="10">
        <v>558</v>
      </c>
      <c r="M213" s="10" t="s">
        <v>267</v>
      </c>
      <c r="N213" s="10" t="s">
        <v>136</v>
      </c>
      <c r="O213" s="10" t="s">
        <v>119</v>
      </c>
      <c r="P213" s="10" t="s">
        <v>120</v>
      </c>
      <c r="Q213" s="10" t="s">
        <v>268</v>
      </c>
      <c r="R213" s="10" t="s">
        <v>157</v>
      </c>
      <c r="S213" s="10">
        <v>2.5500000000000002E-3</v>
      </c>
      <c r="T213" s="11">
        <v>34.2104</v>
      </c>
      <c r="U213" s="11">
        <v>-77.886799999999994</v>
      </c>
      <c r="V213" s="10" t="s">
        <v>269</v>
      </c>
      <c r="W213" s="10">
        <v>10</v>
      </c>
      <c r="X213" s="10">
        <v>0.22</v>
      </c>
      <c r="Y213" s="10"/>
      <c r="Z213" s="10"/>
      <c r="AA213" s="10"/>
      <c r="AB213" s="10"/>
      <c r="AC213" s="10"/>
      <c r="AD213" s="10">
        <v>0.11</v>
      </c>
      <c r="AE213" s="10"/>
      <c r="AF213" s="10"/>
      <c r="AG213" s="10"/>
      <c r="AH213" s="10"/>
      <c r="AI213" s="10" t="s">
        <v>124</v>
      </c>
      <c r="AJ213" s="12"/>
      <c r="AK213" s="9">
        <f t="shared" si="4"/>
        <v>0.69314718055994529</v>
      </c>
    </row>
    <row r="214" spans="1:37" x14ac:dyDescent="0.25">
      <c r="A214" s="10">
        <v>213</v>
      </c>
      <c r="B214" s="10">
        <v>25</v>
      </c>
      <c r="C214" s="10" t="s">
        <v>555</v>
      </c>
      <c r="D214" s="50" t="s">
        <v>615</v>
      </c>
      <c r="E214" s="10">
        <v>2019</v>
      </c>
      <c r="F214" s="10" t="s">
        <v>217</v>
      </c>
      <c r="G214" s="10" t="s">
        <v>113</v>
      </c>
      <c r="H214" s="10" t="s">
        <v>419</v>
      </c>
      <c r="I214" s="10" t="s">
        <v>242</v>
      </c>
      <c r="J214" s="10" t="s">
        <v>115</v>
      </c>
      <c r="K214" s="10" t="s">
        <v>267</v>
      </c>
      <c r="L214" s="10">
        <v>558</v>
      </c>
      <c r="M214" s="10" t="s">
        <v>267</v>
      </c>
      <c r="N214" s="10" t="s">
        <v>136</v>
      </c>
      <c r="O214" s="10" t="s">
        <v>119</v>
      </c>
      <c r="P214" s="10" t="s">
        <v>120</v>
      </c>
      <c r="Q214" s="10" t="s">
        <v>268</v>
      </c>
      <c r="R214" s="10" t="s">
        <v>157</v>
      </c>
      <c r="S214" s="10">
        <v>2.5500000000000002E-3</v>
      </c>
      <c r="T214" s="11">
        <v>34.2104</v>
      </c>
      <c r="U214" s="11">
        <v>-77.886799999999994</v>
      </c>
      <c r="V214" s="10" t="s">
        <v>269</v>
      </c>
      <c r="W214" s="10">
        <v>10</v>
      </c>
      <c r="X214" s="10">
        <v>0.05</v>
      </c>
      <c r="Y214" s="10"/>
      <c r="Z214" s="10"/>
      <c r="AA214" s="10"/>
      <c r="AB214" s="10"/>
      <c r="AC214" s="10"/>
      <c r="AD214" s="10">
        <v>0.01</v>
      </c>
      <c r="AE214" s="10"/>
      <c r="AF214" s="10"/>
      <c r="AG214" s="10"/>
      <c r="AH214" s="10"/>
      <c r="AI214" s="10" t="s">
        <v>124</v>
      </c>
      <c r="AJ214" s="12"/>
      <c r="AK214" s="9">
        <f t="shared" si="4"/>
        <v>1.6094379124341003</v>
      </c>
    </row>
    <row r="215" spans="1:37" x14ac:dyDescent="0.25">
      <c r="A215" s="10">
        <v>214</v>
      </c>
      <c r="B215" s="10">
        <v>25</v>
      </c>
      <c r="C215" s="10" t="s">
        <v>555</v>
      </c>
      <c r="D215" s="50" t="s">
        <v>615</v>
      </c>
      <c r="E215" s="10">
        <v>2019</v>
      </c>
      <c r="F215" s="10" t="s">
        <v>125</v>
      </c>
      <c r="G215" s="10" t="s">
        <v>113</v>
      </c>
      <c r="H215" s="10" t="s">
        <v>419</v>
      </c>
      <c r="I215" s="10" t="s">
        <v>242</v>
      </c>
      <c r="J215" s="10" t="s">
        <v>115</v>
      </c>
      <c r="K215" s="10" t="s">
        <v>267</v>
      </c>
      <c r="L215" s="10">
        <v>558</v>
      </c>
      <c r="M215" s="10" t="s">
        <v>267</v>
      </c>
      <c r="N215" s="10" t="s">
        <v>136</v>
      </c>
      <c r="O215" s="10" t="s">
        <v>119</v>
      </c>
      <c r="P215" s="10" t="s">
        <v>120</v>
      </c>
      <c r="Q215" s="10" t="s">
        <v>268</v>
      </c>
      <c r="R215" s="10" t="s">
        <v>157</v>
      </c>
      <c r="S215" s="10">
        <v>2.5500000000000002E-3</v>
      </c>
      <c r="T215" s="11">
        <v>34.2104</v>
      </c>
      <c r="U215" s="11">
        <v>-77.886799999999994</v>
      </c>
      <c r="V215" s="10" t="s">
        <v>269</v>
      </c>
      <c r="W215" s="10">
        <v>10</v>
      </c>
      <c r="X215" s="10">
        <v>0.03</v>
      </c>
      <c r="Y215" s="10"/>
      <c r="Z215" s="10"/>
      <c r="AA215" s="10"/>
      <c r="AB215" s="10"/>
      <c r="AC215" s="10"/>
      <c r="AD215" s="10">
        <v>0.01</v>
      </c>
      <c r="AE215" s="10"/>
      <c r="AF215" s="10"/>
      <c r="AG215" s="10"/>
      <c r="AH215" s="10"/>
      <c r="AI215" s="10" t="s">
        <v>124</v>
      </c>
      <c r="AJ215" s="12"/>
      <c r="AK215" s="9">
        <f t="shared" si="4"/>
        <v>1.0986122886681098</v>
      </c>
    </row>
    <row r="216" spans="1:37" x14ac:dyDescent="0.25">
      <c r="A216" s="10">
        <v>215</v>
      </c>
      <c r="B216" s="10">
        <v>25</v>
      </c>
      <c r="C216" s="10" t="s">
        <v>555</v>
      </c>
      <c r="D216" s="50" t="s">
        <v>615</v>
      </c>
      <c r="E216" s="10">
        <v>2019</v>
      </c>
      <c r="F216" s="10" t="s">
        <v>127</v>
      </c>
      <c r="G216" s="10" t="s">
        <v>128</v>
      </c>
      <c r="H216" s="10" t="s">
        <v>419</v>
      </c>
      <c r="I216" s="10" t="s">
        <v>242</v>
      </c>
      <c r="J216" s="10" t="s">
        <v>115</v>
      </c>
      <c r="K216" s="10" t="s">
        <v>267</v>
      </c>
      <c r="L216" s="10">
        <v>558</v>
      </c>
      <c r="M216" s="10" t="s">
        <v>267</v>
      </c>
      <c r="N216" s="10" t="s">
        <v>136</v>
      </c>
      <c r="O216" s="10" t="s">
        <v>119</v>
      </c>
      <c r="P216" s="10" t="s">
        <v>120</v>
      </c>
      <c r="Q216" s="10" t="s">
        <v>268</v>
      </c>
      <c r="R216" s="10" t="s">
        <v>157</v>
      </c>
      <c r="S216" s="10">
        <v>2.5500000000000002E-3</v>
      </c>
      <c r="T216" s="11">
        <v>34.2104</v>
      </c>
      <c r="U216" s="11">
        <v>-77.886799999999994</v>
      </c>
      <c r="V216" s="10" t="s">
        <v>269</v>
      </c>
      <c r="W216" s="10">
        <v>10</v>
      </c>
      <c r="X216" s="10">
        <v>0.01</v>
      </c>
      <c r="Y216" s="10"/>
      <c r="Z216" s="10"/>
      <c r="AA216" s="10"/>
      <c r="AB216" s="10"/>
      <c r="AC216" s="10"/>
      <c r="AD216" s="10">
        <v>0.05</v>
      </c>
      <c r="AE216" s="10"/>
      <c r="AF216" s="10"/>
      <c r="AG216" s="10"/>
      <c r="AH216" s="10"/>
      <c r="AI216" s="10" t="s">
        <v>124</v>
      </c>
      <c r="AJ216" s="12"/>
      <c r="AK216" s="9">
        <f t="shared" si="4"/>
        <v>-1.6094379124341005</v>
      </c>
    </row>
    <row r="217" spans="1:37" x14ac:dyDescent="0.25">
      <c r="A217" s="10">
        <v>216</v>
      </c>
      <c r="B217" s="10">
        <v>25</v>
      </c>
      <c r="C217" s="10" t="s">
        <v>555</v>
      </c>
      <c r="D217" s="50" t="s">
        <v>615</v>
      </c>
      <c r="E217" s="10">
        <v>2019</v>
      </c>
      <c r="F217" s="10" t="s">
        <v>169</v>
      </c>
      <c r="G217" s="10" t="s">
        <v>128</v>
      </c>
      <c r="H217" s="10" t="s">
        <v>419</v>
      </c>
      <c r="I217" s="10" t="s">
        <v>242</v>
      </c>
      <c r="J217" s="10" t="s">
        <v>115</v>
      </c>
      <c r="K217" s="10" t="s">
        <v>267</v>
      </c>
      <c r="L217" s="10">
        <v>558</v>
      </c>
      <c r="M217" s="10" t="s">
        <v>267</v>
      </c>
      <c r="N217" s="10" t="s">
        <v>136</v>
      </c>
      <c r="O217" s="10" t="s">
        <v>119</v>
      </c>
      <c r="P217" s="10" t="s">
        <v>120</v>
      </c>
      <c r="Q217" s="10" t="s">
        <v>268</v>
      </c>
      <c r="R217" s="10" t="s">
        <v>157</v>
      </c>
      <c r="S217" s="10">
        <v>2.5500000000000002E-3</v>
      </c>
      <c r="T217" s="11">
        <v>34.2104</v>
      </c>
      <c r="U217" s="11">
        <v>-77.886799999999994</v>
      </c>
      <c r="V217" s="10" t="s">
        <v>269</v>
      </c>
      <c r="W217" s="10">
        <v>10</v>
      </c>
      <c r="X217" s="10">
        <v>0.01</v>
      </c>
      <c r="Y217" s="10"/>
      <c r="Z217" s="10"/>
      <c r="AA217" s="10"/>
      <c r="AB217" s="10"/>
      <c r="AC217" s="10"/>
      <c r="AD217" s="10">
        <v>0.05</v>
      </c>
      <c r="AE217" s="10"/>
      <c r="AF217" s="10"/>
      <c r="AG217" s="10"/>
      <c r="AH217" s="10"/>
      <c r="AI217" s="10" t="s">
        <v>124</v>
      </c>
      <c r="AJ217" s="12"/>
      <c r="AK217" s="9">
        <f t="shared" si="4"/>
        <v>-1.6094379124341005</v>
      </c>
    </row>
    <row r="218" spans="1:37" x14ac:dyDescent="0.25">
      <c r="A218" s="10">
        <v>217</v>
      </c>
      <c r="B218" s="10">
        <v>25</v>
      </c>
      <c r="C218" s="10" t="s">
        <v>555</v>
      </c>
      <c r="D218" s="50" t="s">
        <v>615</v>
      </c>
      <c r="E218" s="10">
        <v>2019</v>
      </c>
      <c r="F218" s="10" t="s">
        <v>142</v>
      </c>
      <c r="G218" s="10" t="s">
        <v>143</v>
      </c>
      <c r="H218" s="10" t="s">
        <v>143</v>
      </c>
      <c r="I218" s="10" t="s">
        <v>242</v>
      </c>
      <c r="J218" s="10" t="s">
        <v>115</v>
      </c>
      <c r="K218" s="10" t="s">
        <v>267</v>
      </c>
      <c r="L218" s="10">
        <v>558</v>
      </c>
      <c r="M218" s="10" t="s">
        <v>267</v>
      </c>
      <c r="N218" s="10" t="s">
        <v>136</v>
      </c>
      <c r="O218" s="10" t="s">
        <v>119</v>
      </c>
      <c r="P218" s="10" t="s">
        <v>120</v>
      </c>
      <c r="Q218" s="10" t="s">
        <v>268</v>
      </c>
      <c r="R218" s="10" t="s">
        <v>157</v>
      </c>
      <c r="S218" s="10">
        <v>2.5500000000000002E-3</v>
      </c>
      <c r="T218" s="11">
        <v>34.2104</v>
      </c>
      <c r="U218" s="11">
        <v>-77.886799999999994</v>
      </c>
      <c r="V218" s="10" t="s">
        <v>269</v>
      </c>
      <c r="W218" s="10">
        <v>10</v>
      </c>
      <c r="X218" s="10">
        <v>3.6</v>
      </c>
      <c r="Y218" s="10"/>
      <c r="Z218" s="10"/>
      <c r="AA218" s="10"/>
      <c r="AB218" s="10"/>
      <c r="AC218" s="10"/>
      <c r="AD218" s="10">
        <v>0.76</v>
      </c>
      <c r="AE218" s="10"/>
      <c r="AF218" s="10"/>
      <c r="AG218" s="10"/>
      <c r="AH218" s="10"/>
      <c r="AI218" s="10" t="s">
        <v>124</v>
      </c>
      <c r="AJ218" s="12"/>
      <c r="AK218" s="9">
        <f t="shared" si="4"/>
        <v>1.5553706911638245</v>
      </c>
    </row>
    <row r="219" spans="1:37" x14ac:dyDescent="0.25">
      <c r="A219" s="10">
        <v>218</v>
      </c>
      <c r="B219" s="10">
        <v>25</v>
      </c>
      <c r="C219" s="10" t="s">
        <v>555</v>
      </c>
      <c r="D219" s="50" t="s">
        <v>615</v>
      </c>
      <c r="E219" s="10">
        <v>2019</v>
      </c>
      <c r="F219" s="10" t="s">
        <v>129</v>
      </c>
      <c r="G219" s="10" t="s">
        <v>113</v>
      </c>
      <c r="H219" s="10" t="s">
        <v>419</v>
      </c>
      <c r="I219" s="10" t="s">
        <v>242</v>
      </c>
      <c r="J219" s="10" t="s">
        <v>115</v>
      </c>
      <c r="K219" s="10" t="s">
        <v>267</v>
      </c>
      <c r="L219" s="10">
        <v>558</v>
      </c>
      <c r="M219" s="10" t="s">
        <v>267</v>
      </c>
      <c r="N219" s="10" t="s">
        <v>136</v>
      </c>
      <c r="O219" s="10" t="s">
        <v>119</v>
      </c>
      <c r="P219" s="10" t="s">
        <v>120</v>
      </c>
      <c r="Q219" s="10" t="s">
        <v>268</v>
      </c>
      <c r="R219" s="10" t="s">
        <v>157</v>
      </c>
      <c r="S219" s="10">
        <v>2.5500000000000002E-3</v>
      </c>
      <c r="T219" s="11">
        <v>34.2104</v>
      </c>
      <c r="U219" s="11">
        <v>-77.886799999999994</v>
      </c>
      <c r="V219" s="10" t="s">
        <v>269</v>
      </c>
      <c r="W219" s="10">
        <v>10</v>
      </c>
      <c r="X219" s="10">
        <v>0.26</v>
      </c>
      <c r="Y219" s="10"/>
      <c r="Z219" s="10"/>
      <c r="AA219" s="10"/>
      <c r="AB219" s="10"/>
      <c r="AC219" s="10"/>
      <c r="AD219" s="10">
        <v>0.12</v>
      </c>
      <c r="AE219" s="10"/>
      <c r="AF219" s="10"/>
      <c r="AG219" s="10"/>
      <c r="AH219" s="10"/>
      <c r="AI219" s="10" t="s">
        <v>124</v>
      </c>
      <c r="AJ219" s="12"/>
      <c r="AK219" s="9">
        <f t="shared" si="4"/>
        <v>0.77318988823348189</v>
      </c>
    </row>
    <row r="220" spans="1:37" x14ac:dyDescent="0.25">
      <c r="A220" s="10">
        <v>219</v>
      </c>
      <c r="B220" s="10">
        <v>25</v>
      </c>
      <c r="C220" s="10" t="s">
        <v>555</v>
      </c>
      <c r="D220" s="50" t="s">
        <v>615</v>
      </c>
      <c r="E220" s="10">
        <v>2019</v>
      </c>
      <c r="F220" s="10" t="s">
        <v>171</v>
      </c>
      <c r="G220" s="10" t="s">
        <v>128</v>
      </c>
      <c r="H220" s="10" t="s">
        <v>419</v>
      </c>
      <c r="I220" s="10" t="s">
        <v>242</v>
      </c>
      <c r="J220" s="10" t="s">
        <v>115</v>
      </c>
      <c r="K220" s="10" t="s">
        <v>267</v>
      </c>
      <c r="L220" s="10">
        <v>558</v>
      </c>
      <c r="M220" s="10" t="s">
        <v>267</v>
      </c>
      <c r="N220" s="10" t="s">
        <v>136</v>
      </c>
      <c r="O220" s="10" t="s">
        <v>119</v>
      </c>
      <c r="P220" s="10" t="s">
        <v>120</v>
      </c>
      <c r="Q220" s="10" t="s">
        <v>268</v>
      </c>
      <c r="R220" s="10" t="s">
        <v>157</v>
      </c>
      <c r="S220" s="10">
        <v>2.5500000000000002E-3</v>
      </c>
      <c r="T220" s="11">
        <v>34.2104</v>
      </c>
      <c r="U220" s="11">
        <v>-77.886799999999994</v>
      </c>
      <c r="V220" s="10" t="s">
        <v>269</v>
      </c>
      <c r="W220" s="10">
        <v>10</v>
      </c>
      <c r="X220" s="10">
        <v>0.01</v>
      </c>
      <c r="Y220" s="10"/>
      <c r="Z220" s="10"/>
      <c r="AA220" s="10"/>
      <c r="AB220" s="10"/>
      <c r="AC220" s="10"/>
      <c r="AD220" s="10">
        <v>0.01</v>
      </c>
      <c r="AE220" s="10"/>
      <c r="AF220" s="10"/>
      <c r="AG220" s="10"/>
      <c r="AH220" s="10"/>
      <c r="AI220" s="10" t="s">
        <v>124</v>
      </c>
      <c r="AJ220" s="12"/>
      <c r="AK220" s="9">
        <f t="shared" si="4"/>
        <v>0</v>
      </c>
    </row>
    <row r="221" spans="1:37" x14ac:dyDescent="0.25">
      <c r="A221" s="10">
        <v>220</v>
      </c>
      <c r="B221" s="10">
        <v>25</v>
      </c>
      <c r="C221" s="10" t="s">
        <v>555</v>
      </c>
      <c r="D221" s="50" t="s">
        <v>615</v>
      </c>
      <c r="E221" s="10">
        <v>2019</v>
      </c>
      <c r="F221" s="10" t="s">
        <v>130</v>
      </c>
      <c r="G221" s="10" t="s">
        <v>113</v>
      </c>
      <c r="H221" s="10" t="s">
        <v>419</v>
      </c>
      <c r="I221" s="10" t="s">
        <v>242</v>
      </c>
      <c r="J221" s="10" t="s">
        <v>115</v>
      </c>
      <c r="K221" s="10" t="s">
        <v>267</v>
      </c>
      <c r="L221" s="10">
        <v>558</v>
      </c>
      <c r="M221" s="10" t="s">
        <v>267</v>
      </c>
      <c r="N221" s="10" t="s">
        <v>136</v>
      </c>
      <c r="O221" s="10" t="s">
        <v>119</v>
      </c>
      <c r="P221" s="10" t="s">
        <v>120</v>
      </c>
      <c r="Q221" s="10" t="s">
        <v>268</v>
      </c>
      <c r="R221" s="10" t="s">
        <v>157</v>
      </c>
      <c r="S221" s="10">
        <v>2.5500000000000002E-3</v>
      </c>
      <c r="T221" s="11">
        <v>34.2104</v>
      </c>
      <c r="U221" s="11">
        <v>-77.886799999999994</v>
      </c>
      <c r="V221" s="10" t="s">
        <v>269</v>
      </c>
      <c r="W221" s="10">
        <v>10</v>
      </c>
      <c r="X221" s="10">
        <v>0.19</v>
      </c>
      <c r="Y221" s="10"/>
      <c r="Z221" s="10"/>
      <c r="AA221" s="10"/>
      <c r="AB221" s="10"/>
      <c r="AC221" s="10"/>
      <c r="AD221" s="10">
        <v>0.01</v>
      </c>
      <c r="AE221" s="10"/>
      <c r="AF221" s="10"/>
      <c r="AG221" s="10"/>
      <c r="AH221" s="10"/>
      <c r="AI221" s="10" t="s">
        <v>124</v>
      </c>
      <c r="AJ221" s="12"/>
      <c r="AK221" s="9">
        <f t="shared" si="4"/>
        <v>2.9444389791664403</v>
      </c>
    </row>
    <row r="222" spans="1:37" x14ac:dyDescent="0.25">
      <c r="A222" s="10">
        <v>221</v>
      </c>
      <c r="B222" s="10">
        <v>25</v>
      </c>
      <c r="C222" s="10" t="s">
        <v>555</v>
      </c>
      <c r="D222" s="50" t="s">
        <v>615</v>
      </c>
      <c r="E222" s="10">
        <v>2019</v>
      </c>
      <c r="F222" s="10" t="s">
        <v>126</v>
      </c>
      <c r="G222" s="10" t="s">
        <v>113</v>
      </c>
      <c r="H222" s="10" t="s">
        <v>419</v>
      </c>
      <c r="I222" s="10" t="s">
        <v>242</v>
      </c>
      <c r="J222" s="10" t="s">
        <v>115</v>
      </c>
      <c r="K222" s="10" t="s">
        <v>267</v>
      </c>
      <c r="L222" s="10">
        <v>558</v>
      </c>
      <c r="M222" s="10" t="s">
        <v>267</v>
      </c>
      <c r="N222" s="10" t="s">
        <v>136</v>
      </c>
      <c r="O222" s="10" t="s">
        <v>119</v>
      </c>
      <c r="P222" s="10" t="s">
        <v>120</v>
      </c>
      <c r="Q222" s="10" t="s">
        <v>268</v>
      </c>
      <c r="R222" s="10" t="s">
        <v>157</v>
      </c>
      <c r="S222" s="10">
        <v>3.9500000000000004E-3</v>
      </c>
      <c r="T222" s="11">
        <v>34.2104</v>
      </c>
      <c r="U222" s="11">
        <v>-77.886799999999994</v>
      </c>
      <c r="V222" s="10" t="s">
        <v>269</v>
      </c>
      <c r="W222" s="10">
        <v>12</v>
      </c>
      <c r="X222" s="10">
        <v>0.33</v>
      </c>
      <c r="Y222" s="10"/>
      <c r="Z222" s="10"/>
      <c r="AA222" s="10"/>
      <c r="AB222" s="10"/>
      <c r="AC222" s="10"/>
      <c r="AD222" s="10">
        <v>0.09</v>
      </c>
      <c r="AE222" s="10"/>
      <c r="AF222" s="10"/>
      <c r="AG222" s="10"/>
      <c r="AH222" s="10"/>
      <c r="AI222" s="10" t="s">
        <v>124</v>
      </c>
      <c r="AJ222" s="12"/>
      <c r="AK222" s="9">
        <f t="shared" si="4"/>
        <v>1.2992829841302609</v>
      </c>
    </row>
    <row r="223" spans="1:37" x14ac:dyDescent="0.25">
      <c r="A223" s="10">
        <v>222</v>
      </c>
      <c r="B223" s="10">
        <v>25</v>
      </c>
      <c r="C223" s="10" t="s">
        <v>555</v>
      </c>
      <c r="D223" s="50" t="s">
        <v>615</v>
      </c>
      <c r="E223" s="10">
        <v>2019</v>
      </c>
      <c r="F223" s="10" t="s">
        <v>217</v>
      </c>
      <c r="G223" s="10" t="s">
        <v>113</v>
      </c>
      <c r="H223" s="10" t="s">
        <v>419</v>
      </c>
      <c r="I223" s="10" t="s">
        <v>242</v>
      </c>
      <c r="J223" s="10" t="s">
        <v>115</v>
      </c>
      <c r="K223" s="10" t="s">
        <v>267</v>
      </c>
      <c r="L223" s="10">
        <v>558</v>
      </c>
      <c r="M223" s="10" t="s">
        <v>267</v>
      </c>
      <c r="N223" s="10" t="s">
        <v>136</v>
      </c>
      <c r="O223" s="10" t="s">
        <v>119</v>
      </c>
      <c r="P223" s="10" t="s">
        <v>120</v>
      </c>
      <c r="Q223" s="10" t="s">
        <v>268</v>
      </c>
      <c r="R223" s="10" t="s">
        <v>157</v>
      </c>
      <c r="S223" s="10">
        <v>3.9500000000000004E-3</v>
      </c>
      <c r="T223" s="11">
        <v>34.2104</v>
      </c>
      <c r="U223" s="11">
        <v>-77.886799999999994</v>
      </c>
      <c r="V223" s="10" t="s">
        <v>269</v>
      </c>
      <c r="W223" s="10">
        <v>12</v>
      </c>
      <c r="X223" s="10">
        <v>0.13</v>
      </c>
      <c r="Y223" s="10"/>
      <c r="Z223" s="10"/>
      <c r="AA223" s="10"/>
      <c r="AB223" s="10"/>
      <c r="AC223" s="10"/>
      <c r="AD223" s="10">
        <v>0.01</v>
      </c>
      <c r="AE223" s="10"/>
      <c r="AF223" s="10"/>
      <c r="AG223" s="10"/>
      <c r="AH223" s="10"/>
      <c r="AI223" s="10" t="s">
        <v>124</v>
      </c>
      <c r="AJ223" s="12"/>
      <c r="AK223" s="9">
        <f t="shared" si="4"/>
        <v>2.5649493574615367</v>
      </c>
    </row>
    <row r="224" spans="1:37" x14ac:dyDescent="0.25">
      <c r="A224" s="10">
        <v>223</v>
      </c>
      <c r="B224" s="10">
        <v>25</v>
      </c>
      <c r="C224" s="10" t="s">
        <v>555</v>
      </c>
      <c r="D224" s="50" t="s">
        <v>615</v>
      </c>
      <c r="E224" s="10">
        <v>2019</v>
      </c>
      <c r="F224" s="10" t="s">
        <v>125</v>
      </c>
      <c r="G224" s="10" t="s">
        <v>113</v>
      </c>
      <c r="H224" s="10" t="s">
        <v>419</v>
      </c>
      <c r="I224" s="10" t="s">
        <v>242</v>
      </c>
      <c r="J224" s="10" t="s">
        <v>115</v>
      </c>
      <c r="K224" s="10" t="s">
        <v>267</v>
      </c>
      <c r="L224" s="10">
        <v>558</v>
      </c>
      <c r="M224" s="10" t="s">
        <v>267</v>
      </c>
      <c r="N224" s="10" t="s">
        <v>136</v>
      </c>
      <c r="O224" s="10" t="s">
        <v>119</v>
      </c>
      <c r="P224" s="10" t="s">
        <v>120</v>
      </c>
      <c r="Q224" s="10" t="s">
        <v>268</v>
      </c>
      <c r="R224" s="10" t="s">
        <v>157</v>
      </c>
      <c r="S224" s="10">
        <v>3.9500000000000004E-3</v>
      </c>
      <c r="T224" s="11">
        <v>34.2104</v>
      </c>
      <c r="U224" s="11">
        <v>-77.886799999999994</v>
      </c>
      <c r="V224" s="10" t="s">
        <v>269</v>
      </c>
      <c r="W224" s="10">
        <v>12</v>
      </c>
      <c r="X224" s="10">
        <v>0.05</v>
      </c>
      <c r="Y224" s="10"/>
      <c r="Z224" s="10"/>
      <c r="AA224" s="10"/>
      <c r="AB224" s="10"/>
      <c r="AC224" s="10"/>
      <c r="AD224" s="10">
        <v>0.01</v>
      </c>
      <c r="AE224" s="10"/>
      <c r="AF224" s="10"/>
      <c r="AG224" s="10"/>
      <c r="AH224" s="10"/>
      <c r="AI224" s="10" t="s">
        <v>124</v>
      </c>
      <c r="AJ224" s="12"/>
      <c r="AK224" s="9">
        <f t="shared" si="4"/>
        <v>1.6094379124341003</v>
      </c>
    </row>
    <row r="225" spans="1:37" x14ac:dyDescent="0.25">
      <c r="A225" s="10">
        <v>224</v>
      </c>
      <c r="B225" s="10">
        <v>25</v>
      </c>
      <c r="C225" s="10" t="s">
        <v>555</v>
      </c>
      <c r="D225" s="50" t="s">
        <v>615</v>
      </c>
      <c r="E225" s="10">
        <v>2019</v>
      </c>
      <c r="F225" s="10" t="s">
        <v>127</v>
      </c>
      <c r="G225" s="10" t="s">
        <v>128</v>
      </c>
      <c r="H225" s="10" t="s">
        <v>419</v>
      </c>
      <c r="I225" s="10" t="s">
        <v>242</v>
      </c>
      <c r="J225" s="10" t="s">
        <v>115</v>
      </c>
      <c r="K225" s="10" t="s">
        <v>267</v>
      </c>
      <c r="L225" s="10">
        <v>558</v>
      </c>
      <c r="M225" s="10" t="s">
        <v>267</v>
      </c>
      <c r="N225" s="10" t="s">
        <v>136</v>
      </c>
      <c r="O225" s="10" t="s">
        <v>119</v>
      </c>
      <c r="P225" s="10" t="s">
        <v>120</v>
      </c>
      <c r="Q225" s="10" t="s">
        <v>268</v>
      </c>
      <c r="R225" s="10" t="s">
        <v>157</v>
      </c>
      <c r="S225" s="10">
        <v>3.9500000000000004E-3</v>
      </c>
      <c r="T225" s="11">
        <v>34.2104</v>
      </c>
      <c r="U225" s="11">
        <v>-77.886799999999994</v>
      </c>
      <c r="V225" s="10" t="s">
        <v>269</v>
      </c>
      <c r="W225" s="10">
        <v>12</v>
      </c>
      <c r="X225" s="10">
        <v>0.03</v>
      </c>
      <c r="Y225" s="10"/>
      <c r="Z225" s="10"/>
      <c r="AA225" s="10"/>
      <c r="AB225" s="10"/>
      <c r="AC225" s="10"/>
      <c r="AD225" s="10">
        <v>0.02</v>
      </c>
      <c r="AE225" s="10"/>
      <c r="AF225" s="10"/>
      <c r="AG225" s="10"/>
      <c r="AH225" s="10"/>
      <c r="AI225" s="10" t="s">
        <v>124</v>
      </c>
      <c r="AJ225" s="12"/>
      <c r="AK225" s="9">
        <f t="shared" si="4"/>
        <v>0.40546510810816438</v>
      </c>
    </row>
    <row r="226" spans="1:37" x14ac:dyDescent="0.25">
      <c r="A226" s="10">
        <v>225</v>
      </c>
      <c r="B226" s="10">
        <v>25</v>
      </c>
      <c r="C226" s="10" t="s">
        <v>555</v>
      </c>
      <c r="D226" s="50" t="s">
        <v>615</v>
      </c>
      <c r="E226" s="10">
        <v>2019</v>
      </c>
      <c r="F226" s="10" t="s">
        <v>169</v>
      </c>
      <c r="G226" s="10" t="s">
        <v>128</v>
      </c>
      <c r="H226" s="10" t="s">
        <v>419</v>
      </c>
      <c r="I226" s="10" t="s">
        <v>242</v>
      </c>
      <c r="J226" s="10" t="s">
        <v>115</v>
      </c>
      <c r="K226" s="10" t="s">
        <v>267</v>
      </c>
      <c r="L226" s="10">
        <v>558</v>
      </c>
      <c r="M226" s="10" t="s">
        <v>267</v>
      </c>
      <c r="N226" s="10" t="s">
        <v>136</v>
      </c>
      <c r="O226" s="10" t="s">
        <v>119</v>
      </c>
      <c r="P226" s="10" t="s">
        <v>120</v>
      </c>
      <c r="Q226" s="10" t="s">
        <v>268</v>
      </c>
      <c r="R226" s="10" t="s">
        <v>157</v>
      </c>
      <c r="S226" s="10">
        <v>3.9500000000000004E-3</v>
      </c>
      <c r="T226" s="11">
        <v>34.2104</v>
      </c>
      <c r="U226" s="11">
        <v>-77.886799999999994</v>
      </c>
      <c r="V226" s="10" t="s">
        <v>269</v>
      </c>
      <c r="W226" s="10">
        <v>12</v>
      </c>
      <c r="X226" s="10">
        <v>0.01</v>
      </c>
      <c r="Y226" s="10"/>
      <c r="Z226" s="10"/>
      <c r="AA226" s="10"/>
      <c r="AB226" s="10"/>
      <c r="AC226" s="10"/>
      <c r="AD226" s="10">
        <v>0.01</v>
      </c>
      <c r="AE226" s="10"/>
      <c r="AF226" s="10"/>
      <c r="AG226" s="10"/>
      <c r="AH226" s="10"/>
      <c r="AI226" s="10" t="s">
        <v>124</v>
      </c>
      <c r="AJ226" s="12"/>
      <c r="AK226" s="9">
        <f t="shared" si="4"/>
        <v>0</v>
      </c>
    </row>
    <row r="227" spans="1:37" x14ac:dyDescent="0.25">
      <c r="A227" s="10">
        <v>226</v>
      </c>
      <c r="B227" s="10">
        <v>25</v>
      </c>
      <c r="C227" s="10" t="s">
        <v>555</v>
      </c>
      <c r="D227" s="50" t="s">
        <v>615</v>
      </c>
      <c r="E227" s="10">
        <v>2019</v>
      </c>
      <c r="F227" s="10" t="s">
        <v>142</v>
      </c>
      <c r="G227" s="10" t="s">
        <v>143</v>
      </c>
      <c r="H227" s="10" t="s">
        <v>143</v>
      </c>
      <c r="I227" s="10" t="s">
        <v>242</v>
      </c>
      <c r="J227" s="10" t="s">
        <v>115</v>
      </c>
      <c r="K227" s="10" t="s">
        <v>267</v>
      </c>
      <c r="L227" s="10">
        <v>558</v>
      </c>
      <c r="M227" s="10" t="s">
        <v>267</v>
      </c>
      <c r="N227" s="10" t="s">
        <v>136</v>
      </c>
      <c r="O227" s="10" t="s">
        <v>119</v>
      </c>
      <c r="P227" s="10" t="s">
        <v>120</v>
      </c>
      <c r="Q227" s="10" t="s">
        <v>268</v>
      </c>
      <c r="R227" s="10" t="s">
        <v>157</v>
      </c>
      <c r="S227" s="10">
        <v>3.9500000000000004E-3</v>
      </c>
      <c r="T227" s="11">
        <v>34.2104</v>
      </c>
      <c r="U227" s="11">
        <v>-77.886799999999994</v>
      </c>
      <c r="V227" s="10" t="s">
        <v>269</v>
      </c>
      <c r="W227" s="10">
        <v>12</v>
      </c>
      <c r="X227" s="10">
        <v>5.53</v>
      </c>
      <c r="Y227" s="10"/>
      <c r="Z227" s="10"/>
      <c r="AA227" s="10"/>
      <c r="AB227" s="10"/>
      <c r="AC227" s="10"/>
      <c r="AD227" s="10">
        <v>66</v>
      </c>
      <c r="AE227" s="10"/>
      <c r="AF227" s="10"/>
      <c r="AG227" s="10"/>
      <c r="AH227" s="10"/>
      <c r="AI227" s="10" t="s">
        <v>124</v>
      </c>
      <c r="AJ227" s="12"/>
      <c r="AK227" s="9">
        <f t="shared" si="4"/>
        <v>-2.479466926492182</v>
      </c>
    </row>
    <row r="228" spans="1:37" x14ac:dyDescent="0.25">
      <c r="A228" s="10">
        <v>227</v>
      </c>
      <c r="B228" s="10">
        <v>25</v>
      </c>
      <c r="C228" s="10" t="s">
        <v>555</v>
      </c>
      <c r="D228" s="50" t="s">
        <v>615</v>
      </c>
      <c r="E228" s="10">
        <v>2019</v>
      </c>
      <c r="F228" s="10" t="s">
        <v>129</v>
      </c>
      <c r="G228" s="10" t="s">
        <v>113</v>
      </c>
      <c r="H228" s="10" t="s">
        <v>419</v>
      </c>
      <c r="I228" s="10" t="s">
        <v>242</v>
      </c>
      <c r="J228" s="10" t="s">
        <v>115</v>
      </c>
      <c r="K228" s="10" t="s">
        <v>267</v>
      </c>
      <c r="L228" s="10">
        <v>558</v>
      </c>
      <c r="M228" s="10" t="s">
        <v>267</v>
      </c>
      <c r="N228" s="10" t="s">
        <v>136</v>
      </c>
      <c r="O228" s="10" t="s">
        <v>119</v>
      </c>
      <c r="P228" s="10" t="s">
        <v>120</v>
      </c>
      <c r="Q228" s="10" t="s">
        <v>268</v>
      </c>
      <c r="R228" s="10" t="s">
        <v>157</v>
      </c>
      <c r="S228" s="10">
        <v>3.9500000000000004E-3</v>
      </c>
      <c r="T228" s="11">
        <v>34.2104</v>
      </c>
      <c r="U228" s="11">
        <v>-77.886799999999994</v>
      </c>
      <c r="V228" s="10" t="s">
        <v>269</v>
      </c>
      <c r="W228" s="10">
        <v>12</v>
      </c>
      <c r="X228" s="10">
        <v>0.46</v>
      </c>
      <c r="Y228" s="10"/>
      <c r="Z228" s="10"/>
      <c r="AA228" s="10"/>
      <c r="AB228" s="10"/>
      <c r="AC228" s="10"/>
      <c r="AD228" s="10">
        <v>0.1</v>
      </c>
      <c r="AE228" s="10"/>
      <c r="AF228" s="10"/>
      <c r="AG228" s="10"/>
      <c r="AH228" s="10"/>
      <c r="AI228" s="10" t="s">
        <v>124</v>
      </c>
      <c r="AJ228" s="12"/>
      <c r="AK228" s="9">
        <f t="shared" si="4"/>
        <v>1.5260563034950492</v>
      </c>
    </row>
    <row r="229" spans="1:37" x14ac:dyDescent="0.25">
      <c r="A229" s="10">
        <v>228</v>
      </c>
      <c r="B229" s="10">
        <v>25</v>
      </c>
      <c r="C229" s="10" t="s">
        <v>555</v>
      </c>
      <c r="D229" s="50" t="s">
        <v>615</v>
      </c>
      <c r="E229" s="10">
        <v>2019</v>
      </c>
      <c r="F229" s="10" t="s">
        <v>171</v>
      </c>
      <c r="G229" s="10" t="s">
        <v>128</v>
      </c>
      <c r="H229" s="10" t="s">
        <v>419</v>
      </c>
      <c r="I229" s="10" t="s">
        <v>242</v>
      </c>
      <c r="J229" s="10" t="s">
        <v>115</v>
      </c>
      <c r="K229" s="10" t="s">
        <v>267</v>
      </c>
      <c r="L229" s="10">
        <v>558</v>
      </c>
      <c r="M229" s="10" t="s">
        <v>267</v>
      </c>
      <c r="N229" s="10" t="s">
        <v>136</v>
      </c>
      <c r="O229" s="10" t="s">
        <v>119</v>
      </c>
      <c r="P229" s="10" t="s">
        <v>120</v>
      </c>
      <c r="Q229" s="10" t="s">
        <v>268</v>
      </c>
      <c r="R229" s="10" t="s">
        <v>157</v>
      </c>
      <c r="S229" s="10">
        <v>3.9500000000000004E-3</v>
      </c>
      <c r="T229" s="11">
        <v>34.2104</v>
      </c>
      <c r="U229" s="11">
        <v>-77.886799999999994</v>
      </c>
      <c r="V229" s="10" t="s">
        <v>269</v>
      </c>
      <c r="W229" s="10">
        <v>12</v>
      </c>
      <c r="X229" s="10">
        <v>0.02</v>
      </c>
      <c r="Y229" s="10"/>
      <c r="Z229" s="10"/>
      <c r="AA229" s="10"/>
      <c r="AB229" s="10"/>
      <c r="AC229" s="10"/>
      <c r="AD229" s="10">
        <v>0.01</v>
      </c>
      <c r="AE229" s="10"/>
      <c r="AF229" s="10"/>
      <c r="AG229" s="10"/>
      <c r="AH229" s="10"/>
      <c r="AI229" s="10" t="s">
        <v>124</v>
      </c>
      <c r="AJ229" s="12"/>
      <c r="AK229" s="9">
        <f t="shared" si="4"/>
        <v>0.69314718055994529</v>
      </c>
    </row>
    <row r="230" spans="1:37" x14ac:dyDescent="0.25">
      <c r="A230" s="10">
        <v>229</v>
      </c>
      <c r="B230" s="10">
        <v>25</v>
      </c>
      <c r="C230" s="10" t="s">
        <v>555</v>
      </c>
      <c r="D230" s="50" t="s">
        <v>615</v>
      </c>
      <c r="E230" s="10">
        <v>2019</v>
      </c>
      <c r="F230" s="10" t="s">
        <v>130</v>
      </c>
      <c r="G230" s="10" t="s">
        <v>113</v>
      </c>
      <c r="H230" s="10" t="s">
        <v>419</v>
      </c>
      <c r="I230" s="10" t="s">
        <v>242</v>
      </c>
      <c r="J230" s="10" t="s">
        <v>115</v>
      </c>
      <c r="K230" s="10" t="s">
        <v>267</v>
      </c>
      <c r="L230" s="10">
        <v>558</v>
      </c>
      <c r="M230" s="10" t="s">
        <v>267</v>
      </c>
      <c r="N230" s="10" t="s">
        <v>136</v>
      </c>
      <c r="O230" s="10" t="s">
        <v>119</v>
      </c>
      <c r="P230" s="10" t="s">
        <v>120</v>
      </c>
      <c r="Q230" s="10" t="s">
        <v>268</v>
      </c>
      <c r="R230" s="10" t="s">
        <v>157</v>
      </c>
      <c r="S230" s="10">
        <v>3.9500000000000004E-3</v>
      </c>
      <c r="T230" s="11">
        <v>34.2104</v>
      </c>
      <c r="U230" s="11">
        <v>-77.886799999999994</v>
      </c>
      <c r="V230" s="10" t="s">
        <v>269</v>
      </c>
      <c r="W230" s="10">
        <v>12</v>
      </c>
      <c r="X230" s="10">
        <v>0.28000000000000003</v>
      </c>
      <c r="Y230" s="10"/>
      <c r="Z230" s="10"/>
      <c r="AA230" s="10"/>
      <c r="AB230" s="10"/>
      <c r="AC230" s="10"/>
      <c r="AD230" s="10">
        <v>0.08</v>
      </c>
      <c r="AE230" s="10"/>
      <c r="AF230" s="10"/>
      <c r="AG230" s="10"/>
      <c r="AH230" s="10"/>
      <c r="AI230" s="10" t="s">
        <v>124</v>
      </c>
      <c r="AJ230" s="12"/>
      <c r="AK230" s="9">
        <f t="shared" si="4"/>
        <v>1.2527629684953681</v>
      </c>
    </row>
    <row r="231" spans="1:37" x14ac:dyDescent="0.25">
      <c r="A231" s="10">
        <v>230</v>
      </c>
      <c r="B231" s="10">
        <v>25</v>
      </c>
      <c r="C231" s="10" t="s">
        <v>555</v>
      </c>
      <c r="D231" s="50" t="s">
        <v>615</v>
      </c>
      <c r="E231" s="10">
        <v>2019</v>
      </c>
      <c r="F231" s="10" t="s">
        <v>126</v>
      </c>
      <c r="G231" s="10" t="s">
        <v>113</v>
      </c>
      <c r="H231" s="10" t="s">
        <v>419</v>
      </c>
      <c r="I231" s="10" t="s">
        <v>242</v>
      </c>
      <c r="J231" s="10" t="s">
        <v>115</v>
      </c>
      <c r="K231" s="10" t="s">
        <v>267</v>
      </c>
      <c r="L231" s="10">
        <v>558</v>
      </c>
      <c r="M231" s="10" t="s">
        <v>267</v>
      </c>
      <c r="N231" s="10" t="s">
        <v>136</v>
      </c>
      <c r="O231" s="10" t="s">
        <v>119</v>
      </c>
      <c r="P231" s="10" t="s">
        <v>120</v>
      </c>
      <c r="Q231" s="10" t="s">
        <v>268</v>
      </c>
      <c r="R231" s="10" t="s">
        <v>157</v>
      </c>
      <c r="S231" s="10">
        <v>3.0200000000000001E-3</v>
      </c>
      <c r="T231" s="11">
        <v>34.2104</v>
      </c>
      <c r="U231" s="11">
        <v>-77.886799999999994</v>
      </c>
      <c r="V231" s="10" t="s">
        <v>269</v>
      </c>
      <c r="W231" s="10">
        <v>17</v>
      </c>
      <c r="X231" s="10">
        <v>0.32</v>
      </c>
      <c r="Y231" s="10"/>
      <c r="Z231" s="10"/>
      <c r="AA231" s="10"/>
      <c r="AB231" s="10"/>
      <c r="AC231" s="10"/>
      <c r="AD231" s="10">
        <v>0.23</v>
      </c>
      <c r="AE231" s="10"/>
      <c r="AF231" s="10"/>
      <c r="AG231" s="10"/>
      <c r="AH231" s="10"/>
      <c r="AI231" s="10" t="s">
        <v>124</v>
      </c>
      <c r="AJ231" s="12"/>
      <c r="AK231" s="9">
        <f t="shared" si="4"/>
        <v>0.33024168687057681</v>
      </c>
    </row>
    <row r="232" spans="1:37" x14ac:dyDescent="0.25">
      <c r="A232" s="10">
        <v>231</v>
      </c>
      <c r="B232" s="10">
        <v>25</v>
      </c>
      <c r="C232" s="10" t="s">
        <v>555</v>
      </c>
      <c r="D232" s="50" t="s">
        <v>615</v>
      </c>
      <c r="E232" s="10">
        <v>2019</v>
      </c>
      <c r="F232" s="10" t="s">
        <v>217</v>
      </c>
      <c r="G232" s="10" t="s">
        <v>113</v>
      </c>
      <c r="H232" s="10" t="s">
        <v>419</v>
      </c>
      <c r="I232" s="10" t="s">
        <v>242</v>
      </c>
      <c r="J232" s="10" t="s">
        <v>115</v>
      </c>
      <c r="K232" s="10" t="s">
        <v>267</v>
      </c>
      <c r="L232" s="10">
        <v>558</v>
      </c>
      <c r="M232" s="10" t="s">
        <v>267</v>
      </c>
      <c r="N232" s="10" t="s">
        <v>136</v>
      </c>
      <c r="O232" s="10" t="s">
        <v>119</v>
      </c>
      <c r="P232" s="10" t="s">
        <v>120</v>
      </c>
      <c r="Q232" s="10" t="s">
        <v>268</v>
      </c>
      <c r="R232" s="10" t="s">
        <v>157</v>
      </c>
      <c r="S232" s="10">
        <v>3.0200000000000001E-3</v>
      </c>
      <c r="T232" s="11">
        <v>34.2104</v>
      </c>
      <c r="U232" s="11">
        <v>-77.886799999999994</v>
      </c>
      <c r="V232" s="10" t="s">
        <v>269</v>
      </c>
      <c r="W232" s="10">
        <v>17</v>
      </c>
      <c r="X232" s="10">
        <v>0.1</v>
      </c>
      <c r="Y232" s="10"/>
      <c r="Z232" s="10"/>
      <c r="AA232" s="10"/>
      <c r="AB232" s="10"/>
      <c r="AC232" s="10"/>
      <c r="AD232" s="10">
        <v>0.1</v>
      </c>
      <c r="AE232" s="10"/>
      <c r="AF232" s="10"/>
      <c r="AG232" s="10"/>
      <c r="AH232" s="10"/>
      <c r="AI232" s="10" t="s">
        <v>124</v>
      </c>
      <c r="AJ232" s="12"/>
      <c r="AK232" s="9">
        <f t="shared" si="4"/>
        <v>0</v>
      </c>
    </row>
    <row r="233" spans="1:37" x14ac:dyDescent="0.25">
      <c r="A233" s="10">
        <v>232</v>
      </c>
      <c r="B233" s="10">
        <v>25</v>
      </c>
      <c r="C233" s="10" t="s">
        <v>555</v>
      </c>
      <c r="D233" s="50" t="s">
        <v>615</v>
      </c>
      <c r="E233" s="10">
        <v>2019</v>
      </c>
      <c r="F233" s="10" t="s">
        <v>125</v>
      </c>
      <c r="G233" s="10" t="s">
        <v>113</v>
      </c>
      <c r="H233" s="10" t="s">
        <v>419</v>
      </c>
      <c r="I233" s="10" t="s">
        <v>242</v>
      </c>
      <c r="J233" s="10" t="s">
        <v>115</v>
      </c>
      <c r="K233" s="10" t="s">
        <v>267</v>
      </c>
      <c r="L233" s="10">
        <v>558</v>
      </c>
      <c r="M233" s="10" t="s">
        <v>267</v>
      </c>
      <c r="N233" s="10" t="s">
        <v>136</v>
      </c>
      <c r="O233" s="10" t="s">
        <v>119</v>
      </c>
      <c r="P233" s="10" t="s">
        <v>120</v>
      </c>
      <c r="Q233" s="10" t="s">
        <v>268</v>
      </c>
      <c r="R233" s="10" t="s">
        <v>157</v>
      </c>
      <c r="S233" s="10">
        <v>3.0200000000000001E-3</v>
      </c>
      <c r="T233" s="11">
        <v>34.2104</v>
      </c>
      <c r="U233" s="11">
        <v>-77.886799999999994</v>
      </c>
      <c r="V233" s="10" t="s">
        <v>269</v>
      </c>
      <c r="W233" s="10">
        <v>17</v>
      </c>
      <c r="X233" s="10">
        <v>0.04</v>
      </c>
      <c r="Y233" s="10"/>
      <c r="Z233" s="10"/>
      <c r="AA233" s="10"/>
      <c r="AB233" s="10"/>
      <c r="AC233" s="10"/>
      <c r="AD233" s="10">
        <v>0.03</v>
      </c>
      <c r="AE233" s="10"/>
      <c r="AF233" s="10"/>
      <c r="AG233" s="10"/>
      <c r="AH233" s="10"/>
      <c r="AI233" s="10" t="s">
        <v>124</v>
      </c>
      <c r="AJ233" s="12"/>
      <c r="AK233" s="9">
        <f t="shared" si="4"/>
        <v>0.28768207245178101</v>
      </c>
    </row>
    <row r="234" spans="1:37" x14ac:dyDescent="0.25">
      <c r="A234" s="10">
        <v>233</v>
      </c>
      <c r="B234" s="10">
        <v>25</v>
      </c>
      <c r="C234" s="10" t="s">
        <v>555</v>
      </c>
      <c r="D234" s="50" t="s">
        <v>615</v>
      </c>
      <c r="E234" s="10">
        <v>2019</v>
      </c>
      <c r="F234" s="10" t="s">
        <v>127</v>
      </c>
      <c r="G234" s="10" t="s">
        <v>128</v>
      </c>
      <c r="H234" s="10" t="s">
        <v>419</v>
      </c>
      <c r="I234" s="10" t="s">
        <v>242</v>
      </c>
      <c r="J234" s="10" t="s">
        <v>115</v>
      </c>
      <c r="K234" s="10" t="s">
        <v>267</v>
      </c>
      <c r="L234" s="10">
        <v>558</v>
      </c>
      <c r="M234" s="10" t="s">
        <v>267</v>
      </c>
      <c r="N234" s="10" t="s">
        <v>136</v>
      </c>
      <c r="O234" s="10" t="s">
        <v>119</v>
      </c>
      <c r="P234" s="10" t="s">
        <v>120</v>
      </c>
      <c r="Q234" s="10" t="s">
        <v>268</v>
      </c>
      <c r="R234" s="10" t="s">
        <v>157</v>
      </c>
      <c r="S234" s="10">
        <v>3.0200000000000001E-3</v>
      </c>
      <c r="T234" s="11">
        <v>34.2104</v>
      </c>
      <c r="U234" s="11">
        <v>-77.886799999999994</v>
      </c>
      <c r="V234" s="10" t="s">
        <v>269</v>
      </c>
      <c r="W234" s="10">
        <v>17</v>
      </c>
      <c r="X234" s="10">
        <v>0.03</v>
      </c>
      <c r="Y234" s="10"/>
      <c r="Z234" s="10"/>
      <c r="AA234" s="10"/>
      <c r="AB234" s="10"/>
      <c r="AC234" s="10"/>
      <c r="AD234" s="10">
        <v>0.02</v>
      </c>
      <c r="AE234" s="10"/>
      <c r="AF234" s="10"/>
      <c r="AG234" s="10"/>
      <c r="AH234" s="10"/>
      <c r="AI234" s="10" t="s">
        <v>124</v>
      </c>
      <c r="AJ234" s="12"/>
      <c r="AK234" s="9">
        <f t="shared" si="4"/>
        <v>0.40546510810816438</v>
      </c>
    </row>
    <row r="235" spans="1:37" x14ac:dyDescent="0.25">
      <c r="A235" s="10">
        <v>234</v>
      </c>
      <c r="B235" s="10">
        <v>25</v>
      </c>
      <c r="C235" s="10" t="s">
        <v>555</v>
      </c>
      <c r="D235" s="50" t="s">
        <v>615</v>
      </c>
      <c r="E235" s="10">
        <v>2019</v>
      </c>
      <c r="F235" s="10" t="s">
        <v>169</v>
      </c>
      <c r="G235" s="10" t="s">
        <v>128</v>
      </c>
      <c r="H235" s="10" t="s">
        <v>419</v>
      </c>
      <c r="I235" s="10" t="s">
        <v>242</v>
      </c>
      <c r="J235" s="10" t="s">
        <v>115</v>
      </c>
      <c r="K235" s="10" t="s">
        <v>267</v>
      </c>
      <c r="L235" s="10">
        <v>558</v>
      </c>
      <c r="M235" s="10" t="s">
        <v>267</v>
      </c>
      <c r="N235" s="10" t="s">
        <v>136</v>
      </c>
      <c r="O235" s="10" t="s">
        <v>119</v>
      </c>
      <c r="P235" s="10" t="s">
        <v>120</v>
      </c>
      <c r="Q235" s="10" t="s">
        <v>268</v>
      </c>
      <c r="R235" s="10" t="s">
        <v>157</v>
      </c>
      <c r="S235" s="10">
        <v>3.0200000000000001E-3</v>
      </c>
      <c r="T235" s="11">
        <v>34.2104</v>
      </c>
      <c r="U235" s="11">
        <v>-77.886799999999994</v>
      </c>
      <c r="V235" s="10" t="s">
        <v>269</v>
      </c>
      <c r="W235" s="10">
        <v>17</v>
      </c>
      <c r="X235" s="10">
        <v>0</v>
      </c>
      <c r="Y235" s="10"/>
      <c r="Z235" s="10"/>
      <c r="AA235" s="10"/>
      <c r="AB235" s="10"/>
      <c r="AC235" s="10"/>
      <c r="AD235" s="10">
        <v>0.01</v>
      </c>
      <c r="AE235" s="10"/>
      <c r="AF235" s="10"/>
      <c r="AG235" s="10"/>
      <c r="AH235" s="10"/>
      <c r="AI235" s="10" t="s">
        <v>124</v>
      </c>
      <c r="AJ235" s="12"/>
      <c r="AK235" s="9" t="e">
        <f t="shared" si="4"/>
        <v>#NUM!</v>
      </c>
    </row>
    <row r="236" spans="1:37" x14ac:dyDescent="0.25">
      <c r="A236" s="10">
        <v>235</v>
      </c>
      <c r="B236" s="10">
        <v>25</v>
      </c>
      <c r="C236" s="10" t="s">
        <v>555</v>
      </c>
      <c r="D236" s="50" t="s">
        <v>615</v>
      </c>
      <c r="E236" s="10">
        <v>2019</v>
      </c>
      <c r="F236" s="10" t="s">
        <v>142</v>
      </c>
      <c r="G236" s="10" t="s">
        <v>143</v>
      </c>
      <c r="H236" s="10" t="s">
        <v>143</v>
      </c>
      <c r="I236" s="10" t="s">
        <v>242</v>
      </c>
      <c r="J236" s="10" t="s">
        <v>115</v>
      </c>
      <c r="K236" s="10" t="s">
        <v>267</v>
      </c>
      <c r="L236" s="10">
        <v>558</v>
      </c>
      <c r="M236" s="10" t="s">
        <v>267</v>
      </c>
      <c r="N236" s="10" t="s">
        <v>136</v>
      </c>
      <c r="O236" s="10" t="s">
        <v>119</v>
      </c>
      <c r="P236" s="10" t="s">
        <v>120</v>
      </c>
      <c r="Q236" s="10" t="s">
        <v>268</v>
      </c>
      <c r="R236" s="10" t="s">
        <v>157</v>
      </c>
      <c r="S236" s="10">
        <v>3.0200000000000001E-3</v>
      </c>
      <c r="T236" s="11">
        <v>34.2104</v>
      </c>
      <c r="U236" s="11">
        <v>-77.886799999999994</v>
      </c>
      <c r="V236" s="10" t="s">
        <v>269</v>
      </c>
      <c r="W236" s="10">
        <v>17</v>
      </c>
      <c r="X236" s="10">
        <v>4.3499999999999996</v>
      </c>
      <c r="Y236" s="10"/>
      <c r="Z236" s="10"/>
      <c r="AA236" s="10"/>
      <c r="AB236" s="10"/>
      <c r="AC236" s="10"/>
      <c r="AD236" s="10">
        <v>2.42</v>
      </c>
      <c r="AE236" s="10"/>
      <c r="AF236" s="10"/>
      <c r="AG236" s="10"/>
      <c r="AH236" s="10"/>
      <c r="AI236" s="10" t="s">
        <v>124</v>
      </c>
      <c r="AJ236" s="12"/>
      <c r="AK236" s="9">
        <f t="shared" si="4"/>
        <v>0.58640830493199769</v>
      </c>
    </row>
    <row r="237" spans="1:37" x14ac:dyDescent="0.25">
      <c r="A237" s="10">
        <v>236</v>
      </c>
      <c r="B237" s="10">
        <v>25</v>
      </c>
      <c r="C237" s="10" t="s">
        <v>555</v>
      </c>
      <c r="D237" s="50" t="s">
        <v>615</v>
      </c>
      <c r="E237" s="10">
        <v>2019</v>
      </c>
      <c r="F237" s="10" t="s">
        <v>129</v>
      </c>
      <c r="G237" s="10" t="s">
        <v>113</v>
      </c>
      <c r="H237" s="10" t="s">
        <v>419</v>
      </c>
      <c r="I237" s="10" t="s">
        <v>242</v>
      </c>
      <c r="J237" s="10" t="s">
        <v>115</v>
      </c>
      <c r="K237" s="10" t="s">
        <v>267</v>
      </c>
      <c r="L237" s="10">
        <v>558</v>
      </c>
      <c r="M237" s="10" t="s">
        <v>267</v>
      </c>
      <c r="N237" s="10" t="s">
        <v>136</v>
      </c>
      <c r="O237" s="10" t="s">
        <v>119</v>
      </c>
      <c r="P237" s="10" t="s">
        <v>120</v>
      </c>
      <c r="Q237" s="10" t="s">
        <v>268</v>
      </c>
      <c r="R237" s="10" t="s">
        <v>157</v>
      </c>
      <c r="S237" s="10">
        <v>3.0200000000000001E-3</v>
      </c>
      <c r="T237" s="11">
        <v>34.2104</v>
      </c>
      <c r="U237" s="11">
        <v>-77.886799999999994</v>
      </c>
      <c r="V237" s="10" t="s">
        <v>269</v>
      </c>
      <c r="W237" s="10">
        <v>17</v>
      </c>
      <c r="X237" s="10">
        <v>0.42</v>
      </c>
      <c r="Y237" s="10"/>
      <c r="Z237" s="10"/>
      <c r="AA237" s="10"/>
      <c r="AB237" s="10"/>
      <c r="AC237" s="10"/>
      <c r="AD237" s="10">
        <v>0.32</v>
      </c>
      <c r="AE237" s="10"/>
      <c r="AF237" s="10"/>
      <c r="AG237" s="10"/>
      <c r="AH237" s="10"/>
      <c r="AI237" s="10" t="s">
        <v>124</v>
      </c>
      <c r="AJ237" s="12"/>
      <c r="AK237" s="9">
        <f t="shared" si="4"/>
        <v>0.27193371548364176</v>
      </c>
    </row>
    <row r="238" spans="1:37" x14ac:dyDescent="0.25">
      <c r="A238" s="10">
        <v>237</v>
      </c>
      <c r="B238" s="10">
        <v>25</v>
      </c>
      <c r="C238" s="10" t="s">
        <v>555</v>
      </c>
      <c r="D238" s="50" t="s">
        <v>615</v>
      </c>
      <c r="E238" s="10">
        <v>2019</v>
      </c>
      <c r="F238" s="10" t="s">
        <v>171</v>
      </c>
      <c r="G238" s="10" t="s">
        <v>128</v>
      </c>
      <c r="H238" s="10" t="s">
        <v>419</v>
      </c>
      <c r="I238" s="10" t="s">
        <v>242</v>
      </c>
      <c r="J238" s="10" t="s">
        <v>115</v>
      </c>
      <c r="K238" s="10" t="s">
        <v>267</v>
      </c>
      <c r="L238" s="10">
        <v>558</v>
      </c>
      <c r="M238" s="10" t="s">
        <v>267</v>
      </c>
      <c r="N238" s="10" t="s">
        <v>136</v>
      </c>
      <c r="O238" s="10" t="s">
        <v>119</v>
      </c>
      <c r="P238" s="10" t="s">
        <v>120</v>
      </c>
      <c r="Q238" s="10" t="s">
        <v>268</v>
      </c>
      <c r="R238" s="10" t="s">
        <v>157</v>
      </c>
      <c r="S238" s="10">
        <v>3.0200000000000001E-3</v>
      </c>
      <c r="T238" s="11">
        <v>34.2104</v>
      </c>
      <c r="U238" s="11">
        <v>-77.886799999999994</v>
      </c>
      <c r="V238" s="10" t="s">
        <v>269</v>
      </c>
      <c r="W238" s="10">
        <v>17</v>
      </c>
      <c r="X238" s="10">
        <v>0.02</v>
      </c>
      <c r="Y238" s="10"/>
      <c r="Z238" s="10"/>
      <c r="AA238" s="10"/>
      <c r="AB238" s="10"/>
      <c r="AC238" s="10"/>
      <c r="AD238" s="10">
        <v>0.01</v>
      </c>
      <c r="AE238" s="10"/>
      <c r="AF238" s="10"/>
      <c r="AG238" s="10"/>
      <c r="AH238" s="10"/>
      <c r="AI238" s="10" t="s">
        <v>124</v>
      </c>
      <c r="AJ238" s="12"/>
      <c r="AK238" s="9">
        <f t="shared" si="4"/>
        <v>0.69314718055994529</v>
      </c>
    </row>
    <row r="239" spans="1:37" x14ac:dyDescent="0.25">
      <c r="A239" s="10">
        <v>238</v>
      </c>
      <c r="B239" s="10">
        <v>25</v>
      </c>
      <c r="C239" s="10" t="s">
        <v>555</v>
      </c>
      <c r="D239" s="50" t="s">
        <v>615</v>
      </c>
      <c r="E239" s="10">
        <v>2019</v>
      </c>
      <c r="F239" s="10" t="s">
        <v>130</v>
      </c>
      <c r="G239" s="10" t="s">
        <v>113</v>
      </c>
      <c r="H239" s="10" t="s">
        <v>419</v>
      </c>
      <c r="I239" s="10" t="s">
        <v>242</v>
      </c>
      <c r="J239" s="10" t="s">
        <v>115</v>
      </c>
      <c r="K239" s="10" t="s">
        <v>267</v>
      </c>
      <c r="L239" s="10">
        <v>558</v>
      </c>
      <c r="M239" s="10" t="s">
        <v>267</v>
      </c>
      <c r="N239" s="10" t="s">
        <v>136</v>
      </c>
      <c r="O239" s="10" t="s">
        <v>119</v>
      </c>
      <c r="P239" s="10" t="s">
        <v>120</v>
      </c>
      <c r="Q239" s="10" t="s">
        <v>268</v>
      </c>
      <c r="R239" s="10" t="s">
        <v>157</v>
      </c>
      <c r="S239" s="10">
        <v>3.0200000000000001E-3</v>
      </c>
      <c r="T239" s="11">
        <v>34.2104</v>
      </c>
      <c r="U239" s="11">
        <v>-77.886799999999994</v>
      </c>
      <c r="V239" s="10" t="s">
        <v>269</v>
      </c>
      <c r="W239" s="10">
        <v>17</v>
      </c>
      <c r="X239" s="10">
        <v>0.28000000000000003</v>
      </c>
      <c r="Y239" s="10"/>
      <c r="Z239" s="10"/>
      <c r="AA239" s="10"/>
      <c r="AB239" s="10"/>
      <c r="AC239" s="10"/>
      <c r="AD239" s="10">
        <v>0.19</v>
      </c>
      <c r="AE239" s="10"/>
      <c r="AF239" s="10"/>
      <c r="AG239" s="10"/>
      <c r="AH239" s="10"/>
      <c r="AI239" s="10" t="s">
        <v>124</v>
      </c>
      <c r="AJ239" s="12"/>
      <c r="AK239" s="9">
        <f t="shared" si="4"/>
        <v>0.38776553100876354</v>
      </c>
    </row>
    <row r="240" spans="1:37" x14ac:dyDescent="0.25">
      <c r="A240" s="10">
        <v>239</v>
      </c>
      <c r="B240" s="10">
        <v>26</v>
      </c>
      <c r="C240" s="10" t="s">
        <v>556</v>
      </c>
      <c r="D240" s="50" t="s">
        <v>616</v>
      </c>
      <c r="E240" s="10">
        <v>2001</v>
      </c>
      <c r="F240" s="10" t="s">
        <v>142</v>
      </c>
      <c r="G240" s="10" t="s">
        <v>143</v>
      </c>
      <c r="H240" s="10" t="s">
        <v>143</v>
      </c>
      <c r="I240" s="10" t="s">
        <v>114</v>
      </c>
      <c r="J240" s="10" t="s">
        <v>115</v>
      </c>
      <c r="K240" s="10" t="s">
        <v>270</v>
      </c>
      <c r="L240" s="10">
        <v>412</v>
      </c>
      <c r="M240" s="10" t="s">
        <v>271</v>
      </c>
      <c r="N240" s="10" t="s">
        <v>177</v>
      </c>
      <c r="O240" s="10" t="s">
        <v>119</v>
      </c>
      <c r="P240" s="10" t="s">
        <v>161</v>
      </c>
      <c r="Q240" s="10" t="s">
        <v>272</v>
      </c>
      <c r="R240" s="10" t="s">
        <v>163</v>
      </c>
      <c r="S240" s="10"/>
      <c r="T240" s="11"/>
      <c r="U240" s="11"/>
      <c r="V240" s="10">
        <v>1997</v>
      </c>
      <c r="W240" s="10">
        <v>3</v>
      </c>
      <c r="X240" s="10"/>
      <c r="Y240" s="10"/>
      <c r="Z240" s="10"/>
      <c r="AA240" s="10"/>
      <c r="AB240" s="10"/>
      <c r="AC240" s="10"/>
      <c r="AD240" s="10"/>
      <c r="AE240" s="10"/>
      <c r="AF240" s="10"/>
      <c r="AG240" s="10"/>
      <c r="AH240" s="10"/>
      <c r="AI240" s="10" t="s">
        <v>273</v>
      </c>
      <c r="AJ240" s="12">
        <v>94</v>
      </c>
      <c r="AK240" s="9" t="e">
        <f t="shared" si="4"/>
        <v>#DIV/0!</v>
      </c>
    </row>
    <row r="241" spans="1:37" x14ac:dyDescent="0.25">
      <c r="A241" s="10">
        <v>240</v>
      </c>
      <c r="B241" s="10">
        <v>26</v>
      </c>
      <c r="C241" s="10" t="s">
        <v>556</v>
      </c>
      <c r="D241" s="50" t="s">
        <v>616</v>
      </c>
      <c r="E241" s="10">
        <v>2001</v>
      </c>
      <c r="F241" s="10" t="s">
        <v>127</v>
      </c>
      <c r="G241" s="10" t="s">
        <v>128</v>
      </c>
      <c r="H241" s="10" t="s">
        <v>419</v>
      </c>
      <c r="I241" s="10" t="s">
        <v>114</v>
      </c>
      <c r="J241" s="10" t="s">
        <v>115</v>
      </c>
      <c r="K241" s="10" t="s">
        <v>270</v>
      </c>
      <c r="L241" s="10">
        <v>412</v>
      </c>
      <c r="M241" s="10" t="s">
        <v>271</v>
      </c>
      <c r="N241" s="10" t="s">
        <v>177</v>
      </c>
      <c r="O241" s="10" t="s">
        <v>119</v>
      </c>
      <c r="P241" s="10" t="s">
        <v>161</v>
      </c>
      <c r="Q241" s="10" t="s">
        <v>272</v>
      </c>
      <c r="R241" s="10" t="s">
        <v>163</v>
      </c>
      <c r="S241" s="10"/>
      <c r="T241" s="11"/>
      <c r="U241" s="11"/>
      <c r="V241" s="10">
        <v>1997</v>
      </c>
      <c r="W241" s="10">
        <v>3</v>
      </c>
      <c r="X241" s="10"/>
      <c r="Y241" s="10"/>
      <c r="Z241" s="10"/>
      <c r="AA241" s="10"/>
      <c r="AB241" s="10"/>
      <c r="AC241" s="10"/>
      <c r="AD241" s="10"/>
      <c r="AE241" s="10"/>
      <c r="AF241" s="10"/>
      <c r="AG241" s="10"/>
      <c r="AH241" s="10"/>
      <c r="AI241" s="10" t="s">
        <v>273</v>
      </c>
      <c r="AJ241" s="12">
        <v>98.6</v>
      </c>
    </row>
    <row r="242" spans="1:37" x14ac:dyDescent="0.25">
      <c r="A242" s="10">
        <v>241</v>
      </c>
      <c r="B242" s="10">
        <v>27</v>
      </c>
      <c r="C242" s="10" t="s">
        <v>558</v>
      </c>
      <c r="D242" s="50" t="s">
        <v>617</v>
      </c>
      <c r="E242" s="10">
        <v>2005</v>
      </c>
      <c r="F242" s="10" t="s">
        <v>142</v>
      </c>
      <c r="G242" s="10" t="s">
        <v>143</v>
      </c>
      <c r="H242" s="10" t="s">
        <v>143</v>
      </c>
      <c r="I242" s="10" t="s">
        <v>132</v>
      </c>
      <c r="J242" s="10" t="s">
        <v>133</v>
      </c>
      <c r="K242" s="10" t="s">
        <v>274</v>
      </c>
      <c r="L242" s="10">
        <v>393</v>
      </c>
      <c r="M242" s="10" t="s">
        <v>227</v>
      </c>
      <c r="N242" s="10" t="s">
        <v>177</v>
      </c>
      <c r="O242" s="10" t="s">
        <v>119</v>
      </c>
      <c r="P242" s="10" t="s">
        <v>120</v>
      </c>
      <c r="Q242" s="10" t="s">
        <v>275</v>
      </c>
      <c r="R242" s="10" t="s">
        <v>276</v>
      </c>
      <c r="S242" s="10"/>
      <c r="T242" s="11">
        <v>41.371090750631097</v>
      </c>
      <c r="U242" s="11">
        <v>-97.379728682595697</v>
      </c>
      <c r="V242" s="10" t="s">
        <v>277</v>
      </c>
      <c r="W242" s="10">
        <v>6</v>
      </c>
      <c r="X242" s="10">
        <v>13563</v>
      </c>
      <c r="Y242" s="10"/>
      <c r="Z242" s="10"/>
      <c r="AA242" s="10"/>
      <c r="AB242" s="10"/>
      <c r="AC242" s="10"/>
      <c r="AD242" s="10">
        <v>2879</v>
      </c>
      <c r="AE242" s="10"/>
      <c r="AF242" s="10"/>
      <c r="AG242" s="10"/>
      <c r="AH242" s="10"/>
      <c r="AI242" s="10" t="s">
        <v>278</v>
      </c>
      <c r="AJ242" s="12"/>
      <c r="AK242" s="9">
        <f t="shared" si="4"/>
        <v>1.549902485350539</v>
      </c>
    </row>
    <row r="243" spans="1:37" x14ac:dyDescent="0.25">
      <c r="A243" s="10">
        <v>242</v>
      </c>
      <c r="B243" s="10">
        <v>27</v>
      </c>
      <c r="C243" s="10" t="s">
        <v>558</v>
      </c>
      <c r="D243" s="50" t="s">
        <v>617</v>
      </c>
      <c r="E243" s="10">
        <v>2005</v>
      </c>
      <c r="F243" s="10" t="s">
        <v>142</v>
      </c>
      <c r="G243" s="10" t="s">
        <v>143</v>
      </c>
      <c r="H243" s="10" t="s">
        <v>143</v>
      </c>
      <c r="I243" s="10" t="s">
        <v>132</v>
      </c>
      <c r="J243" s="10" t="s">
        <v>133</v>
      </c>
      <c r="K243" s="10" t="s">
        <v>274</v>
      </c>
      <c r="L243" s="10">
        <v>393</v>
      </c>
      <c r="M243" s="10" t="s">
        <v>227</v>
      </c>
      <c r="N243" s="10" t="s">
        <v>177</v>
      </c>
      <c r="O243" s="10" t="s">
        <v>119</v>
      </c>
      <c r="P243" s="10" t="s">
        <v>120</v>
      </c>
      <c r="Q243" s="10" t="s">
        <v>275</v>
      </c>
      <c r="R243" s="10" t="s">
        <v>276</v>
      </c>
      <c r="S243" s="10"/>
      <c r="T243" s="11">
        <v>41.371090750631097</v>
      </c>
      <c r="U243" s="11">
        <v>-97.379728682595697</v>
      </c>
      <c r="V243" s="10" t="s">
        <v>277</v>
      </c>
      <c r="W243" s="10">
        <v>6</v>
      </c>
      <c r="X243" s="10">
        <v>10980</v>
      </c>
      <c r="Y243" s="10"/>
      <c r="Z243" s="10"/>
      <c r="AA243" s="10"/>
      <c r="AB243" s="10"/>
      <c r="AC243" s="10"/>
      <c r="AD243" s="10">
        <v>2114.5</v>
      </c>
      <c r="AE243" s="10"/>
      <c r="AF243" s="10"/>
      <c r="AG243" s="10"/>
      <c r="AH243" s="10"/>
      <c r="AI243" s="10" t="s">
        <v>278</v>
      </c>
      <c r="AJ243" s="12"/>
      <c r="AK243" s="9">
        <f t="shared" si="4"/>
        <v>1.6472570581509784</v>
      </c>
    </row>
    <row r="244" spans="1:37" x14ac:dyDescent="0.25">
      <c r="A244" s="10">
        <v>243</v>
      </c>
      <c r="B244" s="10">
        <v>28</v>
      </c>
      <c r="C244" s="10" t="s">
        <v>557</v>
      </c>
      <c r="D244" s="50" t="s">
        <v>618</v>
      </c>
      <c r="E244" s="10">
        <v>2010</v>
      </c>
      <c r="F244" s="10" t="s">
        <v>142</v>
      </c>
      <c r="G244" s="10" t="s">
        <v>143</v>
      </c>
      <c r="H244" s="10" t="s">
        <v>143</v>
      </c>
      <c r="I244" s="10" t="s">
        <v>114</v>
      </c>
      <c r="J244" s="10" t="s">
        <v>115</v>
      </c>
      <c r="K244" s="10" t="s">
        <v>279</v>
      </c>
      <c r="L244" s="10">
        <v>1011</v>
      </c>
      <c r="M244" s="10" t="s">
        <v>280</v>
      </c>
      <c r="N244" s="10" t="s">
        <v>281</v>
      </c>
      <c r="O244" s="10" t="s">
        <v>119</v>
      </c>
      <c r="P244" s="10" t="s">
        <v>120</v>
      </c>
      <c r="Q244" s="10" t="s">
        <v>282</v>
      </c>
      <c r="R244" s="10" t="s">
        <v>283</v>
      </c>
      <c r="S244" s="10">
        <v>0.19</v>
      </c>
      <c r="T244" s="11"/>
      <c r="U244" s="11"/>
      <c r="V244" s="10" t="s">
        <v>284</v>
      </c>
      <c r="W244" s="10"/>
      <c r="X244" s="10"/>
      <c r="Y244" s="10"/>
      <c r="Z244" s="10"/>
      <c r="AA244" s="10"/>
      <c r="AB244" s="10"/>
      <c r="AC244" s="10"/>
      <c r="AD244" s="10"/>
      <c r="AE244" s="10"/>
      <c r="AF244" s="10"/>
      <c r="AG244" s="10"/>
      <c r="AH244" s="10"/>
      <c r="AI244" s="10" t="s">
        <v>124</v>
      </c>
      <c r="AJ244" s="12">
        <v>36</v>
      </c>
      <c r="AK244" s="9" t="e">
        <f t="shared" si="4"/>
        <v>#DIV/0!</v>
      </c>
    </row>
    <row r="245" spans="1:37" x14ac:dyDescent="0.25">
      <c r="A245" s="10">
        <v>244</v>
      </c>
      <c r="B245" s="10">
        <v>29</v>
      </c>
      <c r="C245" s="10" t="s">
        <v>559</v>
      </c>
      <c r="D245" s="50" t="s">
        <v>619</v>
      </c>
      <c r="E245" s="10">
        <v>2022</v>
      </c>
      <c r="F245" s="10" t="s">
        <v>142</v>
      </c>
      <c r="G245" s="10" t="s">
        <v>143</v>
      </c>
      <c r="H245" s="10" t="s">
        <v>143</v>
      </c>
      <c r="I245" s="10" t="s">
        <v>114</v>
      </c>
      <c r="J245" s="10" t="s">
        <v>115</v>
      </c>
      <c r="K245" s="10" t="s">
        <v>285</v>
      </c>
      <c r="L245" s="10">
        <v>656</v>
      </c>
      <c r="M245" s="10" t="s">
        <v>220</v>
      </c>
      <c r="N245" s="10" t="s">
        <v>118</v>
      </c>
      <c r="O245" s="10" t="s">
        <v>119</v>
      </c>
      <c r="P245" s="10" t="s">
        <v>178</v>
      </c>
      <c r="Q245" s="10" t="s">
        <v>286</v>
      </c>
      <c r="R245" s="10" t="s">
        <v>287</v>
      </c>
      <c r="S245" s="10">
        <v>0.77</v>
      </c>
      <c r="T245" s="11">
        <v>43.989497791595497</v>
      </c>
      <c r="U245" s="11">
        <v>-88.597306788823204</v>
      </c>
      <c r="V245" s="10"/>
      <c r="W245" s="10">
        <v>13</v>
      </c>
      <c r="X245" s="10"/>
      <c r="Y245" s="10"/>
      <c r="Z245" s="10"/>
      <c r="AA245" s="10"/>
      <c r="AB245" s="10"/>
      <c r="AC245" s="10"/>
      <c r="AD245" s="10"/>
      <c r="AE245" s="10"/>
      <c r="AF245" s="10"/>
      <c r="AG245" s="10"/>
      <c r="AH245" s="10"/>
      <c r="AI245" s="10" t="s">
        <v>158</v>
      </c>
      <c r="AJ245" s="12">
        <v>49</v>
      </c>
      <c r="AK245" s="9" t="e">
        <f t="shared" si="4"/>
        <v>#DIV/0!</v>
      </c>
    </row>
    <row r="246" spans="1:37" x14ac:dyDescent="0.25">
      <c r="A246" s="10">
        <v>245</v>
      </c>
      <c r="B246" s="10">
        <v>29</v>
      </c>
      <c r="C246" s="10" t="s">
        <v>559</v>
      </c>
      <c r="D246" s="50" t="s">
        <v>619</v>
      </c>
      <c r="E246" s="10">
        <v>2022</v>
      </c>
      <c r="F246" s="10" t="s">
        <v>129</v>
      </c>
      <c r="G246" s="10" t="s">
        <v>113</v>
      </c>
      <c r="H246" s="10" t="s">
        <v>419</v>
      </c>
      <c r="I246" s="10" t="s">
        <v>114</v>
      </c>
      <c r="J246" s="10" t="s">
        <v>115</v>
      </c>
      <c r="K246" s="10" t="s">
        <v>285</v>
      </c>
      <c r="L246" s="10">
        <v>656</v>
      </c>
      <c r="M246" s="10" t="s">
        <v>220</v>
      </c>
      <c r="N246" s="10" t="s">
        <v>118</v>
      </c>
      <c r="O246" s="10" t="s">
        <v>119</v>
      </c>
      <c r="P246" s="10" t="s">
        <v>178</v>
      </c>
      <c r="Q246" s="10" t="s">
        <v>286</v>
      </c>
      <c r="R246" s="10" t="s">
        <v>287</v>
      </c>
      <c r="S246" s="10">
        <v>0.77</v>
      </c>
      <c r="T246" s="11">
        <v>43.989497791595497</v>
      </c>
      <c r="U246" s="11">
        <v>-88.597306788823204</v>
      </c>
      <c r="V246" s="10"/>
      <c r="W246" s="10">
        <v>13</v>
      </c>
      <c r="X246" s="10"/>
      <c r="Y246" s="10"/>
      <c r="Z246" s="10"/>
      <c r="AA246" s="10"/>
      <c r="AB246" s="10"/>
      <c r="AC246" s="10"/>
      <c r="AD246" s="10"/>
      <c r="AE246" s="10"/>
      <c r="AF246" s="10"/>
      <c r="AG246" s="10"/>
      <c r="AH246" s="10"/>
      <c r="AI246" s="10" t="s">
        <v>158</v>
      </c>
      <c r="AJ246" s="12">
        <v>-20.8</v>
      </c>
    </row>
    <row r="247" spans="1:37" x14ac:dyDescent="0.25">
      <c r="A247" s="10">
        <v>246</v>
      </c>
      <c r="B247" s="10">
        <v>29</v>
      </c>
      <c r="C247" s="10" t="s">
        <v>559</v>
      </c>
      <c r="D247" s="50" t="s">
        <v>619</v>
      </c>
      <c r="E247" s="10">
        <v>2022</v>
      </c>
      <c r="F247" s="10" t="s">
        <v>127</v>
      </c>
      <c r="G247" s="10" t="s">
        <v>128</v>
      </c>
      <c r="H247" s="10" t="s">
        <v>419</v>
      </c>
      <c r="I247" s="10" t="s">
        <v>114</v>
      </c>
      <c r="J247" s="10" t="s">
        <v>115</v>
      </c>
      <c r="K247" s="10" t="s">
        <v>285</v>
      </c>
      <c r="L247" s="10">
        <v>656</v>
      </c>
      <c r="M247" s="10" t="s">
        <v>220</v>
      </c>
      <c r="N247" s="10" t="s">
        <v>118</v>
      </c>
      <c r="O247" s="10" t="s">
        <v>119</v>
      </c>
      <c r="P247" s="10" t="s">
        <v>178</v>
      </c>
      <c r="Q247" s="10" t="s">
        <v>286</v>
      </c>
      <c r="R247" s="10" t="s">
        <v>287</v>
      </c>
      <c r="S247" s="10">
        <v>0.77</v>
      </c>
      <c r="T247" s="11">
        <v>43.989497791595497</v>
      </c>
      <c r="U247" s="11">
        <v>-88.597306788823204</v>
      </c>
      <c r="V247" s="10"/>
      <c r="W247" s="10">
        <v>13</v>
      </c>
      <c r="X247" s="10"/>
      <c r="Y247" s="10"/>
      <c r="Z247" s="10"/>
      <c r="AA247" s="10"/>
      <c r="AB247" s="10"/>
      <c r="AC247" s="10"/>
      <c r="AD247" s="10"/>
      <c r="AE247" s="10"/>
      <c r="AF247" s="10"/>
      <c r="AG247" s="10"/>
      <c r="AH247" s="10"/>
      <c r="AI247" s="10" t="s">
        <v>158</v>
      </c>
      <c r="AJ247" s="12">
        <v>-0.218</v>
      </c>
    </row>
    <row r="248" spans="1:37" x14ac:dyDescent="0.25">
      <c r="A248" s="10">
        <v>247</v>
      </c>
      <c r="B248" s="10">
        <v>30</v>
      </c>
      <c r="C248" s="10" t="s">
        <v>560</v>
      </c>
      <c r="D248" s="50" t="s">
        <v>620</v>
      </c>
      <c r="E248" s="10">
        <v>2022</v>
      </c>
      <c r="F248" s="10" t="s">
        <v>127</v>
      </c>
      <c r="G248" s="10" t="s">
        <v>128</v>
      </c>
      <c r="H248" s="10" t="s">
        <v>419</v>
      </c>
      <c r="I248" s="10" t="s">
        <v>242</v>
      </c>
      <c r="J248" s="10" t="s">
        <v>115</v>
      </c>
      <c r="K248" s="10" t="s">
        <v>288</v>
      </c>
      <c r="L248" s="10">
        <v>378</v>
      </c>
      <c r="M248" s="10" t="s">
        <v>289</v>
      </c>
      <c r="N248" s="10" t="s">
        <v>192</v>
      </c>
      <c r="O248" s="10" t="s">
        <v>119</v>
      </c>
      <c r="P248" s="10" t="s">
        <v>161</v>
      </c>
      <c r="Q248" s="10" t="s">
        <v>290</v>
      </c>
      <c r="R248" s="10" t="s">
        <v>291</v>
      </c>
      <c r="S248" s="10">
        <v>15.4</v>
      </c>
      <c r="T248" s="11">
        <v>45.006100000000004</v>
      </c>
      <c r="U248" s="11">
        <v>-93.155600000000007</v>
      </c>
      <c r="V248" s="10" t="s">
        <v>292</v>
      </c>
      <c r="W248" s="10">
        <v>19</v>
      </c>
      <c r="X248" s="10">
        <v>0.50700000000000001</v>
      </c>
      <c r="Y248" s="10"/>
      <c r="Z248" s="10"/>
      <c r="AA248" s="10"/>
      <c r="AB248" s="10"/>
      <c r="AC248" s="10">
        <v>25</v>
      </c>
      <c r="AD248" s="10">
        <v>0.34499999999999997</v>
      </c>
      <c r="AE248" s="10"/>
      <c r="AF248" s="10"/>
      <c r="AG248" s="10"/>
      <c r="AH248" s="10"/>
      <c r="AI248" s="10" t="s">
        <v>158</v>
      </c>
      <c r="AJ248" s="12"/>
      <c r="AK248" s="9">
        <f t="shared" si="4"/>
        <v>0.38496658655982352</v>
      </c>
    </row>
    <row r="249" spans="1:37" x14ac:dyDescent="0.25">
      <c r="A249" s="10">
        <v>248</v>
      </c>
      <c r="B249" s="10">
        <v>30</v>
      </c>
      <c r="C249" s="10" t="s">
        <v>560</v>
      </c>
      <c r="D249" s="50" t="s">
        <v>620</v>
      </c>
      <c r="E249" s="10">
        <v>2022</v>
      </c>
      <c r="F249" s="10" t="s">
        <v>171</v>
      </c>
      <c r="G249" s="10" t="s">
        <v>128</v>
      </c>
      <c r="H249" s="10" t="s">
        <v>419</v>
      </c>
      <c r="I249" s="10" t="s">
        <v>242</v>
      </c>
      <c r="J249" s="10" t="s">
        <v>115</v>
      </c>
      <c r="K249" s="10" t="s">
        <v>288</v>
      </c>
      <c r="L249" s="10">
        <v>378</v>
      </c>
      <c r="M249" s="10" t="s">
        <v>289</v>
      </c>
      <c r="N249" s="10" t="s">
        <v>192</v>
      </c>
      <c r="O249" s="10" t="s">
        <v>119</v>
      </c>
      <c r="P249" s="10" t="s">
        <v>161</v>
      </c>
      <c r="Q249" s="10" t="s">
        <v>290</v>
      </c>
      <c r="R249" s="10" t="s">
        <v>291</v>
      </c>
      <c r="S249" s="10">
        <v>15.4</v>
      </c>
      <c r="T249" s="11">
        <v>45.006100000000004</v>
      </c>
      <c r="U249" s="11">
        <v>-93.155600000000007</v>
      </c>
      <c r="V249" s="10" t="s">
        <v>292</v>
      </c>
      <c r="W249" s="10">
        <v>19</v>
      </c>
      <c r="X249" s="10">
        <v>0.32500000000000001</v>
      </c>
      <c r="Y249" s="10"/>
      <c r="Z249" s="10"/>
      <c r="AA249" s="10"/>
      <c r="AB249" s="10"/>
      <c r="AC249" s="10">
        <v>25</v>
      </c>
      <c r="AD249" s="10">
        <v>0.28499999999999998</v>
      </c>
      <c r="AE249" s="10"/>
      <c r="AF249" s="10"/>
      <c r="AG249" s="10"/>
      <c r="AH249" s="10"/>
      <c r="AI249" s="10" t="s">
        <v>158</v>
      </c>
      <c r="AJ249" s="12"/>
      <c r="AK249" s="9">
        <f t="shared" si="4"/>
        <v>0.13133600206108714</v>
      </c>
    </row>
    <row r="250" spans="1:37" x14ac:dyDescent="0.25">
      <c r="A250" s="10">
        <v>249</v>
      </c>
      <c r="B250" s="10">
        <v>30</v>
      </c>
      <c r="C250" s="10" t="s">
        <v>560</v>
      </c>
      <c r="D250" s="50" t="s">
        <v>620</v>
      </c>
      <c r="E250" s="10">
        <v>2022</v>
      </c>
      <c r="F250" s="10" t="s">
        <v>293</v>
      </c>
      <c r="G250" s="10" t="s">
        <v>128</v>
      </c>
      <c r="H250" s="10" t="s">
        <v>419</v>
      </c>
      <c r="I250" s="10" t="s">
        <v>242</v>
      </c>
      <c r="J250" s="10" t="s">
        <v>115</v>
      </c>
      <c r="K250" s="10" t="s">
        <v>288</v>
      </c>
      <c r="L250" s="10">
        <v>378</v>
      </c>
      <c r="M250" s="10" t="s">
        <v>289</v>
      </c>
      <c r="N250" s="10" t="s">
        <v>192</v>
      </c>
      <c r="O250" s="10" t="s">
        <v>119</v>
      </c>
      <c r="P250" s="10" t="s">
        <v>161</v>
      </c>
      <c r="Q250" s="10" t="s">
        <v>290</v>
      </c>
      <c r="R250" s="10" t="s">
        <v>291</v>
      </c>
      <c r="S250" s="10">
        <v>15.4</v>
      </c>
      <c r="T250" s="11">
        <v>45.006100000000004</v>
      </c>
      <c r="U250" s="11">
        <v>-93.155600000000007</v>
      </c>
      <c r="V250" s="10" t="s">
        <v>292</v>
      </c>
      <c r="W250" s="10">
        <v>19</v>
      </c>
      <c r="X250" s="10">
        <v>0.183</v>
      </c>
      <c r="Y250" s="10"/>
      <c r="Z250" s="10"/>
      <c r="AA250" s="10"/>
      <c r="AB250" s="10"/>
      <c r="AC250" s="10">
        <v>25</v>
      </c>
      <c r="AD250" s="10">
        <v>6.0999999999999999E-2</v>
      </c>
      <c r="AE250" s="10"/>
      <c r="AF250" s="10"/>
      <c r="AG250" s="10"/>
      <c r="AH250" s="10"/>
      <c r="AI250" s="10" t="s">
        <v>158</v>
      </c>
      <c r="AJ250" s="12"/>
    </row>
    <row r="251" spans="1:37" x14ac:dyDescent="0.25">
      <c r="A251" s="10">
        <v>250</v>
      </c>
      <c r="B251" s="10">
        <v>30</v>
      </c>
      <c r="C251" s="10" t="s">
        <v>560</v>
      </c>
      <c r="D251" s="50" t="s">
        <v>620</v>
      </c>
      <c r="E251" s="10">
        <v>2022</v>
      </c>
      <c r="F251" s="10" t="s">
        <v>169</v>
      </c>
      <c r="G251" s="10" t="s">
        <v>128</v>
      </c>
      <c r="H251" s="10" t="s">
        <v>419</v>
      </c>
      <c r="I251" s="10" t="s">
        <v>242</v>
      </c>
      <c r="J251" s="10" t="s">
        <v>115</v>
      </c>
      <c r="K251" s="10" t="s">
        <v>288</v>
      </c>
      <c r="L251" s="10">
        <v>378</v>
      </c>
      <c r="M251" s="10" t="s">
        <v>289</v>
      </c>
      <c r="N251" s="10" t="s">
        <v>192</v>
      </c>
      <c r="O251" s="10" t="s">
        <v>119</v>
      </c>
      <c r="P251" s="10" t="s">
        <v>161</v>
      </c>
      <c r="Q251" s="10" t="s">
        <v>290</v>
      </c>
      <c r="R251" s="10" t="s">
        <v>291</v>
      </c>
      <c r="S251" s="10">
        <v>15.4</v>
      </c>
      <c r="T251" s="11">
        <v>45.006100000000004</v>
      </c>
      <c r="U251" s="11">
        <v>-93.155600000000007</v>
      </c>
      <c r="V251" s="10" t="s">
        <v>292</v>
      </c>
      <c r="W251" s="10">
        <v>19</v>
      </c>
      <c r="X251" s="10">
        <v>0.125</v>
      </c>
      <c r="Y251" s="10"/>
      <c r="Z251" s="10"/>
      <c r="AA251" s="10"/>
      <c r="AB251" s="10"/>
      <c r="AC251" s="10">
        <v>25</v>
      </c>
      <c r="AD251" s="10">
        <v>2.8000000000000001E-2</v>
      </c>
      <c r="AE251" s="10"/>
      <c r="AF251" s="10"/>
      <c r="AG251" s="10"/>
      <c r="AH251" s="10"/>
      <c r="AI251" s="10" t="s">
        <v>158</v>
      </c>
      <c r="AJ251" s="12"/>
    </row>
    <row r="252" spans="1:37" x14ac:dyDescent="0.25">
      <c r="A252" s="10">
        <v>251</v>
      </c>
      <c r="B252" s="10">
        <v>30</v>
      </c>
      <c r="C252" s="10" t="s">
        <v>560</v>
      </c>
      <c r="D252" s="50" t="s">
        <v>620</v>
      </c>
      <c r="E252" s="10">
        <v>2022</v>
      </c>
      <c r="F252" s="10" t="s">
        <v>129</v>
      </c>
      <c r="G252" s="10" t="s">
        <v>113</v>
      </c>
      <c r="H252" s="10" t="s">
        <v>419</v>
      </c>
      <c r="I252" s="10" t="s">
        <v>242</v>
      </c>
      <c r="J252" s="10" t="s">
        <v>115</v>
      </c>
      <c r="K252" s="10" t="s">
        <v>288</v>
      </c>
      <c r="L252" s="10">
        <v>378</v>
      </c>
      <c r="M252" s="10" t="s">
        <v>289</v>
      </c>
      <c r="N252" s="10" t="s">
        <v>192</v>
      </c>
      <c r="O252" s="10" t="s">
        <v>119</v>
      </c>
      <c r="P252" s="10" t="s">
        <v>161</v>
      </c>
      <c r="Q252" s="10" t="s">
        <v>290</v>
      </c>
      <c r="R252" s="10" t="s">
        <v>291</v>
      </c>
      <c r="S252" s="10">
        <v>15.4</v>
      </c>
      <c r="T252" s="11">
        <v>45.006100000000004</v>
      </c>
      <c r="U252" s="11">
        <v>-93.155600000000007</v>
      </c>
      <c r="V252" s="10" t="s">
        <v>292</v>
      </c>
      <c r="W252" s="10">
        <v>19</v>
      </c>
      <c r="X252" s="10">
        <v>4.71</v>
      </c>
      <c r="Y252" s="10"/>
      <c r="Z252" s="10"/>
      <c r="AA252" s="10"/>
      <c r="AB252" s="10"/>
      <c r="AC252" s="10">
        <v>24</v>
      </c>
      <c r="AD252" s="10">
        <v>2</v>
      </c>
      <c r="AE252" s="10"/>
      <c r="AF252" s="10"/>
      <c r="AG252" s="10"/>
      <c r="AH252" s="10"/>
      <c r="AI252" s="10" t="s">
        <v>158</v>
      </c>
      <c r="AJ252" s="12"/>
    </row>
    <row r="253" spans="1:37" x14ac:dyDescent="0.25">
      <c r="A253" s="10">
        <v>252</v>
      </c>
      <c r="B253" s="10">
        <v>30</v>
      </c>
      <c r="C253" s="10" t="s">
        <v>560</v>
      </c>
      <c r="D253" s="50" t="s">
        <v>620</v>
      </c>
      <c r="E253" s="10">
        <v>2022</v>
      </c>
      <c r="F253" s="10" t="s">
        <v>168</v>
      </c>
      <c r="G253" s="10" t="s">
        <v>113</v>
      </c>
      <c r="H253" s="10" t="s">
        <v>419</v>
      </c>
      <c r="I253" s="10" t="s">
        <v>242</v>
      </c>
      <c r="J253" s="10" t="s">
        <v>115</v>
      </c>
      <c r="K253" s="10" t="s">
        <v>288</v>
      </c>
      <c r="L253" s="10">
        <v>378</v>
      </c>
      <c r="M253" s="10" t="s">
        <v>289</v>
      </c>
      <c r="N253" s="10" t="s">
        <v>192</v>
      </c>
      <c r="O253" s="10" t="s">
        <v>119</v>
      </c>
      <c r="P253" s="10" t="s">
        <v>161</v>
      </c>
      <c r="Q253" s="10" t="s">
        <v>290</v>
      </c>
      <c r="R253" s="10" t="s">
        <v>291</v>
      </c>
      <c r="S253" s="10">
        <v>15.4</v>
      </c>
      <c r="T253" s="11">
        <v>45.006100000000004</v>
      </c>
      <c r="U253" s="11">
        <v>-93.155600000000007</v>
      </c>
      <c r="V253" s="10" t="s">
        <v>292</v>
      </c>
      <c r="W253" s="10">
        <v>19</v>
      </c>
      <c r="X253" s="10">
        <v>2.5</v>
      </c>
      <c r="Y253" s="10"/>
      <c r="Z253" s="10"/>
      <c r="AA253" s="10"/>
      <c r="AB253" s="10"/>
      <c r="AC253" s="10">
        <v>24</v>
      </c>
      <c r="AD253" s="10">
        <v>0.99</v>
      </c>
      <c r="AE253" s="10"/>
      <c r="AF253" s="10"/>
      <c r="AG253" s="10"/>
      <c r="AH253" s="10"/>
      <c r="AI253" s="10" t="s">
        <v>158</v>
      </c>
      <c r="AJ253" s="12"/>
    </row>
    <row r="254" spans="1:37" x14ac:dyDescent="0.25">
      <c r="A254" s="10">
        <v>253</v>
      </c>
      <c r="B254" s="10">
        <v>30</v>
      </c>
      <c r="C254" s="10" t="s">
        <v>560</v>
      </c>
      <c r="D254" s="50" t="s">
        <v>620</v>
      </c>
      <c r="E254" s="10">
        <v>2022</v>
      </c>
      <c r="F254" s="10" t="s">
        <v>294</v>
      </c>
      <c r="G254" s="10" t="s">
        <v>113</v>
      </c>
      <c r="H254" s="10" t="s">
        <v>419</v>
      </c>
      <c r="I254" s="10" t="s">
        <v>242</v>
      </c>
      <c r="J254" s="10" t="s">
        <v>115</v>
      </c>
      <c r="K254" s="10" t="s">
        <v>288</v>
      </c>
      <c r="L254" s="10">
        <v>378</v>
      </c>
      <c r="M254" s="10" t="s">
        <v>289</v>
      </c>
      <c r="N254" s="10" t="s">
        <v>192</v>
      </c>
      <c r="O254" s="10" t="s">
        <v>119</v>
      </c>
      <c r="P254" s="10" t="s">
        <v>161</v>
      </c>
      <c r="Q254" s="10" t="s">
        <v>290</v>
      </c>
      <c r="R254" s="10" t="s">
        <v>291</v>
      </c>
      <c r="S254" s="10">
        <v>15.4</v>
      </c>
      <c r="T254" s="11">
        <v>45.006100000000004</v>
      </c>
      <c r="U254" s="11">
        <v>-93.155600000000007</v>
      </c>
      <c r="V254" s="10" t="s">
        <v>292</v>
      </c>
      <c r="W254" s="10">
        <v>19</v>
      </c>
      <c r="X254" s="10">
        <v>2.21</v>
      </c>
      <c r="Y254" s="10"/>
      <c r="Z254" s="10"/>
      <c r="AA254" s="10"/>
      <c r="AB254" s="10"/>
      <c r="AC254" s="10">
        <v>24</v>
      </c>
      <c r="AD254" s="10">
        <v>1.01</v>
      </c>
      <c r="AE254" s="10"/>
      <c r="AF254" s="10"/>
      <c r="AG254" s="10"/>
      <c r="AH254" s="10"/>
      <c r="AI254" s="10" t="s">
        <v>158</v>
      </c>
      <c r="AJ254" s="12"/>
      <c r="AK254" s="9">
        <f t="shared" si="4"/>
        <v>0.78304218467649345</v>
      </c>
    </row>
    <row r="255" spans="1:37" x14ac:dyDescent="0.25">
      <c r="A255" s="10">
        <v>254</v>
      </c>
      <c r="B255" s="10">
        <v>30</v>
      </c>
      <c r="C255" s="10" t="s">
        <v>560</v>
      </c>
      <c r="D255" s="50" t="s">
        <v>620</v>
      </c>
      <c r="E255" s="10">
        <v>2022</v>
      </c>
      <c r="F255" s="10" t="s">
        <v>217</v>
      </c>
      <c r="G255" s="10" t="s">
        <v>113</v>
      </c>
      <c r="H255" s="10" t="s">
        <v>419</v>
      </c>
      <c r="I255" s="10" t="s">
        <v>242</v>
      </c>
      <c r="J255" s="10" t="s">
        <v>115</v>
      </c>
      <c r="K255" s="10" t="s">
        <v>288</v>
      </c>
      <c r="L255" s="10">
        <v>378</v>
      </c>
      <c r="M255" s="10" t="s">
        <v>289</v>
      </c>
      <c r="N255" s="10" t="s">
        <v>192</v>
      </c>
      <c r="O255" s="10" t="s">
        <v>119</v>
      </c>
      <c r="P255" s="10" t="s">
        <v>161</v>
      </c>
      <c r="Q255" s="10" t="s">
        <v>290</v>
      </c>
      <c r="R255" s="10" t="s">
        <v>291</v>
      </c>
      <c r="S255" s="10">
        <v>15.4</v>
      </c>
      <c r="T255" s="11">
        <v>45.006100000000004</v>
      </c>
      <c r="U255" s="11">
        <v>-93.155600000000007</v>
      </c>
      <c r="V255" s="10" t="s">
        <v>292</v>
      </c>
      <c r="W255" s="10">
        <v>19</v>
      </c>
      <c r="X255" s="10">
        <v>0.34</v>
      </c>
      <c r="Y255" s="10"/>
      <c r="Z255" s="10"/>
      <c r="AA255" s="10"/>
      <c r="AB255" s="10"/>
      <c r="AC255" s="10">
        <v>24</v>
      </c>
      <c r="AD255" s="10">
        <v>5.0999999999999997E-2</v>
      </c>
      <c r="AE255" s="10"/>
      <c r="AF255" s="10"/>
      <c r="AG255" s="10"/>
      <c r="AH255" s="10"/>
      <c r="AI255" s="10" t="s">
        <v>158</v>
      </c>
      <c r="AJ255" s="12"/>
      <c r="AK255" s="9">
        <f t="shared" si="4"/>
        <v>1.8971199848858815</v>
      </c>
    </row>
    <row r="256" spans="1:37" x14ac:dyDescent="0.25">
      <c r="A256" s="10">
        <v>255</v>
      </c>
      <c r="B256" s="10">
        <v>30</v>
      </c>
      <c r="C256" s="10" t="s">
        <v>560</v>
      </c>
      <c r="D256" s="50" t="s">
        <v>620</v>
      </c>
      <c r="E256" s="10">
        <v>2022</v>
      </c>
      <c r="F256" s="10" t="s">
        <v>166</v>
      </c>
      <c r="G256" s="10" t="s">
        <v>113</v>
      </c>
      <c r="H256" s="10" t="s">
        <v>419</v>
      </c>
      <c r="I256" s="10" t="s">
        <v>242</v>
      </c>
      <c r="J256" s="10" t="s">
        <v>115</v>
      </c>
      <c r="K256" s="10" t="s">
        <v>288</v>
      </c>
      <c r="L256" s="10">
        <v>378</v>
      </c>
      <c r="M256" s="10" t="s">
        <v>289</v>
      </c>
      <c r="N256" s="10" t="s">
        <v>192</v>
      </c>
      <c r="O256" s="10" t="s">
        <v>119</v>
      </c>
      <c r="P256" s="10" t="s">
        <v>161</v>
      </c>
      <c r="Q256" s="10" t="s">
        <v>290</v>
      </c>
      <c r="R256" s="10" t="s">
        <v>291</v>
      </c>
      <c r="S256" s="10">
        <v>15.4</v>
      </c>
      <c r="T256" s="11">
        <v>45.006100000000004</v>
      </c>
      <c r="U256" s="11">
        <v>-93.155600000000007</v>
      </c>
      <c r="V256" s="10" t="s">
        <v>292</v>
      </c>
      <c r="W256" s="10">
        <v>19</v>
      </c>
      <c r="X256" s="10">
        <v>0.89300000000000002</v>
      </c>
      <c r="Y256" s="10"/>
      <c r="Z256" s="10"/>
      <c r="AA256" s="10"/>
      <c r="AB256" s="10"/>
      <c r="AC256" s="10">
        <v>24</v>
      </c>
      <c r="AD256" s="10">
        <v>0.48699999999999999</v>
      </c>
      <c r="AE256" s="10"/>
      <c r="AF256" s="10"/>
      <c r="AG256" s="10"/>
      <c r="AH256" s="10"/>
      <c r="AI256" s="10" t="s">
        <v>158</v>
      </c>
      <c r="AJ256" s="12"/>
      <c r="AK256" s="9">
        <f t="shared" si="4"/>
        <v>0.60632245779390925</v>
      </c>
    </row>
    <row r="257" spans="1:37" x14ac:dyDescent="0.25">
      <c r="A257" s="10">
        <v>256</v>
      </c>
      <c r="B257" s="10">
        <v>30</v>
      </c>
      <c r="C257" s="10" t="s">
        <v>560</v>
      </c>
      <c r="D257" s="50" t="s">
        <v>620</v>
      </c>
      <c r="E257" s="10">
        <v>2022</v>
      </c>
      <c r="F257" s="10" t="s">
        <v>127</v>
      </c>
      <c r="G257" s="10" t="s">
        <v>128</v>
      </c>
      <c r="H257" s="10" t="s">
        <v>419</v>
      </c>
      <c r="I257" s="10" t="s">
        <v>242</v>
      </c>
      <c r="J257" s="10" t="s">
        <v>115</v>
      </c>
      <c r="K257" s="10" t="s">
        <v>288</v>
      </c>
      <c r="L257" s="10">
        <v>378</v>
      </c>
      <c r="M257" s="10" t="s">
        <v>289</v>
      </c>
      <c r="N257" s="10" t="s">
        <v>192</v>
      </c>
      <c r="O257" s="10" t="s">
        <v>119</v>
      </c>
      <c r="P257" s="10" t="s">
        <v>161</v>
      </c>
      <c r="Q257" s="10" t="s">
        <v>290</v>
      </c>
      <c r="R257" s="10" t="s">
        <v>291</v>
      </c>
      <c r="S257" s="10">
        <v>1.82</v>
      </c>
      <c r="T257" s="11">
        <v>45.006100000000004</v>
      </c>
      <c r="U257" s="11">
        <v>-93.155600000000007</v>
      </c>
      <c r="V257" s="10" t="s">
        <v>292</v>
      </c>
      <c r="W257" s="10">
        <v>20</v>
      </c>
      <c r="X257" s="10">
        <v>0.14199999999999999</v>
      </c>
      <c r="Y257" s="10"/>
      <c r="Z257" s="10"/>
      <c r="AA257" s="10"/>
      <c r="AB257" s="10"/>
      <c r="AC257" s="10">
        <v>13</v>
      </c>
      <c r="AD257" s="10">
        <v>0.17599999999999999</v>
      </c>
      <c r="AE257" s="10"/>
      <c r="AF257" s="10"/>
      <c r="AG257" s="10"/>
      <c r="AH257" s="10"/>
      <c r="AI257" s="10" t="s">
        <v>158</v>
      </c>
      <c r="AJ257" s="12"/>
      <c r="AK257" s="9">
        <f t="shared" si="4"/>
        <v>-0.21465693743689113</v>
      </c>
    </row>
    <row r="258" spans="1:37" x14ac:dyDescent="0.25">
      <c r="A258" s="10">
        <v>257</v>
      </c>
      <c r="B258" s="10">
        <v>30</v>
      </c>
      <c r="C258" s="10" t="s">
        <v>560</v>
      </c>
      <c r="D258" s="50" t="s">
        <v>620</v>
      </c>
      <c r="E258" s="10">
        <v>2022</v>
      </c>
      <c r="F258" s="10" t="s">
        <v>171</v>
      </c>
      <c r="G258" s="10" t="s">
        <v>128</v>
      </c>
      <c r="H258" s="10" t="s">
        <v>419</v>
      </c>
      <c r="I258" s="10" t="s">
        <v>242</v>
      </c>
      <c r="J258" s="10" t="s">
        <v>115</v>
      </c>
      <c r="K258" s="10" t="s">
        <v>288</v>
      </c>
      <c r="L258" s="10">
        <v>378</v>
      </c>
      <c r="M258" s="10" t="s">
        <v>289</v>
      </c>
      <c r="N258" s="10" t="s">
        <v>192</v>
      </c>
      <c r="O258" s="10" t="s">
        <v>119</v>
      </c>
      <c r="P258" s="10" t="s">
        <v>161</v>
      </c>
      <c r="Q258" s="10" t="s">
        <v>290</v>
      </c>
      <c r="R258" s="10" t="s">
        <v>291</v>
      </c>
      <c r="S258" s="10">
        <v>1.82</v>
      </c>
      <c r="T258" s="11">
        <v>45.006100000000004</v>
      </c>
      <c r="U258" s="11">
        <v>-93.155600000000007</v>
      </c>
      <c r="V258" s="10" t="s">
        <v>292</v>
      </c>
      <c r="W258" s="10">
        <v>20</v>
      </c>
      <c r="X258" s="10">
        <v>8.1000000000000003E-2</v>
      </c>
      <c r="Y258" s="10"/>
      <c r="Z258" s="10"/>
      <c r="AA258" s="10"/>
      <c r="AB258" s="10"/>
      <c r="AC258" s="10">
        <v>13</v>
      </c>
      <c r="AD258" s="10">
        <v>0.13900000000000001</v>
      </c>
      <c r="AE258" s="10"/>
      <c r="AF258" s="10"/>
      <c r="AG258" s="10"/>
      <c r="AH258" s="10"/>
      <c r="AI258" s="10" t="s">
        <v>158</v>
      </c>
      <c r="AJ258" s="12"/>
      <c r="AK258" s="9">
        <f t="shared" si="4"/>
        <v>-0.54002477845825314</v>
      </c>
    </row>
    <row r="259" spans="1:37" x14ac:dyDescent="0.25">
      <c r="A259" s="10">
        <v>258</v>
      </c>
      <c r="B259" s="10">
        <v>30</v>
      </c>
      <c r="C259" s="10" t="s">
        <v>560</v>
      </c>
      <c r="D259" s="50" t="s">
        <v>620</v>
      </c>
      <c r="E259" s="10">
        <v>2022</v>
      </c>
      <c r="F259" s="10" t="s">
        <v>293</v>
      </c>
      <c r="G259" s="10" t="s">
        <v>128</v>
      </c>
      <c r="H259" s="10" t="s">
        <v>419</v>
      </c>
      <c r="I259" s="10" t="s">
        <v>242</v>
      </c>
      <c r="J259" s="10" t="s">
        <v>115</v>
      </c>
      <c r="K259" s="10" t="s">
        <v>288</v>
      </c>
      <c r="L259" s="10">
        <v>378</v>
      </c>
      <c r="M259" s="10" t="s">
        <v>289</v>
      </c>
      <c r="N259" s="10" t="s">
        <v>192</v>
      </c>
      <c r="O259" s="10" t="s">
        <v>119</v>
      </c>
      <c r="P259" s="10" t="s">
        <v>161</v>
      </c>
      <c r="Q259" s="10" t="s">
        <v>290</v>
      </c>
      <c r="R259" s="10" t="s">
        <v>291</v>
      </c>
      <c r="S259" s="10">
        <v>1.82</v>
      </c>
      <c r="T259" s="11">
        <v>45.006100000000004</v>
      </c>
      <c r="U259" s="11">
        <v>-93.155600000000007</v>
      </c>
      <c r="V259" s="10" t="s">
        <v>292</v>
      </c>
      <c r="W259" s="10">
        <v>20</v>
      </c>
      <c r="X259" s="10">
        <v>6.0999999999999999E-2</v>
      </c>
      <c r="Y259" s="10"/>
      <c r="Z259" s="10"/>
      <c r="AA259" s="10"/>
      <c r="AB259" s="10"/>
      <c r="AC259" s="10">
        <v>13</v>
      </c>
      <c r="AD259" s="10">
        <v>3.6999999999999998E-2</v>
      </c>
      <c r="AE259" s="10"/>
      <c r="AF259" s="10"/>
      <c r="AG259" s="10"/>
      <c r="AH259" s="10"/>
      <c r="AI259" s="10" t="s">
        <v>158</v>
      </c>
      <c r="AJ259" s="12"/>
      <c r="AK259" s="9">
        <f t="shared" si="4"/>
        <v>0.49995595152908684</v>
      </c>
    </row>
    <row r="260" spans="1:37" x14ac:dyDescent="0.25">
      <c r="A260" s="10">
        <v>259</v>
      </c>
      <c r="B260" s="10">
        <v>30</v>
      </c>
      <c r="C260" s="10" t="s">
        <v>560</v>
      </c>
      <c r="D260" s="50" t="s">
        <v>620</v>
      </c>
      <c r="E260" s="10">
        <v>2022</v>
      </c>
      <c r="F260" s="10" t="s">
        <v>169</v>
      </c>
      <c r="G260" s="10" t="s">
        <v>128</v>
      </c>
      <c r="H260" s="10" t="s">
        <v>419</v>
      </c>
      <c r="I260" s="10" t="s">
        <v>242</v>
      </c>
      <c r="J260" s="10" t="s">
        <v>115</v>
      </c>
      <c r="K260" s="10" t="s">
        <v>288</v>
      </c>
      <c r="L260" s="10">
        <v>378</v>
      </c>
      <c r="M260" s="10" t="s">
        <v>289</v>
      </c>
      <c r="N260" s="10" t="s">
        <v>192</v>
      </c>
      <c r="O260" s="10" t="s">
        <v>119</v>
      </c>
      <c r="P260" s="10" t="s">
        <v>161</v>
      </c>
      <c r="Q260" s="10" t="s">
        <v>290</v>
      </c>
      <c r="R260" s="10" t="s">
        <v>291</v>
      </c>
      <c r="S260" s="10">
        <v>1.82</v>
      </c>
      <c r="T260" s="11">
        <v>45.006100000000004</v>
      </c>
      <c r="U260" s="11">
        <v>-93.155600000000007</v>
      </c>
      <c r="V260" s="10" t="s">
        <v>292</v>
      </c>
      <c r="W260" s="10">
        <v>20</v>
      </c>
      <c r="X260" s="10">
        <v>4.1000000000000002E-2</v>
      </c>
      <c r="Y260" s="10"/>
      <c r="Z260" s="10"/>
      <c r="AA260" s="10"/>
      <c r="AB260" s="10"/>
      <c r="AC260" s="10">
        <v>13</v>
      </c>
      <c r="AD260" s="10">
        <v>1.4E-2</v>
      </c>
      <c r="AE260" s="10"/>
      <c r="AF260" s="10"/>
      <c r="AG260" s="10"/>
      <c r="AH260" s="10"/>
      <c r="AI260" s="10" t="s">
        <v>158</v>
      </c>
      <c r="AJ260" s="12"/>
      <c r="AK260" s="9">
        <f t="shared" si="4"/>
        <v>1.0745147370890493</v>
      </c>
    </row>
    <row r="261" spans="1:37" x14ac:dyDescent="0.25">
      <c r="A261" s="10">
        <v>260</v>
      </c>
      <c r="B261" s="10">
        <v>30</v>
      </c>
      <c r="C261" s="10" t="s">
        <v>560</v>
      </c>
      <c r="D261" s="50" t="s">
        <v>620</v>
      </c>
      <c r="E261" s="10">
        <v>2022</v>
      </c>
      <c r="F261" s="10" t="s">
        <v>129</v>
      </c>
      <c r="G261" s="10" t="s">
        <v>113</v>
      </c>
      <c r="H261" s="10" t="s">
        <v>419</v>
      </c>
      <c r="I261" s="10" t="s">
        <v>242</v>
      </c>
      <c r="J261" s="10" t="s">
        <v>115</v>
      </c>
      <c r="K261" s="10" t="s">
        <v>288</v>
      </c>
      <c r="L261" s="10">
        <v>378</v>
      </c>
      <c r="M261" s="10" t="s">
        <v>289</v>
      </c>
      <c r="N261" s="10" t="s">
        <v>192</v>
      </c>
      <c r="O261" s="10" t="s">
        <v>119</v>
      </c>
      <c r="P261" s="10" t="s">
        <v>161</v>
      </c>
      <c r="Q261" s="10" t="s">
        <v>290</v>
      </c>
      <c r="R261" s="10" t="s">
        <v>291</v>
      </c>
      <c r="S261" s="10">
        <v>1.82</v>
      </c>
      <c r="T261" s="11">
        <v>45.006100000000004</v>
      </c>
      <c r="U261" s="11">
        <v>-93.155600000000007</v>
      </c>
      <c r="V261" s="10" t="s">
        <v>292</v>
      </c>
      <c r="W261" s="10">
        <v>19</v>
      </c>
      <c r="X261" s="10">
        <v>2</v>
      </c>
      <c r="Y261" s="10"/>
      <c r="Z261" s="10"/>
      <c r="AA261" s="10"/>
      <c r="AB261" s="10"/>
      <c r="AC261" s="10">
        <v>12</v>
      </c>
      <c r="AD261" s="10">
        <v>1.25</v>
      </c>
      <c r="AE261" s="10"/>
      <c r="AF261" s="10"/>
      <c r="AG261" s="10"/>
      <c r="AH261" s="10"/>
      <c r="AI261" s="10" t="s">
        <v>158</v>
      </c>
      <c r="AJ261" s="12"/>
      <c r="AK261" s="9">
        <f t="shared" si="4"/>
        <v>0.47000362924573563</v>
      </c>
    </row>
    <row r="262" spans="1:37" x14ac:dyDescent="0.25">
      <c r="A262" s="10">
        <v>261</v>
      </c>
      <c r="B262" s="10">
        <v>30</v>
      </c>
      <c r="C262" s="10" t="s">
        <v>560</v>
      </c>
      <c r="D262" s="50" t="s">
        <v>620</v>
      </c>
      <c r="E262" s="10">
        <v>2022</v>
      </c>
      <c r="F262" s="10" t="s">
        <v>168</v>
      </c>
      <c r="G262" s="10" t="s">
        <v>113</v>
      </c>
      <c r="H262" s="10" t="s">
        <v>419</v>
      </c>
      <c r="I262" s="10" t="s">
        <v>242</v>
      </c>
      <c r="J262" s="10" t="s">
        <v>115</v>
      </c>
      <c r="K262" s="10" t="s">
        <v>288</v>
      </c>
      <c r="L262" s="10">
        <v>378</v>
      </c>
      <c r="M262" s="10" t="s">
        <v>289</v>
      </c>
      <c r="N262" s="10" t="s">
        <v>192</v>
      </c>
      <c r="O262" s="10" t="s">
        <v>119</v>
      </c>
      <c r="P262" s="10" t="s">
        <v>161</v>
      </c>
      <c r="Q262" s="10" t="s">
        <v>290</v>
      </c>
      <c r="R262" s="10" t="s">
        <v>291</v>
      </c>
      <c r="S262" s="10">
        <v>1.82</v>
      </c>
      <c r="T262" s="11">
        <v>45.006100000000004</v>
      </c>
      <c r="U262" s="11">
        <v>-93.155600000000007</v>
      </c>
      <c r="V262" s="10" t="s">
        <v>292</v>
      </c>
      <c r="W262" s="10">
        <v>19</v>
      </c>
      <c r="X262" s="10">
        <v>1.05</v>
      </c>
      <c r="Y262" s="10"/>
      <c r="Z262" s="10"/>
      <c r="AA262" s="10"/>
      <c r="AB262" s="10"/>
      <c r="AC262" s="10">
        <v>12</v>
      </c>
      <c r="AD262" s="10">
        <v>0.878</v>
      </c>
      <c r="AE262" s="10"/>
      <c r="AF262" s="10"/>
      <c r="AG262" s="10"/>
      <c r="AH262" s="10"/>
      <c r="AI262" s="10" t="s">
        <v>158</v>
      </c>
      <c r="AJ262" s="12"/>
      <c r="AK262" s="9">
        <f t="shared" si="4"/>
        <v>0.17889884951645241</v>
      </c>
    </row>
    <row r="263" spans="1:37" x14ac:dyDescent="0.25">
      <c r="A263" s="10">
        <v>262</v>
      </c>
      <c r="B263" s="10">
        <v>30</v>
      </c>
      <c r="C263" s="10" t="s">
        <v>560</v>
      </c>
      <c r="D263" s="50" t="s">
        <v>620</v>
      </c>
      <c r="E263" s="10">
        <v>2022</v>
      </c>
      <c r="F263" s="10" t="s">
        <v>294</v>
      </c>
      <c r="G263" s="10" t="s">
        <v>113</v>
      </c>
      <c r="H263" s="10" t="s">
        <v>419</v>
      </c>
      <c r="I263" s="10" t="s">
        <v>242</v>
      </c>
      <c r="J263" s="10" t="s">
        <v>115</v>
      </c>
      <c r="K263" s="10" t="s">
        <v>288</v>
      </c>
      <c r="L263" s="10">
        <v>378</v>
      </c>
      <c r="M263" s="10" t="s">
        <v>289</v>
      </c>
      <c r="N263" s="10" t="s">
        <v>192</v>
      </c>
      <c r="O263" s="10" t="s">
        <v>119</v>
      </c>
      <c r="P263" s="10" t="s">
        <v>161</v>
      </c>
      <c r="Q263" s="10" t="s">
        <v>290</v>
      </c>
      <c r="R263" s="10" t="s">
        <v>291</v>
      </c>
      <c r="S263" s="10">
        <v>1.82</v>
      </c>
      <c r="T263" s="11">
        <v>45.006100000000004</v>
      </c>
      <c r="U263" s="11">
        <v>-93.155600000000007</v>
      </c>
      <c r="V263" s="10" t="s">
        <v>292</v>
      </c>
      <c r="W263" s="10">
        <v>19</v>
      </c>
      <c r="X263" s="10">
        <v>0.95</v>
      </c>
      <c r="Y263" s="10"/>
      <c r="Z263" s="10"/>
      <c r="AA263" s="10"/>
      <c r="AB263" s="10"/>
      <c r="AC263" s="10">
        <v>12</v>
      </c>
      <c r="AD263" s="10">
        <v>0.375</v>
      </c>
      <c r="AE263" s="10"/>
      <c r="AF263" s="10"/>
      <c r="AG263" s="10"/>
      <c r="AH263" s="10"/>
      <c r="AI263" s="10" t="s">
        <v>158</v>
      </c>
      <c r="AJ263" s="12"/>
      <c r="AK263" s="9">
        <f t="shared" si="4"/>
        <v>0.92953595862417571</v>
      </c>
    </row>
    <row r="264" spans="1:37" x14ac:dyDescent="0.25">
      <c r="A264" s="10">
        <v>263</v>
      </c>
      <c r="B264" s="10">
        <v>30</v>
      </c>
      <c r="C264" s="10" t="s">
        <v>560</v>
      </c>
      <c r="D264" s="50" t="s">
        <v>620</v>
      </c>
      <c r="E264" s="10">
        <v>2022</v>
      </c>
      <c r="F264" s="10" t="s">
        <v>217</v>
      </c>
      <c r="G264" s="10" t="s">
        <v>113</v>
      </c>
      <c r="H264" s="10" t="s">
        <v>419</v>
      </c>
      <c r="I264" s="10" t="s">
        <v>242</v>
      </c>
      <c r="J264" s="10" t="s">
        <v>115</v>
      </c>
      <c r="K264" s="10" t="s">
        <v>288</v>
      </c>
      <c r="L264" s="10">
        <v>378</v>
      </c>
      <c r="M264" s="10" t="s">
        <v>289</v>
      </c>
      <c r="N264" s="10" t="s">
        <v>192</v>
      </c>
      <c r="O264" s="10" t="s">
        <v>119</v>
      </c>
      <c r="P264" s="10" t="s">
        <v>161</v>
      </c>
      <c r="Q264" s="10" t="s">
        <v>290</v>
      </c>
      <c r="R264" s="10" t="s">
        <v>291</v>
      </c>
      <c r="S264" s="10">
        <v>1.82</v>
      </c>
      <c r="T264" s="11">
        <v>45.006100000000004</v>
      </c>
      <c r="U264" s="11">
        <v>-93.155600000000007</v>
      </c>
      <c r="V264" s="10" t="s">
        <v>292</v>
      </c>
      <c r="W264" s="10">
        <v>19</v>
      </c>
      <c r="X264" s="10">
        <v>0.317</v>
      </c>
      <c r="Y264" s="10"/>
      <c r="Z264" s="10"/>
      <c r="AA264" s="10"/>
      <c r="AB264" s="10"/>
      <c r="AC264" s="10">
        <v>12</v>
      </c>
      <c r="AD264" s="10">
        <v>9.5000000000000001E-2</v>
      </c>
      <c r="AE264" s="10"/>
      <c r="AF264" s="10"/>
      <c r="AG264" s="10"/>
      <c r="AH264" s="10"/>
      <c r="AI264" s="10" t="s">
        <v>158</v>
      </c>
      <c r="AJ264" s="12"/>
      <c r="AK264" s="9">
        <f t="shared" si="4"/>
        <v>1.2050248822767398</v>
      </c>
    </row>
    <row r="265" spans="1:37" x14ac:dyDescent="0.25">
      <c r="A265" s="10">
        <v>264</v>
      </c>
      <c r="B265" s="10">
        <v>30</v>
      </c>
      <c r="C265" s="10" t="s">
        <v>560</v>
      </c>
      <c r="D265" s="50" t="s">
        <v>620</v>
      </c>
      <c r="E265" s="10">
        <v>2022</v>
      </c>
      <c r="F265" s="10" t="s">
        <v>166</v>
      </c>
      <c r="G265" s="10" t="s">
        <v>113</v>
      </c>
      <c r="H265" s="10" t="s">
        <v>419</v>
      </c>
      <c r="I265" s="10" t="s">
        <v>242</v>
      </c>
      <c r="J265" s="10" t="s">
        <v>115</v>
      </c>
      <c r="K265" s="10" t="s">
        <v>288</v>
      </c>
      <c r="L265" s="10">
        <v>378</v>
      </c>
      <c r="M265" s="10" t="s">
        <v>289</v>
      </c>
      <c r="N265" s="10" t="s">
        <v>192</v>
      </c>
      <c r="O265" s="10" t="s">
        <v>119</v>
      </c>
      <c r="P265" s="10" t="s">
        <v>161</v>
      </c>
      <c r="Q265" s="10" t="s">
        <v>290</v>
      </c>
      <c r="R265" s="10" t="s">
        <v>291</v>
      </c>
      <c r="S265" s="10">
        <v>1.82</v>
      </c>
      <c r="T265" s="11">
        <v>45.006100000000004</v>
      </c>
      <c r="U265" s="11">
        <v>-93.155600000000007</v>
      </c>
      <c r="V265" s="10" t="s">
        <v>292</v>
      </c>
      <c r="W265" s="10">
        <v>19</v>
      </c>
      <c r="X265" s="10">
        <v>0.375</v>
      </c>
      <c r="Y265" s="10"/>
      <c r="Z265" s="10"/>
      <c r="AA265" s="10"/>
      <c r="AB265" s="10"/>
      <c r="AC265" s="10">
        <v>12</v>
      </c>
      <c r="AD265" s="10">
        <v>8.7999999999999995E-2</v>
      </c>
      <c r="AE265" s="10"/>
      <c r="AF265" s="10"/>
      <c r="AG265" s="10"/>
      <c r="AH265" s="10"/>
      <c r="AI265" s="10" t="s">
        <v>158</v>
      </c>
      <c r="AJ265" s="12"/>
      <c r="AK265" s="9">
        <f t="shared" ref="AK265:AK328" si="5">LN(X265/AD265)</f>
        <v>1.4495892114922044</v>
      </c>
    </row>
    <row r="266" spans="1:37" x14ac:dyDescent="0.25">
      <c r="A266" s="10">
        <v>265</v>
      </c>
      <c r="B266" s="10">
        <v>30</v>
      </c>
      <c r="C266" s="10" t="s">
        <v>560</v>
      </c>
      <c r="D266" s="50" t="s">
        <v>620</v>
      </c>
      <c r="E266" s="10">
        <v>2022</v>
      </c>
      <c r="F266" s="10" t="s">
        <v>127</v>
      </c>
      <c r="G266" s="10" t="s">
        <v>128</v>
      </c>
      <c r="H266" s="10" t="s">
        <v>419</v>
      </c>
      <c r="I266" s="10" t="s">
        <v>242</v>
      </c>
      <c r="J266" s="10" t="s">
        <v>115</v>
      </c>
      <c r="K266" s="10" t="s">
        <v>288</v>
      </c>
      <c r="L266" s="10">
        <v>378</v>
      </c>
      <c r="M266" s="10" t="s">
        <v>289</v>
      </c>
      <c r="N266" s="10" t="s">
        <v>192</v>
      </c>
      <c r="O266" s="10" t="s">
        <v>119</v>
      </c>
      <c r="P266" s="10" t="s">
        <v>161</v>
      </c>
      <c r="Q266" s="10" t="s">
        <v>290</v>
      </c>
      <c r="R266" s="10" t="s">
        <v>291</v>
      </c>
      <c r="S266" s="10">
        <v>115.3</v>
      </c>
      <c r="T266" s="11">
        <v>45.006100000000004</v>
      </c>
      <c r="U266" s="11">
        <v>-93.155600000000007</v>
      </c>
      <c r="V266" s="10" t="s">
        <v>292</v>
      </c>
      <c r="W266" s="10">
        <v>39</v>
      </c>
      <c r="X266" s="10">
        <v>0.32200000000000001</v>
      </c>
      <c r="Y266" s="10"/>
      <c r="Z266" s="10"/>
      <c r="AA266" s="10"/>
      <c r="AB266" s="10"/>
      <c r="AC266" s="10">
        <v>27</v>
      </c>
      <c r="AD266" s="10">
        <v>0.19400000000000001</v>
      </c>
      <c r="AE266" s="10"/>
      <c r="AF266" s="10"/>
      <c r="AG266" s="10"/>
      <c r="AH266" s="10"/>
      <c r="AI266" s="10" t="s">
        <v>158</v>
      </c>
      <c r="AJ266" s="12"/>
      <c r="AK266" s="9">
        <f t="shared" si="5"/>
        <v>0.5066933864810802</v>
      </c>
    </row>
    <row r="267" spans="1:37" x14ac:dyDescent="0.25">
      <c r="A267" s="10">
        <v>266</v>
      </c>
      <c r="B267" s="10">
        <v>30</v>
      </c>
      <c r="C267" s="10" t="s">
        <v>560</v>
      </c>
      <c r="D267" s="50" t="s">
        <v>620</v>
      </c>
      <c r="E267" s="10">
        <v>2022</v>
      </c>
      <c r="F267" s="10" t="s">
        <v>171</v>
      </c>
      <c r="G267" s="10" t="s">
        <v>128</v>
      </c>
      <c r="H267" s="10" t="s">
        <v>419</v>
      </c>
      <c r="I267" s="10" t="s">
        <v>242</v>
      </c>
      <c r="J267" s="10" t="s">
        <v>115</v>
      </c>
      <c r="K267" s="10" t="s">
        <v>288</v>
      </c>
      <c r="L267" s="10">
        <v>378</v>
      </c>
      <c r="M267" s="10" t="s">
        <v>289</v>
      </c>
      <c r="N267" s="10" t="s">
        <v>192</v>
      </c>
      <c r="O267" s="10" t="s">
        <v>119</v>
      </c>
      <c r="P267" s="10" t="s">
        <v>161</v>
      </c>
      <c r="Q267" s="10" t="s">
        <v>290</v>
      </c>
      <c r="R267" s="10" t="s">
        <v>291</v>
      </c>
      <c r="S267" s="10">
        <v>115.3</v>
      </c>
      <c r="T267" s="11">
        <v>45.006100000000004</v>
      </c>
      <c r="U267" s="11">
        <v>-93.155600000000007</v>
      </c>
      <c r="V267" s="10" t="s">
        <v>292</v>
      </c>
      <c r="W267" s="10">
        <v>39</v>
      </c>
      <c r="X267" s="10">
        <v>0.17599999999999999</v>
      </c>
      <c r="Y267" s="10"/>
      <c r="Z267" s="10"/>
      <c r="AA267" s="10"/>
      <c r="AB267" s="10"/>
      <c r="AC267" s="10">
        <v>27</v>
      </c>
      <c r="AD267" s="10">
        <v>0.107</v>
      </c>
      <c r="AE267" s="10"/>
      <c r="AF267" s="10"/>
      <c r="AG267" s="10"/>
      <c r="AH267" s="10"/>
      <c r="AI267" s="10" t="s">
        <v>158</v>
      </c>
      <c r="AJ267" s="12"/>
      <c r="AK267" s="9">
        <f t="shared" si="5"/>
        <v>0.49765516057624559</v>
      </c>
    </row>
    <row r="268" spans="1:37" x14ac:dyDescent="0.25">
      <c r="A268" s="10">
        <v>267</v>
      </c>
      <c r="B268" s="10">
        <v>30</v>
      </c>
      <c r="C268" s="10" t="s">
        <v>560</v>
      </c>
      <c r="D268" s="50" t="s">
        <v>620</v>
      </c>
      <c r="E268" s="10">
        <v>2022</v>
      </c>
      <c r="F268" s="10" t="s">
        <v>293</v>
      </c>
      <c r="G268" s="10" t="s">
        <v>128</v>
      </c>
      <c r="H268" s="10" t="s">
        <v>419</v>
      </c>
      <c r="I268" s="10" t="s">
        <v>242</v>
      </c>
      <c r="J268" s="10" t="s">
        <v>115</v>
      </c>
      <c r="K268" s="10" t="s">
        <v>288</v>
      </c>
      <c r="L268" s="10">
        <v>378</v>
      </c>
      <c r="M268" s="10" t="s">
        <v>289</v>
      </c>
      <c r="N268" s="10" t="s">
        <v>192</v>
      </c>
      <c r="O268" s="10" t="s">
        <v>119</v>
      </c>
      <c r="P268" s="10" t="s">
        <v>161</v>
      </c>
      <c r="Q268" s="10" t="s">
        <v>290</v>
      </c>
      <c r="R268" s="10" t="s">
        <v>291</v>
      </c>
      <c r="S268" s="10">
        <v>115.3</v>
      </c>
      <c r="T268" s="11">
        <v>45.006100000000004</v>
      </c>
      <c r="U268" s="11">
        <v>-93.155600000000007</v>
      </c>
      <c r="V268" s="10" t="s">
        <v>292</v>
      </c>
      <c r="W268" s="10">
        <v>39</v>
      </c>
      <c r="X268" s="10">
        <v>0.14599999999999999</v>
      </c>
      <c r="Y268" s="10"/>
      <c r="Z268" s="10"/>
      <c r="AA268" s="10"/>
      <c r="AB268" s="10"/>
      <c r="AC268" s="10">
        <v>27</v>
      </c>
      <c r="AD268" s="10">
        <v>8.6999999999999994E-2</v>
      </c>
      <c r="AE268" s="10"/>
      <c r="AF268" s="10"/>
      <c r="AG268" s="10"/>
      <c r="AH268" s="10"/>
      <c r="AI268" s="10" t="s">
        <v>158</v>
      </c>
      <c r="AJ268" s="12"/>
      <c r="AK268" s="9">
        <f t="shared" si="5"/>
        <v>0.51769850305375265</v>
      </c>
    </row>
    <row r="269" spans="1:37" x14ac:dyDescent="0.25">
      <c r="A269" s="10">
        <v>268</v>
      </c>
      <c r="B269" s="10">
        <v>30</v>
      </c>
      <c r="C269" s="10" t="s">
        <v>560</v>
      </c>
      <c r="D269" s="50" t="s">
        <v>620</v>
      </c>
      <c r="E269" s="10">
        <v>2022</v>
      </c>
      <c r="F269" s="10" t="s">
        <v>169</v>
      </c>
      <c r="G269" s="10" t="s">
        <v>128</v>
      </c>
      <c r="H269" s="10" t="s">
        <v>419</v>
      </c>
      <c r="I269" s="10" t="s">
        <v>242</v>
      </c>
      <c r="J269" s="10" t="s">
        <v>115</v>
      </c>
      <c r="K269" s="10" t="s">
        <v>288</v>
      </c>
      <c r="L269" s="10">
        <v>378</v>
      </c>
      <c r="M269" s="10" t="s">
        <v>289</v>
      </c>
      <c r="N269" s="10" t="s">
        <v>192</v>
      </c>
      <c r="O269" s="10" t="s">
        <v>119</v>
      </c>
      <c r="P269" s="10" t="s">
        <v>161</v>
      </c>
      <c r="Q269" s="10" t="s">
        <v>290</v>
      </c>
      <c r="R269" s="10" t="s">
        <v>291</v>
      </c>
      <c r="S269" s="10">
        <v>115.3</v>
      </c>
      <c r="T269" s="11">
        <v>45.006100000000004</v>
      </c>
      <c r="U269" s="11">
        <v>-93.155600000000007</v>
      </c>
      <c r="V269" s="10" t="s">
        <v>292</v>
      </c>
      <c r="W269" s="10">
        <v>39</v>
      </c>
      <c r="X269" s="10">
        <v>0.111</v>
      </c>
      <c r="Y269" s="10"/>
      <c r="Z269" s="10"/>
      <c r="AA269" s="10"/>
      <c r="AB269" s="10"/>
      <c r="AC269" s="10">
        <v>27</v>
      </c>
      <c r="AD269" s="10">
        <v>0.05</v>
      </c>
      <c r="AE269" s="10"/>
      <c r="AF269" s="10"/>
      <c r="AG269" s="10"/>
      <c r="AH269" s="10"/>
      <c r="AI269" s="10" t="s">
        <v>158</v>
      </c>
      <c r="AJ269" s="12"/>
      <c r="AK269" s="9">
        <f t="shared" si="5"/>
        <v>0.79750719588418795</v>
      </c>
    </row>
    <row r="270" spans="1:37" x14ac:dyDescent="0.25">
      <c r="A270" s="10">
        <v>269</v>
      </c>
      <c r="B270" s="10">
        <v>30</v>
      </c>
      <c r="C270" s="10" t="s">
        <v>560</v>
      </c>
      <c r="D270" s="50" t="s">
        <v>620</v>
      </c>
      <c r="E270" s="10">
        <v>2022</v>
      </c>
      <c r="F270" s="10" t="s">
        <v>129</v>
      </c>
      <c r="G270" s="10" t="s">
        <v>113</v>
      </c>
      <c r="H270" s="10" t="s">
        <v>419</v>
      </c>
      <c r="I270" s="10" t="s">
        <v>242</v>
      </c>
      <c r="J270" s="10" t="s">
        <v>115</v>
      </c>
      <c r="K270" s="10" t="s">
        <v>288</v>
      </c>
      <c r="L270" s="10">
        <v>378</v>
      </c>
      <c r="M270" s="10" t="s">
        <v>289</v>
      </c>
      <c r="N270" s="10" t="s">
        <v>192</v>
      </c>
      <c r="O270" s="10" t="s">
        <v>119</v>
      </c>
      <c r="P270" s="10" t="s">
        <v>161</v>
      </c>
      <c r="Q270" s="10" t="s">
        <v>290</v>
      </c>
      <c r="R270" s="10" t="s">
        <v>291</v>
      </c>
      <c r="S270" s="10">
        <v>115.3</v>
      </c>
      <c r="T270" s="11">
        <v>45.006100000000004</v>
      </c>
      <c r="U270" s="11">
        <v>-93.155600000000007</v>
      </c>
      <c r="V270" s="10" t="s">
        <v>292</v>
      </c>
      <c r="W270" s="10">
        <v>36</v>
      </c>
      <c r="X270" s="10">
        <v>2.75</v>
      </c>
      <c r="Y270" s="10"/>
      <c r="Z270" s="10"/>
      <c r="AA270" s="10"/>
      <c r="AB270" s="10"/>
      <c r="AC270" s="10">
        <v>26</v>
      </c>
      <c r="AD270" s="10">
        <v>1.25</v>
      </c>
      <c r="AE270" s="10"/>
      <c r="AF270" s="10"/>
      <c r="AG270" s="10"/>
      <c r="AH270" s="10"/>
      <c r="AI270" s="10" t="s">
        <v>158</v>
      </c>
      <c r="AJ270" s="12"/>
      <c r="AK270" s="9">
        <f t="shared" si="5"/>
        <v>0.78845736036427028</v>
      </c>
    </row>
    <row r="271" spans="1:37" x14ac:dyDescent="0.25">
      <c r="A271" s="10">
        <v>270</v>
      </c>
      <c r="B271" s="10">
        <v>30</v>
      </c>
      <c r="C271" s="10" t="s">
        <v>560</v>
      </c>
      <c r="D271" s="50" t="s">
        <v>620</v>
      </c>
      <c r="E271" s="10">
        <v>2022</v>
      </c>
      <c r="F271" s="10" t="s">
        <v>168</v>
      </c>
      <c r="G271" s="10" t="s">
        <v>113</v>
      </c>
      <c r="H271" s="10" t="s">
        <v>419</v>
      </c>
      <c r="I271" s="10" t="s">
        <v>242</v>
      </c>
      <c r="J271" s="10" t="s">
        <v>115</v>
      </c>
      <c r="K271" s="10" t="s">
        <v>288</v>
      </c>
      <c r="L271" s="10">
        <v>378</v>
      </c>
      <c r="M271" s="10" t="s">
        <v>289</v>
      </c>
      <c r="N271" s="10" t="s">
        <v>192</v>
      </c>
      <c r="O271" s="10" t="s">
        <v>119</v>
      </c>
      <c r="P271" s="10" t="s">
        <v>161</v>
      </c>
      <c r="Q271" s="10" t="s">
        <v>290</v>
      </c>
      <c r="R271" s="10" t="s">
        <v>291</v>
      </c>
      <c r="S271" s="10">
        <v>115.3</v>
      </c>
      <c r="T271" s="11">
        <v>45.006100000000004</v>
      </c>
      <c r="U271" s="11">
        <v>-93.155600000000007</v>
      </c>
      <c r="V271" s="10" t="s">
        <v>292</v>
      </c>
      <c r="W271" s="10">
        <v>36</v>
      </c>
      <c r="X271" s="10">
        <v>1.45</v>
      </c>
      <c r="Y271" s="10"/>
      <c r="Z271" s="10"/>
      <c r="AA271" s="10"/>
      <c r="AB271" s="10"/>
      <c r="AC271" s="10">
        <v>26</v>
      </c>
      <c r="AD271" s="10">
        <v>0.55400000000000005</v>
      </c>
      <c r="AE271" s="10"/>
      <c r="AF271" s="10"/>
      <c r="AG271" s="10"/>
      <c r="AH271" s="10"/>
      <c r="AI271" s="10" t="s">
        <v>158</v>
      </c>
      <c r="AJ271" s="12"/>
      <c r="AK271" s="9">
        <f t="shared" si="5"/>
        <v>0.96215414866733628</v>
      </c>
    </row>
    <row r="272" spans="1:37" x14ac:dyDescent="0.25">
      <c r="A272" s="10">
        <v>271</v>
      </c>
      <c r="B272" s="10">
        <v>30</v>
      </c>
      <c r="C272" s="10" t="s">
        <v>560</v>
      </c>
      <c r="D272" s="50" t="s">
        <v>620</v>
      </c>
      <c r="E272" s="10">
        <v>2022</v>
      </c>
      <c r="F272" s="10" t="s">
        <v>294</v>
      </c>
      <c r="G272" s="10" t="s">
        <v>113</v>
      </c>
      <c r="H272" s="10" t="s">
        <v>419</v>
      </c>
      <c r="I272" s="10" t="s">
        <v>242</v>
      </c>
      <c r="J272" s="10" t="s">
        <v>115</v>
      </c>
      <c r="K272" s="10" t="s">
        <v>288</v>
      </c>
      <c r="L272" s="10">
        <v>378</v>
      </c>
      <c r="M272" s="10" t="s">
        <v>289</v>
      </c>
      <c r="N272" s="10" t="s">
        <v>192</v>
      </c>
      <c r="O272" s="10" t="s">
        <v>119</v>
      </c>
      <c r="P272" s="10" t="s">
        <v>161</v>
      </c>
      <c r="Q272" s="10" t="s">
        <v>290</v>
      </c>
      <c r="R272" s="10" t="s">
        <v>291</v>
      </c>
      <c r="S272" s="10">
        <v>115.3</v>
      </c>
      <c r="T272" s="11">
        <v>45.006100000000004</v>
      </c>
      <c r="U272" s="11">
        <v>-93.155600000000007</v>
      </c>
      <c r="V272" s="10" t="s">
        <v>292</v>
      </c>
      <c r="W272" s="10">
        <v>36</v>
      </c>
      <c r="X272" s="10">
        <v>1.29</v>
      </c>
      <c r="Y272" s="10"/>
      <c r="Z272" s="10"/>
      <c r="AA272" s="10"/>
      <c r="AB272" s="10"/>
      <c r="AC272" s="10">
        <v>26</v>
      </c>
      <c r="AD272" s="10">
        <v>0.69399999999999995</v>
      </c>
      <c r="AE272" s="10"/>
      <c r="AF272" s="10"/>
      <c r="AG272" s="10"/>
      <c r="AH272" s="10"/>
      <c r="AI272" s="10" t="s">
        <v>158</v>
      </c>
      <c r="AJ272" s="12"/>
      <c r="AK272" s="9">
        <f t="shared" si="5"/>
        <v>0.61992553684891338</v>
      </c>
    </row>
    <row r="273" spans="1:37" x14ac:dyDescent="0.25">
      <c r="A273" s="10">
        <v>272</v>
      </c>
      <c r="B273" s="10">
        <v>30</v>
      </c>
      <c r="C273" s="10" t="s">
        <v>560</v>
      </c>
      <c r="D273" s="50" t="s">
        <v>620</v>
      </c>
      <c r="E273" s="10">
        <v>2022</v>
      </c>
      <c r="F273" s="10" t="s">
        <v>217</v>
      </c>
      <c r="G273" s="10" t="s">
        <v>113</v>
      </c>
      <c r="H273" s="10" t="s">
        <v>419</v>
      </c>
      <c r="I273" s="10" t="s">
        <v>242</v>
      </c>
      <c r="J273" s="10" t="s">
        <v>115</v>
      </c>
      <c r="K273" s="10" t="s">
        <v>288</v>
      </c>
      <c r="L273" s="10">
        <v>378</v>
      </c>
      <c r="M273" s="10" t="s">
        <v>289</v>
      </c>
      <c r="N273" s="10" t="s">
        <v>192</v>
      </c>
      <c r="O273" s="10" t="s">
        <v>119</v>
      </c>
      <c r="P273" s="10" t="s">
        <v>161</v>
      </c>
      <c r="Q273" s="10" t="s">
        <v>290</v>
      </c>
      <c r="R273" s="10" t="s">
        <v>291</v>
      </c>
      <c r="S273" s="10">
        <v>115.3</v>
      </c>
      <c r="T273" s="11">
        <v>45.006100000000004</v>
      </c>
      <c r="U273" s="11">
        <v>-93.155600000000007</v>
      </c>
      <c r="V273" s="10" t="s">
        <v>292</v>
      </c>
      <c r="W273" s="10">
        <v>36</v>
      </c>
      <c r="X273" s="10">
        <v>0.31</v>
      </c>
      <c r="Y273" s="10"/>
      <c r="Z273" s="10"/>
      <c r="AA273" s="10"/>
      <c r="AB273" s="10"/>
      <c r="AC273" s="10">
        <v>26</v>
      </c>
      <c r="AD273" s="10">
        <v>5.7000000000000002E-2</v>
      </c>
      <c r="AE273" s="10"/>
      <c r="AF273" s="10"/>
      <c r="AG273" s="10"/>
      <c r="AH273" s="10"/>
      <c r="AI273" s="10" t="s">
        <v>158</v>
      </c>
      <c r="AJ273" s="12"/>
      <c r="AK273" s="9">
        <f t="shared" si="5"/>
        <v>1.6935210296446417</v>
      </c>
    </row>
    <row r="274" spans="1:37" x14ac:dyDescent="0.25">
      <c r="A274" s="10">
        <v>273</v>
      </c>
      <c r="B274" s="10">
        <v>30</v>
      </c>
      <c r="C274" s="10" t="s">
        <v>560</v>
      </c>
      <c r="D274" s="50" t="s">
        <v>620</v>
      </c>
      <c r="E274" s="10">
        <v>2022</v>
      </c>
      <c r="F274" s="10" t="s">
        <v>166</v>
      </c>
      <c r="G274" s="10" t="s">
        <v>113</v>
      </c>
      <c r="H274" s="10" t="s">
        <v>419</v>
      </c>
      <c r="I274" s="10" t="s">
        <v>242</v>
      </c>
      <c r="J274" s="10" t="s">
        <v>115</v>
      </c>
      <c r="K274" s="10" t="s">
        <v>288</v>
      </c>
      <c r="L274" s="10">
        <v>378</v>
      </c>
      <c r="M274" s="10" t="s">
        <v>289</v>
      </c>
      <c r="N274" s="10" t="s">
        <v>192</v>
      </c>
      <c r="O274" s="10" t="s">
        <v>119</v>
      </c>
      <c r="P274" s="10" t="s">
        <v>161</v>
      </c>
      <c r="Q274" s="10" t="s">
        <v>290</v>
      </c>
      <c r="R274" s="10" t="s">
        <v>291</v>
      </c>
      <c r="S274" s="10">
        <v>115.3</v>
      </c>
      <c r="T274" s="11">
        <v>45.006100000000004</v>
      </c>
      <c r="U274" s="11">
        <v>-93.155600000000007</v>
      </c>
      <c r="V274" s="10" t="s">
        <v>292</v>
      </c>
      <c r="W274" s="10">
        <v>36</v>
      </c>
      <c r="X274" s="10">
        <v>0.251</v>
      </c>
      <c r="Y274" s="10"/>
      <c r="Z274" s="10"/>
      <c r="AA274" s="10"/>
      <c r="AB274" s="10"/>
      <c r="AC274" s="10">
        <v>26</v>
      </c>
      <c r="AD274" s="10">
        <v>0.2</v>
      </c>
      <c r="AE274" s="10"/>
      <c r="AF274" s="10"/>
      <c r="AG274" s="10"/>
      <c r="AH274" s="10"/>
      <c r="AI274" s="10" t="s">
        <v>158</v>
      </c>
      <c r="AJ274" s="12"/>
      <c r="AK274" s="9">
        <f t="shared" si="5"/>
        <v>0.22713557258374711</v>
      </c>
    </row>
    <row r="275" spans="1:37" x14ac:dyDescent="0.25">
      <c r="A275" s="10">
        <v>274</v>
      </c>
      <c r="B275" s="10">
        <v>31</v>
      </c>
      <c r="C275" s="10" t="s">
        <v>561</v>
      </c>
      <c r="D275" s="50" t="s">
        <v>621</v>
      </c>
      <c r="E275" s="10">
        <v>2018</v>
      </c>
      <c r="F275" s="10" t="s">
        <v>169</v>
      </c>
      <c r="G275" s="10" t="s">
        <v>128</v>
      </c>
      <c r="H275" s="10" t="s">
        <v>419</v>
      </c>
      <c r="I275" s="10" t="s">
        <v>132</v>
      </c>
      <c r="J275" s="10" t="s">
        <v>133</v>
      </c>
      <c r="K275" s="10" t="s">
        <v>295</v>
      </c>
      <c r="L275" s="10">
        <v>340</v>
      </c>
      <c r="M275" s="10" t="s">
        <v>184</v>
      </c>
      <c r="N275" s="10" t="s">
        <v>132</v>
      </c>
      <c r="O275" s="10" t="s">
        <v>160</v>
      </c>
      <c r="P275" s="10" t="s">
        <v>120</v>
      </c>
      <c r="Q275" s="10" t="s">
        <v>296</v>
      </c>
      <c r="R275" s="10" t="s">
        <v>297</v>
      </c>
      <c r="S275" s="10">
        <v>31</v>
      </c>
      <c r="T275" s="11">
        <v>35.883705747358903</v>
      </c>
      <c r="U275" s="11">
        <v>-90.180433854916103</v>
      </c>
      <c r="V275" s="10" t="s">
        <v>298</v>
      </c>
      <c r="W275" s="10">
        <v>23</v>
      </c>
      <c r="X275" s="10">
        <v>0.17</v>
      </c>
      <c r="Y275" s="10"/>
      <c r="Z275" s="10"/>
      <c r="AA275" s="10"/>
      <c r="AB275" s="10"/>
      <c r="AC275" s="10">
        <v>18</v>
      </c>
      <c r="AD275" s="10">
        <v>0.17</v>
      </c>
      <c r="AE275" s="10"/>
      <c r="AF275" s="10"/>
      <c r="AG275" s="10"/>
      <c r="AH275" s="10"/>
      <c r="AI275" s="10" t="s">
        <v>158</v>
      </c>
      <c r="AJ275" s="12"/>
      <c r="AK275" s="9">
        <f t="shared" si="5"/>
        <v>0</v>
      </c>
    </row>
    <row r="276" spans="1:37" x14ac:dyDescent="0.25">
      <c r="A276" s="10">
        <v>275</v>
      </c>
      <c r="B276" s="10">
        <v>31</v>
      </c>
      <c r="C276" s="10" t="s">
        <v>561</v>
      </c>
      <c r="D276" s="50" t="s">
        <v>621</v>
      </c>
      <c r="E276" s="10">
        <v>2018</v>
      </c>
      <c r="F276" s="10" t="s">
        <v>127</v>
      </c>
      <c r="G276" s="10" t="s">
        <v>128</v>
      </c>
      <c r="H276" s="10" t="s">
        <v>419</v>
      </c>
      <c r="I276" s="10" t="s">
        <v>132</v>
      </c>
      <c r="J276" s="10" t="s">
        <v>133</v>
      </c>
      <c r="K276" s="10" t="s">
        <v>295</v>
      </c>
      <c r="L276" s="10">
        <v>340</v>
      </c>
      <c r="M276" s="10" t="s">
        <v>184</v>
      </c>
      <c r="N276" s="10" t="s">
        <v>132</v>
      </c>
      <c r="O276" s="10" t="s">
        <v>160</v>
      </c>
      <c r="P276" s="10" t="s">
        <v>120</v>
      </c>
      <c r="Q276" s="10" t="s">
        <v>296</v>
      </c>
      <c r="R276" s="10" t="s">
        <v>297</v>
      </c>
      <c r="S276" s="10">
        <v>31</v>
      </c>
      <c r="T276" s="11">
        <v>35.883705747358903</v>
      </c>
      <c r="U276" s="11">
        <v>-90.180433854916103</v>
      </c>
      <c r="V276" s="10" t="s">
        <v>298</v>
      </c>
      <c r="W276" s="10">
        <v>14</v>
      </c>
      <c r="X276" s="10">
        <v>0.5</v>
      </c>
      <c r="Y276" s="10"/>
      <c r="Z276" s="10"/>
      <c r="AA276" s="10"/>
      <c r="AB276" s="10"/>
      <c r="AC276" s="10">
        <v>11</v>
      </c>
      <c r="AD276" s="10">
        <v>0.47</v>
      </c>
      <c r="AE276" s="10"/>
      <c r="AF276" s="10"/>
      <c r="AG276" s="10"/>
      <c r="AH276" s="10"/>
      <c r="AI276" s="10" t="s">
        <v>158</v>
      </c>
      <c r="AJ276" s="12"/>
      <c r="AK276" s="9">
        <f t="shared" si="5"/>
        <v>6.1875403718087453E-2</v>
      </c>
    </row>
    <row r="277" spans="1:37" x14ac:dyDescent="0.25">
      <c r="A277" s="10">
        <v>276</v>
      </c>
      <c r="B277" s="10">
        <v>31</v>
      </c>
      <c r="C277" s="10" t="s">
        <v>561</v>
      </c>
      <c r="D277" s="50" t="s">
        <v>621</v>
      </c>
      <c r="E277" s="10">
        <v>2018</v>
      </c>
      <c r="F277" s="10" t="s">
        <v>112</v>
      </c>
      <c r="G277" s="10" t="s">
        <v>113</v>
      </c>
      <c r="H277" s="10" t="s">
        <v>419</v>
      </c>
      <c r="I277" s="10" t="s">
        <v>132</v>
      </c>
      <c r="J277" s="10" t="s">
        <v>133</v>
      </c>
      <c r="K277" s="10" t="s">
        <v>295</v>
      </c>
      <c r="L277" s="10">
        <v>340</v>
      </c>
      <c r="M277" s="10" t="s">
        <v>184</v>
      </c>
      <c r="N277" s="10" t="s">
        <v>132</v>
      </c>
      <c r="O277" s="10" t="s">
        <v>160</v>
      </c>
      <c r="P277" s="10" t="s">
        <v>120</v>
      </c>
      <c r="Q277" s="10" t="s">
        <v>296</v>
      </c>
      <c r="R277" s="10" t="s">
        <v>297</v>
      </c>
      <c r="S277" s="10">
        <v>31</v>
      </c>
      <c r="T277" s="11">
        <v>35.883705747358903</v>
      </c>
      <c r="U277" s="11">
        <v>-90.180433854916103</v>
      </c>
      <c r="V277" s="10" t="s">
        <v>298</v>
      </c>
      <c r="W277" s="10">
        <v>23</v>
      </c>
      <c r="X277" s="10">
        <v>0.15</v>
      </c>
      <c r="Y277" s="10"/>
      <c r="Z277" s="10"/>
      <c r="AA277" s="10"/>
      <c r="AB277" s="10"/>
      <c r="AC277" s="10">
        <v>18</v>
      </c>
      <c r="AD277" s="10">
        <v>0.15</v>
      </c>
      <c r="AE277" s="10"/>
      <c r="AF277" s="10"/>
      <c r="AG277" s="10"/>
      <c r="AH277" s="10"/>
      <c r="AI277" s="10" t="s">
        <v>158</v>
      </c>
      <c r="AJ277" s="12"/>
      <c r="AK277" s="9">
        <f t="shared" si="5"/>
        <v>0</v>
      </c>
    </row>
    <row r="278" spans="1:37" x14ac:dyDescent="0.25">
      <c r="A278" s="10">
        <v>277</v>
      </c>
      <c r="B278" s="10">
        <v>31</v>
      </c>
      <c r="C278" s="10" t="s">
        <v>561</v>
      </c>
      <c r="D278" s="50" t="s">
        <v>621</v>
      </c>
      <c r="E278" s="10">
        <v>2018</v>
      </c>
      <c r="F278" s="10" t="s">
        <v>299</v>
      </c>
      <c r="G278" s="10" t="s">
        <v>113</v>
      </c>
      <c r="H278" s="10" t="s">
        <v>419</v>
      </c>
      <c r="I278" s="10" t="s">
        <v>132</v>
      </c>
      <c r="J278" s="10" t="s">
        <v>133</v>
      </c>
      <c r="K278" s="10" t="s">
        <v>295</v>
      </c>
      <c r="L278" s="10">
        <v>340</v>
      </c>
      <c r="M278" s="10" t="s">
        <v>184</v>
      </c>
      <c r="N278" s="10" t="s">
        <v>132</v>
      </c>
      <c r="O278" s="10" t="s">
        <v>160</v>
      </c>
      <c r="P278" s="10" t="s">
        <v>120</v>
      </c>
      <c r="Q278" s="10" t="s">
        <v>296</v>
      </c>
      <c r="R278" s="10" t="s">
        <v>297</v>
      </c>
      <c r="S278" s="10">
        <v>31</v>
      </c>
      <c r="T278" s="11">
        <v>35.883705747358903</v>
      </c>
      <c r="U278" s="11">
        <v>-90.180433854916103</v>
      </c>
      <c r="V278" s="10" t="s">
        <v>298</v>
      </c>
      <c r="W278" s="10">
        <v>23</v>
      </c>
      <c r="X278" s="10">
        <v>0.03</v>
      </c>
      <c r="Y278" s="10"/>
      <c r="Z278" s="10"/>
      <c r="AA278" s="10"/>
      <c r="AB278" s="10"/>
      <c r="AC278" s="10">
        <v>18</v>
      </c>
      <c r="AD278" s="10">
        <v>0.03</v>
      </c>
      <c r="AE278" s="10"/>
      <c r="AF278" s="10"/>
      <c r="AG278" s="10"/>
      <c r="AH278" s="10"/>
      <c r="AI278" s="10" t="s">
        <v>158</v>
      </c>
      <c r="AJ278" s="12"/>
      <c r="AK278" s="9">
        <f t="shared" si="5"/>
        <v>0</v>
      </c>
    </row>
    <row r="279" spans="1:37" x14ac:dyDescent="0.25">
      <c r="A279" s="10">
        <v>278</v>
      </c>
      <c r="B279" s="10">
        <v>31</v>
      </c>
      <c r="C279" s="10" t="s">
        <v>561</v>
      </c>
      <c r="D279" s="50" t="s">
        <v>621</v>
      </c>
      <c r="E279" s="10">
        <v>2018</v>
      </c>
      <c r="F279" s="10" t="s">
        <v>129</v>
      </c>
      <c r="G279" s="10" t="s">
        <v>113</v>
      </c>
      <c r="H279" s="10" t="s">
        <v>419</v>
      </c>
      <c r="I279" s="10" t="s">
        <v>132</v>
      </c>
      <c r="J279" s="10" t="s">
        <v>133</v>
      </c>
      <c r="K279" s="10" t="s">
        <v>295</v>
      </c>
      <c r="L279" s="10">
        <v>340</v>
      </c>
      <c r="M279" s="10" t="s">
        <v>184</v>
      </c>
      <c r="N279" s="10" t="s">
        <v>132</v>
      </c>
      <c r="O279" s="10" t="s">
        <v>160</v>
      </c>
      <c r="P279" s="10" t="s">
        <v>120</v>
      </c>
      <c r="Q279" s="10" t="s">
        <v>296</v>
      </c>
      <c r="R279" s="10" t="s">
        <v>297</v>
      </c>
      <c r="S279" s="10">
        <v>31</v>
      </c>
      <c r="T279" s="11">
        <v>35.883705747358903</v>
      </c>
      <c r="U279" s="11">
        <v>-90.180433854916103</v>
      </c>
      <c r="V279" s="10" t="s">
        <v>298</v>
      </c>
      <c r="W279" s="10">
        <v>14</v>
      </c>
      <c r="X279" s="10">
        <v>0.79</v>
      </c>
      <c r="Y279" s="10"/>
      <c r="Z279" s="10"/>
      <c r="AA279" s="10"/>
      <c r="AB279" s="10"/>
      <c r="AC279" s="10">
        <v>11</v>
      </c>
      <c r="AD279" s="10">
        <v>0.7</v>
      </c>
      <c r="AE279" s="10"/>
      <c r="AF279" s="10"/>
      <c r="AG279" s="10"/>
      <c r="AH279" s="10"/>
      <c r="AI279" s="10" t="s">
        <v>158</v>
      </c>
      <c r="AJ279" s="12"/>
      <c r="AK279" s="9">
        <f t="shared" si="5"/>
        <v>0.12095261041766268</v>
      </c>
    </row>
    <row r="280" spans="1:37" x14ac:dyDescent="0.25">
      <c r="A280" s="10">
        <v>279</v>
      </c>
      <c r="B280" s="10">
        <v>31</v>
      </c>
      <c r="C280" s="10" t="s">
        <v>561</v>
      </c>
      <c r="D280" s="50" t="s">
        <v>621</v>
      </c>
      <c r="E280" s="10">
        <v>2018</v>
      </c>
      <c r="F280" s="10" t="s">
        <v>142</v>
      </c>
      <c r="G280" s="10" t="s">
        <v>143</v>
      </c>
      <c r="H280" s="10" t="s">
        <v>143</v>
      </c>
      <c r="I280" s="10" t="s">
        <v>132</v>
      </c>
      <c r="J280" s="10" t="s">
        <v>133</v>
      </c>
      <c r="K280" s="10" t="s">
        <v>295</v>
      </c>
      <c r="L280" s="10">
        <v>340</v>
      </c>
      <c r="M280" s="10" t="s">
        <v>184</v>
      </c>
      <c r="N280" s="10" t="s">
        <v>132</v>
      </c>
      <c r="O280" s="10" t="s">
        <v>160</v>
      </c>
      <c r="P280" s="10" t="s">
        <v>120</v>
      </c>
      <c r="Q280" s="10" t="s">
        <v>296</v>
      </c>
      <c r="R280" s="10" t="s">
        <v>297</v>
      </c>
      <c r="S280" s="10">
        <v>31</v>
      </c>
      <c r="T280" s="11">
        <v>35.883705747358903</v>
      </c>
      <c r="U280" s="11">
        <v>-90.180433854916103</v>
      </c>
      <c r="V280" s="10" t="s">
        <v>298</v>
      </c>
      <c r="W280" s="10">
        <v>23</v>
      </c>
      <c r="X280" s="10">
        <v>2.95</v>
      </c>
      <c r="Y280" s="10"/>
      <c r="Z280" s="10"/>
      <c r="AA280" s="10"/>
      <c r="AB280" s="10"/>
      <c r="AC280" s="10">
        <v>16</v>
      </c>
      <c r="AD280" s="10">
        <v>0.24</v>
      </c>
      <c r="AE280" s="10"/>
      <c r="AF280" s="10"/>
      <c r="AG280" s="10"/>
      <c r="AH280" s="10"/>
      <c r="AI280" s="10" t="s">
        <v>165</v>
      </c>
      <c r="AJ280" s="12"/>
      <c r="AK280" s="9">
        <f t="shared" si="5"/>
        <v>2.5089215259918745</v>
      </c>
    </row>
    <row r="281" spans="1:37" x14ac:dyDescent="0.25">
      <c r="A281" s="10">
        <v>280</v>
      </c>
      <c r="B281" s="10">
        <v>31</v>
      </c>
      <c r="C281" s="10" t="s">
        <v>561</v>
      </c>
      <c r="D281" s="50" t="s">
        <v>621</v>
      </c>
      <c r="E281" s="10">
        <v>2018</v>
      </c>
      <c r="F281" s="10" t="s">
        <v>142</v>
      </c>
      <c r="G281" s="10" t="s">
        <v>143</v>
      </c>
      <c r="H281" s="10" t="s">
        <v>143</v>
      </c>
      <c r="I281" s="10" t="s">
        <v>132</v>
      </c>
      <c r="J281" s="10" t="s">
        <v>133</v>
      </c>
      <c r="K281" s="10" t="s">
        <v>295</v>
      </c>
      <c r="L281" s="10">
        <v>340</v>
      </c>
      <c r="M281" s="10" t="s">
        <v>184</v>
      </c>
      <c r="N281" s="10" t="s">
        <v>132</v>
      </c>
      <c r="O281" s="10" t="s">
        <v>160</v>
      </c>
      <c r="P281" s="10" t="s">
        <v>120</v>
      </c>
      <c r="Q281" s="10" t="s">
        <v>296</v>
      </c>
      <c r="R281" s="10" t="s">
        <v>297</v>
      </c>
      <c r="S281" s="10">
        <v>31</v>
      </c>
      <c r="T281" s="11">
        <v>35.883705747358903</v>
      </c>
      <c r="U281" s="11">
        <v>-90.180433854916103</v>
      </c>
      <c r="V281" s="10" t="s">
        <v>298</v>
      </c>
      <c r="W281" s="10">
        <v>14</v>
      </c>
      <c r="X281" s="10">
        <v>575.77</v>
      </c>
      <c r="Y281" s="10"/>
      <c r="Z281" s="10"/>
      <c r="AA281" s="10"/>
      <c r="AB281" s="10"/>
      <c r="AC281" s="10">
        <v>13</v>
      </c>
      <c r="AD281" s="10">
        <v>13.75</v>
      </c>
      <c r="AE281" s="10"/>
      <c r="AF281" s="10"/>
      <c r="AG281" s="10"/>
      <c r="AH281" s="10"/>
      <c r="AI281" s="10" t="s">
        <v>300</v>
      </c>
      <c r="AJ281" s="12"/>
      <c r="AK281" s="9">
        <f t="shared" si="5"/>
        <v>3.7346694512840632</v>
      </c>
    </row>
    <row r="282" spans="1:37" x14ac:dyDescent="0.25">
      <c r="A282" s="10">
        <v>281</v>
      </c>
      <c r="B282" s="10">
        <v>32</v>
      </c>
      <c r="C282" s="10" t="s">
        <v>562</v>
      </c>
      <c r="D282" s="50" t="s">
        <v>622</v>
      </c>
      <c r="E282" s="10">
        <v>2006</v>
      </c>
      <c r="F282" s="10" t="s">
        <v>142</v>
      </c>
      <c r="G282" s="10" t="s">
        <v>143</v>
      </c>
      <c r="H282" s="10" t="s">
        <v>143</v>
      </c>
      <c r="I282" s="10" t="s">
        <v>242</v>
      </c>
      <c r="J282" s="10" t="s">
        <v>115</v>
      </c>
      <c r="K282" s="10" t="s">
        <v>301</v>
      </c>
      <c r="L282" s="10">
        <v>1001</v>
      </c>
      <c r="M282" s="10" t="s">
        <v>210</v>
      </c>
      <c r="N282" s="10" t="s">
        <v>136</v>
      </c>
      <c r="O282" s="10" t="s">
        <v>119</v>
      </c>
      <c r="P282" s="10" t="s">
        <v>120</v>
      </c>
      <c r="Q282" s="10" t="s">
        <v>302</v>
      </c>
      <c r="R282" s="10" t="s">
        <v>163</v>
      </c>
      <c r="S282" s="10">
        <v>0.13</v>
      </c>
      <c r="T282" s="11">
        <v>38.029299999999999</v>
      </c>
      <c r="U282" s="11">
        <v>-78.476699999999994</v>
      </c>
      <c r="V282" s="10" t="s">
        <v>303</v>
      </c>
      <c r="W282" s="10">
        <v>39</v>
      </c>
      <c r="X282" s="10">
        <v>70.599999999999994</v>
      </c>
      <c r="Y282" s="10">
        <v>17</v>
      </c>
      <c r="Z282" s="10"/>
      <c r="AA282" s="10"/>
      <c r="AB282" s="10"/>
      <c r="AC282" s="10">
        <v>39</v>
      </c>
      <c r="AD282" s="10">
        <v>14.2</v>
      </c>
      <c r="AE282" s="10">
        <v>3.7</v>
      </c>
      <c r="AF282" s="10"/>
      <c r="AG282" s="10"/>
      <c r="AH282" s="10"/>
      <c r="AI282" s="10" t="s">
        <v>158</v>
      </c>
      <c r="AJ282" s="12"/>
      <c r="AK282" s="9">
        <f t="shared" si="5"/>
        <v>1.6037881798919813</v>
      </c>
    </row>
    <row r="283" spans="1:37" x14ac:dyDescent="0.25">
      <c r="A283" s="10">
        <v>282</v>
      </c>
      <c r="B283" s="10">
        <v>33</v>
      </c>
      <c r="C283" s="10" t="s">
        <v>563</v>
      </c>
      <c r="D283" s="50" t="s">
        <v>623</v>
      </c>
      <c r="E283" s="10">
        <v>2005</v>
      </c>
      <c r="F283" s="10" t="s">
        <v>142</v>
      </c>
      <c r="G283" s="10" t="s">
        <v>143</v>
      </c>
      <c r="H283" s="10" t="s">
        <v>143</v>
      </c>
      <c r="I283" s="10" t="s">
        <v>114</v>
      </c>
      <c r="J283" s="10" t="s">
        <v>115</v>
      </c>
      <c r="K283" s="10" t="s">
        <v>304</v>
      </c>
      <c r="L283" s="10">
        <v>656</v>
      </c>
      <c r="M283" s="10" t="s">
        <v>220</v>
      </c>
      <c r="N283" s="10" t="s">
        <v>118</v>
      </c>
      <c r="O283" s="10" t="s">
        <v>119</v>
      </c>
      <c r="P283" s="10" t="s">
        <v>161</v>
      </c>
      <c r="Q283" s="10" t="s">
        <v>305</v>
      </c>
      <c r="R283" s="10" t="s">
        <v>306</v>
      </c>
      <c r="S283" s="10">
        <v>267</v>
      </c>
      <c r="T283" s="11">
        <v>40.588299999999997</v>
      </c>
      <c r="U283" s="11">
        <v>-105.0844</v>
      </c>
      <c r="V283" s="10" t="s">
        <v>307</v>
      </c>
      <c r="W283" s="10">
        <v>5</v>
      </c>
      <c r="X283" s="10">
        <v>214</v>
      </c>
      <c r="Y283" s="10"/>
      <c r="Z283" s="10"/>
      <c r="AA283" s="10"/>
      <c r="AB283" s="10"/>
      <c r="AC283" s="10">
        <v>5</v>
      </c>
      <c r="AD283" s="10">
        <v>29</v>
      </c>
      <c r="AE283" s="10"/>
      <c r="AF283" s="10"/>
      <c r="AG283" s="10"/>
      <c r="AH283" s="10"/>
      <c r="AI283" s="10" t="s">
        <v>158</v>
      </c>
      <c r="AJ283" s="12"/>
      <c r="AK283" s="9">
        <f t="shared" si="5"/>
        <v>1.9986801850353775</v>
      </c>
    </row>
    <row r="284" spans="1:37" x14ac:dyDescent="0.25">
      <c r="A284" s="10">
        <v>283</v>
      </c>
      <c r="B284" s="10">
        <v>33</v>
      </c>
      <c r="C284" s="10" t="s">
        <v>563</v>
      </c>
      <c r="D284" s="50" t="s">
        <v>623</v>
      </c>
      <c r="E284" s="10">
        <v>2005</v>
      </c>
      <c r="F284" s="10" t="s">
        <v>129</v>
      </c>
      <c r="G284" s="10" t="s">
        <v>113</v>
      </c>
      <c r="H284" s="10" t="s">
        <v>419</v>
      </c>
      <c r="I284" s="10" t="s">
        <v>114</v>
      </c>
      <c r="J284" s="10" t="s">
        <v>115</v>
      </c>
      <c r="K284" s="10" t="s">
        <v>304</v>
      </c>
      <c r="L284" s="10">
        <v>656</v>
      </c>
      <c r="M284" s="10" t="s">
        <v>220</v>
      </c>
      <c r="N284" s="10" t="s">
        <v>118</v>
      </c>
      <c r="O284" s="10" t="s">
        <v>119</v>
      </c>
      <c r="P284" s="10" t="s">
        <v>161</v>
      </c>
      <c r="Q284" s="10" t="s">
        <v>305</v>
      </c>
      <c r="R284" s="10" t="s">
        <v>306</v>
      </c>
      <c r="S284" s="10">
        <v>267</v>
      </c>
      <c r="T284" s="11">
        <v>40.588299999999997</v>
      </c>
      <c r="U284" s="11">
        <v>-105.0844</v>
      </c>
      <c r="V284" s="10" t="s">
        <v>307</v>
      </c>
      <c r="W284" s="10">
        <v>5</v>
      </c>
      <c r="X284" s="10">
        <v>8.74</v>
      </c>
      <c r="Y284" s="10"/>
      <c r="Z284" s="10"/>
      <c r="AA284" s="10"/>
      <c r="AB284" s="10"/>
      <c r="AC284" s="10">
        <v>5</v>
      </c>
      <c r="AD284" s="10">
        <v>2.65</v>
      </c>
      <c r="AE284" s="10"/>
      <c r="AF284" s="10"/>
      <c r="AG284" s="10"/>
      <c r="AH284" s="10"/>
      <c r="AI284" s="10" t="s">
        <v>158</v>
      </c>
      <c r="AJ284" s="12"/>
      <c r="AK284" s="9">
        <f t="shared" si="5"/>
        <v>1.1933505496693133</v>
      </c>
    </row>
    <row r="285" spans="1:37" x14ac:dyDescent="0.25">
      <c r="A285" s="10">
        <v>284</v>
      </c>
      <c r="B285" s="10">
        <v>33</v>
      </c>
      <c r="C285" s="10" t="s">
        <v>563</v>
      </c>
      <c r="D285" s="50" t="s">
        <v>623</v>
      </c>
      <c r="E285" s="10">
        <v>2005</v>
      </c>
      <c r="F285" s="10" t="s">
        <v>127</v>
      </c>
      <c r="G285" s="10" t="s">
        <v>128</v>
      </c>
      <c r="H285" s="10" t="s">
        <v>419</v>
      </c>
      <c r="I285" s="10" t="s">
        <v>114</v>
      </c>
      <c r="J285" s="10" t="s">
        <v>115</v>
      </c>
      <c r="K285" s="10" t="s">
        <v>304</v>
      </c>
      <c r="L285" s="10">
        <v>656</v>
      </c>
      <c r="M285" s="10" t="s">
        <v>220</v>
      </c>
      <c r="N285" s="10" t="s">
        <v>118</v>
      </c>
      <c r="O285" s="10" t="s">
        <v>119</v>
      </c>
      <c r="P285" s="10" t="s">
        <v>161</v>
      </c>
      <c r="Q285" s="10" t="s">
        <v>305</v>
      </c>
      <c r="R285" s="10" t="s">
        <v>306</v>
      </c>
      <c r="S285" s="10">
        <v>267</v>
      </c>
      <c r="T285" s="11">
        <v>40.588299999999997</v>
      </c>
      <c r="U285" s="11">
        <v>-105.0844</v>
      </c>
      <c r="V285" s="10" t="s">
        <v>307</v>
      </c>
      <c r="W285" s="10">
        <v>5</v>
      </c>
      <c r="X285" s="10">
        <v>1.06</v>
      </c>
      <c r="Y285" s="10"/>
      <c r="Z285" s="10"/>
      <c r="AA285" s="10"/>
      <c r="AB285" s="10"/>
      <c r="AC285" s="10">
        <v>5</v>
      </c>
      <c r="AD285" s="10">
        <v>0.25</v>
      </c>
      <c r="AE285" s="10"/>
      <c r="AF285" s="10"/>
      <c r="AG285" s="10"/>
      <c r="AH285" s="10"/>
      <c r="AI285" s="10" t="s">
        <v>158</v>
      </c>
      <c r="AJ285" s="12"/>
      <c r="AK285" s="9">
        <f t="shared" si="5"/>
        <v>1.4445632692438664</v>
      </c>
    </row>
    <row r="286" spans="1:37" x14ac:dyDescent="0.25">
      <c r="A286" s="10">
        <v>285</v>
      </c>
      <c r="B286" s="10">
        <v>33</v>
      </c>
      <c r="C286" s="10" t="s">
        <v>563</v>
      </c>
      <c r="D286" s="50" t="s">
        <v>623</v>
      </c>
      <c r="E286" s="10">
        <v>2005</v>
      </c>
      <c r="F286" s="10" t="s">
        <v>142</v>
      </c>
      <c r="G286" s="10" t="s">
        <v>143</v>
      </c>
      <c r="H286" s="10" t="s">
        <v>143</v>
      </c>
      <c r="I286" s="10" t="s">
        <v>114</v>
      </c>
      <c r="J286" s="10" t="s">
        <v>115</v>
      </c>
      <c r="K286" s="10" t="s">
        <v>304</v>
      </c>
      <c r="L286" s="10">
        <v>656</v>
      </c>
      <c r="M286" s="10" t="s">
        <v>220</v>
      </c>
      <c r="N286" s="10" t="s">
        <v>118</v>
      </c>
      <c r="O286" s="10" t="s">
        <v>119</v>
      </c>
      <c r="P286" s="10" t="s">
        <v>161</v>
      </c>
      <c r="Q286" s="10" t="s">
        <v>305</v>
      </c>
      <c r="R286" s="10" t="s">
        <v>306</v>
      </c>
      <c r="S286" s="10">
        <v>267</v>
      </c>
      <c r="T286" s="11">
        <v>40.588299999999997</v>
      </c>
      <c r="U286" s="11">
        <v>-105.0844</v>
      </c>
      <c r="V286" s="10" t="s">
        <v>307</v>
      </c>
      <c r="W286" s="10">
        <v>10</v>
      </c>
      <c r="X286" s="10">
        <v>2.1</v>
      </c>
      <c r="Y286" s="10"/>
      <c r="Z286" s="10"/>
      <c r="AA286" s="10"/>
      <c r="AB286" s="10"/>
      <c r="AC286" s="10">
        <v>10</v>
      </c>
      <c r="AD286" s="10">
        <v>23.6</v>
      </c>
      <c r="AE286" s="10"/>
      <c r="AF286" s="10"/>
      <c r="AG286" s="10"/>
      <c r="AH286" s="10"/>
      <c r="AI286" s="10" t="s">
        <v>158</v>
      </c>
      <c r="AJ286" s="12"/>
      <c r="AK286" s="9">
        <f t="shared" si="5"/>
        <v>-2.419309367302187</v>
      </c>
    </row>
    <row r="287" spans="1:37" x14ac:dyDescent="0.25">
      <c r="A287" s="10">
        <v>286</v>
      </c>
      <c r="B287" s="10">
        <v>33</v>
      </c>
      <c r="C287" s="10" t="s">
        <v>563</v>
      </c>
      <c r="D287" s="50" t="s">
        <v>623</v>
      </c>
      <c r="E287" s="10">
        <v>2005</v>
      </c>
      <c r="F287" s="10" t="s">
        <v>129</v>
      </c>
      <c r="G287" s="10" t="s">
        <v>113</v>
      </c>
      <c r="H287" s="10" t="s">
        <v>419</v>
      </c>
      <c r="I287" s="10" t="s">
        <v>114</v>
      </c>
      <c r="J287" s="10" t="s">
        <v>115</v>
      </c>
      <c r="K287" s="10" t="s">
        <v>304</v>
      </c>
      <c r="L287" s="10">
        <v>656</v>
      </c>
      <c r="M287" s="10" t="s">
        <v>220</v>
      </c>
      <c r="N287" s="10" t="s">
        <v>118</v>
      </c>
      <c r="O287" s="10" t="s">
        <v>119</v>
      </c>
      <c r="P287" s="10" t="s">
        <v>161</v>
      </c>
      <c r="Q287" s="10" t="s">
        <v>305</v>
      </c>
      <c r="R287" s="10" t="s">
        <v>306</v>
      </c>
      <c r="S287" s="10">
        <v>267</v>
      </c>
      <c r="T287" s="11">
        <v>40.588299999999997</v>
      </c>
      <c r="U287" s="11">
        <v>-105.0844</v>
      </c>
      <c r="V287" s="10" t="s">
        <v>307</v>
      </c>
      <c r="W287" s="10">
        <v>10</v>
      </c>
      <c r="X287" s="10">
        <v>2.98</v>
      </c>
      <c r="Y287" s="10"/>
      <c r="Z287" s="10"/>
      <c r="AA287" s="10"/>
      <c r="AB287" s="10"/>
      <c r="AC287" s="10">
        <v>10</v>
      </c>
      <c r="AD287" s="10">
        <v>2.2400000000000002</v>
      </c>
      <c r="AE287" s="10"/>
      <c r="AF287" s="10"/>
      <c r="AG287" s="10"/>
      <c r="AH287" s="10"/>
      <c r="AI287" s="10" t="s">
        <v>158</v>
      </c>
      <c r="AJ287" s="12"/>
      <c r="AK287" s="9">
        <f t="shared" si="5"/>
        <v>0.28544743465036454</v>
      </c>
    </row>
    <row r="288" spans="1:37" x14ac:dyDescent="0.25">
      <c r="A288" s="10">
        <v>287</v>
      </c>
      <c r="B288" s="10">
        <v>33</v>
      </c>
      <c r="C288" s="10" t="s">
        <v>563</v>
      </c>
      <c r="D288" s="50" t="s">
        <v>623</v>
      </c>
      <c r="E288" s="10">
        <v>2005</v>
      </c>
      <c r="F288" s="10" t="s">
        <v>127</v>
      </c>
      <c r="G288" s="10" t="s">
        <v>128</v>
      </c>
      <c r="H288" s="10" t="s">
        <v>419</v>
      </c>
      <c r="I288" s="10" t="s">
        <v>114</v>
      </c>
      <c r="J288" s="10" t="s">
        <v>115</v>
      </c>
      <c r="K288" s="10" t="s">
        <v>304</v>
      </c>
      <c r="L288" s="10">
        <v>656</v>
      </c>
      <c r="M288" s="10" t="s">
        <v>220</v>
      </c>
      <c r="N288" s="10" t="s">
        <v>118</v>
      </c>
      <c r="O288" s="10" t="s">
        <v>119</v>
      </c>
      <c r="P288" s="10" t="s">
        <v>161</v>
      </c>
      <c r="Q288" s="10" t="s">
        <v>305</v>
      </c>
      <c r="R288" s="10" t="s">
        <v>306</v>
      </c>
      <c r="S288" s="10">
        <v>267</v>
      </c>
      <c r="T288" s="11">
        <v>40.588299999999997</v>
      </c>
      <c r="U288" s="11">
        <v>-105.0844</v>
      </c>
      <c r="V288" s="10" t="s">
        <v>307</v>
      </c>
      <c r="W288" s="10">
        <v>10</v>
      </c>
      <c r="X288" s="10">
        <v>7.0000000000000007E-2</v>
      </c>
      <c r="Y288" s="10"/>
      <c r="Z288" s="10"/>
      <c r="AA288" s="10"/>
      <c r="AB288" s="10"/>
      <c r="AC288" s="10">
        <v>10</v>
      </c>
      <c r="AD288" s="10">
        <v>0.15</v>
      </c>
      <c r="AE288" s="10"/>
      <c r="AF288" s="10"/>
      <c r="AG288" s="10"/>
      <c r="AH288" s="10"/>
      <c r="AI288" s="10" t="s">
        <v>158</v>
      </c>
      <c r="AJ288" s="12"/>
      <c r="AK288" s="9">
        <f t="shared" si="5"/>
        <v>-0.76214005204689661</v>
      </c>
    </row>
    <row r="289" spans="1:37" x14ac:dyDescent="0.25">
      <c r="A289" s="10">
        <v>288</v>
      </c>
      <c r="B289" s="10">
        <v>34</v>
      </c>
      <c r="C289" s="10" t="s">
        <v>564</v>
      </c>
      <c r="D289" s="50" t="s">
        <v>624</v>
      </c>
      <c r="E289" s="10">
        <v>2008</v>
      </c>
      <c r="F289" s="10" t="s">
        <v>142</v>
      </c>
      <c r="G289" s="10" t="s">
        <v>143</v>
      </c>
      <c r="H289" s="10" t="s">
        <v>143</v>
      </c>
      <c r="I289" s="10" t="s">
        <v>132</v>
      </c>
      <c r="J289" s="10" t="s">
        <v>133</v>
      </c>
      <c r="K289" s="10" t="s">
        <v>308</v>
      </c>
      <c r="L289" s="10">
        <v>345</v>
      </c>
      <c r="M289" s="10" t="s">
        <v>309</v>
      </c>
      <c r="N289" s="10" t="s">
        <v>132</v>
      </c>
      <c r="O289" s="10" t="s">
        <v>160</v>
      </c>
      <c r="P289" s="10" t="s">
        <v>120</v>
      </c>
      <c r="Q289" s="10" t="s">
        <v>310</v>
      </c>
      <c r="R289" s="10" t="s">
        <v>157</v>
      </c>
      <c r="S289" s="10">
        <v>0.87999999999999989</v>
      </c>
      <c r="T289" s="11">
        <v>36.310699999999997</v>
      </c>
      <c r="U289" s="11">
        <v>-78.590800000000002</v>
      </c>
      <c r="V289" s="10">
        <v>1999</v>
      </c>
      <c r="W289" s="10"/>
      <c r="X289" s="10">
        <v>559</v>
      </c>
      <c r="Y289" s="10"/>
      <c r="Z289" s="10"/>
      <c r="AA289" s="10"/>
      <c r="AB289" s="10"/>
      <c r="AC289" s="10"/>
      <c r="AD289" s="10">
        <v>96</v>
      </c>
      <c r="AE289" s="10"/>
      <c r="AF289" s="10"/>
      <c r="AG289" s="10"/>
      <c r="AH289" s="10"/>
      <c r="AI289" s="10" t="s">
        <v>311</v>
      </c>
      <c r="AJ289" s="12"/>
      <c r="AK289" s="9">
        <f t="shared" si="5"/>
        <v>1.761801281687263</v>
      </c>
    </row>
    <row r="290" spans="1:37" x14ac:dyDescent="0.25">
      <c r="A290" s="10">
        <v>289</v>
      </c>
      <c r="B290" s="10">
        <v>34</v>
      </c>
      <c r="C290" s="10" t="s">
        <v>564</v>
      </c>
      <c r="D290" s="50" t="s">
        <v>624</v>
      </c>
      <c r="E290" s="10">
        <v>2008</v>
      </c>
      <c r="F290" s="10" t="s">
        <v>142</v>
      </c>
      <c r="G290" s="10" t="s">
        <v>143</v>
      </c>
      <c r="H290" s="10" t="s">
        <v>143</v>
      </c>
      <c r="I290" s="10" t="s">
        <v>132</v>
      </c>
      <c r="J290" s="10" t="s">
        <v>133</v>
      </c>
      <c r="K290" s="10" t="s">
        <v>308</v>
      </c>
      <c r="L290" s="10">
        <v>345</v>
      </c>
      <c r="M290" s="10" t="s">
        <v>309</v>
      </c>
      <c r="N290" s="10" t="s">
        <v>132</v>
      </c>
      <c r="O290" s="10" t="s">
        <v>160</v>
      </c>
      <c r="P290" s="10" t="s">
        <v>120</v>
      </c>
      <c r="Q290" s="10" t="s">
        <v>310</v>
      </c>
      <c r="R290" s="10" t="s">
        <v>157</v>
      </c>
      <c r="S290" s="10">
        <v>0.87999999999999989</v>
      </c>
      <c r="T290" s="11">
        <v>36.310699999999997</v>
      </c>
      <c r="U290" s="11">
        <v>-78.590800000000002</v>
      </c>
      <c r="V290" s="10">
        <v>2000</v>
      </c>
      <c r="W290" s="10"/>
      <c r="X290" s="10">
        <v>982</v>
      </c>
      <c r="Y290" s="10"/>
      <c r="Z290" s="10"/>
      <c r="AA290" s="10"/>
      <c r="AB290" s="10"/>
      <c r="AC290" s="10"/>
      <c r="AD290" s="10">
        <v>191</v>
      </c>
      <c r="AE290" s="10"/>
      <c r="AF290" s="10"/>
      <c r="AG290" s="10"/>
      <c r="AH290" s="10"/>
      <c r="AI290" s="10" t="s">
        <v>311</v>
      </c>
      <c r="AJ290" s="12"/>
      <c r="AK290" s="9">
        <f t="shared" si="5"/>
        <v>1.6373178803078361</v>
      </c>
    </row>
    <row r="291" spans="1:37" x14ac:dyDescent="0.25">
      <c r="A291" s="10">
        <v>290</v>
      </c>
      <c r="B291" s="10">
        <v>34</v>
      </c>
      <c r="C291" s="10" t="s">
        <v>564</v>
      </c>
      <c r="D291" s="50" t="s">
        <v>624</v>
      </c>
      <c r="E291" s="10">
        <v>2008</v>
      </c>
      <c r="F291" s="10" t="s">
        <v>142</v>
      </c>
      <c r="G291" s="10" t="s">
        <v>143</v>
      </c>
      <c r="H291" s="10" t="s">
        <v>143</v>
      </c>
      <c r="I291" s="10" t="s">
        <v>132</v>
      </c>
      <c r="J291" s="10" t="s">
        <v>133</v>
      </c>
      <c r="K291" s="10" t="s">
        <v>312</v>
      </c>
      <c r="L291" s="10">
        <v>393</v>
      </c>
      <c r="M291" s="10" t="s">
        <v>227</v>
      </c>
      <c r="N291" s="10" t="s">
        <v>177</v>
      </c>
      <c r="O291" s="10" t="s">
        <v>119</v>
      </c>
      <c r="P291" s="10" t="s">
        <v>120</v>
      </c>
      <c r="Q291" s="10" t="s">
        <v>310</v>
      </c>
      <c r="R291" s="10" t="s">
        <v>157</v>
      </c>
      <c r="S291" s="10">
        <v>0.87999999999999989</v>
      </c>
      <c r="T291" s="11">
        <v>36.310699999999997</v>
      </c>
      <c r="U291" s="11">
        <v>-78.590800000000002</v>
      </c>
      <c r="V291" s="10">
        <v>1999</v>
      </c>
      <c r="W291" s="10"/>
      <c r="X291" s="10">
        <v>655</v>
      </c>
      <c r="Y291" s="10"/>
      <c r="Z291" s="10"/>
      <c r="AA291" s="10"/>
      <c r="AB291" s="10"/>
      <c r="AC291" s="10"/>
      <c r="AD291" s="10">
        <v>738</v>
      </c>
      <c r="AE291" s="10"/>
      <c r="AF291" s="10"/>
      <c r="AG291" s="10"/>
      <c r="AH291" s="10"/>
      <c r="AI291" s="10" t="s">
        <v>311</v>
      </c>
      <c r="AJ291" s="12"/>
      <c r="AK291" s="9">
        <f t="shared" si="5"/>
        <v>-0.11930858896522058</v>
      </c>
    </row>
    <row r="292" spans="1:37" x14ac:dyDescent="0.25">
      <c r="A292" s="10">
        <v>291</v>
      </c>
      <c r="B292" s="10">
        <v>34</v>
      </c>
      <c r="C292" s="10" t="s">
        <v>564</v>
      </c>
      <c r="D292" s="50" t="s">
        <v>624</v>
      </c>
      <c r="E292" s="10">
        <v>2008</v>
      </c>
      <c r="F292" s="10" t="s">
        <v>142</v>
      </c>
      <c r="G292" s="10" t="s">
        <v>143</v>
      </c>
      <c r="H292" s="10" t="s">
        <v>143</v>
      </c>
      <c r="I292" s="10" t="s">
        <v>132</v>
      </c>
      <c r="J292" s="10" t="s">
        <v>133</v>
      </c>
      <c r="K292" s="10" t="s">
        <v>312</v>
      </c>
      <c r="L292" s="10">
        <v>393</v>
      </c>
      <c r="M292" s="10" t="s">
        <v>227</v>
      </c>
      <c r="N292" s="10" t="s">
        <v>177</v>
      </c>
      <c r="O292" s="10" t="s">
        <v>119</v>
      </c>
      <c r="P292" s="10" t="s">
        <v>120</v>
      </c>
      <c r="Q292" s="10" t="s">
        <v>310</v>
      </c>
      <c r="R292" s="10" t="s">
        <v>157</v>
      </c>
      <c r="S292" s="10">
        <v>0.87999999999999989</v>
      </c>
      <c r="T292" s="11">
        <v>36.310699999999997</v>
      </c>
      <c r="U292" s="11">
        <v>-78.590800000000002</v>
      </c>
      <c r="V292" s="10">
        <v>2000</v>
      </c>
      <c r="W292" s="10"/>
      <c r="X292" s="10">
        <v>1173</v>
      </c>
      <c r="Y292" s="10"/>
      <c r="Z292" s="10"/>
      <c r="AA292" s="10"/>
      <c r="AB292" s="10"/>
      <c r="AC292" s="10"/>
      <c r="AD292" s="10">
        <v>1170</v>
      </c>
      <c r="AE292" s="10"/>
      <c r="AF292" s="10"/>
      <c r="AG292" s="10"/>
      <c r="AH292" s="10"/>
      <c r="AI292" s="10" t="s">
        <v>311</v>
      </c>
      <c r="AJ292" s="12"/>
      <c r="AK292" s="9">
        <f t="shared" si="5"/>
        <v>2.5608208616736505E-3</v>
      </c>
    </row>
    <row r="293" spans="1:37" x14ac:dyDescent="0.25">
      <c r="A293" s="10">
        <v>292</v>
      </c>
      <c r="B293" s="10">
        <v>34</v>
      </c>
      <c r="C293" s="10" t="s">
        <v>564</v>
      </c>
      <c r="D293" s="50" t="s">
        <v>624</v>
      </c>
      <c r="E293" s="10">
        <v>2008</v>
      </c>
      <c r="F293" s="10" t="s">
        <v>142</v>
      </c>
      <c r="G293" s="10" t="s">
        <v>143</v>
      </c>
      <c r="H293" s="10" t="s">
        <v>143</v>
      </c>
      <c r="I293" s="10" t="s">
        <v>132</v>
      </c>
      <c r="J293" s="10" t="s">
        <v>133</v>
      </c>
      <c r="K293" s="10" t="s">
        <v>313</v>
      </c>
      <c r="L293" s="10">
        <v>393</v>
      </c>
      <c r="M293" s="10" t="s">
        <v>227</v>
      </c>
      <c r="N293" s="10" t="s">
        <v>177</v>
      </c>
      <c r="O293" s="10" t="s">
        <v>119</v>
      </c>
      <c r="P293" s="10" t="s">
        <v>120</v>
      </c>
      <c r="Q293" s="10" t="s">
        <v>310</v>
      </c>
      <c r="R293" s="10" t="s">
        <v>157</v>
      </c>
      <c r="S293" s="10">
        <v>0.87999999999999989</v>
      </c>
      <c r="T293" s="11">
        <v>36.310699999999997</v>
      </c>
      <c r="U293" s="11">
        <v>-78.590800000000002</v>
      </c>
      <c r="V293" s="10">
        <v>1999</v>
      </c>
      <c r="W293" s="10"/>
      <c r="X293" s="10">
        <v>738</v>
      </c>
      <c r="Y293" s="10"/>
      <c r="Z293" s="10"/>
      <c r="AA293" s="10"/>
      <c r="AB293" s="10"/>
      <c r="AC293" s="10"/>
      <c r="AD293" s="10">
        <v>222</v>
      </c>
      <c r="AE293" s="10"/>
      <c r="AF293" s="10"/>
      <c r="AG293" s="10"/>
      <c r="AH293" s="10"/>
      <c r="AI293" s="10" t="s">
        <v>311</v>
      </c>
      <c r="AJ293" s="12"/>
      <c r="AK293" s="9">
        <f t="shared" si="5"/>
        <v>1.2012664427281929</v>
      </c>
    </row>
    <row r="294" spans="1:37" x14ac:dyDescent="0.25">
      <c r="A294" s="10">
        <v>293</v>
      </c>
      <c r="B294" s="10">
        <v>34</v>
      </c>
      <c r="C294" s="10" t="s">
        <v>564</v>
      </c>
      <c r="D294" s="50" t="s">
        <v>624</v>
      </c>
      <c r="E294" s="10">
        <v>2008</v>
      </c>
      <c r="F294" s="10" t="s">
        <v>142</v>
      </c>
      <c r="G294" s="10" t="s">
        <v>143</v>
      </c>
      <c r="H294" s="10" t="s">
        <v>143</v>
      </c>
      <c r="I294" s="10" t="s">
        <v>132</v>
      </c>
      <c r="J294" s="10" t="s">
        <v>133</v>
      </c>
      <c r="K294" s="10" t="s">
        <v>313</v>
      </c>
      <c r="L294" s="10">
        <v>393</v>
      </c>
      <c r="M294" s="10" t="s">
        <v>227</v>
      </c>
      <c r="N294" s="10" t="s">
        <v>177</v>
      </c>
      <c r="O294" s="10" t="s">
        <v>119</v>
      </c>
      <c r="P294" s="10" t="s">
        <v>120</v>
      </c>
      <c r="Q294" s="10" t="s">
        <v>310</v>
      </c>
      <c r="R294" s="10" t="s">
        <v>157</v>
      </c>
      <c r="S294" s="10">
        <v>0.87999999999999989</v>
      </c>
      <c r="T294" s="11">
        <v>36.310699999999997</v>
      </c>
      <c r="U294" s="11">
        <v>-78.590800000000002</v>
      </c>
      <c r="V294" s="10">
        <v>2000</v>
      </c>
      <c r="W294" s="10"/>
      <c r="X294" s="10">
        <v>1170</v>
      </c>
      <c r="Y294" s="10"/>
      <c r="Z294" s="10"/>
      <c r="AA294" s="10"/>
      <c r="AB294" s="10"/>
      <c r="AC294" s="10"/>
      <c r="AD294" s="10">
        <v>467</v>
      </c>
      <c r="AE294" s="10"/>
      <c r="AF294" s="10"/>
      <c r="AG294" s="10"/>
      <c r="AH294" s="10"/>
      <c r="AI294" s="10" t="s">
        <v>311</v>
      </c>
      <c r="AJ294" s="12"/>
      <c r="AK294" s="9">
        <f t="shared" si="5"/>
        <v>0.91842977012290439</v>
      </c>
    </row>
    <row r="295" spans="1:37" x14ac:dyDescent="0.25">
      <c r="A295" s="10">
        <v>294</v>
      </c>
      <c r="B295" s="10">
        <v>35</v>
      </c>
      <c r="C295" s="10" t="s">
        <v>565</v>
      </c>
      <c r="D295" s="50" t="s">
        <v>625</v>
      </c>
      <c r="E295" s="10">
        <v>2003</v>
      </c>
      <c r="F295" s="10" t="s">
        <v>112</v>
      </c>
      <c r="G295" s="10" t="s">
        <v>113</v>
      </c>
      <c r="H295" s="10" t="s">
        <v>419</v>
      </c>
      <c r="I295" s="10" t="s">
        <v>132</v>
      </c>
      <c r="J295" s="10" t="s">
        <v>133</v>
      </c>
      <c r="K295" s="10" t="s">
        <v>314</v>
      </c>
      <c r="L295" s="10">
        <v>554</v>
      </c>
      <c r="M295" s="10" t="s">
        <v>135</v>
      </c>
      <c r="N295" s="10" t="s">
        <v>136</v>
      </c>
      <c r="O295" s="10" t="s">
        <v>119</v>
      </c>
      <c r="P295" s="10" t="s">
        <v>120</v>
      </c>
      <c r="Q295" s="10" t="s">
        <v>315</v>
      </c>
      <c r="R295" s="10" t="s">
        <v>157</v>
      </c>
      <c r="S295" s="10"/>
      <c r="T295" s="11">
        <v>35.384900000000002</v>
      </c>
      <c r="U295" s="11">
        <v>-77.992800000000003</v>
      </c>
      <c r="V295" s="10" t="s">
        <v>316</v>
      </c>
      <c r="W295" s="10">
        <v>16</v>
      </c>
      <c r="X295" s="10">
        <v>8.4</v>
      </c>
      <c r="Y295" s="10"/>
      <c r="Z295" s="10"/>
      <c r="AA295" s="10"/>
      <c r="AB295" s="10"/>
      <c r="AC295" s="10">
        <v>16</v>
      </c>
      <c r="AD295" s="10">
        <v>1.9</v>
      </c>
      <c r="AE295" s="10"/>
      <c r="AF295" s="10"/>
      <c r="AG295" s="10"/>
      <c r="AH295" s="10"/>
      <c r="AI295" s="10" t="s">
        <v>158</v>
      </c>
      <c r="AJ295" s="12"/>
      <c r="AK295" s="9">
        <f t="shared" si="5"/>
        <v>1.4863778196768733</v>
      </c>
    </row>
    <row r="296" spans="1:37" x14ac:dyDescent="0.25">
      <c r="A296" s="10">
        <v>295</v>
      </c>
      <c r="B296" s="10">
        <v>35</v>
      </c>
      <c r="C296" s="10" t="s">
        <v>565</v>
      </c>
      <c r="D296" s="50" t="s">
        <v>625</v>
      </c>
      <c r="E296" s="10">
        <v>2003</v>
      </c>
      <c r="F296" s="10" t="s">
        <v>112</v>
      </c>
      <c r="G296" s="10" t="s">
        <v>113</v>
      </c>
      <c r="H296" s="10" t="s">
        <v>419</v>
      </c>
      <c r="I296" s="10" t="s">
        <v>132</v>
      </c>
      <c r="J296" s="10" t="s">
        <v>133</v>
      </c>
      <c r="K296" s="10" t="s">
        <v>317</v>
      </c>
      <c r="L296" s="10">
        <v>393</v>
      </c>
      <c r="M296" s="10" t="s">
        <v>227</v>
      </c>
      <c r="N296" s="10" t="s">
        <v>177</v>
      </c>
      <c r="O296" s="10" t="s">
        <v>119</v>
      </c>
      <c r="P296" s="10" t="s">
        <v>120</v>
      </c>
      <c r="Q296" s="10" t="s">
        <v>315</v>
      </c>
      <c r="R296" s="10" t="s">
        <v>157</v>
      </c>
      <c r="S296" s="10"/>
      <c r="T296" s="11">
        <v>35.384900000000002</v>
      </c>
      <c r="U296" s="11">
        <v>-77.992800000000003</v>
      </c>
      <c r="V296" s="10" t="s">
        <v>316</v>
      </c>
      <c r="W296" s="10">
        <v>16</v>
      </c>
      <c r="X296" s="10">
        <v>8.1</v>
      </c>
      <c r="Y296" s="10"/>
      <c r="Z296" s="10"/>
      <c r="AA296" s="10"/>
      <c r="AB296" s="10"/>
      <c r="AC296" s="10">
        <v>16</v>
      </c>
      <c r="AD296" s="10">
        <v>6.3</v>
      </c>
      <c r="AE296" s="10"/>
      <c r="AF296" s="10"/>
      <c r="AG296" s="10"/>
      <c r="AH296" s="10"/>
      <c r="AI296" s="10" t="s">
        <v>158</v>
      </c>
      <c r="AJ296" s="12"/>
      <c r="AK296" s="9">
        <f t="shared" si="5"/>
        <v>0.251314428280906</v>
      </c>
    </row>
    <row r="297" spans="1:37" x14ac:dyDescent="0.25">
      <c r="A297" s="10">
        <v>296</v>
      </c>
      <c r="B297" s="10">
        <v>35</v>
      </c>
      <c r="C297" s="10" t="s">
        <v>565</v>
      </c>
      <c r="D297" s="50" t="s">
        <v>625</v>
      </c>
      <c r="E297" s="10">
        <v>2003</v>
      </c>
      <c r="F297" s="10" t="s">
        <v>112</v>
      </c>
      <c r="G297" s="10" t="s">
        <v>113</v>
      </c>
      <c r="H297" s="10" t="s">
        <v>419</v>
      </c>
      <c r="I297" s="10" t="s">
        <v>132</v>
      </c>
      <c r="J297" s="10" t="s">
        <v>133</v>
      </c>
      <c r="K297" s="10" t="s">
        <v>318</v>
      </c>
      <c r="L297" s="10">
        <v>554</v>
      </c>
      <c r="M297" s="10" t="s">
        <v>135</v>
      </c>
      <c r="N297" s="10" t="s">
        <v>136</v>
      </c>
      <c r="O297" s="10" t="s">
        <v>119</v>
      </c>
      <c r="P297" s="10" t="s">
        <v>120</v>
      </c>
      <c r="Q297" s="10" t="s">
        <v>315</v>
      </c>
      <c r="R297" s="10" t="s">
        <v>157</v>
      </c>
      <c r="S297" s="10"/>
      <c r="T297" s="11">
        <v>35.384900000000002</v>
      </c>
      <c r="U297" s="11">
        <v>-77.992800000000003</v>
      </c>
      <c r="V297" s="10" t="s">
        <v>316</v>
      </c>
      <c r="W297" s="10">
        <v>109</v>
      </c>
      <c r="X297" s="10">
        <v>7.5</v>
      </c>
      <c r="Y297" s="10"/>
      <c r="Z297" s="10"/>
      <c r="AA297" s="10"/>
      <c r="AB297" s="10"/>
      <c r="AC297" s="10">
        <v>109</v>
      </c>
      <c r="AD297" s="10">
        <v>1.9</v>
      </c>
      <c r="AE297" s="10"/>
      <c r="AF297" s="10"/>
      <c r="AG297" s="10"/>
      <c r="AH297" s="10"/>
      <c r="AI297" s="10" t="s">
        <v>158</v>
      </c>
      <c r="AJ297" s="12"/>
      <c r="AK297" s="9">
        <f t="shared" si="5"/>
        <v>1.3730491343698701</v>
      </c>
    </row>
    <row r="298" spans="1:37" x14ac:dyDescent="0.25">
      <c r="A298" s="10">
        <v>297</v>
      </c>
      <c r="B298" s="10">
        <v>35</v>
      </c>
      <c r="C298" s="10" t="s">
        <v>565</v>
      </c>
      <c r="D298" s="50" t="s">
        <v>625</v>
      </c>
      <c r="E298" s="10">
        <v>2003</v>
      </c>
      <c r="F298" s="10" t="s">
        <v>112</v>
      </c>
      <c r="G298" s="10" t="s">
        <v>113</v>
      </c>
      <c r="H298" s="10" t="s">
        <v>419</v>
      </c>
      <c r="I298" s="10" t="s">
        <v>132</v>
      </c>
      <c r="J298" s="10" t="s">
        <v>133</v>
      </c>
      <c r="K298" s="10" t="s">
        <v>314</v>
      </c>
      <c r="L298" s="10">
        <v>554</v>
      </c>
      <c r="M298" s="10" t="s">
        <v>135</v>
      </c>
      <c r="N298" s="10" t="s">
        <v>136</v>
      </c>
      <c r="O298" s="10" t="s">
        <v>119</v>
      </c>
      <c r="P298" s="10" t="s">
        <v>120</v>
      </c>
      <c r="Q298" s="10" t="s">
        <v>315</v>
      </c>
      <c r="R298" s="10" t="s">
        <v>157</v>
      </c>
      <c r="S298" s="10"/>
      <c r="T298" s="11">
        <v>35.384900000000002</v>
      </c>
      <c r="U298" s="11">
        <v>-77.992800000000003</v>
      </c>
      <c r="V298" s="10" t="s">
        <v>316</v>
      </c>
      <c r="W298" s="10">
        <v>40</v>
      </c>
      <c r="X298" s="10">
        <v>6.8</v>
      </c>
      <c r="Y298" s="10"/>
      <c r="Z298" s="10"/>
      <c r="AA298" s="10"/>
      <c r="AB298" s="10"/>
      <c r="AC298" s="10">
        <v>40</v>
      </c>
      <c r="AD298" s="10">
        <v>2.1</v>
      </c>
      <c r="AE298" s="10"/>
      <c r="AF298" s="10"/>
      <c r="AG298" s="10"/>
      <c r="AH298" s="10"/>
      <c r="AI298" s="10" t="s">
        <v>158</v>
      </c>
      <c r="AJ298" s="12"/>
      <c r="AK298" s="9">
        <f t="shared" si="5"/>
        <v>1.1749852674526835</v>
      </c>
    </row>
    <row r="299" spans="1:37" x14ac:dyDescent="0.25">
      <c r="A299" s="10">
        <v>298</v>
      </c>
      <c r="B299" s="10">
        <v>35</v>
      </c>
      <c r="C299" s="10" t="s">
        <v>565</v>
      </c>
      <c r="D299" s="50" t="s">
        <v>625</v>
      </c>
      <c r="E299" s="10">
        <v>2003</v>
      </c>
      <c r="F299" s="10" t="s">
        <v>112</v>
      </c>
      <c r="G299" s="10" t="s">
        <v>113</v>
      </c>
      <c r="H299" s="10" t="s">
        <v>419</v>
      </c>
      <c r="I299" s="10" t="s">
        <v>132</v>
      </c>
      <c r="J299" s="10" t="s">
        <v>133</v>
      </c>
      <c r="K299" s="10" t="s">
        <v>317</v>
      </c>
      <c r="L299" s="10">
        <v>393</v>
      </c>
      <c r="M299" s="10" t="s">
        <v>227</v>
      </c>
      <c r="N299" s="10" t="s">
        <v>177</v>
      </c>
      <c r="O299" s="10" t="s">
        <v>119</v>
      </c>
      <c r="P299" s="10" t="s">
        <v>120</v>
      </c>
      <c r="Q299" s="10" t="s">
        <v>315</v>
      </c>
      <c r="R299" s="10" t="s">
        <v>157</v>
      </c>
      <c r="S299" s="10"/>
      <c r="T299" s="11">
        <v>35.384900000000002</v>
      </c>
      <c r="U299" s="11">
        <v>-77.992800000000003</v>
      </c>
      <c r="V299" s="10" t="s">
        <v>316</v>
      </c>
      <c r="W299" s="10">
        <v>80</v>
      </c>
      <c r="X299" s="10">
        <v>10.8</v>
      </c>
      <c r="Y299" s="10"/>
      <c r="Z299" s="10"/>
      <c r="AA299" s="10"/>
      <c r="AB299" s="10"/>
      <c r="AC299" s="10">
        <v>80</v>
      </c>
      <c r="AD299" s="10">
        <v>7</v>
      </c>
      <c r="AE299" s="10"/>
      <c r="AF299" s="10"/>
      <c r="AG299" s="10"/>
      <c r="AH299" s="10"/>
      <c r="AI299" s="10" t="s">
        <v>158</v>
      </c>
      <c r="AJ299" s="12"/>
      <c r="AK299" s="9">
        <f t="shared" si="5"/>
        <v>0.43363598507486073</v>
      </c>
    </row>
    <row r="300" spans="1:37" x14ac:dyDescent="0.25">
      <c r="A300" s="10">
        <v>299</v>
      </c>
      <c r="B300" s="10">
        <v>35</v>
      </c>
      <c r="C300" s="10" t="s">
        <v>565</v>
      </c>
      <c r="D300" s="50" t="s">
        <v>625</v>
      </c>
      <c r="E300" s="10">
        <v>2003</v>
      </c>
      <c r="F300" s="10" t="s">
        <v>112</v>
      </c>
      <c r="G300" s="10" t="s">
        <v>113</v>
      </c>
      <c r="H300" s="10" t="s">
        <v>419</v>
      </c>
      <c r="I300" s="10" t="s">
        <v>132</v>
      </c>
      <c r="J300" s="10" t="s">
        <v>133</v>
      </c>
      <c r="K300" s="10" t="s">
        <v>318</v>
      </c>
      <c r="L300" s="10">
        <v>554</v>
      </c>
      <c r="M300" s="10" t="s">
        <v>135</v>
      </c>
      <c r="N300" s="10" t="s">
        <v>136</v>
      </c>
      <c r="O300" s="10" t="s">
        <v>119</v>
      </c>
      <c r="P300" s="10" t="s">
        <v>120</v>
      </c>
      <c r="Q300" s="10" t="s">
        <v>315</v>
      </c>
      <c r="R300" s="10" t="s">
        <v>157</v>
      </c>
      <c r="S300" s="10"/>
      <c r="T300" s="11">
        <v>35.384900000000002</v>
      </c>
      <c r="U300" s="11">
        <v>-77.992800000000003</v>
      </c>
      <c r="V300" s="10" t="s">
        <v>316</v>
      </c>
      <c r="W300" s="10">
        <v>110</v>
      </c>
      <c r="X300" s="10">
        <v>11.6</v>
      </c>
      <c r="Y300" s="10"/>
      <c r="Z300" s="10"/>
      <c r="AA300" s="10"/>
      <c r="AB300" s="10"/>
      <c r="AC300" s="10">
        <v>110</v>
      </c>
      <c r="AD300" s="10">
        <v>5.7</v>
      </c>
      <c r="AE300" s="10"/>
      <c r="AF300" s="10"/>
      <c r="AG300" s="10"/>
      <c r="AH300" s="10"/>
      <c r="AI300" s="10" t="s">
        <v>158</v>
      </c>
      <c r="AJ300" s="12"/>
      <c r="AK300" s="9">
        <f t="shared" si="5"/>
        <v>0.71053892327181434</v>
      </c>
    </row>
    <row r="301" spans="1:37" x14ac:dyDescent="0.25">
      <c r="A301" s="10">
        <v>300</v>
      </c>
      <c r="B301" s="10">
        <v>36</v>
      </c>
      <c r="C301" s="10" t="s">
        <v>566</v>
      </c>
      <c r="D301" s="50" t="s">
        <v>626</v>
      </c>
      <c r="E301" s="10">
        <v>2020</v>
      </c>
      <c r="F301" s="10" t="s">
        <v>125</v>
      </c>
      <c r="G301" s="10" t="s">
        <v>113</v>
      </c>
      <c r="H301" s="10" t="s">
        <v>419</v>
      </c>
      <c r="I301" s="10" t="s">
        <v>114</v>
      </c>
      <c r="J301" s="10" t="s">
        <v>115</v>
      </c>
      <c r="K301" s="10" t="s">
        <v>319</v>
      </c>
      <c r="L301" s="10">
        <v>1000</v>
      </c>
      <c r="M301" s="10" t="s">
        <v>117</v>
      </c>
      <c r="N301" s="10" t="s">
        <v>118</v>
      </c>
      <c r="O301" s="10" t="s">
        <v>119</v>
      </c>
      <c r="P301" s="10" t="s">
        <v>120</v>
      </c>
      <c r="Q301" s="10" t="s">
        <v>320</v>
      </c>
      <c r="R301" s="10" t="s">
        <v>212</v>
      </c>
      <c r="S301" s="10"/>
      <c r="T301" s="11">
        <v>27.763400000000001</v>
      </c>
      <c r="U301" s="11">
        <v>-82.543700000000001</v>
      </c>
      <c r="V301" s="10" t="s">
        <v>181</v>
      </c>
      <c r="W301" s="10">
        <v>17</v>
      </c>
      <c r="X301" s="10">
        <v>1.49</v>
      </c>
      <c r="Y301" s="10">
        <v>0.41</v>
      </c>
      <c r="Z301" s="10"/>
      <c r="AA301" s="10"/>
      <c r="AB301" s="10"/>
      <c r="AC301" s="10">
        <v>20</v>
      </c>
      <c r="AD301" s="10">
        <v>0.44</v>
      </c>
      <c r="AE301" s="10">
        <v>0.26</v>
      </c>
      <c r="AF301" s="10"/>
      <c r="AG301" s="10"/>
      <c r="AH301" s="10"/>
      <c r="AI301" s="10" t="s">
        <v>158</v>
      </c>
      <c r="AJ301" s="12"/>
      <c r="AK301" s="9">
        <f t="shared" si="5"/>
        <v>1.219756672027198</v>
      </c>
    </row>
    <row r="302" spans="1:37" x14ac:dyDescent="0.25">
      <c r="A302" s="10">
        <v>301</v>
      </c>
      <c r="B302" s="10">
        <v>36</v>
      </c>
      <c r="C302" s="10" t="s">
        <v>566</v>
      </c>
      <c r="D302" s="50" t="s">
        <v>626</v>
      </c>
      <c r="E302" s="10">
        <v>2020</v>
      </c>
      <c r="F302" s="10" t="s">
        <v>217</v>
      </c>
      <c r="G302" s="10" t="s">
        <v>113</v>
      </c>
      <c r="H302" s="10" t="s">
        <v>419</v>
      </c>
      <c r="I302" s="10" t="s">
        <v>114</v>
      </c>
      <c r="J302" s="10" t="s">
        <v>115</v>
      </c>
      <c r="K302" s="10" t="s">
        <v>319</v>
      </c>
      <c r="L302" s="10">
        <v>1000</v>
      </c>
      <c r="M302" s="10" t="s">
        <v>117</v>
      </c>
      <c r="N302" s="10" t="s">
        <v>118</v>
      </c>
      <c r="O302" s="10" t="s">
        <v>119</v>
      </c>
      <c r="P302" s="10" t="s">
        <v>120</v>
      </c>
      <c r="Q302" s="10" t="s">
        <v>320</v>
      </c>
      <c r="R302" s="10" t="s">
        <v>212</v>
      </c>
      <c r="S302" s="10"/>
      <c r="T302" s="11">
        <v>27.763400000000001</v>
      </c>
      <c r="U302" s="11">
        <v>-82.543700000000001</v>
      </c>
      <c r="V302" s="10" t="s">
        <v>181</v>
      </c>
      <c r="W302" s="10">
        <v>17</v>
      </c>
      <c r="X302" s="10">
        <v>1.1599999999999999</v>
      </c>
      <c r="Y302" s="10">
        <v>0.53</v>
      </c>
      <c r="Z302" s="10"/>
      <c r="AA302" s="10"/>
      <c r="AB302" s="10"/>
      <c r="AC302" s="10">
        <v>20</v>
      </c>
      <c r="AD302" s="10">
        <v>0.73</v>
      </c>
      <c r="AE302" s="10">
        <v>0.28999999999999998</v>
      </c>
      <c r="AF302" s="10"/>
      <c r="AG302" s="10"/>
      <c r="AH302" s="10"/>
      <c r="AI302" s="10" t="s">
        <v>158</v>
      </c>
      <c r="AJ302" s="12"/>
      <c r="AK302" s="9">
        <f t="shared" si="5"/>
        <v>0.46313074995797349</v>
      </c>
    </row>
    <row r="303" spans="1:37" x14ac:dyDescent="0.25">
      <c r="A303" s="10">
        <v>302</v>
      </c>
      <c r="B303" s="10">
        <v>36</v>
      </c>
      <c r="C303" s="10" t="s">
        <v>566</v>
      </c>
      <c r="D303" s="50" t="s">
        <v>626</v>
      </c>
      <c r="E303" s="10">
        <v>2020</v>
      </c>
      <c r="F303" s="10" t="s">
        <v>129</v>
      </c>
      <c r="G303" s="10" t="s">
        <v>113</v>
      </c>
      <c r="H303" s="10" t="s">
        <v>419</v>
      </c>
      <c r="I303" s="10" t="s">
        <v>114</v>
      </c>
      <c r="J303" s="10" t="s">
        <v>115</v>
      </c>
      <c r="K303" s="10" t="s">
        <v>319</v>
      </c>
      <c r="L303" s="10">
        <v>1000</v>
      </c>
      <c r="M303" s="10" t="s">
        <v>117</v>
      </c>
      <c r="N303" s="10" t="s">
        <v>118</v>
      </c>
      <c r="O303" s="10" t="s">
        <v>119</v>
      </c>
      <c r="P303" s="10" t="s">
        <v>120</v>
      </c>
      <c r="Q303" s="10" t="s">
        <v>320</v>
      </c>
      <c r="R303" s="10" t="s">
        <v>212</v>
      </c>
      <c r="S303" s="10"/>
      <c r="T303" s="11">
        <v>27.763400000000001</v>
      </c>
      <c r="U303" s="11">
        <v>-82.543700000000001</v>
      </c>
      <c r="V303" s="10" t="s">
        <v>181</v>
      </c>
      <c r="W303" s="10">
        <v>17</v>
      </c>
      <c r="X303" s="10">
        <v>3.13</v>
      </c>
      <c r="Y303" s="10">
        <v>0.94</v>
      </c>
      <c r="Z303" s="10"/>
      <c r="AA303" s="10"/>
      <c r="AB303" s="10"/>
      <c r="AC303" s="10">
        <v>20</v>
      </c>
      <c r="AD303" s="10">
        <v>1.54</v>
      </c>
      <c r="AE303" s="10">
        <v>0.56999999999999995</v>
      </c>
      <c r="AF303" s="10"/>
      <c r="AG303" s="10"/>
      <c r="AH303" s="10"/>
      <c r="AI303" s="10" t="s">
        <v>158</v>
      </c>
      <c r="AJ303" s="12"/>
      <c r="AK303" s="9">
        <f t="shared" si="5"/>
        <v>0.70925058812652397</v>
      </c>
    </row>
    <row r="304" spans="1:37" x14ac:dyDescent="0.25">
      <c r="A304" s="10">
        <v>303</v>
      </c>
      <c r="B304" s="10">
        <v>36</v>
      </c>
      <c r="C304" s="10" t="s">
        <v>566</v>
      </c>
      <c r="D304" s="50" t="s">
        <v>626</v>
      </c>
      <c r="E304" s="10">
        <v>2020</v>
      </c>
      <c r="F304" s="10" t="s">
        <v>125</v>
      </c>
      <c r="G304" s="10" t="s">
        <v>113</v>
      </c>
      <c r="H304" s="10" t="s">
        <v>419</v>
      </c>
      <c r="I304" s="10" t="s">
        <v>114</v>
      </c>
      <c r="J304" s="10" t="s">
        <v>115</v>
      </c>
      <c r="K304" s="10" t="s">
        <v>321</v>
      </c>
      <c r="L304" s="10">
        <v>1000</v>
      </c>
      <c r="M304" s="10" t="s">
        <v>117</v>
      </c>
      <c r="N304" s="10" t="s">
        <v>118</v>
      </c>
      <c r="O304" s="10" t="s">
        <v>119</v>
      </c>
      <c r="P304" s="10" t="s">
        <v>120</v>
      </c>
      <c r="Q304" s="10" t="s">
        <v>320</v>
      </c>
      <c r="R304" s="10" t="s">
        <v>212</v>
      </c>
      <c r="S304" s="10"/>
      <c r="T304" s="11">
        <v>27.763400000000001</v>
      </c>
      <c r="U304" s="11">
        <v>-82.543700000000001</v>
      </c>
      <c r="V304" s="10" t="s">
        <v>181</v>
      </c>
      <c r="W304" s="10">
        <v>17</v>
      </c>
      <c r="X304" s="10">
        <v>1.49</v>
      </c>
      <c r="Y304" s="10">
        <v>0.41</v>
      </c>
      <c r="Z304" s="10"/>
      <c r="AA304" s="10"/>
      <c r="AB304" s="10"/>
      <c r="AC304" s="10">
        <v>20</v>
      </c>
      <c r="AD304" s="10">
        <v>0.25</v>
      </c>
      <c r="AE304" s="10">
        <v>0.14799999999999999</v>
      </c>
      <c r="AF304" s="10"/>
      <c r="AG304" s="10"/>
      <c r="AH304" s="10"/>
      <c r="AI304" s="10" t="s">
        <v>158</v>
      </c>
      <c r="AJ304" s="12"/>
      <c r="AK304" s="9">
        <f t="shared" si="5"/>
        <v>1.7850704810772584</v>
      </c>
    </row>
    <row r="305" spans="1:37" x14ac:dyDescent="0.25">
      <c r="A305" s="10">
        <v>304</v>
      </c>
      <c r="B305" s="10">
        <v>36</v>
      </c>
      <c r="C305" s="10" t="s">
        <v>566</v>
      </c>
      <c r="D305" s="50" t="s">
        <v>626</v>
      </c>
      <c r="E305" s="10">
        <v>2020</v>
      </c>
      <c r="F305" s="10" t="s">
        <v>217</v>
      </c>
      <c r="G305" s="10" t="s">
        <v>113</v>
      </c>
      <c r="H305" s="10" t="s">
        <v>419</v>
      </c>
      <c r="I305" s="10" t="s">
        <v>114</v>
      </c>
      <c r="J305" s="10" t="s">
        <v>115</v>
      </c>
      <c r="K305" s="10" t="s">
        <v>321</v>
      </c>
      <c r="L305" s="10">
        <v>1000</v>
      </c>
      <c r="M305" s="10" t="s">
        <v>117</v>
      </c>
      <c r="N305" s="10" t="s">
        <v>118</v>
      </c>
      <c r="O305" s="10" t="s">
        <v>119</v>
      </c>
      <c r="P305" s="10" t="s">
        <v>120</v>
      </c>
      <c r="Q305" s="10" t="s">
        <v>320</v>
      </c>
      <c r="R305" s="10" t="s">
        <v>212</v>
      </c>
      <c r="S305" s="10"/>
      <c r="T305" s="11">
        <v>27.763400000000001</v>
      </c>
      <c r="U305" s="11">
        <v>-82.543700000000001</v>
      </c>
      <c r="V305" s="10" t="s">
        <v>181</v>
      </c>
      <c r="W305" s="10">
        <v>17</v>
      </c>
      <c r="X305" s="10">
        <v>1.1599999999999999</v>
      </c>
      <c r="Y305" s="10">
        <v>0.53</v>
      </c>
      <c r="Z305" s="10"/>
      <c r="AA305" s="10"/>
      <c r="AB305" s="10"/>
      <c r="AC305" s="10">
        <v>20</v>
      </c>
      <c r="AD305" s="10">
        <v>0.22</v>
      </c>
      <c r="AE305" s="10">
        <v>0.2</v>
      </c>
      <c r="AF305" s="10"/>
      <c r="AG305" s="10"/>
      <c r="AH305" s="10"/>
      <c r="AI305" s="10" t="s">
        <v>158</v>
      </c>
      <c r="AJ305" s="12"/>
      <c r="AK305" s="9">
        <f t="shared" si="5"/>
        <v>1.6625477377480486</v>
      </c>
    </row>
    <row r="306" spans="1:37" x14ac:dyDescent="0.25">
      <c r="A306" s="10">
        <v>305</v>
      </c>
      <c r="B306" s="10">
        <v>36</v>
      </c>
      <c r="C306" s="10" t="s">
        <v>566</v>
      </c>
      <c r="D306" s="50" t="s">
        <v>626</v>
      </c>
      <c r="E306" s="10">
        <v>2020</v>
      </c>
      <c r="F306" s="10" t="s">
        <v>129</v>
      </c>
      <c r="G306" s="10" t="s">
        <v>113</v>
      </c>
      <c r="H306" s="10" t="s">
        <v>419</v>
      </c>
      <c r="I306" s="10" t="s">
        <v>114</v>
      </c>
      <c r="J306" s="10" t="s">
        <v>115</v>
      </c>
      <c r="K306" s="10" t="s">
        <v>321</v>
      </c>
      <c r="L306" s="10">
        <v>1000</v>
      </c>
      <c r="M306" s="10" t="s">
        <v>117</v>
      </c>
      <c r="N306" s="10" t="s">
        <v>118</v>
      </c>
      <c r="O306" s="10" t="s">
        <v>119</v>
      </c>
      <c r="P306" s="10" t="s">
        <v>120</v>
      </c>
      <c r="Q306" s="10" t="s">
        <v>320</v>
      </c>
      <c r="R306" s="10" t="s">
        <v>212</v>
      </c>
      <c r="S306" s="10"/>
      <c r="T306" s="11">
        <v>27.763400000000001</v>
      </c>
      <c r="U306" s="11">
        <v>-82.543700000000001</v>
      </c>
      <c r="V306" s="10" t="s">
        <v>181</v>
      </c>
      <c r="W306" s="10">
        <v>17</v>
      </c>
      <c r="X306" s="10">
        <v>3.13</v>
      </c>
      <c r="Y306" s="10">
        <v>0.94</v>
      </c>
      <c r="Z306" s="10"/>
      <c r="AA306" s="10"/>
      <c r="AB306" s="10"/>
      <c r="AC306" s="10">
        <v>20</v>
      </c>
      <c r="AD306" s="10">
        <v>0.75</v>
      </c>
      <c r="AE306" s="10">
        <v>0.308</v>
      </c>
      <c r="AF306" s="10"/>
      <c r="AG306" s="10"/>
      <c r="AH306" s="10"/>
      <c r="AI306" s="10" t="s">
        <v>158</v>
      </c>
      <c r="AJ306" s="12"/>
      <c r="AK306" s="9">
        <f t="shared" si="5"/>
        <v>1.4287150770038426</v>
      </c>
    </row>
    <row r="307" spans="1:37" x14ac:dyDescent="0.25">
      <c r="A307" s="10">
        <v>306</v>
      </c>
      <c r="B307" s="10">
        <v>37</v>
      </c>
      <c r="C307" s="10" t="s">
        <v>567</v>
      </c>
      <c r="D307" s="50" t="s">
        <v>627</v>
      </c>
      <c r="E307" s="10">
        <v>2018</v>
      </c>
      <c r="F307" s="10" t="s">
        <v>169</v>
      </c>
      <c r="G307" s="10" t="s">
        <v>128</v>
      </c>
      <c r="H307" s="10" t="s">
        <v>419</v>
      </c>
      <c r="I307" s="10" t="s">
        <v>132</v>
      </c>
      <c r="J307" s="10" t="s">
        <v>133</v>
      </c>
      <c r="K307" s="10" t="s">
        <v>322</v>
      </c>
      <c r="L307" s="10">
        <v>1013</v>
      </c>
      <c r="M307" s="10" t="s">
        <v>176</v>
      </c>
      <c r="N307" s="10" t="s">
        <v>177</v>
      </c>
      <c r="O307" s="10" t="s">
        <v>119</v>
      </c>
      <c r="P307" s="10" t="s">
        <v>161</v>
      </c>
      <c r="Q307" s="10" t="s">
        <v>323</v>
      </c>
      <c r="R307" s="10" t="s">
        <v>291</v>
      </c>
      <c r="S307" s="10">
        <v>7.7</v>
      </c>
      <c r="T307" s="11">
        <v>45.153799999999997</v>
      </c>
      <c r="U307" s="11">
        <v>-94.019099999999995</v>
      </c>
      <c r="V307" s="10">
        <v>2015</v>
      </c>
      <c r="W307" s="10">
        <v>13</v>
      </c>
      <c r="X307" s="10">
        <v>0.15820000000000001</v>
      </c>
      <c r="Y307" s="10"/>
      <c r="Z307" s="10"/>
      <c r="AA307" s="10"/>
      <c r="AB307" s="10"/>
      <c r="AC307" s="10">
        <v>13</v>
      </c>
      <c r="AD307" s="10">
        <v>5.6099999999999997E-2</v>
      </c>
      <c r="AE307" s="10"/>
      <c r="AF307" s="10"/>
      <c r="AG307" s="10"/>
      <c r="AH307" s="10"/>
      <c r="AI307" s="10" t="s">
        <v>158</v>
      </c>
      <c r="AJ307" s="12"/>
      <c r="AK307" s="9">
        <f t="shared" si="5"/>
        <v>1.0367242428049031</v>
      </c>
    </row>
    <row r="308" spans="1:37" x14ac:dyDescent="0.25">
      <c r="A308" s="10">
        <v>307</v>
      </c>
      <c r="B308" s="10">
        <v>37</v>
      </c>
      <c r="C308" s="10" t="s">
        <v>567</v>
      </c>
      <c r="D308" s="50" t="s">
        <v>627</v>
      </c>
      <c r="E308" s="10">
        <v>2018</v>
      </c>
      <c r="F308" s="10" t="s">
        <v>169</v>
      </c>
      <c r="G308" s="10" t="s">
        <v>128</v>
      </c>
      <c r="H308" s="10" t="s">
        <v>419</v>
      </c>
      <c r="I308" s="10" t="s">
        <v>242</v>
      </c>
      <c r="J308" s="10" t="s">
        <v>115</v>
      </c>
      <c r="K308" s="10" t="s">
        <v>324</v>
      </c>
      <c r="L308" s="10">
        <v>1013</v>
      </c>
      <c r="M308" s="10" t="s">
        <v>176</v>
      </c>
      <c r="N308" s="10" t="s">
        <v>177</v>
      </c>
      <c r="O308" s="10" t="s">
        <v>119</v>
      </c>
      <c r="P308" s="10" t="s">
        <v>161</v>
      </c>
      <c r="Q308" s="10" t="s">
        <v>325</v>
      </c>
      <c r="R308" s="10" t="s">
        <v>291</v>
      </c>
      <c r="S308" s="10">
        <v>6.5</v>
      </c>
      <c r="T308" s="11">
        <v>44.713299999999997</v>
      </c>
      <c r="U308" s="11">
        <v>-93.422700000000006</v>
      </c>
      <c r="V308" s="10" t="s">
        <v>326</v>
      </c>
      <c r="W308" s="10">
        <v>28</v>
      </c>
      <c r="X308" s="10">
        <v>6.9099999999999995E-2</v>
      </c>
      <c r="Y308" s="10"/>
      <c r="Z308" s="10"/>
      <c r="AA308" s="10"/>
      <c r="AB308" s="10"/>
      <c r="AC308" s="10">
        <v>28</v>
      </c>
      <c r="AD308" s="10">
        <v>5.1200000000000002E-2</v>
      </c>
      <c r="AE308" s="10"/>
      <c r="AF308" s="10"/>
      <c r="AG308" s="10"/>
      <c r="AH308" s="10"/>
      <c r="AI308" s="10" t="s">
        <v>158</v>
      </c>
      <c r="AJ308" s="12"/>
      <c r="AK308" s="9">
        <f t="shared" si="5"/>
        <v>0.29981519872816192</v>
      </c>
    </row>
    <row r="309" spans="1:37" x14ac:dyDescent="0.25">
      <c r="A309" s="10">
        <v>308</v>
      </c>
      <c r="B309" s="10">
        <v>38</v>
      </c>
      <c r="C309" s="10" t="s">
        <v>568</v>
      </c>
      <c r="D309" s="50" t="s">
        <v>628</v>
      </c>
      <c r="E309" s="10">
        <v>2011</v>
      </c>
      <c r="F309" s="10" t="s">
        <v>129</v>
      </c>
      <c r="G309" s="10" t="s">
        <v>113</v>
      </c>
      <c r="H309" s="10" t="s">
        <v>419</v>
      </c>
      <c r="I309" s="10" t="s">
        <v>114</v>
      </c>
      <c r="J309" s="10" t="s">
        <v>115</v>
      </c>
      <c r="K309" s="10" t="s">
        <v>327</v>
      </c>
      <c r="L309" s="10">
        <v>1010</v>
      </c>
      <c r="M309" s="10" t="s">
        <v>328</v>
      </c>
      <c r="N309" s="10" t="s">
        <v>281</v>
      </c>
      <c r="O309" s="10" t="s">
        <v>119</v>
      </c>
      <c r="P309" s="10" t="s">
        <v>120</v>
      </c>
      <c r="Q309" s="10" t="s">
        <v>282</v>
      </c>
      <c r="R309" s="10" t="s">
        <v>283</v>
      </c>
      <c r="S309" s="10">
        <v>0.53600000000000003</v>
      </c>
      <c r="T309" s="11">
        <v>40.037599999999998</v>
      </c>
      <c r="U309" s="11">
        <v>-75.349199999999996</v>
      </c>
      <c r="V309" s="10" t="s">
        <v>329</v>
      </c>
      <c r="W309" s="10">
        <v>10</v>
      </c>
      <c r="X309" s="10">
        <v>2.21</v>
      </c>
      <c r="Y309" s="10"/>
      <c r="Z309" s="10"/>
      <c r="AA309" s="10"/>
      <c r="AB309" s="10"/>
      <c r="AC309" s="10"/>
      <c r="AD309" s="10">
        <v>0.1</v>
      </c>
      <c r="AE309" s="10"/>
      <c r="AF309" s="10"/>
      <c r="AG309" s="10"/>
      <c r="AH309" s="10"/>
      <c r="AI309" s="10" t="s">
        <v>311</v>
      </c>
      <c r="AJ309" s="12"/>
      <c r="AK309" s="9">
        <f t="shared" si="5"/>
        <v>3.095577608523707</v>
      </c>
    </row>
    <row r="310" spans="1:37" x14ac:dyDescent="0.25">
      <c r="A310" s="10">
        <v>309</v>
      </c>
      <c r="B310" s="10">
        <v>38</v>
      </c>
      <c r="C310" s="10" t="s">
        <v>568</v>
      </c>
      <c r="D310" s="50" t="s">
        <v>628</v>
      </c>
      <c r="E310" s="10">
        <v>2011</v>
      </c>
      <c r="F310" s="10" t="s">
        <v>127</v>
      </c>
      <c r="G310" s="10" t="s">
        <v>128</v>
      </c>
      <c r="H310" s="10" t="s">
        <v>419</v>
      </c>
      <c r="I310" s="10" t="s">
        <v>114</v>
      </c>
      <c r="J310" s="10" t="s">
        <v>115</v>
      </c>
      <c r="K310" s="10" t="s">
        <v>327</v>
      </c>
      <c r="L310" s="10">
        <v>1010</v>
      </c>
      <c r="M310" s="10" t="s">
        <v>328</v>
      </c>
      <c r="N310" s="10" t="s">
        <v>281</v>
      </c>
      <c r="O310" s="10" t="s">
        <v>119</v>
      </c>
      <c r="P310" s="10" t="s">
        <v>120</v>
      </c>
      <c r="Q310" s="10" t="s">
        <v>282</v>
      </c>
      <c r="R310" s="10" t="s">
        <v>283</v>
      </c>
      <c r="S310" s="10">
        <v>0.53600000000000003</v>
      </c>
      <c r="T310" s="11">
        <v>40.037599999999998</v>
      </c>
      <c r="U310" s="11">
        <v>-75.349199999999996</v>
      </c>
      <c r="V310" s="10" t="s">
        <v>329</v>
      </c>
      <c r="W310" s="10">
        <v>10</v>
      </c>
      <c r="X310" s="10">
        <v>0.41</v>
      </c>
      <c r="Y310" s="10"/>
      <c r="Z310" s="10"/>
      <c r="AA310" s="10"/>
      <c r="AB310" s="10"/>
      <c r="AC310" s="10"/>
      <c r="AD310" s="10">
        <v>0.03</v>
      </c>
      <c r="AE310" s="10"/>
      <c r="AF310" s="10"/>
      <c r="AG310" s="10"/>
      <c r="AH310" s="10"/>
      <c r="AI310" s="10" t="s">
        <v>311</v>
      </c>
      <c r="AJ310" s="12"/>
      <c r="AK310" s="9">
        <f t="shared" si="5"/>
        <v>2.6149597780361979</v>
      </c>
    </row>
    <row r="311" spans="1:37" x14ac:dyDescent="0.25">
      <c r="A311" s="10">
        <v>310</v>
      </c>
      <c r="B311" s="10">
        <v>38</v>
      </c>
      <c r="C311" s="10" t="s">
        <v>568</v>
      </c>
      <c r="D311" s="50" t="s">
        <v>628</v>
      </c>
      <c r="E311" s="10">
        <v>2011</v>
      </c>
      <c r="F311" s="10" t="s">
        <v>142</v>
      </c>
      <c r="G311" s="10" t="s">
        <v>143</v>
      </c>
      <c r="H311" s="10" t="s">
        <v>143</v>
      </c>
      <c r="I311" s="10" t="s">
        <v>114</v>
      </c>
      <c r="J311" s="10" t="s">
        <v>115</v>
      </c>
      <c r="K311" s="10" t="s">
        <v>327</v>
      </c>
      <c r="L311" s="10">
        <v>1010</v>
      </c>
      <c r="M311" s="10" t="s">
        <v>328</v>
      </c>
      <c r="N311" s="10" t="s">
        <v>281</v>
      </c>
      <c r="O311" s="10" t="s">
        <v>119</v>
      </c>
      <c r="P311" s="10" t="s">
        <v>120</v>
      </c>
      <c r="Q311" s="10" t="s">
        <v>282</v>
      </c>
      <c r="R311" s="10" t="s">
        <v>283</v>
      </c>
      <c r="S311" s="10">
        <v>0.53600000000000003</v>
      </c>
      <c r="T311" s="11">
        <v>40.037599999999998</v>
      </c>
      <c r="U311" s="11">
        <v>-75.349199999999996</v>
      </c>
      <c r="V311" s="10" t="s">
        <v>329</v>
      </c>
      <c r="W311" s="10">
        <v>10</v>
      </c>
      <c r="X311" s="10">
        <v>30.29</v>
      </c>
      <c r="Y311" s="10"/>
      <c r="Z311" s="10"/>
      <c r="AA311" s="10"/>
      <c r="AB311" s="10"/>
      <c r="AC311" s="10"/>
      <c r="AD311" s="10">
        <v>0.17</v>
      </c>
      <c r="AE311" s="10"/>
      <c r="AF311" s="10"/>
      <c r="AG311" s="10"/>
      <c r="AH311" s="10"/>
      <c r="AI311" s="10" t="s">
        <v>311</v>
      </c>
      <c r="AJ311" s="12"/>
      <c r="AK311" s="9">
        <f t="shared" si="5"/>
        <v>5.1827744669710212</v>
      </c>
    </row>
    <row r="312" spans="1:37" x14ac:dyDescent="0.25">
      <c r="A312" s="10">
        <v>311</v>
      </c>
      <c r="B312" s="10">
        <v>38</v>
      </c>
      <c r="C312" s="10" t="s">
        <v>568</v>
      </c>
      <c r="D312" s="50" t="s">
        <v>628</v>
      </c>
      <c r="E312" s="10">
        <v>2011</v>
      </c>
      <c r="F312" s="10" t="s">
        <v>330</v>
      </c>
      <c r="G312" s="10" t="s">
        <v>143</v>
      </c>
      <c r="H312" s="10" t="s">
        <v>143</v>
      </c>
      <c r="I312" s="10" t="s">
        <v>114</v>
      </c>
      <c r="J312" s="10" t="s">
        <v>115</v>
      </c>
      <c r="K312" s="10" t="s">
        <v>327</v>
      </c>
      <c r="L312" s="10">
        <v>1010</v>
      </c>
      <c r="M312" s="10" t="s">
        <v>328</v>
      </c>
      <c r="N312" s="10" t="s">
        <v>281</v>
      </c>
      <c r="O312" s="10" t="s">
        <v>119</v>
      </c>
      <c r="P312" s="10" t="s">
        <v>120</v>
      </c>
      <c r="Q312" s="10" t="s">
        <v>282</v>
      </c>
      <c r="R312" s="10" t="s">
        <v>283</v>
      </c>
      <c r="S312" s="10">
        <v>0.53600000000000003</v>
      </c>
      <c r="T312" s="11">
        <v>40.037599999999998</v>
      </c>
      <c r="U312" s="11">
        <v>-75.349199999999996</v>
      </c>
      <c r="V312" s="10" t="s">
        <v>329</v>
      </c>
      <c r="W312" s="10">
        <v>10</v>
      </c>
      <c r="X312" s="10">
        <v>24.24</v>
      </c>
      <c r="Y312" s="10"/>
      <c r="Z312" s="10"/>
      <c r="AA312" s="10"/>
      <c r="AB312" s="10"/>
      <c r="AC312" s="10"/>
      <c r="AD312" s="10">
        <v>27.61</v>
      </c>
      <c r="AE312" s="10"/>
      <c r="AF312" s="10"/>
      <c r="AG312" s="10"/>
      <c r="AH312" s="10"/>
      <c r="AI312" s="10" t="s">
        <v>311</v>
      </c>
      <c r="AJ312" s="12"/>
      <c r="AK312" s="9">
        <f t="shared" si="5"/>
        <v>-0.13017386474094936</v>
      </c>
    </row>
    <row r="313" spans="1:37" x14ac:dyDescent="0.25">
      <c r="A313" s="10">
        <v>312</v>
      </c>
      <c r="B313" s="10">
        <v>39</v>
      </c>
      <c r="C313" s="10" t="s">
        <v>569</v>
      </c>
      <c r="D313" s="50" t="s">
        <v>629</v>
      </c>
      <c r="E313" s="10">
        <v>2015</v>
      </c>
      <c r="F313" s="10" t="s">
        <v>112</v>
      </c>
      <c r="G313" s="10" t="s">
        <v>113</v>
      </c>
      <c r="H313" s="10" t="s">
        <v>419</v>
      </c>
      <c r="I313" s="10" t="s">
        <v>132</v>
      </c>
      <c r="J313" s="10" t="s">
        <v>133</v>
      </c>
      <c r="K313" s="10" t="s">
        <v>331</v>
      </c>
      <c r="L313" s="10">
        <v>605</v>
      </c>
      <c r="M313" s="10" t="s">
        <v>332</v>
      </c>
      <c r="N313" s="10" t="s">
        <v>118</v>
      </c>
      <c r="O313" s="10" t="s">
        <v>119</v>
      </c>
      <c r="P313" s="10" t="s">
        <v>161</v>
      </c>
      <c r="Q313" s="10" t="s">
        <v>333</v>
      </c>
      <c r="R313" s="10" t="s">
        <v>334</v>
      </c>
      <c r="S313" s="10">
        <v>20</v>
      </c>
      <c r="T313" s="11">
        <v>40.213900000000002</v>
      </c>
      <c r="U313" s="11">
        <v>-88.246099999999998</v>
      </c>
      <c r="V313" s="10">
        <v>2012</v>
      </c>
      <c r="W313" s="10">
        <v>19</v>
      </c>
      <c r="X313" s="10">
        <v>15.64</v>
      </c>
      <c r="Y313" s="10">
        <v>0.97</v>
      </c>
      <c r="Z313" s="10"/>
      <c r="AA313" s="10"/>
      <c r="AB313" s="10"/>
      <c r="AC313" s="10">
        <v>19</v>
      </c>
      <c r="AD313" s="10">
        <v>4.58</v>
      </c>
      <c r="AE313" s="10">
        <v>4.7</v>
      </c>
      <c r="AF313" s="10"/>
      <c r="AG313" s="10"/>
      <c r="AH313" s="10"/>
      <c r="AI313" s="10" t="s">
        <v>158</v>
      </c>
      <c r="AJ313" s="12"/>
      <c r="AK313" s="9">
        <f t="shared" si="5"/>
        <v>1.2281327369910715</v>
      </c>
    </row>
    <row r="314" spans="1:37" x14ac:dyDescent="0.25">
      <c r="A314" s="10">
        <v>313</v>
      </c>
      <c r="B314" s="10">
        <v>39</v>
      </c>
      <c r="C314" s="10" t="s">
        <v>569</v>
      </c>
      <c r="D314" s="50" t="s">
        <v>629</v>
      </c>
      <c r="E314" s="10">
        <v>2015</v>
      </c>
      <c r="F314" s="10" t="s">
        <v>112</v>
      </c>
      <c r="G314" s="10" t="s">
        <v>113</v>
      </c>
      <c r="H314" s="10" t="s">
        <v>419</v>
      </c>
      <c r="I314" s="10" t="s">
        <v>132</v>
      </c>
      <c r="J314" s="10" t="s">
        <v>133</v>
      </c>
      <c r="K314" s="10" t="s">
        <v>335</v>
      </c>
      <c r="L314" s="10">
        <v>340</v>
      </c>
      <c r="M314" s="10" t="s">
        <v>184</v>
      </c>
      <c r="N314" s="10" t="s">
        <v>132</v>
      </c>
      <c r="O314" s="10" t="s">
        <v>160</v>
      </c>
      <c r="P314" s="10" t="s">
        <v>161</v>
      </c>
      <c r="Q314" s="10" t="s">
        <v>333</v>
      </c>
      <c r="R314" s="10" t="s">
        <v>334</v>
      </c>
      <c r="S314" s="10">
        <v>7</v>
      </c>
      <c r="T314" s="11">
        <v>40.213900000000002</v>
      </c>
      <c r="U314" s="11">
        <v>-88.246099999999998</v>
      </c>
      <c r="V314" s="10">
        <v>2013</v>
      </c>
      <c r="W314" s="10"/>
      <c r="X314" s="10"/>
      <c r="Y314" s="10"/>
      <c r="Z314" s="10"/>
      <c r="AA314" s="10"/>
      <c r="AB314" s="10"/>
      <c r="AC314" s="10"/>
      <c r="AD314" s="10"/>
      <c r="AE314" s="10"/>
      <c r="AF314" s="10"/>
      <c r="AG314" s="10"/>
      <c r="AH314" s="10"/>
      <c r="AI314" s="10" t="s">
        <v>300</v>
      </c>
      <c r="AJ314" s="12">
        <v>34</v>
      </c>
      <c r="AK314" s="9" t="e">
        <f t="shared" si="5"/>
        <v>#DIV/0!</v>
      </c>
    </row>
    <row r="315" spans="1:37" x14ac:dyDescent="0.25">
      <c r="A315" s="10">
        <v>314</v>
      </c>
      <c r="B315" s="10">
        <v>40</v>
      </c>
      <c r="C315" s="10" t="s">
        <v>570</v>
      </c>
      <c r="D315" s="50" t="s">
        <v>630</v>
      </c>
      <c r="E315" s="10">
        <v>2021</v>
      </c>
      <c r="F315" s="10" t="s">
        <v>129</v>
      </c>
      <c r="G315" s="10" t="s">
        <v>113</v>
      </c>
      <c r="H315" s="10" t="s">
        <v>419</v>
      </c>
      <c r="I315" s="10" t="s">
        <v>132</v>
      </c>
      <c r="J315" s="10" t="s">
        <v>133</v>
      </c>
      <c r="K315" s="10" t="s">
        <v>336</v>
      </c>
      <c r="L315" s="10">
        <v>378</v>
      </c>
      <c r="M315" s="10" t="s">
        <v>289</v>
      </c>
      <c r="N315" s="10" t="s">
        <v>192</v>
      </c>
      <c r="O315" s="10" t="s">
        <v>119</v>
      </c>
      <c r="P315" s="10" t="s">
        <v>161</v>
      </c>
      <c r="Q315" s="10" t="s">
        <v>337</v>
      </c>
      <c r="R315" s="10" t="s">
        <v>338</v>
      </c>
      <c r="S315" s="10">
        <v>230</v>
      </c>
      <c r="T315" s="11">
        <v>41.653295</v>
      </c>
      <c r="U315" s="11">
        <v>-92.831204</v>
      </c>
      <c r="V315" s="10">
        <v>2018</v>
      </c>
      <c r="W315" s="10"/>
      <c r="X315" s="10">
        <v>2380</v>
      </c>
      <c r="Y315" s="10"/>
      <c r="Z315" s="10"/>
      <c r="AA315" s="10"/>
      <c r="AB315" s="10"/>
      <c r="AC315" s="10"/>
      <c r="AD315" s="10">
        <v>1520</v>
      </c>
      <c r="AE315" s="10"/>
      <c r="AF315" s="10"/>
      <c r="AG315" s="10"/>
      <c r="AH315" s="10"/>
      <c r="AI315" s="10" t="s">
        <v>311</v>
      </c>
      <c r="AJ315" s="12"/>
      <c r="AK315" s="9">
        <f t="shared" si="5"/>
        <v>0.44839015282519834</v>
      </c>
    </row>
    <row r="316" spans="1:37" x14ac:dyDescent="0.25">
      <c r="A316" s="10">
        <v>315</v>
      </c>
      <c r="B316" s="10">
        <v>40</v>
      </c>
      <c r="C316" s="10" t="s">
        <v>570</v>
      </c>
      <c r="D316" s="50" t="s">
        <v>630</v>
      </c>
      <c r="E316" s="10">
        <v>2021</v>
      </c>
      <c r="F316" s="10" t="s">
        <v>217</v>
      </c>
      <c r="G316" s="10" t="s">
        <v>113</v>
      </c>
      <c r="H316" s="10" t="s">
        <v>419</v>
      </c>
      <c r="I316" s="10" t="s">
        <v>132</v>
      </c>
      <c r="J316" s="10" t="s">
        <v>133</v>
      </c>
      <c r="K316" s="10" t="s">
        <v>336</v>
      </c>
      <c r="L316" s="10">
        <v>378</v>
      </c>
      <c r="M316" s="10" t="s">
        <v>289</v>
      </c>
      <c r="N316" s="10" t="s">
        <v>192</v>
      </c>
      <c r="O316" s="10" t="s">
        <v>119</v>
      </c>
      <c r="P316" s="10" t="s">
        <v>161</v>
      </c>
      <c r="Q316" s="10" t="s">
        <v>337</v>
      </c>
      <c r="R316" s="10" t="s">
        <v>338</v>
      </c>
      <c r="S316" s="10">
        <v>230</v>
      </c>
      <c r="T316" s="11">
        <v>41.653295</v>
      </c>
      <c r="U316" s="11">
        <v>-92.831204</v>
      </c>
      <c r="V316" s="10">
        <v>2018</v>
      </c>
      <c r="W316" s="10"/>
      <c r="X316" s="10">
        <v>2100</v>
      </c>
      <c r="Y316" s="10"/>
      <c r="Z316" s="10"/>
      <c r="AA316" s="10"/>
      <c r="AB316" s="10"/>
      <c r="AC316" s="10"/>
      <c r="AD316" s="10">
        <v>766</v>
      </c>
      <c r="AE316" s="10"/>
      <c r="AF316" s="10"/>
      <c r="AG316" s="10"/>
      <c r="AH316" s="10"/>
      <c r="AI316" s="10" t="s">
        <v>311</v>
      </c>
      <c r="AJ316" s="12"/>
      <c r="AK316" s="9">
        <f t="shared" si="5"/>
        <v>1.0085104539709231</v>
      </c>
    </row>
    <row r="317" spans="1:37" x14ac:dyDescent="0.25">
      <c r="A317" s="10">
        <v>316</v>
      </c>
      <c r="B317" s="10">
        <v>40</v>
      </c>
      <c r="C317" s="10" t="s">
        <v>570</v>
      </c>
      <c r="D317" s="50" t="s">
        <v>630</v>
      </c>
      <c r="E317" s="10">
        <v>2021</v>
      </c>
      <c r="F317" s="10" t="s">
        <v>127</v>
      </c>
      <c r="G317" s="10" t="s">
        <v>128</v>
      </c>
      <c r="H317" s="10" t="s">
        <v>419</v>
      </c>
      <c r="I317" s="10" t="s">
        <v>132</v>
      </c>
      <c r="J317" s="10" t="s">
        <v>133</v>
      </c>
      <c r="K317" s="10" t="s">
        <v>336</v>
      </c>
      <c r="L317" s="10">
        <v>378</v>
      </c>
      <c r="M317" s="10" t="s">
        <v>289</v>
      </c>
      <c r="N317" s="10" t="s">
        <v>192</v>
      </c>
      <c r="O317" s="10" t="s">
        <v>119</v>
      </c>
      <c r="P317" s="10" t="s">
        <v>161</v>
      </c>
      <c r="Q317" s="10" t="s">
        <v>337</v>
      </c>
      <c r="R317" s="10" t="s">
        <v>338</v>
      </c>
      <c r="S317" s="10">
        <v>230</v>
      </c>
      <c r="T317" s="11">
        <v>41.653295</v>
      </c>
      <c r="U317" s="11">
        <v>-92.831204</v>
      </c>
      <c r="V317" s="10">
        <v>2018</v>
      </c>
      <c r="W317" s="10"/>
      <c r="X317" s="10">
        <v>163</v>
      </c>
      <c r="Y317" s="10"/>
      <c r="Z317" s="10"/>
      <c r="AA317" s="10"/>
      <c r="AB317" s="10"/>
      <c r="AC317" s="10"/>
      <c r="AD317" s="10">
        <v>150</v>
      </c>
      <c r="AE317" s="10"/>
      <c r="AF317" s="10"/>
      <c r="AG317" s="10"/>
      <c r="AH317" s="10"/>
      <c r="AI317" s="10" t="s">
        <v>311</v>
      </c>
      <c r="AJ317" s="12"/>
      <c r="AK317" s="9">
        <f t="shared" si="5"/>
        <v>8.3114906710506586E-2</v>
      </c>
    </row>
    <row r="318" spans="1:37" x14ac:dyDescent="0.25">
      <c r="A318" s="10">
        <v>317</v>
      </c>
      <c r="B318" s="10">
        <v>41</v>
      </c>
      <c r="C318" s="10" t="s">
        <v>571</v>
      </c>
      <c r="D318" s="50" t="s">
        <v>631</v>
      </c>
      <c r="E318" s="10">
        <v>2010</v>
      </c>
      <c r="F318" s="10" t="s">
        <v>129</v>
      </c>
      <c r="G318" s="10" t="s">
        <v>113</v>
      </c>
      <c r="H318" s="10" t="s">
        <v>419</v>
      </c>
      <c r="I318" s="10" t="s">
        <v>242</v>
      </c>
      <c r="J318" s="10" t="s">
        <v>115</v>
      </c>
      <c r="K318" s="10" t="s">
        <v>339</v>
      </c>
      <c r="L318" s="10">
        <v>378</v>
      </c>
      <c r="M318" s="10" t="s">
        <v>191</v>
      </c>
      <c r="N318" s="10" t="s">
        <v>192</v>
      </c>
      <c r="O318" s="10" t="s">
        <v>119</v>
      </c>
      <c r="P318" s="10" t="s">
        <v>161</v>
      </c>
      <c r="Q318" s="10" t="s">
        <v>340</v>
      </c>
      <c r="R318" s="10" t="s">
        <v>212</v>
      </c>
      <c r="S318" s="10">
        <v>35222</v>
      </c>
      <c r="T318" s="11">
        <v>28.723680000000002</v>
      </c>
      <c r="U318" s="11">
        <v>-81.224281000000005</v>
      </c>
      <c r="V318" s="10" t="s">
        <v>341</v>
      </c>
      <c r="W318" s="10">
        <v>35</v>
      </c>
      <c r="X318" s="10">
        <v>1.72</v>
      </c>
      <c r="Y318" s="10"/>
      <c r="Z318" s="10"/>
      <c r="AA318" s="10"/>
      <c r="AB318" s="10"/>
      <c r="AC318" s="10">
        <v>35</v>
      </c>
      <c r="AD318" s="10">
        <v>1.1100000000000001</v>
      </c>
      <c r="AE318" s="10"/>
      <c r="AF318" s="10"/>
      <c r="AG318" s="10"/>
      <c r="AH318" s="10"/>
      <c r="AI318" s="10" t="s">
        <v>158</v>
      </c>
      <c r="AJ318" s="12"/>
      <c r="AK318" s="9">
        <f t="shared" si="5"/>
        <v>0.43796427550111888</v>
      </c>
    </row>
    <row r="319" spans="1:37" x14ac:dyDescent="0.25">
      <c r="A319" s="10">
        <v>318</v>
      </c>
      <c r="B319" s="10">
        <v>41</v>
      </c>
      <c r="C319" s="10" t="s">
        <v>571</v>
      </c>
      <c r="D319" s="50" t="s">
        <v>631</v>
      </c>
      <c r="E319" s="10">
        <v>2010</v>
      </c>
      <c r="F319" s="10" t="s">
        <v>127</v>
      </c>
      <c r="G319" s="10" t="s">
        <v>128</v>
      </c>
      <c r="H319" s="10" t="s">
        <v>419</v>
      </c>
      <c r="I319" s="10" t="s">
        <v>242</v>
      </c>
      <c r="J319" s="10" t="s">
        <v>115</v>
      </c>
      <c r="K319" s="10" t="s">
        <v>339</v>
      </c>
      <c r="L319" s="10">
        <v>378</v>
      </c>
      <c r="M319" s="10" t="s">
        <v>191</v>
      </c>
      <c r="N319" s="10" t="s">
        <v>192</v>
      </c>
      <c r="O319" s="10" t="s">
        <v>119</v>
      </c>
      <c r="P319" s="10" t="s">
        <v>161</v>
      </c>
      <c r="Q319" s="10" t="s">
        <v>340</v>
      </c>
      <c r="R319" s="10" t="s">
        <v>212</v>
      </c>
      <c r="S319" s="10">
        <v>35222</v>
      </c>
      <c r="T319" s="11">
        <v>28.723680000000002</v>
      </c>
      <c r="U319" s="11">
        <v>-81.224281000000005</v>
      </c>
      <c r="V319" s="10" t="s">
        <v>341</v>
      </c>
      <c r="W319" s="10">
        <v>35</v>
      </c>
      <c r="X319" s="10">
        <v>0.31</v>
      </c>
      <c r="Y319" s="10"/>
      <c r="Z319" s="10"/>
      <c r="AA319" s="10"/>
      <c r="AB319" s="10"/>
      <c r="AC319" s="10">
        <v>35</v>
      </c>
      <c r="AD319" s="10">
        <v>0.05</v>
      </c>
      <c r="AE319" s="10"/>
      <c r="AF319" s="10"/>
      <c r="AG319" s="10"/>
      <c r="AH319" s="10"/>
      <c r="AI319" s="10" t="s">
        <v>158</v>
      </c>
      <c r="AJ319" s="12"/>
      <c r="AK319" s="9">
        <f t="shared" si="5"/>
        <v>1.8245492920510458</v>
      </c>
    </row>
    <row r="320" spans="1:37" x14ac:dyDescent="0.25">
      <c r="A320" s="10">
        <v>319</v>
      </c>
      <c r="B320" s="10">
        <v>41</v>
      </c>
      <c r="C320" s="10" t="s">
        <v>571</v>
      </c>
      <c r="D320" s="50" t="s">
        <v>631</v>
      </c>
      <c r="E320" s="10">
        <v>2010</v>
      </c>
      <c r="F320" s="10" t="s">
        <v>142</v>
      </c>
      <c r="G320" s="10" t="s">
        <v>143</v>
      </c>
      <c r="H320" s="10" t="s">
        <v>143</v>
      </c>
      <c r="I320" s="10" t="s">
        <v>242</v>
      </c>
      <c r="J320" s="10" t="s">
        <v>115</v>
      </c>
      <c r="K320" s="10" t="s">
        <v>339</v>
      </c>
      <c r="L320" s="10">
        <v>378</v>
      </c>
      <c r="M320" s="10" t="s">
        <v>191</v>
      </c>
      <c r="N320" s="10" t="s">
        <v>192</v>
      </c>
      <c r="O320" s="10" t="s">
        <v>119</v>
      </c>
      <c r="P320" s="10" t="s">
        <v>161</v>
      </c>
      <c r="Q320" s="10" t="s">
        <v>340</v>
      </c>
      <c r="R320" s="10" t="s">
        <v>212</v>
      </c>
      <c r="S320" s="10">
        <v>35222</v>
      </c>
      <c r="T320" s="11">
        <v>28.723680000000002</v>
      </c>
      <c r="U320" s="11">
        <v>-81.224281000000005</v>
      </c>
      <c r="V320" s="10" t="s">
        <v>341</v>
      </c>
      <c r="W320" s="10">
        <v>35</v>
      </c>
      <c r="X320" s="10">
        <v>48.4</v>
      </c>
      <c r="Y320" s="10"/>
      <c r="Z320" s="10"/>
      <c r="AA320" s="10"/>
      <c r="AB320" s="10"/>
      <c r="AC320" s="10">
        <v>35</v>
      </c>
      <c r="AD320" s="10">
        <v>9</v>
      </c>
      <c r="AE320" s="10"/>
      <c r="AF320" s="10"/>
      <c r="AG320" s="10"/>
      <c r="AH320" s="10"/>
      <c r="AI320" s="10" t="s">
        <v>158</v>
      </c>
      <c r="AJ320" s="12"/>
    </row>
    <row r="321" spans="1:37" x14ac:dyDescent="0.25">
      <c r="A321" s="10">
        <v>320</v>
      </c>
      <c r="B321" s="10">
        <v>41</v>
      </c>
      <c r="C321" s="10" t="s">
        <v>571</v>
      </c>
      <c r="D321" s="50" t="s">
        <v>631</v>
      </c>
      <c r="E321" s="10">
        <v>2010</v>
      </c>
      <c r="F321" s="10" t="s">
        <v>129</v>
      </c>
      <c r="G321" s="10" t="s">
        <v>113</v>
      </c>
      <c r="H321" s="10" t="s">
        <v>419</v>
      </c>
      <c r="I321" s="10" t="s">
        <v>242</v>
      </c>
      <c r="J321" s="10" t="s">
        <v>115</v>
      </c>
      <c r="K321" s="10" t="s">
        <v>342</v>
      </c>
      <c r="L321" s="10">
        <v>1001</v>
      </c>
      <c r="M321" s="10" t="s">
        <v>210</v>
      </c>
      <c r="N321" s="10" t="s">
        <v>136</v>
      </c>
      <c r="O321" s="10" t="s">
        <v>119</v>
      </c>
      <c r="P321" s="10" t="s">
        <v>161</v>
      </c>
      <c r="Q321" s="10" t="s">
        <v>340</v>
      </c>
      <c r="R321" s="10" t="s">
        <v>212</v>
      </c>
      <c r="S321" s="10">
        <v>35222</v>
      </c>
      <c r="T321" s="11">
        <v>28.723680000000002</v>
      </c>
      <c r="U321" s="11">
        <v>-81.224281000000005</v>
      </c>
      <c r="V321" s="10" t="s">
        <v>341</v>
      </c>
      <c r="W321" s="10">
        <v>35</v>
      </c>
      <c r="X321" s="10">
        <v>1.1100000000000001</v>
      </c>
      <c r="Y321" s="10"/>
      <c r="Z321" s="10"/>
      <c r="AA321" s="10"/>
      <c r="AB321" s="10"/>
      <c r="AC321" s="10">
        <v>35</v>
      </c>
      <c r="AD321" s="10">
        <v>0.92</v>
      </c>
      <c r="AE321" s="10"/>
      <c r="AF321" s="10"/>
      <c r="AG321" s="10"/>
      <c r="AH321" s="10"/>
      <c r="AI321" s="10" t="s">
        <v>158</v>
      </c>
      <c r="AJ321" s="12"/>
      <c r="AK321" s="9">
        <f t="shared" si="5"/>
        <v>0.18774162426329385</v>
      </c>
    </row>
    <row r="322" spans="1:37" x14ac:dyDescent="0.25">
      <c r="A322" s="10">
        <v>321</v>
      </c>
      <c r="B322" s="10">
        <v>41</v>
      </c>
      <c r="C322" s="10" t="s">
        <v>571</v>
      </c>
      <c r="D322" s="50" t="s">
        <v>631</v>
      </c>
      <c r="E322" s="10">
        <v>2010</v>
      </c>
      <c r="F322" s="10" t="s">
        <v>127</v>
      </c>
      <c r="G322" s="10" t="s">
        <v>128</v>
      </c>
      <c r="H322" s="10" t="s">
        <v>419</v>
      </c>
      <c r="I322" s="10" t="s">
        <v>242</v>
      </c>
      <c r="J322" s="10" t="s">
        <v>115</v>
      </c>
      <c r="K322" s="10" t="s">
        <v>342</v>
      </c>
      <c r="L322" s="10">
        <v>1001</v>
      </c>
      <c r="M322" s="10" t="s">
        <v>210</v>
      </c>
      <c r="N322" s="10" t="s">
        <v>136</v>
      </c>
      <c r="O322" s="10" t="s">
        <v>119</v>
      </c>
      <c r="P322" s="10" t="s">
        <v>161</v>
      </c>
      <c r="Q322" s="10" t="s">
        <v>340</v>
      </c>
      <c r="R322" s="10" t="s">
        <v>212</v>
      </c>
      <c r="S322" s="10">
        <v>35222</v>
      </c>
      <c r="T322" s="11">
        <v>28.723680000000002</v>
      </c>
      <c r="U322" s="11">
        <v>-81.224281000000005</v>
      </c>
      <c r="V322" s="10" t="s">
        <v>341</v>
      </c>
      <c r="W322" s="10">
        <v>35</v>
      </c>
      <c r="X322" s="10">
        <v>0.05</v>
      </c>
      <c r="Y322" s="10"/>
      <c r="Z322" s="10"/>
      <c r="AA322" s="10"/>
      <c r="AB322" s="10"/>
      <c r="AC322" s="10">
        <v>35</v>
      </c>
      <c r="AD322" s="10">
        <v>0.04</v>
      </c>
      <c r="AE322" s="10"/>
      <c r="AF322" s="10"/>
      <c r="AG322" s="10"/>
      <c r="AH322" s="10"/>
      <c r="AI322" s="10" t="s">
        <v>158</v>
      </c>
      <c r="AJ322" s="12"/>
      <c r="AK322" s="9">
        <f t="shared" si="5"/>
        <v>0.22314355131420976</v>
      </c>
    </row>
    <row r="323" spans="1:37" x14ac:dyDescent="0.25">
      <c r="A323" s="10">
        <v>322</v>
      </c>
      <c r="B323" s="10">
        <v>41</v>
      </c>
      <c r="C323" s="10" t="s">
        <v>571</v>
      </c>
      <c r="D323" s="50" t="s">
        <v>631</v>
      </c>
      <c r="E323" s="10">
        <v>2010</v>
      </c>
      <c r="F323" s="10" t="s">
        <v>142</v>
      </c>
      <c r="G323" s="10" t="s">
        <v>143</v>
      </c>
      <c r="H323" s="10" t="s">
        <v>143</v>
      </c>
      <c r="I323" s="10" t="s">
        <v>242</v>
      </c>
      <c r="J323" s="10" t="s">
        <v>115</v>
      </c>
      <c r="K323" s="10" t="s">
        <v>342</v>
      </c>
      <c r="L323" s="10">
        <v>1001</v>
      </c>
      <c r="M323" s="10" t="s">
        <v>210</v>
      </c>
      <c r="N323" s="10" t="s">
        <v>136</v>
      </c>
      <c r="O323" s="10" t="s">
        <v>119</v>
      </c>
      <c r="P323" s="10" t="s">
        <v>161</v>
      </c>
      <c r="Q323" s="10" t="s">
        <v>340</v>
      </c>
      <c r="R323" s="10" t="s">
        <v>212</v>
      </c>
      <c r="S323" s="10">
        <v>35222</v>
      </c>
      <c r="T323" s="11">
        <v>28.723680000000002</v>
      </c>
      <c r="U323" s="11">
        <v>-81.224281000000005</v>
      </c>
      <c r="V323" s="10" t="s">
        <v>341</v>
      </c>
      <c r="W323" s="10">
        <v>35</v>
      </c>
      <c r="X323" s="10">
        <v>9</v>
      </c>
      <c r="Y323" s="10"/>
      <c r="Z323" s="10"/>
      <c r="AA323" s="10"/>
      <c r="AB323" s="10"/>
      <c r="AC323" s="10">
        <v>35</v>
      </c>
      <c r="AD323" s="10">
        <v>5</v>
      </c>
      <c r="AE323" s="10"/>
      <c r="AF323" s="10"/>
      <c r="AG323" s="10"/>
      <c r="AH323" s="10"/>
      <c r="AI323" s="10" t="s">
        <v>158</v>
      </c>
      <c r="AJ323" s="12"/>
      <c r="AK323" s="9">
        <f t="shared" si="5"/>
        <v>0.58778666490211906</v>
      </c>
    </row>
    <row r="324" spans="1:37" x14ac:dyDescent="0.25">
      <c r="A324" s="10">
        <v>323</v>
      </c>
      <c r="B324" s="10">
        <v>41</v>
      </c>
      <c r="C324" s="10" t="s">
        <v>571</v>
      </c>
      <c r="D324" s="50" t="s">
        <v>631</v>
      </c>
      <c r="E324" s="10">
        <v>2010</v>
      </c>
      <c r="F324" s="10" t="s">
        <v>129</v>
      </c>
      <c r="G324" s="10" t="s">
        <v>113</v>
      </c>
      <c r="H324" s="10" t="s">
        <v>419</v>
      </c>
      <c r="I324" s="10" t="s">
        <v>242</v>
      </c>
      <c r="J324" s="10" t="s">
        <v>115</v>
      </c>
      <c r="K324" s="10" t="s">
        <v>343</v>
      </c>
      <c r="L324" s="10">
        <v>378</v>
      </c>
      <c r="M324" s="10" t="s">
        <v>191</v>
      </c>
      <c r="N324" s="10" t="s">
        <v>192</v>
      </c>
      <c r="O324" s="10" t="s">
        <v>119</v>
      </c>
      <c r="P324" s="10" t="s">
        <v>161</v>
      </c>
      <c r="Q324" s="10" t="s">
        <v>340</v>
      </c>
      <c r="R324" s="10" t="s">
        <v>212</v>
      </c>
      <c r="S324" s="10">
        <v>35222</v>
      </c>
      <c r="T324" s="11">
        <v>28.723680000000002</v>
      </c>
      <c r="U324" s="11">
        <v>-81.224281000000005</v>
      </c>
      <c r="V324" s="10" t="s">
        <v>341</v>
      </c>
      <c r="W324" s="10">
        <v>35</v>
      </c>
      <c r="X324" s="10">
        <v>1.72</v>
      </c>
      <c r="Y324" s="10"/>
      <c r="Z324" s="10"/>
      <c r="AA324" s="10"/>
      <c r="AB324" s="10"/>
      <c r="AC324" s="10">
        <v>35</v>
      </c>
      <c r="AD324" s="10">
        <v>0.92</v>
      </c>
      <c r="AE324" s="10"/>
      <c r="AF324" s="10"/>
      <c r="AG324" s="10"/>
      <c r="AH324" s="10"/>
      <c r="AI324" s="10" t="s">
        <v>158</v>
      </c>
      <c r="AJ324" s="12"/>
      <c r="AK324" s="9">
        <f t="shared" si="5"/>
        <v>0.62570589976441271</v>
      </c>
    </row>
    <row r="325" spans="1:37" x14ac:dyDescent="0.25">
      <c r="A325" s="10">
        <v>324</v>
      </c>
      <c r="B325" s="10">
        <v>41</v>
      </c>
      <c r="C325" s="10" t="s">
        <v>571</v>
      </c>
      <c r="D325" s="50" t="s">
        <v>631</v>
      </c>
      <c r="E325" s="10">
        <v>2010</v>
      </c>
      <c r="F325" s="10" t="s">
        <v>127</v>
      </c>
      <c r="G325" s="10" t="s">
        <v>128</v>
      </c>
      <c r="H325" s="10" t="s">
        <v>419</v>
      </c>
      <c r="I325" s="10" t="s">
        <v>242</v>
      </c>
      <c r="J325" s="10" t="s">
        <v>115</v>
      </c>
      <c r="K325" s="10" t="s">
        <v>343</v>
      </c>
      <c r="L325" s="10">
        <v>378</v>
      </c>
      <c r="M325" s="10" t="s">
        <v>191</v>
      </c>
      <c r="N325" s="10" t="s">
        <v>192</v>
      </c>
      <c r="O325" s="10" t="s">
        <v>119</v>
      </c>
      <c r="P325" s="10" t="s">
        <v>161</v>
      </c>
      <c r="Q325" s="10" t="s">
        <v>340</v>
      </c>
      <c r="R325" s="10" t="s">
        <v>212</v>
      </c>
      <c r="S325" s="10">
        <v>35222</v>
      </c>
      <c r="T325" s="11">
        <v>28.723680000000002</v>
      </c>
      <c r="U325" s="11">
        <v>-81.224281000000005</v>
      </c>
      <c r="V325" s="10" t="s">
        <v>341</v>
      </c>
      <c r="W325" s="10">
        <v>35</v>
      </c>
      <c r="X325" s="10">
        <v>0.31</v>
      </c>
      <c r="Y325" s="10"/>
      <c r="Z325" s="10"/>
      <c r="AA325" s="10"/>
      <c r="AB325" s="10"/>
      <c r="AC325" s="10">
        <v>35</v>
      </c>
      <c r="AD325" s="10">
        <v>0.04</v>
      </c>
      <c r="AE325" s="10"/>
      <c r="AF325" s="10"/>
      <c r="AG325" s="10"/>
      <c r="AH325" s="10"/>
      <c r="AI325" s="10" t="s">
        <v>158</v>
      </c>
      <c r="AJ325" s="12"/>
      <c r="AK325" s="9">
        <f t="shared" si="5"/>
        <v>2.0476928433652555</v>
      </c>
    </row>
    <row r="326" spans="1:37" x14ac:dyDescent="0.25">
      <c r="A326" s="10">
        <v>325</v>
      </c>
      <c r="B326" s="10">
        <v>41</v>
      </c>
      <c r="C326" s="10" t="s">
        <v>571</v>
      </c>
      <c r="D326" s="50" t="s">
        <v>631</v>
      </c>
      <c r="E326" s="10">
        <v>2010</v>
      </c>
      <c r="F326" s="10" t="s">
        <v>142</v>
      </c>
      <c r="G326" s="10" t="s">
        <v>143</v>
      </c>
      <c r="H326" s="10" t="s">
        <v>143</v>
      </c>
      <c r="I326" s="10" t="s">
        <v>242</v>
      </c>
      <c r="J326" s="10" t="s">
        <v>115</v>
      </c>
      <c r="K326" s="10" t="s">
        <v>343</v>
      </c>
      <c r="L326" s="10">
        <v>378</v>
      </c>
      <c r="M326" s="10" t="s">
        <v>191</v>
      </c>
      <c r="N326" s="10" t="s">
        <v>192</v>
      </c>
      <c r="O326" s="10" t="s">
        <v>119</v>
      </c>
      <c r="P326" s="10" t="s">
        <v>161</v>
      </c>
      <c r="Q326" s="10" t="s">
        <v>340</v>
      </c>
      <c r="R326" s="10" t="s">
        <v>212</v>
      </c>
      <c r="S326" s="10">
        <v>35222</v>
      </c>
      <c r="T326" s="11">
        <v>28.723680000000002</v>
      </c>
      <c r="U326" s="11">
        <v>-81.224281000000005</v>
      </c>
      <c r="V326" s="10" t="s">
        <v>341</v>
      </c>
      <c r="W326" s="10">
        <v>35</v>
      </c>
      <c r="X326" s="10">
        <v>48.4</v>
      </c>
      <c r="Y326" s="10"/>
      <c r="Z326" s="10"/>
      <c r="AA326" s="10"/>
      <c r="AB326" s="10"/>
      <c r="AC326" s="10">
        <v>35</v>
      </c>
      <c r="AD326" s="10">
        <v>5</v>
      </c>
      <c r="AE326" s="10"/>
      <c r="AF326" s="10"/>
      <c r="AG326" s="10"/>
      <c r="AH326" s="10"/>
      <c r="AI326" s="10" t="s">
        <v>158</v>
      </c>
      <c r="AJ326" s="12"/>
      <c r="AK326" s="9">
        <f t="shared" si="5"/>
        <v>2.2700619012884857</v>
      </c>
    </row>
    <row r="327" spans="1:37" x14ac:dyDescent="0.25">
      <c r="A327" s="10">
        <v>326</v>
      </c>
      <c r="B327" s="10">
        <v>42</v>
      </c>
      <c r="C327" s="10" t="s">
        <v>572</v>
      </c>
      <c r="D327" s="50" t="s">
        <v>632</v>
      </c>
      <c r="E327" s="10">
        <v>2009</v>
      </c>
      <c r="F327" s="10" t="s">
        <v>166</v>
      </c>
      <c r="G327" s="10" t="s">
        <v>113</v>
      </c>
      <c r="H327" s="10" t="s">
        <v>419</v>
      </c>
      <c r="I327" s="10" t="s">
        <v>114</v>
      </c>
      <c r="J327" s="10" t="s">
        <v>115</v>
      </c>
      <c r="K327" s="10" t="s">
        <v>344</v>
      </c>
      <c r="L327" s="10">
        <v>1000</v>
      </c>
      <c r="M327" s="10" t="s">
        <v>117</v>
      </c>
      <c r="N327" s="10" t="s">
        <v>118</v>
      </c>
      <c r="O327" s="10" t="s">
        <v>119</v>
      </c>
      <c r="P327" s="10" t="s">
        <v>120</v>
      </c>
      <c r="Q327" s="10" t="s">
        <v>345</v>
      </c>
      <c r="R327" s="10" t="s">
        <v>157</v>
      </c>
      <c r="S327" s="10">
        <v>0.53410000000000002</v>
      </c>
      <c r="T327" s="11">
        <v>35.733330000000002</v>
      </c>
      <c r="U327" s="11">
        <v>-81.099999999999994</v>
      </c>
      <c r="V327" s="10" t="s">
        <v>307</v>
      </c>
      <c r="W327" s="10">
        <v>13</v>
      </c>
      <c r="X327" s="10"/>
      <c r="Y327" s="10"/>
      <c r="Z327" s="10"/>
      <c r="AA327" s="10"/>
      <c r="AB327" s="10"/>
      <c r="AC327" s="10"/>
      <c r="AD327" s="10">
        <v>0.49</v>
      </c>
      <c r="AE327" s="10"/>
      <c r="AF327" s="10"/>
      <c r="AG327" s="10"/>
      <c r="AH327" s="10"/>
      <c r="AI327" s="10" t="s">
        <v>158</v>
      </c>
      <c r="AJ327" s="12">
        <v>42</v>
      </c>
      <c r="AK327" s="9" t="e">
        <f t="shared" si="5"/>
        <v>#NUM!</v>
      </c>
    </row>
    <row r="328" spans="1:37" x14ac:dyDescent="0.25">
      <c r="A328" s="10">
        <v>327</v>
      </c>
      <c r="B328" s="10">
        <v>42</v>
      </c>
      <c r="C328" s="10" t="s">
        <v>572</v>
      </c>
      <c r="D328" s="50" t="s">
        <v>632</v>
      </c>
      <c r="E328" s="10">
        <v>2009</v>
      </c>
      <c r="F328" s="10" t="s">
        <v>217</v>
      </c>
      <c r="G328" s="10" t="s">
        <v>113</v>
      </c>
      <c r="H328" s="10" t="s">
        <v>419</v>
      </c>
      <c r="I328" s="10" t="s">
        <v>114</v>
      </c>
      <c r="J328" s="10" t="s">
        <v>115</v>
      </c>
      <c r="K328" s="10" t="s">
        <v>344</v>
      </c>
      <c r="L328" s="10">
        <v>1000</v>
      </c>
      <c r="M328" s="10" t="s">
        <v>117</v>
      </c>
      <c r="N328" s="10" t="s">
        <v>118</v>
      </c>
      <c r="O328" s="10" t="s">
        <v>119</v>
      </c>
      <c r="P328" s="10" t="s">
        <v>120</v>
      </c>
      <c r="Q328" s="10" t="s">
        <v>345</v>
      </c>
      <c r="R328" s="10" t="s">
        <v>157</v>
      </c>
      <c r="S328" s="10">
        <v>0.53410000000000002</v>
      </c>
      <c r="T328" s="11">
        <v>35.733330000000002</v>
      </c>
      <c r="U328" s="11">
        <v>-81.099999999999994</v>
      </c>
      <c r="V328" s="10" t="s">
        <v>307</v>
      </c>
      <c r="W328" s="10">
        <v>13</v>
      </c>
      <c r="X328" s="10"/>
      <c r="Y328" s="10"/>
      <c r="Z328" s="10"/>
      <c r="AA328" s="10"/>
      <c r="AB328" s="10"/>
      <c r="AC328" s="10"/>
      <c r="AD328" s="10">
        <v>1.28</v>
      </c>
      <c r="AE328" s="10"/>
      <c r="AF328" s="10"/>
      <c r="AG328" s="10"/>
      <c r="AH328" s="10"/>
      <c r="AI328" s="10" t="s">
        <v>158</v>
      </c>
      <c r="AJ328" s="12">
        <v>-257</v>
      </c>
      <c r="AK328" s="9" t="e">
        <f t="shared" si="5"/>
        <v>#NUM!</v>
      </c>
    </row>
    <row r="329" spans="1:37" x14ac:dyDescent="0.25">
      <c r="A329" s="10">
        <v>328</v>
      </c>
      <c r="B329" s="10">
        <v>42</v>
      </c>
      <c r="C329" s="10" t="s">
        <v>572</v>
      </c>
      <c r="D329" s="50" t="s">
        <v>632</v>
      </c>
      <c r="E329" s="10">
        <v>2009</v>
      </c>
      <c r="F329" s="10" t="s">
        <v>126</v>
      </c>
      <c r="G329" s="10" t="s">
        <v>113</v>
      </c>
      <c r="H329" s="10" t="s">
        <v>419</v>
      </c>
      <c r="I329" s="10" t="s">
        <v>114</v>
      </c>
      <c r="J329" s="10" t="s">
        <v>115</v>
      </c>
      <c r="K329" s="10" t="s">
        <v>344</v>
      </c>
      <c r="L329" s="10">
        <v>1000</v>
      </c>
      <c r="M329" s="10" t="s">
        <v>117</v>
      </c>
      <c r="N329" s="10" t="s">
        <v>118</v>
      </c>
      <c r="O329" s="10" t="s">
        <v>119</v>
      </c>
      <c r="P329" s="10" t="s">
        <v>120</v>
      </c>
      <c r="Q329" s="10" t="s">
        <v>345</v>
      </c>
      <c r="R329" s="10" t="s">
        <v>157</v>
      </c>
      <c r="S329" s="10">
        <v>0.53410000000000002</v>
      </c>
      <c r="T329" s="11">
        <v>35.733330000000002</v>
      </c>
      <c r="U329" s="11">
        <v>-81.099999999999994</v>
      </c>
      <c r="V329" s="10" t="s">
        <v>307</v>
      </c>
      <c r="W329" s="10">
        <v>13</v>
      </c>
      <c r="X329" s="10"/>
      <c r="Y329" s="10"/>
      <c r="Z329" s="10"/>
      <c r="AA329" s="10"/>
      <c r="AB329" s="10"/>
      <c r="AC329" s="10"/>
      <c r="AD329" s="10">
        <v>1.8</v>
      </c>
      <c r="AE329" s="10"/>
      <c r="AF329" s="10"/>
      <c r="AG329" s="10"/>
      <c r="AH329" s="10"/>
      <c r="AI329" s="10" t="s">
        <v>158</v>
      </c>
      <c r="AJ329" s="12">
        <v>28</v>
      </c>
      <c r="AK329" s="9" t="e">
        <f t="shared" ref="AK329:AK392" si="6">LN(X329/AD329)</f>
        <v>#NUM!</v>
      </c>
    </row>
    <row r="330" spans="1:37" x14ac:dyDescent="0.25">
      <c r="A330" s="10">
        <v>329</v>
      </c>
      <c r="B330" s="10">
        <v>42</v>
      </c>
      <c r="C330" s="10" t="s">
        <v>572</v>
      </c>
      <c r="D330" s="50" t="s">
        <v>632</v>
      </c>
      <c r="E330" s="10">
        <v>2009</v>
      </c>
      <c r="F330" s="10" t="s">
        <v>129</v>
      </c>
      <c r="G330" s="10" t="s">
        <v>113</v>
      </c>
      <c r="H330" s="10" t="s">
        <v>419</v>
      </c>
      <c r="I330" s="10" t="s">
        <v>114</v>
      </c>
      <c r="J330" s="10" t="s">
        <v>115</v>
      </c>
      <c r="K330" s="10" t="s">
        <v>344</v>
      </c>
      <c r="L330" s="10">
        <v>1000</v>
      </c>
      <c r="M330" s="10" t="s">
        <v>117</v>
      </c>
      <c r="N330" s="10" t="s">
        <v>118</v>
      </c>
      <c r="O330" s="10" t="s">
        <v>119</v>
      </c>
      <c r="P330" s="10" t="s">
        <v>120</v>
      </c>
      <c r="Q330" s="10" t="s">
        <v>345</v>
      </c>
      <c r="R330" s="10" t="s">
        <v>157</v>
      </c>
      <c r="S330" s="10">
        <v>0.53410000000000002</v>
      </c>
      <c r="T330" s="11">
        <v>35.733330000000002</v>
      </c>
      <c r="U330" s="11">
        <v>-81.099999999999994</v>
      </c>
      <c r="V330" s="10" t="s">
        <v>307</v>
      </c>
      <c r="W330" s="10">
        <v>13</v>
      </c>
      <c r="X330" s="10"/>
      <c r="Y330" s="10"/>
      <c r="Z330" s="10"/>
      <c r="AA330" s="10"/>
      <c r="AB330" s="10"/>
      <c r="AC330" s="10"/>
      <c r="AD330" s="10">
        <v>3.36</v>
      </c>
      <c r="AE330" s="10"/>
      <c r="AF330" s="10"/>
      <c r="AG330" s="10"/>
      <c r="AH330" s="10"/>
      <c r="AI330" s="10" t="s">
        <v>158</v>
      </c>
      <c r="AJ330" s="12">
        <v>-3</v>
      </c>
      <c r="AK330" s="9" t="e">
        <f t="shared" si="6"/>
        <v>#NUM!</v>
      </c>
    </row>
    <row r="331" spans="1:37" x14ac:dyDescent="0.25">
      <c r="A331" s="10">
        <v>330</v>
      </c>
      <c r="B331" s="10">
        <v>42</v>
      </c>
      <c r="C331" s="10" t="s">
        <v>572</v>
      </c>
      <c r="D331" s="50" t="s">
        <v>632</v>
      </c>
      <c r="E331" s="10">
        <v>2009</v>
      </c>
      <c r="F331" s="10" t="s">
        <v>239</v>
      </c>
      <c r="G331" s="10" t="s">
        <v>128</v>
      </c>
      <c r="H331" s="10" t="s">
        <v>419</v>
      </c>
      <c r="I331" s="10" t="s">
        <v>114</v>
      </c>
      <c r="J331" s="10" t="s">
        <v>115</v>
      </c>
      <c r="K331" s="10" t="s">
        <v>344</v>
      </c>
      <c r="L331" s="10">
        <v>1000</v>
      </c>
      <c r="M331" s="10" t="s">
        <v>117</v>
      </c>
      <c r="N331" s="10" t="s">
        <v>118</v>
      </c>
      <c r="O331" s="10" t="s">
        <v>119</v>
      </c>
      <c r="P331" s="10" t="s">
        <v>120</v>
      </c>
      <c r="Q331" s="10" t="s">
        <v>345</v>
      </c>
      <c r="R331" s="10" t="s">
        <v>157</v>
      </c>
      <c r="S331" s="10">
        <v>0.53410000000000002</v>
      </c>
      <c r="T331" s="11">
        <v>35.733330000000002</v>
      </c>
      <c r="U331" s="11">
        <v>-81.099999999999994</v>
      </c>
      <c r="V331" s="10" t="s">
        <v>307</v>
      </c>
      <c r="W331" s="10">
        <v>13</v>
      </c>
      <c r="X331" s="10"/>
      <c r="Y331" s="10"/>
      <c r="Z331" s="10"/>
      <c r="AA331" s="10"/>
      <c r="AB331" s="10"/>
      <c r="AC331" s="10"/>
      <c r="AD331" s="10">
        <v>0.11</v>
      </c>
      <c r="AE331" s="10"/>
      <c r="AF331" s="10"/>
      <c r="AG331" s="10"/>
      <c r="AH331" s="10"/>
      <c r="AI331" s="10" t="s">
        <v>158</v>
      </c>
      <c r="AJ331" s="12">
        <v>62</v>
      </c>
      <c r="AK331" s="9" t="e">
        <f t="shared" si="6"/>
        <v>#NUM!</v>
      </c>
    </row>
    <row r="332" spans="1:37" x14ac:dyDescent="0.25">
      <c r="A332" s="10">
        <v>331</v>
      </c>
      <c r="B332" s="10">
        <v>42</v>
      </c>
      <c r="C332" s="10" t="s">
        <v>572</v>
      </c>
      <c r="D332" s="50" t="s">
        <v>632</v>
      </c>
      <c r="E332" s="10">
        <v>2009</v>
      </c>
      <c r="F332" s="10" t="s">
        <v>127</v>
      </c>
      <c r="G332" s="10" t="s">
        <v>128</v>
      </c>
      <c r="H332" s="10" t="s">
        <v>419</v>
      </c>
      <c r="I332" s="10" t="s">
        <v>114</v>
      </c>
      <c r="J332" s="10" t="s">
        <v>115</v>
      </c>
      <c r="K332" s="10" t="s">
        <v>344</v>
      </c>
      <c r="L332" s="10">
        <v>1000</v>
      </c>
      <c r="M332" s="10" t="s">
        <v>117</v>
      </c>
      <c r="N332" s="10" t="s">
        <v>118</v>
      </c>
      <c r="O332" s="10" t="s">
        <v>119</v>
      </c>
      <c r="P332" s="10" t="s">
        <v>120</v>
      </c>
      <c r="Q332" s="10" t="s">
        <v>345</v>
      </c>
      <c r="R332" s="10" t="s">
        <v>157</v>
      </c>
      <c r="S332" s="10">
        <v>0.53410000000000002</v>
      </c>
      <c r="T332" s="11">
        <v>35.733330000000002</v>
      </c>
      <c r="U332" s="11">
        <v>-81.099999999999994</v>
      </c>
      <c r="V332" s="10" t="s">
        <v>307</v>
      </c>
      <c r="W332" s="10">
        <v>13</v>
      </c>
      <c r="X332" s="10"/>
      <c r="Y332" s="10"/>
      <c r="Z332" s="10"/>
      <c r="AA332" s="10"/>
      <c r="AB332" s="10"/>
      <c r="AC332" s="10"/>
      <c r="AD332" s="10">
        <v>0.21</v>
      </c>
      <c r="AE332" s="10"/>
      <c r="AF332" s="10"/>
      <c r="AG332" s="10"/>
      <c r="AH332" s="10"/>
      <c r="AI332" s="10" t="s">
        <v>158</v>
      </c>
      <c r="AJ332" s="12">
        <v>44</v>
      </c>
      <c r="AK332" s="9" t="e">
        <f t="shared" si="6"/>
        <v>#NUM!</v>
      </c>
    </row>
    <row r="333" spans="1:37" x14ac:dyDescent="0.25">
      <c r="A333" s="10">
        <v>332</v>
      </c>
      <c r="B333" s="10">
        <v>42</v>
      </c>
      <c r="C333" s="10" t="s">
        <v>572</v>
      </c>
      <c r="D333" s="50" t="s">
        <v>632</v>
      </c>
      <c r="E333" s="10">
        <v>2009</v>
      </c>
      <c r="F333" s="10" t="s">
        <v>166</v>
      </c>
      <c r="G333" s="10" t="s">
        <v>113</v>
      </c>
      <c r="H333" s="10" t="s">
        <v>419</v>
      </c>
      <c r="I333" s="10" t="s">
        <v>114</v>
      </c>
      <c r="J333" s="10" t="s">
        <v>115</v>
      </c>
      <c r="K333" s="10" t="s">
        <v>346</v>
      </c>
      <c r="L333" s="10">
        <v>393</v>
      </c>
      <c r="M333" s="10" t="s">
        <v>227</v>
      </c>
      <c r="N333" s="10" t="s">
        <v>177</v>
      </c>
      <c r="O333" s="10" t="s">
        <v>119</v>
      </c>
      <c r="P333" s="10" t="s">
        <v>120</v>
      </c>
      <c r="Q333" s="10" t="s">
        <v>347</v>
      </c>
      <c r="R333" s="10" t="s">
        <v>157</v>
      </c>
      <c r="S333" s="10">
        <v>0.34799999999999998</v>
      </c>
      <c r="T333" s="11">
        <v>35.634563999999997</v>
      </c>
      <c r="U333" s="11">
        <v>-78.563513</v>
      </c>
      <c r="V333" s="10" t="s">
        <v>307</v>
      </c>
      <c r="W333" s="10">
        <v>14</v>
      </c>
      <c r="X333" s="10"/>
      <c r="Y333" s="10"/>
      <c r="Z333" s="10"/>
      <c r="AA333" s="10"/>
      <c r="AB333" s="10"/>
      <c r="AC333" s="10"/>
      <c r="AD333" s="10">
        <v>0.46</v>
      </c>
      <c r="AE333" s="10"/>
      <c r="AF333" s="10"/>
      <c r="AG333" s="10"/>
      <c r="AH333" s="10"/>
      <c r="AI333" s="10" t="s">
        <v>158</v>
      </c>
      <c r="AJ333" s="12">
        <v>36</v>
      </c>
    </row>
    <row r="334" spans="1:37" x14ac:dyDescent="0.25">
      <c r="A334" s="10">
        <v>333</v>
      </c>
      <c r="B334" s="10">
        <v>42</v>
      </c>
      <c r="C334" s="10" t="s">
        <v>572</v>
      </c>
      <c r="D334" s="50" t="s">
        <v>632</v>
      </c>
      <c r="E334" s="10">
        <v>2009</v>
      </c>
      <c r="F334" s="10" t="s">
        <v>217</v>
      </c>
      <c r="G334" s="10" t="s">
        <v>113</v>
      </c>
      <c r="H334" s="10" t="s">
        <v>419</v>
      </c>
      <c r="I334" s="10" t="s">
        <v>114</v>
      </c>
      <c r="J334" s="10" t="s">
        <v>115</v>
      </c>
      <c r="K334" s="10" t="s">
        <v>346</v>
      </c>
      <c r="L334" s="10">
        <v>393</v>
      </c>
      <c r="M334" s="10" t="s">
        <v>227</v>
      </c>
      <c r="N334" s="10" t="s">
        <v>177</v>
      </c>
      <c r="O334" s="10" t="s">
        <v>119</v>
      </c>
      <c r="P334" s="10" t="s">
        <v>120</v>
      </c>
      <c r="Q334" s="10" t="s">
        <v>348</v>
      </c>
      <c r="R334" s="10" t="s">
        <v>157</v>
      </c>
      <c r="S334" s="10">
        <v>0.34799999999999998</v>
      </c>
      <c r="T334" s="11">
        <v>35.634563999999997</v>
      </c>
      <c r="U334" s="11">
        <v>-78.563513</v>
      </c>
      <c r="V334" s="10" t="s">
        <v>307</v>
      </c>
      <c r="W334" s="10">
        <v>14</v>
      </c>
      <c r="X334" s="10"/>
      <c r="Y334" s="10"/>
      <c r="Z334" s="10"/>
      <c r="AA334" s="10"/>
      <c r="AB334" s="10"/>
      <c r="AC334" s="10"/>
      <c r="AD334" s="10">
        <v>0.44</v>
      </c>
      <c r="AE334" s="10"/>
      <c r="AF334" s="10"/>
      <c r="AG334" s="10"/>
      <c r="AH334" s="10"/>
      <c r="AI334" s="10" t="s">
        <v>158</v>
      </c>
      <c r="AJ334" s="12">
        <v>11</v>
      </c>
    </row>
    <row r="335" spans="1:37" x14ac:dyDescent="0.25">
      <c r="A335" s="10">
        <v>334</v>
      </c>
      <c r="B335" s="10">
        <v>42</v>
      </c>
      <c r="C335" s="10" t="s">
        <v>572</v>
      </c>
      <c r="D335" s="50" t="s">
        <v>632</v>
      </c>
      <c r="E335" s="10">
        <v>2009</v>
      </c>
      <c r="F335" s="10" t="s">
        <v>126</v>
      </c>
      <c r="G335" s="10" t="s">
        <v>113</v>
      </c>
      <c r="H335" s="10" t="s">
        <v>419</v>
      </c>
      <c r="I335" s="10" t="s">
        <v>114</v>
      </c>
      <c r="J335" s="10" t="s">
        <v>115</v>
      </c>
      <c r="K335" s="10" t="s">
        <v>346</v>
      </c>
      <c r="L335" s="10">
        <v>393</v>
      </c>
      <c r="M335" s="10" t="s">
        <v>227</v>
      </c>
      <c r="N335" s="10" t="s">
        <v>177</v>
      </c>
      <c r="O335" s="10" t="s">
        <v>119</v>
      </c>
      <c r="P335" s="10" t="s">
        <v>120</v>
      </c>
      <c r="Q335" s="10" t="s">
        <v>349</v>
      </c>
      <c r="R335" s="10" t="s">
        <v>157</v>
      </c>
      <c r="S335" s="10">
        <v>0.34799999999999998</v>
      </c>
      <c r="T335" s="11">
        <v>35.634563999999997</v>
      </c>
      <c r="U335" s="11">
        <v>-78.563513</v>
      </c>
      <c r="V335" s="10" t="s">
        <v>307</v>
      </c>
      <c r="W335" s="10">
        <v>13</v>
      </c>
      <c r="X335" s="10"/>
      <c r="Y335" s="10"/>
      <c r="Z335" s="10"/>
      <c r="AA335" s="10"/>
      <c r="AB335" s="10"/>
      <c r="AC335" s="10"/>
      <c r="AD335" s="10">
        <v>1.5</v>
      </c>
      <c r="AE335" s="10"/>
      <c r="AF335" s="10"/>
      <c r="AG335" s="10"/>
      <c r="AH335" s="10"/>
      <c r="AI335" s="10" t="s">
        <v>158</v>
      </c>
      <c r="AJ335" s="12">
        <v>17</v>
      </c>
    </row>
    <row r="336" spans="1:37" x14ac:dyDescent="0.25">
      <c r="A336" s="10">
        <v>335</v>
      </c>
      <c r="B336" s="10">
        <v>42</v>
      </c>
      <c r="C336" s="10" t="s">
        <v>572</v>
      </c>
      <c r="D336" s="50" t="s">
        <v>632</v>
      </c>
      <c r="E336" s="10">
        <v>2009</v>
      </c>
      <c r="F336" s="10" t="s">
        <v>129</v>
      </c>
      <c r="G336" s="10" t="s">
        <v>113</v>
      </c>
      <c r="H336" s="10" t="s">
        <v>419</v>
      </c>
      <c r="I336" s="10" t="s">
        <v>114</v>
      </c>
      <c r="J336" s="10" t="s">
        <v>115</v>
      </c>
      <c r="K336" s="10" t="s">
        <v>346</v>
      </c>
      <c r="L336" s="10">
        <v>393</v>
      </c>
      <c r="M336" s="10" t="s">
        <v>227</v>
      </c>
      <c r="N336" s="10" t="s">
        <v>177</v>
      </c>
      <c r="O336" s="10" t="s">
        <v>119</v>
      </c>
      <c r="P336" s="10" t="s">
        <v>120</v>
      </c>
      <c r="Q336" s="10" t="s">
        <v>350</v>
      </c>
      <c r="R336" s="10" t="s">
        <v>157</v>
      </c>
      <c r="S336" s="10">
        <v>0.34799999999999998</v>
      </c>
      <c r="T336" s="11">
        <v>35.634563999999997</v>
      </c>
      <c r="U336" s="11">
        <v>-78.563513</v>
      </c>
      <c r="V336" s="10" t="s">
        <v>307</v>
      </c>
      <c r="W336" s="10">
        <v>13</v>
      </c>
      <c r="X336" s="10"/>
      <c r="Y336" s="10"/>
      <c r="Z336" s="10"/>
      <c r="AA336" s="10"/>
      <c r="AB336" s="10"/>
      <c r="AC336" s="10"/>
      <c r="AD336" s="10">
        <v>2.0499999999999998</v>
      </c>
      <c r="AE336" s="10"/>
      <c r="AF336" s="10"/>
      <c r="AG336" s="10"/>
      <c r="AH336" s="10"/>
      <c r="AI336" s="10" t="s">
        <v>158</v>
      </c>
      <c r="AJ336" s="12">
        <v>14</v>
      </c>
    </row>
    <row r="337" spans="1:37" x14ac:dyDescent="0.25">
      <c r="A337" s="10">
        <v>336</v>
      </c>
      <c r="B337" s="10">
        <v>42</v>
      </c>
      <c r="C337" s="10" t="s">
        <v>572</v>
      </c>
      <c r="D337" s="50" t="s">
        <v>632</v>
      </c>
      <c r="E337" s="10">
        <v>2009</v>
      </c>
      <c r="F337" s="10" t="s">
        <v>239</v>
      </c>
      <c r="G337" s="10" t="s">
        <v>128</v>
      </c>
      <c r="H337" s="10" t="s">
        <v>419</v>
      </c>
      <c r="I337" s="10" t="s">
        <v>114</v>
      </c>
      <c r="J337" s="10" t="s">
        <v>115</v>
      </c>
      <c r="K337" s="10" t="s">
        <v>346</v>
      </c>
      <c r="L337" s="10">
        <v>393</v>
      </c>
      <c r="M337" s="10" t="s">
        <v>227</v>
      </c>
      <c r="N337" s="10" t="s">
        <v>177</v>
      </c>
      <c r="O337" s="10" t="s">
        <v>119</v>
      </c>
      <c r="P337" s="10" t="s">
        <v>120</v>
      </c>
      <c r="Q337" s="10" t="s">
        <v>351</v>
      </c>
      <c r="R337" s="10" t="s">
        <v>157</v>
      </c>
      <c r="S337" s="10">
        <v>0.34799999999999998</v>
      </c>
      <c r="T337" s="11">
        <v>35.634563999999997</v>
      </c>
      <c r="U337" s="11">
        <v>-78.563513</v>
      </c>
      <c r="V337" s="10" t="s">
        <v>307</v>
      </c>
      <c r="W337" s="10">
        <v>14</v>
      </c>
      <c r="X337" s="10"/>
      <c r="Y337" s="10"/>
      <c r="Z337" s="10"/>
      <c r="AA337" s="10"/>
      <c r="AB337" s="10"/>
      <c r="AC337" s="10"/>
      <c r="AD337" s="10">
        <v>0.1</v>
      </c>
      <c r="AE337" s="10"/>
      <c r="AF337" s="10"/>
      <c r="AG337" s="10"/>
      <c r="AH337" s="10"/>
      <c r="AI337" s="10" t="s">
        <v>158</v>
      </c>
      <c r="AJ337" s="12">
        <v>-98</v>
      </c>
    </row>
    <row r="338" spans="1:37" x14ac:dyDescent="0.25">
      <c r="A338" s="10">
        <v>337</v>
      </c>
      <c r="B338" s="10">
        <v>42</v>
      </c>
      <c r="C338" s="10" t="s">
        <v>572</v>
      </c>
      <c r="D338" s="50" t="s">
        <v>632</v>
      </c>
      <c r="E338" s="10">
        <v>2009</v>
      </c>
      <c r="F338" s="10" t="s">
        <v>127</v>
      </c>
      <c r="G338" s="10" t="s">
        <v>128</v>
      </c>
      <c r="H338" s="10" t="s">
        <v>419</v>
      </c>
      <c r="I338" s="10" t="s">
        <v>114</v>
      </c>
      <c r="J338" s="10" t="s">
        <v>115</v>
      </c>
      <c r="K338" s="10" t="s">
        <v>346</v>
      </c>
      <c r="L338" s="10">
        <v>393</v>
      </c>
      <c r="M338" s="10" t="s">
        <v>227</v>
      </c>
      <c r="N338" s="10" t="s">
        <v>177</v>
      </c>
      <c r="O338" s="10" t="s">
        <v>119</v>
      </c>
      <c r="P338" s="10" t="s">
        <v>120</v>
      </c>
      <c r="Q338" s="10" t="s">
        <v>352</v>
      </c>
      <c r="R338" s="10" t="s">
        <v>157</v>
      </c>
      <c r="S338" s="10">
        <v>0.34799999999999998</v>
      </c>
      <c r="T338" s="11">
        <v>35.634563999999997</v>
      </c>
      <c r="U338" s="11">
        <v>-78.563513</v>
      </c>
      <c r="V338" s="10" t="s">
        <v>307</v>
      </c>
      <c r="W338" s="10">
        <v>14</v>
      </c>
      <c r="X338" s="10"/>
      <c r="Y338" s="10"/>
      <c r="Z338" s="10"/>
      <c r="AA338" s="10"/>
      <c r="AB338" s="10"/>
      <c r="AC338" s="10"/>
      <c r="AD338" s="10">
        <v>0.19</v>
      </c>
      <c r="AE338" s="10"/>
      <c r="AF338" s="10"/>
      <c r="AG338" s="10"/>
      <c r="AH338" s="10"/>
      <c r="AI338" s="10" t="s">
        <v>158</v>
      </c>
      <c r="AJ338" s="12">
        <v>-11</v>
      </c>
    </row>
    <row r="339" spans="1:37" x14ac:dyDescent="0.25">
      <c r="A339" s="10">
        <v>338</v>
      </c>
      <c r="B339" s="10">
        <v>43</v>
      </c>
      <c r="C339" s="10" t="s">
        <v>573</v>
      </c>
      <c r="D339" s="50" t="s">
        <v>633</v>
      </c>
      <c r="E339" s="10">
        <v>2018</v>
      </c>
      <c r="F339" s="10" t="s">
        <v>112</v>
      </c>
      <c r="G339" s="10" t="s">
        <v>113</v>
      </c>
      <c r="H339" s="10" t="s">
        <v>419</v>
      </c>
      <c r="I339" s="10" t="s">
        <v>132</v>
      </c>
      <c r="J339" s="10" t="s">
        <v>133</v>
      </c>
      <c r="K339" s="10" t="s">
        <v>353</v>
      </c>
      <c r="L339" s="10">
        <v>605</v>
      </c>
      <c r="M339" s="10" t="s">
        <v>332</v>
      </c>
      <c r="N339" s="10" t="s">
        <v>118</v>
      </c>
      <c r="O339" s="10" t="s">
        <v>119</v>
      </c>
      <c r="P339" s="10" t="s">
        <v>120</v>
      </c>
      <c r="Q339" s="10" t="s">
        <v>354</v>
      </c>
      <c r="R339" s="10" t="s">
        <v>163</v>
      </c>
      <c r="S339" s="10">
        <v>6.5</v>
      </c>
      <c r="T339" s="11">
        <v>37.585372</v>
      </c>
      <c r="U339" s="11">
        <v>-76.451901000000007</v>
      </c>
      <c r="V339" s="10" t="s">
        <v>355</v>
      </c>
      <c r="W339" s="10">
        <v>31</v>
      </c>
      <c r="X339" s="10">
        <v>3.7</v>
      </c>
      <c r="Y339" s="10"/>
      <c r="Z339" s="10"/>
      <c r="AA339" s="10"/>
      <c r="AB339" s="10"/>
      <c r="AC339" s="10">
        <v>31</v>
      </c>
      <c r="AD339" s="10">
        <v>3.1</v>
      </c>
      <c r="AE339" s="10"/>
      <c r="AF339" s="10"/>
      <c r="AG339" s="10"/>
      <c r="AH339" s="10"/>
      <c r="AI339" s="10" t="s">
        <v>158</v>
      </c>
      <c r="AJ339" s="12"/>
    </row>
    <row r="340" spans="1:37" x14ac:dyDescent="0.25">
      <c r="A340" s="10">
        <v>339</v>
      </c>
      <c r="B340" s="10">
        <v>43</v>
      </c>
      <c r="C340" s="10" t="s">
        <v>573</v>
      </c>
      <c r="D340" s="50" t="s">
        <v>633</v>
      </c>
      <c r="E340" s="10">
        <v>2018</v>
      </c>
      <c r="F340" s="10" t="s">
        <v>127</v>
      </c>
      <c r="G340" s="10" t="s">
        <v>128</v>
      </c>
      <c r="H340" s="10" t="s">
        <v>419</v>
      </c>
      <c r="I340" s="10" t="s">
        <v>132</v>
      </c>
      <c r="J340" s="10" t="s">
        <v>133</v>
      </c>
      <c r="K340" s="10" t="s">
        <v>353</v>
      </c>
      <c r="L340" s="10">
        <v>605</v>
      </c>
      <c r="M340" s="10" t="s">
        <v>332</v>
      </c>
      <c r="N340" s="10" t="s">
        <v>118</v>
      </c>
      <c r="O340" s="10" t="s">
        <v>119</v>
      </c>
      <c r="P340" s="10" t="s">
        <v>120</v>
      </c>
      <c r="Q340" s="10" t="s">
        <v>354</v>
      </c>
      <c r="R340" s="10" t="s">
        <v>163</v>
      </c>
      <c r="S340" s="10">
        <v>6.5</v>
      </c>
      <c r="T340" s="11">
        <v>37.585372</v>
      </c>
      <c r="U340" s="11">
        <v>-76.451901000000007</v>
      </c>
      <c r="V340" s="10" t="s">
        <v>355</v>
      </c>
      <c r="W340" s="10">
        <v>31</v>
      </c>
      <c r="X340" s="10">
        <v>0.13</v>
      </c>
      <c r="Y340" s="10"/>
      <c r="Z340" s="10"/>
      <c r="AA340" s="10"/>
      <c r="AB340" s="10"/>
      <c r="AC340" s="10">
        <v>31</v>
      </c>
      <c r="AD340" s="10">
        <v>0.03</v>
      </c>
      <c r="AE340" s="10"/>
      <c r="AF340" s="10"/>
      <c r="AG340" s="10"/>
      <c r="AH340" s="10"/>
      <c r="AI340" s="10" t="s">
        <v>158</v>
      </c>
      <c r="AJ340" s="12"/>
    </row>
    <row r="341" spans="1:37" x14ac:dyDescent="0.25">
      <c r="A341" s="10">
        <v>340</v>
      </c>
      <c r="B341" s="10">
        <v>44</v>
      </c>
      <c r="C341" s="10" t="s">
        <v>574</v>
      </c>
      <c r="D341" s="50" t="s">
        <v>634</v>
      </c>
      <c r="E341" s="10">
        <v>2017</v>
      </c>
      <c r="F341" s="10" t="s">
        <v>112</v>
      </c>
      <c r="G341" s="10" t="s">
        <v>113</v>
      </c>
      <c r="H341" s="10" t="s">
        <v>419</v>
      </c>
      <c r="I341" s="10" t="s">
        <v>172</v>
      </c>
      <c r="J341" s="10" t="s">
        <v>133</v>
      </c>
      <c r="K341" s="10" t="s">
        <v>356</v>
      </c>
      <c r="L341" s="10">
        <v>605</v>
      </c>
      <c r="M341" s="10" t="s">
        <v>332</v>
      </c>
      <c r="N341" s="10" t="s">
        <v>118</v>
      </c>
      <c r="O341" s="10" t="s">
        <v>119</v>
      </c>
      <c r="P341" s="10" t="s">
        <v>120</v>
      </c>
      <c r="Q341" s="10" t="s">
        <v>357</v>
      </c>
      <c r="R341" s="10" t="s">
        <v>358</v>
      </c>
      <c r="S341" s="10">
        <v>34.700000000000003</v>
      </c>
      <c r="T341" s="11">
        <v>38.956555000000002</v>
      </c>
      <c r="U341" s="11">
        <v>-75.881590000000003</v>
      </c>
      <c r="V341" s="10" t="s">
        <v>355</v>
      </c>
      <c r="W341" s="10">
        <v>66</v>
      </c>
      <c r="X341" s="10">
        <v>8.17</v>
      </c>
      <c r="Y341" s="10">
        <v>10.5</v>
      </c>
      <c r="Z341" s="10"/>
      <c r="AA341" s="10"/>
      <c r="AB341" s="10"/>
      <c r="AC341" s="10">
        <v>66</v>
      </c>
      <c r="AD341" s="10">
        <v>7.0000000000000007E-2</v>
      </c>
      <c r="AE341" s="10">
        <v>0.2</v>
      </c>
      <c r="AF341" s="10"/>
      <c r="AG341" s="10"/>
      <c r="AH341" s="10"/>
      <c r="AI341" s="10" t="s">
        <v>158</v>
      </c>
      <c r="AJ341" s="12"/>
    </row>
    <row r="342" spans="1:37" x14ac:dyDescent="0.25">
      <c r="A342" s="10">
        <v>341</v>
      </c>
      <c r="B342" s="10">
        <v>44</v>
      </c>
      <c r="C342" s="10" t="s">
        <v>574</v>
      </c>
      <c r="D342" s="50" t="s">
        <v>634</v>
      </c>
      <c r="E342" s="10">
        <v>2017</v>
      </c>
      <c r="F342" s="10" t="s">
        <v>166</v>
      </c>
      <c r="G342" s="10" t="s">
        <v>113</v>
      </c>
      <c r="H342" s="10" t="s">
        <v>419</v>
      </c>
      <c r="I342" s="10" t="s">
        <v>172</v>
      </c>
      <c r="J342" s="10" t="s">
        <v>133</v>
      </c>
      <c r="K342" s="10" t="s">
        <v>356</v>
      </c>
      <c r="L342" s="10">
        <v>605</v>
      </c>
      <c r="M342" s="10" t="s">
        <v>332</v>
      </c>
      <c r="N342" s="10" t="s">
        <v>118</v>
      </c>
      <c r="O342" s="10" t="s">
        <v>119</v>
      </c>
      <c r="P342" s="10" t="s">
        <v>120</v>
      </c>
      <c r="Q342" s="10" t="s">
        <v>357</v>
      </c>
      <c r="R342" s="10" t="s">
        <v>358</v>
      </c>
      <c r="S342" s="10">
        <v>34.700000000000003</v>
      </c>
      <c r="T342" s="11">
        <v>38.956555000000002</v>
      </c>
      <c r="U342" s="11">
        <v>-75.881590000000003</v>
      </c>
      <c r="V342" s="10" t="s">
        <v>355</v>
      </c>
      <c r="W342" s="10">
        <v>41</v>
      </c>
      <c r="X342" s="10">
        <v>11.25</v>
      </c>
      <c r="Y342" s="10">
        <v>11.8</v>
      </c>
      <c r="Z342" s="10"/>
      <c r="AA342" s="10"/>
      <c r="AB342" s="10"/>
      <c r="AC342" s="10">
        <v>41</v>
      </c>
      <c r="AD342" s="10">
        <v>12.78</v>
      </c>
      <c r="AE342" s="10">
        <v>16.3</v>
      </c>
      <c r="AF342" s="10"/>
      <c r="AG342" s="10"/>
      <c r="AH342" s="10"/>
      <c r="AI342" s="10" t="s">
        <v>158</v>
      </c>
      <c r="AJ342" s="12"/>
    </row>
    <row r="343" spans="1:37" x14ac:dyDescent="0.25">
      <c r="A343" s="10">
        <v>342</v>
      </c>
      <c r="B343" s="10">
        <v>44</v>
      </c>
      <c r="C343" s="10" t="s">
        <v>574</v>
      </c>
      <c r="D343" s="50" t="s">
        <v>634</v>
      </c>
      <c r="E343" s="10">
        <v>2017</v>
      </c>
      <c r="F343" s="10" t="s">
        <v>129</v>
      </c>
      <c r="G343" s="10" t="s">
        <v>113</v>
      </c>
      <c r="H343" s="10" t="s">
        <v>419</v>
      </c>
      <c r="I343" s="10" t="s">
        <v>172</v>
      </c>
      <c r="J343" s="10" t="s">
        <v>133</v>
      </c>
      <c r="K343" s="10" t="s">
        <v>356</v>
      </c>
      <c r="L343" s="10">
        <v>605</v>
      </c>
      <c r="M343" s="10" t="s">
        <v>332</v>
      </c>
      <c r="N343" s="10" t="s">
        <v>118</v>
      </c>
      <c r="O343" s="10" t="s">
        <v>119</v>
      </c>
      <c r="P343" s="10" t="s">
        <v>120</v>
      </c>
      <c r="Q343" s="10" t="s">
        <v>357</v>
      </c>
      <c r="R343" s="10" t="s">
        <v>358</v>
      </c>
      <c r="S343" s="10">
        <v>34.700000000000003</v>
      </c>
      <c r="T343" s="11">
        <v>38.956555000000002</v>
      </c>
      <c r="U343" s="11">
        <v>-75.881590000000003</v>
      </c>
      <c r="V343" s="10" t="s">
        <v>355</v>
      </c>
      <c r="W343" s="10">
        <v>21</v>
      </c>
      <c r="X343" s="10">
        <v>30.3</v>
      </c>
      <c r="Y343" s="10">
        <v>20.9</v>
      </c>
      <c r="Z343" s="10"/>
      <c r="AA343" s="10"/>
      <c r="AB343" s="10"/>
      <c r="AC343" s="10">
        <v>21</v>
      </c>
      <c r="AD343" s="10">
        <v>11.2</v>
      </c>
      <c r="AE343" s="10">
        <v>7.2</v>
      </c>
      <c r="AF343" s="10"/>
      <c r="AG343" s="10"/>
      <c r="AH343" s="10"/>
      <c r="AI343" s="10" t="s">
        <v>158</v>
      </c>
      <c r="AJ343" s="12"/>
    </row>
    <row r="344" spans="1:37" x14ac:dyDescent="0.25">
      <c r="A344" s="10">
        <v>343</v>
      </c>
      <c r="B344" s="10">
        <v>44</v>
      </c>
      <c r="C344" s="10" t="s">
        <v>574</v>
      </c>
      <c r="D344" s="50" t="s">
        <v>634</v>
      </c>
      <c r="E344" s="10">
        <v>2017</v>
      </c>
      <c r="F344" s="10" t="s">
        <v>169</v>
      </c>
      <c r="G344" s="10" t="s">
        <v>128</v>
      </c>
      <c r="H344" s="10" t="s">
        <v>419</v>
      </c>
      <c r="I344" s="10" t="s">
        <v>172</v>
      </c>
      <c r="J344" s="10" t="s">
        <v>133</v>
      </c>
      <c r="K344" s="10" t="s">
        <v>356</v>
      </c>
      <c r="L344" s="10">
        <v>605</v>
      </c>
      <c r="M344" s="10" t="s">
        <v>332</v>
      </c>
      <c r="N344" s="10" t="s">
        <v>118</v>
      </c>
      <c r="O344" s="10" t="s">
        <v>119</v>
      </c>
      <c r="P344" s="10" t="s">
        <v>120</v>
      </c>
      <c r="Q344" s="10" t="s">
        <v>357</v>
      </c>
      <c r="R344" s="10" t="s">
        <v>358</v>
      </c>
      <c r="S344" s="10">
        <v>34.700000000000003</v>
      </c>
      <c r="T344" s="11">
        <v>38.956555000000002</v>
      </c>
      <c r="U344" s="11">
        <v>-75.881590000000003</v>
      </c>
      <c r="V344" s="10" t="s">
        <v>355</v>
      </c>
      <c r="W344" s="10">
        <v>41</v>
      </c>
      <c r="X344" s="10">
        <v>2.52</v>
      </c>
      <c r="Y344" s="10">
        <v>2.8</v>
      </c>
      <c r="Z344" s="10"/>
      <c r="AA344" s="10"/>
      <c r="AB344" s="10"/>
      <c r="AC344" s="10">
        <v>41</v>
      </c>
      <c r="AD344" s="10">
        <v>1.43</v>
      </c>
      <c r="AE344" s="10">
        <v>2.1</v>
      </c>
      <c r="AF344" s="10"/>
      <c r="AG344" s="10"/>
      <c r="AH344" s="10"/>
      <c r="AI344" s="10" t="s">
        <v>158</v>
      </c>
      <c r="AJ344" s="12"/>
    </row>
    <row r="345" spans="1:37" x14ac:dyDescent="0.25">
      <c r="A345" s="10">
        <v>344</v>
      </c>
      <c r="B345" s="10">
        <v>44</v>
      </c>
      <c r="C345" s="10" t="s">
        <v>574</v>
      </c>
      <c r="D345" s="50" t="s">
        <v>634</v>
      </c>
      <c r="E345" s="10">
        <v>2017</v>
      </c>
      <c r="F345" s="10" t="s">
        <v>127</v>
      </c>
      <c r="G345" s="10" t="s">
        <v>128</v>
      </c>
      <c r="H345" s="10" t="s">
        <v>419</v>
      </c>
      <c r="I345" s="10" t="s">
        <v>172</v>
      </c>
      <c r="J345" s="10" t="s">
        <v>133</v>
      </c>
      <c r="K345" s="10" t="s">
        <v>356</v>
      </c>
      <c r="L345" s="10">
        <v>605</v>
      </c>
      <c r="M345" s="10" t="s">
        <v>332</v>
      </c>
      <c r="N345" s="10" t="s">
        <v>118</v>
      </c>
      <c r="O345" s="10" t="s">
        <v>119</v>
      </c>
      <c r="P345" s="10" t="s">
        <v>120</v>
      </c>
      <c r="Q345" s="10" t="s">
        <v>357</v>
      </c>
      <c r="R345" s="10" t="s">
        <v>358</v>
      </c>
      <c r="S345" s="10">
        <v>34.700000000000003</v>
      </c>
      <c r="T345" s="11">
        <v>38.956555000000002</v>
      </c>
      <c r="U345" s="11">
        <v>-75.881590000000003</v>
      </c>
      <c r="V345" s="10" t="s">
        <v>355</v>
      </c>
      <c r="W345" s="10">
        <v>21</v>
      </c>
      <c r="X345" s="10">
        <v>5.08</v>
      </c>
      <c r="Y345" s="10">
        <v>4.8</v>
      </c>
      <c r="Z345" s="10"/>
      <c r="AA345" s="10"/>
      <c r="AB345" s="10"/>
      <c r="AC345" s="10">
        <v>21</v>
      </c>
      <c r="AD345" s="10">
        <v>2.81</v>
      </c>
      <c r="AE345" s="10">
        <v>2.9</v>
      </c>
      <c r="AF345" s="10"/>
      <c r="AG345" s="10"/>
      <c r="AH345" s="10"/>
      <c r="AI345" s="10" t="s">
        <v>158</v>
      </c>
      <c r="AJ345" s="12"/>
      <c r="AK345" s="9">
        <f t="shared" si="6"/>
        <v>0.59212677824473614</v>
      </c>
    </row>
    <row r="346" spans="1:37" x14ac:dyDescent="0.25">
      <c r="A346" s="10">
        <v>345</v>
      </c>
      <c r="B346" s="10">
        <v>44</v>
      </c>
      <c r="C346" s="10" t="s">
        <v>574</v>
      </c>
      <c r="D346" s="50" t="s">
        <v>634</v>
      </c>
      <c r="E346" s="10">
        <v>2017</v>
      </c>
      <c r="F346" s="10" t="s">
        <v>112</v>
      </c>
      <c r="G346" s="10" t="s">
        <v>113</v>
      </c>
      <c r="H346" s="10" t="s">
        <v>419</v>
      </c>
      <c r="I346" s="10" t="s">
        <v>172</v>
      </c>
      <c r="J346" s="10" t="s">
        <v>133</v>
      </c>
      <c r="K346" s="10" t="s">
        <v>356</v>
      </c>
      <c r="L346" s="10">
        <v>605</v>
      </c>
      <c r="M346" s="10" t="s">
        <v>332</v>
      </c>
      <c r="N346" s="10" t="s">
        <v>118</v>
      </c>
      <c r="O346" s="10" t="s">
        <v>119</v>
      </c>
      <c r="P346" s="10" t="s">
        <v>120</v>
      </c>
      <c r="Q346" s="10" t="s">
        <v>359</v>
      </c>
      <c r="R346" s="10" t="s">
        <v>358</v>
      </c>
      <c r="S346" s="10">
        <v>25.2</v>
      </c>
      <c r="T346" s="11">
        <v>38.917023</v>
      </c>
      <c r="U346" s="11">
        <v>-75.954359999999994</v>
      </c>
      <c r="V346" s="10" t="s">
        <v>355</v>
      </c>
      <c r="W346" s="10">
        <v>52</v>
      </c>
      <c r="X346" s="10">
        <v>9.49</v>
      </c>
      <c r="Y346" s="10">
        <v>5</v>
      </c>
      <c r="Z346" s="10"/>
      <c r="AA346" s="10"/>
      <c r="AB346" s="10"/>
      <c r="AC346" s="10">
        <v>53</v>
      </c>
      <c r="AD346" s="10">
        <v>0.12</v>
      </c>
      <c r="AE346" s="10">
        <v>0.4</v>
      </c>
      <c r="AF346" s="10"/>
      <c r="AG346" s="10"/>
      <c r="AH346" s="10"/>
      <c r="AI346" s="10" t="s">
        <v>158</v>
      </c>
      <c r="AJ346" s="12"/>
      <c r="AK346" s="9">
        <f t="shared" si="6"/>
        <v>4.3705021488219273</v>
      </c>
    </row>
    <row r="347" spans="1:37" x14ac:dyDescent="0.25">
      <c r="A347" s="10">
        <v>346</v>
      </c>
      <c r="B347" s="10">
        <v>44</v>
      </c>
      <c r="C347" s="10" t="s">
        <v>574</v>
      </c>
      <c r="D347" s="50" t="s">
        <v>634</v>
      </c>
      <c r="E347" s="10">
        <v>2017</v>
      </c>
      <c r="F347" s="10" t="s">
        <v>166</v>
      </c>
      <c r="G347" s="10" t="s">
        <v>113</v>
      </c>
      <c r="H347" s="10" t="s">
        <v>419</v>
      </c>
      <c r="I347" s="10" t="s">
        <v>172</v>
      </c>
      <c r="J347" s="10" t="s">
        <v>133</v>
      </c>
      <c r="K347" s="10" t="s">
        <v>356</v>
      </c>
      <c r="L347" s="10">
        <v>605</v>
      </c>
      <c r="M347" s="10" t="s">
        <v>332</v>
      </c>
      <c r="N347" s="10" t="s">
        <v>118</v>
      </c>
      <c r="O347" s="10" t="s">
        <v>119</v>
      </c>
      <c r="P347" s="10" t="s">
        <v>120</v>
      </c>
      <c r="Q347" s="10" t="s">
        <v>359</v>
      </c>
      <c r="R347" s="10" t="s">
        <v>358</v>
      </c>
      <c r="S347" s="10">
        <v>25.2</v>
      </c>
      <c r="T347" s="11">
        <v>38.917023</v>
      </c>
      <c r="U347" s="11">
        <v>-75.954359999999994</v>
      </c>
      <c r="V347" s="10" t="s">
        <v>355</v>
      </c>
      <c r="W347" s="10">
        <v>32</v>
      </c>
      <c r="X347" s="10">
        <v>0.22</v>
      </c>
      <c r="Y347" s="10">
        <v>0.7</v>
      </c>
      <c r="Z347" s="10"/>
      <c r="AA347" s="10"/>
      <c r="AB347" s="10"/>
      <c r="AC347" s="10">
        <v>32</v>
      </c>
      <c r="AD347" s="10">
        <v>0.26</v>
      </c>
      <c r="AE347" s="10">
        <v>0.5</v>
      </c>
      <c r="AF347" s="10"/>
      <c r="AG347" s="10"/>
      <c r="AH347" s="10"/>
      <c r="AI347" s="10" t="s">
        <v>158</v>
      </c>
      <c r="AJ347" s="12"/>
      <c r="AK347" s="9">
        <f t="shared" si="6"/>
        <v>-0.16705408466316621</v>
      </c>
    </row>
    <row r="348" spans="1:37" x14ac:dyDescent="0.25">
      <c r="A348" s="10">
        <v>347</v>
      </c>
      <c r="B348" s="10">
        <v>44</v>
      </c>
      <c r="C348" s="10" t="s">
        <v>574</v>
      </c>
      <c r="D348" s="50" t="s">
        <v>634</v>
      </c>
      <c r="E348" s="10">
        <v>2017</v>
      </c>
      <c r="F348" s="10" t="s">
        <v>129</v>
      </c>
      <c r="G348" s="10" t="s">
        <v>113</v>
      </c>
      <c r="H348" s="10" t="s">
        <v>419</v>
      </c>
      <c r="I348" s="10" t="s">
        <v>172</v>
      </c>
      <c r="J348" s="10" t="s">
        <v>133</v>
      </c>
      <c r="K348" s="10" t="s">
        <v>356</v>
      </c>
      <c r="L348" s="10">
        <v>605</v>
      </c>
      <c r="M348" s="10" t="s">
        <v>332</v>
      </c>
      <c r="N348" s="10" t="s">
        <v>118</v>
      </c>
      <c r="O348" s="10" t="s">
        <v>119</v>
      </c>
      <c r="P348" s="10" t="s">
        <v>120</v>
      </c>
      <c r="Q348" s="10" t="s">
        <v>359</v>
      </c>
      <c r="R348" s="10" t="s">
        <v>358</v>
      </c>
      <c r="S348" s="10">
        <v>25.2</v>
      </c>
      <c r="T348" s="11">
        <v>38.917023</v>
      </c>
      <c r="U348" s="11">
        <v>-75.954359999999994</v>
      </c>
      <c r="V348" s="10" t="s">
        <v>355</v>
      </c>
      <c r="W348" s="10">
        <v>15</v>
      </c>
      <c r="X348" s="10">
        <v>11.5</v>
      </c>
      <c r="Y348" s="10">
        <v>5.9</v>
      </c>
      <c r="Z348" s="10"/>
      <c r="AA348" s="10"/>
      <c r="AB348" s="10"/>
      <c r="AC348" s="10">
        <v>15</v>
      </c>
      <c r="AD348" s="10">
        <v>2.33</v>
      </c>
      <c r="AE348" s="10">
        <v>2.2000000000000002</v>
      </c>
      <c r="AF348" s="10"/>
      <c r="AG348" s="10"/>
      <c r="AH348" s="10"/>
      <c r="AI348" s="10" t="s">
        <v>158</v>
      </c>
      <c r="AJ348" s="12"/>
      <c r="AK348" s="9">
        <f t="shared" si="6"/>
        <v>1.5964787677915953</v>
      </c>
    </row>
    <row r="349" spans="1:37" x14ac:dyDescent="0.25">
      <c r="A349" s="10">
        <v>348</v>
      </c>
      <c r="B349" s="10">
        <v>44</v>
      </c>
      <c r="C349" s="10" t="s">
        <v>574</v>
      </c>
      <c r="D349" s="50" t="s">
        <v>634</v>
      </c>
      <c r="E349" s="10">
        <v>2017</v>
      </c>
      <c r="F349" s="10" t="s">
        <v>169</v>
      </c>
      <c r="G349" s="10" t="s">
        <v>128</v>
      </c>
      <c r="H349" s="10" t="s">
        <v>419</v>
      </c>
      <c r="I349" s="10" t="s">
        <v>172</v>
      </c>
      <c r="J349" s="10" t="s">
        <v>133</v>
      </c>
      <c r="K349" s="10" t="s">
        <v>356</v>
      </c>
      <c r="L349" s="10">
        <v>605</v>
      </c>
      <c r="M349" s="10" t="s">
        <v>332</v>
      </c>
      <c r="N349" s="10" t="s">
        <v>118</v>
      </c>
      <c r="O349" s="10" t="s">
        <v>119</v>
      </c>
      <c r="P349" s="10" t="s">
        <v>120</v>
      </c>
      <c r="Q349" s="10" t="s">
        <v>359</v>
      </c>
      <c r="R349" s="10" t="s">
        <v>358</v>
      </c>
      <c r="S349" s="10">
        <v>25.2</v>
      </c>
      <c r="T349" s="11">
        <v>38.917023</v>
      </c>
      <c r="U349" s="11">
        <v>-75.954359999999994</v>
      </c>
      <c r="V349" s="10" t="s">
        <v>355</v>
      </c>
      <c r="W349" s="10">
        <v>32</v>
      </c>
      <c r="X349" s="10">
        <v>0.15</v>
      </c>
      <c r="Y349" s="10">
        <v>0.2</v>
      </c>
      <c r="Z349" s="10"/>
      <c r="AA349" s="10"/>
      <c r="AB349" s="10"/>
      <c r="AC349" s="10">
        <v>32</v>
      </c>
      <c r="AD349" s="10">
        <v>0.21</v>
      </c>
      <c r="AE349" s="10">
        <v>0.4</v>
      </c>
      <c r="AF349" s="10"/>
      <c r="AG349" s="10"/>
      <c r="AH349" s="10"/>
      <c r="AI349" s="10" t="s">
        <v>158</v>
      </c>
      <c r="AJ349" s="12"/>
      <c r="AK349" s="9">
        <f t="shared" si="6"/>
        <v>-0.33647223662121289</v>
      </c>
    </row>
    <row r="350" spans="1:37" x14ac:dyDescent="0.25">
      <c r="A350" s="10">
        <v>349</v>
      </c>
      <c r="B350" s="10">
        <v>44</v>
      </c>
      <c r="C350" s="10" t="s">
        <v>574</v>
      </c>
      <c r="D350" s="50" t="s">
        <v>634</v>
      </c>
      <c r="E350" s="10">
        <v>2017</v>
      </c>
      <c r="F350" s="10" t="s">
        <v>127</v>
      </c>
      <c r="G350" s="10" t="s">
        <v>128</v>
      </c>
      <c r="H350" s="10" t="s">
        <v>419</v>
      </c>
      <c r="I350" s="10" t="s">
        <v>172</v>
      </c>
      <c r="J350" s="10" t="s">
        <v>133</v>
      </c>
      <c r="K350" s="10" t="s">
        <v>356</v>
      </c>
      <c r="L350" s="10">
        <v>605</v>
      </c>
      <c r="M350" s="10" t="s">
        <v>332</v>
      </c>
      <c r="N350" s="10" t="s">
        <v>118</v>
      </c>
      <c r="O350" s="10" t="s">
        <v>119</v>
      </c>
      <c r="P350" s="10" t="s">
        <v>120</v>
      </c>
      <c r="Q350" s="10" t="s">
        <v>359</v>
      </c>
      <c r="R350" s="10" t="s">
        <v>358</v>
      </c>
      <c r="S350" s="10">
        <v>25.2</v>
      </c>
      <c r="T350" s="11">
        <v>38.917023</v>
      </c>
      <c r="U350" s="11">
        <v>-75.954359999999994</v>
      </c>
      <c r="V350" s="10" t="s">
        <v>355</v>
      </c>
      <c r="W350" s="10">
        <v>15</v>
      </c>
      <c r="X350" s="10">
        <v>0.56999999999999995</v>
      </c>
      <c r="Y350" s="10">
        <v>0.7</v>
      </c>
      <c r="Z350" s="10"/>
      <c r="AA350" s="10"/>
      <c r="AB350" s="10"/>
      <c r="AC350" s="10">
        <v>15</v>
      </c>
      <c r="AD350" s="10">
        <v>0.56999999999999995</v>
      </c>
      <c r="AE350" s="10">
        <v>0.8</v>
      </c>
      <c r="AF350" s="10"/>
      <c r="AG350" s="10"/>
      <c r="AH350" s="10"/>
      <c r="AI350" s="10" t="s">
        <v>158</v>
      </c>
      <c r="AJ350" s="12"/>
      <c r="AK350" s="9">
        <f t="shared" si="6"/>
        <v>0</v>
      </c>
    </row>
    <row r="351" spans="1:37" x14ac:dyDescent="0.25">
      <c r="A351" s="10">
        <v>350</v>
      </c>
      <c r="B351" s="10">
        <v>45</v>
      </c>
      <c r="C351" s="10" t="s">
        <v>575</v>
      </c>
      <c r="D351" s="50" t="s">
        <v>635</v>
      </c>
      <c r="E351" s="10">
        <v>2012</v>
      </c>
      <c r="F351" s="10" t="s">
        <v>142</v>
      </c>
      <c r="G351" s="10" t="s">
        <v>143</v>
      </c>
      <c r="H351" s="10" t="s">
        <v>143</v>
      </c>
      <c r="I351" s="10" t="s">
        <v>114</v>
      </c>
      <c r="J351" s="10" t="s">
        <v>115</v>
      </c>
      <c r="K351" s="10" t="s">
        <v>360</v>
      </c>
      <c r="L351" s="10">
        <v>412</v>
      </c>
      <c r="M351" s="10" t="s">
        <v>271</v>
      </c>
      <c r="N351" s="10" t="s">
        <v>177</v>
      </c>
      <c r="O351" s="10" t="s">
        <v>119</v>
      </c>
      <c r="P351" s="10" t="s">
        <v>120</v>
      </c>
      <c r="Q351" s="10" t="s">
        <v>361</v>
      </c>
      <c r="R351" s="10" t="s">
        <v>358</v>
      </c>
      <c r="S351" s="10">
        <v>0.224</v>
      </c>
      <c r="T351" s="11">
        <v>39.143942000000003</v>
      </c>
      <c r="U351" s="11">
        <v>-76.819744999999998</v>
      </c>
      <c r="V351" s="10" t="s">
        <v>362</v>
      </c>
      <c r="W351" s="10">
        <v>16</v>
      </c>
      <c r="X351" s="10">
        <v>98</v>
      </c>
      <c r="Y351" s="10"/>
      <c r="Z351" s="10"/>
      <c r="AA351" s="10">
        <v>10</v>
      </c>
      <c r="AB351" s="10">
        <v>309</v>
      </c>
      <c r="AC351" s="10">
        <v>16</v>
      </c>
      <c r="AD351" s="10">
        <v>7</v>
      </c>
      <c r="AE351" s="10"/>
      <c r="AF351" s="10"/>
      <c r="AG351" s="10">
        <v>0</v>
      </c>
      <c r="AH351" s="10">
        <v>31</v>
      </c>
      <c r="AI351" s="10" t="s">
        <v>158</v>
      </c>
      <c r="AJ351" s="12"/>
      <c r="AK351" s="9">
        <f t="shared" si="6"/>
        <v>2.6390573296152584</v>
      </c>
    </row>
    <row r="352" spans="1:37" x14ac:dyDescent="0.25">
      <c r="A352" s="10">
        <v>351</v>
      </c>
      <c r="B352" s="10">
        <v>45</v>
      </c>
      <c r="C352" s="10" t="s">
        <v>575</v>
      </c>
      <c r="D352" s="50" t="s">
        <v>635</v>
      </c>
      <c r="E352" s="10">
        <v>2012</v>
      </c>
      <c r="F352" s="10" t="s">
        <v>129</v>
      </c>
      <c r="G352" s="10" t="s">
        <v>113</v>
      </c>
      <c r="H352" s="10" t="s">
        <v>419</v>
      </c>
      <c r="I352" s="10" t="s">
        <v>114</v>
      </c>
      <c r="J352" s="10" t="s">
        <v>115</v>
      </c>
      <c r="K352" s="10" t="s">
        <v>360</v>
      </c>
      <c r="L352" s="10">
        <v>412</v>
      </c>
      <c r="M352" s="10" t="s">
        <v>271</v>
      </c>
      <c r="N352" s="10" t="s">
        <v>177</v>
      </c>
      <c r="O352" s="10" t="s">
        <v>119</v>
      </c>
      <c r="P352" s="10" t="s">
        <v>120</v>
      </c>
      <c r="Q352" s="10" t="s">
        <v>361</v>
      </c>
      <c r="R352" s="10" t="s">
        <v>358</v>
      </c>
      <c r="S352" s="10">
        <v>0.224</v>
      </c>
      <c r="T352" s="11">
        <v>39.143942000000003</v>
      </c>
      <c r="U352" s="11">
        <v>-76.819744999999998</v>
      </c>
      <c r="V352" s="10" t="s">
        <v>362</v>
      </c>
      <c r="W352" s="10">
        <v>6</v>
      </c>
      <c r="X352" s="10">
        <v>5.53</v>
      </c>
      <c r="Y352" s="10"/>
      <c r="Z352" s="10"/>
      <c r="AA352" s="10">
        <v>2.2999999999999998</v>
      </c>
      <c r="AB352" s="10">
        <v>12.7</v>
      </c>
      <c r="AC352" s="10">
        <v>6</v>
      </c>
      <c r="AD352" s="10">
        <v>2.12</v>
      </c>
      <c r="AE352" s="10"/>
      <c r="AF352" s="10"/>
      <c r="AG352" s="10">
        <v>0</v>
      </c>
      <c r="AH352" s="10">
        <v>12.7</v>
      </c>
      <c r="AI352" s="10" t="s">
        <v>158</v>
      </c>
      <c r="AJ352" s="12"/>
      <c r="AK352" s="9">
        <f t="shared" si="6"/>
        <v>0.95877172685032241</v>
      </c>
    </row>
    <row r="353" spans="1:37" x14ac:dyDescent="0.25">
      <c r="A353" s="10">
        <v>352</v>
      </c>
      <c r="B353" s="10">
        <v>45</v>
      </c>
      <c r="C353" s="10" t="s">
        <v>575</v>
      </c>
      <c r="D353" s="50" t="s">
        <v>635</v>
      </c>
      <c r="E353" s="10">
        <v>2012</v>
      </c>
      <c r="F353" s="10" t="s">
        <v>112</v>
      </c>
      <c r="G353" s="10" t="s">
        <v>113</v>
      </c>
      <c r="H353" s="10" t="s">
        <v>419</v>
      </c>
      <c r="I353" s="10" t="s">
        <v>114</v>
      </c>
      <c r="J353" s="10" t="s">
        <v>115</v>
      </c>
      <c r="K353" s="10" t="s">
        <v>360</v>
      </c>
      <c r="L353" s="10">
        <v>412</v>
      </c>
      <c r="M353" s="10" t="s">
        <v>271</v>
      </c>
      <c r="N353" s="10" t="s">
        <v>177</v>
      </c>
      <c r="O353" s="10" t="s">
        <v>119</v>
      </c>
      <c r="P353" s="10" t="s">
        <v>120</v>
      </c>
      <c r="Q353" s="10" t="s">
        <v>361</v>
      </c>
      <c r="R353" s="10" t="s">
        <v>358</v>
      </c>
      <c r="S353" s="10">
        <v>0.224</v>
      </c>
      <c r="T353" s="11">
        <v>39.143942000000003</v>
      </c>
      <c r="U353" s="11">
        <v>-76.819744999999998</v>
      </c>
      <c r="V353" s="10" t="s">
        <v>362</v>
      </c>
      <c r="W353" s="10">
        <v>7</v>
      </c>
      <c r="X353" s="10">
        <v>2.25</v>
      </c>
      <c r="Y353" s="10"/>
      <c r="Z353" s="10"/>
      <c r="AA353" s="10">
        <v>0.77</v>
      </c>
      <c r="AB353" s="10">
        <v>3.81</v>
      </c>
      <c r="AC353" s="10">
        <v>7</v>
      </c>
      <c r="AD353" s="10">
        <v>1.76</v>
      </c>
      <c r="AE353" s="10"/>
      <c r="AF353" s="10"/>
      <c r="AG353" s="10">
        <v>0</v>
      </c>
      <c r="AH353" s="10">
        <v>10.4</v>
      </c>
      <c r="AI353" s="10" t="s">
        <v>158</v>
      </c>
      <c r="AJ353" s="12"/>
      <c r="AK353" s="9">
        <f t="shared" si="6"/>
        <v>0.24561640716626829</v>
      </c>
    </row>
    <row r="354" spans="1:37" x14ac:dyDescent="0.25">
      <c r="A354" s="10">
        <v>353</v>
      </c>
      <c r="B354" s="10">
        <v>45</v>
      </c>
      <c r="C354" s="10" t="s">
        <v>575</v>
      </c>
      <c r="D354" s="50" t="s">
        <v>635</v>
      </c>
      <c r="E354" s="10">
        <v>2012</v>
      </c>
      <c r="F354" s="10" t="s">
        <v>299</v>
      </c>
      <c r="G354" s="10" t="s">
        <v>113</v>
      </c>
      <c r="H354" s="10" t="s">
        <v>419</v>
      </c>
      <c r="I354" s="10" t="s">
        <v>114</v>
      </c>
      <c r="J354" s="10" t="s">
        <v>115</v>
      </c>
      <c r="K354" s="10" t="s">
        <v>360</v>
      </c>
      <c r="L354" s="10">
        <v>412</v>
      </c>
      <c r="M354" s="10" t="s">
        <v>271</v>
      </c>
      <c r="N354" s="10" t="s">
        <v>177</v>
      </c>
      <c r="O354" s="10" t="s">
        <v>119</v>
      </c>
      <c r="P354" s="10" t="s">
        <v>120</v>
      </c>
      <c r="Q354" s="10" t="s">
        <v>361</v>
      </c>
      <c r="R354" s="10" t="s">
        <v>358</v>
      </c>
      <c r="S354" s="10">
        <v>0.224</v>
      </c>
      <c r="T354" s="11">
        <v>39.143942000000003</v>
      </c>
      <c r="U354" s="11">
        <v>-76.819744999999998</v>
      </c>
      <c r="V354" s="10" t="s">
        <v>362</v>
      </c>
      <c r="W354" s="10">
        <v>16</v>
      </c>
      <c r="X354" s="10">
        <v>0.33</v>
      </c>
      <c r="Y354" s="10"/>
      <c r="Z354" s="10"/>
      <c r="AA354" s="10">
        <v>0.06</v>
      </c>
      <c r="AB354" s="10">
        <v>1.47</v>
      </c>
      <c r="AC354" s="10">
        <v>16</v>
      </c>
      <c r="AD354" s="10">
        <v>0.04</v>
      </c>
      <c r="AE354" s="10"/>
      <c r="AF354" s="10"/>
      <c r="AG354" s="10">
        <v>0</v>
      </c>
      <c r="AH354" s="10">
        <v>0.15</v>
      </c>
      <c r="AI354" s="10" t="s">
        <v>158</v>
      </c>
      <c r="AJ354" s="12"/>
      <c r="AK354" s="9">
        <f t="shared" si="6"/>
        <v>2.1102132003465894</v>
      </c>
    </row>
    <row r="355" spans="1:37" x14ac:dyDescent="0.25">
      <c r="A355" s="10">
        <v>354</v>
      </c>
      <c r="B355" s="10">
        <v>45</v>
      </c>
      <c r="C355" s="10" t="s">
        <v>575</v>
      </c>
      <c r="D355" s="50" t="s">
        <v>635</v>
      </c>
      <c r="E355" s="10">
        <v>2012</v>
      </c>
      <c r="F355" s="10" t="s">
        <v>126</v>
      </c>
      <c r="G355" s="10" t="s">
        <v>113</v>
      </c>
      <c r="H355" s="10" t="s">
        <v>419</v>
      </c>
      <c r="I355" s="10" t="s">
        <v>114</v>
      </c>
      <c r="J355" s="10" t="s">
        <v>115</v>
      </c>
      <c r="K355" s="10" t="s">
        <v>360</v>
      </c>
      <c r="L355" s="10">
        <v>412</v>
      </c>
      <c r="M355" s="10" t="s">
        <v>271</v>
      </c>
      <c r="N355" s="10" t="s">
        <v>177</v>
      </c>
      <c r="O355" s="10" t="s">
        <v>119</v>
      </c>
      <c r="P355" s="10" t="s">
        <v>120</v>
      </c>
      <c r="Q355" s="10" t="s">
        <v>361</v>
      </c>
      <c r="R355" s="10" t="s">
        <v>358</v>
      </c>
      <c r="S355" s="10">
        <v>0.224</v>
      </c>
      <c r="T355" s="11">
        <v>39.143942000000003</v>
      </c>
      <c r="U355" s="11">
        <v>-76.819744999999998</v>
      </c>
      <c r="V355" s="10" t="s">
        <v>362</v>
      </c>
      <c r="W355" s="10">
        <v>14</v>
      </c>
      <c r="X355" s="10">
        <v>3.38</v>
      </c>
      <c r="Y355" s="10"/>
      <c r="Z355" s="10"/>
      <c r="AA355" s="10">
        <v>0.83</v>
      </c>
      <c r="AB355" s="10">
        <v>10.199999999999999</v>
      </c>
      <c r="AC355" s="10">
        <v>14</v>
      </c>
      <c r="AD355" s="10">
        <v>0.94</v>
      </c>
      <c r="AE355" s="10"/>
      <c r="AF355" s="10"/>
      <c r="AG355" s="10">
        <v>0</v>
      </c>
      <c r="AH355" s="10">
        <v>2.97</v>
      </c>
      <c r="AI355" s="10" t="s">
        <v>158</v>
      </c>
      <c r="AJ355" s="12"/>
      <c r="AK355" s="9">
        <f t="shared" si="6"/>
        <v>1.2797511132130148</v>
      </c>
    </row>
    <row r="356" spans="1:37" x14ac:dyDescent="0.25">
      <c r="A356" s="10">
        <v>355</v>
      </c>
      <c r="B356" s="10">
        <v>45</v>
      </c>
      <c r="C356" s="10" t="s">
        <v>575</v>
      </c>
      <c r="D356" s="50" t="s">
        <v>635</v>
      </c>
      <c r="E356" s="10">
        <v>2012</v>
      </c>
      <c r="F356" s="10" t="s">
        <v>127</v>
      </c>
      <c r="G356" s="10" t="s">
        <v>128</v>
      </c>
      <c r="H356" s="10" t="s">
        <v>419</v>
      </c>
      <c r="I356" s="10" t="s">
        <v>114</v>
      </c>
      <c r="J356" s="10" t="s">
        <v>115</v>
      </c>
      <c r="K356" s="10" t="s">
        <v>360</v>
      </c>
      <c r="L356" s="10">
        <v>412</v>
      </c>
      <c r="M356" s="10" t="s">
        <v>271</v>
      </c>
      <c r="N356" s="10" t="s">
        <v>177</v>
      </c>
      <c r="O356" s="10" t="s">
        <v>119</v>
      </c>
      <c r="P356" s="10" t="s">
        <v>120</v>
      </c>
      <c r="Q356" s="10" t="s">
        <v>361</v>
      </c>
      <c r="R356" s="10" t="s">
        <v>358</v>
      </c>
      <c r="S356" s="10">
        <v>0.224</v>
      </c>
      <c r="T356" s="11">
        <v>39.143942000000003</v>
      </c>
      <c r="U356" s="11">
        <v>-76.819744999999998</v>
      </c>
      <c r="V356" s="10" t="s">
        <v>362</v>
      </c>
      <c r="W356" s="10">
        <v>16</v>
      </c>
      <c r="X356" s="10">
        <v>0.55000000000000004</v>
      </c>
      <c r="Y356" s="10"/>
      <c r="Z356" s="10"/>
      <c r="AA356" s="10">
        <v>0.08</v>
      </c>
      <c r="AB356" s="10">
        <v>2.2799999999999998</v>
      </c>
      <c r="AC356" s="10">
        <v>16</v>
      </c>
      <c r="AD356" s="10">
        <v>0.28999999999999998</v>
      </c>
      <c r="AE356" s="10"/>
      <c r="AF356" s="10"/>
      <c r="AG356" s="10">
        <v>0</v>
      </c>
      <c r="AH356" s="10">
        <v>1.2</v>
      </c>
      <c r="AI356" s="10" t="s">
        <v>158</v>
      </c>
      <c r="AJ356" s="12"/>
      <c r="AK356" s="9">
        <f t="shared" si="6"/>
        <v>0.64003735524599703</v>
      </c>
    </row>
    <row r="357" spans="1:37" x14ac:dyDescent="0.25">
      <c r="A357" s="10">
        <v>356</v>
      </c>
      <c r="B357" s="10">
        <v>45</v>
      </c>
      <c r="C357" s="10" t="s">
        <v>575</v>
      </c>
      <c r="D357" s="50" t="s">
        <v>635</v>
      </c>
      <c r="E357" s="10">
        <v>2012</v>
      </c>
      <c r="F357" s="10" t="s">
        <v>142</v>
      </c>
      <c r="G357" s="10" t="s">
        <v>143</v>
      </c>
      <c r="H357" s="10" t="s">
        <v>143</v>
      </c>
      <c r="I357" s="10" t="s">
        <v>114</v>
      </c>
      <c r="J357" s="10" t="s">
        <v>115</v>
      </c>
      <c r="K357" s="10" t="s">
        <v>363</v>
      </c>
      <c r="L357" s="10">
        <v>412</v>
      </c>
      <c r="M357" s="10" t="s">
        <v>271</v>
      </c>
      <c r="N357" s="10" t="s">
        <v>177</v>
      </c>
      <c r="O357" s="10" t="s">
        <v>119</v>
      </c>
      <c r="P357" s="10" t="s">
        <v>120</v>
      </c>
      <c r="Q357" s="10" t="s">
        <v>361</v>
      </c>
      <c r="R357" s="10" t="s">
        <v>358</v>
      </c>
      <c r="S357" s="10">
        <v>0.22500000000000001</v>
      </c>
      <c r="T357" s="11">
        <v>39.143942000000003</v>
      </c>
      <c r="U357" s="11">
        <v>-76.819744999999998</v>
      </c>
      <c r="V357" s="10" t="s">
        <v>362</v>
      </c>
      <c r="W357" s="10">
        <v>18</v>
      </c>
      <c r="X357" s="10">
        <v>98</v>
      </c>
      <c r="Y357" s="10"/>
      <c r="Z357" s="10"/>
      <c r="AA357" s="10">
        <v>10</v>
      </c>
      <c r="AB357" s="10">
        <v>309</v>
      </c>
      <c r="AC357" s="10">
        <v>18</v>
      </c>
      <c r="AD357" s="10">
        <v>9</v>
      </c>
      <c r="AE357" s="10"/>
      <c r="AF357" s="10"/>
      <c r="AG357" s="10">
        <v>0</v>
      </c>
      <c r="AH357" s="10">
        <v>72</v>
      </c>
      <c r="AI357" s="10" t="s">
        <v>158</v>
      </c>
      <c r="AJ357" s="12"/>
      <c r="AK357" s="9">
        <f t="shared" si="6"/>
        <v>2.3877429013343527</v>
      </c>
    </row>
    <row r="358" spans="1:37" x14ac:dyDescent="0.25">
      <c r="A358" s="10">
        <v>357</v>
      </c>
      <c r="B358" s="10">
        <v>45</v>
      </c>
      <c r="C358" s="10" t="s">
        <v>575</v>
      </c>
      <c r="D358" s="50" t="s">
        <v>635</v>
      </c>
      <c r="E358" s="10">
        <v>2012</v>
      </c>
      <c r="F358" s="10" t="s">
        <v>129</v>
      </c>
      <c r="G358" s="10" t="s">
        <v>113</v>
      </c>
      <c r="H358" s="10" t="s">
        <v>419</v>
      </c>
      <c r="I358" s="10" t="s">
        <v>114</v>
      </c>
      <c r="J358" s="10" t="s">
        <v>115</v>
      </c>
      <c r="K358" s="10" t="s">
        <v>363</v>
      </c>
      <c r="L358" s="10">
        <v>412</v>
      </c>
      <c r="M358" s="10" t="s">
        <v>271</v>
      </c>
      <c r="N358" s="10" t="s">
        <v>177</v>
      </c>
      <c r="O358" s="10" t="s">
        <v>119</v>
      </c>
      <c r="P358" s="10" t="s">
        <v>120</v>
      </c>
      <c r="Q358" s="10" t="s">
        <v>361</v>
      </c>
      <c r="R358" s="10" t="s">
        <v>358</v>
      </c>
      <c r="S358" s="10">
        <v>0.22500000000000001</v>
      </c>
      <c r="T358" s="11">
        <v>39.143942000000003</v>
      </c>
      <c r="U358" s="11">
        <v>-76.819744999999998</v>
      </c>
      <c r="V358" s="10" t="s">
        <v>362</v>
      </c>
      <c r="W358" s="10">
        <v>8</v>
      </c>
      <c r="X358" s="10">
        <v>5.53</v>
      </c>
      <c r="Y358" s="10"/>
      <c r="Z358" s="10"/>
      <c r="AA358" s="10">
        <v>2.2999999999999998</v>
      </c>
      <c r="AB358" s="10">
        <v>12.7</v>
      </c>
      <c r="AC358" s="10">
        <v>8</v>
      </c>
      <c r="AD358" s="10">
        <v>2.63</v>
      </c>
      <c r="AE358" s="10"/>
      <c r="AF358" s="10"/>
      <c r="AG358" s="10">
        <v>0</v>
      </c>
      <c r="AH358" s="10">
        <v>9.9</v>
      </c>
      <c r="AI358" s="10" t="s">
        <v>158</v>
      </c>
      <c r="AJ358" s="12"/>
      <c r="AK358" s="9">
        <f t="shared" si="6"/>
        <v>0.74320396934457045</v>
      </c>
    </row>
    <row r="359" spans="1:37" x14ac:dyDescent="0.25">
      <c r="A359" s="10">
        <v>358</v>
      </c>
      <c r="B359" s="10">
        <v>45</v>
      </c>
      <c r="C359" s="10" t="s">
        <v>575</v>
      </c>
      <c r="D359" s="50" t="s">
        <v>635</v>
      </c>
      <c r="E359" s="10">
        <v>2012</v>
      </c>
      <c r="F359" s="10" t="s">
        <v>112</v>
      </c>
      <c r="G359" s="10" t="s">
        <v>113</v>
      </c>
      <c r="H359" s="10" t="s">
        <v>419</v>
      </c>
      <c r="I359" s="10" t="s">
        <v>114</v>
      </c>
      <c r="J359" s="10" t="s">
        <v>115</v>
      </c>
      <c r="K359" s="10" t="s">
        <v>363</v>
      </c>
      <c r="L359" s="10">
        <v>412</v>
      </c>
      <c r="M359" s="10" t="s">
        <v>271</v>
      </c>
      <c r="N359" s="10" t="s">
        <v>177</v>
      </c>
      <c r="O359" s="10" t="s">
        <v>119</v>
      </c>
      <c r="P359" s="10" t="s">
        <v>120</v>
      </c>
      <c r="Q359" s="10" t="s">
        <v>361</v>
      </c>
      <c r="R359" s="10" t="s">
        <v>358</v>
      </c>
      <c r="S359" s="10">
        <v>0.22500000000000001</v>
      </c>
      <c r="T359" s="11">
        <v>39.143942000000003</v>
      </c>
      <c r="U359" s="11">
        <v>-76.819744999999998</v>
      </c>
      <c r="V359" s="10" t="s">
        <v>362</v>
      </c>
      <c r="W359" s="10">
        <v>9</v>
      </c>
      <c r="X359" s="10">
        <v>2.25</v>
      </c>
      <c r="Y359" s="10"/>
      <c r="Z359" s="10"/>
      <c r="AA359" s="10">
        <v>0.77</v>
      </c>
      <c r="AB359" s="10">
        <v>3.81</v>
      </c>
      <c r="AC359" s="10">
        <v>9</v>
      </c>
      <c r="AD359" s="10">
        <v>1.93</v>
      </c>
      <c r="AE359" s="10"/>
      <c r="AF359" s="10"/>
      <c r="AG359" s="10">
        <v>0</v>
      </c>
      <c r="AH359" s="10">
        <v>8.1999999999999993</v>
      </c>
      <c r="AI359" s="10" t="s">
        <v>158</v>
      </c>
      <c r="AJ359" s="12"/>
      <c r="AK359" s="9">
        <f t="shared" si="6"/>
        <v>0.15341021329953469</v>
      </c>
    </row>
    <row r="360" spans="1:37" x14ac:dyDescent="0.25">
      <c r="A360" s="10">
        <v>359</v>
      </c>
      <c r="B360" s="10">
        <v>45</v>
      </c>
      <c r="C360" s="10" t="s">
        <v>575</v>
      </c>
      <c r="D360" s="50" t="s">
        <v>635</v>
      </c>
      <c r="E360" s="10">
        <v>2012</v>
      </c>
      <c r="F360" s="10" t="s">
        <v>299</v>
      </c>
      <c r="G360" s="10" t="s">
        <v>113</v>
      </c>
      <c r="H360" s="10" t="s">
        <v>419</v>
      </c>
      <c r="I360" s="10" t="s">
        <v>114</v>
      </c>
      <c r="J360" s="10" t="s">
        <v>115</v>
      </c>
      <c r="K360" s="10" t="s">
        <v>363</v>
      </c>
      <c r="L360" s="10">
        <v>412</v>
      </c>
      <c r="M360" s="10" t="s">
        <v>271</v>
      </c>
      <c r="N360" s="10" t="s">
        <v>177</v>
      </c>
      <c r="O360" s="10" t="s">
        <v>119</v>
      </c>
      <c r="P360" s="10" t="s">
        <v>120</v>
      </c>
      <c r="Q360" s="10" t="s">
        <v>361</v>
      </c>
      <c r="R360" s="10" t="s">
        <v>358</v>
      </c>
      <c r="S360" s="10">
        <v>0.22500000000000001</v>
      </c>
      <c r="T360" s="11">
        <v>39.143942000000003</v>
      </c>
      <c r="U360" s="11">
        <v>-76.819744999999998</v>
      </c>
      <c r="V360" s="10" t="s">
        <v>362</v>
      </c>
      <c r="W360" s="10">
        <v>18</v>
      </c>
      <c r="X360" s="10">
        <v>0.33</v>
      </c>
      <c r="Y360" s="10"/>
      <c r="Z360" s="10"/>
      <c r="AA360" s="10">
        <v>0.06</v>
      </c>
      <c r="AB360" s="10">
        <v>1.47</v>
      </c>
      <c r="AC360" s="10">
        <v>18</v>
      </c>
      <c r="AD360" s="10">
        <v>0.03</v>
      </c>
      <c r="AE360" s="10"/>
      <c r="AF360" s="10"/>
      <c r="AG360" s="10">
        <v>0</v>
      </c>
      <c r="AH360" s="10">
        <v>0.15</v>
      </c>
      <c r="AI360" s="10" t="s">
        <v>158</v>
      </c>
      <c r="AJ360" s="12"/>
      <c r="AK360" s="9">
        <f t="shared" si="6"/>
        <v>2.3978952727983707</v>
      </c>
    </row>
    <row r="361" spans="1:37" x14ac:dyDescent="0.25">
      <c r="A361" s="10">
        <v>360</v>
      </c>
      <c r="B361" s="10">
        <v>45</v>
      </c>
      <c r="C361" s="10" t="s">
        <v>575</v>
      </c>
      <c r="D361" s="50" t="s">
        <v>635</v>
      </c>
      <c r="E361" s="10">
        <v>2012</v>
      </c>
      <c r="F361" s="10" t="s">
        <v>126</v>
      </c>
      <c r="G361" s="10" t="s">
        <v>113</v>
      </c>
      <c r="H361" s="10" t="s">
        <v>419</v>
      </c>
      <c r="I361" s="10" t="s">
        <v>114</v>
      </c>
      <c r="J361" s="10" t="s">
        <v>115</v>
      </c>
      <c r="K361" s="10" t="s">
        <v>363</v>
      </c>
      <c r="L361" s="10">
        <v>412</v>
      </c>
      <c r="M361" s="10" t="s">
        <v>271</v>
      </c>
      <c r="N361" s="10" t="s">
        <v>177</v>
      </c>
      <c r="O361" s="10" t="s">
        <v>119</v>
      </c>
      <c r="P361" s="10" t="s">
        <v>120</v>
      </c>
      <c r="Q361" s="10" t="s">
        <v>361</v>
      </c>
      <c r="R361" s="10" t="s">
        <v>358</v>
      </c>
      <c r="S361" s="10">
        <v>0.22500000000000001</v>
      </c>
      <c r="T361" s="11">
        <v>39.143942000000003</v>
      </c>
      <c r="U361" s="11">
        <v>-76.819744999999998</v>
      </c>
      <c r="V361" s="10" t="s">
        <v>362</v>
      </c>
      <c r="W361" s="10">
        <v>16</v>
      </c>
      <c r="X361" s="10">
        <v>3.38</v>
      </c>
      <c r="Y361" s="10"/>
      <c r="Z361" s="10"/>
      <c r="AA361" s="10">
        <v>0.83</v>
      </c>
      <c r="AB361" s="10">
        <v>10.199999999999999</v>
      </c>
      <c r="AC361" s="10">
        <v>16</v>
      </c>
      <c r="AD361" s="10">
        <v>0.81</v>
      </c>
      <c r="AE361" s="10"/>
      <c r="AF361" s="10"/>
      <c r="AG361" s="10">
        <v>0</v>
      </c>
      <c r="AH361" s="10">
        <v>3.2</v>
      </c>
      <c r="AI361" s="10" t="s">
        <v>158</v>
      </c>
      <c r="AJ361" s="12"/>
      <c r="AK361" s="9">
        <f t="shared" si="6"/>
        <v>1.42859674081058</v>
      </c>
    </row>
    <row r="362" spans="1:37" x14ac:dyDescent="0.25">
      <c r="A362" s="10">
        <v>361</v>
      </c>
      <c r="B362" s="10">
        <v>45</v>
      </c>
      <c r="C362" s="10" t="s">
        <v>575</v>
      </c>
      <c r="D362" s="50" t="s">
        <v>635</v>
      </c>
      <c r="E362" s="10">
        <v>2012</v>
      </c>
      <c r="F362" s="10" t="s">
        <v>127</v>
      </c>
      <c r="G362" s="10" t="s">
        <v>128</v>
      </c>
      <c r="H362" s="10" t="s">
        <v>419</v>
      </c>
      <c r="I362" s="10" t="s">
        <v>114</v>
      </c>
      <c r="J362" s="10" t="s">
        <v>115</v>
      </c>
      <c r="K362" s="10" t="s">
        <v>363</v>
      </c>
      <c r="L362" s="10">
        <v>412</v>
      </c>
      <c r="M362" s="10" t="s">
        <v>271</v>
      </c>
      <c r="N362" s="10" t="s">
        <v>177</v>
      </c>
      <c r="O362" s="10" t="s">
        <v>119</v>
      </c>
      <c r="P362" s="10" t="s">
        <v>120</v>
      </c>
      <c r="Q362" s="10" t="s">
        <v>361</v>
      </c>
      <c r="R362" s="10" t="s">
        <v>358</v>
      </c>
      <c r="S362" s="10">
        <v>0.22500000000000001</v>
      </c>
      <c r="T362" s="11">
        <v>39.143942000000003</v>
      </c>
      <c r="U362" s="11">
        <v>-76.819744999999998</v>
      </c>
      <c r="V362" s="10" t="s">
        <v>362</v>
      </c>
      <c r="W362" s="10">
        <v>18</v>
      </c>
      <c r="X362" s="10">
        <v>0.55000000000000004</v>
      </c>
      <c r="Y362" s="10"/>
      <c r="Z362" s="10"/>
      <c r="AA362" s="10">
        <v>0.08</v>
      </c>
      <c r="AB362" s="10">
        <v>2.2799999999999998</v>
      </c>
      <c r="AC362" s="10">
        <v>18</v>
      </c>
      <c r="AD362" s="10">
        <v>0.2</v>
      </c>
      <c r="AE362" s="10"/>
      <c r="AF362" s="10"/>
      <c r="AG362" s="10">
        <v>0</v>
      </c>
      <c r="AH362" s="10">
        <v>1.1000000000000001</v>
      </c>
      <c r="AI362" s="10" t="s">
        <v>158</v>
      </c>
      <c r="AJ362" s="12"/>
      <c r="AK362" s="9">
        <f t="shared" si="6"/>
        <v>1.0116009116784799</v>
      </c>
    </row>
    <row r="363" spans="1:37" x14ac:dyDescent="0.25">
      <c r="A363" s="10">
        <v>362</v>
      </c>
      <c r="B363" s="10">
        <v>45</v>
      </c>
      <c r="C363" s="10" t="s">
        <v>575</v>
      </c>
      <c r="D363" s="50" t="s">
        <v>635</v>
      </c>
      <c r="E363" s="10">
        <v>2012</v>
      </c>
      <c r="F363" s="10" t="s">
        <v>142</v>
      </c>
      <c r="G363" s="10" t="s">
        <v>143</v>
      </c>
      <c r="H363" s="10" t="s">
        <v>143</v>
      </c>
      <c r="I363" s="10" t="s">
        <v>114</v>
      </c>
      <c r="J363" s="10" t="s">
        <v>115</v>
      </c>
      <c r="K363" s="10" t="s">
        <v>364</v>
      </c>
      <c r="L363" s="10">
        <v>412</v>
      </c>
      <c r="M363" s="10" t="s">
        <v>271</v>
      </c>
      <c r="N363" s="10" t="s">
        <v>177</v>
      </c>
      <c r="O363" s="10" t="s">
        <v>119</v>
      </c>
      <c r="P363" s="10" t="s">
        <v>120</v>
      </c>
      <c r="Q363" s="10" t="s">
        <v>361</v>
      </c>
      <c r="R363" s="10" t="s">
        <v>358</v>
      </c>
      <c r="S363" s="10">
        <v>0.224</v>
      </c>
      <c r="T363" s="11">
        <v>39.143942000000003</v>
      </c>
      <c r="U363" s="11">
        <v>-76.819744999999998</v>
      </c>
      <c r="V363" s="10" t="s">
        <v>365</v>
      </c>
      <c r="W363" s="10">
        <v>27</v>
      </c>
      <c r="X363" s="10">
        <v>126</v>
      </c>
      <c r="Y363" s="10"/>
      <c r="Z363" s="10"/>
      <c r="AA363" s="10">
        <v>8</v>
      </c>
      <c r="AB363" s="10">
        <v>582</v>
      </c>
      <c r="AC363" s="10">
        <v>27</v>
      </c>
      <c r="AD363" s="10">
        <v>19</v>
      </c>
      <c r="AE363" s="10"/>
      <c r="AF363" s="10"/>
      <c r="AG363" s="10">
        <v>0</v>
      </c>
      <c r="AH363" s="10">
        <v>109</v>
      </c>
      <c r="AI363" s="10" t="s">
        <v>158</v>
      </c>
      <c r="AJ363" s="12"/>
      <c r="AK363" s="9">
        <f t="shared" si="6"/>
        <v>1.8918429277850375</v>
      </c>
    </row>
    <row r="364" spans="1:37" x14ac:dyDescent="0.25">
      <c r="A364" s="10">
        <v>363</v>
      </c>
      <c r="B364" s="10">
        <v>45</v>
      </c>
      <c r="C364" s="10" t="s">
        <v>575</v>
      </c>
      <c r="D364" s="50" t="s">
        <v>635</v>
      </c>
      <c r="E364" s="10">
        <v>2012</v>
      </c>
      <c r="F364" s="10" t="s">
        <v>129</v>
      </c>
      <c r="G364" s="10" t="s">
        <v>113</v>
      </c>
      <c r="H364" s="10" t="s">
        <v>419</v>
      </c>
      <c r="I364" s="10" t="s">
        <v>114</v>
      </c>
      <c r="J364" s="10" t="s">
        <v>115</v>
      </c>
      <c r="K364" s="10" t="s">
        <v>364</v>
      </c>
      <c r="L364" s="10">
        <v>412</v>
      </c>
      <c r="M364" s="10" t="s">
        <v>271</v>
      </c>
      <c r="N364" s="10" t="s">
        <v>177</v>
      </c>
      <c r="O364" s="10" t="s">
        <v>119</v>
      </c>
      <c r="P364" s="10" t="s">
        <v>120</v>
      </c>
      <c r="Q364" s="10" t="s">
        <v>361</v>
      </c>
      <c r="R364" s="10" t="s">
        <v>358</v>
      </c>
      <c r="S364" s="10">
        <v>0.224</v>
      </c>
      <c r="T364" s="11">
        <v>39.143942000000003</v>
      </c>
      <c r="U364" s="11">
        <v>-76.819744999999998</v>
      </c>
      <c r="V364" s="10" t="s">
        <v>365</v>
      </c>
      <c r="W364" s="10">
        <v>19</v>
      </c>
      <c r="X364" s="10">
        <v>4.8</v>
      </c>
      <c r="Y364" s="10"/>
      <c r="Z364" s="10"/>
      <c r="AA364" s="10">
        <v>1</v>
      </c>
      <c r="AB364" s="10">
        <v>19.100000000000001</v>
      </c>
      <c r="AC364" s="10">
        <v>19</v>
      </c>
      <c r="AD364" s="10">
        <v>2.27</v>
      </c>
      <c r="AE364" s="10"/>
      <c r="AF364" s="10"/>
      <c r="AG364" s="10">
        <v>0</v>
      </c>
      <c r="AH364" s="10">
        <v>12.9</v>
      </c>
      <c r="AI364" s="10" t="s">
        <v>158</v>
      </c>
      <c r="AJ364" s="12"/>
      <c r="AK364" s="9">
        <f t="shared" si="6"/>
        <v>0.7488360864205339</v>
      </c>
    </row>
    <row r="365" spans="1:37" x14ac:dyDescent="0.25">
      <c r="A365" s="10">
        <v>364</v>
      </c>
      <c r="B365" s="10">
        <v>45</v>
      </c>
      <c r="C365" s="10" t="s">
        <v>575</v>
      </c>
      <c r="D365" s="50" t="s">
        <v>635</v>
      </c>
      <c r="E365" s="10">
        <v>2012</v>
      </c>
      <c r="F365" s="10" t="s">
        <v>112</v>
      </c>
      <c r="G365" s="10" t="s">
        <v>113</v>
      </c>
      <c r="H365" s="10" t="s">
        <v>419</v>
      </c>
      <c r="I365" s="10" t="s">
        <v>114</v>
      </c>
      <c r="J365" s="10" t="s">
        <v>115</v>
      </c>
      <c r="K365" s="10" t="s">
        <v>364</v>
      </c>
      <c r="L365" s="10">
        <v>412</v>
      </c>
      <c r="M365" s="10" t="s">
        <v>271</v>
      </c>
      <c r="N365" s="10" t="s">
        <v>177</v>
      </c>
      <c r="O365" s="10" t="s">
        <v>119</v>
      </c>
      <c r="P365" s="10" t="s">
        <v>120</v>
      </c>
      <c r="Q365" s="10" t="s">
        <v>361</v>
      </c>
      <c r="R365" s="10" t="s">
        <v>358</v>
      </c>
      <c r="S365" s="10">
        <v>0.224</v>
      </c>
      <c r="T365" s="11">
        <v>39.143942000000003</v>
      </c>
      <c r="U365" s="11">
        <v>-76.819744999999998</v>
      </c>
      <c r="V365" s="10" t="s">
        <v>365</v>
      </c>
      <c r="W365" s="10">
        <v>20</v>
      </c>
      <c r="X365" s="10">
        <v>1.79</v>
      </c>
      <c r="Y365" s="10"/>
      <c r="Z365" s="10"/>
      <c r="AA365" s="10">
        <v>0.27</v>
      </c>
      <c r="AB365" s="10">
        <v>16.3</v>
      </c>
      <c r="AC365" s="10">
        <v>20</v>
      </c>
      <c r="AD365" s="10">
        <v>0.74</v>
      </c>
      <c r="AE365" s="10"/>
      <c r="AF365" s="10"/>
      <c r="AG365" s="10">
        <v>0</v>
      </c>
      <c r="AH365" s="10">
        <v>6.4</v>
      </c>
      <c r="AI365" s="10" t="s">
        <v>158</v>
      </c>
      <c r="AJ365" s="12"/>
      <c r="AK365" s="9">
        <f t="shared" si="6"/>
        <v>0.88332071263658518</v>
      </c>
    </row>
    <row r="366" spans="1:37" x14ac:dyDescent="0.25">
      <c r="A366" s="10">
        <v>365</v>
      </c>
      <c r="B366" s="10">
        <v>45</v>
      </c>
      <c r="C366" s="10" t="s">
        <v>575</v>
      </c>
      <c r="D366" s="50" t="s">
        <v>635</v>
      </c>
      <c r="E366" s="10">
        <v>2012</v>
      </c>
      <c r="F366" s="10" t="s">
        <v>299</v>
      </c>
      <c r="G366" s="10" t="s">
        <v>113</v>
      </c>
      <c r="H366" s="10" t="s">
        <v>419</v>
      </c>
      <c r="I366" s="10" t="s">
        <v>114</v>
      </c>
      <c r="J366" s="10" t="s">
        <v>115</v>
      </c>
      <c r="K366" s="10" t="s">
        <v>364</v>
      </c>
      <c r="L366" s="10">
        <v>412</v>
      </c>
      <c r="M366" s="10" t="s">
        <v>271</v>
      </c>
      <c r="N366" s="10" t="s">
        <v>177</v>
      </c>
      <c r="O366" s="10" t="s">
        <v>119</v>
      </c>
      <c r="P366" s="10" t="s">
        <v>120</v>
      </c>
      <c r="Q366" s="10" t="s">
        <v>361</v>
      </c>
      <c r="R366" s="10" t="s">
        <v>358</v>
      </c>
      <c r="S366" s="10">
        <v>0.224</v>
      </c>
      <c r="T366" s="11">
        <v>39.143942000000003</v>
      </c>
      <c r="U366" s="11">
        <v>-76.819744999999998</v>
      </c>
      <c r="V366" s="10" t="s">
        <v>365</v>
      </c>
      <c r="W366" s="10">
        <v>27</v>
      </c>
      <c r="X366" s="10">
        <v>0.1</v>
      </c>
      <c r="Y366" s="10"/>
      <c r="Z366" s="10"/>
      <c r="AA366" s="10">
        <v>0.02</v>
      </c>
      <c r="AB366" s="10">
        <v>0.34</v>
      </c>
      <c r="AC366" s="10">
        <v>27</v>
      </c>
      <c r="AD366" s="10">
        <v>0.02</v>
      </c>
      <c r="AE366" s="10"/>
      <c r="AF366" s="10"/>
      <c r="AG366" s="10">
        <v>0</v>
      </c>
      <c r="AH366" s="10">
        <v>0.18</v>
      </c>
      <c r="AI366" s="10" t="s">
        <v>158</v>
      </c>
      <c r="AJ366" s="12"/>
      <c r="AK366" s="9">
        <f t="shared" si="6"/>
        <v>1.6094379124341003</v>
      </c>
    </row>
    <row r="367" spans="1:37" x14ac:dyDescent="0.25">
      <c r="A367" s="10">
        <v>366</v>
      </c>
      <c r="B367" s="10">
        <v>45</v>
      </c>
      <c r="C367" s="10" t="s">
        <v>575</v>
      </c>
      <c r="D367" s="50" t="s">
        <v>635</v>
      </c>
      <c r="E367" s="10">
        <v>2012</v>
      </c>
      <c r="F367" s="10" t="s">
        <v>126</v>
      </c>
      <c r="G367" s="10" t="s">
        <v>113</v>
      </c>
      <c r="H367" s="10" t="s">
        <v>419</v>
      </c>
      <c r="I367" s="10" t="s">
        <v>114</v>
      </c>
      <c r="J367" s="10" t="s">
        <v>115</v>
      </c>
      <c r="K367" s="10" t="s">
        <v>364</v>
      </c>
      <c r="L367" s="10">
        <v>412</v>
      </c>
      <c r="M367" s="10" t="s">
        <v>271</v>
      </c>
      <c r="N367" s="10" t="s">
        <v>177</v>
      </c>
      <c r="O367" s="10" t="s">
        <v>119</v>
      </c>
      <c r="P367" s="10" t="s">
        <v>120</v>
      </c>
      <c r="Q367" s="10" t="s">
        <v>361</v>
      </c>
      <c r="R367" s="10" t="s">
        <v>358</v>
      </c>
      <c r="S367" s="10">
        <v>0.224</v>
      </c>
      <c r="T367" s="11">
        <v>39.143942000000003</v>
      </c>
      <c r="U367" s="11">
        <v>-76.819744999999998</v>
      </c>
      <c r="V367" s="10" t="s">
        <v>365</v>
      </c>
      <c r="W367" s="10">
        <v>25</v>
      </c>
      <c r="X367" s="10">
        <v>2.94</v>
      </c>
      <c r="Y367" s="10"/>
      <c r="Z367" s="10"/>
      <c r="AA367" s="10">
        <v>0.31</v>
      </c>
      <c r="AB367" s="10">
        <v>12.1</v>
      </c>
      <c r="AC367" s="10">
        <v>25</v>
      </c>
      <c r="AD367" s="10">
        <v>1.98</v>
      </c>
      <c r="AE367" s="10"/>
      <c r="AF367" s="10"/>
      <c r="AG367" s="10">
        <v>0</v>
      </c>
      <c r="AH367" s="10">
        <v>14.7</v>
      </c>
      <c r="AI367" s="10" t="s">
        <v>158</v>
      </c>
      <c r="AJ367" s="12"/>
      <c r="AK367" s="9">
        <f t="shared" si="6"/>
        <v>0.3953127366441464</v>
      </c>
    </row>
    <row r="368" spans="1:37" x14ac:dyDescent="0.25">
      <c r="A368" s="10">
        <v>367</v>
      </c>
      <c r="B368" s="10">
        <v>45</v>
      </c>
      <c r="C368" s="10" t="s">
        <v>575</v>
      </c>
      <c r="D368" s="50" t="s">
        <v>635</v>
      </c>
      <c r="E368" s="10">
        <v>2012</v>
      </c>
      <c r="F368" s="10" t="s">
        <v>127</v>
      </c>
      <c r="G368" s="10" t="s">
        <v>128</v>
      </c>
      <c r="H368" s="10" t="s">
        <v>419</v>
      </c>
      <c r="I368" s="10" t="s">
        <v>114</v>
      </c>
      <c r="J368" s="10" t="s">
        <v>115</v>
      </c>
      <c r="K368" s="10" t="s">
        <v>364</v>
      </c>
      <c r="L368" s="10">
        <v>412</v>
      </c>
      <c r="M368" s="10" t="s">
        <v>271</v>
      </c>
      <c r="N368" s="10" t="s">
        <v>177</v>
      </c>
      <c r="O368" s="10" t="s">
        <v>119</v>
      </c>
      <c r="P368" s="10" t="s">
        <v>120</v>
      </c>
      <c r="Q368" s="10" t="s">
        <v>361</v>
      </c>
      <c r="R368" s="10" t="s">
        <v>358</v>
      </c>
      <c r="S368" s="10">
        <v>0.224</v>
      </c>
      <c r="T368" s="11">
        <v>39.143942000000003</v>
      </c>
      <c r="U368" s="11">
        <v>-76.819744999999998</v>
      </c>
      <c r="V368" s="10" t="s">
        <v>365</v>
      </c>
      <c r="W368" s="10">
        <v>27</v>
      </c>
      <c r="X368" s="10">
        <v>0.34</v>
      </c>
      <c r="Y368" s="10"/>
      <c r="Z368" s="10"/>
      <c r="AA368" s="10">
        <v>7.0000000000000007E-2</v>
      </c>
      <c r="AB368" s="10">
        <v>1.52</v>
      </c>
      <c r="AC368" s="10">
        <v>27</v>
      </c>
      <c r="AD368" s="10">
        <v>2.2400000000000002</v>
      </c>
      <c r="AE368" s="10"/>
      <c r="AF368" s="10"/>
      <c r="AG368" s="10">
        <v>0</v>
      </c>
      <c r="AH368" s="10">
        <v>1.29</v>
      </c>
      <c r="AI368" s="10" t="s">
        <v>158</v>
      </c>
      <c r="AJ368" s="12"/>
      <c r="AK368" s="9">
        <f t="shared" si="6"/>
        <v>-1.8852855272388784</v>
      </c>
    </row>
    <row r="369" spans="1:37" x14ac:dyDescent="0.25">
      <c r="A369" s="10">
        <v>368</v>
      </c>
      <c r="B369" s="10">
        <v>45</v>
      </c>
      <c r="C369" s="10" t="s">
        <v>575</v>
      </c>
      <c r="D369" s="50" t="s">
        <v>635</v>
      </c>
      <c r="E369" s="10">
        <v>2012</v>
      </c>
      <c r="F369" s="10" t="s">
        <v>142</v>
      </c>
      <c r="G369" s="10" t="s">
        <v>143</v>
      </c>
      <c r="H369" s="10" t="s">
        <v>143</v>
      </c>
      <c r="I369" s="10" t="s">
        <v>114</v>
      </c>
      <c r="J369" s="10" t="s">
        <v>115</v>
      </c>
      <c r="K369" s="10" t="s">
        <v>366</v>
      </c>
      <c r="L369" s="10">
        <v>412</v>
      </c>
      <c r="M369" s="10" t="s">
        <v>271</v>
      </c>
      <c r="N369" s="10" t="s">
        <v>177</v>
      </c>
      <c r="O369" s="10" t="s">
        <v>119</v>
      </c>
      <c r="P369" s="10" t="s">
        <v>120</v>
      </c>
      <c r="Q369" s="10" t="s">
        <v>361</v>
      </c>
      <c r="R369" s="10" t="s">
        <v>358</v>
      </c>
      <c r="S369" s="10">
        <v>0.22500000000000001</v>
      </c>
      <c r="T369" s="11">
        <v>39.143942000000003</v>
      </c>
      <c r="U369" s="11">
        <v>-76.819744999999998</v>
      </c>
      <c r="V369" s="10" t="s">
        <v>365</v>
      </c>
      <c r="W369" s="10">
        <v>27</v>
      </c>
      <c r="X369" s="10">
        <v>126</v>
      </c>
      <c r="Y369" s="10"/>
      <c r="Z369" s="10"/>
      <c r="AA369" s="10">
        <v>8</v>
      </c>
      <c r="AB369" s="10">
        <v>582</v>
      </c>
      <c r="AC369" s="10">
        <v>27</v>
      </c>
      <c r="AD369" s="10">
        <v>52</v>
      </c>
      <c r="AE369" s="10"/>
      <c r="AF369" s="10"/>
      <c r="AG369" s="10">
        <v>0</v>
      </c>
      <c r="AH369" s="10">
        <v>232</v>
      </c>
      <c r="AI369" s="10" t="s">
        <v>158</v>
      </c>
      <c r="AJ369" s="12"/>
      <c r="AK369" s="9">
        <f t="shared" si="6"/>
        <v>0.88503818837005055</v>
      </c>
    </row>
    <row r="370" spans="1:37" x14ac:dyDescent="0.25">
      <c r="A370" s="10">
        <v>369</v>
      </c>
      <c r="B370" s="10">
        <v>45</v>
      </c>
      <c r="C370" s="10" t="s">
        <v>575</v>
      </c>
      <c r="D370" s="50" t="s">
        <v>635</v>
      </c>
      <c r="E370" s="10">
        <v>2012</v>
      </c>
      <c r="F370" s="10" t="s">
        <v>129</v>
      </c>
      <c r="G370" s="10" t="s">
        <v>113</v>
      </c>
      <c r="H370" s="10" t="s">
        <v>419</v>
      </c>
      <c r="I370" s="10" t="s">
        <v>114</v>
      </c>
      <c r="J370" s="10" t="s">
        <v>115</v>
      </c>
      <c r="K370" s="10" t="s">
        <v>366</v>
      </c>
      <c r="L370" s="10">
        <v>412</v>
      </c>
      <c r="M370" s="10" t="s">
        <v>271</v>
      </c>
      <c r="N370" s="10" t="s">
        <v>177</v>
      </c>
      <c r="O370" s="10" t="s">
        <v>119</v>
      </c>
      <c r="P370" s="10" t="s">
        <v>120</v>
      </c>
      <c r="Q370" s="10" t="s">
        <v>361</v>
      </c>
      <c r="R370" s="10" t="s">
        <v>358</v>
      </c>
      <c r="S370" s="10">
        <v>0.22500000000000001</v>
      </c>
      <c r="T370" s="11">
        <v>39.143942000000003</v>
      </c>
      <c r="U370" s="11">
        <v>-76.819744999999998</v>
      </c>
      <c r="V370" s="10" t="s">
        <v>365</v>
      </c>
      <c r="W370" s="10">
        <v>19</v>
      </c>
      <c r="X370" s="10">
        <v>4.8</v>
      </c>
      <c r="Y370" s="10"/>
      <c r="Z370" s="10"/>
      <c r="AA370" s="10">
        <v>1</v>
      </c>
      <c r="AB370" s="10">
        <v>19.100000000000001</v>
      </c>
      <c r="AC370" s="10">
        <v>19</v>
      </c>
      <c r="AD370" s="10">
        <v>4.34</v>
      </c>
      <c r="AE370" s="10"/>
      <c r="AF370" s="10"/>
      <c r="AG370" s="10">
        <v>0</v>
      </c>
      <c r="AH370" s="10">
        <v>65.2</v>
      </c>
      <c r="AI370" s="10" t="s">
        <v>158</v>
      </c>
      <c r="AJ370" s="12"/>
      <c r="AK370" s="9">
        <f t="shared" si="6"/>
        <v>0.10074156980153184</v>
      </c>
    </row>
    <row r="371" spans="1:37" x14ac:dyDescent="0.25">
      <c r="A371" s="10">
        <v>370</v>
      </c>
      <c r="B371" s="10">
        <v>45</v>
      </c>
      <c r="C371" s="10" t="s">
        <v>575</v>
      </c>
      <c r="D371" s="50" t="s">
        <v>635</v>
      </c>
      <c r="E371" s="10">
        <v>2012</v>
      </c>
      <c r="F371" s="10" t="s">
        <v>112</v>
      </c>
      <c r="G371" s="10" t="s">
        <v>113</v>
      </c>
      <c r="H371" s="10" t="s">
        <v>419</v>
      </c>
      <c r="I371" s="10" t="s">
        <v>114</v>
      </c>
      <c r="J371" s="10" t="s">
        <v>115</v>
      </c>
      <c r="K371" s="10" t="s">
        <v>366</v>
      </c>
      <c r="L371" s="10">
        <v>412</v>
      </c>
      <c r="M371" s="10" t="s">
        <v>271</v>
      </c>
      <c r="N371" s="10" t="s">
        <v>177</v>
      </c>
      <c r="O371" s="10" t="s">
        <v>119</v>
      </c>
      <c r="P371" s="10" t="s">
        <v>120</v>
      </c>
      <c r="Q371" s="10" t="s">
        <v>361</v>
      </c>
      <c r="R371" s="10" t="s">
        <v>358</v>
      </c>
      <c r="S371" s="10">
        <v>0.22500000000000001</v>
      </c>
      <c r="T371" s="11">
        <v>39.143942000000003</v>
      </c>
      <c r="U371" s="11">
        <v>-76.819744999999998</v>
      </c>
      <c r="V371" s="10" t="s">
        <v>365</v>
      </c>
      <c r="W371" s="10">
        <v>20</v>
      </c>
      <c r="X371" s="10">
        <v>1.79</v>
      </c>
      <c r="Y371" s="10"/>
      <c r="Z371" s="10"/>
      <c r="AA371" s="10">
        <v>0.27</v>
      </c>
      <c r="AB371" s="10">
        <v>16.3</v>
      </c>
      <c r="AC371" s="10">
        <v>20</v>
      </c>
      <c r="AD371" s="10">
        <v>0.27</v>
      </c>
      <c r="AE371" s="10"/>
      <c r="AF371" s="10"/>
      <c r="AG371" s="10">
        <v>0</v>
      </c>
      <c r="AH371" s="10">
        <v>2.6</v>
      </c>
      <c r="AI371" s="10" t="s">
        <v>158</v>
      </c>
      <c r="AJ371" s="12"/>
      <c r="AK371" s="9">
        <f t="shared" si="6"/>
        <v>1.891548939836426</v>
      </c>
    </row>
    <row r="372" spans="1:37" x14ac:dyDescent="0.25">
      <c r="A372" s="10">
        <v>371</v>
      </c>
      <c r="B372" s="10">
        <v>45</v>
      </c>
      <c r="C372" s="10" t="s">
        <v>575</v>
      </c>
      <c r="D372" s="50" t="s">
        <v>635</v>
      </c>
      <c r="E372" s="10">
        <v>2012</v>
      </c>
      <c r="F372" s="10" t="s">
        <v>299</v>
      </c>
      <c r="G372" s="10" t="s">
        <v>113</v>
      </c>
      <c r="H372" s="10" t="s">
        <v>419</v>
      </c>
      <c r="I372" s="10" t="s">
        <v>114</v>
      </c>
      <c r="J372" s="10" t="s">
        <v>115</v>
      </c>
      <c r="K372" s="10" t="s">
        <v>366</v>
      </c>
      <c r="L372" s="10">
        <v>412</v>
      </c>
      <c r="M372" s="10" t="s">
        <v>271</v>
      </c>
      <c r="N372" s="10" t="s">
        <v>177</v>
      </c>
      <c r="O372" s="10" t="s">
        <v>119</v>
      </c>
      <c r="P372" s="10" t="s">
        <v>120</v>
      </c>
      <c r="Q372" s="10" t="s">
        <v>361</v>
      </c>
      <c r="R372" s="10" t="s">
        <v>358</v>
      </c>
      <c r="S372" s="10">
        <v>0.22500000000000001</v>
      </c>
      <c r="T372" s="11">
        <v>39.143942000000003</v>
      </c>
      <c r="U372" s="11">
        <v>-76.819744999999998</v>
      </c>
      <c r="V372" s="10" t="s">
        <v>365</v>
      </c>
      <c r="W372" s="10">
        <v>27</v>
      </c>
      <c r="X372" s="10">
        <v>0.1</v>
      </c>
      <c r="Y372" s="10"/>
      <c r="Z372" s="10"/>
      <c r="AA372" s="10">
        <v>0.02</v>
      </c>
      <c r="AB372" s="10">
        <v>0.34</v>
      </c>
      <c r="AC372" s="10">
        <v>27</v>
      </c>
      <c r="AD372" s="10">
        <v>0.02</v>
      </c>
      <c r="AE372" s="10"/>
      <c r="AF372" s="10"/>
      <c r="AG372" s="10">
        <v>0</v>
      </c>
      <c r="AH372" s="10">
        <v>0.13</v>
      </c>
      <c r="AI372" s="10" t="s">
        <v>158</v>
      </c>
      <c r="AJ372" s="12"/>
      <c r="AK372" s="9">
        <f t="shared" si="6"/>
        <v>1.6094379124341003</v>
      </c>
    </row>
    <row r="373" spans="1:37" x14ac:dyDescent="0.25">
      <c r="A373" s="10">
        <v>372</v>
      </c>
      <c r="B373" s="10">
        <v>45</v>
      </c>
      <c r="C373" s="10" t="s">
        <v>575</v>
      </c>
      <c r="D373" s="50" t="s">
        <v>635</v>
      </c>
      <c r="E373" s="10">
        <v>2012</v>
      </c>
      <c r="F373" s="10" t="s">
        <v>126</v>
      </c>
      <c r="G373" s="10" t="s">
        <v>113</v>
      </c>
      <c r="H373" s="10" t="s">
        <v>419</v>
      </c>
      <c r="I373" s="10" t="s">
        <v>114</v>
      </c>
      <c r="J373" s="10" t="s">
        <v>115</v>
      </c>
      <c r="K373" s="10" t="s">
        <v>366</v>
      </c>
      <c r="L373" s="10">
        <v>412</v>
      </c>
      <c r="M373" s="10" t="s">
        <v>271</v>
      </c>
      <c r="N373" s="10" t="s">
        <v>177</v>
      </c>
      <c r="O373" s="10" t="s">
        <v>119</v>
      </c>
      <c r="P373" s="10" t="s">
        <v>120</v>
      </c>
      <c r="Q373" s="10" t="s">
        <v>361</v>
      </c>
      <c r="R373" s="10" t="s">
        <v>358</v>
      </c>
      <c r="S373" s="10">
        <v>0.22500000000000001</v>
      </c>
      <c r="T373" s="11">
        <v>39.143942000000003</v>
      </c>
      <c r="U373" s="11">
        <v>-76.819744999999998</v>
      </c>
      <c r="V373" s="10" t="s">
        <v>365</v>
      </c>
      <c r="W373" s="10">
        <v>25</v>
      </c>
      <c r="X373" s="10">
        <v>2.94</v>
      </c>
      <c r="Y373" s="10"/>
      <c r="Z373" s="10"/>
      <c r="AA373" s="10">
        <v>0.31</v>
      </c>
      <c r="AB373" s="10">
        <v>12.1</v>
      </c>
      <c r="AC373" s="10">
        <v>25</v>
      </c>
      <c r="AD373" s="10">
        <v>3.35</v>
      </c>
      <c r="AE373" s="10"/>
      <c r="AF373" s="10"/>
      <c r="AG373" s="10">
        <v>0</v>
      </c>
      <c r="AH373" s="10">
        <v>62.4</v>
      </c>
      <c r="AI373" s="10" t="s">
        <v>158</v>
      </c>
      <c r="AJ373" s="12"/>
      <c r="AK373" s="9">
        <f t="shared" si="6"/>
        <v>-0.13055076448638486</v>
      </c>
    </row>
    <row r="374" spans="1:37" x14ac:dyDescent="0.25">
      <c r="A374" s="10">
        <v>373</v>
      </c>
      <c r="B374" s="10">
        <v>45</v>
      </c>
      <c r="C374" s="10" t="s">
        <v>575</v>
      </c>
      <c r="D374" s="50" t="s">
        <v>635</v>
      </c>
      <c r="E374" s="10">
        <v>2012</v>
      </c>
      <c r="F374" s="10" t="s">
        <v>127</v>
      </c>
      <c r="G374" s="10" t="s">
        <v>128</v>
      </c>
      <c r="H374" s="10" t="s">
        <v>419</v>
      </c>
      <c r="I374" s="10" t="s">
        <v>114</v>
      </c>
      <c r="J374" s="10" t="s">
        <v>115</v>
      </c>
      <c r="K374" s="10" t="s">
        <v>366</v>
      </c>
      <c r="L374" s="10">
        <v>412</v>
      </c>
      <c r="M374" s="10" t="s">
        <v>271</v>
      </c>
      <c r="N374" s="10" t="s">
        <v>177</v>
      </c>
      <c r="O374" s="10" t="s">
        <v>119</v>
      </c>
      <c r="P374" s="10" t="s">
        <v>120</v>
      </c>
      <c r="Q374" s="10" t="s">
        <v>361</v>
      </c>
      <c r="R374" s="10" t="s">
        <v>358</v>
      </c>
      <c r="S374" s="10">
        <v>0.22500000000000001</v>
      </c>
      <c r="T374" s="11">
        <v>39.143942000000003</v>
      </c>
      <c r="U374" s="11">
        <v>-76.819744999999998</v>
      </c>
      <c r="V374" s="10" t="s">
        <v>365</v>
      </c>
      <c r="W374" s="10">
        <v>27</v>
      </c>
      <c r="X374" s="10">
        <v>0.34</v>
      </c>
      <c r="Y374" s="10"/>
      <c r="Z374" s="10"/>
      <c r="AA374" s="10">
        <v>7.0000000000000007E-2</v>
      </c>
      <c r="AB374" s="10">
        <v>1.52</v>
      </c>
      <c r="AC374" s="10">
        <v>27</v>
      </c>
      <c r="AD374" s="10">
        <v>0.16</v>
      </c>
      <c r="AE374" s="10"/>
      <c r="AF374" s="10"/>
      <c r="AG374" s="10">
        <v>0</v>
      </c>
      <c r="AH374" s="10">
        <v>0.57999999999999996</v>
      </c>
      <c r="AI374" s="10" t="s">
        <v>158</v>
      </c>
      <c r="AJ374" s="12"/>
      <c r="AK374" s="9">
        <f t="shared" si="6"/>
        <v>0.7537718023763802</v>
      </c>
    </row>
    <row r="375" spans="1:37" x14ac:dyDescent="0.25">
      <c r="A375" s="10">
        <v>374</v>
      </c>
      <c r="B375" s="10">
        <v>46</v>
      </c>
      <c r="C375" s="10" t="s">
        <v>576</v>
      </c>
      <c r="D375" s="50" t="s">
        <v>636</v>
      </c>
      <c r="E375" s="10">
        <v>2021</v>
      </c>
      <c r="F375" s="10" t="s">
        <v>112</v>
      </c>
      <c r="G375" s="10" t="s">
        <v>113</v>
      </c>
      <c r="H375" s="10" t="s">
        <v>419</v>
      </c>
      <c r="I375" s="10" t="s">
        <v>132</v>
      </c>
      <c r="J375" s="10" t="s">
        <v>133</v>
      </c>
      <c r="K375" s="10" t="s">
        <v>367</v>
      </c>
      <c r="L375" s="10">
        <v>656</v>
      </c>
      <c r="M375" s="10" t="s">
        <v>220</v>
      </c>
      <c r="N375" s="10" t="s">
        <v>118</v>
      </c>
      <c r="O375" s="10" t="s">
        <v>119</v>
      </c>
      <c r="P375" s="10" t="s">
        <v>120</v>
      </c>
      <c r="Q375" s="10" t="s">
        <v>368</v>
      </c>
      <c r="R375" s="10" t="s">
        <v>291</v>
      </c>
      <c r="S375" s="10">
        <v>0.11</v>
      </c>
      <c r="T375" s="11">
        <v>43.756613999999999</v>
      </c>
      <c r="U375" s="11">
        <v>-94.343828999999999</v>
      </c>
      <c r="V375" s="10" t="s">
        <v>369</v>
      </c>
      <c r="W375" s="10"/>
      <c r="X375" s="10">
        <v>184.47499999999999</v>
      </c>
      <c r="Y375" s="10"/>
      <c r="Z375" s="10"/>
      <c r="AA375" s="10"/>
      <c r="AB375" s="10"/>
      <c r="AC375" s="10"/>
      <c r="AD375" s="10">
        <v>60.625</v>
      </c>
      <c r="AE375" s="10"/>
      <c r="AF375" s="10"/>
      <c r="AG375" s="10"/>
      <c r="AH375" s="10"/>
      <c r="AI375" s="10" t="s">
        <v>311</v>
      </c>
      <c r="AJ375" s="12"/>
      <c r="AK375" s="9">
        <f t="shared" si="6"/>
        <v>1.112806603686783</v>
      </c>
    </row>
    <row r="376" spans="1:37" x14ac:dyDescent="0.25">
      <c r="A376" s="10">
        <v>375</v>
      </c>
      <c r="B376" s="10">
        <v>47</v>
      </c>
      <c r="C376" s="10" t="s">
        <v>577</v>
      </c>
      <c r="D376" s="50" t="s">
        <v>637</v>
      </c>
      <c r="E376" s="10">
        <v>2022</v>
      </c>
      <c r="F376" s="10" t="s">
        <v>127</v>
      </c>
      <c r="G376" s="10" t="s">
        <v>128</v>
      </c>
      <c r="H376" s="10" t="s">
        <v>419</v>
      </c>
      <c r="I376" s="10" t="s">
        <v>132</v>
      </c>
      <c r="J376" s="10" t="s">
        <v>133</v>
      </c>
      <c r="K376" s="10" t="s">
        <v>370</v>
      </c>
      <c r="L376" s="10">
        <v>1013</v>
      </c>
      <c r="M376" s="10" t="s">
        <v>176</v>
      </c>
      <c r="N376" s="10" t="s">
        <v>177</v>
      </c>
      <c r="O376" s="10" t="s">
        <v>119</v>
      </c>
      <c r="P376" s="10" t="s">
        <v>120</v>
      </c>
      <c r="Q376" s="10" t="s">
        <v>371</v>
      </c>
      <c r="R376" s="10" t="s">
        <v>372</v>
      </c>
      <c r="S376" s="10">
        <v>12.14</v>
      </c>
      <c r="T376" s="11">
        <v>42.728197999999999</v>
      </c>
      <c r="U376" s="11">
        <v>-86.003848000000005</v>
      </c>
      <c r="V376" s="10" t="s">
        <v>373</v>
      </c>
      <c r="W376" s="10">
        <v>25</v>
      </c>
      <c r="X376" s="10">
        <v>0.59499999999999997</v>
      </c>
      <c r="Y376" s="10">
        <v>0.65300000000000002</v>
      </c>
      <c r="Z376" s="10"/>
      <c r="AA376" s="10"/>
      <c r="AB376" s="10"/>
      <c r="AC376" s="10">
        <v>25</v>
      </c>
      <c r="AD376" s="10">
        <v>0.24199999999999999</v>
      </c>
      <c r="AE376" s="10">
        <v>0.19900000000000001</v>
      </c>
      <c r="AF376" s="10"/>
      <c r="AG376" s="10"/>
      <c r="AH376" s="10"/>
      <c r="AI376" s="10" t="s">
        <v>158</v>
      </c>
      <c r="AJ376" s="12"/>
      <c r="AK376" s="9">
        <f t="shared" si="6"/>
        <v>0.89962367938894328</v>
      </c>
    </row>
    <row r="377" spans="1:37" x14ac:dyDescent="0.25">
      <c r="A377" s="10">
        <v>376</v>
      </c>
      <c r="B377" s="10">
        <v>47</v>
      </c>
      <c r="C377" s="10" t="s">
        <v>577</v>
      </c>
      <c r="D377" s="50" t="s">
        <v>637</v>
      </c>
      <c r="E377" s="10">
        <v>2022</v>
      </c>
      <c r="F377" s="10" t="s">
        <v>169</v>
      </c>
      <c r="G377" s="10" t="s">
        <v>128</v>
      </c>
      <c r="H377" s="10" t="s">
        <v>419</v>
      </c>
      <c r="I377" s="10" t="s">
        <v>132</v>
      </c>
      <c r="J377" s="10" t="s">
        <v>133</v>
      </c>
      <c r="K377" s="10" t="s">
        <v>370</v>
      </c>
      <c r="L377" s="10">
        <v>1013</v>
      </c>
      <c r="M377" s="10" t="s">
        <v>176</v>
      </c>
      <c r="N377" s="10" t="s">
        <v>177</v>
      </c>
      <c r="O377" s="10" t="s">
        <v>119</v>
      </c>
      <c r="P377" s="10" t="s">
        <v>120</v>
      </c>
      <c r="Q377" s="10" t="s">
        <v>371</v>
      </c>
      <c r="R377" s="10" t="s">
        <v>372</v>
      </c>
      <c r="S377" s="10">
        <v>12.14</v>
      </c>
      <c r="T377" s="11">
        <v>42.728197999999999</v>
      </c>
      <c r="U377" s="11">
        <v>-86.003848000000005</v>
      </c>
      <c r="V377" s="10" t="s">
        <v>373</v>
      </c>
      <c r="W377" s="10">
        <v>25</v>
      </c>
      <c r="X377" s="10">
        <v>0.36399999999999999</v>
      </c>
      <c r="Y377" s="10">
        <v>0.35499999999999998</v>
      </c>
      <c r="Z377" s="10"/>
      <c r="AA377" s="10"/>
      <c r="AB377" s="10"/>
      <c r="AC377" s="10">
        <v>25</v>
      </c>
      <c r="AD377" s="10">
        <v>0.17399999999999999</v>
      </c>
      <c r="AE377" s="10">
        <v>0.17399999999999999</v>
      </c>
      <c r="AF377" s="10"/>
      <c r="AG377" s="10"/>
      <c r="AH377" s="10"/>
      <c r="AI377" s="10" t="s">
        <v>158</v>
      </c>
      <c r="AJ377" s="12"/>
      <c r="AK377" s="9">
        <f t="shared" si="6"/>
        <v>0.73809856842221155</v>
      </c>
    </row>
    <row r="378" spans="1:37" x14ac:dyDescent="0.25">
      <c r="A378" s="10">
        <v>377</v>
      </c>
      <c r="B378" s="10">
        <v>47</v>
      </c>
      <c r="C378" s="10" t="s">
        <v>577</v>
      </c>
      <c r="D378" s="50" t="s">
        <v>637</v>
      </c>
      <c r="E378" s="10">
        <v>2022</v>
      </c>
      <c r="F378" s="10" t="s">
        <v>127</v>
      </c>
      <c r="G378" s="10" t="s">
        <v>128</v>
      </c>
      <c r="H378" s="10" t="s">
        <v>419</v>
      </c>
      <c r="I378" s="10" t="s">
        <v>132</v>
      </c>
      <c r="J378" s="10" t="s">
        <v>133</v>
      </c>
      <c r="K378" s="10" t="s">
        <v>370</v>
      </c>
      <c r="L378" s="10">
        <v>1013</v>
      </c>
      <c r="M378" s="10" t="s">
        <v>176</v>
      </c>
      <c r="N378" s="10" t="s">
        <v>177</v>
      </c>
      <c r="O378" s="10" t="s">
        <v>119</v>
      </c>
      <c r="P378" s="10" t="s">
        <v>120</v>
      </c>
      <c r="Q378" s="10" t="s">
        <v>374</v>
      </c>
      <c r="R378" s="10" t="s">
        <v>372</v>
      </c>
      <c r="S378" s="10">
        <v>12.14</v>
      </c>
      <c r="T378" s="11">
        <v>42.736896000000002</v>
      </c>
      <c r="U378" s="11">
        <v>-86.026912999999993</v>
      </c>
      <c r="V378" s="10" t="s">
        <v>373</v>
      </c>
      <c r="W378" s="10">
        <v>21</v>
      </c>
      <c r="X378" s="10">
        <v>0.438</v>
      </c>
      <c r="Y378" s="10">
        <v>0.66400000000000003</v>
      </c>
      <c r="Z378" s="10"/>
      <c r="AA378" s="10"/>
      <c r="AB378" s="10"/>
      <c r="AC378" s="10">
        <v>21</v>
      </c>
      <c r="AD378" s="10">
        <v>0.104</v>
      </c>
      <c r="AE378" s="10">
        <v>8.5999999999999993E-2</v>
      </c>
      <c r="AF378" s="10"/>
      <c r="AG378" s="10"/>
      <c r="AH378" s="10"/>
      <c r="AI378" s="10" t="s">
        <v>158</v>
      </c>
      <c r="AJ378" s="12"/>
      <c r="AK378" s="9">
        <f t="shared" si="6"/>
        <v>1.4378280112350734</v>
      </c>
    </row>
    <row r="379" spans="1:37" x14ac:dyDescent="0.25">
      <c r="A379" s="10">
        <v>378</v>
      </c>
      <c r="B379" s="10">
        <v>47</v>
      </c>
      <c r="C379" s="10" t="s">
        <v>577</v>
      </c>
      <c r="D379" s="50" t="s">
        <v>637</v>
      </c>
      <c r="E379" s="10">
        <v>2022</v>
      </c>
      <c r="F379" s="10" t="s">
        <v>169</v>
      </c>
      <c r="G379" s="10" t="s">
        <v>128</v>
      </c>
      <c r="H379" s="10" t="s">
        <v>419</v>
      </c>
      <c r="I379" s="10" t="s">
        <v>132</v>
      </c>
      <c r="J379" s="10" t="s">
        <v>133</v>
      </c>
      <c r="K379" s="10" t="s">
        <v>370</v>
      </c>
      <c r="L379" s="10">
        <v>1013</v>
      </c>
      <c r="M379" s="10" t="s">
        <v>176</v>
      </c>
      <c r="N379" s="10" t="s">
        <v>177</v>
      </c>
      <c r="O379" s="10" t="s">
        <v>119</v>
      </c>
      <c r="P379" s="10" t="s">
        <v>120</v>
      </c>
      <c r="Q379" s="10" t="s">
        <v>374</v>
      </c>
      <c r="R379" s="10" t="s">
        <v>372</v>
      </c>
      <c r="S379" s="10">
        <v>12.14</v>
      </c>
      <c r="T379" s="11">
        <v>42.736896000000002</v>
      </c>
      <c r="U379" s="11">
        <v>-86.026912999999993</v>
      </c>
      <c r="V379" s="10" t="s">
        <v>373</v>
      </c>
      <c r="W379" s="10">
        <v>21</v>
      </c>
      <c r="X379" s="10">
        <v>0.16400000000000001</v>
      </c>
      <c r="Y379" s="10">
        <v>0.188</v>
      </c>
      <c r="Z379" s="10"/>
      <c r="AA379" s="10"/>
      <c r="AB379" s="10"/>
      <c r="AC379" s="10">
        <v>21</v>
      </c>
      <c r="AD379" s="10">
        <v>6.9000000000000006E-2</v>
      </c>
      <c r="AE379" s="10">
        <v>5.7000000000000002E-2</v>
      </c>
      <c r="AF379" s="10"/>
      <c r="AG379" s="10"/>
      <c r="AH379" s="10"/>
      <c r="AI379" s="10" t="s">
        <v>158</v>
      </c>
      <c r="AJ379" s="12"/>
      <c r="AK379" s="9">
        <f t="shared" si="6"/>
        <v>0.86575992322693895</v>
      </c>
    </row>
    <row r="380" spans="1:37" x14ac:dyDescent="0.25">
      <c r="A380" s="10">
        <v>379</v>
      </c>
      <c r="B380" s="10">
        <v>47</v>
      </c>
      <c r="C380" s="10" t="s">
        <v>577</v>
      </c>
      <c r="D380" s="50" t="s">
        <v>637</v>
      </c>
      <c r="E380" s="10">
        <v>2022</v>
      </c>
      <c r="F380" s="10" t="s">
        <v>127</v>
      </c>
      <c r="G380" s="10" t="s">
        <v>128</v>
      </c>
      <c r="H380" s="10" t="s">
        <v>419</v>
      </c>
      <c r="I380" s="10" t="s">
        <v>132</v>
      </c>
      <c r="J380" s="10" t="s">
        <v>133</v>
      </c>
      <c r="K380" s="10" t="s">
        <v>370</v>
      </c>
      <c r="L380" s="10">
        <v>1013</v>
      </c>
      <c r="M380" s="10" t="s">
        <v>176</v>
      </c>
      <c r="N380" s="10" t="s">
        <v>177</v>
      </c>
      <c r="O380" s="10" t="s">
        <v>119</v>
      </c>
      <c r="P380" s="10" t="s">
        <v>120</v>
      </c>
      <c r="Q380" s="10" t="s">
        <v>375</v>
      </c>
      <c r="R380" s="10" t="s">
        <v>372</v>
      </c>
      <c r="S380" s="10">
        <v>12.14</v>
      </c>
      <c r="T380" s="11">
        <v>42.728226999999997</v>
      </c>
      <c r="U380" s="11">
        <v>-86.031419</v>
      </c>
      <c r="V380" s="10" t="s">
        <v>373</v>
      </c>
      <c r="W380" s="10">
        <v>17</v>
      </c>
      <c r="X380" s="10">
        <v>0.997</v>
      </c>
      <c r="Y380" s="10">
        <v>1.4510000000000001</v>
      </c>
      <c r="Z380" s="10"/>
      <c r="AA380" s="10"/>
      <c r="AB380" s="10"/>
      <c r="AC380" s="10">
        <v>17</v>
      </c>
      <c r="AD380" s="10">
        <v>0.30399999999999999</v>
      </c>
      <c r="AE380" s="10">
        <v>0.126</v>
      </c>
      <c r="AF380" s="10"/>
      <c r="AG380" s="10"/>
      <c r="AH380" s="10"/>
      <c r="AI380" s="10" t="s">
        <v>158</v>
      </c>
      <c r="AJ380" s="12"/>
      <c r="AK380" s="9">
        <f t="shared" si="6"/>
        <v>1.1877230685556166</v>
      </c>
    </row>
    <row r="381" spans="1:37" x14ac:dyDescent="0.25">
      <c r="A381" s="10">
        <v>380</v>
      </c>
      <c r="B381" s="10">
        <v>47</v>
      </c>
      <c r="C381" s="10" t="s">
        <v>577</v>
      </c>
      <c r="D381" s="50" t="s">
        <v>637</v>
      </c>
      <c r="E381" s="10">
        <v>2022</v>
      </c>
      <c r="F381" s="10" t="s">
        <v>169</v>
      </c>
      <c r="G381" s="10" t="s">
        <v>128</v>
      </c>
      <c r="H381" s="10" t="s">
        <v>419</v>
      </c>
      <c r="I381" s="10" t="s">
        <v>132</v>
      </c>
      <c r="J381" s="10" t="s">
        <v>133</v>
      </c>
      <c r="K381" s="10" t="s">
        <v>370</v>
      </c>
      <c r="L381" s="10">
        <v>1013</v>
      </c>
      <c r="M381" s="10" t="s">
        <v>176</v>
      </c>
      <c r="N381" s="10" t="s">
        <v>177</v>
      </c>
      <c r="O381" s="10" t="s">
        <v>119</v>
      </c>
      <c r="P381" s="10" t="s">
        <v>120</v>
      </c>
      <c r="Q381" s="10" t="s">
        <v>375</v>
      </c>
      <c r="R381" s="10" t="s">
        <v>372</v>
      </c>
      <c r="S381" s="10">
        <v>12.14</v>
      </c>
      <c r="T381" s="11">
        <v>42.728226999999997</v>
      </c>
      <c r="U381" s="11">
        <v>-86.031419</v>
      </c>
      <c r="V381" s="10" t="s">
        <v>373</v>
      </c>
      <c r="W381" s="10">
        <v>17</v>
      </c>
      <c r="X381" s="10">
        <v>0.28499999999999998</v>
      </c>
      <c r="Y381" s="10">
        <v>0.20799999999999999</v>
      </c>
      <c r="Z381" s="10"/>
      <c r="AA381" s="10"/>
      <c r="AB381" s="10"/>
      <c r="AC381" s="10">
        <v>17</v>
      </c>
      <c r="AD381" s="10">
        <v>0.23400000000000001</v>
      </c>
      <c r="AE381" s="10">
        <v>0.14899999999999999</v>
      </c>
      <c r="AF381" s="10"/>
      <c r="AG381" s="10"/>
      <c r="AH381" s="10"/>
      <c r="AI381" s="10" t="s">
        <v>158</v>
      </c>
      <c r="AJ381" s="12"/>
      <c r="AK381" s="9">
        <f t="shared" si="6"/>
        <v>0.19716806491094901</v>
      </c>
    </row>
    <row r="382" spans="1:37" x14ac:dyDescent="0.25">
      <c r="A382" s="10">
        <v>381</v>
      </c>
      <c r="B382" s="10">
        <v>48</v>
      </c>
      <c r="C382" s="10" t="s">
        <v>578</v>
      </c>
      <c r="D382" s="50" t="s">
        <v>638</v>
      </c>
      <c r="E382" s="10">
        <v>2013</v>
      </c>
      <c r="F382" s="10" t="s">
        <v>126</v>
      </c>
      <c r="G382" s="10" t="s">
        <v>113</v>
      </c>
      <c r="H382" s="10" t="s">
        <v>419</v>
      </c>
      <c r="I382" s="10" t="s">
        <v>114</v>
      </c>
      <c r="J382" s="10" t="s">
        <v>115</v>
      </c>
      <c r="K382" s="10" t="s">
        <v>376</v>
      </c>
      <c r="L382" s="10">
        <v>393</v>
      </c>
      <c r="M382" s="10" t="s">
        <v>227</v>
      </c>
      <c r="N382" s="10" t="s">
        <v>177</v>
      </c>
      <c r="O382" s="10" t="s">
        <v>119</v>
      </c>
      <c r="P382" s="10" t="s">
        <v>120</v>
      </c>
      <c r="Q382" s="10" t="s">
        <v>377</v>
      </c>
      <c r="R382" s="10" t="s">
        <v>157</v>
      </c>
      <c r="S382" s="10">
        <v>1.23</v>
      </c>
      <c r="T382" s="11">
        <v>35.723053999999998</v>
      </c>
      <c r="U382" s="11">
        <v>-77.981660000000005</v>
      </c>
      <c r="V382" s="10" t="s">
        <v>223</v>
      </c>
      <c r="W382" s="10">
        <v>20</v>
      </c>
      <c r="X382" s="10">
        <v>0.98</v>
      </c>
      <c r="Y382" s="10"/>
      <c r="Z382" s="10"/>
      <c r="AA382" s="10"/>
      <c r="AB382" s="10"/>
      <c r="AC382" s="10">
        <v>20</v>
      </c>
      <c r="AD382" s="10">
        <v>1.05</v>
      </c>
      <c r="AE382" s="10"/>
      <c r="AF382" s="10"/>
      <c r="AG382" s="10"/>
      <c r="AH382" s="10"/>
      <c r="AI382" s="10" t="s">
        <v>158</v>
      </c>
      <c r="AJ382" s="12"/>
      <c r="AK382" s="9">
        <f t="shared" si="6"/>
        <v>-6.899287148695156E-2</v>
      </c>
    </row>
    <row r="383" spans="1:37" x14ac:dyDescent="0.25">
      <c r="A383" s="10">
        <v>382</v>
      </c>
      <c r="B383" s="10">
        <v>48</v>
      </c>
      <c r="C383" s="10" t="s">
        <v>578</v>
      </c>
      <c r="D383" s="50" t="s">
        <v>638</v>
      </c>
      <c r="E383" s="10">
        <v>2013</v>
      </c>
      <c r="F383" s="10" t="s">
        <v>217</v>
      </c>
      <c r="G383" s="10" t="s">
        <v>113</v>
      </c>
      <c r="H383" s="10" t="s">
        <v>419</v>
      </c>
      <c r="I383" s="10" t="s">
        <v>114</v>
      </c>
      <c r="J383" s="10" t="s">
        <v>115</v>
      </c>
      <c r="K383" s="10" t="s">
        <v>376</v>
      </c>
      <c r="L383" s="10">
        <v>393</v>
      </c>
      <c r="M383" s="10" t="s">
        <v>227</v>
      </c>
      <c r="N383" s="10" t="s">
        <v>177</v>
      </c>
      <c r="O383" s="10" t="s">
        <v>119</v>
      </c>
      <c r="P383" s="10" t="s">
        <v>120</v>
      </c>
      <c r="Q383" s="10" t="s">
        <v>377</v>
      </c>
      <c r="R383" s="10" t="s">
        <v>157</v>
      </c>
      <c r="S383" s="10">
        <v>1.23</v>
      </c>
      <c r="T383" s="11">
        <v>35.723053999999998</v>
      </c>
      <c r="U383" s="11">
        <v>-77.981660000000005</v>
      </c>
      <c r="V383" s="10" t="s">
        <v>223</v>
      </c>
      <c r="W383" s="10">
        <v>20</v>
      </c>
      <c r="X383" s="10">
        <v>0.18</v>
      </c>
      <c r="Y383" s="10"/>
      <c r="Z383" s="10"/>
      <c r="AA383" s="10"/>
      <c r="AB383" s="10"/>
      <c r="AC383" s="10">
        <v>20</v>
      </c>
      <c r="AD383" s="10">
        <v>0.17</v>
      </c>
      <c r="AE383" s="10"/>
      <c r="AF383" s="10"/>
      <c r="AG383" s="10"/>
      <c r="AH383" s="10"/>
      <c r="AI383" s="10" t="s">
        <v>158</v>
      </c>
      <c r="AJ383" s="12"/>
      <c r="AK383" s="9">
        <f t="shared" si="6"/>
        <v>5.7158413839948415E-2</v>
      </c>
    </row>
    <row r="384" spans="1:37" x14ac:dyDescent="0.25">
      <c r="A384" s="10">
        <v>383</v>
      </c>
      <c r="B384" s="10">
        <v>48</v>
      </c>
      <c r="C384" s="10" t="s">
        <v>578</v>
      </c>
      <c r="D384" s="50" t="s">
        <v>638</v>
      </c>
      <c r="E384" s="10">
        <v>2013</v>
      </c>
      <c r="F384" s="10" t="s">
        <v>129</v>
      </c>
      <c r="G384" s="10" t="s">
        <v>113</v>
      </c>
      <c r="H384" s="10" t="s">
        <v>419</v>
      </c>
      <c r="I384" s="10" t="s">
        <v>114</v>
      </c>
      <c r="J384" s="10" t="s">
        <v>115</v>
      </c>
      <c r="K384" s="10" t="s">
        <v>376</v>
      </c>
      <c r="L384" s="10">
        <v>393</v>
      </c>
      <c r="M384" s="10" t="s">
        <v>227</v>
      </c>
      <c r="N384" s="10" t="s">
        <v>177</v>
      </c>
      <c r="O384" s="10" t="s">
        <v>119</v>
      </c>
      <c r="P384" s="10" t="s">
        <v>120</v>
      </c>
      <c r="Q384" s="10" t="s">
        <v>377</v>
      </c>
      <c r="R384" s="10" t="s">
        <v>157</v>
      </c>
      <c r="S384" s="10">
        <v>1.23</v>
      </c>
      <c r="T384" s="11">
        <v>35.723053999999998</v>
      </c>
      <c r="U384" s="11">
        <v>-77.981660000000005</v>
      </c>
      <c r="V384" s="10" t="s">
        <v>223</v>
      </c>
      <c r="W384" s="10">
        <v>20</v>
      </c>
      <c r="X384" s="10">
        <v>1.21</v>
      </c>
      <c r="Y384" s="10"/>
      <c r="Z384" s="10"/>
      <c r="AA384" s="10"/>
      <c r="AB384" s="10"/>
      <c r="AC384" s="10">
        <v>20</v>
      </c>
      <c r="AD384" s="10">
        <v>1.1599999999999999</v>
      </c>
      <c r="AE384" s="10"/>
      <c r="AF384" s="10"/>
      <c r="AG384" s="10"/>
      <c r="AH384" s="10"/>
      <c r="AI384" s="10" t="s">
        <v>158</v>
      </c>
      <c r="AJ384" s="12"/>
      <c r="AK384" s="9">
        <f t="shared" si="6"/>
        <v>4.2200354490376471E-2</v>
      </c>
    </row>
    <row r="385" spans="1:37" x14ac:dyDescent="0.25">
      <c r="A385" s="10">
        <v>384</v>
      </c>
      <c r="B385" s="10">
        <v>48</v>
      </c>
      <c r="C385" s="10" t="s">
        <v>578</v>
      </c>
      <c r="D385" s="50" t="s">
        <v>638</v>
      </c>
      <c r="E385" s="10">
        <v>2013</v>
      </c>
      <c r="F385" s="10" t="s">
        <v>125</v>
      </c>
      <c r="G385" s="10" t="s">
        <v>113</v>
      </c>
      <c r="H385" s="10" t="s">
        <v>419</v>
      </c>
      <c r="I385" s="10" t="s">
        <v>114</v>
      </c>
      <c r="J385" s="10" t="s">
        <v>115</v>
      </c>
      <c r="K385" s="10" t="s">
        <v>376</v>
      </c>
      <c r="L385" s="10">
        <v>393</v>
      </c>
      <c r="M385" s="10" t="s">
        <v>227</v>
      </c>
      <c r="N385" s="10" t="s">
        <v>177</v>
      </c>
      <c r="O385" s="10" t="s">
        <v>119</v>
      </c>
      <c r="P385" s="10" t="s">
        <v>120</v>
      </c>
      <c r="Q385" s="10" t="s">
        <v>377</v>
      </c>
      <c r="R385" s="10" t="s">
        <v>157</v>
      </c>
      <c r="S385" s="10">
        <v>1.23</v>
      </c>
      <c r="T385" s="11">
        <v>35.723053999999998</v>
      </c>
      <c r="U385" s="11">
        <v>-77.981660000000005</v>
      </c>
      <c r="V385" s="10" t="s">
        <v>223</v>
      </c>
      <c r="W385" s="10">
        <v>20</v>
      </c>
      <c r="X385" s="10">
        <v>0.16</v>
      </c>
      <c r="Y385" s="10"/>
      <c r="Z385" s="10"/>
      <c r="AA385" s="10"/>
      <c r="AB385" s="10"/>
      <c r="AC385" s="10">
        <v>20</v>
      </c>
      <c r="AD385" s="10">
        <v>0.08</v>
      </c>
      <c r="AE385" s="10"/>
      <c r="AF385" s="10"/>
      <c r="AG385" s="10"/>
      <c r="AH385" s="10"/>
      <c r="AI385" s="10" t="s">
        <v>158</v>
      </c>
      <c r="AJ385" s="12"/>
      <c r="AK385" s="9">
        <f t="shared" si="6"/>
        <v>0.69314718055994529</v>
      </c>
    </row>
    <row r="386" spans="1:37" x14ac:dyDescent="0.25">
      <c r="A386" s="10">
        <v>385</v>
      </c>
      <c r="B386" s="10">
        <v>48</v>
      </c>
      <c r="C386" s="10" t="s">
        <v>578</v>
      </c>
      <c r="D386" s="50" t="s">
        <v>638</v>
      </c>
      <c r="E386" s="10">
        <v>2013</v>
      </c>
      <c r="F386" s="10" t="s">
        <v>130</v>
      </c>
      <c r="G386" s="10" t="s">
        <v>113</v>
      </c>
      <c r="H386" s="10" t="s">
        <v>419</v>
      </c>
      <c r="I386" s="10" t="s">
        <v>114</v>
      </c>
      <c r="J386" s="10" t="s">
        <v>115</v>
      </c>
      <c r="K386" s="10" t="s">
        <v>376</v>
      </c>
      <c r="L386" s="10">
        <v>393</v>
      </c>
      <c r="M386" s="10" t="s">
        <v>227</v>
      </c>
      <c r="N386" s="10" t="s">
        <v>177</v>
      </c>
      <c r="O386" s="10" t="s">
        <v>119</v>
      </c>
      <c r="P386" s="10" t="s">
        <v>120</v>
      </c>
      <c r="Q386" s="10" t="s">
        <v>377</v>
      </c>
      <c r="R386" s="10" t="s">
        <v>157</v>
      </c>
      <c r="S386" s="10">
        <v>1.23</v>
      </c>
      <c r="T386" s="11">
        <v>35.723053999999998</v>
      </c>
      <c r="U386" s="11">
        <v>-77.981660000000005</v>
      </c>
      <c r="V386" s="10" t="s">
        <v>223</v>
      </c>
      <c r="W386" s="10">
        <v>20</v>
      </c>
      <c r="X386" s="10">
        <v>0.83</v>
      </c>
      <c r="Y386" s="10"/>
      <c r="Z386" s="10"/>
      <c r="AA386" s="10"/>
      <c r="AB386" s="10"/>
      <c r="AC386" s="10">
        <v>20</v>
      </c>
      <c r="AD386" s="10">
        <v>0.92</v>
      </c>
      <c r="AE386" s="10"/>
      <c r="AF386" s="10"/>
      <c r="AG386" s="10"/>
      <c r="AH386" s="10"/>
      <c r="AI386" s="10" t="s">
        <v>158</v>
      </c>
      <c r="AJ386" s="12"/>
      <c r="AK386" s="9">
        <f t="shared" si="6"/>
        <v>-0.1029479692524425</v>
      </c>
    </row>
    <row r="387" spans="1:37" x14ac:dyDescent="0.25">
      <c r="A387" s="10">
        <v>386</v>
      </c>
      <c r="B387" s="10">
        <v>48</v>
      </c>
      <c r="C387" s="10" t="s">
        <v>578</v>
      </c>
      <c r="D387" s="50" t="s">
        <v>638</v>
      </c>
      <c r="E387" s="10">
        <v>2013</v>
      </c>
      <c r="F387" s="10" t="s">
        <v>127</v>
      </c>
      <c r="G387" s="10" t="s">
        <v>128</v>
      </c>
      <c r="H387" s="10" t="s">
        <v>419</v>
      </c>
      <c r="I387" s="10" t="s">
        <v>114</v>
      </c>
      <c r="J387" s="10" t="s">
        <v>115</v>
      </c>
      <c r="K387" s="10" t="s">
        <v>376</v>
      </c>
      <c r="L387" s="10">
        <v>393</v>
      </c>
      <c r="M387" s="10" t="s">
        <v>227</v>
      </c>
      <c r="N387" s="10" t="s">
        <v>177</v>
      </c>
      <c r="O387" s="10" t="s">
        <v>119</v>
      </c>
      <c r="P387" s="10" t="s">
        <v>120</v>
      </c>
      <c r="Q387" s="10" t="s">
        <v>377</v>
      </c>
      <c r="R387" s="10" t="s">
        <v>157</v>
      </c>
      <c r="S387" s="10">
        <v>1.23</v>
      </c>
      <c r="T387" s="11">
        <v>35.723053999999998</v>
      </c>
      <c r="U387" s="11">
        <v>-77.981660000000005</v>
      </c>
      <c r="V387" s="10" t="s">
        <v>223</v>
      </c>
      <c r="W387" s="10">
        <v>20</v>
      </c>
      <c r="X387" s="10">
        <v>0.14000000000000001</v>
      </c>
      <c r="Y387" s="10"/>
      <c r="Z387" s="10"/>
      <c r="AA387" s="10"/>
      <c r="AB387" s="10"/>
      <c r="AC387" s="10">
        <v>20</v>
      </c>
      <c r="AD387" s="10">
        <v>0.33</v>
      </c>
      <c r="AE387" s="10"/>
      <c r="AF387" s="10"/>
      <c r="AG387" s="10"/>
      <c r="AH387" s="10"/>
      <c r="AI387" s="10" t="s">
        <v>158</v>
      </c>
      <c r="AJ387" s="12"/>
      <c r="AK387" s="9">
        <f t="shared" si="6"/>
        <v>-0.8574502318512216</v>
      </c>
    </row>
    <row r="388" spans="1:37" x14ac:dyDescent="0.25">
      <c r="A388" s="10">
        <v>387</v>
      </c>
      <c r="B388" s="10">
        <v>48</v>
      </c>
      <c r="C388" s="10" t="s">
        <v>578</v>
      </c>
      <c r="D388" s="50" t="s">
        <v>638</v>
      </c>
      <c r="E388" s="10">
        <v>2013</v>
      </c>
      <c r="F388" s="10" t="s">
        <v>169</v>
      </c>
      <c r="G388" s="10" t="s">
        <v>128</v>
      </c>
      <c r="H388" s="10" t="s">
        <v>419</v>
      </c>
      <c r="I388" s="10" t="s">
        <v>114</v>
      </c>
      <c r="J388" s="10" t="s">
        <v>115</v>
      </c>
      <c r="K388" s="10" t="s">
        <v>376</v>
      </c>
      <c r="L388" s="10">
        <v>393</v>
      </c>
      <c r="M388" s="10" t="s">
        <v>227</v>
      </c>
      <c r="N388" s="10" t="s">
        <v>177</v>
      </c>
      <c r="O388" s="10" t="s">
        <v>119</v>
      </c>
      <c r="P388" s="10" t="s">
        <v>120</v>
      </c>
      <c r="Q388" s="10" t="s">
        <v>377</v>
      </c>
      <c r="R388" s="10" t="s">
        <v>157</v>
      </c>
      <c r="S388" s="10">
        <v>1.23</v>
      </c>
      <c r="T388" s="11">
        <v>35.723053999999998</v>
      </c>
      <c r="U388" s="11">
        <v>-77.981660000000005</v>
      </c>
      <c r="V388" s="10" t="s">
        <v>223</v>
      </c>
      <c r="W388" s="10">
        <v>17</v>
      </c>
      <c r="X388" s="10">
        <v>0.06</v>
      </c>
      <c r="Y388" s="10"/>
      <c r="Z388" s="10"/>
      <c r="AA388" s="10"/>
      <c r="AB388" s="10"/>
      <c r="AC388" s="10">
        <v>17</v>
      </c>
      <c r="AD388" s="10">
        <v>0.26</v>
      </c>
      <c r="AE388" s="10"/>
      <c r="AF388" s="10"/>
      <c r="AG388" s="10"/>
      <c r="AH388" s="10"/>
      <c r="AI388" s="10" t="s">
        <v>158</v>
      </c>
      <c r="AJ388" s="12"/>
      <c r="AK388" s="9">
        <f t="shared" si="6"/>
        <v>-1.4663370687934272</v>
      </c>
    </row>
    <row r="389" spans="1:37" x14ac:dyDescent="0.25">
      <c r="A389" s="10">
        <v>388</v>
      </c>
      <c r="B389" s="10">
        <v>48</v>
      </c>
      <c r="C389" s="10" t="s">
        <v>578</v>
      </c>
      <c r="D389" s="50" t="s">
        <v>638</v>
      </c>
      <c r="E389" s="10">
        <v>2013</v>
      </c>
      <c r="F389" s="10" t="s">
        <v>142</v>
      </c>
      <c r="G389" s="10" t="s">
        <v>143</v>
      </c>
      <c r="H389" s="10" t="s">
        <v>143</v>
      </c>
      <c r="I389" s="10" t="s">
        <v>114</v>
      </c>
      <c r="J389" s="10" t="s">
        <v>115</v>
      </c>
      <c r="K389" s="10" t="s">
        <v>376</v>
      </c>
      <c r="L389" s="10">
        <v>393</v>
      </c>
      <c r="M389" s="10" t="s">
        <v>227</v>
      </c>
      <c r="N389" s="10" t="s">
        <v>177</v>
      </c>
      <c r="O389" s="10" t="s">
        <v>119</v>
      </c>
      <c r="P389" s="10" t="s">
        <v>120</v>
      </c>
      <c r="Q389" s="10" t="s">
        <v>377</v>
      </c>
      <c r="R389" s="10" t="s">
        <v>157</v>
      </c>
      <c r="S389" s="10">
        <v>1.23</v>
      </c>
      <c r="T389" s="11">
        <v>35.723053999999998</v>
      </c>
      <c r="U389" s="11">
        <v>-77.981660000000005</v>
      </c>
      <c r="V389" s="10" t="s">
        <v>223</v>
      </c>
      <c r="W389" s="10">
        <v>17</v>
      </c>
      <c r="X389" s="10">
        <v>33</v>
      </c>
      <c r="Y389" s="10"/>
      <c r="Z389" s="10"/>
      <c r="AA389" s="10"/>
      <c r="AB389" s="10"/>
      <c r="AC389" s="10">
        <v>17</v>
      </c>
      <c r="AD389" s="10">
        <v>8</v>
      </c>
      <c r="AE389" s="10"/>
      <c r="AF389" s="10"/>
      <c r="AG389" s="10"/>
      <c r="AH389" s="10"/>
      <c r="AI389" s="10" t="s">
        <v>158</v>
      </c>
      <c r="AJ389" s="12"/>
      <c r="AK389" s="9">
        <f t="shared" si="6"/>
        <v>1.4170660197866443</v>
      </c>
    </row>
    <row r="390" spans="1:37" x14ac:dyDescent="0.25">
      <c r="A390" s="10">
        <v>389</v>
      </c>
      <c r="B390" s="10">
        <v>48</v>
      </c>
      <c r="C390" s="10" t="s">
        <v>578</v>
      </c>
      <c r="D390" s="50" t="s">
        <v>638</v>
      </c>
      <c r="E390" s="10">
        <v>2013</v>
      </c>
      <c r="F390" s="10" t="s">
        <v>126</v>
      </c>
      <c r="G390" s="10" t="s">
        <v>113</v>
      </c>
      <c r="H390" s="10" t="s">
        <v>419</v>
      </c>
      <c r="I390" s="10" t="s">
        <v>114</v>
      </c>
      <c r="J390" s="10" t="s">
        <v>115</v>
      </c>
      <c r="K390" s="10" t="s">
        <v>378</v>
      </c>
      <c r="L390" s="10">
        <v>393</v>
      </c>
      <c r="M390" s="10" t="s">
        <v>227</v>
      </c>
      <c r="N390" s="10" t="s">
        <v>177</v>
      </c>
      <c r="O390" s="10" t="s">
        <v>119</v>
      </c>
      <c r="P390" s="10" t="s">
        <v>120</v>
      </c>
      <c r="Q390" s="10" t="s">
        <v>377</v>
      </c>
      <c r="R390" s="10" t="s">
        <v>157</v>
      </c>
      <c r="S390" s="10">
        <v>1.23</v>
      </c>
      <c r="T390" s="11">
        <v>35.723053999999998</v>
      </c>
      <c r="U390" s="11">
        <v>-77.981660000000005</v>
      </c>
      <c r="V390" s="10" t="s">
        <v>223</v>
      </c>
      <c r="W390" s="10">
        <v>20</v>
      </c>
      <c r="X390" s="10">
        <v>0.98</v>
      </c>
      <c r="Y390" s="10"/>
      <c r="Z390" s="10"/>
      <c r="AA390" s="10"/>
      <c r="AB390" s="10"/>
      <c r="AC390" s="10">
        <v>20</v>
      </c>
      <c r="AD390" s="10">
        <v>0.85</v>
      </c>
      <c r="AE390" s="10"/>
      <c r="AF390" s="10"/>
      <c r="AG390" s="10"/>
      <c r="AH390" s="10"/>
      <c r="AI390" s="10" t="s">
        <v>158</v>
      </c>
      <c r="AJ390" s="12"/>
      <c r="AK390" s="9">
        <f t="shared" si="6"/>
        <v>0.14231622218025539</v>
      </c>
    </row>
    <row r="391" spans="1:37" x14ac:dyDescent="0.25">
      <c r="A391" s="10">
        <v>390</v>
      </c>
      <c r="B391" s="10">
        <v>48</v>
      </c>
      <c r="C391" s="10" t="s">
        <v>578</v>
      </c>
      <c r="D391" s="50" t="s">
        <v>638</v>
      </c>
      <c r="E391" s="10">
        <v>2013</v>
      </c>
      <c r="F391" s="10" t="s">
        <v>217</v>
      </c>
      <c r="G391" s="10" t="s">
        <v>113</v>
      </c>
      <c r="H391" s="10" t="s">
        <v>419</v>
      </c>
      <c r="I391" s="10" t="s">
        <v>114</v>
      </c>
      <c r="J391" s="10" t="s">
        <v>115</v>
      </c>
      <c r="K391" s="10" t="s">
        <v>378</v>
      </c>
      <c r="L391" s="10">
        <v>393</v>
      </c>
      <c r="M391" s="10" t="s">
        <v>227</v>
      </c>
      <c r="N391" s="10" t="s">
        <v>177</v>
      </c>
      <c r="O391" s="10" t="s">
        <v>119</v>
      </c>
      <c r="P391" s="10" t="s">
        <v>120</v>
      </c>
      <c r="Q391" s="10" t="s">
        <v>377</v>
      </c>
      <c r="R391" s="10" t="s">
        <v>157</v>
      </c>
      <c r="S391" s="10">
        <v>1.23</v>
      </c>
      <c r="T391" s="11">
        <v>35.723053999999998</v>
      </c>
      <c r="U391" s="11">
        <v>-77.981660000000005</v>
      </c>
      <c r="V391" s="10" t="s">
        <v>223</v>
      </c>
      <c r="W391" s="10">
        <v>20</v>
      </c>
      <c r="X391" s="10">
        <v>0.18</v>
      </c>
      <c r="Y391" s="10"/>
      <c r="Z391" s="10"/>
      <c r="AA391" s="10"/>
      <c r="AB391" s="10"/>
      <c r="AC391" s="10">
        <v>20</v>
      </c>
      <c r="AD391" s="10">
        <v>0.21</v>
      </c>
      <c r="AE391" s="10"/>
      <c r="AF391" s="10"/>
      <c r="AG391" s="10"/>
      <c r="AH391" s="10"/>
      <c r="AI391" s="10" t="s">
        <v>158</v>
      </c>
      <c r="AJ391" s="12"/>
      <c r="AK391" s="9">
        <f t="shared" si="6"/>
        <v>-0.15415067982725836</v>
      </c>
    </row>
    <row r="392" spans="1:37" x14ac:dyDescent="0.25">
      <c r="A392" s="10">
        <v>391</v>
      </c>
      <c r="B392" s="10">
        <v>48</v>
      </c>
      <c r="C392" s="10" t="s">
        <v>578</v>
      </c>
      <c r="D392" s="50" t="s">
        <v>638</v>
      </c>
      <c r="E392" s="10">
        <v>2013</v>
      </c>
      <c r="F392" s="10" t="s">
        <v>129</v>
      </c>
      <c r="G392" s="10" t="s">
        <v>113</v>
      </c>
      <c r="H392" s="10" t="s">
        <v>419</v>
      </c>
      <c r="I392" s="10" t="s">
        <v>114</v>
      </c>
      <c r="J392" s="10" t="s">
        <v>115</v>
      </c>
      <c r="K392" s="10" t="s">
        <v>378</v>
      </c>
      <c r="L392" s="10">
        <v>393</v>
      </c>
      <c r="M392" s="10" t="s">
        <v>227</v>
      </c>
      <c r="N392" s="10" t="s">
        <v>177</v>
      </c>
      <c r="O392" s="10" t="s">
        <v>119</v>
      </c>
      <c r="P392" s="10" t="s">
        <v>120</v>
      </c>
      <c r="Q392" s="10" t="s">
        <v>377</v>
      </c>
      <c r="R392" s="10" t="s">
        <v>157</v>
      </c>
      <c r="S392" s="10">
        <v>1.23</v>
      </c>
      <c r="T392" s="11">
        <v>35.723053999999998</v>
      </c>
      <c r="U392" s="11">
        <v>-77.981660000000005</v>
      </c>
      <c r="V392" s="10" t="s">
        <v>223</v>
      </c>
      <c r="W392" s="10">
        <v>20</v>
      </c>
      <c r="X392" s="10">
        <v>1.21</v>
      </c>
      <c r="Y392" s="10"/>
      <c r="Z392" s="10"/>
      <c r="AA392" s="10"/>
      <c r="AB392" s="10"/>
      <c r="AC392" s="10">
        <v>20</v>
      </c>
      <c r="AD392" s="10">
        <v>1.1299999999999999</v>
      </c>
      <c r="AE392" s="10"/>
      <c r="AF392" s="10"/>
      <c r="AG392" s="10"/>
      <c r="AH392" s="10"/>
      <c r="AI392" s="10" t="s">
        <v>158</v>
      </c>
      <c r="AJ392" s="12"/>
      <c r="AK392" s="9">
        <f t="shared" si="6"/>
        <v>6.8402726884400619E-2</v>
      </c>
    </row>
    <row r="393" spans="1:37" x14ac:dyDescent="0.25">
      <c r="A393" s="10">
        <v>392</v>
      </c>
      <c r="B393" s="10">
        <v>48</v>
      </c>
      <c r="C393" s="10" t="s">
        <v>578</v>
      </c>
      <c r="D393" s="50" t="s">
        <v>638</v>
      </c>
      <c r="E393" s="10">
        <v>2013</v>
      </c>
      <c r="F393" s="10" t="s">
        <v>125</v>
      </c>
      <c r="G393" s="10" t="s">
        <v>113</v>
      </c>
      <c r="H393" s="10" t="s">
        <v>419</v>
      </c>
      <c r="I393" s="10" t="s">
        <v>114</v>
      </c>
      <c r="J393" s="10" t="s">
        <v>115</v>
      </c>
      <c r="K393" s="10" t="s">
        <v>378</v>
      </c>
      <c r="L393" s="10">
        <v>393</v>
      </c>
      <c r="M393" s="10" t="s">
        <v>227</v>
      </c>
      <c r="N393" s="10" t="s">
        <v>177</v>
      </c>
      <c r="O393" s="10" t="s">
        <v>119</v>
      </c>
      <c r="P393" s="10" t="s">
        <v>120</v>
      </c>
      <c r="Q393" s="10" t="s">
        <v>377</v>
      </c>
      <c r="R393" s="10" t="s">
        <v>157</v>
      </c>
      <c r="S393" s="10">
        <v>1.23</v>
      </c>
      <c r="T393" s="11">
        <v>35.723053999999998</v>
      </c>
      <c r="U393" s="11">
        <v>-77.981660000000005</v>
      </c>
      <c r="V393" s="10" t="s">
        <v>223</v>
      </c>
      <c r="W393" s="10">
        <v>20</v>
      </c>
      <c r="X393" s="10">
        <v>0.16</v>
      </c>
      <c r="Y393" s="10"/>
      <c r="Z393" s="10"/>
      <c r="AA393" s="10"/>
      <c r="AB393" s="10"/>
      <c r="AC393" s="10">
        <v>20</v>
      </c>
      <c r="AD393" s="10">
        <v>0.05</v>
      </c>
      <c r="AE393" s="10"/>
      <c r="AF393" s="10"/>
      <c r="AG393" s="10"/>
      <c r="AH393" s="10"/>
      <c r="AI393" s="10" t="s">
        <v>158</v>
      </c>
      <c r="AJ393" s="12"/>
      <c r="AK393" s="9">
        <f t="shared" ref="AK393:AK465" si="7">LN(X393/AD393)</f>
        <v>1.1631508098056809</v>
      </c>
    </row>
    <row r="394" spans="1:37" x14ac:dyDescent="0.25">
      <c r="A394" s="10">
        <v>393</v>
      </c>
      <c r="B394" s="10">
        <v>48</v>
      </c>
      <c r="C394" s="10" t="s">
        <v>578</v>
      </c>
      <c r="D394" s="50" t="s">
        <v>638</v>
      </c>
      <c r="E394" s="10">
        <v>2013</v>
      </c>
      <c r="F394" s="10" t="s">
        <v>130</v>
      </c>
      <c r="G394" s="10" t="s">
        <v>113</v>
      </c>
      <c r="H394" s="10" t="s">
        <v>419</v>
      </c>
      <c r="I394" s="10" t="s">
        <v>114</v>
      </c>
      <c r="J394" s="10" t="s">
        <v>115</v>
      </c>
      <c r="K394" s="10" t="s">
        <v>378</v>
      </c>
      <c r="L394" s="10">
        <v>393</v>
      </c>
      <c r="M394" s="10" t="s">
        <v>227</v>
      </c>
      <c r="N394" s="10" t="s">
        <v>177</v>
      </c>
      <c r="O394" s="10" t="s">
        <v>119</v>
      </c>
      <c r="P394" s="10" t="s">
        <v>120</v>
      </c>
      <c r="Q394" s="10" t="s">
        <v>377</v>
      </c>
      <c r="R394" s="10" t="s">
        <v>157</v>
      </c>
      <c r="S394" s="10">
        <v>1.23</v>
      </c>
      <c r="T394" s="11">
        <v>35.723053999999998</v>
      </c>
      <c r="U394" s="11">
        <v>-77.981660000000005</v>
      </c>
      <c r="V394" s="10" t="s">
        <v>223</v>
      </c>
      <c r="W394" s="10">
        <v>20</v>
      </c>
      <c r="X394" s="10">
        <v>0.83</v>
      </c>
      <c r="Y394" s="10"/>
      <c r="Z394" s="10"/>
      <c r="AA394" s="10"/>
      <c r="AB394" s="10"/>
      <c r="AC394" s="10">
        <v>20</v>
      </c>
      <c r="AD394" s="10">
        <v>0.8</v>
      </c>
      <c r="AE394" s="10"/>
      <c r="AF394" s="10"/>
      <c r="AG394" s="10"/>
      <c r="AH394" s="10"/>
      <c r="AI394" s="10" t="s">
        <v>158</v>
      </c>
      <c r="AJ394" s="12"/>
      <c r="AK394" s="9">
        <f t="shared" si="7"/>
        <v>3.6813973122716184E-2</v>
      </c>
    </row>
    <row r="395" spans="1:37" x14ac:dyDescent="0.25">
      <c r="A395" s="10">
        <v>394</v>
      </c>
      <c r="B395" s="10">
        <v>48</v>
      </c>
      <c r="C395" s="10" t="s">
        <v>578</v>
      </c>
      <c r="D395" s="50" t="s">
        <v>638</v>
      </c>
      <c r="E395" s="10">
        <v>2013</v>
      </c>
      <c r="F395" s="10" t="s">
        <v>127</v>
      </c>
      <c r="G395" s="10" t="s">
        <v>128</v>
      </c>
      <c r="H395" s="10" t="s">
        <v>419</v>
      </c>
      <c r="I395" s="10" t="s">
        <v>114</v>
      </c>
      <c r="J395" s="10" t="s">
        <v>115</v>
      </c>
      <c r="K395" s="10" t="s">
        <v>378</v>
      </c>
      <c r="L395" s="10">
        <v>393</v>
      </c>
      <c r="M395" s="10" t="s">
        <v>227</v>
      </c>
      <c r="N395" s="10" t="s">
        <v>177</v>
      </c>
      <c r="O395" s="10" t="s">
        <v>119</v>
      </c>
      <c r="P395" s="10" t="s">
        <v>120</v>
      </c>
      <c r="Q395" s="10" t="s">
        <v>377</v>
      </c>
      <c r="R395" s="10" t="s">
        <v>157</v>
      </c>
      <c r="S395" s="10">
        <v>1.23</v>
      </c>
      <c r="T395" s="11">
        <v>35.723053999999998</v>
      </c>
      <c r="U395" s="11">
        <v>-77.981660000000005</v>
      </c>
      <c r="V395" s="10" t="s">
        <v>223</v>
      </c>
      <c r="W395" s="10">
        <v>20</v>
      </c>
      <c r="X395" s="10">
        <v>0.14000000000000001</v>
      </c>
      <c r="Y395" s="10"/>
      <c r="Z395" s="10"/>
      <c r="AA395" s="10"/>
      <c r="AB395" s="10"/>
      <c r="AC395" s="10">
        <v>20</v>
      </c>
      <c r="AD395" s="10">
        <v>0.28000000000000003</v>
      </c>
      <c r="AE395" s="10"/>
      <c r="AF395" s="10"/>
      <c r="AG395" s="10"/>
      <c r="AH395" s="10"/>
      <c r="AI395" s="10" t="s">
        <v>158</v>
      </c>
      <c r="AJ395" s="12"/>
      <c r="AK395" s="9">
        <f t="shared" si="7"/>
        <v>-0.69314718055994529</v>
      </c>
    </row>
    <row r="396" spans="1:37" x14ac:dyDescent="0.25">
      <c r="A396" s="10">
        <v>395</v>
      </c>
      <c r="B396" s="10">
        <v>48</v>
      </c>
      <c r="C396" s="10" t="s">
        <v>578</v>
      </c>
      <c r="D396" s="50" t="s">
        <v>638</v>
      </c>
      <c r="E396" s="10">
        <v>2013</v>
      </c>
      <c r="F396" s="10" t="s">
        <v>169</v>
      </c>
      <c r="G396" s="10" t="s">
        <v>128</v>
      </c>
      <c r="H396" s="10" t="s">
        <v>419</v>
      </c>
      <c r="I396" s="10" t="s">
        <v>114</v>
      </c>
      <c r="J396" s="10" t="s">
        <v>115</v>
      </c>
      <c r="K396" s="10" t="s">
        <v>378</v>
      </c>
      <c r="L396" s="10">
        <v>393</v>
      </c>
      <c r="M396" s="10" t="s">
        <v>227</v>
      </c>
      <c r="N396" s="10" t="s">
        <v>177</v>
      </c>
      <c r="O396" s="10" t="s">
        <v>119</v>
      </c>
      <c r="P396" s="10" t="s">
        <v>120</v>
      </c>
      <c r="Q396" s="10" t="s">
        <v>377</v>
      </c>
      <c r="R396" s="10" t="s">
        <v>157</v>
      </c>
      <c r="S396" s="10">
        <v>1.23</v>
      </c>
      <c r="T396" s="11">
        <v>35.723053999999998</v>
      </c>
      <c r="U396" s="11">
        <v>-77.981660000000005</v>
      </c>
      <c r="V396" s="10" t="s">
        <v>223</v>
      </c>
      <c r="W396" s="10">
        <v>17</v>
      </c>
      <c r="X396" s="10">
        <v>0.06</v>
      </c>
      <c r="Y396" s="10"/>
      <c r="Z396" s="10"/>
      <c r="AA396" s="10"/>
      <c r="AB396" s="10"/>
      <c r="AC396" s="10">
        <v>17</v>
      </c>
      <c r="AD396" s="10">
        <v>0.21</v>
      </c>
      <c r="AE396" s="10"/>
      <c r="AF396" s="10"/>
      <c r="AG396" s="10"/>
      <c r="AH396" s="10"/>
      <c r="AI396" s="10" t="s">
        <v>158</v>
      </c>
      <c r="AJ396" s="12"/>
      <c r="AK396" s="9">
        <f t="shared" si="7"/>
        <v>-1.2527629684953681</v>
      </c>
    </row>
    <row r="397" spans="1:37" x14ac:dyDescent="0.25">
      <c r="A397" s="10">
        <v>396</v>
      </c>
      <c r="B397" s="10">
        <v>48</v>
      </c>
      <c r="C397" s="10" t="s">
        <v>578</v>
      </c>
      <c r="D397" s="50" t="s">
        <v>638</v>
      </c>
      <c r="E397" s="10">
        <v>2013</v>
      </c>
      <c r="F397" s="10" t="s">
        <v>142</v>
      </c>
      <c r="G397" s="10" t="s">
        <v>143</v>
      </c>
      <c r="H397" s="10" t="s">
        <v>143</v>
      </c>
      <c r="I397" s="10" t="s">
        <v>114</v>
      </c>
      <c r="J397" s="10" t="s">
        <v>115</v>
      </c>
      <c r="K397" s="10" t="s">
        <v>378</v>
      </c>
      <c r="L397" s="10">
        <v>393</v>
      </c>
      <c r="M397" s="10" t="s">
        <v>227</v>
      </c>
      <c r="N397" s="10" t="s">
        <v>177</v>
      </c>
      <c r="O397" s="10" t="s">
        <v>119</v>
      </c>
      <c r="P397" s="10" t="s">
        <v>120</v>
      </c>
      <c r="Q397" s="10" t="s">
        <v>377</v>
      </c>
      <c r="R397" s="10" t="s">
        <v>157</v>
      </c>
      <c r="S397" s="10">
        <v>1.23</v>
      </c>
      <c r="T397" s="11">
        <v>35.723053999999998</v>
      </c>
      <c r="U397" s="11">
        <v>-77.981660000000005</v>
      </c>
      <c r="V397" s="10" t="s">
        <v>223</v>
      </c>
      <c r="W397" s="10">
        <v>17</v>
      </c>
      <c r="X397" s="10">
        <v>33</v>
      </c>
      <c r="Y397" s="10"/>
      <c r="Z397" s="10"/>
      <c r="AA397" s="10"/>
      <c r="AB397" s="10"/>
      <c r="AC397" s="10">
        <v>17</v>
      </c>
      <c r="AD397" s="10">
        <v>8</v>
      </c>
      <c r="AE397" s="10"/>
      <c r="AF397" s="10"/>
      <c r="AG397" s="10"/>
      <c r="AH397" s="10"/>
      <c r="AI397" s="10" t="s">
        <v>158</v>
      </c>
      <c r="AJ397" s="12"/>
      <c r="AK397" s="9">
        <f t="shared" si="7"/>
        <v>1.4170660197866443</v>
      </c>
    </row>
    <row r="398" spans="1:37" x14ac:dyDescent="0.25">
      <c r="A398" s="10">
        <v>397</v>
      </c>
      <c r="B398" s="10">
        <v>48</v>
      </c>
      <c r="C398" s="10" t="s">
        <v>578</v>
      </c>
      <c r="D398" s="50" t="s">
        <v>638</v>
      </c>
      <c r="E398" s="10">
        <v>2013</v>
      </c>
      <c r="F398" s="10" t="s">
        <v>126</v>
      </c>
      <c r="G398" s="10" t="s">
        <v>113</v>
      </c>
      <c r="H398" s="10" t="s">
        <v>419</v>
      </c>
      <c r="I398" s="10" t="s">
        <v>114</v>
      </c>
      <c r="J398" s="10" t="s">
        <v>115</v>
      </c>
      <c r="K398" s="10" t="s">
        <v>379</v>
      </c>
      <c r="L398" s="10">
        <v>393</v>
      </c>
      <c r="M398" s="10" t="s">
        <v>227</v>
      </c>
      <c r="N398" s="10" t="s">
        <v>177</v>
      </c>
      <c r="O398" s="10" t="s">
        <v>119</v>
      </c>
      <c r="P398" s="10" t="s">
        <v>120</v>
      </c>
      <c r="Q398" s="10" t="s">
        <v>377</v>
      </c>
      <c r="R398" s="10" t="s">
        <v>157</v>
      </c>
      <c r="S398" s="10">
        <v>1.23</v>
      </c>
      <c r="T398" s="11">
        <v>35.723053999999998</v>
      </c>
      <c r="U398" s="11">
        <v>-77.981660000000005</v>
      </c>
      <c r="V398" s="10" t="s">
        <v>223</v>
      </c>
      <c r="W398" s="10">
        <v>20</v>
      </c>
      <c r="X398" s="10">
        <v>0.98</v>
      </c>
      <c r="Y398" s="10"/>
      <c r="Z398" s="10"/>
      <c r="AA398" s="10"/>
      <c r="AB398" s="10"/>
      <c r="AC398" s="10">
        <v>20</v>
      </c>
      <c r="AD398" s="10">
        <v>0.73</v>
      </c>
      <c r="AE398" s="10"/>
      <c r="AF398" s="10"/>
      <c r="AG398" s="10"/>
      <c r="AH398" s="10"/>
      <c r="AI398" s="10" t="s">
        <v>158</v>
      </c>
      <c r="AJ398" s="12"/>
      <c r="AK398" s="9">
        <f t="shared" si="7"/>
        <v>0.2945080375221808</v>
      </c>
    </row>
    <row r="399" spans="1:37" x14ac:dyDescent="0.25">
      <c r="A399" s="10">
        <v>398</v>
      </c>
      <c r="B399" s="10">
        <v>48</v>
      </c>
      <c r="C399" s="10" t="s">
        <v>578</v>
      </c>
      <c r="D399" s="50" t="s">
        <v>638</v>
      </c>
      <c r="E399" s="10">
        <v>2013</v>
      </c>
      <c r="F399" s="10" t="s">
        <v>217</v>
      </c>
      <c r="G399" s="10" t="s">
        <v>113</v>
      </c>
      <c r="H399" s="10" t="s">
        <v>419</v>
      </c>
      <c r="I399" s="10" t="s">
        <v>114</v>
      </c>
      <c r="J399" s="10" t="s">
        <v>115</v>
      </c>
      <c r="K399" s="10" t="s">
        <v>379</v>
      </c>
      <c r="L399" s="10">
        <v>393</v>
      </c>
      <c r="M399" s="10" t="s">
        <v>227</v>
      </c>
      <c r="N399" s="10" t="s">
        <v>177</v>
      </c>
      <c r="O399" s="10" t="s">
        <v>119</v>
      </c>
      <c r="P399" s="10" t="s">
        <v>120</v>
      </c>
      <c r="Q399" s="10" t="s">
        <v>377</v>
      </c>
      <c r="R399" s="10" t="s">
        <v>157</v>
      </c>
      <c r="S399" s="10">
        <v>1.23</v>
      </c>
      <c r="T399" s="11">
        <v>35.723053999999998</v>
      </c>
      <c r="U399" s="11">
        <v>-77.981660000000005</v>
      </c>
      <c r="V399" s="10" t="s">
        <v>223</v>
      </c>
      <c r="W399" s="10">
        <v>20</v>
      </c>
      <c r="X399" s="10">
        <v>0.18</v>
      </c>
      <c r="Y399" s="10"/>
      <c r="Z399" s="10"/>
      <c r="AA399" s="10"/>
      <c r="AB399" s="10"/>
      <c r="AC399" s="10">
        <v>20</v>
      </c>
      <c r="AD399" s="10">
        <v>0.11</v>
      </c>
      <c r="AE399" s="10"/>
      <c r="AF399" s="10"/>
      <c r="AG399" s="10"/>
      <c r="AH399" s="10"/>
      <c r="AI399" s="10" t="s">
        <v>158</v>
      </c>
      <c r="AJ399" s="12"/>
      <c r="AK399" s="9">
        <f t="shared" si="7"/>
        <v>0.49247648509779407</v>
      </c>
    </row>
    <row r="400" spans="1:37" x14ac:dyDescent="0.25">
      <c r="A400" s="10">
        <v>399</v>
      </c>
      <c r="B400" s="10">
        <v>48</v>
      </c>
      <c r="C400" s="10" t="s">
        <v>578</v>
      </c>
      <c r="D400" s="50" t="s">
        <v>638</v>
      </c>
      <c r="E400" s="10">
        <v>2013</v>
      </c>
      <c r="F400" s="10" t="s">
        <v>129</v>
      </c>
      <c r="G400" s="10" t="s">
        <v>113</v>
      </c>
      <c r="H400" s="10" t="s">
        <v>419</v>
      </c>
      <c r="I400" s="10" t="s">
        <v>114</v>
      </c>
      <c r="J400" s="10" t="s">
        <v>115</v>
      </c>
      <c r="K400" s="10" t="s">
        <v>379</v>
      </c>
      <c r="L400" s="10">
        <v>393</v>
      </c>
      <c r="M400" s="10" t="s">
        <v>227</v>
      </c>
      <c r="N400" s="10" t="s">
        <v>177</v>
      </c>
      <c r="O400" s="10" t="s">
        <v>119</v>
      </c>
      <c r="P400" s="10" t="s">
        <v>120</v>
      </c>
      <c r="Q400" s="10" t="s">
        <v>377</v>
      </c>
      <c r="R400" s="10" t="s">
        <v>157</v>
      </c>
      <c r="S400" s="10">
        <v>1.23</v>
      </c>
      <c r="T400" s="11">
        <v>35.723053999999998</v>
      </c>
      <c r="U400" s="11">
        <v>-77.981660000000005</v>
      </c>
      <c r="V400" s="10" t="s">
        <v>223</v>
      </c>
      <c r="W400" s="10">
        <v>20</v>
      </c>
      <c r="X400" s="10">
        <v>1.21</v>
      </c>
      <c r="Y400" s="10"/>
      <c r="Z400" s="10"/>
      <c r="AA400" s="10"/>
      <c r="AB400" s="10"/>
      <c r="AC400" s="10">
        <v>20</v>
      </c>
      <c r="AD400" s="10">
        <v>0.93</v>
      </c>
      <c r="AE400" s="10"/>
      <c r="AF400" s="10"/>
      <c r="AG400" s="10"/>
      <c r="AH400" s="10"/>
      <c r="AI400" s="10" t="s">
        <v>158</v>
      </c>
      <c r="AJ400" s="12"/>
      <c r="AK400" s="9">
        <f t="shared" si="7"/>
        <v>0.26319105244348512</v>
      </c>
    </row>
    <row r="401" spans="1:37" x14ac:dyDescent="0.25">
      <c r="A401" s="10">
        <v>400</v>
      </c>
      <c r="B401" s="10">
        <v>48</v>
      </c>
      <c r="C401" s="10" t="s">
        <v>578</v>
      </c>
      <c r="D401" s="50" t="s">
        <v>638</v>
      </c>
      <c r="E401" s="10">
        <v>2013</v>
      </c>
      <c r="F401" s="10" t="s">
        <v>125</v>
      </c>
      <c r="G401" s="10" t="s">
        <v>113</v>
      </c>
      <c r="H401" s="10" t="s">
        <v>419</v>
      </c>
      <c r="I401" s="10" t="s">
        <v>114</v>
      </c>
      <c r="J401" s="10" t="s">
        <v>115</v>
      </c>
      <c r="K401" s="10" t="s">
        <v>379</v>
      </c>
      <c r="L401" s="10">
        <v>393</v>
      </c>
      <c r="M401" s="10" t="s">
        <v>227</v>
      </c>
      <c r="N401" s="10" t="s">
        <v>177</v>
      </c>
      <c r="O401" s="10" t="s">
        <v>119</v>
      </c>
      <c r="P401" s="10" t="s">
        <v>120</v>
      </c>
      <c r="Q401" s="10" t="s">
        <v>377</v>
      </c>
      <c r="R401" s="10" t="s">
        <v>157</v>
      </c>
      <c r="S401" s="10">
        <v>1.23</v>
      </c>
      <c r="T401" s="11">
        <v>35.723053999999998</v>
      </c>
      <c r="U401" s="11">
        <v>-77.981660000000005</v>
      </c>
      <c r="V401" s="10" t="s">
        <v>223</v>
      </c>
      <c r="W401" s="10">
        <v>20</v>
      </c>
      <c r="X401" s="10">
        <v>0.16</v>
      </c>
      <c r="Y401" s="10"/>
      <c r="Z401" s="10"/>
      <c r="AA401" s="10"/>
      <c r="AB401" s="10"/>
      <c r="AC401" s="10">
        <v>20</v>
      </c>
      <c r="AD401" s="10">
        <v>7.0000000000000007E-2</v>
      </c>
      <c r="AE401" s="10"/>
      <c r="AF401" s="10"/>
      <c r="AG401" s="10"/>
      <c r="AH401" s="10"/>
      <c r="AI401" s="10" t="s">
        <v>158</v>
      </c>
      <c r="AJ401" s="12"/>
      <c r="AK401" s="9">
        <f t="shared" si="7"/>
        <v>0.82667857318446791</v>
      </c>
    </row>
    <row r="402" spans="1:37" x14ac:dyDescent="0.25">
      <c r="A402" s="10">
        <v>401</v>
      </c>
      <c r="B402" s="10">
        <v>48</v>
      </c>
      <c r="C402" s="10" t="s">
        <v>578</v>
      </c>
      <c r="D402" s="50" t="s">
        <v>638</v>
      </c>
      <c r="E402" s="10">
        <v>2013</v>
      </c>
      <c r="F402" s="10" t="s">
        <v>130</v>
      </c>
      <c r="G402" s="10" t="s">
        <v>113</v>
      </c>
      <c r="H402" s="10" t="s">
        <v>419</v>
      </c>
      <c r="I402" s="10" t="s">
        <v>114</v>
      </c>
      <c r="J402" s="10" t="s">
        <v>115</v>
      </c>
      <c r="K402" s="10" t="s">
        <v>379</v>
      </c>
      <c r="L402" s="10">
        <v>393</v>
      </c>
      <c r="M402" s="10" t="s">
        <v>227</v>
      </c>
      <c r="N402" s="10" t="s">
        <v>177</v>
      </c>
      <c r="O402" s="10" t="s">
        <v>119</v>
      </c>
      <c r="P402" s="10" t="s">
        <v>120</v>
      </c>
      <c r="Q402" s="10" t="s">
        <v>377</v>
      </c>
      <c r="R402" s="10" t="s">
        <v>157</v>
      </c>
      <c r="S402" s="10">
        <v>1.23</v>
      </c>
      <c r="T402" s="11">
        <v>35.723053999999998</v>
      </c>
      <c r="U402" s="11">
        <v>-77.981660000000005</v>
      </c>
      <c r="V402" s="10" t="s">
        <v>223</v>
      </c>
      <c r="W402" s="10">
        <v>20</v>
      </c>
      <c r="X402" s="10">
        <v>0.83</v>
      </c>
      <c r="Y402" s="10"/>
      <c r="Z402" s="10"/>
      <c r="AA402" s="10"/>
      <c r="AB402" s="10"/>
      <c r="AC402" s="10">
        <v>20</v>
      </c>
      <c r="AD402" s="10">
        <v>0.68</v>
      </c>
      <c r="AE402" s="10"/>
      <c r="AF402" s="10"/>
      <c r="AG402" s="10"/>
      <c r="AH402" s="10"/>
      <c r="AI402" s="10" t="s">
        <v>158</v>
      </c>
      <c r="AJ402" s="12"/>
      <c r="AK402" s="9">
        <f t="shared" si="7"/>
        <v>0.19933290262049114</v>
      </c>
    </row>
    <row r="403" spans="1:37" x14ac:dyDescent="0.25">
      <c r="A403" s="10">
        <v>402</v>
      </c>
      <c r="B403" s="10">
        <v>48</v>
      </c>
      <c r="C403" s="10" t="s">
        <v>578</v>
      </c>
      <c r="D403" s="50" t="s">
        <v>638</v>
      </c>
      <c r="E403" s="10">
        <v>2013</v>
      </c>
      <c r="F403" s="10" t="s">
        <v>127</v>
      </c>
      <c r="G403" s="10" t="s">
        <v>128</v>
      </c>
      <c r="H403" s="10" t="s">
        <v>419</v>
      </c>
      <c r="I403" s="10" t="s">
        <v>114</v>
      </c>
      <c r="J403" s="10" t="s">
        <v>115</v>
      </c>
      <c r="K403" s="10" t="s">
        <v>379</v>
      </c>
      <c r="L403" s="10">
        <v>393</v>
      </c>
      <c r="M403" s="10" t="s">
        <v>227</v>
      </c>
      <c r="N403" s="10" t="s">
        <v>177</v>
      </c>
      <c r="O403" s="10" t="s">
        <v>119</v>
      </c>
      <c r="P403" s="10" t="s">
        <v>120</v>
      </c>
      <c r="Q403" s="10" t="s">
        <v>377</v>
      </c>
      <c r="R403" s="10" t="s">
        <v>157</v>
      </c>
      <c r="S403" s="10">
        <v>1.23</v>
      </c>
      <c r="T403" s="11">
        <v>35.723053999999998</v>
      </c>
      <c r="U403" s="11">
        <v>-77.981660000000005</v>
      </c>
      <c r="V403" s="10" t="s">
        <v>223</v>
      </c>
      <c r="W403" s="10">
        <v>20</v>
      </c>
      <c r="X403" s="10">
        <v>0.14000000000000001</v>
      </c>
      <c r="Y403" s="10"/>
      <c r="Z403" s="10"/>
      <c r="AA403" s="10"/>
      <c r="AB403" s="10"/>
      <c r="AC403" s="10">
        <v>20</v>
      </c>
      <c r="AD403" s="10">
        <v>0.17</v>
      </c>
      <c r="AE403" s="10"/>
      <c r="AF403" s="10"/>
      <c r="AG403" s="10"/>
      <c r="AH403" s="10"/>
      <c r="AI403" s="10" t="s">
        <v>158</v>
      </c>
      <c r="AJ403" s="12"/>
      <c r="AK403" s="9">
        <f t="shared" si="7"/>
        <v>-0.19415601444095737</v>
      </c>
    </row>
    <row r="404" spans="1:37" x14ac:dyDescent="0.25">
      <c r="A404" s="10">
        <v>403</v>
      </c>
      <c r="B404" s="10">
        <v>48</v>
      </c>
      <c r="C404" s="10" t="s">
        <v>578</v>
      </c>
      <c r="D404" s="50" t="s">
        <v>638</v>
      </c>
      <c r="E404" s="10">
        <v>2013</v>
      </c>
      <c r="F404" s="10" t="s">
        <v>169</v>
      </c>
      <c r="G404" s="10" t="s">
        <v>128</v>
      </c>
      <c r="H404" s="10" t="s">
        <v>419</v>
      </c>
      <c r="I404" s="10" t="s">
        <v>114</v>
      </c>
      <c r="J404" s="10" t="s">
        <v>115</v>
      </c>
      <c r="K404" s="10" t="s">
        <v>379</v>
      </c>
      <c r="L404" s="10">
        <v>393</v>
      </c>
      <c r="M404" s="10" t="s">
        <v>227</v>
      </c>
      <c r="N404" s="10" t="s">
        <v>177</v>
      </c>
      <c r="O404" s="10" t="s">
        <v>119</v>
      </c>
      <c r="P404" s="10" t="s">
        <v>120</v>
      </c>
      <c r="Q404" s="10" t="s">
        <v>377</v>
      </c>
      <c r="R404" s="10" t="s">
        <v>157</v>
      </c>
      <c r="S404" s="10">
        <v>1.23</v>
      </c>
      <c r="T404" s="11">
        <v>35.723053999999998</v>
      </c>
      <c r="U404" s="11">
        <v>-77.981660000000005</v>
      </c>
      <c r="V404" s="10" t="s">
        <v>223</v>
      </c>
      <c r="W404" s="10">
        <v>17</v>
      </c>
      <c r="X404" s="10">
        <v>0.06</v>
      </c>
      <c r="Y404" s="10"/>
      <c r="Z404" s="10"/>
      <c r="AA404" s="10"/>
      <c r="AB404" s="10"/>
      <c r="AC404" s="10">
        <v>17</v>
      </c>
      <c r="AD404" s="10">
        <v>0.08</v>
      </c>
      <c r="AE404" s="10"/>
      <c r="AF404" s="10"/>
      <c r="AG404" s="10"/>
      <c r="AH404" s="10"/>
      <c r="AI404" s="10" t="s">
        <v>158</v>
      </c>
      <c r="AJ404" s="12"/>
      <c r="AK404" s="9">
        <f t="shared" si="7"/>
        <v>-0.2876820724517809</v>
      </c>
    </row>
    <row r="405" spans="1:37" x14ac:dyDescent="0.25">
      <c r="A405" s="10">
        <v>404</v>
      </c>
      <c r="B405" s="10">
        <v>48</v>
      </c>
      <c r="C405" s="10" t="s">
        <v>578</v>
      </c>
      <c r="D405" s="50" t="s">
        <v>638</v>
      </c>
      <c r="E405" s="10">
        <v>2013</v>
      </c>
      <c r="F405" s="10" t="s">
        <v>142</v>
      </c>
      <c r="G405" s="10" t="s">
        <v>143</v>
      </c>
      <c r="H405" s="10" t="s">
        <v>143</v>
      </c>
      <c r="I405" s="10" t="s">
        <v>114</v>
      </c>
      <c r="J405" s="10" t="s">
        <v>115</v>
      </c>
      <c r="K405" s="10" t="s">
        <v>379</v>
      </c>
      <c r="L405" s="10">
        <v>393</v>
      </c>
      <c r="M405" s="10" t="s">
        <v>227</v>
      </c>
      <c r="N405" s="10" t="s">
        <v>177</v>
      </c>
      <c r="O405" s="10" t="s">
        <v>119</v>
      </c>
      <c r="P405" s="10" t="s">
        <v>120</v>
      </c>
      <c r="Q405" s="10" t="s">
        <v>377</v>
      </c>
      <c r="R405" s="10" t="s">
        <v>157</v>
      </c>
      <c r="S405" s="10">
        <v>1.23</v>
      </c>
      <c r="T405" s="11">
        <v>35.723053999999998</v>
      </c>
      <c r="U405" s="11">
        <v>-77.981660000000005</v>
      </c>
      <c r="V405" s="10" t="s">
        <v>223</v>
      </c>
      <c r="W405" s="10">
        <v>17</v>
      </c>
      <c r="X405" s="10">
        <v>33</v>
      </c>
      <c r="Y405" s="10"/>
      <c r="Z405" s="10"/>
      <c r="AA405" s="10"/>
      <c r="AB405" s="10"/>
      <c r="AC405" s="10">
        <v>17</v>
      </c>
      <c r="AD405" s="10">
        <v>5</v>
      </c>
      <c r="AE405" s="10"/>
      <c r="AF405" s="10"/>
      <c r="AG405" s="10"/>
      <c r="AH405" s="10"/>
      <c r="AI405" s="10" t="s">
        <v>158</v>
      </c>
      <c r="AJ405" s="12"/>
      <c r="AK405" s="9">
        <f t="shared" si="7"/>
        <v>1.8870696490323797</v>
      </c>
    </row>
    <row r="406" spans="1:37" x14ac:dyDescent="0.25">
      <c r="A406" s="10">
        <v>405</v>
      </c>
      <c r="B406" s="10">
        <v>48</v>
      </c>
      <c r="C406" s="10" t="s">
        <v>578</v>
      </c>
      <c r="D406" s="50" t="s">
        <v>638</v>
      </c>
      <c r="E406" s="10">
        <v>2013</v>
      </c>
      <c r="F406" s="10" t="s">
        <v>126</v>
      </c>
      <c r="G406" s="10" t="s">
        <v>113</v>
      </c>
      <c r="H406" s="10" t="s">
        <v>419</v>
      </c>
      <c r="I406" s="10" t="s">
        <v>114</v>
      </c>
      <c r="J406" s="10" t="s">
        <v>115</v>
      </c>
      <c r="K406" s="10" t="s">
        <v>380</v>
      </c>
      <c r="L406" s="10">
        <v>393</v>
      </c>
      <c r="M406" s="10" t="s">
        <v>227</v>
      </c>
      <c r="N406" s="10" t="s">
        <v>177</v>
      </c>
      <c r="O406" s="10" t="s">
        <v>119</v>
      </c>
      <c r="P406" s="10" t="s">
        <v>120</v>
      </c>
      <c r="Q406" s="10" t="s">
        <v>377</v>
      </c>
      <c r="R406" s="10" t="s">
        <v>157</v>
      </c>
      <c r="S406" s="10">
        <v>1.23</v>
      </c>
      <c r="T406" s="11">
        <v>35.723053999999998</v>
      </c>
      <c r="U406" s="11">
        <v>-77.981660000000005</v>
      </c>
      <c r="V406" s="10" t="s">
        <v>223</v>
      </c>
      <c r="W406" s="10">
        <v>20</v>
      </c>
      <c r="X406" s="10">
        <v>0.98</v>
      </c>
      <c r="Y406" s="10"/>
      <c r="Z406" s="10"/>
      <c r="AA406" s="10"/>
      <c r="AB406" s="10"/>
      <c r="AC406" s="10">
        <v>20</v>
      </c>
      <c r="AD406" s="10">
        <v>0.96</v>
      </c>
      <c r="AE406" s="10"/>
      <c r="AF406" s="10"/>
      <c r="AG406" s="10"/>
      <c r="AH406" s="10"/>
      <c r="AI406" s="10" t="s">
        <v>158</v>
      </c>
      <c r="AJ406" s="12"/>
      <c r="AK406" s="9">
        <f t="shared" si="7"/>
        <v>2.061928720273561E-2</v>
      </c>
    </row>
    <row r="407" spans="1:37" x14ac:dyDescent="0.25">
      <c r="A407" s="10">
        <v>406</v>
      </c>
      <c r="B407" s="10">
        <v>48</v>
      </c>
      <c r="C407" s="10" t="s">
        <v>578</v>
      </c>
      <c r="D407" s="50" t="s">
        <v>638</v>
      </c>
      <c r="E407" s="10">
        <v>2013</v>
      </c>
      <c r="F407" s="10" t="s">
        <v>217</v>
      </c>
      <c r="G407" s="10" t="s">
        <v>113</v>
      </c>
      <c r="H407" s="10" t="s">
        <v>419</v>
      </c>
      <c r="I407" s="10" t="s">
        <v>114</v>
      </c>
      <c r="J407" s="10" t="s">
        <v>115</v>
      </c>
      <c r="K407" s="10" t="s">
        <v>380</v>
      </c>
      <c r="L407" s="10">
        <v>393</v>
      </c>
      <c r="M407" s="10" t="s">
        <v>227</v>
      </c>
      <c r="N407" s="10" t="s">
        <v>177</v>
      </c>
      <c r="O407" s="10" t="s">
        <v>119</v>
      </c>
      <c r="P407" s="10" t="s">
        <v>120</v>
      </c>
      <c r="Q407" s="10" t="s">
        <v>377</v>
      </c>
      <c r="R407" s="10" t="s">
        <v>157</v>
      </c>
      <c r="S407" s="10">
        <v>1.23</v>
      </c>
      <c r="T407" s="11">
        <v>35.723053999999998</v>
      </c>
      <c r="U407" s="11">
        <v>-77.981660000000005</v>
      </c>
      <c r="V407" s="10" t="s">
        <v>223</v>
      </c>
      <c r="W407" s="10">
        <v>20</v>
      </c>
      <c r="X407" s="10">
        <v>0.18</v>
      </c>
      <c r="Y407" s="10"/>
      <c r="Z407" s="10"/>
      <c r="AA407" s="10"/>
      <c r="AB407" s="10"/>
      <c r="AC407" s="10">
        <v>20</v>
      </c>
      <c r="AD407" s="10">
        <v>0.12</v>
      </c>
      <c r="AE407" s="10"/>
      <c r="AF407" s="10"/>
      <c r="AG407" s="10"/>
      <c r="AH407" s="10"/>
      <c r="AI407" s="10" t="s">
        <v>158</v>
      </c>
      <c r="AJ407" s="12"/>
      <c r="AK407" s="9">
        <f t="shared" si="7"/>
        <v>0.40546510810816438</v>
      </c>
    </row>
    <row r="408" spans="1:37" x14ac:dyDescent="0.25">
      <c r="A408" s="10">
        <v>407</v>
      </c>
      <c r="B408" s="10">
        <v>48</v>
      </c>
      <c r="C408" s="10" t="s">
        <v>578</v>
      </c>
      <c r="D408" s="50" t="s">
        <v>638</v>
      </c>
      <c r="E408" s="10">
        <v>2013</v>
      </c>
      <c r="F408" s="10" t="s">
        <v>129</v>
      </c>
      <c r="G408" s="10" t="s">
        <v>113</v>
      </c>
      <c r="H408" s="10" t="s">
        <v>419</v>
      </c>
      <c r="I408" s="10" t="s">
        <v>114</v>
      </c>
      <c r="J408" s="10" t="s">
        <v>115</v>
      </c>
      <c r="K408" s="10" t="s">
        <v>380</v>
      </c>
      <c r="L408" s="10">
        <v>393</v>
      </c>
      <c r="M408" s="10" t="s">
        <v>227</v>
      </c>
      <c r="N408" s="10" t="s">
        <v>177</v>
      </c>
      <c r="O408" s="10" t="s">
        <v>119</v>
      </c>
      <c r="P408" s="10" t="s">
        <v>120</v>
      </c>
      <c r="Q408" s="10" t="s">
        <v>377</v>
      </c>
      <c r="R408" s="10" t="s">
        <v>157</v>
      </c>
      <c r="S408" s="10">
        <v>1.23</v>
      </c>
      <c r="T408" s="11">
        <v>35.723053999999998</v>
      </c>
      <c r="U408" s="11">
        <v>-77.981660000000005</v>
      </c>
      <c r="V408" s="10" t="s">
        <v>223</v>
      </c>
      <c r="W408" s="10">
        <v>20</v>
      </c>
      <c r="X408" s="10">
        <v>1.21</v>
      </c>
      <c r="Y408" s="10"/>
      <c r="Z408" s="10"/>
      <c r="AA408" s="10"/>
      <c r="AB408" s="10"/>
      <c r="AC408" s="10">
        <v>20</v>
      </c>
      <c r="AD408" s="10">
        <v>0.98</v>
      </c>
      <c r="AE408" s="10"/>
      <c r="AF408" s="10"/>
      <c r="AG408" s="10"/>
      <c r="AH408" s="10"/>
      <c r="AI408" s="10" t="s">
        <v>158</v>
      </c>
      <c r="AJ408" s="12"/>
      <c r="AK408" s="9">
        <f t="shared" si="7"/>
        <v>0.21082306692616912</v>
      </c>
    </row>
    <row r="409" spans="1:37" x14ac:dyDescent="0.25">
      <c r="A409" s="10">
        <v>408</v>
      </c>
      <c r="B409" s="10">
        <v>48</v>
      </c>
      <c r="C409" s="10" t="s">
        <v>578</v>
      </c>
      <c r="D409" s="50" t="s">
        <v>638</v>
      </c>
      <c r="E409" s="10">
        <v>2013</v>
      </c>
      <c r="F409" s="10" t="s">
        <v>125</v>
      </c>
      <c r="G409" s="10" t="s">
        <v>113</v>
      </c>
      <c r="H409" s="10" t="s">
        <v>419</v>
      </c>
      <c r="I409" s="10" t="s">
        <v>114</v>
      </c>
      <c r="J409" s="10" t="s">
        <v>115</v>
      </c>
      <c r="K409" s="10" t="s">
        <v>380</v>
      </c>
      <c r="L409" s="10">
        <v>393</v>
      </c>
      <c r="M409" s="10" t="s">
        <v>227</v>
      </c>
      <c r="N409" s="10" t="s">
        <v>177</v>
      </c>
      <c r="O409" s="10" t="s">
        <v>119</v>
      </c>
      <c r="P409" s="10" t="s">
        <v>120</v>
      </c>
      <c r="Q409" s="10" t="s">
        <v>377</v>
      </c>
      <c r="R409" s="10" t="s">
        <v>157</v>
      </c>
      <c r="S409" s="10">
        <v>1.23</v>
      </c>
      <c r="T409" s="11">
        <v>35.723053999999998</v>
      </c>
      <c r="U409" s="11">
        <v>-77.981660000000005</v>
      </c>
      <c r="V409" s="10" t="s">
        <v>223</v>
      </c>
      <c r="W409" s="10">
        <v>20</v>
      </c>
      <c r="X409" s="10">
        <v>0.16</v>
      </c>
      <c r="Y409" s="10"/>
      <c r="Z409" s="10"/>
      <c r="AA409" s="10"/>
      <c r="AB409" s="10"/>
      <c r="AC409" s="10">
        <v>20</v>
      </c>
      <c r="AD409" s="10">
        <v>0.04</v>
      </c>
      <c r="AE409" s="10"/>
      <c r="AF409" s="10"/>
      <c r="AG409" s="10"/>
      <c r="AH409" s="10"/>
      <c r="AI409" s="10" t="s">
        <v>158</v>
      </c>
      <c r="AJ409" s="12"/>
      <c r="AK409" s="9">
        <f t="shared" si="7"/>
        <v>1.3862943611198906</v>
      </c>
    </row>
    <row r="410" spans="1:37" x14ac:dyDescent="0.25">
      <c r="A410" s="10">
        <v>409</v>
      </c>
      <c r="B410" s="10">
        <v>48</v>
      </c>
      <c r="C410" s="10" t="s">
        <v>578</v>
      </c>
      <c r="D410" s="50" t="s">
        <v>638</v>
      </c>
      <c r="E410" s="10">
        <v>2013</v>
      </c>
      <c r="F410" s="10" t="s">
        <v>130</v>
      </c>
      <c r="G410" s="10" t="s">
        <v>113</v>
      </c>
      <c r="H410" s="10" t="s">
        <v>419</v>
      </c>
      <c r="I410" s="10" t="s">
        <v>114</v>
      </c>
      <c r="J410" s="10" t="s">
        <v>115</v>
      </c>
      <c r="K410" s="10" t="s">
        <v>380</v>
      </c>
      <c r="L410" s="10">
        <v>393</v>
      </c>
      <c r="M410" s="10" t="s">
        <v>227</v>
      </c>
      <c r="N410" s="10" t="s">
        <v>177</v>
      </c>
      <c r="O410" s="10" t="s">
        <v>119</v>
      </c>
      <c r="P410" s="10" t="s">
        <v>120</v>
      </c>
      <c r="Q410" s="10" t="s">
        <v>377</v>
      </c>
      <c r="R410" s="10" t="s">
        <v>157</v>
      </c>
      <c r="S410" s="10">
        <v>1.23</v>
      </c>
      <c r="T410" s="11">
        <v>35.723053999999998</v>
      </c>
      <c r="U410" s="11">
        <v>-77.981660000000005</v>
      </c>
      <c r="V410" s="10" t="s">
        <v>223</v>
      </c>
      <c r="W410" s="10">
        <v>20</v>
      </c>
      <c r="X410" s="10">
        <v>0.83</v>
      </c>
      <c r="Y410" s="10"/>
      <c r="Z410" s="10"/>
      <c r="AA410" s="10"/>
      <c r="AB410" s="10"/>
      <c r="AC410" s="10">
        <v>20</v>
      </c>
      <c r="AD410" s="10">
        <v>0.86</v>
      </c>
      <c r="AE410" s="10"/>
      <c r="AF410" s="10"/>
      <c r="AG410" s="10"/>
      <c r="AH410" s="10"/>
      <c r="AI410" s="10" t="s">
        <v>158</v>
      </c>
      <c r="AJ410" s="12"/>
      <c r="AK410" s="9">
        <f t="shared" si="7"/>
        <v>-3.5506688456909873E-2</v>
      </c>
    </row>
    <row r="411" spans="1:37" x14ac:dyDescent="0.25">
      <c r="A411" s="10">
        <v>410</v>
      </c>
      <c r="B411" s="10">
        <v>48</v>
      </c>
      <c r="C411" s="10" t="s">
        <v>578</v>
      </c>
      <c r="D411" s="50" t="s">
        <v>638</v>
      </c>
      <c r="E411" s="10">
        <v>2013</v>
      </c>
      <c r="F411" s="10" t="s">
        <v>127</v>
      </c>
      <c r="G411" s="10" t="s">
        <v>128</v>
      </c>
      <c r="H411" s="10" t="s">
        <v>419</v>
      </c>
      <c r="I411" s="10" t="s">
        <v>114</v>
      </c>
      <c r="J411" s="10" t="s">
        <v>115</v>
      </c>
      <c r="K411" s="10" t="s">
        <v>380</v>
      </c>
      <c r="L411" s="10">
        <v>393</v>
      </c>
      <c r="M411" s="10" t="s">
        <v>227</v>
      </c>
      <c r="N411" s="10" t="s">
        <v>177</v>
      </c>
      <c r="O411" s="10" t="s">
        <v>119</v>
      </c>
      <c r="P411" s="10" t="s">
        <v>120</v>
      </c>
      <c r="Q411" s="10" t="s">
        <v>377</v>
      </c>
      <c r="R411" s="10" t="s">
        <v>157</v>
      </c>
      <c r="S411" s="10">
        <v>1.23</v>
      </c>
      <c r="T411" s="11">
        <v>35.723053999999998</v>
      </c>
      <c r="U411" s="11">
        <v>-77.981660000000005</v>
      </c>
      <c r="V411" s="10" t="s">
        <v>223</v>
      </c>
      <c r="W411" s="10">
        <v>20</v>
      </c>
      <c r="X411" s="10">
        <v>0.14000000000000001</v>
      </c>
      <c r="Y411" s="10"/>
      <c r="Z411" s="10"/>
      <c r="AA411" s="10"/>
      <c r="AB411" s="10"/>
      <c r="AC411" s="10">
        <v>20</v>
      </c>
      <c r="AD411" s="10">
        <v>0.17</v>
      </c>
      <c r="AE411" s="10"/>
      <c r="AF411" s="10"/>
      <c r="AG411" s="10"/>
      <c r="AH411" s="10"/>
      <c r="AI411" s="10" t="s">
        <v>158</v>
      </c>
      <c r="AJ411" s="12"/>
      <c r="AK411" s="9">
        <f t="shared" si="7"/>
        <v>-0.19415601444095737</v>
      </c>
    </row>
    <row r="412" spans="1:37" x14ac:dyDescent="0.25">
      <c r="A412" s="10">
        <v>411</v>
      </c>
      <c r="B412" s="10">
        <v>48</v>
      </c>
      <c r="C412" s="10" t="s">
        <v>578</v>
      </c>
      <c r="D412" s="50" t="s">
        <v>638</v>
      </c>
      <c r="E412" s="10">
        <v>2013</v>
      </c>
      <c r="F412" s="10" t="s">
        <v>169</v>
      </c>
      <c r="G412" s="10" t="s">
        <v>128</v>
      </c>
      <c r="H412" s="10" t="s">
        <v>419</v>
      </c>
      <c r="I412" s="10" t="s">
        <v>114</v>
      </c>
      <c r="J412" s="10" t="s">
        <v>115</v>
      </c>
      <c r="K412" s="10" t="s">
        <v>380</v>
      </c>
      <c r="L412" s="10">
        <v>393</v>
      </c>
      <c r="M412" s="10" t="s">
        <v>227</v>
      </c>
      <c r="N412" s="10" t="s">
        <v>177</v>
      </c>
      <c r="O412" s="10" t="s">
        <v>119</v>
      </c>
      <c r="P412" s="10" t="s">
        <v>120</v>
      </c>
      <c r="Q412" s="10" t="s">
        <v>377</v>
      </c>
      <c r="R412" s="10" t="s">
        <v>157</v>
      </c>
      <c r="S412" s="10">
        <v>1.23</v>
      </c>
      <c r="T412" s="11">
        <v>35.723053999999998</v>
      </c>
      <c r="U412" s="11">
        <v>-77.981660000000005</v>
      </c>
      <c r="V412" s="10" t="s">
        <v>223</v>
      </c>
      <c r="W412" s="10">
        <v>17</v>
      </c>
      <c r="X412" s="10">
        <v>0.06</v>
      </c>
      <c r="Y412" s="10"/>
      <c r="Z412" s="10"/>
      <c r="AA412" s="10"/>
      <c r="AB412" s="10"/>
      <c r="AC412" s="10">
        <v>17</v>
      </c>
      <c r="AD412" s="10">
        <v>0.09</v>
      </c>
      <c r="AE412" s="10"/>
      <c r="AF412" s="10"/>
      <c r="AG412" s="10"/>
      <c r="AH412" s="10"/>
      <c r="AI412" s="10" t="s">
        <v>158</v>
      </c>
      <c r="AJ412" s="12"/>
      <c r="AK412" s="9">
        <f t="shared" si="7"/>
        <v>-0.40546510810816444</v>
      </c>
    </row>
    <row r="413" spans="1:37" x14ac:dyDescent="0.25">
      <c r="A413" s="10">
        <v>412</v>
      </c>
      <c r="B413" s="10">
        <v>48</v>
      </c>
      <c r="C413" s="10" t="s">
        <v>578</v>
      </c>
      <c r="D413" s="50" t="s">
        <v>638</v>
      </c>
      <c r="E413" s="10">
        <v>2013</v>
      </c>
      <c r="F413" s="10" t="s">
        <v>142</v>
      </c>
      <c r="G413" s="10" t="s">
        <v>143</v>
      </c>
      <c r="H413" s="10" t="s">
        <v>143</v>
      </c>
      <c r="I413" s="10" t="s">
        <v>114</v>
      </c>
      <c r="J413" s="10" t="s">
        <v>115</v>
      </c>
      <c r="K413" s="10" t="s">
        <v>380</v>
      </c>
      <c r="L413" s="10">
        <v>393</v>
      </c>
      <c r="M413" s="10" t="s">
        <v>227</v>
      </c>
      <c r="N413" s="10" t="s">
        <v>177</v>
      </c>
      <c r="O413" s="10" t="s">
        <v>119</v>
      </c>
      <c r="P413" s="10" t="s">
        <v>120</v>
      </c>
      <c r="Q413" s="10" t="s">
        <v>377</v>
      </c>
      <c r="R413" s="10" t="s">
        <v>157</v>
      </c>
      <c r="S413" s="10">
        <v>1.23</v>
      </c>
      <c r="T413" s="11">
        <v>35.723053999999998</v>
      </c>
      <c r="U413" s="11">
        <v>-77.981660000000005</v>
      </c>
      <c r="V413" s="10" t="s">
        <v>223</v>
      </c>
      <c r="W413" s="10">
        <v>17</v>
      </c>
      <c r="X413" s="10">
        <v>33</v>
      </c>
      <c r="Y413" s="10"/>
      <c r="Z413" s="10"/>
      <c r="AA413" s="10"/>
      <c r="AB413" s="10"/>
      <c r="AC413" s="10">
        <v>17</v>
      </c>
      <c r="AD413" s="10">
        <v>5</v>
      </c>
      <c r="AE413" s="10"/>
      <c r="AF413" s="10"/>
      <c r="AG413" s="10"/>
      <c r="AH413" s="10"/>
      <c r="AI413" s="10" t="s">
        <v>158</v>
      </c>
      <c r="AJ413" s="12"/>
      <c r="AK413" s="9">
        <f t="shared" si="7"/>
        <v>1.8870696490323797</v>
      </c>
    </row>
    <row r="414" spans="1:37" x14ac:dyDescent="0.25">
      <c r="A414" s="10">
        <v>413</v>
      </c>
      <c r="B414" s="10">
        <v>48</v>
      </c>
      <c r="C414" s="10" t="s">
        <v>578</v>
      </c>
      <c r="D414" s="50" t="s">
        <v>638</v>
      </c>
      <c r="E414" s="10">
        <v>2013</v>
      </c>
      <c r="F414" s="10" t="s">
        <v>126</v>
      </c>
      <c r="G414" s="10" t="s">
        <v>113</v>
      </c>
      <c r="H414" s="10" t="s">
        <v>419</v>
      </c>
      <c r="I414" s="10" t="s">
        <v>114</v>
      </c>
      <c r="J414" s="10" t="s">
        <v>115</v>
      </c>
      <c r="K414" s="10" t="s">
        <v>381</v>
      </c>
      <c r="L414" s="10">
        <v>393</v>
      </c>
      <c r="M414" s="10" t="s">
        <v>227</v>
      </c>
      <c r="N414" s="10" t="s">
        <v>177</v>
      </c>
      <c r="O414" s="10" t="s">
        <v>119</v>
      </c>
      <c r="P414" s="10" t="s">
        <v>120</v>
      </c>
      <c r="Q414" s="10" t="s">
        <v>377</v>
      </c>
      <c r="R414" s="10" t="s">
        <v>157</v>
      </c>
      <c r="S414" s="10">
        <v>1.23</v>
      </c>
      <c r="T414" s="11">
        <v>35.723053999999998</v>
      </c>
      <c r="U414" s="11">
        <v>-77.981660000000005</v>
      </c>
      <c r="V414" s="10" t="s">
        <v>223</v>
      </c>
      <c r="W414" s="10">
        <v>20</v>
      </c>
      <c r="X414" s="10">
        <v>0.98</v>
      </c>
      <c r="Y414" s="10"/>
      <c r="Z414" s="10"/>
      <c r="AA414" s="10"/>
      <c r="AB414" s="10"/>
      <c r="AC414" s="10">
        <v>20</v>
      </c>
      <c r="AD414" s="10">
        <v>0.86</v>
      </c>
      <c r="AE414" s="10"/>
      <c r="AF414" s="10"/>
      <c r="AG414" s="10"/>
      <c r="AH414" s="10"/>
      <c r="AI414" s="10" t="s">
        <v>158</v>
      </c>
      <c r="AJ414" s="12"/>
      <c r="AK414" s="9">
        <f t="shared" si="7"/>
        <v>0.13062018241706422</v>
      </c>
    </row>
    <row r="415" spans="1:37" x14ac:dyDescent="0.25">
      <c r="A415" s="10">
        <v>414</v>
      </c>
      <c r="B415" s="10">
        <v>48</v>
      </c>
      <c r="C415" s="10" t="s">
        <v>578</v>
      </c>
      <c r="D415" s="50" t="s">
        <v>638</v>
      </c>
      <c r="E415" s="10">
        <v>2013</v>
      </c>
      <c r="F415" s="10" t="s">
        <v>217</v>
      </c>
      <c r="G415" s="10" t="s">
        <v>113</v>
      </c>
      <c r="H415" s="10" t="s">
        <v>419</v>
      </c>
      <c r="I415" s="10" t="s">
        <v>114</v>
      </c>
      <c r="J415" s="10" t="s">
        <v>115</v>
      </c>
      <c r="K415" s="10" t="s">
        <v>381</v>
      </c>
      <c r="L415" s="10">
        <v>393</v>
      </c>
      <c r="M415" s="10" t="s">
        <v>227</v>
      </c>
      <c r="N415" s="10" t="s">
        <v>177</v>
      </c>
      <c r="O415" s="10" t="s">
        <v>119</v>
      </c>
      <c r="P415" s="10" t="s">
        <v>120</v>
      </c>
      <c r="Q415" s="10" t="s">
        <v>377</v>
      </c>
      <c r="R415" s="10" t="s">
        <v>157</v>
      </c>
      <c r="S415" s="10">
        <v>1.23</v>
      </c>
      <c r="T415" s="11">
        <v>35.723053999999998</v>
      </c>
      <c r="U415" s="11">
        <v>-77.981660000000005</v>
      </c>
      <c r="V415" s="10" t="s">
        <v>223</v>
      </c>
      <c r="W415" s="10">
        <v>20</v>
      </c>
      <c r="X415" s="10">
        <v>0.18</v>
      </c>
      <c r="Y415" s="10"/>
      <c r="Z415" s="10"/>
      <c r="AA415" s="10"/>
      <c r="AB415" s="10"/>
      <c r="AC415" s="10">
        <v>20</v>
      </c>
      <c r="AD415" s="10">
        <v>0.18</v>
      </c>
      <c r="AE415" s="10"/>
      <c r="AF415" s="10"/>
      <c r="AG415" s="10"/>
      <c r="AH415" s="10"/>
      <c r="AI415" s="10" t="s">
        <v>158</v>
      </c>
      <c r="AJ415" s="12"/>
      <c r="AK415" s="9">
        <f t="shared" si="7"/>
        <v>0</v>
      </c>
    </row>
    <row r="416" spans="1:37" x14ac:dyDescent="0.25">
      <c r="A416" s="10">
        <v>415</v>
      </c>
      <c r="B416" s="10">
        <v>48</v>
      </c>
      <c r="C416" s="10" t="s">
        <v>578</v>
      </c>
      <c r="D416" s="50" t="s">
        <v>638</v>
      </c>
      <c r="E416" s="10">
        <v>2013</v>
      </c>
      <c r="F416" s="10" t="s">
        <v>129</v>
      </c>
      <c r="G416" s="10" t="s">
        <v>113</v>
      </c>
      <c r="H416" s="10" t="s">
        <v>419</v>
      </c>
      <c r="I416" s="10" t="s">
        <v>114</v>
      </c>
      <c r="J416" s="10" t="s">
        <v>115</v>
      </c>
      <c r="K416" s="10" t="s">
        <v>381</v>
      </c>
      <c r="L416" s="10">
        <v>393</v>
      </c>
      <c r="M416" s="10" t="s">
        <v>227</v>
      </c>
      <c r="N416" s="10" t="s">
        <v>177</v>
      </c>
      <c r="O416" s="10" t="s">
        <v>119</v>
      </c>
      <c r="P416" s="10" t="s">
        <v>120</v>
      </c>
      <c r="Q416" s="10" t="s">
        <v>377</v>
      </c>
      <c r="R416" s="10" t="s">
        <v>157</v>
      </c>
      <c r="S416" s="10">
        <v>1.23</v>
      </c>
      <c r="T416" s="11">
        <v>35.723053999999998</v>
      </c>
      <c r="U416" s="11">
        <v>-77.981660000000005</v>
      </c>
      <c r="V416" s="10" t="s">
        <v>223</v>
      </c>
      <c r="W416" s="10">
        <v>20</v>
      </c>
      <c r="X416" s="10">
        <v>1.21</v>
      </c>
      <c r="Y416" s="10"/>
      <c r="Z416" s="10"/>
      <c r="AA416" s="10"/>
      <c r="AB416" s="10"/>
      <c r="AC416" s="10">
        <v>20</v>
      </c>
      <c r="AD416" s="10">
        <v>1.02</v>
      </c>
      <c r="AE416" s="10"/>
      <c r="AF416" s="10"/>
      <c r="AG416" s="10"/>
      <c r="AH416" s="10"/>
      <c r="AI416" s="10" t="s">
        <v>158</v>
      </c>
      <c r="AJ416" s="12"/>
      <c r="AK416" s="9">
        <f t="shared" si="7"/>
        <v>0.17081773231247002</v>
      </c>
    </row>
    <row r="417" spans="1:37" x14ac:dyDescent="0.25">
      <c r="A417" s="10">
        <v>416</v>
      </c>
      <c r="B417" s="10">
        <v>48</v>
      </c>
      <c r="C417" s="10" t="s">
        <v>578</v>
      </c>
      <c r="D417" s="50" t="s">
        <v>638</v>
      </c>
      <c r="E417" s="10">
        <v>2013</v>
      </c>
      <c r="F417" s="10" t="s">
        <v>125</v>
      </c>
      <c r="G417" s="10" t="s">
        <v>113</v>
      </c>
      <c r="H417" s="10" t="s">
        <v>419</v>
      </c>
      <c r="I417" s="10" t="s">
        <v>114</v>
      </c>
      <c r="J417" s="10" t="s">
        <v>115</v>
      </c>
      <c r="K417" s="10" t="s">
        <v>381</v>
      </c>
      <c r="L417" s="10">
        <v>393</v>
      </c>
      <c r="M417" s="10" t="s">
        <v>227</v>
      </c>
      <c r="N417" s="10" t="s">
        <v>177</v>
      </c>
      <c r="O417" s="10" t="s">
        <v>119</v>
      </c>
      <c r="P417" s="10" t="s">
        <v>120</v>
      </c>
      <c r="Q417" s="10" t="s">
        <v>377</v>
      </c>
      <c r="R417" s="10" t="s">
        <v>157</v>
      </c>
      <c r="S417" s="10">
        <v>1.23</v>
      </c>
      <c r="T417" s="11">
        <v>35.723053999999998</v>
      </c>
      <c r="U417" s="11">
        <v>-77.981660000000005</v>
      </c>
      <c r="V417" s="10" t="s">
        <v>223</v>
      </c>
      <c r="W417" s="10">
        <v>20</v>
      </c>
      <c r="X417" s="10">
        <v>0.16</v>
      </c>
      <c r="Y417" s="10"/>
      <c r="Z417" s="10"/>
      <c r="AA417" s="10"/>
      <c r="AB417" s="10"/>
      <c r="AC417" s="10">
        <v>20</v>
      </c>
      <c r="AD417" s="10">
        <v>0.08</v>
      </c>
      <c r="AE417" s="10"/>
      <c r="AF417" s="10"/>
      <c r="AG417" s="10"/>
      <c r="AH417" s="10"/>
      <c r="AI417" s="10" t="s">
        <v>158</v>
      </c>
      <c r="AJ417" s="12"/>
      <c r="AK417" s="9">
        <f t="shared" si="7"/>
        <v>0.69314718055994529</v>
      </c>
    </row>
    <row r="418" spans="1:37" x14ac:dyDescent="0.25">
      <c r="A418" s="10">
        <v>417</v>
      </c>
      <c r="B418" s="10">
        <v>48</v>
      </c>
      <c r="C418" s="10" t="s">
        <v>578</v>
      </c>
      <c r="D418" s="50" t="s">
        <v>638</v>
      </c>
      <c r="E418" s="10">
        <v>2013</v>
      </c>
      <c r="F418" s="10" t="s">
        <v>130</v>
      </c>
      <c r="G418" s="10" t="s">
        <v>113</v>
      </c>
      <c r="H418" s="10" t="s">
        <v>419</v>
      </c>
      <c r="I418" s="10" t="s">
        <v>114</v>
      </c>
      <c r="J418" s="10" t="s">
        <v>115</v>
      </c>
      <c r="K418" s="10" t="s">
        <v>381</v>
      </c>
      <c r="L418" s="10">
        <v>393</v>
      </c>
      <c r="M418" s="10" t="s">
        <v>227</v>
      </c>
      <c r="N418" s="10" t="s">
        <v>177</v>
      </c>
      <c r="O418" s="10" t="s">
        <v>119</v>
      </c>
      <c r="P418" s="10" t="s">
        <v>120</v>
      </c>
      <c r="Q418" s="10" t="s">
        <v>377</v>
      </c>
      <c r="R418" s="10" t="s">
        <v>157</v>
      </c>
      <c r="S418" s="10">
        <v>1.23</v>
      </c>
      <c r="T418" s="11">
        <v>35.723053999999998</v>
      </c>
      <c r="U418" s="11">
        <v>-77.981660000000005</v>
      </c>
      <c r="V418" s="10" t="s">
        <v>223</v>
      </c>
      <c r="W418" s="10">
        <v>20</v>
      </c>
      <c r="X418" s="10">
        <v>0.83</v>
      </c>
      <c r="Y418" s="10"/>
      <c r="Z418" s="10"/>
      <c r="AA418" s="10"/>
      <c r="AB418" s="10"/>
      <c r="AC418" s="10">
        <v>20</v>
      </c>
      <c r="AD418" s="10">
        <v>0.75</v>
      </c>
      <c r="AE418" s="10"/>
      <c r="AF418" s="10"/>
      <c r="AG418" s="10"/>
      <c r="AH418" s="10"/>
      <c r="AI418" s="10" t="s">
        <v>158</v>
      </c>
      <c r="AJ418" s="12"/>
      <c r="AK418" s="9">
        <f t="shared" si="7"/>
        <v>0.1013524942602875</v>
      </c>
    </row>
    <row r="419" spans="1:37" x14ac:dyDescent="0.25">
      <c r="A419" s="10">
        <v>418</v>
      </c>
      <c r="B419" s="10">
        <v>48</v>
      </c>
      <c r="C419" s="10" t="s">
        <v>578</v>
      </c>
      <c r="D419" s="50" t="s">
        <v>638</v>
      </c>
      <c r="E419" s="10">
        <v>2013</v>
      </c>
      <c r="F419" s="10" t="s">
        <v>127</v>
      </c>
      <c r="G419" s="10" t="s">
        <v>128</v>
      </c>
      <c r="H419" s="10" t="s">
        <v>419</v>
      </c>
      <c r="I419" s="10" t="s">
        <v>114</v>
      </c>
      <c r="J419" s="10" t="s">
        <v>115</v>
      </c>
      <c r="K419" s="10" t="s">
        <v>381</v>
      </c>
      <c r="L419" s="10">
        <v>393</v>
      </c>
      <c r="M419" s="10" t="s">
        <v>227</v>
      </c>
      <c r="N419" s="10" t="s">
        <v>177</v>
      </c>
      <c r="O419" s="10" t="s">
        <v>119</v>
      </c>
      <c r="P419" s="10" t="s">
        <v>120</v>
      </c>
      <c r="Q419" s="10" t="s">
        <v>377</v>
      </c>
      <c r="R419" s="10" t="s">
        <v>157</v>
      </c>
      <c r="S419" s="10">
        <v>1.23</v>
      </c>
      <c r="T419" s="11">
        <v>35.723053999999998</v>
      </c>
      <c r="U419" s="11">
        <v>-77.981660000000005</v>
      </c>
      <c r="V419" s="10" t="s">
        <v>223</v>
      </c>
      <c r="W419" s="10">
        <v>20</v>
      </c>
      <c r="X419" s="10">
        <v>0.14000000000000001</v>
      </c>
      <c r="Y419" s="10"/>
      <c r="Z419" s="10"/>
      <c r="AA419" s="10"/>
      <c r="AB419" s="10"/>
      <c r="AC419" s="10">
        <v>20</v>
      </c>
      <c r="AD419" s="10">
        <v>0.17</v>
      </c>
      <c r="AE419" s="10"/>
      <c r="AF419" s="10"/>
      <c r="AG419" s="10"/>
      <c r="AH419" s="10"/>
      <c r="AI419" s="10" t="s">
        <v>158</v>
      </c>
      <c r="AJ419" s="12"/>
      <c r="AK419" s="9">
        <f t="shared" si="7"/>
        <v>-0.19415601444095737</v>
      </c>
    </row>
    <row r="420" spans="1:37" x14ac:dyDescent="0.25">
      <c r="A420" s="10">
        <v>419</v>
      </c>
      <c r="B420" s="10">
        <v>48</v>
      </c>
      <c r="C420" s="10" t="s">
        <v>578</v>
      </c>
      <c r="D420" s="50" t="s">
        <v>638</v>
      </c>
      <c r="E420" s="10">
        <v>2013</v>
      </c>
      <c r="F420" s="10" t="s">
        <v>169</v>
      </c>
      <c r="G420" s="10" t="s">
        <v>128</v>
      </c>
      <c r="H420" s="10" t="s">
        <v>419</v>
      </c>
      <c r="I420" s="10" t="s">
        <v>114</v>
      </c>
      <c r="J420" s="10" t="s">
        <v>115</v>
      </c>
      <c r="K420" s="10" t="s">
        <v>381</v>
      </c>
      <c r="L420" s="10">
        <v>393</v>
      </c>
      <c r="M420" s="10" t="s">
        <v>227</v>
      </c>
      <c r="N420" s="10" t="s">
        <v>177</v>
      </c>
      <c r="O420" s="10" t="s">
        <v>119</v>
      </c>
      <c r="P420" s="10" t="s">
        <v>120</v>
      </c>
      <c r="Q420" s="10" t="s">
        <v>377</v>
      </c>
      <c r="R420" s="10" t="s">
        <v>157</v>
      </c>
      <c r="S420" s="10">
        <v>1.23</v>
      </c>
      <c r="T420" s="11">
        <v>35.723053999999998</v>
      </c>
      <c r="U420" s="11">
        <v>-77.981660000000005</v>
      </c>
      <c r="V420" s="10" t="s">
        <v>223</v>
      </c>
      <c r="W420" s="10">
        <v>17</v>
      </c>
      <c r="X420" s="10">
        <v>0.06</v>
      </c>
      <c r="Y420" s="10"/>
      <c r="Z420" s="10"/>
      <c r="AA420" s="10"/>
      <c r="AB420" s="10"/>
      <c r="AC420" s="10">
        <v>17</v>
      </c>
      <c r="AD420" s="10">
        <v>0.09</v>
      </c>
      <c r="AE420" s="10"/>
      <c r="AF420" s="10"/>
      <c r="AG420" s="10"/>
      <c r="AH420" s="10"/>
      <c r="AI420" s="10" t="s">
        <v>158</v>
      </c>
      <c r="AJ420" s="12"/>
      <c r="AK420" s="9">
        <f t="shared" si="7"/>
        <v>-0.40546510810816444</v>
      </c>
    </row>
    <row r="421" spans="1:37" x14ac:dyDescent="0.25">
      <c r="A421" s="10">
        <v>420</v>
      </c>
      <c r="B421" s="10">
        <v>48</v>
      </c>
      <c r="C421" s="10" t="s">
        <v>578</v>
      </c>
      <c r="D421" s="50" t="s">
        <v>638</v>
      </c>
      <c r="E421" s="10">
        <v>2013</v>
      </c>
      <c r="F421" s="10" t="s">
        <v>142</v>
      </c>
      <c r="G421" s="10" t="s">
        <v>143</v>
      </c>
      <c r="H421" s="10" t="s">
        <v>143</v>
      </c>
      <c r="I421" s="10" t="s">
        <v>114</v>
      </c>
      <c r="J421" s="10" t="s">
        <v>115</v>
      </c>
      <c r="K421" s="10" t="s">
        <v>381</v>
      </c>
      <c r="L421" s="10">
        <v>393</v>
      </c>
      <c r="M421" s="10" t="s">
        <v>227</v>
      </c>
      <c r="N421" s="10" t="s">
        <v>177</v>
      </c>
      <c r="O421" s="10" t="s">
        <v>119</v>
      </c>
      <c r="P421" s="10" t="s">
        <v>120</v>
      </c>
      <c r="Q421" s="10" t="s">
        <v>377</v>
      </c>
      <c r="R421" s="10" t="s">
        <v>157</v>
      </c>
      <c r="S421" s="10">
        <v>1.23</v>
      </c>
      <c r="T421" s="11">
        <v>35.723053999999998</v>
      </c>
      <c r="U421" s="11">
        <v>-77.981660000000005</v>
      </c>
      <c r="V421" s="10" t="s">
        <v>223</v>
      </c>
      <c r="W421" s="10">
        <v>17</v>
      </c>
      <c r="X421" s="10">
        <v>33</v>
      </c>
      <c r="Y421" s="10"/>
      <c r="Z421" s="10"/>
      <c r="AA421" s="10"/>
      <c r="AB421" s="10"/>
      <c r="AC421" s="10">
        <v>17</v>
      </c>
      <c r="AD421" s="10">
        <v>10</v>
      </c>
      <c r="AE421" s="10"/>
      <c r="AF421" s="10"/>
      <c r="AG421" s="10"/>
      <c r="AH421" s="10"/>
      <c r="AI421" s="10" t="s">
        <v>158</v>
      </c>
      <c r="AJ421" s="12"/>
      <c r="AK421" s="9">
        <f t="shared" si="7"/>
        <v>1.1939224684724346</v>
      </c>
    </row>
    <row r="422" spans="1:37" x14ac:dyDescent="0.25">
      <c r="A422" s="10">
        <v>421</v>
      </c>
      <c r="B422" s="10">
        <v>49</v>
      </c>
      <c r="C422" s="10" t="s">
        <v>579</v>
      </c>
      <c r="D422" s="50" t="s">
        <v>639</v>
      </c>
      <c r="E422" s="10">
        <v>2016</v>
      </c>
      <c r="F422" s="10" t="s">
        <v>142</v>
      </c>
      <c r="G422" s="10" t="s">
        <v>143</v>
      </c>
      <c r="H422" s="10" t="s">
        <v>143</v>
      </c>
      <c r="I422" s="10" t="s">
        <v>242</v>
      </c>
      <c r="J422" s="10" t="s">
        <v>115</v>
      </c>
      <c r="K422" s="10" t="s">
        <v>382</v>
      </c>
      <c r="L422" s="10">
        <v>1003</v>
      </c>
      <c r="M422" s="10" t="s">
        <v>382</v>
      </c>
      <c r="N422" s="10" t="s">
        <v>281</v>
      </c>
      <c r="O422" s="10" t="s">
        <v>119</v>
      </c>
      <c r="P422" s="10" t="s">
        <v>120</v>
      </c>
      <c r="Q422" s="10" t="s">
        <v>383</v>
      </c>
      <c r="R422" s="10" t="s">
        <v>157</v>
      </c>
      <c r="S422" s="10">
        <v>0.62</v>
      </c>
      <c r="T422" s="11">
        <v>34.19547232</v>
      </c>
      <c r="U422" s="11">
        <v>-77.805168899999998</v>
      </c>
      <c r="V422" s="10" t="s">
        <v>326</v>
      </c>
      <c r="W422" s="10">
        <v>11</v>
      </c>
      <c r="X422" s="10">
        <v>52.5</v>
      </c>
      <c r="Y422" s="10">
        <v>52.7</v>
      </c>
      <c r="Z422" s="10"/>
      <c r="AA422" s="10"/>
      <c r="AB422" s="10"/>
      <c r="AC422" s="10">
        <v>9</v>
      </c>
      <c r="AD422" s="10">
        <v>6.6</v>
      </c>
      <c r="AE422" s="10">
        <v>6.1</v>
      </c>
      <c r="AF422" s="10"/>
      <c r="AG422" s="10"/>
      <c r="AH422" s="10"/>
      <c r="AI422" s="10" t="s">
        <v>158</v>
      </c>
      <c r="AJ422" s="12"/>
      <c r="AK422" s="9">
        <f t="shared" si="7"/>
        <v>2.0737435205651984</v>
      </c>
    </row>
    <row r="423" spans="1:37" x14ac:dyDescent="0.25">
      <c r="A423" s="10">
        <v>422</v>
      </c>
      <c r="B423" s="10">
        <v>49</v>
      </c>
      <c r="C423" s="10" t="s">
        <v>579</v>
      </c>
      <c r="D423" s="50" t="s">
        <v>639</v>
      </c>
      <c r="E423" s="10">
        <v>2016</v>
      </c>
      <c r="F423" s="10" t="s">
        <v>142</v>
      </c>
      <c r="G423" s="10" t="s">
        <v>143</v>
      </c>
      <c r="H423" s="10" t="s">
        <v>143</v>
      </c>
      <c r="I423" s="10" t="s">
        <v>242</v>
      </c>
      <c r="J423" s="10" t="s">
        <v>115</v>
      </c>
      <c r="K423" s="10" t="s">
        <v>384</v>
      </c>
      <c r="L423" s="10">
        <v>412</v>
      </c>
      <c r="M423" s="10" t="s">
        <v>271</v>
      </c>
      <c r="N423" s="10" t="s">
        <v>177</v>
      </c>
      <c r="O423" s="10" t="s">
        <v>119</v>
      </c>
      <c r="P423" s="10" t="s">
        <v>120</v>
      </c>
      <c r="Q423" s="10" t="s">
        <v>385</v>
      </c>
      <c r="R423" s="10" t="s">
        <v>157</v>
      </c>
      <c r="S423" s="10">
        <v>1.5</v>
      </c>
      <c r="T423" s="11">
        <v>34.207250670000001</v>
      </c>
      <c r="U423" s="11">
        <v>-77.793633139999997</v>
      </c>
      <c r="V423" s="10" t="s">
        <v>326</v>
      </c>
      <c r="W423" s="10">
        <v>12</v>
      </c>
      <c r="X423" s="10">
        <v>82.5</v>
      </c>
      <c r="Y423" s="10">
        <v>104.1</v>
      </c>
      <c r="Z423" s="10"/>
      <c r="AA423" s="10"/>
      <c r="AB423" s="10"/>
      <c r="AC423" s="10">
        <v>11</v>
      </c>
      <c r="AD423" s="10">
        <v>29.8</v>
      </c>
      <c r="AE423" s="10">
        <v>59.6</v>
      </c>
      <c r="AF423" s="10"/>
      <c r="AG423" s="10"/>
      <c r="AH423" s="10"/>
      <c r="AI423" s="10" t="s">
        <v>158</v>
      </c>
      <c r="AJ423" s="12"/>
      <c r="AK423" s="9">
        <f t="shared" si="7"/>
        <v>1.0182898998292766</v>
      </c>
    </row>
    <row r="424" spans="1:37" x14ac:dyDescent="0.25">
      <c r="A424" s="10">
        <v>423</v>
      </c>
      <c r="B424" s="10">
        <v>50</v>
      </c>
      <c r="C424" s="10" t="s">
        <v>580</v>
      </c>
      <c r="D424" s="50" t="s">
        <v>640</v>
      </c>
      <c r="E424" s="10">
        <v>2006</v>
      </c>
      <c r="F424" s="10" t="s">
        <v>142</v>
      </c>
      <c r="G424" s="10" t="s">
        <v>143</v>
      </c>
      <c r="H424" s="10" t="s">
        <v>143</v>
      </c>
      <c r="I424" s="10" t="s">
        <v>114</v>
      </c>
      <c r="J424" s="10" t="s">
        <v>115</v>
      </c>
      <c r="K424" s="10" t="s">
        <v>386</v>
      </c>
      <c r="L424" s="10">
        <v>1003</v>
      </c>
      <c r="M424" s="10" t="s">
        <v>382</v>
      </c>
      <c r="N424" s="10" t="s">
        <v>281</v>
      </c>
      <c r="O424" s="10" t="s">
        <v>119</v>
      </c>
      <c r="P424" s="10" t="s">
        <v>120</v>
      </c>
      <c r="Q424" s="10" t="s">
        <v>387</v>
      </c>
      <c r="R424" s="10" t="s">
        <v>388</v>
      </c>
      <c r="S424" s="10">
        <v>3.6</v>
      </c>
      <c r="T424" s="11">
        <v>43.132285709999998</v>
      </c>
      <c r="U424" s="11">
        <v>-70.931648969999998</v>
      </c>
      <c r="V424" s="10" t="s">
        <v>238</v>
      </c>
      <c r="W424" s="10">
        <v>11</v>
      </c>
      <c r="X424" s="10">
        <v>37</v>
      </c>
      <c r="Y424" s="10"/>
      <c r="Z424" s="10"/>
      <c r="AA424" s="10"/>
      <c r="AB424" s="10"/>
      <c r="AC424" s="10"/>
      <c r="AD424" s="10"/>
      <c r="AE424" s="10"/>
      <c r="AF424" s="10"/>
      <c r="AG424" s="10"/>
      <c r="AH424" s="10"/>
      <c r="AI424" s="10" t="s">
        <v>158</v>
      </c>
      <c r="AJ424" s="12">
        <v>95.1</v>
      </c>
      <c r="AK424" s="9" t="e">
        <f t="shared" si="7"/>
        <v>#DIV/0!</v>
      </c>
    </row>
    <row r="425" spans="1:37" x14ac:dyDescent="0.25">
      <c r="A425" s="10">
        <v>424</v>
      </c>
      <c r="B425" s="10">
        <v>50</v>
      </c>
      <c r="C425" s="10" t="s">
        <v>580</v>
      </c>
      <c r="D425" s="50" t="s">
        <v>640</v>
      </c>
      <c r="E425" s="10">
        <v>2006</v>
      </c>
      <c r="F425" s="10" t="s">
        <v>142</v>
      </c>
      <c r="G425" s="10" t="s">
        <v>143</v>
      </c>
      <c r="H425" s="10" t="s">
        <v>143</v>
      </c>
      <c r="I425" s="10" t="s">
        <v>114</v>
      </c>
      <c r="J425" s="10" t="s">
        <v>115</v>
      </c>
      <c r="K425" s="10" t="s">
        <v>175</v>
      </c>
      <c r="L425" s="10">
        <v>1013</v>
      </c>
      <c r="M425" s="10" t="s">
        <v>176</v>
      </c>
      <c r="N425" s="10" t="s">
        <v>177</v>
      </c>
      <c r="O425" s="10" t="s">
        <v>119</v>
      </c>
      <c r="P425" s="10" t="s">
        <v>120</v>
      </c>
      <c r="Q425" s="10" t="s">
        <v>387</v>
      </c>
      <c r="R425" s="10" t="s">
        <v>388</v>
      </c>
      <c r="S425" s="10">
        <v>3.6</v>
      </c>
      <c r="T425" s="11">
        <v>43.132285709999998</v>
      </c>
      <c r="U425" s="11">
        <v>-70.931648969999998</v>
      </c>
      <c r="V425" s="10" t="s">
        <v>238</v>
      </c>
      <c r="W425" s="10">
        <v>11</v>
      </c>
      <c r="X425" s="10">
        <v>37</v>
      </c>
      <c r="Y425" s="10"/>
      <c r="Z425" s="10"/>
      <c r="AA425" s="10"/>
      <c r="AB425" s="10"/>
      <c r="AC425" s="10"/>
      <c r="AD425" s="10"/>
      <c r="AE425" s="10"/>
      <c r="AF425" s="10"/>
      <c r="AG425" s="10"/>
      <c r="AH425" s="10"/>
      <c r="AI425" s="10" t="s">
        <v>158</v>
      </c>
      <c r="AJ425" s="12">
        <v>39.1</v>
      </c>
      <c r="AK425" s="9" t="e">
        <f t="shared" si="7"/>
        <v>#DIV/0!</v>
      </c>
    </row>
    <row r="426" spans="1:37" x14ac:dyDescent="0.25">
      <c r="A426" s="10">
        <v>425</v>
      </c>
      <c r="B426" s="10">
        <v>50</v>
      </c>
      <c r="C426" s="10" t="s">
        <v>580</v>
      </c>
      <c r="D426" s="50" t="s">
        <v>640</v>
      </c>
      <c r="E426" s="10">
        <v>2006</v>
      </c>
      <c r="F426" s="10" t="s">
        <v>142</v>
      </c>
      <c r="G426" s="10" t="s">
        <v>143</v>
      </c>
      <c r="H426" s="10" t="s">
        <v>143</v>
      </c>
      <c r="I426" s="10" t="s">
        <v>114</v>
      </c>
      <c r="J426" s="10" t="s">
        <v>115</v>
      </c>
      <c r="K426" s="10" t="s">
        <v>117</v>
      </c>
      <c r="L426" s="10">
        <v>1000</v>
      </c>
      <c r="M426" s="10" t="s">
        <v>117</v>
      </c>
      <c r="N426" s="10" t="s">
        <v>118</v>
      </c>
      <c r="O426" s="10" t="s">
        <v>119</v>
      </c>
      <c r="P426" s="10" t="s">
        <v>120</v>
      </c>
      <c r="Q426" s="10" t="s">
        <v>387</v>
      </c>
      <c r="R426" s="10" t="s">
        <v>388</v>
      </c>
      <c r="S426" s="10">
        <v>3.6</v>
      </c>
      <c r="T426" s="11">
        <v>43.132285709999998</v>
      </c>
      <c r="U426" s="11">
        <v>-70.931648969999998</v>
      </c>
      <c r="V426" s="10" t="s">
        <v>238</v>
      </c>
      <c r="W426" s="10">
        <v>11</v>
      </c>
      <c r="X426" s="10">
        <v>37</v>
      </c>
      <c r="Y426" s="10"/>
      <c r="Z426" s="10"/>
      <c r="AA426" s="10"/>
      <c r="AB426" s="10"/>
      <c r="AC426" s="10"/>
      <c r="AD426" s="10"/>
      <c r="AE426" s="10"/>
      <c r="AF426" s="10"/>
      <c r="AG426" s="10"/>
      <c r="AH426" s="10"/>
      <c r="AI426" s="10" t="s">
        <v>158</v>
      </c>
      <c r="AJ426" s="12">
        <v>96.5</v>
      </c>
      <c r="AK426" s="9" t="e">
        <f t="shared" si="7"/>
        <v>#DIV/0!</v>
      </c>
    </row>
    <row r="427" spans="1:37" x14ac:dyDescent="0.25">
      <c r="A427" s="10">
        <v>426</v>
      </c>
      <c r="B427" s="10">
        <v>50</v>
      </c>
      <c r="C427" s="10" t="s">
        <v>580</v>
      </c>
      <c r="D427" s="50" t="s">
        <v>640</v>
      </c>
      <c r="E427" s="10">
        <v>2006</v>
      </c>
      <c r="F427" s="10" t="s">
        <v>142</v>
      </c>
      <c r="G427" s="10" t="s">
        <v>143</v>
      </c>
      <c r="H427" s="10" t="s">
        <v>143</v>
      </c>
      <c r="I427" s="10" t="s">
        <v>114</v>
      </c>
      <c r="J427" s="10" t="s">
        <v>115</v>
      </c>
      <c r="K427" s="10" t="s">
        <v>389</v>
      </c>
      <c r="L427" s="10">
        <v>1013</v>
      </c>
      <c r="M427" s="10" t="s">
        <v>176</v>
      </c>
      <c r="N427" s="10" t="s">
        <v>177</v>
      </c>
      <c r="O427" s="10" t="s">
        <v>119</v>
      </c>
      <c r="P427" s="10" t="s">
        <v>120</v>
      </c>
      <c r="Q427" s="10" t="s">
        <v>387</v>
      </c>
      <c r="R427" s="10" t="s">
        <v>388</v>
      </c>
      <c r="S427" s="10">
        <v>3.6</v>
      </c>
      <c r="T427" s="11">
        <v>43.132285709999998</v>
      </c>
      <c r="U427" s="11">
        <v>-70.931648969999998</v>
      </c>
      <c r="V427" s="10" t="s">
        <v>238</v>
      </c>
      <c r="W427" s="10">
        <v>11</v>
      </c>
      <c r="X427" s="10">
        <v>37</v>
      </c>
      <c r="Y427" s="10"/>
      <c r="Z427" s="10"/>
      <c r="AA427" s="10"/>
      <c r="AB427" s="10"/>
      <c r="AC427" s="10"/>
      <c r="AD427" s="10"/>
      <c r="AE427" s="10"/>
      <c r="AF427" s="10"/>
      <c r="AG427" s="10"/>
      <c r="AH427" s="10"/>
      <c r="AI427" s="10" t="s">
        <v>158</v>
      </c>
      <c r="AJ427" s="12">
        <v>67.2</v>
      </c>
      <c r="AK427" s="9" t="e">
        <f t="shared" si="7"/>
        <v>#DIV/0!</v>
      </c>
    </row>
    <row r="428" spans="1:37" x14ac:dyDescent="0.25">
      <c r="A428" s="10">
        <v>427</v>
      </c>
      <c r="B428" s="10">
        <v>50</v>
      </c>
      <c r="C428" s="10" t="s">
        <v>580</v>
      </c>
      <c r="D428" s="50" t="s">
        <v>640</v>
      </c>
      <c r="E428" s="10">
        <v>2006</v>
      </c>
      <c r="F428" s="10" t="s">
        <v>142</v>
      </c>
      <c r="G428" s="10" t="s">
        <v>143</v>
      </c>
      <c r="H428" s="10" t="s">
        <v>143</v>
      </c>
      <c r="I428" s="10" t="s">
        <v>114</v>
      </c>
      <c r="J428" s="10" t="s">
        <v>115</v>
      </c>
      <c r="K428" s="10" t="s">
        <v>390</v>
      </c>
      <c r="L428" s="10">
        <v>1001</v>
      </c>
      <c r="M428" s="10" t="s">
        <v>210</v>
      </c>
      <c r="N428" s="10" t="s">
        <v>136</v>
      </c>
      <c r="O428" s="10" t="s">
        <v>119</v>
      </c>
      <c r="P428" s="10" t="s">
        <v>120</v>
      </c>
      <c r="Q428" s="10" t="s">
        <v>387</v>
      </c>
      <c r="R428" s="10" t="s">
        <v>388</v>
      </c>
      <c r="S428" s="10">
        <v>3.6</v>
      </c>
      <c r="T428" s="11">
        <v>43.132285709999998</v>
      </c>
      <c r="U428" s="11">
        <v>-70.931648969999998</v>
      </c>
      <c r="V428" s="10" t="s">
        <v>238</v>
      </c>
      <c r="W428" s="10">
        <v>11</v>
      </c>
      <c r="X428" s="10">
        <v>37</v>
      </c>
      <c r="Y428" s="10"/>
      <c r="Z428" s="10"/>
      <c r="AA428" s="10"/>
      <c r="AB428" s="10"/>
      <c r="AC428" s="10"/>
      <c r="AD428" s="10"/>
      <c r="AE428" s="10"/>
      <c r="AF428" s="10"/>
      <c r="AG428" s="10"/>
      <c r="AH428" s="10"/>
      <c r="AI428" s="10" t="s">
        <v>158</v>
      </c>
      <c r="AJ428" s="12">
        <v>31.9</v>
      </c>
      <c r="AK428" s="9" t="e">
        <f t="shared" si="7"/>
        <v>#DIV/0!</v>
      </c>
    </row>
    <row r="429" spans="1:37" x14ac:dyDescent="0.25">
      <c r="A429" s="10">
        <v>428</v>
      </c>
      <c r="B429" s="10">
        <v>50</v>
      </c>
      <c r="C429" s="10" t="s">
        <v>580</v>
      </c>
      <c r="D429" s="50" t="s">
        <v>640</v>
      </c>
      <c r="E429" s="10">
        <v>2006</v>
      </c>
      <c r="F429" s="10" t="s">
        <v>142</v>
      </c>
      <c r="G429" s="10" t="s">
        <v>143</v>
      </c>
      <c r="H429" s="10" t="s">
        <v>143</v>
      </c>
      <c r="I429" s="10" t="s">
        <v>114</v>
      </c>
      <c r="J429" s="10" t="s">
        <v>115</v>
      </c>
      <c r="K429" s="10" t="s">
        <v>391</v>
      </c>
      <c r="L429" s="10">
        <v>656</v>
      </c>
      <c r="M429" s="10" t="s">
        <v>220</v>
      </c>
      <c r="N429" s="10" t="s">
        <v>118</v>
      </c>
      <c r="O429" s="10" t="s">
        <v>119</v>
      </c>
      <c r="P429" s="10" t="s">
        <v>120</v>
      </c>
      <c r="Q429" s="10" t="s">
        <v>387</v>
      </c>
      <c r="R429" s="10" t="s">
        <v>388</v>
      </c>
      <c r="S429" s="10">
        <v>3.6</v>
      </c>
      <c r="T429" s="11">
        <v>43.132285709999998</v>
      </c>
      <c r="U429" s="11">
        <v>-70.931648969999998</v>
      </c>
      <c r="V429" s="10" t="s">
        <v>238</v>
      </c>
      <c r="W429" s="10">
        <v>11</v>
      </c>
      <c r="X429" s="10">
        <v>37</v>
      </c>
      <c r="Y429" s="10"/>
      <c r="Z429" s="10"/>
      <c r="AA429" s="10"/>
      <c r="AB429" s="10"/>
      <c r="AC429" s="10"/>
      <c r="AD429" s="10"/>
      <c r="AE429" s="10"/>
      <c r="AF429" s="10"/>
      <c r="AG429" s="10"/>
      <c r="AH429" s="10"/>
      <c r="AI429" s="10" t="s">
        <v>158</v>
      </c>
      <c r="AJ429" s="12">
        <v>99</v>
      </c>
      <c r="AK429" s="9" t="e">
        <f t="shared" si="7"/>
        <v>#DIV/0!</v>
      </c>
    </row>
    <row r="430" spans="1:37" x14ac:dyDescent="0.25">
      <c r="A430" s="10">
        <v>429</v>
      </c>
      <c r="B430" s="10">
        <v>50</v>
      </c>
      <c r="C430" s="10" t="s">
        <v>580</v>
      </c>
      <c r="D430" s="50" t="s">
        <v>640</v>
      </c>
      <c r="E430" s="10">
        <v>2006</v>
      </c>
      <c r="F430" s="10" t="s">
        <v>142</v>
      </c>
      <c r="G430" s="10" t="s">
        <v>143</v>
      </c>
      <c r="H430" s="10" t="s">
        <v>143</v>
      </c>
      <c r="I430" s="10" t="s">
        <v>114</v>
      </c>
      <c r="J430" s="10" t="s">
        <v>115</v>
      </c>
      <c r="K430" s="10" t="s">
        <v>117</v>
      </c>
      <c r="L430" s="10">
        <v>1000</v>
      </c>
      <c r="M430" s="10" t="s">
        <v>117</v>
      </c>
      <c r="N430" s="10" t="s">
        <v>118</v>
      </c>
      <c r="O430" s="10" t="s">
        <v>119</v>
      </c>
      <c r="P430" s="10" t="s">
        <v>120</v>
      </c>
      <c r="Q430" s="10" t="s">
        <v>387</v>
      </c>
      <c r="R430" s="10" t="s">
        <v>388</v>
      </c>
      <c r="S430" s="10">
        <v>3.6</v>
      </c>
      <c r="T430" s="11">
        <v>43.132285709999998</v>
      </c>
      <c r="U430" s="11">
        <v>-70.931648969999998</v>
      </c>
      <c r="V430" s="10" t="s">
        <v>238</v>
      </c>
      <c r="W430" s="10">
        <v>11</v>
      </c>
      <c r="X430" s="10">
        <v>37</v>
      </c>
      <c r="Y430" s="10"/>
      <c r="Z430" s="10"/>
      <c r="AA430" s="10"/>
      <c r="AB430" s="10"/>
      <c r="AC430" s="10"/>
      <c r="AD430" s="10"/>
      <c r="AE430" s="10"/>
      <c r="AF430" s="10"/>
      <c r="AG430" s="10"/>
      <c r="AH430" s="10"/>
      <c r="AI430" s="10" t="s">
        <v>158</v>
      </c>
      <c r="AJ430" s="12">
        <v>79.900000000000006</v>
      </c>
    </row>
    <row r="431" spans="1:37" x14ac:dyDescent="0.25">
      <c r="A431" s="10">
        <v>430</v>
      </c>
      <c r="B431" s="10">
        <v>50</v>
      </c>
      <c r="C431" s="10" t="s">
        <v>580</v>
      </c>
      <c r="D431" s="50" t="s">
        <v>640</v>
      </c>
      <c r="E431" s="10">
        <v>2006</v>
      </c>
      <c r="F431" s="10" t="s">
        <v>142</v>
      </c>
      <c r="G431" s="10" t="s">
        <v>143</v>
      </c>
      <c r="H431" s="10" t="s">
        <v>143</v>
      </c>
      <c r="I431" s="10" t="s">
        <v>114</v>
      </c>
      <c r="J431" s="10" t="s">
        <v>115</v>
      </c>
      <c r="K431" s="10" t="s">
        <v>392</v>
      </c>
      <c r="L431" s="10">
        <v>412</v>
      </c>
      <c r="M431" s="10" t="s">
        <v>271</v>
      </c>
      <c r="N431" s="10" t="s">
        <v>177</v>
      </c>
      <c r="O431" s="10" t="s">
        <v>119</v>
      </c>
      <c r="P431" s="10" t="s">
        <v>120</v>
      </c>
      <c r="Q431" s="10" t="s">
        <v>387</v>
      </c>
      <c r="R431" s="10" t="s">
        <v>388</v>
      </c>
      <c r="S431" s="10">
        <v>3.6</v>
      </c>
      <c r="T431" s="11">
        <v>43.132285709999998</v>
      </c>
      <c r="U431" s="11">
        <v>-70.931648969999998</v>
      </c>
      <c r="V431" s="10" t="s">
        <v>238</v>
      </c>
      <c r="W431" s="10">
        <v>11</v>
      </c>
      <c r="X431" s="10">
        <v>37</v>
      </c>
      <c r="Y431" s="10"/>
      <c r="Z431" s="10"/>
      <c r="AA431" s="10"/>
      <c r="AB431" s="10"/>
      <c r="AC431" s="10"/>
      <c r="AD431" s="10"/>
      <c r="AE431" s="10"/>
      <c r="AF431" s="10"/>
      <c r="AG431" s="10"/>
      <c r="AH431" s="10"/>
      <c r="AI431" s="10" t="s">
        <v>158</v>
      </c>
      <c r="AJ431" s="12">
        <v>28.9</v>
      </c>
    </row>
    <row r="432" spans="1:37" x14ac:dyDescent="0.25">
      <c r="A432" s="10">
        <v>431</v>
      </c>
      <c r="B432" s="10">
        <v>50</v>
      </c>
      <c r="C432" s="10" t="s">
        <v>580</v>
      </c>
      <c r="D432" s="50" t="s">
        <v>640</v>
      </c>
      <c r="E432" s="10">
        <v>2006</v>
      </c>
      <c r="F432" s="10" t="s">
        <v>112</v>
      </c>
      <c r="G432" s="10" t="s">
        <v>113</v>
      </c>
      <c r="H432" s="10" t="s">
        <v>419</v>
      </c>
      <c r="I432" s="10" t="s">
        <v>114</v>
      </c>
      <c r="J432" s="10" t="s">
        <v>115</v>
      </c>
      <c r="K432" s="10" t="s">
        <v>386</v>
      </c>
      <c r="L432" s="10">
        <v>1003</v>
      </c>
      <c r="M432" s="10" t="s">
        <v>382</v>
      </c>
      <c r="N432" s="10" t="s">
        <v>281</v>
      </c>
      <c r="O432" s="10" t="s">
        <v>119</v>
      </c>
      <c r="P432" s="10" t="s">
        <v>120</v>
      </c>
      <c r="Q432" s="10" t="s">
        <v>387</v>
      </c>
      <c r="R432" s="10" t="s">
        <v>388</v>
      </c>
      <c r="S432" s="10">
        <v>3.6</v>
      </c>
      <c r="T432" s="11">
        <v>43.132285709999998</v>
      </c>
      <c r="U432" s="11">
        <v>-70.931648969999998</v>
      </c>
      <c r="V432" s="10" t="s">
        <v>238</v>
      </c>
      <c r="W432" s="10">
        <v>11</v>
      </c>
      <c r="X432" s="10">
        <v>0.38</v>
      </c>
      <c r="Y432" s="10"/>
      <c r="Z432" s="10"/>
      <c r="AA432" s="10"/>
      <c r="AB432" s="10"/>
      <c r="AC432" s="10"/>
      <c r="AD432" s="10"/>
      <c r="AE432" s="10"/>
      <c r="AF432" s="10"/>
      <c r="AG432" s="10"/>
      <c r="AH432" s="10"/>
      <c r="AI432" s="10" t="s">
        <v>158</v>
      </c>
      <c r="AJ432" s="12">
        <v>-67.3</v>
      </c>
    </row>
    <row r="433" spans="1:37" x14ac:dyDescent="0.25">
      <c r="A433" s="10">
        <v>432</v>
      </c>
      <c r="B433" s="10">
        <v>50</v>
      </c>
      <c r="C433" s="10" t="s">
        <v>580</v>
      </c>
      <c r="D433" s="50" t="s">
        <v>640</v>
      </c>
      <c r="E433" s="10">
        <v>2006</v>
      </c>
      <c r="F433" s="10" t="s">
        <v>112</v>
      </c>
      <c r="G433" s="10" t="s">
        <v>113</v>
      </c>
      <c r="H433" s="10" t="s">
        <v>419</v>
      </c>
      <c r="I433" s="10" t="s">
        <v>114</v>
      </c>
      <c r="J433" s="10" t="s">
        <v>115</v>
      </c>
      <c r="K433" s="10" t="s">
        <v>175</v>
      </c>
      <c r="L433" s="10">
        <v>1013</v>
      </c>
      <c r="M433" s="10" t="s">
        <v>176</v>
      </c>
      <c r="N433" s="10" t="s">
        <v>177</v>
      </c>
      <c r="O433" s="10" t="s">
        <v>119</v>
      </c>
      <c r="P433" s="10" t="s">
        <v>120</v>
      </c>
      <c r="Q433" s="10" t="s">
        <v>387</v>
      </c>
      <c r="R433" s="10" t="s">
        <v>388</v>
      </c>
      <c r="S433" s="10">
        <v>3.6</v>
      </c>
      <c r="T433" s="11">
        <v>43.132285709999998</v>
      </c>
      <c r="U433" s="11">
        <v>-70.931648969999998</v>
      </c>
      <c r="V433" s="10" t="s">
        <v>238</v>
      </c>
      <c r="W433" s="10">
        <v>11</v>
      </c>
      <c r="X433" s="10">
        <v>0.38</v>
      </c>
      <c r="Y433" s="10"/>
      <c r="Z433" s="10"/>
      <c r="AA433" s="10"/>
      <c r="AB433" s="10"/>
      <c r="AC433" s="10"/>
      <c r="AD433" s="10"/>
      <c r="AE433" s="10"/>
      <c r="AF433" s="10"/>
      <c r="AG433" s="10"/>
      <c r="AH433" s="10"/>
      <c r="AI433" s="10" t="s">
        <v>158</v>
      </c>
      <c r="AJ433" s="12">
        <v>-43.6</v>
      </c>
    </row>
    <row r="434" spans="1:37" x14ac:dyDescent="0.25">
      <c r="A434" s="10">
        <v>433</v>
      </c>
      <c r="B434" s="10">
        <v>50</v>
      </c>
      <c r="C434" s="10" t="s">
        <v>580</v>
      </c>
      <c r="D434" s="50" t="s">
        <v>640</v>
      </c>
      <c r="E434" s="10">
        <v>2006</v>
      </c>
      <c r="F434" s="10" t="s">
        <v>112</v>
      </c>
      <c r="G434" s="10" t="s">
        <v>113</v>
      </c>
      <c r="H434" s="10" t="s">
        <v>419</v>
      </c>
      <c r="I434" s="10" t="s">
        <v>114</v>
      </c>
      <c r="J434" s="10" t="s">
        <v>115</v>
      </c>
      <c r="K434" s="10" t="s">
        <v>117</v>
      </c>
      <c r="L434" s="10">
        <v>1000</v>
      </c>
      <c r="M434" s="10" t="s">
        <v>117</v>
      </c>
      <c r="N434" s="10" t="s">
        <v>118</v>
      </c>
      <c r="O434" s="10" t="s">
        <v>119</v>
      </c>
      <c r="P434" s="10" t="s">
        <v>120</v>
      </c>
      <c r="Q434" s="10" t="s">
        <v>387</v>
      </c>
      <c r="R434" s="10" t="s">
        <v>388</v>
      </c>
      <c r="S434" s="10">
        <v>3.6</v>
      </c>
      <c r="T434" s="11">
        <v>43.132285709999998</v>
      </c>
      <c r="U434" s="11">
        <v>-70.931648969999998</v>
      </c>
      <c r="V434" s="10" t="s">
        <v>238</v>
      </c>
      <c r="W434" s="10">
        <v>11</v>
      </c>
      <c r="X434" s="10">
        <v>0.38</v>
      </c>
      <c r="Y434" s="10"/>
      <c r="Z434" s="10"/>
      <c r="AA434" s="10"/>
      <c r="AB434" s="10"/>
      <c r="AC434" s="10"/>
      <c r="AD434" s="10"/>
      <c r="AE434" s="10"/>
      <c r="AF434" s="10"/>
      <c r="AG434" s="10"/>
      <c r="AH434" s="10"/>
      <c r="AI434" s="10" t="s">
        <v>158</v>
      </c>
      <c r="AJ434" s="12">
        <v>27.3</v>
      </c>
    </row>
    <row r="435" spans="1:37" x14ac:dyDescent="0.25">
      <c r="A435" s="10">
        <v>434</v>
      </c>
      <c r="B435" s="10">
        <v>50</v>
      </c>
      <c r="C435" s="10" t="s">
        <v>580</v>
      </c>
      <c r="D435" s="50" t="s">
        <v>640</v>
      </c>
      <c r="E435" s="10">
        <v>2006</v>
      </c>
      <c r="F435" s="10" t="s">
        <v>112</v>
      </c>
      <c r="G435" s="10" t="s">
        <v>113</v>
      </c>
      <c r="H435" s="10" t="s">
        <v>419</v>
      </c>
      <c r="I435" s="10" t="s">
        <v>114</v>
      </c>
      <c r="J435" s="10" t="s">
        <v>115</v>
      </c>
      <c r="K435" s="10" t="s">
        <v>389</v>
      </c>
      <c r="L435" s="10">
        <v>1013</v>
      </c>
      <c r="M435" s="10" t="s">
        <v>176</v>
      </c>
      <c r="N435" s="10" t="s">
        <v>177</v>
      </c>
      <c r="O435" s="10" t="s">
        <v>119</v>
      </c>
      <c r="P435" s="10" t="s">
        <v>120</v>
      </c>
      <c r="Q435" s="10" t="s">
        <v>387</v>
      </c>
      <c r="R435" s="10" t="s">
        <v>388</v>
      </c>
      <c r="S435" s="10">
        <v>3.6</v>
      </c>
      <c r="T435" s="11">
        <v>43.132285709999998</v>
      </c>
      <c r="U435" s="11">
        <v>-70.931648969999998</v>
      </c>
      <c r="V435" s="10" t="s">
        <v>238</v>
      </c>
      <c r="W435" s="10">
        <v>11</v>
      </c>
      <c r="X435" s="10">
        <v>0.38</v>
      </c>
      <c r="Y435" s="10"/>
      <c r="Z435" s="10"/>
      <c r="AA435" s="10"/>
      <c r="AB435" s="10"/>
      <c r="AC435" s="10"/>
      <c r="AD435" s="10"/>
      <c r="AE435" s="10"/>
      <c r="AF435" s="10"/>
      <c r="AG435" s="10"/>
      <c r="AH435" s="10"/>
      <c r="AI435" s="10" t="s">
        <v>158</v>
      </c>
      <c r="AJ435" s="12">
        <v>-29.1</v>
      </c>
    </row>
    <row r="436" spans="1:37" x14ac:dyDescent="0.25">
      <c r="A436" s="10">
        <v>435</v>
      </c>
      <c r="B436" s="10">
        <v>50</v>
      </c>
      <c r="C436" s="10" t="s">
        <v>580</v>
      </c>
      <c r="D436" s="50" t="s">
        <v>640</v>
      </c>
      <c r="E436" s="10">
        <v>2006</v>
      </c>
      <c r="F436" s="10" t="s">
        <v>112</v>
      </c>
      <c r="G436" s="10" t="s">
        <v>113</v>
      </c>
      <c r="H436" s="10" t="s">
        <v>419</v>
      </c>
      <c r="I436" s="10" t="s">
        <v>114</v>
      </c>
      <c r="J436" s="10" t="s">
        <v>115</v>
      </c>
      <c r="K436" s="10" t="s">
        <v>390</v>
      </c>
      <c r="L436" s="10">
        <v>1001</v>
      </c>
      <c r="M436" s="10" t="s">
        <v>210</v>
      </c>
      <c r="N436" s="10" t="s">
        <v>136</v>
      </c>
      <c r="O436" s="10" t="s">
        <v>119</v>
      </c>
      <c r="P436" s="10" t="s">
        <v>120</v>
      </c>
      <c r="Q436" s="10" t="s">
        <v>387</v>
      </c>
      <c r="R436" s="10" t="s">
        <v>388</v>
      </c>
      <c r="S436" s="10">
        <v>3.6</v>
      </c>
      <c r="T436" s="11">
        <v>43.132285709999998</v>
      </c>
      <c r="U436" s="11">
        <v>-70.931648969999998</v>
      </c>
      <c r="V436" s="10" t="s">
        <v>238</v>
      </c>
      <c r="W436" s="10">
        <v>11</v>
      </c>
      <c r="X436" s="10">
        <v>0.38</v>
      </c>
      <c r="Y436" s="10"/>
      <c r="Z436" s="10"/>
      <c r="AA436" s="10"/>
      <c r="AB436" s="10"/>
      <c r="AC436" s="10"/>
      <c r="AD436" s="10"/>
      <c r="AE436" s="10"/>
      <c r="AF436" s="10"/>
      <c r="AG436" s="10"/>
      <c r="AH436" s="10"/>
      <c r="AI436" s="10" t="s">
        <v>158</v>
      </c>
      <c r="AJ436" s="12">
        <v>-9.5</v>
      </c>
    </row>
    <row r="437" spans="1:37" x14ac:dyDescent="0.25">
      <c r="A437" s="10">
        <v>436</v>
      </c>
      <c r="B437" s="10">
        <v>50</v>
      </c>
      <c r="C437" s="10" t="s">
        <v>580</v>
      </c>
      <c r="D437" s="50" t="s">
        <v>640</v>
      </c>
      <c r="E437" s="10">
        <v>2006</v>
      </c>
      <c r="F437" s="10" t="s">
        <v>112</v>
      </c>
      <c r="G437" s="10" t="s">
        <v>113</v>
      </c>
      <c r="H437" s="10" t="s">
        <v>419</v>
      </c>
      <c r="I437" s="10" t="s">
        <v>114</v>
      </c>
      <c r="J437" s="10" t="s">
        <v>115</v>
      </c>
      <c r="K437" s="10" t="s">
        <v>391</v>
      </c>
      <c r="L437" s="10">
        <v>656</v>
      </c>
      <c r="M437" s="10" t="s">
        <v>220</v>
      </c>
      <c r="N437" s="10" t="s">
        <v>118</v>
      </c>
      <c r="O437" s="10" t="s">
        <v>119</v>
      </c>
      <c r="P437" s="10" t="s">
        <v>120</v>
      </c>
      <c r="Q437" s="10" t="s">
        <v>387</v>
      </c>
      <c r="R437" s="10" t="s">
        <v>388</v>
      </c>
      <c r="S437" s="10">
        <v>3.6</v>
      </c>
      <c r="T437" s="11">
        <v>43.132285709999998</v>
      </c>
      <c r="U437" s="11">
        <v>-70.931648969999998</v>
      </c>
      <c r="V437" s="10" t="s">
        <v>238</v>
      </c>
      <c r="W437" s="10">
        <v>11</v>
      </c>
      <c r="X437" s="10">
        <v>0.38</v>
      </c>
      <c r="Y437" s="10"/>
      <c r="Z437" s="10"/>
      <c r="AA437" s="10"/>
      <c r="AB437" s="10"/>
      <c r="AC437" s="10"/>
      <c r="AD437" s="10"/>
      <c r="AE437" s="10"/>
      <c r="AF437" s="10"/>
      <c r="AG437" s="10"/>
      <c r="AH437" s="10"/>
      <c r="AI437" s="10" t="s">
        <v>158</v>
      </c>
      <c r="AJ437" s="12">
        <v>99</v>
      </c>
    </row>
    <row r="438" spans="1:37" x14ac:dyDescent="0.25">
      <c r="A438" s="10">
        <v>437</v>
      </c>
      <c r="B438" s="10">
        <v>50</v>
      </c>
      <c r="C438" s="10" t="s">
        <v>580</v>
      </c>
      <c r="D438" s="50" t="s">
        <v>640</v>
      </c>
      <c r="E438" s="10">
        <v>2006</v>
      </c>
      <c r="F438" s="10" t="s">
        <v>112</v>
      </c>
      <c r="G438" s="10" t="s">
        <v>113</v>
      </c>
      <c r="H438" s="10" t="s">
        <v>419</v>
      </c>
      <c r="I438" s="10" t="s">
        <v>114</v>
      </c>
      <c r="J438" s="10" t="s">
        <v>115</v>
      </c>
      <c r="K438" s="10" t="s">
        <v>117</v>
      </c>
      <c r="L438" s="10">
        <v>1000</v>
      </c>
      <c r="M438" s="10" t="s">
        <v>117</v>
      </c>
      <c r="N438" s="10" t="s">
        <v>118</v>
      </c>
      <c r="O438" s="10" t="s">
        <v>119</v>
      </c>
      <c r="P438" s="10" t="s">
        <v>120</v>
      </c>
      <c r="Q438" s="10" t="s">
        <v>387</v>
      </c>
      <c r="R438" s="10" t="s">
        <v>388</v>
      </c>
      <c r="S438" s="10">
        <v>3.6</v>
      </c>
      <c r="T438" s="11">
        <v>43.132285709999998</v>
      </c>
      <c r="U438" s="11">
        <v>-70.931648969999998</v>
      </c>
      <c r="V438" s="10" t="s">
        <v>238</v>
      </c>
      <c r="W438" s="10">
        <v>11</v>
      </c>
      <c r="X438" s="10">
        <v>0.38</v>
      </c>
      <c r="Y438" s="10"/>
      <c r="Z438" s="10"/>
      <c r="AA438" s="10"/>
      <c r="AB438" s="10"/>
      <c r="AC438" s="10"/>
      <c r="AD438" s="10"/>
      <c r="AE438" s="10"/>
      <c r="AF438" s="10"/>
      <c r="AG438" s="10"/>
      <c r="AH438" s="10"/>
      <c r="AI438" s="10" t="s">
        <v>158</v>
      </c>
      <c r="AJ438" s="12">
        <v>21.3</v>
      </c>
    </row>
    <row r="439" spans="1:37" x14ac:dyDescent="0.25">
      <c r="A439" s="10">
        <v>438</v>
      </c>
      <c r="B439" s="10">
        <v>50</v>
      </c>
      <c r="C439" s="10" t="s">
        <v>580</v>
      </c>
      <c r="D439" s="50" t="s">
        <v>640</v>
      </c>
      <c r="E439" s="10">
        <v>2006</v>
      </c>
      <c r="F439" s="10" t="s">
        <v>112</v>
      </c>
      <c r="G439" s="10" t="s">
        <v>113</v>
      </c>
      <c r="H439" s="10" t="s">
        <v>419</v>
      </c>
      <c r="I439" s="10" t="s">
        <v>114</v>
      </c>
      <c r="J439" s="10" t="s">
        <v>115</v>
      </c>
      <c r="K439" s="10" t="s">
        <v>392</v>
      </c>
      <c r="L439" s="10">
        <v>412</v>
      </c>
      <c r="M439" s="10" t="s">
        <v>271</v>
      </c>
      <c r="N439" s="10" t="s">
        <v>177</v>
      </c>
      <c r="O439" s="10" t="s">
        <v>119</v>
      </c>
      <c r="P439" s="10" t="s">
        <v>120</v>
      </c>
      <c r="Q439" s="10" t="s">
        <v>387</v>
      </c>
      <c r="R439" s="10" t="s">
        <v>388</v>
      </c>
      <c r="S439" s="10">
        <v>3.6</v>
      </c>
      <c r="T439" s="11">
        <v>43.132285709999998</v>
      </c>
      <c r="U439" s="11">
        <v>-70.931648969999998</v>
      </c>
      <c r="V439" s="10" t="s">
        <v>238</v>
      </c>
      <c r="W439" s="10">
        <v>11</v>
      </c>
      <c r="X439" s="10">
        <v>0.38</v>
      </c>
      <c r="Y439" s="10"/>
      <c r="Z439" s="10"/>
      <c r="AA439" s="10"/>
      <c r="AB439" s="10"/>
      <c r="AC439" s="10"/>
      <c r="AD439" s="10"/>
      <c r="AE439" s="10"/>
      <c r="AF439" s="10"/>
      <c r="AG439" s="10"/>
      <c r="AH439" s="10"/>
      <c r="AI439" s="10" t="s">
        <v>158</v>
      </c>
      <c r="AJ439" s="12">
        <v>-14.4</v>
      </c>
    </row>
    <row r="440" spans="1:37" x14ac:dyDescent="0.25">
      <c r="A440" s="10">
        <v>439</v>
      </c>
      <c r="B440" s="10">
        <v>51</v>
      </c>
      <c r="C440" s="10" t="s">
        <v>581</v>
      </c>
      <c r="D440" s="50" t="s">
        <v>641</v>
      </c>
      <c r="E440" s="10">
        <v>2015</v>
      </c>
      <c r="F440" s="10" t="s">
        <v>142</v>
      </c>
      <c r="G440" s="10" t="s">
        <v>143</v>
      </c>
      <c r="H440" s="10" t="s">
        <v>143</v>
      </c>
      <c r="I440" s="10" t="s">
        <v>114</v>
      </c>
      <c r="J440" s="10" t="s">
        <v>115</v>
      </c>
      <c r="K440" s="10" t="s">
        <v>393</v>
      </c>
      <c r="L440" s="10">
        <v>447</v>
      </c>
      <c r="M440" s="10" t="s">
        <v>261</v>
      </c>
      <c r="N440" s="10" t="s">
        <v>192</v>
      </c>
      <c r="O440" s="10" t="s">
        <v>119</v>
      </c>
      <c r="P440" s="10" t="s">
        <v>120</v>
      </c>
      <c r="Q440" s="10" t="s">
        <v>394</v>
      </c>
      <c r="R440" s="10" t="s">
        <v>395</v>
      </c>
      <c r="S440" s="10">
        <v>3.7271999999999998</v>
      </c>
      <c r="T440" s="11">
        <v>34.445616880000003</v>
      </c>
      <c r="U440" s="11">
        <v>-88.102547250000001</v>
      </c>
      <c r="V440" s="10" t="s">
        <v>259</v>
      </c>
      <c r="W440" s="10">
        <v>2</v>
      </c>
      <c r="X440" s="10">
        <v>3925.4</v>
      </c>
      <c r="Y440" s="10">
        <v>2593</v>
      </c>
      <c r="Z440" s="10"/>
      <c r="AA440" s="10"/>
      <c r="AB440" s="10"/>
      <c r="AC440" s="10">
        <v>2</v>
      </c>
      <c r="AD440" s="10">
        <v>270.55</v>
      </c>
      <c r="AE440" s="10">
        <v>49.05</v>
      </c>
      <c r="AF440" s="10"/>
      <c r="AG440" s="10"/>
      <c r="AH440" s="10"/>
      <c r="AI440" s="10" t="s">
        <v>158</v>
      </c>
      <c r="AJ440" s="12"/>
    </row>
    <row r="441" spans="1:37" x14ac:dyDescent="0.25">
      <c r="A441" s="10">
        <v>440</v>
      </c>
      <c r="B441" s="10">
        <v>52</v>
      </c>
      <c r="C441" s="10" t="s">
        <v>582</v>
      </c>
      <c r="D441" s="50" t="s">
        <v>642</v>
      </c>
      <c r="E441" s="10">
        <v>2004</v>
      </c>
      <c r="F441" s="10" t="s">
        <v>112</v>
      </c>
      <c r="G441" s="10" t="s">
        <v>113</v>
      </c>
      <c r="H441" s="10" t="s">
        <v>419</v>
      </c>
      <c r="I441" s="10" t="s">
        <v>132</v>
      </c>
      <c r="J441" s="10" t="s">
        <v>133</v>
      </c>
      <c r="K441" s="10" t="s">
        <v>396</v>
      </c>
      <c r="L441" s="10">
        <v>656</v>
      </c>
      <c r="M441" s="10" t="s">
        <v>220</v>
      </c>
      <c r="N441" s="10" t="s">
        <v>118</v>
      </c>
      <c r="O441" s="10" t="s">
        <v>119</v>
      </c>
      <c r="P441" s="10" t="s">
        <v>161</v>
      </c>
      <c r="Q441" s="10" t="s">
        <v>397</v>
      </c>
      <c r="R441" s="10" t="s">
        <v>157</v>
      </c>
      <c r="S441" s="10">
        <v>2360</v>
      </c>
      <c r="T441" s="11">
        <v>35.073333400000003</v>
      </c>
      <c r="U441" s="11">
        <v>-77.913888900000003</v>
      </c>
      <c r="V441" s="10" t="s">
        <v>398</v>
      </c>
      <c r="W441" s="10">
        <v>666</v>
      </c>
      <c r="X441" s="10">
        <v>2.0099999999999998</v>
      </c>
      <c r="Y441" s="10">
        <v>0.62</v>
      </c>
      <c r="Z441" s="10"/>
      <c r="AA441" s="10"/>
      <c r="AB441" s="10"/>
      <c r="AC441" s="10">
        <v>1658</v>
      </c>
      <c r="AD441" s="10">
        <v>0.88</v>
      </c>
      <c r="AE441" s="10">
        <v>0.61</v>
      </c>
      <c r="AF441" s="10"/>
      <c r="AG441" s="10"/>
      <c r="AH441" s="10"/>
      <c r="AI441" s="10" t="s">
        <v>158</v>
      </c>
      <c r="AJ441" s="12"/>
    </row>
    <row r="442" spans="1:37" x14ac:dyDescent="0.25">
      <c r="A442" s="10">
        <v>441</v>
      </c>
      <c r="B442" s="10">
        <v>52</v>
      </c>
      <c r="C442" s="10" t="s">
        <v>582</v>
      </c>
      <c r="D442" s="50" t="s">
        <v>642</v>
      </c>
      <c r="E442" s="10">
        <v>2004</v>
      </c>
      <c r="F442" s="10" t="s">
        <v>125</v>
      </c>
      <c r="G442" s="10" t="s">
        <v>113</v>
      </c>
      <c r="H442" s="10" t="s">
        <v>419</v>
      </c>
      <c r="I442" s="10" t="s">
        <v>132</v>
      </c>
      <c r="J442" s="10" t="s">
        <v>133</v>
      </c>
      <c r="K442" s="10" t="s">
        <v>396</v>
      </c>
      <c r="L442" s="10">
        <v>656</v>
      </c>
      <c r="M442" s="10" t="s">
        <v>220</v>
      </c>
      <c r="N442" s="10" t="s">
        <v>118</v>
      </c>
      <c r="O442" s="10" t="s">
        <v>119</v>
      </c>
      <c r="P442" s="10" t="s">
        <v>161</v>
      </c>
      <c r="Q442" s="10" t="s">
        <v>397</v>
      </c>
      <c r="R442" s="10" t="s">
        <v>157</v>
      </c>
      <c r="S442" s="10">
        <v>2360</v>
      </c>
      <c r="T442" s="11">
        <v>35.073333400000003</v>
      </c>
      <c r="U442" s="11">
        <v>-77.913888900000003</v>
      </c>
      <c r="V442" s="10" t="s">
        <v>398</v>
      </c>
      <c r="W442" s="10">
        <v>653</v>
      </c>
      <c r="X442" s="10">
        <v>0.26</v>
      </c>
      <c r="Y442" s="10">
        <v>0.36</v>
      </c>
      <c r="Z442" s="10"/>
      <c r="AA442" s="10"/>
      <c r="AB442" s="10"/>
      <c r="AC442" s="10">
        <v>1625</v>
      </c>
      <c r="AD442" s="10">
        <v>0.26</v>
      </c>
      <c r="AE442" s="10">
        <v>0.44</v>
      </c>
      <c r="AF442" s="10"/>
      <c r="AG442" s="10"/>
      <c r="AH442" s="10"/>
      <c r="AI442" s="10" t="s">
        <v>158</v>
      </c>
      <c r="AJ442" s="12"/>
    </row>
    <row r="443" spans="1:37" x14ac:dyDescent="0.25">
      <c r="A443" s="10">
        <v>442</v>
      </c>
      <c r="B443" s="10">
        <v>53</v>
      </c>
      <c r="C443" s="10" t="s">
        <v>583</v>
      </c>
      <c r="D443" s="50" t="s">
        <v>643</v>
      </c>
      <c r="E443" s="10">
        <v>2021</v>
      </c>
      <c r="F443" s="10" t="s">
        <v>129</v>
      </c>
      <c r="G443" s="10" t="s">
        <v>113</v>
      </c>
      <c r="H443" s="10" t="s">
        <v>419</v>
      </c>
      <c r="I443" s="10" t="s">
        <v>114</v>
      </c>
      <c r="J443" s="10" t="s">
        <v>115</v>
      </c>
      <c r="K443" s="10" t="s">
        <v>382</v>
      </c>
      <c r="L443" s="10">
        <v>1003</v>
      </c>
      <c r="M443" s="10" t="s">
        <v>382</v>
      </c>
      <c r="N443" s="10" t="s">
        <v>281</v>
      </c>
      <c r="O443" s="10" t="s">
        <v>119</v>
      </c>
      <c r="P443" s="10" t="s">
        <v>178</v>
      </c>
      <c r="Q443" s="10" t="s">
        <v>399</v>
      </c>
      <c r="R443" s="10" t="s">
        <v>157</v>
      </c>
      <c r="S443" s="10">
        <v>1.04</v>
      </c>
      <c r="T443" s="11">
        <v>34.207250670000001</v>
      </c>
      <c r="U443" s="11">
        <v>-77.793633139999997</v>
      </c>
      <c r="V443" s="10" t="s">
        <v>400</v>
      </c>
      <c r="W443" s="10">
        <v>10</v>
      </c>
      <c r="X443" s="10">
        <v>0.61919999999999997</v>
      </c>
      <c r="Y443" s="10">
        <v>0.45100000000000001</v>
      </c>
      <c r="Z443" s="10"/>
      <c r="AA443" s="10"/>
      <c r="AB443" s="10"/>
      <c r="AC443" s="10">
        <v>10</v>
      </c>
      <c r="AD443" s="10">
        <v>0.43020000000000003</v>
      </c>
      <c r="AE443" s="10">
        <v>0.65280000000000005</v>
      </c>
      <c r="AF443" s="10"/>
      <c r="AG443" s="10"/>
      <c r="AH443" s="10"/>
      <c r="AI443" s="10" t="s">
        <v>158</v>
      </c>
      <c r="AJ443" s="12"/>
    </row>
    <row r="444" spans="1:37" x14ac:dyDescent="0.25">
      <c r="A444" s="10">
        <v>443</v>
      </c>
      <c r="B444" s="10">
        <v>53</v>
      </c>
      <c r="C444" s="10" t="s">
        <v>583</v>
      </c>
      <c r="D444" s="50" t="s">
        <v>643</v>
      </c>
      <c r="E444" s="10">
        <v>2021</v>
      </c>
      <c r="F444" s="10" t="s">
        <v>127</v>
      </c>
      <c r="G444" s="10" t="s">
        <v>128</v>
      </c>
      <c r="H444" s="10" t="s">
        <v>419</v>
      </c>
      <c r="I444" s="10" t="s">
        <v>114</v>
      </c>
      <c r="J444" s="10" t="s">
        <v>115</v>
      </c>
      <c r="K444" s="10" t="s">
        <v>382</v>
      </c>
      <c r="L444" s="10">
        <v>1003</v>
      </c>
      <c r="M444" s="10" t="s">
        <v>382</v>
      </c>
      <c r="N444" s="10" t="s">
        <v>281</v>
      </c>
      <c r="O444" s="10" t="s">
        <v>119</v>
      </c>
      <c r="P444" s="10" t="s">
        <v>178</v>
      </c>
      <c r="Q444" s="10" t="s">
        <v>399</v>
      </c>
      <c r="R444" s="10" t="s">
        <v>157</v>
      </c>
      <c r="S444" s="10">
        <v>1.04</v>
      </c>
      <c r="T444" s="11">
        <v>34.207250670000001</v>
      </c>
      <c r="U444" s="11">
        <v>-77.793633139999997</v>
      </c>
      <c r="V444" s="10" t="s">
        <v>400</v>
      </c>
      <c r="W444" s="10">
        <v>10</v>
      </c>
      <c r="X444" s="10">
        <v>4.8599999999999997E-2</v>
      </c>
      <c r="Y444" s="10">
        <v>3.1300000000000001E-2</v>
      </c>
      <c r="Z444" s="10"/>
      <c r="AA444" s="10"/>
      <c r="AB444" s="10"/>
      <c r="AC444" s="10">
        <v>10</v>
      </c>
      <c r="AD444" s="10">
        <v>8.3599999999999994E-2</v>
      </c>
      <c r="AE444" s="10">
        <v>9.2999999999999999E-2</v>
      </c>
      <c r="AF444" s="10"/>
      <c r="AG444" s="10"/>
      <c r="AH444" s="10"/>
      <c r="AI444" s="10" t="s">
        <v>158</v>
      </c>
      <c r="AJ444" s="12"/>
    </row>
    <row r="445" spans="1:37" x14ac:dyDescent="0.25">
      <c r="A445" s="10">
        <v>444</v>
      </c>
      <c r="B445" s="10">
        <v>53</v>
      </c>
      <c r="C445" s="10" t="s">
        <v>583</v>
      </c>
      <c r="D445" s="50" t="s">
        <v>643</v>
      </c>
      <c r="E445" s="10">
        <v>2021</v>
      </c>
      <c r="F445" s="10" t="s">
        <v>142</v>
      </c>
      <c r="G445" s="10" t="s">
        <v>143</v>
      </c>
      <c r="H445" s="10" t="s">
        <v>143</v>
      </c>
      <c r="I445" s="10" t="s">
        <v>114</v>
      </c>
      <c r="J445" s="10" t="s">
        <v>115</v>
      </c>
      <c r="K445" s="10" t="s">
        <v>382</v>
      </c>
      <c r="L445" s="10">
        <v>1003</v>
      </c>
      <c r="M445" s="10" t="s">
        <v>382</v>
      </c>
      <c r="N445" s="10" t="s">
        <v>281</v>
      </c>
      <c r="O445" s="10" t="s">
        <v>119</v>
      </c>
      <c r="P445" s="10" t="s">
        <v>178</v>
      </c>
      <c r="Q445" s="10" t="s">
        <v>399</v>
      </c>
      <c r="R445" s="10" t="s">
        <v>157</v>
      </c>
      <c r="S445" s="10">
        <v>1.04</v>
      </c>
      <c r="T445" s="11">
        <v>34.207250670000001</v>
      </c>
      <c r="U445" s="11">
        <v>-77.793633139999997</v>
      </c>
      <c r="V445" s="10" t="s">
        <v>400</v>
      </c>
      <c r="W445" s="10">
        <v>10</v>
      </c>
      <c r="X445" s="10">
        <v>15.5</v>
      </c>
      <c r="Y445" s="10">
        <v>7</v>
      </c>
      <c r="Z445" s="10"/>
      <c r="AA445" s="10"/>
      <c r="AB445" s="10"/>
      <c r="AC445" s="10">
        <v>8</v>
      </c>
      <c r="AD445" s="10">
        <v>70.3</v>
      </c>
      <c r="AE445" s="10">
        <v>104.4</v>
      </c>
      <c r="AF445" s="10"/>
      <c r="AG445" s="10"/>
      <c r="AH445" s="10"/>
      <c r="AI445" s="10" t="s">
        <v>158</v>
      </c>
      <c r="AJ445" s="12"/>
    </row>
    <row r="446" spans="1:37" x14ac:dyDescent="0.25">
      <c r="A446" s="10">
        <v>445</v>
      </c>
      <c r="B446" s="10">
        <v>54</v>
      </c>
      <c r="C446" s="10" t="s">
        <v>584</v>
      </c>
      <c r="D446" s="50" t="s">
        <v>644</v>
      </c>
      <c r="E446" s="10">
        <v>2010</v>
      </c>
      <c r="F446" s="10" t="s">
        <v>142</v>
      </c>
      <c r="G446" s="10" t="s">
        <v>143</v>
      </c>
      <c r="H446" s="10" t="s">
        <v>143</v>
      </c>
      <c r="I446" s="10" t="s">
        <v>132</v>
      </c>
      <c r="J446" s="10" t="s">
        <v>133</v>
      </c>
      <c r="K446" s="10" t="s">
        <v>401</v>
      </c>
      <c r="L446" s="10">
        <v>590</v>
      </c>
      <c r="M446" s="10" t="s">
        <v>159</v>
      </c>
      <c r="N446" s="10" t="s">
        <v>132</v>
      </c>
      <c r="O446" s="10" t="s">
        <v>160</v>
      </c>
      <c r="P446" s="10" t="s">
        <v>120</v>
      </c>
      <c r="Q446" s="10" t="s">
        <v>402</v>
      </c>
      <c r="R446" s="10" t="s">
        <v>403</v>
      </c>
      <c r="S446" s="10">
        <v>2.74</v>
      </c>
      <c r="T446" s="11">
        <v>29.8079</v>
      </c>
      <c r="U446" s="11">
        <v>-92.153425999999996</v>
      </c>
      <c r="V446" s="10" t="s">
        <v>404</v>
      </c>
      <c r="W446" s="10">
        <v>46</v>
      </c>
      <c r="X446" s="10">
        <v>799.82</v>
      </c>
      <c r="Y446" s="10"/>
      <c r="Z446" s="10">
        <v>168</v>
      </c>
      <c r="AA446" s="10"/>
      <c r="AB446" s="10"/>
      <c r="AC446" s="10">
        <v>28</v>
      </c>
      <c r="AD446" s="10">
        <v>3566.75</v>
      </c>
      <c r="AE446" s="10"/>
      <c r="AF446" s="10">
        <v>1381</v>
      </c>
      <c r="AG446" s="10"/>
      <c r="AH446" s="10"/>
      <c r="AI446" s="10" t="s">
        <v>158</v>
      </c>
      <c r="AJ446" s="12"/>
      <c r="AK446" s="9">
        <f t="shared" si="7"/>
        <v>-1.495023393643294</v>
      </c>
    </row>
    <row r="447" spans="1:37" x14ac:dyDescent="0.25">
      <c r="A447" s="10">
        <v>446</v>
      </c>
      <c r="B447" s="10">
        <v>54</v>
      </c>
      <c r="C447" s="10" t="s">
        <v>584</v>
      </c>
      <c r="D447" s="50" t="s">
        <v>644</v>
      </c>
      <c r="E447" s="10">
        <v>2010</v>
      </c>
      <c r="F447" s="10" t="s">
        <v>129</v>
      </c>
      <c r="G447" s="10" t="s">
        <v>113</v>
      </c>
      <c r="H447" s="10" t="s">
        <v>419</v>
      </c>
      <c r="I447" s="10" t="s">
        <v>132</v>
      </c>
      <c r="J447" s="10" t="s">
        <v>133</v>
      </c>
      <c r="K447" s="10" t="s">
        <v>401</v>
      </c>
      <c r="L447" s="10">
        <v>590</v>
      </c>
      <c r="M447" s="10" t="s">
        <v>159</v>
      </c>
      <c r="N447" s="10" t="s">
        <v>132</v>
      </c>
      <c r="O447" s="10" t="s">
        <v>160</v>
      </c>
      <c r="P447" s="10" t="s">
        <v>120</v>
      </c>
      <c r="Q447" s="10" t="s">
        <v>402</v>
      </c>
      <c r="R447" s="10" t="s">
        <v>403</v>
      </c>
      <c r="S447" s="10">
        <v>2.74</v>
      </c>
      <c r="T447" s="11">
        <v>29.8079</v>
      </c>
      <c r="U447" s="11">
        <v>-92.153425999999996</v>
      </c>
      <c r="V447" s="10" t="s">
        <v>404</v>
      </c>
      <c r="W447" s="10">
        <v>41</v>
      </c>
      <c r="X447" s="10">
        <v>5.01</v>
      </c>
      <c r="Y447" s="10"/>
      <c r="Z447" s="10">
        <v>0.89</v>
      </c>
      <c r="AA447" s="10"/>
      <c r="AB447" s="10"/>
      <c r="AC447" s="10">
        <v>24</v>
      </c>
      <c r="AD447" s="10">
        <v>5.96</v>
      </c>
      <c r="AE447" s="10"/>
      <c r="AF447" s="10">
        <v>1.42</v>
      </c>
      <c r="AG447" s="10"/>
      <c r="AH447" s="10"/>
      <c r="AI447" s="10" t="s">
        <v>158</v>
      </c>
      <c r="AJ447" s="12"/>
      <c r="AK447" s="9">
        <f t="shared" si="7"/>
        <v>-0.17363456598048504</v>
      </c>
    </row>
    <row r="448" spans="1:37" x14ac:dyDescent="0.25">
      <c r="A448" s="10">
        <v>447</v>
      </c>
      <c r="B448" s="10">
        <v>54</v>
      </c>
      <c r="C448" s="10" t="s">
        <v>584</v>
      </c>
      <c r="D448" s="50" t="s">
        <v>644</v>
      </c>
      <c r="E448" s="10">
        <v>2010</v>
      </c>
      <c r="F448" s="10" t="s">
        <v>127</v>
      </c>
      <c r="G448" s="10" t="s">
        <v>128</v>
      </c>
      <c r="H448" s="10" t="s">
        <v>419</v>
      </c>
      <c r="I448" s="10" t="s">
        <v>132</v>
      </c>
      <c r="J448" s="10" t="s">
        <v>133</v>
      </c>
      <c r="K448" s="10" t="s">
        <v>401</v>
      </c>
      <c r="L448" s="10">
        <v>590</v>
      </c>
      <c r="M448" s="10" t="s">
        <v>159</v>
      </c>
      <c r="N448" s="10" t="s">
        <v>132</v>
      </c>
      <c r="O448" s="10" t="s">
        <v>160</v>
      </c>
      <c r="P448" s="10" t="s">
        <v>120</v>
      </c>
      <c r="Q448" s="10" t="s">
        <v>402</v>
      </c>
      <c r="R448" s="10" t="s">
        <v>403</v>
      </c>
      <c r="S448" s="10">
        <v>2.74</v>
      </c>
      <c r="T448" s="11">
        <v>29.8079</v>
      </c>
      <c r="U448" s="11">
        <v>-92.153425999999996</v>
      </c>
      <c r="V448" s="10" t="s">
        <v>404</v>
      </c>
      <c r="W448" s="10">
        <v>41</v>
      </c>
      <c r="X448" s="10">
        <v>0.43</v>
      </c>
      <c r="Y448" s="10"/>
      <c r="Z448" s="10">
        <v>0.06</v>
      </c>
      <c r="AA448" s="10"/>
      <c r="AB448" s="10"/>
      <c r="AC448" s="10">
        <v>24</v>
      </c>
      <c r="AD448" s="10">
        <v>0.35</v>
      </c>
      <c r="AE448" s="10"/>
      <c r="AF448" s="10">
        <v>0.05</v>
      </c>
      <c r="AG448" s="10"/>
      <c r="AH448" s="10"/>
      <c r="AI448" s="10" t="s">
        <v>158</v>
      </c>
      <c r="AJ448" s="12"/>
      <c r="AK448" s="9">
        <f t="shared" si="7"/>
        <v>0.20585205420414882</v>
      </c>
    </row>
    <row r="449" spans="1:37" x14ac:dyDescent="0.25">
      <c r="A449" s="10">
        <v>448</v>
      </c>
      <c r="B449" s="10">
        <v>54</v>
      </c>
      <c r="C449" s="10" t="s">
        <v>584</v>
      </c>
      <c r="D449" s="50" t="s">
        <v>644</v>
      </c>
      <c r="E449" s="10">
        <v>2010</v>
      </c>
      <c r="F449" s="10" t="s">
        <v>217</v>
      </c>
      <c r="G449" s="10" t="s">
        <v>113</v>
      </c>
      <c r="H449" s="10" t="s">
        <v>419</v>
      </c>
      <c r="I449" s="10" t="s">
        <v>132</v>
      </c>
      <c r="J449" s="10" t="s">
        <v>133</v>
      </c>
      <c r="K449" s="10" t="s">
        <v>401</v>
      </c>
      <c r="L449" s="10">
        <v>590</v>
      </c>
      <c r="M449" s="10" t="s">
        <v>159</v>
      </c>
      <c r="N449" s="10" t="s">
        <v>132</v>
      </c>
      <c r="O449" s="10" t="s">
        <v>160</v>
      </c>
      <c r="P449" s="10" t="s">
        <v>120</v>
      </c>
      <c r="Q449" s="10" t="s">
        <v>402</v>
      </c>
      <c r="R449" s="10" t="s">
        <v>403</v>
      </c>
      <c r="S449" s="10">
        <v>2.74</v>
      </c>
      <c r="T449" s="11">
        <v>29.8079</v>
      </c>
      <c r="U449" s="11">
        <v>-92.153425999999996</v>
      </c>
      <c r="V449" s="10" t="s">
        <v>404</v>
      </c>
      <c r="W449" s="10">
        <v>46</v>
      </c>
      <c r="X449" s="10">
        <v>2.16</v>
      </c>
      <c r="Y449" s="10"/>
      <c r="Z449" s="10">
        <v>0.61</v>
      </c>
      <c r="AA449" s="10"/>
      <c r="AB449" s="10"/>
      <c r="AC449" s="10">
        <v>26</v>
      </c>
      <c r="AD449" s="10">
        <v>2.85</v>
      </c>
      <c r="AE449" s="10"/>
      <c r="AF449" s="10">
        <v>0.89</v>
      </c>
      <c r="AG449" s="10"/>
      <c r="AH449" s="10"/>
      <c r="AI449" s="10" t="s">
        <v>158</v>
      </c>
      <c r="AJ449" s="12"/>
      <c r="AK449" s="9">
        <f t="shared" si="7"/>
        <v>-0.27721077258448551</v>
      </c>
    </row>
    <row r="450" spans="1:37" x14ac:dyDescent="0.25">
      <c r="A450" s="10">
        <v>449</v>
      </c>
      <c r="B450" s="10">
        <v>54</v>
      </c>
      <c r="C450" s="10" t="s">
        <v>584</v>
      </c>
      <c r="D450" s="50" t="s">
        <v>644</v>
      </c>
      <c r="E450" s="10">
        <v>2010</v>
      </c>
      <c r="F450" s="10" t="s">
        <v>169</v>
      </c>
      <c r="G450" s="10" t="s">
        <v>128</v>
      </c>
      <c r="H450" s="10" t="s">
        <v>419</v>
      </c>
      <c r="I450" s="10" t="s">
        <v>132</v>
      </c>
      <c r="J450" s="10" t="s">
        <v>133</v>
      </c>
      <c r="K450" s="10" t="s">
        <v>401</v>
      </c>
      <c r="L450" s="10">
        <v>590</v>
      </c>
      <c r="M450" s="10" t="s">
        <v>159</v>
      </c>
      <c r="N450" s="10" t="s">
        <v>132</v>
      </c>
      <c r="O450" s="10" t="s">
        <v>160</v>
      </c>
      <c r="P450" s="10" t="s">
        <v>120</v>
      </c>
      <c r="Q450" s="10" t="s">
        <v>402</v>
      </c>
      <c r="R450" s="10" t="s">
        <v>403</v>
      </c>
      <c r="S450" s="10">
        <v>2.74</v>
      </c>
      <c r="T450" s="11">
        <v>29.8079</v>
      </c>
      <c r="U450" s="11">
        <v>-92.153425999999996</v>
      </c>
      <c r="V450" s="10" t="s">
        <v>404</v>
      </c>
      <c r="W450" s="10">
        <v>46</v>
      </c>
      <c r="X450" s="10">
        <v>0.27</v>
      </c>
      <c r="Y450" s="10"/>
      <c r="Z450" s="10">
        <v>0.03</v>
      </c>
      <c r="AA450" s="10"/>
      <c r="AB450" s="10"/>
      <c r="AC450" s="10">
        <v>27</v>
      </c>
      <c r="AD450" s="10">
        <v>0.17</v>
      </c>
      <c r="AE450" s="10"/>
      <c r="AF450" s="10">
        <v>0.03</v>
      </c>
      <c r="AG450" s="10"/>
      <c r="AH450" s="10"/>
      <c r="AI450" s="10" t="s">
        <v>158</v>
      </c>
      <c r="AJ450" s="12"/>
      <c r="AK450" s="9">
        <f t="shared" si="7"/>
        <v>0.46262352194811296</v>
      </c>
    </row>
    <row r="451" spans="1:37" x14ac:dyDescent="0.25">
      <c r="A451" s="10">
        <v>450</v>
      </c>
      <c r="B451" s="10">
        <v>54</v>
      </c>
      <c r="C451" s="10" t="s">
        <v>584</v>
      </c>
      <c r="D451" s="50" t="s">
        <v>644</v>
      </c>
      <c r="E451" s="10">
        <v>2010</v>
      </c>
      <c r="F451" s="10" t="s">
        <v>142</v>
      </c>
      <c r="G451" s="10" t="s">
        <v>143</v>
      </c>
      <c r="H451" s="10" t="s">
        <v>143</v>
      </c>
      <c r="I451" s="10" t="s">
        <v>172</v>
      </c>
      <c r="J451" s="10" t="s">
        <v>133</v>
      </c>
      <c r="K451" s="10" t="s">
        <v>405</v>
      </c>
      <c r="L451" s="10">
        <v>590</v>
      </c>
      <c r="M451" s="10" t="s">
        <v>159</v>
      </c>
      <c r="N451" s="10" t="s">
        <v>172</v>
      </c>
      <c r="O451" s="10" t="s">
        <v>160</v>
      </c>
      <c r="P451" s="10" t="s">
        <v>120</v>
      </c>
      <c r="Q451" s="10" t="s">
        <v>406</v>
      </c>
      <c r="R451" s="10" t="s">
        <v>403</v>
      </c>
      <c r="S451" s="10">
        <v>4.95</v>
      </c>
      <c r="T451" s="11">
        <v>29.8079</v>
      </c>
      <c r="U451" s="11">
        <v>-92.153425999999996</v>
      </c>
      <c r="V451" s="10" t="s">
        <v>404</v>
      </c>
      <c r="W451" s="10">
        <v>37</v>
      </c>
      <c r="X451" s="10">
        <v>132.88999999999999</v>
      </c>
      <c r="Y451" s="10"/>
      <c r="Z451" s="10">
        <v>31.81</v>
      </c>
      <c r="AA451" s="10"/>
      <c r="AB451" s="10"/>
      <c r="AC451" s="10">
        <v>35</v>
      </c>
      <c r="AD451" s="10">
        <v>38.67</v>
      </c>
      <c r="AE451" s="10"/>
      <c r="AF451" s="10">
        <v>15.67</v>
      </c>
      <c r="AG451" s="10"/>
      <c r="AH451" s="10"/>
      <c r="AI451" s="10" t="s">
        <v>158</v>
      </c>
      <c r="AJ451" s="12"/>
      <c r="AK451" s="9">
        <f t="shared" si="7"/>
        <v>1.2344576127242106</v>
      </c>
    </row>
    <row r="452" spans="1:37" x14ac:dyDescent="0.25">
      <c r="A452" s="10">
        <v>451</v>
      </c>
      <c r="B452" s="10">
        <v>54</v>
      </c>
      <c r="C452" s="10" t="s">
        <v>584</v>
      </c>
      <c r="D452" s="50" t="s">
        <v>644</v>
      </c>
      <c r="E452" s="10">
        <v>2010</v>
      </c>
      <c r="F452" s="10" t="s">
        <v>129</v>
      </c>
      <c r="G452" s="10" t="s">
        <v>113</v>
      </c>
      <c r="H452" s="10" t="s">
        <v>419</v>
      </c>
      <c r="I452" s="10" t="s">
        <v>172</v>
      </c>
      <c r="J452" s="10" t="s">
        <v>133</v>
      </c>
      <c r="K452" s="10" t="s">
        <v>405</v>
      </c>
      <c r="L452" s="10">
        <v>590</v>
      </c>
      <c r="M452" s="10" t="s">
        <v>159</v>
      </c>
      <c r="N452" s="10" t="s">
        <v>172</v>
      </c>
      <c r="O452" s="10" t="s">
        <v>160</v>
      </c>
      <c r="P452" s="10" t="s">
        <v>120</v>
      </c>
      <c r="Q452" s="10" t="s">
        <v>406</v>
      </c>
      <c r="R452" s="10" t="s">
        <v>403</v>
      </c>
      <c r="S452" s="10">
        <v>4.95</v>
      </c>
      <c r="T452" s="11">
        <v>29.8079</v>
      </c>
      <c r="U452" s="11">
        <v>-92.153425999999996</v>
      </c>
      <c r="V452" s="10" t="s">
        <v>404</v>
      </c>
      <c r="W452" s="10">
        <v>36</v>
      </c>
      <c r="X452" s="10">
        <v>4.09</v>
      </c>
      <c r="Y452" s="10"/>
      <c r="Z452" s="10">
        <v>0.32</v>
      </c>
      <c r="AA452" s="10"/>
      <c r="AB452" s="10"/>
      <c r="AC452" s="10">
        <v>31</v>
      </c>
      <c r="AD452" s="10">
        <v>3.22</v>
      </c>
      <c r="AE452" s="10"/>
      <c r="AF452" s="10">
        <v>0.4</v>
      </c>
      <c r="AG452" s="10"/>
      <c r="AH452" s="10"/>
      <c r="AI452" s="10" t="s">
        <v>158</v>
      </c>
      <c r="AJ452" s="12"/>
      <c r="AK452" s="9">
        <f t="shared" si="7"/>
        <v>0.23916361049839335</v>
      </c>
    </row>
    <row r="453" spans="1:37" x14ac:dyDescent="0.25">
      <c r="A453" s="10">
        <v>452</v>
      </c>
      <c r="B453" s="10">
        <v>54</v>
      </c>
      <c r="C453" s="10" t="s">
        <v>584</v>
      </c>
      <c r="D453" s="50" t="s">
        <v>644</v>
      </c>
      <c r="E453" s="10">
        <v>2010</v>
      </c>
      <c r="F453" s="10" t="s">
        <v>127</v>
      </c>
      <c r="G453" s="10" t="s">
        <v>128</v>
      </c>
      <c r="H453" s="10" t="s">
        <v>419</v>
      </c>
      <c r="I453" s="10" t="s">
        <v>172</v>
      </c>
      <c r="J453" s="10" t="s">
        <v>133</v>
      </c>
      <c r="K453" s="10" t="s">
        <v>405</v>
      </c>
      <c r="L453" s="10">
        <v>590</v>
      </c>
      <c r="M453" s="10" t="s">
        <v>159</v>
      </c>
      <c r="N453" s="10" t="s">
        <v>172</v>
      </c>
      <c r="O453" s="10" t="s">
        <v>160</v>
      </c>
      <c r="P453" s="10" t="s">
        <v>120</v>
      </c>
      <c r="Q453" s="10" t="s">
        <v>406</v>
      </c>
      <c r="R453" s="10" t="s">
        <v>403</v>
      </c>
      <c r="S453" s="10">
        <v>4.95</v>
      </c>
      <c r="T453" s="11">
        <v>29.8079</v>
      </c>
      <c r="U453" s="11">
        <v>-92.153425999999996</v>
      </c>
      <c r="V453" s="10" t="s">
        <v>404</v>
      </c>
      <c r="W453" s="10">
        <v>36</v>
      </c>
      <c r="X453" s="10">
        <v>1.02</v>
      </c>
      <c r="Y453" s="10"/>
      <c r="Z453" s="10">
        <v>0.13</v>
      </c>
      <c r="AA453" s="10"/>
      <c r="AB453" s="10"/>
      <c r="AC453" s="10">
        <v>31</v>
      </c>
      <c r="AD453" s="10">
        <v>1.33</v>
      </c>
      <c r="AE453" s="10"/>
      <c r="AF453" s="10">
        <v>0.25</v>
      </c>
      <c r="AG453" s="10"/>
      <c r="AH453" s="10"/>
      <c r="AI453" s="10" t="s">
        <v>158</v>
      </c>
      <c r="AJ453" s="12"/>
      <c r="AK453" s="9">
        <f t="shared" si="7"/>
        <v>-0.26537631493748276</v>
      </c>
    </row>
    <row r="454" spans="1:37" x14ac:dyDescent="0.25">
      <c r="A454" s="10">
        <v>453</v>
      </c>
      <c r="B454" s="10">
        <v>54</v>
      </c>
      <c r="C454" s="10" t="s">
        <v>584</v>
      </c>
      <c r="D454" s="50" t="s">
        <v>644</v>
      </c>
      <c r="E454" s="10">
        <v>2010</v>
      </c>
      <c r="F454" s="10" t="s">
        <v>217</v>
      </c>
      <c r="G454" s="10" t="s">
        <v>113</v>
      </c>
      <c r="H454" s="10" t="s">
        <v>419</v>
      </c>
      <c r="I454" s="10" t="s">
        <v>172</v>
      </c>
      <c r="J454" s="10" t="s">
        <v>133</v>
      </c>
      <c r="K454" s="10" t="s">
        <v>405</v>
      </c>
      <c r="L454" s="10">
        <v>590</v>
      </c>
      <c r="M454" s="10" t="s">
        <v>159</v>
      </c>
      <c r="N454" s="10" t="s">
        <v>172</v>
      </c>
      <c r="O454" s="10" t="s">
        <v>160</v>
      </c>
      <c r="P454" s="10" t="s">
        <v>120</v>
      </c>
      <c r="Q454" s="10" t="s">
        <v>406</v>
      </c>
      <c r="R454" s="10" t="s">
        <v>403</v>
      </c>
      <c r="S454" s="10">
        <v>4.95</v>
      </c>
      <c r="T454" s="11">
        <v>29.8079</v>
      </c>
      <c r="U454" s="11">
        <v>-92.153425999999996</v>
      </c>
      <c r="V454" s="10" t="s">
        <v>404</v>
      </c>
      <c r="W454" s="10">
        <v>37</v>
      </c>
      <c r="X454" s="10">
        <v>1.56</v>
      </c>
      <c r="Y454" s="10"/>
      <c r="Z454" s="10">
        <v>0.14000000000000001</v>
      </c>
      <c r="AA454" s="10"/>
      <c r="AB454" s="10"/>
      <c r="AC454" s="10">
        <v>35</v>
      </c>
      <c r="AD454" s="10">
        <v>1.1499999999999999</v>
      </c>
      <c r="AE454" s="10"/>
      <c r="AF454" s="10">
        <v>0.15</v>
      </c>
      <c r="AG454" s="10"/>
      <c r="AH454" s="10"/>
      <c r="AI454" s="10" t="s">
        <v>158</v>
      </c>
      <c r="AJ454" s="12"/>
      <c r="AK454" s="9">
        <f t="shared" si="7"/>
        <v>0.30492387888628708</v>
      </c>
    </row>
    <row r="455" spans="1:37" x14ac:dyDescent="0.25">
      <c r="A455" s="10">
        <v>454</v>
      </c>
      <c r="B455" s="10">
        <v>54</v>
      </c>
      <c r="C455" s="10" t="s">
        <v>584</v>
      </c>
      <c r="D455" s="50" t="s">
        <v>644</v>
      </c>
      <c r="E455" s="10">
        <v>2010</v>
      </c>
      <c r="F455" s="10" t="s">
        <v>169</v>
      </c>
      <c r="G455" s="10" t="s">
        <v>128</v>
      </c>
      <c r="H455" s="10" t="s">
        <v>419</v>
      </c>
      <c r="I455" s="10" t="s">
        <v>172</v>
      </c>
      <c r="J455" s="10" t="s">
        <v>133</v>
      </c>
      <c r="K455" s="10" t="s">
        <v>405</v>
      </c>
      <c r="L455" s="10">
        <v>590</v>
      </c>
      <c r="M455" s="10" t="s">
        <v>159</v>
      </c>
      <c r="N455" s="10" t="s">
        <v>172</v>
      </c>
      <c r="O455" s="10" t="s">
        <v>160</v>
      </c>
      <c r="P455" s="10" t="s">
        <v>120</v>
      </c>
      <c r="Q455" s="10" t="s">
        <v>406</v>
      </c>
      <c r="R455" s="10" t="s">
        <v>403</v>
      </c>
      <c r="S455" s="10">
        <v>4.95</v>
      </c>
      <c r="T455" s="11">
        <v>29.8079</v>
      </c>
      <c r="U455" s="11">
        <v>-92.153425999999996</v>
      </c>
      <c r="V455" s="10" t="s">
        <v>404</v>
      </c>
      <c r="W455" s="10">
        <v>37</v>
      </c>
      <c r="X455" s="10">
        <v>0.79</v>
      </c>
      <c r="Y455" s="10"/>
      <c r="Z455" s="10">
        <v>0.11</v>
      </c>
      <c r="AA455" s="10"/>
      <c r="AB455" s="10"/>
      <c r="AC455" s="10">
        <v>35</v>
      </c>
      <c r="AD455" s="10">
        <v>1.0900000000000001</v>
      </c>
      <c r="AE455" s="10"/>
      <c r="AF455" s="10">
        <v>0.19</v>
      </c>
      <c r="AG455" s="10"/>
      <c r="AH455" s="10"/>
      <c r="AI455" s="10" t="s">
        <v>158</v>
      </c>
      <c r="AJ455" s="12"/>
      <c r="AK455" s="9">
        <f t="shared" si="7"/>
        <v>-0.32190002976212223</v>
      </c>
    </row>
    <row r="456" spans="1:37" x14ac:dyDescent="0.25">
      <c r="A456" s="10">
        <v>455</v>
      </c>
      <c r="B456" s="10">
        <v>55</v>
      </c>
      <c r="C456" s="10" t="s">
        <v>585</v>
      </c>
      <c r="D456" s="50" t="s">
        <v>645</v>
      </c>
      <c r="E456" s="10">
        <v>2007</v>
      </c>
      <c r="F456" s="10" t="s">
        <v>142</v>
      </c>
      <c r="G456" s="10" t="s">
        <v>143</v>
      </c>
      <c r="H456" s="10" t="s">
        <v>143</v>
      </c>
      <c r="I456" s="10" t="s">
        <v>132</v>
      </c>
      <c r="J456" s="10" t="s">
        <v>133</v>
      </c>
      <c r="K456" s="10" t="s">
        <v>407</v>
      </c>
      <c r="L456" s="10">
        <v>345</v>
      </c>
      <c r="M456" s="10" t="s">
        <v>309</v>
      </c>
      <c r="N456" s="10" t="s">
        <v>132</v>
      </c>
      <c r="O456" s="10" t="s">
        <v>160</v>
      </c>
      <c r="P456" s="10" t="s">
        <v>120</v>
      </c>
      <c r="Q456" s="10" t="s">
        <v>408</v>
      </c>
      <c r="R456" s="10" t="s">
        <v>163</v>
      </c>
      <c r="S456" s="10">
        <v>1.2700000000000001E-3</v>
      </c>
      <c r="T456" s="11">
        <v>36.863058000000002</v>
      </c>
      <c r="U456" s="11">
        <v>-81.502981000000005</v>
      </c>
      <c r="V456" s="10">
        <v>2002</v>
      </c>
      <c r="W456" s="10"/>
      <c r="X456" s="10">
        <v>1924.8</v>
      </c>
      <c r="Y456" s="10"/>
      <c r="Z456" s="10"/>
      <c r="AA456" s="10"/>
      <c r="AB456" s="10"/>
      <c r="AC456" s="10"/>
      <c r="AD456" s="10"/>
      <c r="AE456" s="10"/>
      <c r="AF456" s="10"/>
      <c r="AG456" s="10"/>
      <c r="AH456" s="10"/>
      <c r="AI456" s="10" t="s">
        <v>300</v>
      </c>
      <c r="AJ456" s="12">
        <v>64</v>
      </c>
      <c r="AK456" s="9" t="e">
        <f t="shared" si="7"/>
        <v>#DIV/0!</v>
      </c>
    </row>
    <row r="457" spans="1:37" x14ac:dyDescent="0.25">
      <c r="A457" s="10">
        <v>456</v>
      </c>
      <c r="B457" s="10">
        <v>55</v>
      </c>
      <c r="C457" s="10" t="s">
        <v>585</v>
      </c>
      <c r="D457" s="50" t="s">
        <v>645</v>
      </c>
      <c r="E457" s="10">
        <v>2007</v>
      </c>
      <c r="F457" s="10" t="s">
        <v>129</v>
      </c>
      <c r="G457" s="10" t="s">
        <v>113</v>
      </c>
      <c r="H457" s="10" t="s">
        <v>419</v>
      </c>
      <c r="I457" s="10" t="s">
        <v>132</v>
      </c>
      <c r="J457" s="10" t="s">
        <v>133</v>
      </c>
      <c r="K457" s="10" t="s">
        <v>407</v>
      </c>
      <c r="L457" s="10">
        <v>345</v>
      </c>
      <c r="M457" s="10" t="s">
        <v>309</v>
      </c>
      <c r="N457" s="10" t="s">
        <v>132</v>
      </c>
      <c r="O457" s="10" t="s">
        <v>160</v>
      </c>
      <c r="P457" s="10" t="s">
        <v>120</v>
      </c>
      <c r="Q457" s="10" t="s">
        <v>408</v>
      </c>
      <c r="R457" s="10" t="s">
        <v>163</v>
      </c>
      <c r="S457" s="10">
        <v>1.2700000000000001E-3</v>
      </c>
      <c r="T457" s="11">
        <v>36.863058000000002</v>
      </c>
      <c r="U457" s="11">
        <v>-81.502981000000005</v>
      </c>
      <c r="V457" s="10">
        <v>2002</v>
      </c>
      <c r="W457" s="10"/>
      <c r="X457" s="10">
        <v>9.4</v>
      </c>
      <c r="Y457" s="10"/>
      <c r="Z457" s="10"/>
      <c r="AA457" s="10"/>
      <c r="AB457" s="10"/>
      <c r="AC457" s="10"/>
      <c r="AD457" s="10"/>
      <c r="AE457" s="10"/>
      <c r="AF457" s="10"/>
      <c r="AG457" s="10"/>
      <c r="AH457" s="10"/>
      <c r="AI457" s="10" t="s">
        <v>300</v>
      </c>
      <c r="AJ457" s="12">
        <v>55</v>
      </c>
      <c r="AK457" s="9" t="e">
        <f t="shared" si="7"/>
        <v>#DIV/0!</v>
      </c>
    </row>
    <row r="458" spans="1:37" x14ac:dyDescent="0.25">
      <c r="A458" s="10">
        <v>457</v>
      </c>
      <c r="B458" s="10">
        <v>55</v>
      </c>
      <c r="C458" s="10" t="s">
        <v>585</v>
      </c>
      <c r="D458" s="50" t="s">
        <v>645</v>
      </c>
      <c r="E458" s="10">
        <v>2007</v>
      </c>
      <c r="F458" s="10" t="s">
        <v>126</v>
      </c>
      <c r="G458" s="10" t="s">
        <v>113</v>
      </c>
      <c r="H458" s="10" t="s">
        <v>419</v>
      </c>
      <c r="I458" s="10" t="s">
        <v>132</v>
      </c>
      <c r="J458" s="10" t="s">
        <v>133</v>
      </c>
      <c r="K458" s="10" t="s">
        <v>407</v>
      </c>
      <c r="L458" s="10">
        <v>345</v>
      </c>
      <c r="M458" s="10" t="s">
        <v>309</v>
      </c>
      <c r="N458" s="10" t="s">
        <v>132</v>
      </c>
      <c r="O458" s="10" t="s">
        <v>160</v>
      </c>
      <c r="P458" s="10" t="s">
        <v>120</v>
      </c>
      <c r="Q458" s="10" t="s">
        <v>408</v>
      </c>
      <c r="R458" s="10" t="s">
        <v>163</v>
      </c>
      <c r="S458" s="10">
        <v>1.2700000000000001E-3</v>
      </c>
      <c r="T458" s="11">
        <v>36.863058000000002</v>
      </c>
      <c r="U458" s="11">
        <v>-81.502981000000005</v>
      </c>
      <c r="V458" s="10">
        <v>2002</v>
      </c>
      <c r="W458" s="10"/>
      <c r="X458" s="10">
        <v>7.4</v>
      </c>
      <c r="Y458" s="10"/>
      <c r="Z458" s="10"/>
      <c r="AA458" s="10"/>
      <c r="AB458" s="10"/>
      <c r="AC458" s="10"/>
      <c r="AD458" s="10"/>
      <c r="AE458" s="10"/>
      <c r="AF458" s="10"/>
      <c r="AG458" s="10"/>
      <c r="AH458" s="10"/>
      <c r="AI458" s="10" t="s">
        <v>300</v>
      </c>
      <c r="AJ458" s="12">
        <v>59</v>
      </c>
      <c r="AK458" s="9" t="e">
        <f t="shared" si="7"/>
        <v>#DIV/0!</v>
      </c>
    </row>
    <row r="459" spans="1:37" x14ac:dyDescent="0.25">
      <c r="A459" s="10">
        <v>458</v>
      </c>
      <c r="B459" s="10">
        <v>55</v>
      </c>
      <c r="C459" s="10" t="s">
        <v>585</v>
      </c>
      <c r="D459" s="50" t="s">
        <v>645</v>
      </c>
      <c r="E459" s="10">
        <v>2007</v>
      </c>
      <c r="F459" s="10" t="s">
        <v>125</v>
      </c>
      <c r="G459" s="10" t="s">
        <v>113</v>
      </c>
      <c r="H459" s="10" t="s">
        <v>419</v>
      </c>
      <c r="I459" s="10" t="s">
        <v>132</v>
      </c>
      <c r="J459" s="10" t="s">
        <v>133</v>
      </c>
      <c r="K459" s="10" t="s">
        <v>407</v>
      </c>
      <c r="L459" s="10">
        <v>345</v>
      </c>
      <c r="M459" s="10" t="s">
        <v>309</v>
      </c>
      <c r="N459" s="10" t="s">
        <v>132</v>
      </c>
      <c r="O459" s="10" t="s">
        <v>160</v>
      </c>
      <c r="P459" s="10" t="s">
        <v>120</v>
      </c>
      <c r="Q459" s="10" t="s">
        <v>408</v>
      </c>
      <c r="R459" s="10" t="s">
        <v>163</v>
      </c>
      <c r="S459" s="10">
        <v>1.2700000000000001E-3</v>
      </c>
      <c r="T459" s="11">
        <v>36.863058000000002</v>
      </c>
      <c r="U459" s="11">
        <v>-81.502981000000005</v>
      </c>
      <c r="V459" s="10">
        <v>2002</v>
      </c>
      <c r="W459" s="10"/>
      <c r="X459" s="10">
        <v>0.6</v>
      </c>
      <c r="Y459" s="10"/>
      <c r="Z459" s="10"/>
      <c r="AA459" s="10"/>
      <c r="AB459" s="10"/>
      <c r="AC459" s="10"/>
      <c r="AD459" s="10"/>
      <c r="AE459" s="10"/>
      <c r="AF459" s="10"/>
      <c r="AG459" s="10"/>
      <c r="AH459" s="10"/>
      <c r="AI459" s="10" t="s">
        <v>300</v>
      </c>
      <c r="AJ459" s="12">
        <v>54</v>
      </c>
      <c r="AK459" s="9" t="e">
        <f t="shared" si="7"/>
        <v>#DIV/0!</v>
      </c>
    </row>
    <row r="460" spans="1:37" x14ac:dyDescent="0.25">
      <c r="A460" s="10">
        <v>459</v>
      </c>
      <c r="B460" s="10">
        <v>55</v>
      </c>
      <c r="C460" s="10" t="s">
        <v>585</v>
      </c>
      <c r="D460" s="50" t="s">
        <v>645</v>
      </c>
      <c r="E460" s="10">
        <v>2007</v>
      </c>
      <c r="F460" s="10" t="s">
        <v>112</v>
      </c>
      <c r="G460" s="10" t="s">
        <v>113</v>
      </c>
      <c r="H460" s="10" t="s">
        <v>419</v>
      </c>
      <c r="I460" s="10" t="s">
        <v>132</v>
      </c>
      <c r="J460" s="10" t="s">
        <v>133</v>
      </c>
      <c r="K460" s="10" t="s">
        <v>407</v>
      </c>
      <c r="L460" s="10">
        <v>345</v>
      </c>
      <c r="M460" s="10" t="s">
        <v>309</v>
      </c>
      <c r="N460" s="10" t="s">
        <v>132</v>
      </c>
      <c r="O460" s="10" t="s">
        <v>160</v>
      </c>
      <c r="P460" s="10" t="s">
        <v>120</v>
      </c>
      <c r="Q460" s="10" t="s">
        <v>408</v>
      </c>
      <c r="R460" s="10" t="s">
        <v>163</v>
      </c>
      <c r="S460" s="10">
        <v>1.2700000000000001E-3</v>
      </c>
      <c r="T460" s="11">
        <v>36.863058000000002</v>
      </c>
      <c r="U460" s="11">
        <v>-81.502981000000005</v>
      </c>
      <c r="V460" s="10">
        <v>2002</v>
      </c>
      <c r="W460" s="10"/>
      <c r="X460" s="10">
        <v>1.8</v>
      </c>
      <c r="Y460" s="10"/>
      <c r="Z460" s="10"/>
      <c r="AA460" s="10"/>
      <c r="AB460" s="10"/>
      <c r="AC460" s="10"/>
      <c r="AD460" s="10"/>
      <c r="AE460" s="10"/>
      <c r="AF460" s="10"/>
      <c r="AG460" s="10"/>
      <c r="AH460" s="10"/>
      <c r="AI460" s="10" t="s">
        <v>300</v>
      </c>
      <c r="AJ460" s="12">
        <v>39</v>
      </c>
      <c r="AK460" s="9" t="e">
        <f t="shared" si="7"/>
        <v>#DIV/0!</v>
      </c>
    </row>
    <row r="461" spans="1:37" x14ac:dyDescent="0.25">
      <c r="A461" s="10">
        <v>460</v>
      </c>
      <c r="B461" s="10">
        <v>55</v>
      </c>
      <c r="C461" s="10" t="s">
        <v>585</v>
      </c>
      <c r="D461" s="50" t="s">
        <v>645</v>
      </c>
      <c r="E461" s="10">
        <v>2007</v>
      </c>
      <c r="F461" s="10" t="s">
        <v>127</v>
      </c>
      <c r="G461" s="10" t="s">
        <v>128</v>
      </c>
      <c r="H461" s="10" t="s">
        <v>419</v>
      </c>
      <c r="I461" s="10" t="s">
        <v>132</v>
      </c>
      <c r="J461" s="10" t="s">
        <v>133</v>
      </c>
      <c r="K461" s="10" t="s">
        <v>407</v>
      </c>
      <c r="L461" s="10">
        <v>345</v>
      </c>
      <c r="M461" s="10" t="s">
        <v>309</v>
      </c>
      <c r="N461" s="10" t="s">
        <v>132</v>
      </c>
      <c r="O461" s="10" t="s">
        <v>160</v>
      </c>
      <c r="P461" s="10" t="s">
        <v>120</v>
      </c>
      <c r="Q461" s="10" t="s">
        <v>408</v>
      </c>
      <c r="R461" s="10" t="s">
        <v>163</v>
      </c>
      <c r="S461" s="10">
        <v>1.2700000000000001E-3</v>
      </c>
      <c r="T461" s="11">
        <v>36.863058000000002</v>
      </c>
      <c r="U461" s="11">
        <v>-81.502981000000005</v>
      </c>
      <c r="V461" s="10">
        <v>2002</v>
      </c>
      <c r="W461" s="10"/>
      <c r="X461" s="10">
        <v>3.5</v>
      </c>
      <c r="Y461" s="10"/>
      <c r="Z461" s="10"/>
      <c r="AA461" s="10"/>
      <c r="AB461" s="10"/>
      <c r="AC461" s="10"/>
      <c r="AD461" s="10"/>
      <c r="AE461" s="10"/>
      <c r="AF461" s="10"/>
      <c r="AG461" s="10"/>
      <c r="AH461" s="10"/>
      <c r="AI461" s="10" t="s">
        <v>300</v>
      </c>
      <c r="AJ461" s="12">
        <v>66</v>
      </c>
      <c r="AK461" s="9" t="e">
        <f t="shared" si="7"/>
        <v>#DIV/0!</v>
      </c>
    </row>
    <row r="462" spans="1:37" x14ac:dyDescent="0.25">
      <c r="A462" s="10">
        <v>461</v>
      </c>
      <c r="B462" s="10">
        <v>55</v>
      </c>
      <c r="C462" s="10" t="s">
        <v>585</v>
      </c>
      <c r="D462" s="50" t="s">
        <v>645</v>
      </c>
      <c r="E462" s="10">
        <v>2007</v>
      </c>
      <c r="F462" s="10" t="s">
        <v>169</v>
      </c>
      <c r="G462" s="10" t="s">
        <v>128</v>
      </c>
      <c r="H462" s="10" t="s">
        <v>419</v>
      </c>
      <c r="I462" s="10" t="s">
        <v>132</v>
      </c>
      <c r="J462" s="10" t="s">
        <v>133</v>
      </c>
      <c r="K462" s="10" t="s">
        <v>407</v>
      </c>
      <c r="L462" s="10">
        <v>345</v>
      </c>
      <c r="M462" s="10" t="s">
        <v>309</v>
      </c>
      <c r="N462" s="10" t="s">
        <v>132</v>
      </c>
      <c r="O462" s="10" t="s">
        <v>160</v>
      </c>
      <c r="P462" s="10" t="s">
        <v>120</v>
      </c>
      <c r="Q462" s="10" t="s">
        <v>408</v>
      </c>
      <c r="R462" s="10" t="s">
        <v>163</v>
      </c>
      <c r="S462" s="10">
        <v>1.2700000000000001E-3</v>
      </c>
      <c r="T462" s="11">
        <v>36.863058000000002</v>
      </c>
      <c r="U462" s="11">
        <v>-81.502981000000005</v>
      </c>
      <c r="V462" s="10">
        <v>2002</v>
      </c>
      <c r="W462" s="10"/>
      <c r="X462" s="10">
        <v>0.5</v>
      </c>
      <c r="Y462" s="10"/>
      <c r="Z462" s="10"/>
      <c r="AA462" s="10"/>
      <c r="AB462" s="10"/>
      <c r="AC462" s="10"/>
      <c r="AD462" s="10"/>
      <c r="AE462" s="10"/>
      <c r="AF462" s="10"/>
      <c r="AG462" s="10"/>
      <c r="AH462" s="10"/>
      <c r="AI462" s="10" t="s">
        <v>300</v>
      </c>
      <c r="AJ462" s="12">
        <v>12</v>
      </c>
      <c r="AK462" s="9" t="e">
        <f t="shared" si="7"/>
        <v>#DIV/0!</v>
      </c>
    </row>
    <row r="463" spans="1:37" x14ac:dyDescent="0.25">
      <c r="A463" s="10">
        <v>462</v>
      </c>
      <c r="B463" s="10">
        <v>55</v>
      </c>
      <c r="C463" s="10" t="s">
        <v>585</v>
      </c>
      <c r="D463" s="50" t="s">
        <v>645</v>
      </c>
      <c r="E463" s="10">
        <v>2007</v>
      </c>
      <c r="F463" s="10" t="s">
        <v>142</v>
      </c>
      <c r="G463" s="10" t="s">
        <v>143</v>
      </c>
      <c r="H463" s="10" t="s">
        <v>143</v>
      </c>
      <c r="I463" s="10" t="s">
        <v>132</v>
      </c>
      <c r="J463" s="10" t="s">
        <v>133</v>
      </c>
      <c r="K463" s="10" t="s">
        <v>409</v>
      </c>
      <c r="L463" s="10">
        <v>329</v>
      </c>
      <c r="M463" s="10" t="s">
        <v>410</v>
      </c>
      <c r="N463" s="10" t="s">
        <v>132</v>
      </c>
      <c r="O463" s="10" t="s">
        <v>160</v>
      </c>
      <c r="P463" s="10" t="s">
        <v>120</v>
      </c>
      <c r="Q463" s="10" t="s">
        <v>408</v>
      </c>
      <c r="R463" s="10" t="s">
        <v>163</v>
      </c>
      <c r="S463" s="10">
        <v>1.2700000000000001E-3</v>
      </c>
      <c r="T463" s="11">
        <v>36.863058000000002</v>
      </c>
      <c r="U463" s="11">
        <v>-81.502981000000005</v>
      </c>
      <c r="V463" s="10">
        <v>2002</v>
      </c>
      <c r="W463" s="10"/>
      <c r="X463" s="10">
        <v>1924.8</v>
      </c>
      <c r="Y463" s="10"/>
      <c r="Z463" s="10"/>
      <c r="AA463" s="10"/>
      <c r="AB463" s="10"/>
      <c r="AC463" s="10"/>
      <c r="AD463" s="10"/>
      <c r="AE463" s="10"/>
      <c r="AF463" s="10"/>
      <c r="AG463" s="10"/>
      <c r="AH463" s="10"/>
      <c r="AI463" s="10" t="s">
        <v>300</v>
      </c>
      <c r="AJ463" s="12">
        <v>77</v>
      </c>
      <c r="AK463" s="9" t="e">
        <f t="shared" si="7"/>
        <v>#DIV/0!</v>
      </c>
    </row>
    <row r="464" spans="1:37" x14ac:dyDescent="0.25">
      <c r="A464" s="10">
        <v>463</v>
      </c>
      <c r="B464" s="10">
        <v>55</v>
      </c>
      <c r="C464" s="10" t="s">
        <v>585</v>
      </c>
      <c r="D464" s="50" t="s">
        <v>645</v>
      </c>
      <c r="E464" s="10">
        <v>2007</v>
      </c>
      <c r="F464" s="10" t="s">
        <v>129</v>
      </c>
      <c r="G464" s="10" t="s">
        <v>113</v>
      </c>
      <c r="H464" s="10" t="s">
        <v>419</v>
      </c>
      <c r="I464" s="10" t="s">
        <v>132</v>
      </c>
      <c r="J464" s="10" t="s">
        <v>133</v>
      </c>
      <c r="K464" s="10" t="s">
        <v>409</v>
      </c>
      <c r="L464" s="10">
        <v>329</v>
      </c>
      <c r="M464" s="10" t="s">
        <v>410</v>
      </c>
      <c r="N464" s="10" t="s">
        <v>132</v>
      </c>
      <c r="O464" s="10" t="s">
        <v>160</v>
      </c>
      <c r="P464" s="10" t="s">
        <v>120</v>
      </c>
      <c r="Q464" s="10" t="s">
        <v>408</v>
      </c>
      <c r="R464" s="10" t="s">
        <v>163</v>
      </c>
      <c r="S464" s="10">
        <v>1.2700000000000001E-3</v>
      </c>
      <c r="T464" s="11">
        <v>36.863058000000002</v>
      </c>
      <c r="U464" s="11">
        <v>-81.502981000000005</v>
      </c>
      <c r="V464" s="10">
        <v>2002</v>
      </c>
      <c r="W464" s="10"/>
      <c r="X464" s="10">
        <v>9.4</v>
      </c>
      <c r="Y464" s="10"/>
      <c r="Z464" s="10"/>
      <c r="AA464" s="10"/>
      <c r="AB464" s="10"/>
      <c r="AC464" s="10"/>
      <c r="AD464" s="10"/>
      <c r="AE464" s="10"/>
      <c r="AF464" s="10"/>
      <c r="AG464" s="10"/>
      <c r="AH464" s="10"/>
      <c r="AI464" s="10" t="s">
        <v>300</v>
      </c>
      <c r="AJ464" s="12">
        <v>63</v>
      </c>
      <c r="AK464" s="9" t="e">
        <f t="shared" si="7"/>
        <v>#DIV/0!</v>
      </c>
    </row>
    <row r="465" spans="1:37" x14ac:dyDescent="0.25">
      <c r="A465" s="10">
        <v>464</v>
      </c>
      <c r="B465" s="10">
        <v>55</v>
      </c>
      <c r="C465" s="10" t="s">
        <v>585</v>
      </c>
      <c r="D465" s="50" t="s">
        <v>645</v>
      </c>
      <c r="E465" s="10">
        <v>2007</v>
      </c>
      <c r="F465" s="10" t="s">
        <v>126</v>
      </c>
      <c r="G465" s="10" t="s">
        <v>113</v>
      </c>
      <c r="H465" s="10" t="s">
        <v>419</v>
      </c>
      <c r="I465" s="10" t="s">
        <v>132</v>
      </c>
      <c r="J465" s="10" t="s">
        <v>133</v>
      </c>
      <c r="K465" s="10" t="s">
        <v>409</v>
      </c>
      <c r="L465" s="10">
        <v>329</v>
      </c>
      <c r="M465" s="10" t="s">
        <v>410</v>
      </c>
      <c r="N465" s="10" t="s">
        <v>132</v>
      </c>
      <c r="O465" s="10" t="s">
        <v>160</v>
      </c>
      <c r="P465" s="10" t="s">
        <v>120</v>
      </c>
      <c r="Q465" s="10" t="s">
        <v>408</v>
      </c>
      <c r="R465" s="10" t="s">
        <v>163</v>
      </c>
      <c r="S465" s="10">
        <v>1.2700000000000001E-3</v>
      </c>
      <c r="T465" s="11">
        <v>36.863058000000002</v>
      </c>
      <c r="U465" s="11">
        <v>-81.502981000000005</v>
      </c>
      <c r="V465" s="10">
        <v>2002</v>
      </c>
      <c r="W465" s="10"/>
      <c r="X465" s="10">
        <v>7.4</v>
      </c>
      <c r="Y465" s="10"/>
      <c r="Z465" s="10"/>
      <c r="AA465" s="10"/>
      <c r="AB465" s="10"/>
      <c r="AC465" s="10"/>
      <c r="AD465" s="10"/>
      <c r="AE465" s="10"/>
      <c r="AF465" s="10"/>
      <c r="AG465" s="10"/>
      <c r="AH465" s="10"/>
      <c r="AI465" s="10" t="s">
        <v>300</v>
      </c>
      <c r="AJ465" s="12">
        <v>66</v>
      </c>
      <c r="AK465" s="9" t="e">
        <f t="shared" si="7"/>
        <v>#DIV/0!</v>
      </c>
    </row>
    <row r="466" spans="1:37" x14ac:dyDescent="0.25">
      <c r="A466" s="10">
        <v>465</v>
      </c>
      <c r="B466" s="10">
        <v>55</v>
      </c>
      <c r="C466" s="10" t="s">
        <v>585</v>
      </c>
      <c r="D466" s="50" t="s">
        <v>645</v>
      </c>
      <c r="E466" s="10">
        <v>2007</v>
      </c>
      <c r="F466" s="10" t="s">
        <v>125</v>
      </c>
      <c r="G466" s="10" t="s">
        <v>113</v>
      </c>
      <c r="H466" s="10" t="s">
        <v>419</v>
      </c>
      <c r="I466" s="10" t="s">
        <v>132</v>
      </c>
      <c r="J466" s="10" t="s">
        <v>133</v>
      </c>
      <c r="K466" s="10" t="s">
        <v>409</v>
      </c>
      <c r="L466" s="10">
        <v>329</v>
      </c>
      <c r="M466" s="10" t="s">
        <v>410</v>
      </c>
      <c r="N466" s="10" t="s">
        <v>132</v>
      </c>
      <c r="O466" s="10" t="s">
        <v>160</v>
      </c>
      <c r="P466" s="10" t="s">
        <v>120</v>
      </c>
      <c r="Q466" s="10" t="s">
        <v>408</v>
      </c>
      <c r="R466" s="10" t="s">
        <v>163</v>
      </c>
      <c r="S466" s="10">
        <v>1.2700000000000001E-3</v>
      </c>
      <c r="T466" s="11">
        <v>36.863058000000002</v>
      </c>
      <c r="U466" s="11">
        <v>-81.502981000000005</v>
      </c>
      <c r="V466" s="10">
        <v>2002</v>
      </c>
      <c r="W466" s="10"/>
      <c r="X466" s="10">
        <v>0.6</v>
      </c>
      <c r="Y466" s="10"/>
      <c r="Z466" s="10"/>
      <c r="AA466" s="10"/>
      <c r="AB466" s="10"/>
      <c r="AC466" s="10"/>
      <c r="AD466" s="10"/>
      <c r="AE466" s="10"/>
      <c r="AF466" s="10"/>
      <c r="AG466" s="10"/>
      <c r="AH466" s="10"/>
      <c r="AI466" s="10" t="s">
        <v>300</v>
      </c>
      <c r="AJ466" s="12">
        <v>46</v>
      </c>
      <c r="AK466" s="9" t="e">
        <f t="shared" ref="AK466:AK508" si="8">LN(X466/AD466)</f>
        <v>#DIV/0!</v>
      </c>
    </row>
    <row r="467" spans="1:37" x14ac:dyDescent="0.25">
      <c r="A467" s="10">
        <v>466</v>
      </c>
      <c r="B467" s="10">
        <v>55</v>
      </c>
      <c r="C467" s="10" t="s">
        <v>585</v>
      </c>
      <c r="D467" s="50" t="s">
        <v>645</v>
      </c>
      <c r="E467" s="10">
        <v>2007</v>
      </c>
      <c r="F467" s="10" t="s">
        <v>112</v>
      </c>
      <c r="G467" s="10" t="s">
        <v>113</v>
      </c>
      <c r="H467" s="10" t="s">
        <v>419</v>
      </c>
      <c r="I467" s="10" t="s">
        <v>132</v>
      </c>
      <c r="J467" s="10" t="s">
        <v>133</v>
      </c>
      <c r="K467" s="10" t="s">
        <v>409</v>
      </c>
      <c r="L467" s="10">
        <v>329</v>
      </c>
      <c r="M467" s="10" t="s">
        <v>410</v>
      </c>
      <c r="N467" s="10" t="s">
        <v>132</v>
      </c>
      <c r="O467" s="10" t="s">
        <v>160</v>
      </c>
      <c r="P467" s="10" t="s">
        <v>120</v>
      </c>
      <c r="Q467" s="10" t="s">
        <v>408</v>
      </c>
      <c r="R467" s="10" t="s">
        <v>163</v>
      </c>
      <c r="S467" s="10">
        <v>1.2700000000000001E-3</v>
      </c>
      <c r="T467" s="11">
        <v>36.863058000000002</v>
      </c>
      <c r="U467" s="11">
        <v>-81.502981000000005</v>
      </c>
      <c r="V467" s="10">
        <v>2002</v>
      </c>
      <c r="W467" s="10"/>
      <c r="X467" s="10">
        <v>1.8</v>
      </c>
      <c r="Y467" s="10"/>
      <c r="Z467" s="10"/>
      <c r="AA467" s="10"/>
      <c r="AB467" s="10"/>
      <c r="AC467" s="10"/>
      <c r="AD467" s="10"/>
      <c r="AE467" s="10"/>
      <c r="AF467" s="10"/>
      <c r="AG467" s="10"/>
      <c r="AH467" s="10"/>
      <c r="AI467" s="10" t="s">
        <v>300</v>
      </c>
      <c r="AJ467" s="12">
        <v>50</v>
      </c>
      <c r="AK467" s="9" t="e">
        <f t="shared" si="8"/>
        <v>#DIV/0!</v>
      </c>
    </row>
    <row r="468" spans="1:37" x14ac:dyDescent="0.25">
      <c r="A468" s="10">
        <v>467</v>
      </c>
      <c r="B468" s="10">
        <v>55</v>
      </c>
      <c r="C468" s="10" t="s">
        <v>585</v>
      </c>
      <c r="D468" s="50" t="s">
        <v>645</v>
      </c>
      <c r="E468" s="10">
        <v>2007</v>
      </c>
      <c r="F468" s="10" t="s">
        <v>127</v>
      </c>
      <c r="G468" s="10" t="s">
        <v>128</v>
      </c>
      <c r="H468" s="10" t="s">
        <v>419</v>
      </c>
      <c r="I468" s="10" t="s">
        <v>132</v>
      </c>
      <c r="J468" s="10" t="s">
        <v>133</v>
      </c>
      <c r="K468" s="10" t="s">
        <v>409</v>
      </c>
      <c r="L468" s="10">
        <v>329</v>
      </c>
      <c r="M468" s="10" t="s">
        <v>410</v>
      </c>
      <c r="N468" s="10" t="s">
        <v>132</v>
      </c>
      <c r="O468" s="10" t="s">
        <v>160</v>
      </c>
      <c r="P468" s="10" t="s">
        <v>120</v>
      </c>
      <c r="Q468" s="10" t="s">
        <v>408</v>
      </c>
      <c r="R468" s="10" t="s">
        <v>163</v>
      </c>
      <c r="S468" s="10">
        <v>1.2700000000000001E-3</v>
      </c>
      <c r="T468" s="11">
        <v>36.863058000000002</v>
      </c>
      <c r="U468" s="11">
        <v>-81.502981000000005</v>
      </c>
      <c r="V468" s="10">
        <v>2002</v>
      </c>
      <c r="W468" s="10"/>
      <c r="X468" s="10">
        <v>3.5</v>
      </c>
      <c r="Y468" s="10"/>
      <c r="Z468" s="10"/>
      <c r="AA468" s="10"/>
      <c r="AB468" s="10"/>
      <c r="AC468" s="10"/>
      <c r="AD468" s="10"/>
      <c r="AE468" s="10"/>
      <c r="AF468" s="10"/>
      <c r="AG468" s="10"/>
      <c r="AH468" s="10"/>
      <c r="AI468" s="10" t="s">
        <v>300</v>
      </c>
      <c r="AJ468" s="12">
        <v>74</v>
      </c>
      <c r="AK468" s="9" t="e">
        <f t="shared" si="8"/>
        <v>#DIV/0!</v>
      </c>
    </row>
    <row r="469" spans="1:37" x14ac:dyDescent="0.25">
      <c r="A469" s="10">
        <v>468</v>
      </c>
      <c r="B469" s="10">
        <v>55</v>
      </c>
      <c r="C469" s="10" t="s">
        <v>585</v>
      </c>
      <c r="D469" s="50" t="s">
        <v>645</v>
      </c>
      <c r="E469" s="10">
        <v>2007</v>
      </c>
      <c r="F469" s="10" t="s">
        <v>169</v>
      </c>
      <c r="G469" s="10" t="s">
        <v>128</v>
      </c>
      <c r="H469" s="10" t="s">
        <v>419</v>
      </c>
      <c r="I469" s="10" t="s">
        <v>132</v>
      </c>
      <c r="J469" s="10" t="s">
        <v>133</v>
      </c>
      <c r="K469" s="10" t="s">
        <v>409</v>
      </c>
      <c r="L469" s="10">
        <v>329</v>
      </c>
      <c r="M469" s="10" t="s">
        <v>410</v>
      </c>
      <c r="N469" s="10" t="s">
        <v>132</v>
      </c>
      <c r="O469" s="10" t="s">
        <v>160</v>
      </c>
      <c r="P469" s="10" t="s">
        <v>120</v>
      </c>
      <c r="Q469" s="10" t="s">
        <v>408</v>
      </c>
      <c r="R469" s="10" t="s">
        <v>163</v>
      </c>
      <c r="S469" s="10">
        <v>1.2700000000000001E-3</v>
      </c>
      <c r="T469" s="11">
        <v>36.863058000000002</v>
      </c>
      <c r="U469" s="11">
        <v>-81.502981000000005</v>
      </c>
      <c r="V469" s="10">
        <v>2002</v>
      </c>
      <c r="W469" s="10"/>
      <c r="X469" s="10">
        <v>0.5</v>
      </c>
      <c r="Y469" s="10"/>
      <c r="Z469" s="10"/>
      <c r="AA469" s="10"/>
      <c r="AB469" s="10"/>
      <c r="AC469" s="10"/>
      <c r="AD469" s="10"/>
      <c r="AE469" s="10"/>
      <c r="AF469" s="10"/>
      <c r="AG469" s="10"/>
      <c r="AH469" s="10"/>
      <c r="AI469" s="10" t="s">
        <v>300</v>
      </c>
      <c r="AJ469" s="12">
        <v>17</v>
      </c>
      <c r="AK469" s="9" t="e">
        <f t="shared" si="8"/>
        <v>#DIV/0!</v>
      </c>
    </row>
    <row r="470" spans="1:37" x14ac:dyDescent="0.25">
      <c r="A470" s="10">
        <v>469</v>
      </c>
      <c r="B470" s="10">
        <v>56</v>
      </c>
      <c r="C470" s="10" t="s">
        <v>586</v>
      </c>
      <c r="D470" s="50" t="s">
        <v>646</v>
      </c>
      <c r="E470" s="10">
        <v>2009</v>
      </c>
      <c r="F470" s="10" t="s">
        <v>142</v>
      </c>
      <c r="G470" s="10" t="s">
        <v>143</v>
      </c>
      <c r="H470" s="10" t="s">
        <v>143</v>
      </c>
      <c r="I470" s="10" t="s">
        <v>114</v>
      </c>
      <c r="J470" s="10" t="s">
        <v>115</v>
      </c>
      <c r="K470" s="10" t="s">
        <v>411</v>
      </c>
      <c r="L470" s="10">
        <v>1000</v>
      </c>
      <c r="M470" s="10" t="s">
        <v>117</v>
      </c>
      <c r="N470" s="10" t="s">
        <v>118</v>
      </c>
      <c r="O470" s="10" t="s">
        <v>119</v>
      </c>
      <c r="P470" s="10" t="s">
        <v>120</v>
      </c>
      <c r="Q470" s="10" t="s">
        <v>412</v>
      </c>
      <c r="R470" s="10" t="s">
        <v>358</v>
      </c>
      <c r="S470" s="10">
        <v>0.28000000000000003</v>
      </c>
      <c r="T470" s="11">
        <v>38.9865548</v>
      </c>
      <c r="U470" s="11">
        <v>-76.938823589999998</v>
      </c>
      <c r="V470" s="10" t="s">
        <v>413</v>
      </c>
      <c r="W470" s="10">
        <v>15</v>
      </c>
      <c r="X470" s="10">
        <v>137</v>
      </c>
      <c r="Y470" s="10"/>
      <c r="Z470" s="10"/>
      <c r="AA470" s="10"/>
      <c r="AB470" s="10"/>
      <c r="AC470" s="10">
        <v>15</v>
      </c>
      <c r="AD470" s="10">
        <v>8</v>
      </c>
      <c r="AE470" s="10"/>
      <c r="AF470" s="10"/>
      <c r="AG470" s="10"/>
      <c r="AH470" s="10"/>
      <c r="AI470" s="10" t="s">
        <v>158</v>
      </c>
      <c r="AJ470" s="12"/>
      <c r="AK470" s="9">
        <f t="shared" si="8"/>
        <v>2.8405393841482889</v>
      </c>
    </row>
    <row r="471" spans="1:37" x14ac:dyDescent="0.25">
      <c r="A471" s="10">
        <v>470</v>
      </c>
      <c r="B471" s="10">
        <v>56</v>
      </c>
      <c r="C471" s="10" t="s">
        <v>586</v>
      </c>
      <c r="D471" s="50" t="s">
        <v>646</v>
      </c>
      <c r="E471" s="10">
        <v>2009</v>
      </c>
      <c r="F471" s="10" t="s">
        <v>129</v>
      </c>
      <c r="G471" s="10" t="s">
        <v>113</v>
      </c>
      <c r="H471" s="10" t="s">
        <v>419</v>
      </c>
      <c r="I471" s="10" t="s">
        <v>114</v>
      </c>
      <c r="J471" s="10" t="s">
        <v>115</v>
      </c>
      <c r="K471" s="10" t="s">
        <v>411</v>
      </c>
      <c r="L471" s="10">
        <v>1000</v>
      </c>
      <c r="M471" s="10" t="s">
        <v>117</v>
      </c>
      <c r="N471" s="10" t="s">
        <v>118</v>
      </c>
      <c r="O471" s="10" t="s">
        <v>119</v>
      </c>
      <c r="P471" s="10" t="s">
        <v>120</v>
      </c>
      <c r="Q471" s="10" t="s">
        <v>412</v>
      </c>
      <c r="R471" s="10" t="s">
        <v>358</v>
      </c>
      <c r="S471" s="10">
        <v>0.28000000000000003</v>
      </c>
      <c r="T471" s="11">
        <v>38.9865548</v>
      </c>
      <c r="U471" s="11">
        <v>-76.938823589999998</v>
      </c>
      <c r="V471" s="10" t="s">
        <v>413</v>
      </c>
      <c r="W471" s="10">
        <v>15</v>
      </c>
      <c r="X471" s="10">
        <v>3.1</v>
      </c>
      <c r="Y471" s="10"/>
      <c r="Z471" s="10"/>
      <c r="AA471" s="10"/>
      <c r="AB471" s="10"/>
      <c r="AC471" s="10">
        <v>15</v>
      </c>
      <c r="AD471" s="10">
        <v>2.4</v>
      </c>
      <c r="AE471" s="10"/>
      <c r="AF471" s="10"/>
      <c r="AG471" s="10"/>
      <c r="AH471" s="10"/>
      <c r="AI471" s="10" t="s">
        <v>158</v>
      </c>
      <c r="AJ471" s="12"/>
    </row>
    <row r="472" spans="1:37" x14ac:dyDescent="0.25">
      <c r="A472" s="10">
        <v>471</v>
      </c>
      <c r="B472" s="10">
        <v>56</v>
      </c>
      <c r="C472" s="10" t="s">
        <v>586</v>
      </c>
      <c r="D472" s="50" t="s">
        <v>646</v>
      </c>
      <c r="E472" s="10">
        <v>2009</v>
      </c>
      <c r="F472" s="10" t="s">
        <v>112</v>
      </c>
      <c r="G472" s="10" t="s">
        <v>113</v>
      </c>
      <c r="H472" s="10" t="s">
        <v>419</v>
      </c>
      <c r="I472" s="10" t="s">
        <v>114</v>
      </c>
      <c r="J472" s="10" t="s">
        <v>115</v>
      </c>
      <c r="K472" s="10" t="s">
        <v>411</v>
      </c>
      <c r="L472" s="10">
        <v>1000</v>
      </c>
      <c r="M472" s="10" t="s">
        <v>117</v>
      </c>
      <c r="N472" s="10" t="s">
        <v>118</v>
      </c>
      <c r="O472" s="10" t="s">
        <v>119</v>
      </c>
      <c r="P472" s="10" t="s">
        <v>120</v>
      </c>
      <c r="Q472" s="10" t="s">
        <v>412</v>
      </c>
      <c r="R472" s="10" t="s">
        <v>358</v>
      </c>
      <c r="S472" s="10">
        <v>0.28000000000000003</v>
      </c>
      <c r="T472" s="11">
        <v>38.9865548</v>
      </c>
      <c r="U472" s="11">
        <v>-76.938823589999998</v>
      </c>
      <c r="V472" s="10" t="s">
        <v>413</v>
      </c>
      <c r="W472" s="10">
        <v>15</v>
      </c>
      <c r="X472" s="10">
        <v>1.4</v>
      </c>
      <c r="Y472" s="10"/>
      <c r="Z472" s="10"/>
      <c r="AA472" s="10"/>
      <c r="AB472" s="10"/>
      <c r="AC472" s="10">
        <v>15</v>
      </c>
      <c r="AD472" s="10">
        <v>1.2</v>
      </c>
      <c r="AE472" s="10"/>
      <c r="AF472" s="10"/>
      <c r="AG472" s="10"/>
      <c r="AH472" s="10"/>
      <c r="AI472" s="10" t="s">
        <v>158</v>
      </c>
      <c r="AJ472" s="12"/>
    </row>
    <row r="473" spans="1:37" x14ac:dyDescent="0.25">
      <c r="A473" s="10">
        <v>472</v>
      </c>
      <c r="B473" s="10">
        <v>56</v>
      </c>
      <c r="C473" s="10" t="s">
        <v>586</v>
      </c>
      <c r="D473" s="50" t="s">
        <v>646</v>
      </c>
      <c r="E473" s="10">
        <v>2009</v>
      </c>
      <c r="F473" s="10" t="s">
        <v>299</v>
      </c>
      <c r="G473" s="10" t="s">
        <v>113</v>
      </c>
      <c r="H473" s="10" t="s">
        <v>419</v>
      </c>
      <c r="I473" s="10" t="s">
        <v>114</v>
      </c>
      <c r="J473" s="10" t="s">
        <v>115</v>
      </c>
      <c r="K473" s="10" t="s">
        <v>411</v>
      </c>
      <c r="L473" s="10">
        <v>1000</v>
      </c>
      <c r="M473" s="10" t="s">
        <v>117</v>
      </c>
      <c r="N473" s="10" t="s">
        <v>118</v>
      </c>
      <c r="O473" s="10" t="s">
        <v>119</v>
      </c>
      <c r="P473" s="10" t="s">
        <v>120</v>
      </c>
      <c r="Q473" s="10" t="s">
        <v>412</v>
      </c>
      <c r="R473" s="10" t="s">
        <v>358</v>
      </c>
      <c r="S473" s="10">
        <v>0.28000000000000003</v>
      </c>
      <c r="T473" s="11">
        <v>38.9865548</v>
      </c>
      <c r="U473" s="11">
        <v>-76.938823589999998</v>
      </c>
      <c r="V473" s="10" t="s">
        <v>413</v>
      </c>
      <c r="W473" s="10">
        <v>15</v>
      </c>
      <c r="X473" s="10">
        <v>7.0000000000000007E-2</v>
      </c>
      <c r="Y473" s="10"/>
      <c r="Z473" s="10"/>
      <c r="AA473" s="10"/>
      <c r="AB473" s="10"/>
      <c r="AC473" s="10">
        <v>15</v>
      </c>
      <c r="AD473" s="10">
        <v>2.5000000000000001E-2</v>
      </c>
      <c r="AE473" s="10"/>
      <c r="AF473" s="10"/>
      <c r="AG473" s="10"/>
      <c r="AH473" s="10"/>
      <c r="AI473" s="10" t="s">
        <v>158</v>
      </c>
      <c r="AJ473" s="12"/>
    </row>
    <row r="474" spans="1:37" x14ac:dyDescent="0.25">
      <c r="A474" s="10">
        <v>473</v>
      </c>
      <c r="B474" s="10">
        <v>56</v>
      </c>
      <c r="C474" s="10" t="s">
        <v>586</v>
      </c>
      <c r="D474" s="50" t="s">
        <v>646</v>
      </c>
      <c r="E474" s="10">
        <v>2009</v>
      </c>
      <c r="F474" s="10" t="s">
        <v>126</v>
      </c>
      <c r="G474" s="10" t="s">
        <v>113</v>
      </c>
      <c r="H474" s="10" t="s">
        <v>419</v>
      </c>
      <c r="I474" s="10" t="s">
        <v>114</v>
      </c>
      <c r="J474" s="10" t="s">
        <v>115</v>
      </c>
      <c r="K474" s="10" t="s">
        <v>411</v>
      </c>
      <c r="L474" s="10">
        <v>1000</v>
      </c>
      <c r="M474" s="10" t="s">
        <v>117</v>
      </c>
      <c r="N474" s="10" t="s">
        <v>118</v>
      </c>
      <c r="O474" s="10" t="s">
        <v>119</v>
      </c>
      <c r="P474" s="10" t="s">
        <v>120</v>
      </c>
      <c r="Q474" s="10" t="s">
        <v>412</v>
      </c>
      <c r="R474" s="10" t="s">
        <v>358</v>
      </c>
      <c r="S474" s="10">
        <v>0.28000000000000003</v>
      </c>
      <c r="T474" s="11">
        <v>38.9865548</v>
      </c>
      <c r="U474" s="11">
        <v>-76.938823589999998</v>
      </c>
      <c r="V474" s="10" t="s">
        <v>413</v>
      </c>
      <c r="W474" s="10">
        <v>15</v>
      </c>
      <c r="X474" s="10">
        <v>1.7</v>
      </c>
      <c r="Y474" s="10"/>
      <c r="Z474" s="10"/>
      <c r="AA474" s="10"/>
      <c r="AB474" s="10"/>
      <c r="AC474" s="10">
        <v>15</v>
      </c>
      <c r="AD474" s="10">
        <v>1.2</v>
      </c>
      <c r="AE474" s="10"/>
      <c r="AF474" s="10"/>
      <c r="AG474" s="10"/>
      <c r="AH474" s="10"/>
      <c r="AI474" s="10" t="s">
        <v>158</v>
      </c>
      <c r="AJ474" s="12"/>
    </row>
    <row r="475" spans="1:37" x14ac:dyDescent="0.25">
      <c r="A475" s="10">
        <v>474</v>
      </c>
      <c r="B475" s="10">
        <v>56</v>
      </c>
      <c r="C475" s="10" t="s">
        <v>586</v>
      </c>
      <c r="D475" s="50" t="s">
        <v>646</v>
      </c>
      <c r="E475" s="10">
        <v>2009</v>
      </c>
      <c r="F475" s="10" t="s">
        <v>127</v>
      </c>
      <c r="G475" s="10" t="s">
        <v>128</v>
      </c>
      <c r="H475" s="10" t="s">
        <v>419</v>
      </c>
      <c r="I475" s="10" t="s">
        <v>114</v>
      </c>
      <c r="J475" s="10" t="s">
        <v>115</v>
      </c>
      <c r="K475" s="10" t="s">
        <v>411</v>
      </c>
      <c r="L475" s="10">
        <v>1000</v>
      </c>
      <c r="M475" s="10" t="s">
        <v>117</v>
      </c>
      <c r="N475" s="10" t="s">
        <v>118</v>
      </c>
      <c r="O475" s="10" t="s">
        <v>119</v>
      </c>
      <c r="P475" s="10" t="s">
        <v>120</v>
      </c>
      <c r="Q475" s="10" t="s">
        <v>412</v>
      </c>
      <c r="R475" s="10" t="s">
        <v>358</v>
      </c>
      <c r="S475" s="10">
        <v>0.28000000000000003</v>
      </c>
      <c r="T475" s="11">
        <v>38.9865548</v>
      </c>
      <c r="U475" s="11">
        <v>-76.938823589999998</v>
      </c>
      <c r="V475" s="10" t="s">
        <v>413</v>
      </c>
      <c r="W475" s="10">
        <v>15</v>
      </c>
      <c r="X475" s="10">
        <v>0.41</v>
      </c>
      <c r="Y475" s="10"/>
      <c r="Z475" s="10"/>
      <c r="AA475" s="10"/>
      <c r="AB475" s="10"/>
      <c r="AC475" s="10">
        <v>15</v>
      </c>
      <c r="AD475" s="10">
        <v>0.27</v>
      </c>
      <c r="AE475" s="10"/>
      <c r="AF475" s="10"/>
      <c r="AG475" s="10"/>
      <c r="AH475" s="10"/>
      <c r="AI475" s="10" t="s">
        <v>158</v>
      </c>
      <c r="AJ475" s="12"/>
    </row>
    <row r="476" spans="1:37" x14ac:dyDescent="0.25">
      <c r="A476" s="10">
        <v>475</v>
      </c>
      <c r="B476" s="10">
        <v>56</v>
      </c>
      <c r="C476" s="10" t="s">
        <v>586</v>
      </c>
      <c r="D476" s="50" t="s">
        <v>646</v>
      </c>
      <c r="E476" s="10">
        <v>2009</v>
      </c>
      <c r="F476" s="10" t="s">
        <v>142</v>
      </c>
      <c r="G476" s="10" t="s">
        <v>143</v>
      </c>
      <c r="H476" s="10" t="s">
        <v>143</v>
      </c>
      <c r="I476" s="10" t="s">
        <v>114</v>
      </c>
      <c r="J476" s="10" t="s">
        <v>115</v>
      </c>
      <c r="K476" s="10" t="s">
        <v>411</v>
      </c>
      <c r="L476" s="10">
        <v>1000</v>
      </c>
      <c r="M476" s="10" t="s">
        <v>117</v>
      </c>
      <c r="N476" s="10" t="s">
        <v>118</v>
      </c>
      <c r="O476" s="10" t="s">
        <v>119</v>
      </c>
      <c r="P476" s="10" t="s">
        <v>120</v>
      </c>
      <c r="Q476" s="10" t="s">
        <v>414</v>
      </c>
      <c r="R476" s="10" t="s">
        <v>358</v>
      </c>
      <c r="S476" s="10">
        <v>0.45</v>
      </c>
      <c r="T476" s="11">
        <v>38.997936029999998</v>
      </c>
      <c r="U476" s="11">
        <v>-77.027995439999998</v>
      </c>
      <c r="V476" s="10" t="s">
        <v>413</v>
      </c>
      <c r="W476" s="10">
        <v>15</v>
      </c>
      <c r="X476" s="10">
        <v>66</v>
      </c>
      <c r="Y476" s="10"/>
      <c r="Z476" s="10"/>
      <c r="AA476" s="10"/>
      <c r="AB476" s="10"/>
      <c r="AC476" s="10">
        <v>15</v>
      </c>
      <c r="AD476" s="10">
        <v>5</v>
      </c>
      <c r="AE476" s="10"/>
      <c r="AF476" s="10"/>
      <c r="AG476" s="10"/>
      <c r="AH476" s="10"/>
      <c r="AI476" s="10" t="s">
        <v>158</v>
      </c>
      <c r="AJ476" s="12"/>
    </row>
    <row r="477" spans="1:37" x14ac:dyDescent="0.25">
      <c r="A477" s="10">
        <v>476</v>
      </c>
      <c r="B477" s="10">
        <v>56</v>
      </c>
      <c r="C477" s="10" t="s">
        <v>586</v>
      </c>
      <c r="D477" s="50" t="s">
        <v>646</v>
      </c>
      <c r="E477" s="10">
        <v>2009</v>
      </c>
      <c r="F477" s="10" t="s">
        <v>129</v>
      </c>
      <c r="G477" s="10" t="s">
        <v>113</v>
      </c>
      <c r="H477" s="10" t="s">
        <v>419</v>
      </c>
      <c r="I477" s="10" t="s">
        <v>114</v>
      </c>
      <c r="J477" s="10" t="s">
        <v>115</v>
      </c>
      <c r="K477" s="10" t="s">
        <v>411</v>
      </c>
      <c r="L477" s="10">
        <v>1000</v>
      </c>
      <c r="M477" s="10" t="s">
        <v>117</v>
      </c>
      <c r="N477" s="10" t="s">
        <v>118</v>
      </c>
      <c r="O477" s="10" t="s">
        <v>119</v>
      </c>
      <c r="P477" s="10" t="s">
        <v>120</v>
      </c>
      <c r="Q477" s="10" t="s">
        <v>414</v>
      </c>
      <c r="R477" s="10" t="s">
        <v>358</v>
      </c>
      <c r="S477" s="10">
        <v>0.45</v>
      </c>
      <c r="T477" s="11">
        <v>38.997936029999998</v>
      </c>
      <c r="U477" s="11">
        <v>-77.027995439999998</v>
      </c>
      <c r="V477" s="10" t="s">
        <v>413</v>
      </c>
      <c r="W477" s="10">
        <v>15</v>
      </c>
      <c r="X477" s="10">
        <v>1.1000000000000001</v>
      </c>
      <c r="Y477" s="10"/>
      <c r="Z477" s="10"/>
      <c r="AA477" s="10"/>
      <c r="AB477" s="10"/>
      <c r="AC477" s="10">
        <v>15</v>
      </c>
      <c r="AD477" s="10">
        <v>0.4</v>
      </c>
      <c r="AE477" s="10"/>
      <c r="AF477" s="10"/>
      <c r="AG477" s="10"/>
      <c r="AH477" s="10"/>
      <c r="AI477" s="10" t="s">
        <v>158</v>
      </c>
      <c r="AJ477" s="12"/>
    </row>
    <row r="478" spans="1:37" x14ac:dyDescent="0.25">
      <c r="A478" s="10">
        <v>477</v>
      </c>
      <c r="B478" s="10">
        <v>56</v>
      </c>
      <c r="C478" s="10" t="s">
        <v>586</v>
      </c>
      <c r="D478" s="50" t="s">
        <v>646</v>
      </c>
      <c r="E478" s="10">
        <v>2009</v>
      </c>
      <c r="F478" s="10" t="s">
        <v>112</v>
      </c>
      <c r="G478" s="10" t="s">
        <v>113</v>
      </c>
      <c r="H478" s="10" t="s">
        <v>419</v>
      </c>
      <c r="I478" s="10" t="s">
        <v>114</v>
      </c>
      <c r="J478" s="10" t="s">
        <v>115</v>
      </c>
      <c r="K478" s="10" t="s">
        <v>411</v>
      </c>
      <c r="L478" s="10">
        <v>1000</v>
      </c>
      <c r="M478" s="10" t="s">
        <v>117</v>
      </c>
      <c r="N478" s="10" t="s">
        <v>118</v>
      </c>
      <c r="O478" s="10" t="s">
        <v>119</v>
      </c>
      <c r="P478" s="10" t="s">
        <v>120</v>
      </c>
      <c r="Q478" s="10" t="s">
        <v>414</v>
      </c>
      <c r="R478" s="10" t="s">
        <v>358</v>
      </c>
      <c r="S478" s="10">
        <v>0.45</v>
      </c>
      <c r="T478" s="11">
        <v>38.997936029999998</v>
      </c>
      <c r="U478" s="11">
        <v>-77.027995439999998</v>
      </c>
      <c r="V478" s="10" t="s">
        <v>413</v>
      </c>
      <c r="W478" s="10">
        <v>15</v>
      </c>
      <c r="X478" s="10">
        <v>0.43</v>
      </c>
      <c r="Y478" s="10"/>
      <c r="Z478" s="10"/>
      <c r="AA478" s="10"/>
      <c r="AB478" s="10"/>
      <c r="AC478" s="10">
        <v>15</v>
      </c>
      <c r="AD478" s="10">
        <v>0.05</v>
      </c>
      <c r="AE478" s="10"/>
      <c r="AF478" s="10"/>
      <c r="AG478" s="10"/>
      <c r="AH478" s="10"/>
      <c r="AI478" s="10" t="s">
        <v>158</v>
      </c>
      <c r="AJ478" s="12"/>
    </row>
    <row r="479" spans="1:37" x14ac:dyDescent="0.25">
      <c r="A479" s="10">
        <v>478</v>
      </c>
      <c r="B479" s="10">
        <v>56</v>
      </c>
      <c r="C479" s="10" t="s">
        <v>586</v>
      </c>
      <c r="D479" s="50" t="s">
        <v>646</v>
      </c>
      <c r="E479" s="10">
        <v>2009</v>
      </c>
      <c r="F479" s="10" t="s">
        <v>299</v>
      </c>
      <c r="G479" s="10" t="s">
        <v>113</v>
      </c>
      <c r="H479" s="10" t="s">
        <v>419</v>
      </c>
      <c r="I479" s="10" t="s">
        <v>114</v>
      </c>
      <c r="J479" s="10" t="s">
        <v>115</v>
      </c>
      <c r="K479" s="10" t="s">
        <v>411</v>
      </c>
      <c r="L479" s="10">
        <v>1000</v>
      </c>
      <c r="M479" s="10" t="s">
        <v>117</v>
      </c>
      <c r="N479" s="10" t="s">
        <v>118</v>
      </c>
      <c r="O479" s="10" t="s">
        <v>119</v>
      </c>
      <c r="P479" s="10" t="s">
        <v>120</v>
      </c>
      <c r="Q479" s="10" t="s">
        <v>414</v>
      </c>
      <c r="R479" s="10" t="s">
        <v>358</v>
      </c>
      <c r="S479" s="10">
        <v>0.45</v>
      </c>
      <c r="T479" s="11">
        <v>38.997936029999998</v>
      </c>
      <c r="U479" s="11">
        <v>-77.027995439999998</v>
      </c>
      <c r="V479" s="10" t="s">
        <v>413</v>
      </c>
      <c r="W479" s="10">
        <v>15</v>
      </c>
      <c r="X479" s="10">
        <v>0.02</v>
      </c>
      <c r="Y479" s="10"/>
      <c r="Z479" s="10"/>
      <c r="AA479" s="10"/>
      <c r="AB479" s="10"/>
      <c r="AC479" s="10">
        <v>15</v>
      </c>
      <c r="AD479" s="10">
        <v>0.02</v>
      </c>
      <c r="AE479" s="10"/>
      <c r="AF479" s="10"/>
      <c r="AG479" s="10"/>
      <c r="AH479" s="10"/>
      <c r="AI479" s="10" t="s">
        <v>158</v>
      </c>
      <c r="AJ479" s="12"/>
    </row>
    <row r="480" spans="1:37" x14ac:dyDescent="0.25">
      <c r="A480" s="10">
        <v>479</v>
      </c>
      <c r="B480" s="10">
        <v>56</v>
      </c>
      <c r="C480" s="10" t="s">
        <v>586</v>
      </c>
      <c r="D480" s="50" t="s">
        <v>646</v>
      </c>
      <c r="E480" s="10">
        <v>2009</v>
      </c>
      <c r="F480" s="10" t="s">
        <v>126</v>
      </c>
      <c r="G480" s="10" t="s">
        <v>113</v>
      </c>
      <c r="H480" s="10" t="s">
        <v>419</v>
      </c>
      <c r="I480" s="10" t="s">
        <v>114</v>
      </c>
      <c r="J480" s="10" t="s">
        <v>115</v>
      </c>
      <c r="K480" s="10" t="s">
        <v>411</v>
      </c>
      <c r="L480" s="10">
        <v>1000</v>
      </c>
      <c r="M480" s="10" t="s">
        <v>117</v>
      </c>
      <c r="N480" s="10" t="s">
        <v>118</v>
      </c>
      <c r="O480" s="10" t="s">
        <v>119</v>
      </c>
      <c r="P480" s="10" t="s">
        <v>120</v>
      </c>
      <c r="Q480" s="10" t="s">
        <v>414</v>
      </c>
      <c r="R480" s="10" t="s">
        <v>358</v>
      </c>
      <c r="S480" s="10">
        <v>0.45</v>
      </c>
      <c r="T480" s="11">
        <v>38.997936029999998</v>
      </c>
      <c r="U480" s="11">
        <v>-77.027995439999998</v>
      </c>
      <c r="V480" s="10" t="s">
        <v>413</v>
      </c>
      <c r="W480" s="10">
        <v>15</v>
      </c>
      <c r="X480" s="10">
        <v>0.69</v>
      </c>
      <c r="Y480" s="10"/>
      <c r="Z480" s="10"/>
      <c r="AA480" s="10"/>
      <c r="AB480" s="10"/>
      <c r="AC480" s="10">
        <v>15</v>
      </c>
      <c r="AD480" s="10">
        <v>0.36</v>
      </c>
      <c r="AE480" s="10"/>
      <c r="AF480" s="10"/>
      <c r="AG480" s="10"/>
      <c r="AH480" s="10"/>
      <c r="AI480" s="10" t="s">
        <v>158</v>
      </c>
      <c r="AJ480" s="12"/>
    </row>
    <row r="481" spans="1:37" x14ac:dyDescent="0.25">
      <c r="A481" s="10">
        <v>480</v>
      </c>
      <c r="B481" s="10">
        <v>56</v>
      </c>
      <c r="C481" s="10" t="s">
        <v>586</v>
      </c>
      <c r="D481" s="50" t="s">
        <v>646</v>
      </c>
      <c r="E481" s="10">
        <v>2009</v>
      </c>
      <c r="F481" s="10" t="s">
        <v>127</v>
      </c>
      <c r="G481" s="10" t="s">
        <v>128</v>
      </c>
      <c r="H481" s="10" t="s">
        <v>419</v>
      </c>
      <c r="I481" s="10" t="s">
        <v>114</v>
      </c>
      <c r="J481" s="10" t="s">
        <v>115</v>
      </c>
      <c r="K481" s="10" t="s">
        <v>411</v>
      </c>
      <c r="L481" s="10">
        <v>1000</v>
      </c>
      <c r="M481" s="10" t="s">
        <v>117</v>
      </c>
      <c r="N481" s="10" t="s">
        <v>118</v>
      </c>
      <c r="O481" s="10" t="s">
        <v>119</v>
      </c>
      <c r="P481" s="10" t="s">
        <v>120</v>
      </c>
      <c r="Q481" s="10" t="s">
        <v>414</v>
      </c>
      <c r="R481" s="10" t="s">
        <v>358</v>
      </c>
      <c r="S481" s="10">
        <v>0.45</v>
      </c>
      <c r="T481" s="11">
        <v>38.997936029999998</v>
      </c>
      <c r="U481" s="11">
        <v>-77.027995439999998</v>
      </c>
      <c r="V481" s="10" t="s">
        <v>413</v>
      </c>
      <c r="W481" s="10">
        <v>15</v>
      </c>
      <c r="X481" s="10">
        <v>0.1</v>
      </c>
      <c r="Y481" s="10"/>
      <c r="Z481" s="10"/>
      <c r="AA481" s="10"/>
      <c r="AB481" s="10"/>
      <c r="AC481" s="10">
        <v>15</v>
      </c>
      <c r="AD481" s="10">
        <v>0.1</v>
      </c>
      <c r="AE481" s="10"/>
      <c r="AF481" s="10"/>
      <c r="AG481" s="10"/>
      <c r="AH481" s="10"/>
      <c r="AI481" s="10" t="s">
        <v>158</v>
      </c>
      <c r="AJ481" s="12"/>
    </row>
    <row r="482" spans="1:37" x14ac:dyDescent="0.25">
      <c r="A482" s="10">
        <v>481</v>
      </c>
      <c r="B482" s="10">
        <v>1</v>
      </c>
      <c r="C482" s="10" t="s">
        <v>532</v>
      </c>
      <c r="D482" s="50" t="s">
        <v>587</v>
      </c>
      <c r="E482" s="10">
        <v>2005</v>
      </c>
      <c r="F482" s="10" t="s">
        <v>127</v>
      </c>
      <c r="G482" s="10" t="s">
        <v>128</v>
      </c>
      <c r="H482" s="10" t="s">
        <v>419</v>
      </c>
      <c r="I482" s="10" t="s">
        <v>114</v>
      </c>
      <c r="J482" s="10" t="s">
        <v>115</v>
      </c>
      <c r="K482" s="10" t="s">
        <v>116</v>
      </c>
      <c r="L482" s="10">
        <v>1000</v>
      </c>
      <c r="M482" s="10" t="s">
        <v>117</v>
      </c>
      <c r="N482" s="10" t="s">
        <v>118</v>
      </c>
      <c r="O482" s="10" t="s">
        <v>119</v>
      </c>
      <c r="P482" s="10" t="s">
        <v>120</v>
      </c>
      <c r="Q482" s="10" t="s">
        <v>121</v>
      </c>
      <c r="R482" s="10" t="s">
        <v>122</v>
      </c>
      <c r="S482" s="10">
        <v>1.068E-2</v>
      </c>
      <c r="T482" s="11">
        <v>41.48</v>
      </c>
      <c r="U482" s="11">
        <v>-72.52</v>
      </c>
      <c r="V482" s="10" t="s">
        <v>123</v>
      </c>
      <c r="W482" s="10">
        <v>47</v>
      </c>
      <c r="X482" s="10">
        <v>0.19</v>
      </c>
      <c r="Y482" s="10">
        <v>3.7999999999999999E-2</v>
      </c>
      <c r="Z482" s="10"/>
      <c r="AA482" s="10"/>
      <c r="AB482" s="10"/>
      <c r="AC482" s="10">
        <v>47</v>
      </c>
      <c r="AD482" s="10">
        <v>5.8000000000000003E-2</v>
      </c>
      <c r="AE482" s="10">
        <v>3.5999999999999997E-2</v>
      </c>
      <c r="AF482" s="10"/>
      <c r="AG482" s="10"/>
      <c r="AH482" s="10"/>
      <c r="AI482" s="10" t="s">
        <v>158</v>
      </c>
      <c r="AJ482" s="12"/>
    </row>
    <row r="483" spans="1:37" x14ac:dyDescent="0.25">
      <c r="A483" s="10">
        <v>482</v>
      </c>
      <c r="B483" s="10">
        <v>1</v>
      </c>
      <c r="C483" s="10" t="s">
        <v>532</v>
      </c>
      <c r="D483" s="50" t="s">
        <v>587</v>
      </c>
      <c r="E483" s="10">
        <v>2005</v>
      </c>
      <c r="F483" s="10" t="s">
        <v>112</v>
      </c>
      <c r="G483" s="10" t="s">
        <v>113</v>
      </c>
      <c r="H483" s="10" t="s">
        <v>419</v>
      </c>
      <c r="I483" s="10" t="s">
        <v>114</v>
      </c>
      <c r="J483" s="10" t="s">
        <v>115</v>
      </c>
      <c r="K483" s="10" t="s">
        <v>116</v>
      </c>
      <c r="L483" s="10">
        <v>1000</v>
      </c>
      <c r="M483" s="10" t="s">
        <v>117</v>
      </c>
      <c r="N483" s="10" t="s">
        <v>118</v>
      </c>
      <c r="O483" s="10" t="s">
        <v>119</v>
      </c>
      <c r="P483" s="10" t="s">
        <v>120</v>
      </c>
      <c r="Q483" s="10" t="s">
        <v>121</v>
      </c>
      <c r="R483" s="10" t="s">
        <v>122</v>
      </c>
      <c r="S483" s="10">
        <v>1.068E-2</v>
      </c>
      <c r="T483" s="11">
        <v>41.48</v>
      </c>
      <c r="U483" s="11">
        <v>-72.52</v>
      </c>
      <c r="V483" s="10" t="s">
        <v>123</v>
      </c>
      <c r="W483" s="10">
        <v>47</v>
      </c>
      <c r="X483" s="10">
        <v>0.5</v>
      </c>
      <c r="Y483" s="10">
        <v>0.5</v>
      </c>
      <c r="Z483" s="10"/>
      <c r="AA483" s="10"/>
      <c r="AB483" s="10"/>
      <c r="AC483" s="10">
        <v>47</v>
      </c>
      <c r="AD483" s="10">
        <v>0.3</v>
      </c>
      <c r="AE483" s="10">
        <v>0.4</v>
      </c>
      <c r="AF483" s="10"/>
      <c r="AG483" s="10"/>
      <c r="AH483" s="10"/>
      <c r="AI483" s="10" t="s">
        <v>158</v>
      </c>
      <c r="AJ483" s="12"/>
    </row>
    <row r="484" spans="1:37" x14ac:dyDescent="0.25">
      <c r="A484" s="10">
        <v>483</v>
      </c>
      <c r="B484" s="10">
        <v>1</v>
      </c>
      <c r="C484" s="10" t="s">
        <v>532</v>
      </c>
      <c r="D484" s="50" t="s">
        <v>587</v>
      </c>
      <c r="E484" s="10">
        <v>2005</v>
      </c>
      <c r="F484" s="10" t="s">
        <v>125</v>
      </c>
      <c r="G484" s="10" t="s">
        <v>113</v>
      </c>
      <c r="H484" s="10" t="s">
        <v>419</v>
      </c>
      <c r="I484" s="10" t="s">
        <v>114</v>
      </c>
      <c r="J484" s="10" t="s">
        <v>115</v>
      </c>
      <c r="K484" s="10" t="s">
        <v>116</v>
      </c>
      <c r="L484" s="10">
        <v>1000</v>
      </c>
      <c r="M484" s="10" t="s">
        <v>117</v>
      </c>
      <c r="N484" s="10" t="s">
        <v>118</v>
      </c>
      <c r="O484" s="10" t="s">
        <v>119</v>
      </c>
      <c r="P484" s="10" t="s">
        <v>120</v>
      </c>
      <c r="Q484" s="10" t="s">
        <v>121</v>
      </c>
      <c r="R484" s="10" t="s">
        <v>122</v>
      </c>
      <c r="S484" s="10">
        <v>1.068E-2</v>
      </c>
      <c r="T484" s="11">
        <v>41.48</v>
      </c>
      <c r="U484" s="11">
        <v>-72.52</v>
      </c>
      <c r="V484" s="10" t="s">
        <v>123</v>
      </c>
      <c r="W484" s="10">
        <v>47</v>
      </c>
      <c r="X484" s="10">
        <v>0.04</v>
      </c>
      <c r="Y484" s="10">
        <v>0.19</v>
      </c>
      <c r="Z484" s="10"/>
      <c r="AA484" s="10"/>
      <c r="AB484" s="10"/>
      <c r="AC484" s="10">
        <v>47</v>
      </c>
      <c r="AD484" s="10">
        <v>0.01</v>
      </c>
      <c r="AE484" s="10">
        <v>0.14000000000000001</v>
      </c>
      <c r="AF484" s="10"/>
      <c r="AG484" s="10"/>
      <c r="AH484" s="10"/>
      <c r="AI484" s="10" t="s">
        <v>158</v>
      </c>
      <c r="AJ484" s="12"/>
    </row>
    <row r="485" spans="1:37" x14ac:dyDescent="0.25">
      <c r="A485" s="10">
        <v>484</v>
      </c>
      <c r="B485" s="10">
        <v>1</v>
      </c>
      <c r="C485" s="10" t="s">
        <v>532</v>
      </c>
      <c r="D485" s="50" t="s">
        <v>587</v>
      </c>
      <c r="E485" s="10">
        <v>2005</v>
      </c>
      <c r="F485" s="10" t="s">
        <v>126</v>
      </c>
      <c r="G485" s="10" t="s">
        <v>113</v>
      </c>
      <c r="H485" s="10" t="s">
        <v>419</v>
      </c>
      <c r="I485" s="10" t="s">
        <v>114</v>
      </c>
      <c r="J485" s="10" t="s">
        <v>115</v>
      </c>
      <c r="K485" s="10" t="s">
        <v>116</v>
      </c>
      <c r="L485" s="10">
        <v>1000</v>
      </c>
      <c r="M485" s="10" t="s">
        <v>117</v>
      </c>
      <c r="N485" s="10" t="s">
        <v>118</v>
      </c>
      <c r="O485" s="10" t="s">
        <v>119</v>
      </c>
      <c r="P485" s="10" t="s">
        <v>120</v>
      </c>
      <c r="Q485" s="10" t="s">
        <v>121</v>
      </c>
      <c r="R485" s="10" t="s">
        <v>122</v>
      </c>
      <c r="S485" s="10">
        <v>1.068E-2</v>
      </c>
      <c r="T485" s="11">
        <v>41.48</v>
      </c>
      <c r="U485" s="11">
        <v>-72.52</v>
      </c>
      <c r="V485" s="10" t="s">
        <v>123</v>
      </c>
      <c r="W485" s="10">
        <v>47</v>
      </c>
      <c r="X485" s="10">
        <v>0.7</v>
      </c>
      <c r="Y485" s="10">
        <v>0.8</v>
      </c>
      <c r="Z485" s="10"/>
      <c r="AA485" s="10"/>
      <c r="AB485" s="10"/>
      <c r="AC485" s="10">
        <v>47</v>
      </c>
      <c r="AD485" s="10">
        <v>0.4</v>
      </c>
      <c r="AE485" s="10">
        <v>0.3</v>
      </c>
      <c r="AF485" s="10"/>
      <c r="AG485" s="10"/>
      <c r="AH485" s="10"/>
      <c r="AI485" s="10" t="s">
        <v>158</v>
      </c>
      <c r="AJ485" s="12"/>
      <c r="AK485" s="9">
        <f t="shared" si="8"/>
        <v>0.55961578793542255</v>
      </c>
    </row>
    <row r="486" spans="1:37" x14ac:dyDescent="0.25">
      <c r="A486" s="10">
        <v>485</v>
      </c>
      <c r="B486" s="10">
        <v>1</v>
      </c>
      <c r="C486" s="10" t="s">
        <v>532</v>
      </c>
      <c r="D486" s="50" t="s">
        <v>587</v>
      </c>
      <c r="E486" s="10">
        <v>2005</v>
      </c>
      <c r="F486" s="10" t="s">
        <v>129</v>
      </c>
      <c r="G486" s="10" t="s">
        <v>113</v>
      </c>
      <c r="H486" s="10" t="s">
        <v>419</v>
      </c>
      <c r="I486" s="10" t="s">
        <v>114</v>
      </c>
      <c r="J486" s="10" t="s">
        <v>115</v>
      </c>
      <c r="K486" s="10" t="s">
        <v>116</v>
      </c>
      <c r="L486" s="10">
        <v>1000</v>
      </c>
      <c r="M486" s="10" t="s">
        <v>117</v>
      </c>
      <c r="N486" s="10" t="s">
        <v>118</v>
      </c>
      <c r="O486" s="10" t="s">
        <v>119</v>
      </c>
      <c r="P486" s="10" t="s">
        <v>120</v>
      </c>
      <c r="Q486" s="10" t="s">
        <v>121</v>
      </c>
      <c r="R486" s="10" t="s">
        <v>122</v>
      </c>
      <c r="S486" s="10">
        <v>1.068E-2</v>
      </c>
      <c r="T486" s="11">
        <v>41.48</v>
      </c>
      <c r="U486" s="11">
        <v>-72.52</v>
      </c>
      <c r="V486" s="10" t="s">
        <v>123</v>
      </c>
      <c r="W486" s="10">
        <v>47</v>
      </c>
      <c r="X486" s="10">
        <v>1.2</v>
      </c>
      <c r="Y486" s="10">
        <v>0.8</v>
      </c>
      <c r="Z486" s="10"/>
      <c r="AA486" s="10"/>
      <c r="AB486" s="10"/>
      <c r="AC486" s="10">
        <v>47</v>
      </c>
      <c r="AD486" s="10">
        <v>0.8</v>
      </c>
      <c r="AE486" s="10">
        <v>0.6</v>
      </c>
      <c r="AF486" s="10"/>
      <c r="AG486" s="10"/>
      <c r="AH486" s="10"/>
      <c r="AI486" s="10" t="s">
        <v>158</v>
      </c>
      <c r="AJ486" s="12"/>
      <c r="AK486" s="9">
        <f t="shared" si="8"/>
        <v>0.40546510810816422</v>
      </c>
    </row>
    <row r="487" spans="1:37" x14ac:dyDescent="0.25">
      <c r="A487" s="10">
        <v>486</v>
      </c>
      <c r="B487" s="10">
        <v>1</v>
      </c>
      <c r="C487" s="10" t="s">
        <v>532</v>
      </c>
      <c r="D487" s="50" t="s">
        <v>587</v>
      </c>
      <c r="E487" s="10">
        <v>2005</v>
      </c>
      <c r="F487" s="10" t="s">
        <v>130</v>
      </c>
      <c r="G487" s="10" t="s">
        <v>113</v>
      </c>
      <c r="H487" s="10" t="s">
        <v>419</v>
      </c>
      <c r="I487" s="10" t="s">
        <v>114</v>
      </c>
      <c r="J487" s="10" t="s">
        <v>115</v>
      </c>
      <c r="K487" s="10" t="s">
        <v>116</v>
      </c>
      <c r="L487" s="10">
        <v>1000</v>
      </c>
      <c r="M487" s="10" t="s">
        <v>117</v>
      </c>
      <c r="N487" s="10" t="s">
        <v>118</v>
      </c>
      <c r="O487" s="10" t="s">
        <v>119</v>
      </c>
      <c r="P487" s="10" t="s">
        <v>120</v>
      </c>
      <c r="Q487" s="10" t="s">
        <v>121</v>
      </c>
      <c r="R487" s="10" t="s">
        <v>122</v>
      </c>
      <c r="S487" s="10">
        <v>1.068E-2</v>
      </c>
      <c r="T487" s="11">
        <v>41.48</v>
      </c>
      <c r="U487" s="11">
        <v>-72.52</v>
      </c>
      <c r="V487" s="10" t="s">
        <v>123</v>
      </c>
      <c r="W487" s="10">
        <v>47</v>
      </c>
      <c r="X487" s="10">
        <v>0.5</v>
      </c>
      <c r="Y487" s="10">
        <v>0.7</v>
      </c>
      <c r="Z487" s="10"/>
      <c r="AA487" s="10"/>
      <c r="AB487" s="10"/>
      <c r="AC487" s="10">
        <v>47</v>
      </c>
      <c r="AD487" s="10">
        <v>0.4</v>
      </c>
      <c r="AE487" s="10">
        <v>0.3</v>
      </c>
      <c r="AF487" s="10"/>
      <c r="AG487" s="10"/>
      <c r="AH487" s="10"/>
      <c r="AI487" s="10" t="s">
        <v>158</v>
      </c>
      <c r="AJ487" s="12"/>
      <c r="AK487" s="9">
        <f t="shared" si="8"/>
        <v>0.22314355131420976</v>
      </c>
    </row>
    <row r="488" spans="1:37" x14ac:dyDescent="0.25">
      <c r="A488" s="10">
        <v>487</v>
      </c>
      <c r="B488" s="10">
        <v>1</v>
      </c>
      <c r="C488" s="10" t="s">
        <v>532</v>
      </c>
      <c r="D488" s="50" t="s">
        <v>587</v>
      </c>
      <c r="E488" s="10">
        <v>2005</v>
      </c>
      <c r="F488" s="10" t="s">
        <v>127</v>
      </c>
      <c r="G488" s="10" t="s">
        <v>128</v>
      </c>
      <c r="H488" s="10" t="s">
        <v>419</v>
      </c>
      <c r="I488" s="10" t="s">
        <v>114</v>
      </c>
      <c r="J488" s="10" t="s">
        <v>115</v>
      </c>
      <c r="K488" s="10" t="s">
        <v>116</v>
      </c>
      <c r="L488" s="10">
        <v>1000</v>
      </c>
      <c r="M488" s="10" t="s">
        <v>117</v>
      </c>
      <c r="N488" s="10" t="s">
        <v>118</v>
      </c>
      <c r="O488" s="10" t="s">
        <v>119</v>
      </c>
      <c r="P488" s="10" t="s">
        <v>120</v>
      </c>
      <c r="Q488" s="10" t="s">
        <v>121</v>
      </c>
      <c r="R488" s="10" t="s">
        <v>122</v>
      </c>
      <c r="S488" s="10">
        <v>1.068E-2</v>
      </c>
      <c r="T488" s="11">
        <v>41.48</v>
      </c>
      <c r="U488" s="11">
        <v>-72.52</v>
      </c>
      <c r="V488" s="10" t="s">
        <v>123</v>
      </c>
      <c r="W488" s="10">
        <v>47</v>
      </c>
      <c r="X488" s="10">
        <v>0.19</v>
      </c>
      <c r="Y488" s="10">
        <v>0.38</v>
      </c>
      <c r="Z488" s="10"/>
      <c r="AA488" s="10"/>
      <c r="AB488" s="10"/>
      <c r="AC488" s="10">
        <v>47</v>
      </c>
      <c r="AD488" s="10">
        <v>0.06</v>
      </c>
      <c r="AE488" s="10">
        <v>0.4</v>
      </c>
      <c r="AF488" s="10"/>
      <c r="AG488" s="10"/>
      <c r="AH488" s="10"/>
      <c r="AI488" s="10" t="s">
        <v>158</v>
      </c>
      <c r="AJ488" s="12"/>
      <c r="AK488" s="9">
        <f t="shared" si="8"/>
        <v>1.1526795099383855</v>
      </c>
    </row>
    <row r="489" spans="1:37" x14ac:dyDescent="0.25">
      <c r="A489" s="10">
        <v>488</v>
      </c>
      <c r="B489" s="10">
        <v>1</v>
      </c>
      <c r="C489" s="10" t="s">
        <v>532</v>
      </c>
      <c r="D489" s="50" t="s">
        <v>587</v>
      </c>
      <c r="E489" s="10">
        <v>2005</v>
      </c>
      <c r="F489" s="10" t="s">
        <v>112</v>
      </c>
      <c r="G489" s="10" t="s">
        <v>113</v>
      </c>
      <c r="H489" s="10" t="s">
        <v>419</v>
      </c>
      <c r="I489" s="10" t="s">
        <v>114</v>
      </c>
      <c r="J489" s="10" t="s">
        <v>115</v>
      </c>
      <c r="K489" s="10" t="s">
        <v>116</v>
      </c>
      <c r="L489" s="10">
        <v>1000</v>
      </c>
      <c r="M489" s="10" t="s">
        <v>117</v>
      </c>
      <c r="N489" s="10" t="s">
        <v>118</v>
      </c>
      <c r="O489" s="10" t="s">
        <v>119</v>
      </c>
      <c r="P489" s="10" t="s">
        <v>120</v>
      </c>
      <c r="Q489" s="10" t="s">
        <v>121</v>
      </c>
      <c r="R489" s="10" t="s">
        <v>122</v>
      </c>
      <c r="S489" s="10">
        <v>1.068E-2</v>
      </c>
      <c r="T489" s="11">
        <v>41.48</v>
      </c>
      <c r="U489" s="11">
        <v>-72.52</v>
      </c>
      <c r="V489" s="10" t="s">
        <v>123</v>
      </c>
      <c r="W489" s="10">
        <v>47</v>
      </c>
      <c r="X489" s="10">
        <v>0.5</v>
      </c>
      <c r="Y489" s="10">
        <v>0.6</v>
      </c>
      <c r="Z489" s="10"/>
      <c r="AA489" s="10"/>
      <c r="AB489" s="10"/>
      <c r="AC489" s="10">
        <v>47</v>
      </c>
      <c r="AD489" s="10">
        <v>0.4</v>
      </c>
      <c r="AE489" s="10">
        <v>0.5</v>
      </c>
      <c r="AF489" s="10"/>
      <c r="AG489" s="10"/>
      <c r="AH489" s="10"/>
      <c r="AI489" s="10" t="s">
        <v>158</v>
      </c>
      <c r="AJ489" s="12"/>
      <c r="AK489" s="9">
        <f t="shared" si="8"/>
        <v>0.22314355131420976</v>
      </c>
    </row>
    <row r="490" spans="1:37" x14ac:dyDescent="0.25">
      <c r="A490" s="10">
        <v>489</v>
      </c>
      <c r="B490" s="10">
        <v>1</v>
      </c>
      <c r="C490" s="10" t="s">
        <v>532</v>
      </c>
      <c r="D490" s="50" t="s">
        <v>587</v>
      </c>
      <c r="E490" s="10">
        <v>2005</v>
      </c>
      <c r="F490" s="10" t="s">
        <v>125</v>
      </c>
      <c r="G490" s="10" t="s">
        <v>113</v>
      </c>
      <c r="H490" s="10" t="s">
        <v>419</v>
      </c>
      <c r="I490" s="10" t="s">
        <v>114</v>
      </c>
      <c r="J490" s="10" t="s">
        <v>115</v>
      </c>
      <c r="K490" s="10" t="s">
        <v>116</v>
      </c>
      <c r="L490" s="10">
        <v>1000</v>
      </c>
      <c r="M490" s="10" t="s">
        <v>117</v>
      </c>
      <c r="N490" s="10" t="s">
        <v>118</v>
      </c>
      <c r="O490" s="10" t="s">
        <v>119</v>
      </c>
      <c r="P490" s="10" t="s">
        <v>120</v>
      </c>
      <c r="Q490" s="10" t="s">
        <v>121</v>
      </c>
      <c r="R490" s="10" t="s">
        <v>122</v>
      </c>
      <c r="S490" s="10">
        <v>1.068E-2</v>
      </c>
      <c r="T490" s="11">
        <v>41.48</v>
      </c>
      <c r="U490" s="11">
        <v>-72.52</v>
      </c>
      <c r="V490" s="10" t="s">
        <v>123</v>
      </c>
      <c r="W490" s="10">
        <v>47</v>
      </c>
      <c r="X490" s="10">
        <v>0.04</v>
      </c>
      <c r="Y490" s="10">
        <v>0.19</v>
      </c>
      <c r="Z490" s="10"/>
      <c r="AA490" s="10"/>
      <c r="AB490" s="10"/>
      <c r="AC490" s="10">
        <v>47</v>
      </c>
      <c r="AD490" s="10">
        <v>0.01</v>
      </c>
      <c r="AE490" s="10">
        <v>0.01</v>
      </c>
      <c r="AF490" s="10"/>
      <c r="AG490" s="10"/>
      <c r="AH490" s="10"/>
      <c r="AI490" s="10" t="s">
        <v>158</v>
      </c>
      <c r="AJ490" s="12"/>
      <c r="AK490" s="9">
        <f t="shared" si="8"/>
        <v>1.3862943611198906</v>
      </c>
    </row>
    <row r="491" spans="1:37" x14ac:dyDescent="0.25">
      <c r="A491" s="10">
        <v>490</v>
      </c>
      <c r="B491" s="10">
        <v>1</v>
      </c>
      <c r="C491" s="10" t="s">
        <v>532</v>
      </c>
      <c r="D491" s="50" t="s">
        <v>587</v>
      </c>
      <c r="E491" s="10">
        <v>2005</v>
      </c>
      <c r="F491" s="10" t="s">
        <v>126</v>
      </c>
      <c r="G491" s="10" t="s">
        <v>113</v>
      </c>
      <c r="H491" s="10" t="s">
        <v>419</v>
      </c>
      <c r="I491" s="10" t="s">
        <v>114</v>
      </c>
      <c r="J491" s="10" t="s">
        <v>115</v>
      </c>
      <c r="K491" s="10" t="s">
        <v>116</v>
      </c>
      <c r="L491" s="10">
        <v>1000</v>
      </c>
      <c r="M491" s="10" t="s">
        <v>117</v>
      </c>
      <c r="N491" s="10" t="s">
        <v>118</v>
      </c>
      <c r="O491" s="10" t="s">
        <v>119</v>
      </c>
      <c r="P491" s="10" t="s">
        <v>120</v>
      </c>
      <c r="Q491" s="10" t="s">
        <v>121</v>
      </c>
      <c r="R491" s="10" t="s">
        <v>122</v>
      </c>
      <c r="S491" s="10">
        <v>1.068E-2</v>
      </c>
      <c r="T491" s="11">
        <v>41.48</v>
      </c>
      <c r="U491" s="11">
        <v>-72.52</v>
      </c>
      <c r="V491" s="10" t="s">
        <v>123</v>
      </c>
      <c r="W491" s="10">
        <v>47</v>
      </c>
      <c r="X491" s="10">
        <v>0.7</v>
      </c>
      <c r="Y491" s="10">
        <v>0.8</v>
      </c>
      <c r="Z491" s="10"/>
      <c r="AA491" s="10"/>
      <c r="AB491" s="10"/>
      <c r="AC491" s="10">
        <v>47</v>
      </c>
      <c r="AD491" s="10">
        <v>0.6</v>
      </c>
      <c r="AE491" s="10">
        <v>0.4</v>
      </c>
      <c r="AF491" s="10"/>
      <c r="AG491" s="10"/>
      <c r="AH491" s="10"/>
      <c r="AI491" s="10" t="s">
        <v>158</v>
      </c>
      <c r="AJ491" s="12"/>
      <c r="AK491" s="9">
        <f t="shared" si="8"/>
        <v>0.15415067982725836</v>
      </c>
    </row>
    <row r="492" spans="1:37" x14ac:dyDescent="0.25">
      <c r="A492" s="10">
        <v>491</v>
      </c>
      <c r="B492" s="10">
        <v>1</v>
      </c>
      <c r="C492" s="10" t="s">
        <v>532</v>
      </c>
      <c r="D492" s="50" t="s">
        <v>587</v>
      </c>
      <c r="E492" s="10">
        <v>2005</v>
      </c>
      <c r="F492" s="10" t="s">
        <v>129</v>
      </c>
      <c r="G492" s="10" t="s">
        <v>113</v>
      </c>
      <c r="H492" s="10" t="s">
        <v>419</v>
      </c>
      <c r="I492" s="10" t="s">
        <v>114</v>
      </c>
      <c r="J492" s="10" t="s">
        <v>115</v>
      </c>
      <c r="K492" s="10" t="s">
        <v>116</v>
      </c>
      <c r="L492" s="10">
        <v>1000</v>
      </c>
      <c r="M492" s="10" t="s">
        <v>117</v>
      </c>
      <c r="N492" s="10" t="s">
        <v>118</v>
      </c>
      <c r="O492" s="10" t="s">
        <v>119</v>
      </c>
      <c r="P492" s="10" t="s">
        <v>120</v>
      </c>
      <c r="Q492" s="10" t="s">
        <v>121</v>
      </c>
      <c r="R492" s="10" t="s">
        <v>122</v>
      </c>
      <c r="S492" s="10">
        <v>1.068E-2</v>
      </c>
      <c r="T492" s="11">
        <v>41.48</v>
      </c>
      <c r="U492" s="11">
        <v>-72.52</v>
      </c>
      <c r="V492" s="10" t="s">
        <v>123</v>
      </c>
      <c r="W492" s="10">
        <v>47</v>
      </c>
      <c r="X492" s="10">
        <v>1.2</v>
      </c>
      <c r="Y492" s="10">
        <v>1.1000000000000001</v>
      </c>
      <c r="Z492" s="10"/>
      <c r="AA492" s="10"/>
      <c r="AB492" s="10"/>
      <c r="AC492" s="10">
        <v>47</v>
      </c>
      <c r="AD492" s="10">
        <v>0.8</v>
      </c>
      <c r="AE492" s="10">
        <v>0.6</v>
      </c>
      <c r="AF492" s="10"/>
      <c r="AG492" s="10"/>
      <c r="AH492" s="10"/>
      <c r="AI492" s="10" t="s">
        <v>158</v>
      </c>
      <c r="AJ492" s="12"/>
      <c r="AK492" s="9">
        <f t="shared" si="8"/>
        <v>0.40546510810816422</v>
      </c>
    </row>
    <row r="493" spans="1:37" x14ac:dyDescent="0.25">
      <c r="A493" s="10">
        <v>492</v>
      </c>
      <c r="B493" s="10">
        <v>1</v>
      </c>
      <c r="C493" s="10" t="s">
        <v>532</v>
      </c>
      <c r="D493" s="50" t="s">
        <v>587</v>
      </c>
      <c r="E493" s="10">
        <v>2005</v>
      </c>
      <c r="F493" s="10" t="s">
        <v>130</v>
      </c>
      <c r="G493" s="10" t="s">
        <v>113</v>
      </c>
      <c r="H493" s="10" t="s">
        <v>419</v>
      </c>
      <c r="I493" s="10" t="s">
        <v>114</v>
      </c>
      <c r="J493" s="10" t="s">
        <v>115</v>
      </c>
      <c r="K493" s="10" t="s">
        <v>116</v>
      </c>
      <c r="L493" s="10">
        <v>1000</v>
      </c>
      <c r="M493" s="10" t="s">
        <v>117</v>
      </c>
      <c r="N493" s="10" t="s">
        <v>118</v>
      </c>
      <c r="O493" s="10" t="s">
        <v>119</v>
      </c>
      <c r="P493" s="10" t="s">
        <v>120</v>
      </c>
      <c r="Q493" s="10" t="s">
        <v>121</v>
      </c>
      <c r="R493" s="10" t="s">
        <v>122</v>
      </c>
      <c r="S493" s="10">
        <v>1.068E-2</v>
      </c>
      <c r="T493" s="11">
        <v>41.48</v>
      </c>
      <c r="U493" s="11">
        <v>-72.52</v>
      </c>
      <c r="V493" s="10" t="s">
        <v>123</v>
      </c>
      <c r="W493" s="10">
        <v>47</v>
      </c>
      <c r="X493" s="10">
        <v>0.5</v>
      </c>
      <c r="Y493" s="10">
        <v>0.7</v>
      </c>
      <c r="Z493" s="10"/>
      <c r="AA493" s="10"/>
      <c r="AB493" s="10"/>
      <c r="AC493" s="10">
        <v>47</v>
      </c>
      <c r="AD493" s="10">
        <v>0.4</v>
      </c>
      <c r="AE493" s="10">
        <v>0.3</v>
      </c>
      <c r="AF493" s="10"/>
      <c r="AG493" s="10"/>
      <c r="AH493" s="10"/>
      <c r="AI493" s="10" t="s">
        <v>158</v>
      </c>
      <c r="AJ493" s="12"/>
      <c r="AK493" s="9">
        <f t="shared" si="8"/>
        <v>0.22314355131420976</v>
      </c>
    </row>
    <row r="494" spans="1:37" x14ac:dyDescent="0.25">
      <c r="A494" s="10">
        <v>493</v>
      </c>
      <c r="B494" s="10">
        <v>6</v>
      </c>
      <c r="C494" s="10" t="s">
        <v>537</v>
      </c>
      <c r="D494" s="50" t="s">
        <v>593</v>
      </c>
      <c r="E494" s="10">
        <v>2012</v>
      </c>
      <c r="F494" s="10" t="s">
        <v>142</v>
      </c>
      <c r="G494" s="10" t="s">
        <v>143</v>
      </c>
      <c r="H494" s="10" t="s">
        <v>143</v>
      </c>
      <c r="I494" s="10" t="s">
        <v>132</v>
      </c>
      <c r="J494" s="10" t="s">
        <v>133</v>
      </c>
      <c r="K494" s="10" t="s">
        <v>252</v>
      </c>
      <c r="L494" s="10">
        <v>378</v>
      </c>
      <c r="M494" s="10" t="s">
        <v>191</v>
      </c>
      <c r="N494" s="10" t="s">
        <v>192</v>
      </c>
      <c r="O494" s="10" t="s">
        <v>119</v>
      </c>
      <c r="P494" s="10" t="s">
        <v>120</v>
      </c>
      <c r="Q494" s="10" t="s">
        <v>185</v>
      </c>
      <c r="R494" s="10" t="s">
        <v>186</v>
      </c>
      <c r="S494" s="10">
        <v>44</v>
      </c>
      <c r="T494" s="11">
        <v>38.337357900000001</v>
      </c>
      <c r="U494" s="11">
        <v>-121.65396339999999</v>
      </c>
      <c r="V494" s="10" t="s">
        <v>187</v>
      </c>
      <c r="W494" s="10">
        <v>15</v>
      </c>
      <c r="X494" s="10">
        <v>6.64</v>
      </c>
      <c r="Y494" s="10">
        <v>0.79</v>
      </c>
      <c r="Z494" s="10"/>
      <c r="AA494" s="10"/>
      <c r="AB494" s="10"/>
      <c r="AC494" s="10">
        <v>15</v>
      </c>
      <c r="AD494" s="10">
        <v>1.97</v>
      </c>
      <c r="AE494" s="10">
        <v>0.74</v>
      </c>
      <c r="AF494" s="10"/>
      <c r="AG494" s="10"/>
      <c r="AH494" s="10"/>
      <c r="AI494" s="10" t="s">
        <v>165</v>
      </c>
      <c r="AJ494" s="12"/>
      <c r="AK494" s="9">
        <f t="shared" si="8"/>
        <v>1.2150784207384453</v>
      </c>
    </row>
    <row r="495" spans="1:37" x14ac:dyDescent="0.25">
      <c r="A495" s="10">
        <v>494</v>
      </c>
      <c r="B495" s="10">
        <v>6</v>
      </c>
      <c r="C495" s="10" t="s">
        <v>537</v>
      </c>
      <c r="D495" s="50" t="s">
        <v>593</v>
      </c>
      <c r="E495" s="10">
        <v>2012</v>
      </c>
      <c r="F495" s="10" t="s">
        <v>182</v>
      </c>
      <c r="G495" s="10" t="s">
        <v>143</v>
      </c>
      <c r="H495" s="10" t="s">
        <v>143</v>
      </c>
      <c r="I495" s="10" t="s">
        <v>132</v>
      </c>
      <c r="J495" s="10" t="s">
        <v>133</v>
      </c>
      <c r="K495" s="10" t="s">
        <v>252</v>
      </c>
      <c r="L495" s="10">
        <v>378</v>
      </c>
      <c r="M495" s="10" t="s">
        <v>191</v>
      </c>
      <c r="N495" s="10" t="s">
        <v>192</v>
      </c>
      <c r="O495" s="10" t="s">
        <v>119</v>
      </c>
      <c r="P495" s="10" t="s">
        <v>120</v>
      </c>
      <c r="Q495" s="10" t="s">
        <v>185</v>
      </c>
      <c r="R495" s="10" t="s">
        <v>186</v>
      </c>
      <c r="S495" s="10">
        <v>44</v>
      </c>
      <c r="T495" s="11">
        <v>38.337357900000001</v>
      </c>
      <c r="U495" s="11">
        <v>-121.65396339999999</v>
      </c>
      <c r="V495" s="10" t="s">
        <v>187</v>
      </c>
      <c r="W495" s="10">
        <v>15</v>
      </c>
      <c r="X495" s="10">
        <v>0.22</v>
      </c>
      <c r="Y495" s="10">
        <v>0.03</v>
      </c>
      <c r="Z495" s="10"/>
      <c r="AA495" s="10"/>
      <c r="AB495" s="10"/>
      <c r="AC495" s="10">
        <v>15</v>
      </c>
      <c r="AD495" s="10">
        <v>0.16</v>
      </c>
      <c r="AE495" s="10">
        <v>0.03</v>
      </c>
      <c r="AF495" s="10"/>
      <c r="AG495" s="10"/>
      <c r="AH495" s="10"/>
      <c r="AI495" s="10" t="s">
        <v>165</v>
      </c>
      <c r="AJ495" s="12"/>
      <c r="AK495" s="9">
        <f t="shared" si="8"/>
        <v>0.31845373111853459</v>
      </c>
    </row>
    <row r="496" spans="1:37" x14ac:dyDescent="0.25">
      <c r="A496" s="10">
        <v>495</v>
      </c>
      <c r="B496" s="10">
        <v>6</v>
      </c>
      <c r="C496" s="10" t="s">
        <v>537</v>
      </c>
      <c r="D496" s="50" t="s">
        <v>593</v>
      </c>
      <c r="E496" s="10">
        <v>2012</v>
      </c>
      <c r="F496" s="10" t="s">
        <v>112</v>
      </c>
      <c r="G496" s="10" t="s">
        <v>113</v>
      </c>
      <c r="H496" s="10" t="s">
        <v>419</v>
      </c>
      <c r="I496" s="10" t="s">
        <v>132</v>
      </c>
      <c r="J496" s="10" t="s">
        <v>133</v>
      </c>
      <c r="K496" s="10" t="s">
        <v>252</v>
      </c>
      <c r="L496" s="10">
        <v>378</v>
      </c>
      <c r="M496" s="10" t="s">
        <v>191</v>
      </c>
      <c r="N496" s="10" t="s">
        <v>192</v>
      </c>
      <c r="O496" s="10" t="s">
        <v>119</v>
      </c>
      <c r="P496" s="10" t="s">
        <v>120</v>
      </c>
      <c r="Q496" s="10" t="s">
        <v>185</v>
      </c>
      <c r="R496" s="10" t="s">
        <v>186</v>
      </c>
      <c r="S496" s="10">
        <v>44</v>
      </c>
      <c r="T496" s="11">
        <v>38.337357900000001</v>
      </c>
      <c r="U496" s="11">
        <v>-121.65396339999999</v>
      </c>
      <c r="V496" s="10" t="s">
        <v>187</v>
      </c>
      <c r="W496" s="10">
        <v>15</v>
      </c>
      <c r="X496" s="10">
        <v>1.08</v>
      </c>
      <c r="Y496" s="10">
        <v>0.28999999999999998</v>
      </c>
      <c r="Z496" s="10"/>
      <c r="AA496" s="10"/>
      <c r="AB496" s="10"/>
      <c r="AC496" s="10">
        <v>15</v>
      </c>
      <c r="AD496" s="10">
        <v>1.42</v>
      </c>
      <c r="AE496" s="10">
        <v>0.35</v>
      </c>
      <c r="AF496" s="10"/>
      <c r="AG496" s="10"/>
      <c r="AH496" s="10"/>
      <c r="AI496" s="10" t="s">
        <v>158</v>
      </c>
      <c r="AJ496" s="12"/>
      <c r="AK496" s="9">
        <f t="shared" si="8"/>
        <v>-0.27369583047704094</v>
      </c>
    </row>
    <row r="497" spans="1:37" x14ac:dyDescent="0.25">
      <c r="A497" s="10">
        <v>496</v>
      </c>
      <c r="B497" s="10">
        <v>6</v>
      </c>
      <c r="C497" s="10" t="s">
        <v>537</v>
      </c>
      <c r="D497" s="50" t="s">
        <v>593</v>
      </c>
      <c r="E497" s="10">
        <v>2012</v>
      </c>
      <c r="F497" s="10" t="s">
        <v>142</v>
      </c>
      <c r="G497" s="10" t="s">
        <v>143</v>
      </c>
      <c r="H497" s="10" t="s">
        <v>143</v>
      </c>
      <c r="I497" s="10" t="s">
        <v>132</v>
      </c>
      <c r="J497" s="10" t="s">
        <v>133</v>
      </c>
      <c r="K497" s="10" t="s">
        <v>647</v>
      </c>
      <c r="L497" s="10">
        <v>378</v>
      </c>
      <c r="M497" s="10" t="s">
        <v>191</v>
      </c>
      <c r="N497" s="10" t="s">
        <v>192</v>
      </c>
      <c r="O497" s="10" t="s">
        <v>119</v>
      </c>
      <c r="P497" s="10" t="s">
        <v>120</v>
      </c>
      <c r="Q497" s="10" t="s">
        <v>185</v>
      </c>
      <c r="R497" s="10" t="s">
        <v>186</v>
      </c>
      <c r="S497" s="10">
        <v>44</v>
      </c>
      <c r="T497" s="11">
        <v>38.337357900000001</v>
      </c>
      <c r="U497" s="11">
        <v>-121.65396339999999</v>
      </c>
      <c r="V497" s="10" t="s">
        <v>187</v>
      </c>
      <c r="W497" s="10">
        <v>9</v>
      </c>
      <c r="X497" s="10">
        <v>3.6</v>
      </c>
      <c r="Y497" s="10">
        <v>1.54</v>
      </c>
      <c r="Z497" s="10"/>
      <c r="AA497" s="10"/>
      <c r="AB497" s="10"/>
      <c r="AC497" s="10">
        <v>9</v>
      </c>
      <c r="AD497" s="10">
        <v>0.15</v>
      </c>
      <c r="AE497" s="10">
        <v>0.05</v>
      </c>
      <c r="AF497" s="10"/>
      <c r="AG497" s="10"/>
      <c r="AH497" s="10"/>
      <c r="AI497" s="10" t="s">
        <v>165</v>
      </c>
      <c r="AJ497" s="12"/>
      <c r="AK497" s="9">
        <f t="shared" si="8"/>
        <v>3.1780538303479458</v>
      </c>
    </row>
    <row r="498" spans="1:37" x14ac:dyDescent="0.25">
      <c r="A498" s="10">
        <v>497</v>
      </c>
      <c r="B498" s="10">
        <v>6</v>
      </c>
      <c r="C498" s="10" t="s">
        <v>537</v>
      </c>
      <c r="D498" s="50" t="s">
        <v>593</v>
      </c>
      <c r="E498" s="10">
        <v>2012</v>
      </c>
      <c r="F498" s="10" t="s">
        <v>182</v>
      </c>
      <c r="G498" s="10" t="s">
        <v>143</v>
      </c>
      <c r="H498" s="10" t="s">
        <v>143</v>
      </c>
      <c r="I498" s="10" t="s">
        <v>132</v>
      </c>
      <c r="J498" s="10" t="s">
        <v>133</v>
      </c>
      <c r="K498" s="10" t="s">
        <v>647</v>
      </c>
      <c r="L498" s="10">
        <v>378</v>
      </c>
      <c r="M498" s="10" t="s">
        <v>191</v>
      </c>
      <c r="N498" s="10" t="s">
        <v>192</v>
      </c>
      <c r="O498" s="10" t="s">
        <v>119</v>
      </c>
      <c r="P498" s="10" t="s">
        <v>120</v>
      </c>
      <c r="Q498" s="10" t="s">
        <v>185</v>
      </c>
      <c r="R498" s="10" t="s">
        <v>186</v>
      </c>
      <c r="S498" s="10">
        <v>44</v>
      </c>
      <c r="T498" s="11">
        <v>38.337357900000001</v>
      </c>
      <c r="U498" s="11">
        <v>-121.65396339999999</v>
      </c>
      <c r="V498" s="10" t="s">
        <v>187</v>
      </c>
      <c r="W498" s="10">
        <v>9</v>
      </c>
      <c r="X498" s="10">
        <v>0.22</v>
      </c>
      <c r="Y498" s="10">
        <v>0.03</v>
      </c>
      <c r="Z498" s="10"/>
      <c r="AA498" s="10"/>
      <c r="AB498" s="10"/>
      <c r="AC498" s="10">
        <v>9</v>
      </c>
      <c r="AD498" s="10">
        <v>0.02</v>
      </c>
      <c r="AE498" s="10">
        <v>2E-3</v>
      </c>
      <c r="AF498" s="10"/>
      <c r="AG498" s="10"/>
      <c r="AH498" s="10"/>
      <c r="AI498" s="10" t="s">
        <v>165</v>
      </c>
      <c r="AJ498" s="12"/>
      <c r="AK498" s="9">
        <f t="shared" si="8"/>
        <v>2.3978952727983707</v>
      </c>
    </row>
    <row r="499" spans="1:37" x14ac:dyDescent="0.25">
      <c r="A499" s="10">
        <v>498</v>
      </c>
      <c r="B499" s="10">
        <v>6</v>
      </c>
      <c r="C499" s="10" t="s">
        <v>537</v>
      </c>
      <c r="D499" s="50" t="s">
        <v>593</v>
      </c>
      <c r="E499" s="10">
        <v>2012</v>
      </c>
      <c r="F499" s="10" t="s">
        <v>112</v>
      </c>
      <c r="G499" s="10" t="s">
        <v>113</v>
      </c>
      <c r="H499" s="10" t="s">
        <v>419</v>
      </c>
      <c r="I499" s="10" t="s">
        <v>132</v>
      </c>
      <c r="J499" s="10" t="s">
        <v>133</v>
      </c>
      <c r="K499" s="10" t="s">
        <v>647</v>
      </c>
      <c r="L499" s="10">
        <v>378</v>
      </c>
      <c r="M499" s="10" t="s">
        <v>191</v>
      </c>
      <c r="N499" s="10" t="s">
        <v>192</v>
      </c>
      <c r="O499" s="10" t="s">
        <v>119</v>
      </c>
      <c r="P499" s="10" t="s">
        <v>120</v>
      </c>
      <c r="Q499" s="10" t="s">
        <v>185</v>
      </c>
      <c r="R499" s="10" t="s">
        <v>186</v>
      </c>
      <c r="S499" s="10">
        <v>44</v>
      </c>
      <c r="T499" s="11">
        <v>38.337357900000001</v>
      </c>
      <c r="U499" s="11">
        <v>-121.65396339999999</v>
      </c>
      <c r="V499" s="10" t="s">
        <v>187</v>
      </c>
      <c r="W499" s="10">
        <v>9</v>
      </c>
      <c r="X499" s="10">
        <v>1.68</v>
      </c>
      <c r="Y499" s="10">
        <v>0.1</v>
      </c>
      <c r="Z499" s="10"/>
      <c r="AA499" s="10"/>
      <c r="AB499" s="10"/>
      <c r="AC499" s="10">
        <v>9</v>
      </c>
      <c r="AD499" s="10">
        <v>2.23</v>
      </c>
      <c r="AE499" s="10">
        <v>0.21</v>
      </c>
      <c r="AF499" s="10"/>
      <c r="AG499" s="10"/>
      <c r="AH499" s="10"/>
      <c r="AI499" s="10" t="s">
        <v>158</v>
      </c>
      <c r="AJ499" s="12"/>
      <c r="AK499" s="9">
        <f t="shared" si="8"/>
        <v>-0.28320779205685992</v>
      </c>
    </row>
    <row r="500" spans="1:37" x14ac:dyDescent="0.25">
      <c r="A500" s="10">
        <v>499</v>
      </c>
      <c r="B500" s="10">
        <v>52</v>
      </c>
      <c r="C500" s="10" t="s">
        <v>582</v>
      </c>
      <c r="D500" s="50" t="s">
        <v>642</v>
      </c>
      <c r="E500" s="10">
        <v>2004</v>
      </c>
      <c r="F500" s="10" t="s">
        <v>112</v>
      </c>
      <c r="G500" s="10" t="s">
        <v>113</v>
      </c>
      <c r="H500" s="10" t="s">
        <v>419</v>
      </c>
      <c r="I500" s="10" t="s">
        <v>132</v>
      </c>
      <c r="J500" s="10" t="s">
        <v>133</v>
      </c>
      <c r="K500" s="10" t="s">
        <v>396</v>
      </c>
      <c r="L500" s="10">
        <v>656</v>
      </c>
      <c r="M500" s="10" t="s">
        <v>220</v>
      </c>
      <c r="N500" s="10" t="s">
        <v>118</v>
      </c>
      <c r="O500" s="10" t="s">
        <v>119</v>
      </c>
      <c r="P500" s="10" t="s">
        <v>161</v>
      </c>
      <c r="Q500" s="10" t="s">
        <v>397</v>
      </c>
      <c r="R500" s="10" t="s">
        <v>157</v>
      </c>
      <c r="S500" s="10">
        <v>2360</v>
      </c>
      <c r="T500" s="11">
        <v>35.073333400000003</v>
      </c>
      <c r="U500" s="11">
        <v>-77.913888900000003</v>
      </c>
      <c r="V500" s="10" t="s">
        <v>398</v>
      </c>
      <c r="W500" s="10">
        <v>630</v>
      </c>
      <c r="X500" s="10">
        <v>5.63</v>
      </c>
      <c r="Y500" s="10">
        <v>1.43</v>
      </c>
      <c r="Z500" s="10"/>
      <c r="AA500" s="10"/>
      <c r="AB500" s="10"/>
      <c r="AC500" s="10">
        <v>1779</v>
      </c>
      <c r="AD500" s="10">
        <v>2.74</v>
      </c>
      <c r="AE500" s="10">
        <v>2.2999999999999998</v>
      </c>
      <c r="AF500" s="10"/>
      <c r="AG500" s="10"/>
      <c r="AH500" s="10"/>
      <c r="AI500" s="10" t="s">
        <v>158</v>
      </c>
      <c r="AJ500" s="12"/>
      <c r="AK500" s="9">
        <f t="shared" si="8"/>
        <v>0.72015152175162001</v>
      </c>
    </row>
    <row r="501" spans="1:37" x14ac:dyDescent="0.25">
      <c r="A501" s="10">
        <v>500</v>
      </c>
      <c r="B501" s="10">
        <v>52</v>
      </c>
      <c r="C501" s="10" t="s">
        <v>582</v>
      </c>
      <c r="D501" s="50" t="s">
        <v>642</v>
      </c>
      <c r="E501" s="10">
        <v>2004</v>
      </c>
      <c r="F501" s="10" t="s">
        <v>125</v>
      </c>
      <c r="G501" s="10" t="s">
        <v>113</v>
      </c>
      <c r="H501" s="10" t="s">
        <v>419</v>
      </c>
      <c r="I501" s="10" t="s">
        <v>132</v>
      </c>
      <c r="J501" s="10" t="s">
        <v>133</v>
      </c>
      <c r="K501" s="10" t="s">
        <v>396</v>
      </c>
      <c r="L501" s="10">
        <v>656</v>
      </c>
      <c r="M501" s="10" t="s">
        <v>220</v>
      </c>
      <c r="N501" s="10" t="s">
        <v>118</v>
      </c>
      <c r="O501" s="10" t="s">
        <v>119</v>
      </c>
      <c r="P501" s="10" t="s">
        <v>161</v>
      </c>
      <c r="Q501" s="10" t="s">
        <v>397</v>
      </c>
      <c r="R501" s="10" t="s">
        <v>157</v>
      </c>
      <c r="S501" s="10">
        <v>2360</v>
      </c>
      <c r="T501" s="11">
        <v>35.073333400000003</v>
      </c>
      <c r="U501" s="11">
        <v>-77.913888900000003</v>
      </c>
      <c r="V501" s="10" t="s">
        <v>398</v>
      </c>
      <c r="W501" s="10">
        <v>613</v>
      </c>
      <c r="X501" s="10">
        <v>0.64</v>
      </c>
      <c r="Y501" s="10">
        <v>0.73</v>
      </c>
      <c r="Z501" s="10"/>
      <c r="AA501" s="10"/>
      <c r="AB501" s="10"/>
      <c r="AC501" s="10">
        <v>1761</v>
      </c>
      <c r="AD501" s="10">
        <v>0.56000000000000005</v>
      </c>
      <c r="AE501" s="10">
        <v>0.81</v>
      </c>
      <c r="AF501" s="10"/>
      <c r="AG501" s="10"/>
      <c r="AH501" s="10"/>
      <c r="AI501" s="10" t="s">
        <v>158</v>
      </c>
      <c r="AJ501" s="12"/>
      <c r="AK501" s="9">
        <f t="shared" si="8"/>
        <v>0.13353139262452257</v>
      </c>
    </row>
    <row r="502" spans="1:37" x14ac:dyDescent="0.25">
      <c r="A502" s="10">
        <v>501</v>
      </c>
      <c r="B502" s="10">
        <v>52</v>
      </c>
      <c r="C502" s="10" t="s">
        <v>582</v>
      </c>
      <c r="D502" s="50" t="s">
        <v>642</v>
      </c>
      <c r="E502" s="10">
        <v>2004</v>
      </c>
      <c r="F502" s="10" t="s">
        <v>112</v>
      </c>
      <c r="G502" s="10" t="s">
        <v>113</v>
      </c>
      <c r="H502" s="10" t="s">
        <v>419</v>
      </c>
      <c r="I502" s="10" t="s">
        <v>132</v>
      </c>
      <c r="J502" s="10" t="s">
        <v>133</v>
      </c>
      <c r="K502" s="10" t="s">
        <v>396</v>
      </c>
      <c r="L502" s="10">
        <v>656</v>
      </c>
      <c r="M502" s="10" t="s">
        <v>220</v>
      </c>
      <c r="N502" s="10" t="s">
        <v>118</v>
      </c>
      <c r="O502" s="10" t="s">
        <v>119</v>
      </c>
      <c r="P502" s="10" t="s">
        <v>161</v>
      </c>
      <c r="Q502" s="10" t="s">
        <v>397</v>
      </c>
      <c r="R502" s="10" t="s">
        <v>157</v>
      </c>
      <c r="S502" s="10">
        <v>2360</v>
      </c>
      <c r="T502" s="11">
        <v>35.073333400000003</v>
      </c>
      <c r="U502" s="11">
        <v>-77.913888900000003</v>
      </c>
      <c r="V502" s="10" t="s">
        <v>398</v>
      </c>
      <c r="W502" s="10">
        <v>703</v>
      </c>
      <c r="X502" s="10">
        <v>1.41</v>
      </c>
      <c r="Y502" s="10">
        <v>0.75</v>
      </c>
      <c r="Z502" s="10"/>
      <c r="AA502" s="10"/>
      <c r="AB502" s="10"/>
      <c r="AC502" s="10">
        <v>1594</v>
      </c>
      <c r="AD502" s="10">
        <v>1.25</v>
      </c>
      <c r="AE502" s="10">
        <v>0.9</v>
      </c>
      <c r="AF502" s="10"/>
      <c r="AG502" s="10"/>
      <c r="AH502" s="10"/>
      <c r="AI502" s="10" t="s">
        <v>158</v>
      </c>
      <c r="AJ502" s="12"/>
      <c r="AK502" s="9">
        <f t="shared" si="8"/>
        <v>0.12044615307586706</v>
      </c>
    </row>
    <row r="503" spans="1:37" x14ac:dyDescent="0.25">
      <c r="A503" s="10">
        <v>502</v>
      </c>
      <c r="B503" s="10">
        <v>52</v>
      </c>
      <c r="C503" s="10" t="s">
        <v>582</v>
      </c>
      <c r="D503" s="50" t="s">
        <v>642</v>
      </c>
      <c r="E503" s="10">
        <v>2004</v>
      </c>
      <c r="F503" s="10" t="s">
        <v>125</v>
      </c>
      <c r="G503" s="10" t="s">
        <v>113</v>
      </c>
      <c r="H503" s="10" t="s">
        <v>419</v>
      </c>
      <c r="I503" s="10" t="s">
        <v>132</v>
      </c>
      <c r="J503" s="10" t="s">
        <v>133</v>
      </c>
      <c r="K503" s="10" t="s">
        <v>396</v>
      </c>
      <c r="L503" s="10">
        <v>656</v>
      </c>
      <c r="M503" s="10" t="s">
        <v>220</v>
      </c>
      <c r="N503" s="10" t="s">
        <v>118</v>
      </c>
      <c r="O503" s="10" t="s">
        <v>119</v>
      </c>
      <c r="P503" s="10" t="s">
        <v>161</v>
      </c>
      <c r="Q503" s="10" t="s">
        <v>397</v>
      </c>
      <c r="R503" s="10" t="s">
        <v>157</v>
      </c>
      <c r="S503" s="10">
        <v>2360</v>
      </c>
      <c r="T503" s="11">
        <v>35.073333400000003</v>
      </c>
      <c r="U503" s="11">
        <v>-77.913888900000003</v>
      </c>
      <c r="V503" s="10" t="s">
        <v>398</v>
      </c>
      <c r="W503" s="10">
        <v>660</v>
      </c>
      <c r="X503" s="10">
        <v>0.19</v>
      </c>
      <c r="Y503" s="10">
        <v>0.23</v>
      </c>
      <c r="Z503" s="10"/>
      <c r="AA503" s="10"/>
      <c r="AB503" s="10"/>
      <c r="AC503" s="10">
        <v>1569</v>
      </c>
      <c r="AD503" s="10">
        <v>0.36</v>
      </c>
      <c r="AE503" s="10">
        <v>0.56000000000000005</v>
      </c>
      <c r="AF503" s="10"/>
      <c r="AG503" s="10"/>
      <c r="AH503" s="10"/>
      <c r="AI503" s="10" t="s">
        <v>158</v>
      </c>
      <c r="AJ503" s="12"/>
      <c r="AK503" s="9">
        <f t="shared" si="8"/>
        <v>-0.63907995928966954</v>
      </c>
    </row>
    <row r="504" spans="1:37" x14ac:dyDescent="0.25">
      <c r="A504" s="10">
        <v>503</v>
      </c>
      <c r="B504" s="10">
        <v>52</v>
      </c>
      <c r="C504" s="10" t="s">
        <v>582</v>
      </c>
      <c r="D504" s="50" t="s">
        <v>642</v>
      </c>
      <c r="E504" s="10">
        <v>2004</v>
      </c>
      <c r="F504" s="10" t="s">
        <v>112</v>
      </c>
      <c r="G504" s="10" t="s">
        <v>113</v>
      </c>
      <c r="H504" s="10" t="s">
        <v>419</v>
      </c>
      <c r="I504" s="10" t="s">
        <v>132</v>
      </c>
      <c r="J504" s="10" t="s">
        <v>133</v>
      </c>
      <c r="K504" s="10" t="s">
        <v>396</v>
      </c>
      <c r="L504" s="10">
        <v>656</v>
      </c>
      <c r="M504" s="10" t="s">
        <v>220</v>
      </c>
      <c r="N504" s="10" t="s">
        <v>118</v>
      </c>
      <c r="O504" s="10" t="s">
        <v>119</v>
      </c>
      <c r="P504" s="10" t="s">
        <v>161</v>
      </c>
      <c r="Q504" s="10" t="s">
        <v>397</v>
      </c>
      <c r="R504" s="10" t="s">
        <v>157</v>
      </c>
      <c r="S504" s="10">
        <v>2360</v>
      </c>
      <c r="T504" s="11">
        <v>35.073333400000003</v>
      </c>
      <c r="U504" s="11">
        <v>-77.913888900000003</v>
      </c>
      <c r="V504" s="10" t="s">
        <v>398</v>
      </c>
      <c r="W504" s="10">
        <v>593</v>
      </c>
      <c r="X504" s="10">
        <v>1.28</v>
      </c>
      <c r="Y504" s="10">
        <v>0.6</v>
      </c>
      <c r="Z504" s="10"/>
      <c r="AA504" s="10"/>
      <c r="AB504" s="10"/>
      <c r="AC504" s="10">
        <v>1399</v>
      </c>
      <c r="AD504" s="10">
        <v>1.22</v>
      </c>
      <c r="AE504" s="10">
        <v>0.7</v>
      </c>
      <c r="AF504" s="10"/>
      <c r="AG504" s="10"/>
      <c r="AH504" s="10"/>
      <c r="AI504" s="10" t="s">
        <v>158</v>
      </c>
      <c r="AJ504" s="12"/>
      <c r="AK504" s="9">
        <f t="shared" si="8"/>
        <v>4.8009219186360662E-2</v>
      </c>
    </row>
    <row r="505" spans="1:37" x14ac:dyDescent="0.25">
      <c r="A505" s="10">
        <v>504</v>
      </c>
      <c r="B505" s="10">
        <v>52</v>
      </c>
      <c r="C505" s="10" t="s">
        <v>582</v>
      </c>
      <c r="D505" s="50" t="s">
        <v>642</v>
      </c>
      <c r="E505" s="10">
        <v>2004</v>
      </c>
      <c r="F505" s="10" t="s">
        <v>125</v>
      </c>
      <c r="G505" s="10" t="s">
        <v>113</v>
      </c>
      <c r="H505" s="10" t="s">
        <v>419</v>
      </c>
      <c r="I505" s="10" t="s">
        <v>132</v>
      </c>
      <c r="J505" s="10" t="s">
        <v>133</v>
      </c>
      <c r="K505" s="10" t="s">
        <v>396</v>
      </c>
      <c r="L505" s="10">
        <v>656</v>
      </c>
      <c r="M505" s="10" t="s">
        <v>220</v>
      </c>
      <c r="N505" s="10" t="s">
        <v>118</v>
      </c>
      <c r="O505" s="10" t="s">
        <v>119</v>
      </c>
      <c r="P505" s="10" t="s">
        <v>161</v>
      </c>
      <c r="Q505" s="10" t="s">
        <v>397</v>
      </c>
      <c r="R505" s="10" t="s">
        <v>157</v>
      </c>
      <c r="S505" s="10">
        <v>2360</v>
      </c>
      <c r="T505" s="11">
        <v>35.073333400000003</v>
      </c>
      <c r="U505" s="11">
        <v>-77.913888900000003</v>
      </c>
      <c r="V505" s="10" t="s">
        <v>398</v>
      </c>
      <c r="W505" s="10">
        <v>575</v>
      </c>
      <c r="X505" s="10">
        <v>0.3</v>
      </c>
      <c r="Y505" s="10">
        <v>0.3</v>
      </c>
      <c r="Z505" s="10"/>
      <c r="AA505" s="10"/>
      <c r="AB505" s="10"/>
      <c r="AC505" s="10">
        <v>1383</v>
      </c>
      <c r="AD505" s="10">
        <v>0.35</v>
      </c>
      <c r="AE505" s="10">
        <v>0.39</v>
      </c>
      <c r="AF505" s="10"/>
      <c r="AG505" s="10"/>
      <c r="AH505" s="10"/>
      <c r="AI505" s="10" t="s">
        <v>158</v>
      </c>
      <c r="AJ505" s="12"/>
      <c r="AK505" s="9">
        <f t="shared" si="8"/>
        <v>-0.15415067982725822</v>
      </c>
    </row>
    <row r="506" spans="1:37" x14ac:dyDescent="0.25">
      <c r="A506" s="10">
        <v>505</v>
      </c>
      <c r="B506" s="10">
        <v>53</v>
      </c>
      <c r="C506" s="10" t="s">
        <v>583</v>
      </c>
      <c r="D506" s="50" t="s">
        <v>643</v>
      </c>
      <c r="E506" s="10">
        <v>2021</v>
      </c>
      <c r="F506" s="10" t="s">
        <v>129</v>
      </c>
      <c r="G506" s="10" t="s">
        <v>113</v>
      </c>
      <c r="H506" s="10" t="s">
        <v>419</v>
      </c>
      <c r="I506" s="10" t="s">
        <v>114</v>
      </c>
      <c r="J506" s="10" t="s">
        <v>115</v>
      </c>
      <c r="K506" s="10" t="s">
        <v>382</v>
      </c>
      <c r="L506" s="10">
        <v>1003</v>
      </c>
      <c r="M506" s="10" t="s">
        <v>382</v>
      </c>
      <c r="N506" s="10" t="s">
        <v>281</v>
      </c>
      <c r="O506" s="10" t="s">
        <v>119</v>
      </c>
      <c r="P506" s="10" t="s">
        <v>178</v>
      </c>
      <c r="Q506" s="10" t="s">
        <v>399</v>
      </c>
      <c r="R506" s="10" t="s">
        <v>157</v>
      </c>
      <c r="S506" s="10">
        <v>1.04</v>
      </c>
      <c r="T506" s="11">
        <v>34.207250670000001</v>
      </c>
      <c r="U506" s="11">
        <v>-77.793633139999997</v>
      </c>
      <c r="V506" s="10" t="s">
        <v>400</v>
      </c>
      <c r="W506" s="10">
        <v>10</v>
      </c>
      <c r="X506" s="10">
        <v>0.31680000000000003</v>
      </c>
      <c r="Y506" s="10">
        <v>0.19220000000000001</v>
      </c>
      <c r="Z506" s="10"/>
      <c r="AA506" s="10"/>
      <c r="AB506" s="10"/>
      <c r="AC506" s="10">
        <v>9</v>
      </c>
      <c r="AD506" s="10">
        <v>0.13869999999999999</v>
      </c>
      <c r="AE506" s="10">
        <v>0.13</v>
      </c>
      <c r="AF506" s="10"/>
      <c r="AG506" s="10"/>
      <c r="AH506" s="10"/>
      <c r="AI506" s="10" t="s">
        <v>158</v>
      </c>
      <c r="AJ506" s="12"/>
      <c r="AK506" s="9">
        <f t="shared" si="8"/>
        <v>0.82595733261948501</v>
      </c>
    </row>
    <row r="507" spans="1:37" x14ac:dyDescent="0.25">
      <c r="A507" s="10">
        <v>506</v>
      </c>
      <c r="B507" s="10">
        <v>53</v>
      </c>
      <c r="C507" s="10" t="s">
        <v>583</v>
      </c>
      <c r="D507" s="50" t="s">
        <v>643</v>
      </c>
      <c r="E507" s="10">
        <v>2021</v>
      </c>
      <c r="F507" s="10" t="s">
        <v>127</v>
      </c>
      <c r="G507" s="10" t="s">
        <v>128</v>
      </c>
      <c r="H507" s="10" t="s">
        <v>419</v>
      </c>
      <c r="I507" s="10" t="s">
        <v>114</v>
      </c>
      <c r="J507" s="10" t="s">
        <v>115</v>
      </c>
      <c r="K507" s="10" t="s">
        <v>382</v>
      </c>
      <c r="L507" s="10">
        <v>1003</v>
      </c>
      <c r="M507" s="10" t="s">
        <v>382</v>
      </c>
      <c r="N507" s="10" t="s">
        <v>281</v>
      </c>
      <c r="O507" s="10" t="s">
        <v>119</v>
      </c>
      <c r="P507" s="10" t="s">
        <v>178</v>
      </c>
      <c r="Q507" s="10" t="s">
        <v>399</v>
      </c>
      <c r="R507" s="10" t="s">
        <v>157</v>
      </c>
      <c r="S507" s="10">
        <v>1.04</v>
      </c>
      <c r="T507" s="11">
        <v>34.207250670000001</v>
      </c>
      <c r="U507" s="11">
        <v>-77.793633139999997</v>
      </c>
      <c r="V507" s="10" t="s">
        <v>400</v>
      </c>
      <c r="W507" s="10">
        <v>10</v>
      </c>
      <c r="X507" s="10">
        <v>3.78E-2</v>
      </c>
      <c r="Y507" s="10">
        <v>2.5100000000000001E-2</v>
      </c>
      <c r="Z507" s="10"/>
      <c r="AA507" s="10"/>
      <c r="AB507" s="10"/>
      <c r="AC507" s="10">
        <v>9</v>
      </c>
      <c r="AD507" s="10">
        <v>4.3099999999999999E-2</v>
      </c>
      <c r="AE507" s="10">
        <v>2.41E-2</v>
      </c>
      <c r="AF507" s="10"/>
      <c r="AG507" s="10"/>
      <c r="AH507" s="10"/>
      <c r="AI507" s="10" t="s">
        <v>158</v>
      </c>
      <c r="AJ507" s="12"/>
      <c r="AK507" s="9">
        <f t="shared" si="8"/>
        <v>-0.1312138944841601</v>
      </c>
    </row>
    <row r="508" spans="1:37" x14ac:dyDescent="0.25">
      <c r="A508" s="10">
        <v>507</v>
      </c>
      <c r="B508" s="10">
        <v>53</v>
      </c>
      <c r="C508" s="10" t="s">
        <v>583</v>
      </c>
      <c r="D508" s="50" t="s">
        <v>643</v>
      </c>
      <c r="E508" s="10">
        <v>2021</v>
      </c>
      <c r="F508" s="10" t="s">
        <v>142</v>
      </c>
      <c r="G508" s="10" t="s">
        <v>143</v>
      </c>
      <c r="H508" s="10" t="s">
        <v>143</v>
      </c>
      <c r="I508" s="10" t="s">
        <v>114</v>
      </c>
      <c r="J508" s="10" t="s">
        <v>115</v>
      </c>
      <c r="K508" s="10" t="s">
        <v>382</v>
      </c>
      <c r="L508" s="10">
        <v>1003</v>
      </c>
      <c r="M508" s="10" t="s">
        <v>382</v>
      </c>
      <c r="N508" s="10" t="s">
        <v>281</v>
      </c>
      <c r="O508" s="10" t="s">
        <v>119</v>
      </c>
      <c r="P508" s="10" t="s">
        <v>178</v>
      </c>
      <c r="Q508" s="10" t="s">
        <v>399</v>
      </c>
      <c r="R508" s="10" t="s">
        <v>157</v>
      </c>
      <c r="S508" s="10">
        <v>1.04</v>
      </c>
      <c r="T508" s="11">
        <v>34.207250670000001</v>
      </c>
      <c r="U508" s="11">
        <v>-77.793633139999997</v>
      </c>
      <c r="V508" s="10" t="s">
        <v>400</v>
      </c>
      <c r="W508" s="10">
        <v>10</v>
      </c>
      <c r="X508" s="10">
        <v>22.2</v>
      </c>
      <c r="Y508" s="10">
        <v>16.5</v>
      </c>
      <c r="Z508" s="10"/>
      <c r="AA508" s="10"/>
      <c r="AB508" s="10"/>
      <c r="AC508" s="10">
        <v>8</v>
      </c>
      <c r="AD508" s="10">
        <v>3.0700000000000002E-2</v>
      </c>
      <c r="AE508" s="10">
        <v>3.5700000000000003E-2</v>
      </c>
      <c r="AF508" s="10"/>
      <c r="AG508" s="10"/>
      <c r="AH508" s="10"/>
      <c r="AI508" s="10" t="s">
        <v>158</v>
      </c>
      <c r="AJ508" s="12"/>
      <c r="AK508" s="9">
        <f t="shared" si="8"/>
        <v>6.5835849132672193</v>
      </c>
    </row>
  </sheetData>
  <autoFilter ref="A1:AJ508" xr:uid="{20ADF889-C8C9-488D-8751-DC6B1E423529}">
    <sortState xmlns:xlrd2="http://schemas.microsoft.com/office/spreadsheetml/2017/richdata2" ref="A2:AJ508">
      <sortCondition ref="A1:A508"/>
    </sortState>
  </autoFilter>
  <sortState xmlns:xlrd2="http://schemas.microsoft.com/office/spreadsheetml/2017/richdata2" ref="A2:AJ508">
    <sortCondition descending="1" ref="G2:G508"/>
  </sortState>
  <hyperlinks>
    <hyperlink ref="D22" r:id="rId1" xr:uid="{C7733FF1-3339-4CC1-A282-BF400B9D7C9A}"/>
    <hyperlink ref="D23:D45" r:id="rId2" display="https://doi.org/10.13031/2013.3008" xr:uid="{E4AFCC79-1D26-4BF1-B182-D80FC34BDEE4}"/>
    <hyperlink ref="D46" r:id="rId3" xr:uid="{2536A36F-324E-4F43-9E1D-05171801EB34}"/>
    <hyperlink ref="D47:D49" r:id="rId4" display="https://doi.org/10.1007/s10661-018-7069-5" xr:uid="{04870420-5A0A-4DF8-9837-4CD0CEA48F17}"/>
    <hyperlink ref="D2" r:id="rId5" xr:uid="{1673E61F-4D58-4752-9A4F-D0BDFA5BCB2B}"/>
    <hyperlink ref="D3:D7" r:id="rId6" display="https://doi.org/10.1007/s11270-005-8266-8" xr:uid="{EE062542-0326-4986-9DAE-D545CDB8F0DF}"/>
    <hyperlink ref="D8" r:id="rId7" xr:uid="{F5D925A0-E001-447D-BA14-2432513691D9}"/>
    <hyperlink ref="D9:D19" r:id="rId8" display="https://doi.org/10.1016/j.ecoleng.2016.02.038" xr:uid="{35724064-7FB1-4D60-9CC2-B43837A46456}"/>
    <hyperlink ref="D20" r:id="rId9" xr:uid="{5DD29239-329E-4D62-8450-ADE32BEF0AA5}"/>
    <hyperlink ref="D21" r:id="rId10" xr:uid="{2EE456CB-D149-4594-A7A8-CD7F57443AC2}"/>
    <hyperlink ref="D50" r:id="rId11" xr:uid="{C0002A63-B38E-4D80-B8DF-BA96517684F0}"/>
    <hyperlink ref="D51:D58" r:id="rId12" display="https://doi.org/10.2489/jswc.67.1.16" xr:uid="{A460728C-C6CE-468D-919D-ECBD63F28B8E}"/>
    <hyperlink ref="D59" r:id="rId13" xr:uid="{E36BE81D-C5CC-4C95-A25C-F68857D00F31}"/>
    <hyperlink ref="D66:D70" r:id="rId14" display="https://doi.org/10.3390/w8030076" xr:uid="{CE8F47A0-4551-4EAA-B71D-A157320D73DF}"/>
    <hyperlink ref="D65" r:id="rId15" xr:uid="{05A46741-6C68-4EEB-8182-5FF39638474F}"/>
    <hyperlink ref="D72:D90" r:id="rId16" display="https://doi.org/10.13031/2013.6449" xr:uid="{A1D06D8A-5992-4CB4-AB93-8EC49E994AF9}"/>
    <hyperlink ref="D85" r:id="rId17" xr:uid="{F7CFAE5B-9032-41E2-84A7-DF9614F84C19}"/>
    <hyperlink ref="D92:D93" r:id="rId18" display="https://doi.org/10.3389/fenvs.2018.00071" xr:uid="{78821383-51DD-4E33-9EBE-3EAF6B645683}"/>
    <hyperlink ref="D88" r:id="rId19" xr:uid="{313A0675-21C9-412F-A361-1788FF271905}"/>
    <hyperlink ref="D89" r:id="rId20" xr:uid="{1CEAE647-86BB-432F-AB99-0AF268399039}"/>
    <hyperlink ref="D90" r:id="rId21" xr:uid="{45D8DCB6-24A8-445E-B9D6-EB1E8DF28C0E}"/>
    <hyperlink ref="D97:D103" r:id="rId22" display="https://www.charlottenc.gov/files/sharedassets/city/v/1/services/stormwater/documents/water-quality/print-media/pilot/catscrystalstream.pdf" xr:uid="{8812C81A-EAC6-4FF3-8D74-F1473EDBA852}"/>
    <hyperlink ref="D98" r:id="rId23" xr:uid="{DF02530E-3060-416F-BCBD-EA3F717186EC}"/>
    <hyperlink ref="D99" r:id="rId24" xr:uid="{D8E06879-BA7D-4AFC-BD6A-D652B53B31C0}"/>
    <hyperlink ref="D106:D110" r:id="rId25" display="https://doi.org/10.1016/j.ecoleng.2011.02.004" xr:uid="{BA09DE90-B98D-4692-98C5-D1AACF573B54}"/>
    <hyperlink ref="D105" r:id="rId26" xr:uid="{8F6C9F2A-54B1-46AE-BC0C-EBFDED150AF9}"/>
    <hyperlink ref="D112:D125" r:id="rId27" display="https://doi.org/10.1061/(ASCE)0733-9437(2006)132:2(159)" xr:uid="{357D80AE-23B8-418A-ACB2-DD9FFA4618E7}"/>
    <hyperlink ref="D120" r:id="rId28" location="page=67" xr:uid="{545C0896-4B31-459B-8BD0-610DD422C8FC}"/>
    <hyperlink ref="D121" r:id="rId29" xr:uid="{7FD8717A-BC5E-40A6-A3B7-161B5F83E3D4}"/>
    <hyperlink ref="D128:D134" r:id="rId30" display="https://doi.org/10.46429/jaupr.v92i1-2.2617" xr:uid="{34B9883B-5F39-4CA8-83C6-2DBC4CA98967}"/>
    <hyperlink ref="D129" r:id="rId31" xr:uid="{D299AEB8-6614-4FFA-9789-91EECC9BEA83}"/>
    <hyperlink ref="D140" r:id="rId32" xr:uid="{4EE73262-92F7-4978-A0C2-9131438A48CF}"/>
    <hyperlink ref="D147:D160" r:id="rId33" display="https://doi.org/10.1061/(ASCE)0733-9437(2006)132:6(600)" xr:uid="{0CF7D7E5-DCD4-4C94-80DD-CE0710D701C5}"/>
    <hyperlink ref="D155" r:id="rId34" xr:uid="{8D2D13F1-2BD1-40B2-99E3-FEED51628284}"/>
    <hyperlink ref="D162:D166" r:id="rId35" display="https://www.jswconline.org/content/55/4/473.short" xr:uid="{1980896B-C7A1-4334-85E9-BAED1D9C187C}"/>
    <hyperlink ref="D161" r:id="rId36" xr:uid="{08FE7F16-C12E-48DE-B471-02925727FC72}"/>
    <hyperlink ref="D168:D179" r:id="rId37" display="https://trid.trb.org/view/788439" xr:uid="{75949D01-D178-4E53-A543-EFAF0C72FB8F}"/>
    <hyperlink ref="D174" r:id="rId38" xr:uid="{9890DDB9-DA4D-419B-862A-34577D0C3234}"/>
    <hyperlink ref="D181:D189" r:id="rId39" display="https://doi.org/10.1016/j.ecoleng.2013.01.019" xr:uid="{481C44DF-5FE4-46F3-A612-6786E8E557D9}"/>
    <hyperlink ref="D184" r:id="rId40" xr:uid="{26AA1392-FD6F-4D55-A564-B6CA10242FF2}"/>
    <hyperlink ref="D185" r:id="rId41" xr:uid="{F9C17D89-7083-4609-8A1A-8A27993446DB}"/>
    <hyperlink ref="D186" r:id="rId42" xr:uid="{93CC57E5-B09E-4D47-9028-F86FEDFECA99}"/>
    <hyperlink ref="D193:D209" r:id="rId43" display="https://doi.org/10.1061/(ASCE)IR.1943-4774.0000173" xr:uid="{BD9C4599-5DD2-4F02-93D3-8E6ED6A7541D}"/>
    <hyperlink ref="D204" r:id="rId44" xr:uid="{DF06ABAE-D04F-44CB-B738-5AF864EFF772}"/>
    <hyperlink ref="D211:D245" r:id="rId45" display="https://doi.org/10.1061/JSWBAY.0000872" xr:uid="{9EB9CA9C-5416-4E3A-B912-3954E5C5F493}"/>
    <hyperlink ref="D240" r:id="rId46" xr:uid="{EEF2ED5A-E588-43A5-8B00-7AAE59B6FB09}"/>
    <hyperlink ref="D241" r:id="rId47" xr:uid="{46C3C895-D293-4DB0-AB8D-A37C67560AEA}"/>
    <hyperlink ref="D242" r:id="rId48" xr:uid="{4B07B2A4-AF7C-4211-866A-A556CEEFB456}"/>
    <hyperlink ref="D243" r:id="rId49" xr:uid="{7B6EEC5B-D9D1-4154-96CE-6F9B6623FDF9}"/>
    <hyperlink ref="D244" r:id="rId50" xr:uid="{A227314E-4EE2-463B-B234-D019718CAD8A}"/>
    <hyperlink ref="D245" r:id="rId51" xr:uid="{950961D0-E110-4FBA-8B7F-070E478AE2D7}"/>
    <hyperlink ref="D252:D253" r:id="rId52" display="https://doi.org/10.1016/j.jenvman.2022.116120" xr:uid="{16C0827E-C954-4532-A114-70FD574EA2AC}"/>
    <hyperlink ref="D248" r:id="rId53" xr:uid="{5DAC99C9-3B58-432A-89EB-86CE83790145}"/>
    <hyperlink ref="D255:D280" r:id="rId54" display="https://doi.org/10.1016/j.scitotenv.2022.153722" xr:uid="{6FCFC130-1DC6-4798-B1C5-57C533A8D0E4}"/>
    <hyperlink ref="D275" r:id="rId55" xr:uid="{B657E9BB-050B-405B-8B6D-0BF26F8640BF}"/>
    <hyperlink ref="D282:D287" r:id="rId56" display="https://doi.org/10.2489/jswc.73.1.24" xr:uid="{A830348A-8A2C-4E8C-9953-DE2C318D87AD}"/>
    <hyperlink ref="D282" r:id="rId57" xr:uid="{5E0A8F79-427D-4610-80FD-D177A025A61C}"/>
    <hyperlink ref="D283" r:id="rId58" xr:uid="{4704FD1C-FC65-44EB-B6E0-17B0A920BE09}"/>
    <hyperlink ref="D290:D294" r:id="rId59" display="https://doi.org/10.1061/40792(173)190" xr:uid="{AC53F728-D6DA-4AA5-A332-C5DC37827E51}"/>
    <hyperlink ref="D289" r:id="rId60" xr:uid="{56906290-40DB-4B60-AD88-008DC2A67A19}"/>
    <hyperlink ref="D296:D300" r:id="rId61" display="https://doi.org/10.2489/jswc.63.3.143 " xr:uid="{B7EF12F1-066C-4F91-B933-F02BE084375B}"/>
    <hyperlink ref="D295" r:id="rId62" xr:uid="{C338D6D3-A8F0-4BEA-82EA-7021151BED2A}"/>
    <hyperlink ref="D302:D306" r:id="rId63" display="https://doi.org/10.1061/(ASCE)0733-9437(2003)129:2(82)" xr:uid="{3BA2FEC9-B443-4239-A0B8-409741CF5A45}"/>
    <hyperlink ref="D301" r:id="rId64" xr:uid="{97DBFD18-8F1B-4845-A0B5-56B7B710AD16}"/>
    <hyperlink ref="D308:D312" r:id="rId65" display="https://doi.org/10.1016/j.watres.2019.115336" xr:uid="{6BBD7ED5-30BD-4132-AAB7-9FBF7383E15D}"/>
    <hyperlink ref="D307" r:id="rId66" xr:uid="{06CDA754-66DE-4434-A0A3-76187CF7EAC4}"/>
    <hyperlink ref="D308" r:id="rId67" xr:uid="{0141FBDD-A270-4EED-B6F6-D25A6922884F}"/>
    <hyperlink ref="D309" r:id="rId68" xr:uid="{09F27591-D3BA-49B1-9A79-787EE1A1AE33}"/>
    <hyperlink ref="D316:D318" r:id="rId69" display="https://doi.org/10.1061/(ASCE)IR.1943-4774.0000302" xr:uid="{FC5C00C7-A2B2-4611-8C80-9E661F063354}"/>
    <hyperlink ref="D313" r:id="rId70" xr:uid="{A02D0247-C40C-4365-8B84-C5A56AC8B8F9}"/>
    <hyperlink ref="D314" r:id="rId71" xr:uid="{44B65DC6-56FA-44B8-B695-8D6317C77A74}"/>
    <hyperlink ref="D315" r:id="rId72" xr:uid="{27D4F384-1542-4855-8903-8F2C1B18446D}"/>
    <hyperlink ref="D322:D323" r:id="rId73" display="https://doi.org/10.1016/j.jenvman.2021.113647" xr:uid="{AAC891B6-B7D7-44C0-9125-0AE7E7F9A161}"/>
    <hyperlink ref="D318" r:id="rId74" xr:uid="{D251D637-4B17-48F1-BE51-43249AF60FDD}"/>
    <hyperlink ref="D325:D332" r:id="rId75" display="https://doi.org/10.1007/s11270-009-0174-x" xr:uid="{2017B9BA-7090-498B-9138-6551AA55E84C}"/>
    <hyperlink ref="D327" r:id="rId76" xr:uid="{6D79FAD8-56C3-4800-9937-3979919806EE}"/>
    <hyperlink ref="D334:D344" r:id="rId77" display="https://doi.org/10.1061/(ASCE)0733-9437(2009)135:2(217)" xr:uid="{49EDAFBC-16E6-4A60-92AF-36BD1C9C5102}"/>
    <hyperlink ref="D339" r:id="rId78" xr:uid="{FB9F17A7-8D97-4B39-ADD8-B96D892C4066}"/>
    <hyperlink ref="D340" r:id="rId79" xr:uid="{7136A1D8-4F7F-4A72-A9F0-98D8B14516EB}"/>
    <hyperlink ref="D341" r:id="rId80" xr:uid="{91ED2065-BA48-4280-896D-EE30D95D4A47}"/>
    <hyperlink ref="D348:D356" r:id="rId81" display="https://doi.org/10.3390/w9020112" xr:uid="{48F15310-EFBE-4DEA-A4ED-E46013CFD894}"/>
    <hyperlink ref="D351" r:id="rId82" xr:uid="{65FFAADC-2519-406C-9BB2-FC5FCD27D5A5}"/>
    <hyperlink ref="D358:D380" r:id="rId83" display="https://doi.org/10.1016/j.watres.2012.02.037" xr:uid="{8011D393-2C85-46AB-A085-132FD6C146FD}"/>
    <hyperlink ref="D375" r:id="rId84" xr:uid="{DF9C5B55-955F-4509-B96B-84791E4B2B8E}"/>
    <hyperlink ref="D376" r:id="rId85" xr:uid="{513C9362-B70C-46DF-B2B0-4986A634F66A}"/>
    <hyperlink ref="D383:D387" r:id="rId86" display="https://doi.org/10.3389/fenvs.2022.863137" xr:uid="{AD580FEC-4A97-4EE2-B8E1-85C8666D50F5}"/>
    <hyperlink ref="D382" r:id="rId87" xr:uid="{1A4454FF-C6EA-4C30-81DE-78F732F2ACB8}"/>
    <hyperlink ref="D389:D427" r:id="rId88" display="https://doi.org/10.2489/jswc.68.1.60 " xr:uid="{2ED2FC1A-0408-4F7D-97E8-B96CF3A7321B}"/>
    <hyperlink ref="D422" r:id="rId89" xr:uid="{9A4199FC-3D87-4B20-B402-521ED9CAFE61}"/>
    <hyperlink ref="D423" r:id="rId90" xr:uid="{F4ABDAAF-783A-4426-9236-61C61D5B9AA7}"/>
    <hyperlink ref="D424" r:id="rId91" xr:uid="{976CB6EA-28E5-4714-BCA6-BCFE818129DD}"/>
    <hyperlink ref="D431:D445" r:id="rId92" display="https://doi.org/10.1177/0361198106198400113" xr:uid="{73C81CB2-B3FC-4CBD-A07C-F0F6DF6DBFA0}"/>
    <hyperlink ref="D440" r:id="rId93" xr:uid="{52DE722D-8D70-4AB3-9729-6BAF3BD982F7}"/>
    <hyperlink ref="D441" r:id="rId94" xr:uid="{DE22DCF4-371F-4E03-A3B1-B66CC16214FE}"/>
    <hyperlink ref="D442" r:id="rId95" xr:uid="{86D4062E-A525-4DCC-861B-77361B14D505}"/>
    <hyperlink ref="D443" r:id="rId96" xr:uid="{E113ADDD-5BF1-44C5-9863-AE609E970094}"/>
    <hyperlink ref="D456:D457" r:id="rId97" display="https://doi.org/10.1016/j.jenvman.2020.111853" xr:uid="{FD366C32-FB67-49BF-A5F5-DB3331DCB04C}"/>
    <hyperlink ref="D456" r:id="rId98" xr:uid="{3A3D0CA9-748D-4525-BB0B-59274AC8AC36}"/>
    <hyperlink ref="D472:D484" r:id="rId99" display="https://doi.org/10.1007/s11270-006-9221-z" xr:uid="{8E0281EB-851D-4BF3-B809-71AD79D05C93}"/>
    <hyperlink ref="D470" r:id="rId100" xr:uid="{837806F2-D8D0-4A93-B093-2FA608914C26}"/>
    <hyperlink ref="D486:D496" r:id="rId101" display="https://doi.org/10.1061/(ASCE)EE.1943-7870.0000026" xr:uid="{55006933-F425-4D95-BC3D-6933E6EFB45E}"/>
    <hyperlink ref="D482" r:id="rId102" xr:uid="{C53CAF0E-EECF-4485-ABA5-6A5C2EF9FF16}"/>
    <hyperlink ref="D498:D508" r:id="rId103" display="https://doi.org/10.1007/s11270-005-8266-8" xr:uid="{33402DB9-CDA4-4DC0-93E4-EA923E5D9060}"/>
    <hyperlink ref="D494" r:id="rId104" xr:uid="{803800B1-B175-43C8-918F-84D4E2E56A06}"/>
    <hyperlink ref="D495" r:id="rId105" xr:uid="{73AFD3F2-6B68-457E-AC18-879005F03F3B}"/>
    <hyperlink ref="D496" r:id="rId106" xr:uid="{66442302-4E72-4731-A7BE-24D9C2331FBB}"/>
    <hyperlink ref="D497" r:id="rId107" xr:uid="{B1045D71-9359-40DC-9ACD-6DD5D1DF3645}"/>
    <hyperlink ref="D498" r:id="rId108" xr:uid="{8C8E4923-E003-4AD2-B94E-812596A87ABC}"/>
    <hyperlink ref="D499" r:id="rId109" xr:uid="{B6730B7A-3097-46C6-85AB-F8EA3F521D9E}"/>
    <hyperlink ref="D134" r:id="rId110" xr:uid="{9DA7F2D0-42B9-402A-BA09-3001B4CBCD9E}"/>
    <hyperlink ref="D500" r:id="rId111" xr:uid="{6A686044-2D7E-4CA9-8710-FE0492B53694}"/>
    <hyperlink ref="D501" r:id="rId112" xr:uid="{B7E7105E-E2A1-429B-8E26-666C281B9489}"/>
    <hyperlink ref="D502" r:id="rId113" xr:uid="{C4BE48EE-052C-438B-B730-0629F96C7D89}"/>
    <hyperlink ref="D503" r:id="rId114" xr:uid="{257BC473-3EB3-420D-A49E-28050E879243}"/>
    <hyperlink ref="D504" r:id="rId115" xr:uid="{AC559DFC-19A2-4101-962F-77CB8B58C9E4}"/>
    <hyperlink ref="D505" r:id="rId116" xr:uid="{E30569A9-AC3C-4B17-87E2-D12FB7AFEABA}"/>
    <hyperlink ref="D506" r:id="rId117" xr:uid="{26FF92A8-9CB4-4E2B-8C78-CB732FF5F2DF}"/>
    <hyperlink ref="D459:D460" r:id="rId118" display="https://doi.org/10.1016/j.jenvman.2020.111853" xr:uid="{BD5B8746-FCC1-4FAA-B327-692D59735505}"/>
    <hyperlink ref="D446" r:id="rId119" xr:uid="{A5C375E9-3D7C-4397-B5E9-27CC3651297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53F90-48B9-4D61-B1F9-AED53404D76D}">
  <dimension ref="B2:M361"/>
  <sheetViews>
    <sheetView showGridLines="0" zoomScaleNormal="100" workbookViewId="0">
      <selection activeCell="V131" sqref="V131"/>
    </sheetView>
  </sheetViews>
  <sheetFormatPr defaultRowHeight="15" x14ac:dyDescent="0.25"/>
  <cols>
    <col min="1" max="1" width="9.140625" style="1"/>
    <col min="2" max="2" width="10" style="1" customWidth="1"/>
    <col min="3" max="3" width="12.140625" style="1" customWidth="1"/>
    <col min="4" max="4" width="9.28515625" style="1" bestFit="1" customWidth="1"/>
    <col min="5" max="5" width="13.28515625" style="1" bestFit="1" customWidth="1"/>
    <col min="6" max="6" width="9.28515625" style="1" bestFit="1" customWidth="1"/>
    <col min="7" max="16384" width="9.140625" style="1"/>
  </cols>
  <sheetData>
    <row r="2" spans="2:6" x14ac:dyDescent="0.25">
      <c r="B2" s="1" t="s">
        <v>428</v>
      </c>
    </row>
    <row r="4" spans="2:6" ht="15.75" thickBot="1" x14ac:dyDescent="0.3">
      <c r="B4" s="2" t="s">
        <v>110</v>
      </c>
      <c r="C4" s="2" t="s">
        <v>21</v>
      </c>
      <c r="D4" s="2" t="s">
        <v>49</v>
      </c>
      <c r="E4" s="2" t="s">
        <v>416</v>
      </c>
      <c r="F4" s="2" t="s">
        <v>424</v>
      </c>
    </row>
    <row r="5" spans="2:6" ht="15.75" thickTop="1" x14ac:dyDescent="0.25">
      <c r="B5" s="1" t="s">
        <v>129</v>
      </c>
      <c r="C5" s="1" t="s">
        <v>133</v>
      </c>
      <c r="D5" s="1" cm="1">
        <f t="array" ref="D5">COUNT(_xlfn._xlws.FILTER(Database!$AK$2:$AK$508,(Database!$F$2:$F$508=Analysis!$B$5)*(Database!$J$2:$J$508=Analysis!$C$5)*(ISBLANK(Database!$AJ$2:$AJ$508))*(Database!$AI$2:$AI$508="mg/L")))</f>
        <v>11</v>
      </c>
      <c r="E5" s="1" cm="1">
        <f t="array" ref="E5">ROUND(AVERAGE(_xlfn._xlws.FILTER(Database!$AK$2:$AK$508,(Database!$F$2:$F$508=Analysis!B5)*(Database!$J$2:$J$508=Analysis!C5)*(ISBLANK(Database!$AJ$2:$AJ$508))*(Database!$AI$2:$AI$508="mg/L"))),2)</f>
        <v>0.36</v>
      </c>
      <c r="F5" s="1" cm="1">
        <f t="array" ref="F5">ROUND(MEDIAN(_xlfn._xlws.FILTER(Database!$AK$2:$AK$508,(Database!$F$2:$F$508=Analysis!B5)*(Database!$J$2:$J$508=Analysis!C5)*(ISBLANK(Database!$AJ$2:$AJ$508))*(Database!$AI$2:$AI$508="mg/L"))),2)</f>
        <v>0.24</v>
      </c>
    </row>
    <row r="6" spans="2:6" x14ac:dyDescent="0.25">
      <c r="B6" s="1" t="s">
        <v>129</v>
      </c>
      <c r="C6" s="1" t="s">
        <v>115</v>
      </c>
      <c r="D6" s="1" cm="1">
        <f t="array" ref="D6">COUNT(_xlfn._xlws.FILTER(Database!$AK$2:$AK$508,(Database!$F$2:$F$508=Analysis!B6)*(Database!$J$2:$J$508=Analysis!C6)*(ISBLANK(Database!$AJ$2:$AJ$508))*(Database!$AI$2:$AI$508="mg/L")))</f>
        <v>29</v>
      </c>
      <c r="E6" s="1" cm="1">
        <f t="array" ref="E6">ROUND(AVERAGE(_xlfn._xlws.FILTER(Database!$AK$2:$AK$508,(Database!$F$2:$F$508=Analysis!B6)*(Database!$J$2:$J$508=Analysis!C6)*(ISBLANK(Database!$AJ$2:$AJ$508))*(Database!$AI$2:$AI$508="mg/L"))),2)</f>
        <v>0.45</v>
      </c>
      <c r="F6" s="1" cm="1">
        <f t="array" ref="F6">ROUND(MEDIAN(_xlfn._xlws.FILTER(Database!$AK$2:$AK$508,(Database!$F$2:$F$508=Analysis!B6)*(Database!$J$2:$J$508=Analysis!C6)*(ISBLANK(Database!$AJ$2:$AJ$508))*(Database!$AI$2:$AI$508="mg/L"))),2)</f>
        <v>0.41</v>
      </c>
    </row>
    <row r="7" spans="2:6" x14ac:dyDescent="0.25">
      <c r="B7" s="1" t="s">
        <v>127</v>
      </c>
      <c r="C7" s="1" t="s">
        <v>133</v>
      </c>
      <c r="D7" s="1" cm="1">
        <f t="array" ref="D7">COUNT(_xlfn._xlws.FILTER(Database!$AK$2:$AK$508,(Database!$F$2:$F$508=Analysis!B7)*(Database!$J$2:$J$508=Analysis!C7)*(ISBLANK(Database!$AJ$2:$AJ$508))*(Database!$AI$2:$AI$508="mg/L")))</f>
        <v>21</v>
      </c>
      <c r="E7" s="1" cm="1">
        <f t="array" ref="E7">ROUND(AVERAGE(_xlfn._xlws.FILTER(Database!$AK$2:$AK$508,(Database!$F$2:$F$508=Analysis!B7)*(Database!$J$2:$J$508=Analysis!C7)*(ISBLANK(Database!$AJ$2:$AJ$508))*(Database!$AI$2:$AI$508="mg/L"))),2)</f>
        <v>0.52</v>
      </c>
      <c r="F7" s="1" cm="1">
        <f t="array" ref="F7">ROUND(MEDIAN(_xlfn._xlws.FILTER(Database!$AK$2:$AK$508,(Database!$F$2:$F$508=Analysis!B7)*(Database!$J$2:$J$508=Analysis!C7)*(ISBLANK(Database!$AJ$2:$AJ$508))*(Database!$AI$2:$AI$508="mg/L"))),2)</f>
        <v>0.41</v>
      </c>
    </row>
    <row r="8" spans="2:6" x14ac:dyDescent="0.25">
      <c r="B8" s="3" t="s">
        <v>127</v>
      </c>
      <c r="C8" s="3" t="s">
        <v>115</v>
      </c>
      <c r="D8" s="3" cm="1">
        <f t="array" ref="D8">COUNT(_xlfn._xlws.FILTER(Database!$AK$2:$AK$508,(Database!$F$2:$F$508=Analysis!B8)*(Database!$J$2:$J$508=Analysis!C8)*(ISBLANK(Database!$AJ$2:$AJ$508))*(Database!$AI$2:$AI$508="mg/L")))</f>
        <v>29</v>
      </c>
      <c r="E8" s="3" cm="1">
        <f t="array" ref="E8">ROUND(AVERAGE(_xlfn._xlws.FILTER(Database!$AK$2:$AK$508,(Database!$F$2:$F$508=Analysis!B8)*(Database!$J$2:$J$508=Analysis!C8)*(ISBLANK(Database!$AJ$2:$AJ$508))*(Database!$AI$2:$AI$508="mg/L"))),2)</f>
        <v>0.11</v>
      </c>
      <c r="F8" s="3" cm="1">
        <f t="array" ref="F8">ROUND(MEDIAN(_xlfn._xlws.FILTER(Database!$AK$2:$AK$508,(Database!$F$2:$F$508=Analysis!B8)*(Database!$J$2:$J$508=Analysis!C8)*(ISBLANK(Database!$AJ$2:$AJ$508))*(Database!$AI$2:$AI$508="mg/L"))),2)</f>
        <v>0.22</v>
      </c>
    </row>
    <row r="12" spans="2:6" x14ac:dyDescent="0.25">
      <c r="B12" s="1" t="s">
        <v>431</v>
      </c>
    </row>
    <row r="32" spans="2:2" x14ac:dyDescent="0.25">
      <c r="B32" s="1" t="s">
        <v>432</v>
      </c>
    </row>
    <row r="34" spans="2:6" ht="15.75" thickBot="1" x14ac:dyDescent="0.3">
      <c r="B34" s="2" t="s">
        <v>110</v>
      </c>
      <c r="C34" s="2" t="s">
        <v>433</v>
      </c>
      <c r="D34" s="2" t="s">
        <v>49</v>
      </c>
      <c r="E34" s="2" t="s">
        <v>416</v>
      </c>
      <c r="F34" s="2" t="s">
        <v>424</v>
      </c>
    </row>
    <row r="35" spans="2:6" ht="15.75" thickTop="1" x14ac:dyDescent="0.25">
      <c r="B35" s="1" t="s">
        <v>129</v>
      </c>
      <c r="C35" s="1" t="s">
        <v>132</v>
      </c>
      <c r="D35" s="1" cm="1">
        <f t="array" ref="D35">COUNT(_xlfn._xlws.FILTER(Database!$AK$2:$AK$508,(Database!$F$2:$F$508=Analysis!$B$35)*(Database!$N$2:$N$508=Analysis!$C$35)*(ISBLANK(Database!$AJ$2:$AJ$508))*(Database!$AI$2:$AI$508="mg/L")))</f>
        <v>4</v>
      </c>
      <c r="E35" s="1" cm="1">
        <f t="array" ref="E35">AVERAGE(_xlfn._xlws.FILTER(Database!$AK$2:$AK$508,(Database!$F$2:$F$508=Analysis!$B$35)*(Database!$N$2:$N$508=Analysis!$C$35)*(ISBLANK(Database!$AJ$2:$AJ$508))*(Database!$AI$2:$AI$508="mg/L")))</f>
        <v>0.388573338789862</v>
      </c>
      <c r="F35" s="1" cm="1">
        <f t="array" ref="F35">MEDIAN(_xlfn._xlws.FILTER(Database!$AK$2:$AK$508,(Database!$F$2:$F$508=Analysis!$B$35)*(Database!$N$2:$N$508=Analysis!$C$35)*(ISBLANK(Database!$AJ$2:$AJ$508))*(Database!$AI$2:$AI$508="mg/L")))</f>
        <v>0.23140955841113292</v>
      </c>
    </row>
    <row r="36" spans="2:6" x14ac:dyDescent="0.25">
      <c r="B36" s="1" t="s">
        <v>129</v>
      </c>
      <c r="C36" s="1" t="s">
        <v>192</v>
      </c>
      <c r="D36" s="1" cm="1">
        <f t="array" ref="D36">COUNT(_xlfn._xlws.FILTER(Database!$AK$2:$AK$508,(Database!$F$2:$F$508=Analysis!$B$36)*(Database!$N$2:$N$508=Analysis!$C$36)*(ISBLANK(Database!$AJ$2:$AJ$508))*(Database!$AI$2:$AI$508="mg/L")))</f>
        <v>4</v>
      </c>
      <c r="E36" s="1" cm="1">
        <f t="array" ref="E36">AVERAGE(_xlfn._xlws.FILTER(Database!$AK$2:$AK$508,(Database!$F$2:$F$508=Analysis!$B$36)*(Database!$N$2:$N$508=Analysis!$C$36)*(ISBLANK(Database!$AJ$2:$AJ$508))*(Database!$AI$2:$AI$508="mg/L")))</f>
        <v>0.58053279121888435</v>
      </c>
      <c r="F36" s="1" cm="1">
        <f t="array" ref="F36">MEDIAN(_xlfn._xlws.FILTER(Database!$AK$2:$AK$508,(Database!$F$2:$F$508=Analysis!$B$36)*(Database!$N$2:$N$508=Analysis!$C$36)*(ISBLANK(Database!$AJ$2:$AJ$508))*(Database!$AI$2:$AI$508="mg/L")))</f>
        <v>0.5478547645050742</v>
      </c>
    </row>
    <row r="37" spans="2:6" x14ac:dyDescent="0.25">
      <c r="B37" s="1" t="s">
        <v>129</v>
      </c>
      <c r="C37" s="1" t="s">
        <v>136</v>
      </c>
      <c r="D37" s="1" cm="1">
        <f t="array" ref="D37">COUNT(_xlfn._xlws.FILTER(Database!$AK$2:$AK$508,(Database!$F$2:$F$508=Analysis!$B$37)*(Database!$N$2:$N$508=Analysis!$C$37)*(ISBLANK(Database!$AJ$2:$AJ$508))*(Database!$AI$2:$AI$508="mg/L")))</f>
        <v>6</v>
      </c>
      <c r="E37" s="1" cm="1">
        <f t="array" ref="E37">AVERAGE(_xlfn._xlws.FILTER(Database!$AK$2:$AK$508,(Database!$F$2:$F$508=Analysis!$B$37)*(Database!$N$2:$N$508=Analysis!$C$37)*(ISBLANK(Database!$AJ$2:$AJ$508))*(Database!$AI$2:$AI$508="mg/L")))</f>
        <v>5.8581787863277578E-2</v>
      </c>
      <c r="F37" s="1" cm="1">
        <f t="array" ref="F37">MEDIAN(_xlfn._xlws.FILTER(Database!$AK$2:$AK$508,(Database!$F$2:$F$508=Analysis!$B$37)*(Database!$N$2:$N$508=Analysis!$C$37)*(ISBLANK(Database!$AJ$2:$AJ$508))*(Database!$AI$2:$AI$508="mg/L")))</f>
        <v>0.10211248878597531</v>
      </c>
    </row>
    <row r="38" spans="2:6" x14ac:dyDescent="0.25">
      <c r="B38" s="1" t="s">
        <v>129</v>
      </c>
      <c r="C38" s="1" t="s">
        <v>177</v>
      </c>
      <c r="D38" s="1" cm="1">
        <f t="array" ref="D38">COUNT(_xlfn._xlws.FILTER(Database!$AK$2:$AK$508,(Database!$F$2:$F$508=Analysis!$B$38)*(Database!$N$2:$N$508=Analysis!$C$38)*(ISBLANK(Database!$AJ$2:$AJ$508))*(Database!$AI$2:$AI$508="mg/L")))</f>
        <v>12</v>
      </c>
      <c r="E38" s="1" cm="1">
        <f t="array" ref="E38">AVERAGE(_xlfn._xlws.FILTER(Database!$AK$2:$AK$508,(Database!$F$2:$F$508=Analysis!$B$38)*(Database!$N$2:$N$508=Analysis!$C$38)*(ISBLANK(Database!$AJ$2:$AJ$508))*(Database!$AI$2:$AI$508="mg/L")))</f>
        <v>0.36141190456079703</v>
      </c>
      <c r="F38" s="1" cm="1">
        <f t="array" ref="F38">MEDIAN(_xlfn._xlws.FILTER(Database!$AK$2:$AK$508,(Database!$F$2:$F$508=Analysis!$B$38)*(Database!$N$2:$N$508=Analysis!$C$38)*(ISBLANK(Database!$AJ$2:$AJ$508))*(Database!$AI$2:$AI$508="mg/L")))</f>
        <v>0.2370070596848271</v>
      </c>
    </row>
    <row r="39" spans="2:6" x14ac:dyDescent="0.25">
      <c r="B39" s="1" t="s">
        <v>129</v>
      </c>
      <c r="C39" s="1" t="s">
        <v>172</v>
      </c>
      <c r="D39" s="1" cm="1">
        <f t="array" ref="D39">COUNT(_xlfn._xlws.FILTER(Database!$AK$2:$AK$508,(Database!$F$2:$F$508=Analysis!$B$39)*(Database!$N$2:$N$508=Analysis!$C$39)*(ISBLANK(Database!$AJ$2:$AJ$508))*(Database!$AI$2:$AI$508="mg/L")))</f>
        <v>3</v>
      </c>
      <c r="E39" s="1" cm="1">
        <f t="array" ref="E39">AVERAGE(_xlfn._xlws.FILTER(Database!$AK$2:$AK$508,(Database!$F$2:$F$508=Analysis!$B$39)*(Database!$N$2:$N$508=Analysis!$C$39)*(ISBLANK(Database!$AJ$2:$AJ$508))*(Database!$AI$2:$AI$508="mg/L")))</f>
        <v>0.14681629326606724</v>
      </c>
      <c r="F39" s="1" cm="1">
        <f t="array" ref="F39">MEDIAN(_xlfn._xlws.FILTER(Database!$AK$2:$AK$508,(Database!$F$2:$F$508=Analysis!$B$39)*(Database!$N$2:$N$508=Analysis!$C$39)*(ISBLANK(Database!$AJ$2:$AJ$508))*(Database!$AI$2:$AI$508="mg/L")))</f>
        <v>0.23916361049839335</v>
      </c>
    </row>
    <row r="40" spans="2:6" x14ac:dyDescent="0.25">
      <c r="B40" s="1" t="s">
        <v>129</v>
      </c>
      <c r="C40" s="1" t="s">
        <v>118</v>
      </c>
      <c r="D40" s="1" cm="1">
        <f t="array" ref="D40">COUNT(_xlfn._xlws.FILTER(Database!$AK$2:$AK$508,(Database!$F$2:$F$508=Analysis!$B$40)*(Database!$N$2:$N$508=Analysis!$C$40)*(ISBLANK(Database!$AJ$2:$AJ$508))*(Database!$AI$2:$AI$508="mg/L")))</f>
        <v>10</v>
      </c>
      <c r="E40" s="1" cm="1">
        <f t="array" ref="E40">AVERAGE(_xlfn._xlws.FILTER(Database!$AK$2:$AK$508,(Database!$F$2:$F$508=Analysis!$B$40)*(Database!$N$2:$N$508=Analysis!$C$40)*(ISBLANK(Database!$AJ$2:$AJ$508))*(Database!$AI$2:$AI$508="mg/L")))</f>
        <v>0.72564996965662276</v>
      </c>
      <c r="F40" s="1" cm="1">
        <f t="array" ref="F40">MEDIAN(_xlfn._xlws.FILTER(Database!$AK$2:$AK$508,(Database!$F$2:$F$508=Analysis!$B$40)*(Database!$N$2:$N$508=Analysis!$C$40)*(ISBLANK(Database!$AJ$2:$AJ$508))*(Database!$AI$2:$AI$508="mg/L")))</f>
        <v>0.55735784811734412</v>
      </c>
    </row>
    <row r="41" spans="2:6" x14ac:dyDescent="0.25">
      <c r="B41" s="1" t="s">
        <v>127</v>
      </c>
      <c r="C41" s="1" t="s">
        <v>132</v>
      </c>
      <c r="D41" s="1" cm="1">
        <f t="array" ref="D41">COUNT(_xlfn._xlws.FILTER(Database!$AK$2:$AK$508,(Database!$F$2:$F$508=Analysis!$B$41)*(Database!$N$2:$N$508=Analysis!$C$41)*(ISBLANK(Database!$AJ$2:$AJ$508))*(Database!$AI$2:$AI$508="mg/L")))</f>
        <v>5</v>
      </c>
      <c r="E41" s="1" cm="1">
        <f t="array" ref="E41">AVERAGE(_xlfn._xlws.FILTER(Database!$AK$2:$AK$508,(Database!$F$2:$F$508=Analysis!$B$40)*(Database!$N$2:$N$508=Analysis!$C$40)*(ISBLANK(Database!$AJ$2:$AJ$508))*(Database!$AI$2:$AI$508="mg/L")))</f>
        <v>0.72564996965662276</v>
      </c>
      <c r="F41" s="1" cm="1">
        <f t="array" ref="F41">MEDIAN(_xlfn._xlws.FILTER(Database!$AK$2:$AK$508,(Database!$F$2:$F$508=Analysis!$B$41)*(Database!$N$2:$N$508=Analysis!$C$41)*(ISBLANK(Database!$AJ$2:$AJ$508))*(Database!$AI$2:$AI$508="mg/L")))</f>
        <v>0.27369583047704094</v>
      </c>
    </row>
    <row r="42" spans="2:6" x14ac:dyDescent="0.25">
      <c r="B42" s="1" t="s">
        <v>127</v>
      </c>
      <c r="C42" s="1" t="s">
        <v>192</v>
      </c>
      <c r="D42" s="1" cm="1">
        <f t="array" ref="D42">COUNT(_xlfn._xlws.FILTER(Database!$AK$2:$AK$508,(Database!$F$2:$F$508=Analysis!$B$42)*(Database!$N$2:$N$508=Analysis!$C$42)*(ISBLANK(Database!$AJ$2:$AJ$508))*(Database!$AI$2:$AI$508="mg/L")))</f>
        <v>6</v>
      </c>
      <c r="E42" s="1" cm="1">
        <f t="array" ref="E42">AVERAGE(_xlfn._xlws.FILTER(Database!$AK$2:$AK$508,(Database!$F$2:$F$508=Analysis!$B$40)*(Database!$N$2:$N$508=Analysis!$C$40)*(ISBLANK(Database!$AJ$2:$AJ$508))*(Database!$AI$2:$AI$508="mg/L")))</f>
        <v>0.72564996965662276</v>
      </c>
      <c r="F42" s="1" cm="1">
        <f t="array" ref="F42">MEDIAN(_xlfn._xlws.FILTER(Database!$AK$2:$AK$508,(Database!$F$2:$F$508=Analysis!$B$42)*(Database!$N$2:$N$508=Analysis!$C$42)*(ISBLANK(Database!$AJ$2:$AJ$508))*(Database!$AI$2:$AI$508="mg/L")))</f>
        <v>0.44582998652045186</v>
      </c>
    </row>
    <row r="43" spans="2:6" x14ac:dyDescent="0.25">
      <c r="B43" s="1" t="s">
        <v>127</v>
      </c>
      <c r="C43" s="1" t="s">
        <v>136</v>
      </c>
      <c r="D43" s="1" cm="1">
        <f t="array" ref="D43">COUNT(_xlfn._xlws.FILTER(Database!$AK$2:$AK$508,(Database!$F$2:$F$508=Analysis!$B$43)*(Database!$N$2:$N$508=Analysis!$C$43)*(ISBLANK(Database!$AJ$2:$AJ$508))*(Database!$AI$2:$AI$508="mg/L")))</f>
        <v>7</v>
      </c>
      <c r="E43" s="1" cm="1">
        <f t="array" ref="E43">AVERAGE(_xlfn._xlws.FILTER(Database!$AK$2:$AK$508,(Database!$F$2:$F$508=Analysis!$B$40)*(Database!$N$2:$N$508=Analysis!$C$40)*(ISBLANK(Database!$AJ$2:$AJ$508))*(Database!$AI$2:$AI$508="mg/L")))</f>
        <v>0.72564996965662276</v>
      </c>
      <c r="F43" s="1" cm="1">
        <f t="array" ref="F43">MEDIAN(_xlfn._xlws.FILTER(Database!$AK$2:$AK$508,(Database!$F$2:$F$508=Analysis!$B$43)*(Database!$N$2:$N$508=Analysis!$C$43)*(ISBLANK(Database!$AJ$2:$AJ$508))*(Database!$AI$2:$AI$508="mg/L")))</f>
        <v>0.22314355131420976</v>
      </c>
    </row>
    <row r="44" spans="2:6" x14ac:dyDescent="0.25">
      <c r="B44" s="1" t="s">
        <v>127</v>
      </c>
      <c r="C44" s="1" t="s">
        <v>177</v>
      </c>
      <c r="D44" s="1" cm="1">
        <f t="array" ref="D44">COUNT(_xlfn._xlws.FILTER(Database!$AK$2:$AK$508,(Database!$F$2:$F$508=Analysis!$B$44)*(Database!$N$2:$N$508=Analysis!$C$44)*(ISBLANK(Database!$AJ$2:$AJ$508))*(Database!$AI$2:$AI$508="mg/L")))</f>
        <v>19</v>
      </c>
      <c r="E44" s="1" cm="1">
        <f t="array" ref="E44">AVERAGE(_xlfn._xlws.FILTER(Database!$AK$2:$AK$508,(Database!$F$2:$F$508=Analysis!$B$40)*(Database!$N$2:$N$508=Analysis!$C$40)*(ISBLANK(Database!$AJ$2:$AJ$508))*(Database!$AI$2:$AI$508="mg/L")))</f>
        <v>0.72564996965662276</v>
      </c>
      <c r="F44" s="1" cm="1">
        <f t="array" ref="F44">MEDIAN(_xlfn._xlws.FILTER(Database!$AK$2:$AK$508,(Database!$F$2:$F$508=Analysis!$B$44)*(Database!$N$2:$N$508=Analysis!$C$44)*(ISBLANK(Database!$AJ$2:$AJ$508))*(Database!$AI$2:$AI$508="mg/L")))</f>
        <v>0.51082562376599072</v>
      </c>
    </row>
    <row r="45" spans="2:6" x14ac:dyDescent="0.25">
      <c r="B45" s="1" t="s">
        <v>127</v>
      </c>
      <c r="C45" s="1" t="s">
        <v>172</v>
      </c>
      <c r="D45" s="1" cm="1">
        <f t="array" ref="D45">COUNT(_xlfn._xlws.FILTER(Database!$AK$2:$AK$508,(Database!$F$2:$F$508=Analysis!$B$45)*(Database!$N$2:$N$508=Analysis!$C$45)*(ISBLANK(Database!$AJ$2:$AJ$508))*(Database!$AI$2:$AI$508="mg/L")))</f>
        <v>4</v>
      </c>
      <c r="E45" s="1" cm="1">
        <f t="array" ref="E45">AVERAGE(_xlfn._xlws.FILTER(Database!$AK$2:$AK$508,(Database!$F$2:$F$508=Analysis!$B$40)*(Database!$N$2:$N$508=Analysis!$C$40)*(ISBLANK(Database!$AJ$2:$AJ$508))*(Database!$AI$2:$AI$508="mg/L")))</f>
        <v>0.72564996965662276</v>
      </c>
      <c r="F45" s="1" cm="1">
        <f t="array" ref="F45">MEDIAN(_xlfn._xlws.FILTER(Database!$AK$2:$AK$508,(Database!$F$2:$F$508=Analysis!$B$45)*(Database!$N$2:$N$508=Analysis!$C$45)*(ISBLANK(Database!$AJ$2:$AJ$508))*(Database!$AI$2:$AI$508="mg/L")))</f>
        <v>0.40323059533291844</v>
      </c>
    </row>
    <row r="46" spans="2:6" x14ac:dyDescent="0.25">
      <c r="B46" s="3" t="s">
        <v>127</v>
      </c>
      <c r="C46" s="3" t="s">
        <v>118</v>
      </c>
      <c r="D46" s="3" cm="1">
        <f t="array" ref="D46">COUNT(_xlfn._xlws.FILTER(Database!$AK$2:$AK$508,(Database!$F$2:$F$508=Analysis!$B$46)*(Database!$N$2:$N$508=Analysis!$C$46)*(ISBLANK(Database!$AJ$2:$AJ$508))*(Database!$AI$2:$AI$508="mg/L")))</f>
        <v>8</v>
      </c>
      <c r="E46" s="3" cm="1">
        <f t="array" ref="E46">AVERAGE(_xlfn._xlws.FILTER(Database!$AK$2:$AK$508,(Database!$F$2:$F$508=Analysis!$B$40)*(Database!$N$2:$N$508=Analysis!$C$40)*(ISBLANK(Database!$AJ$2:$AJ$508))*(Database!$AI$2:$AI$508="mg/L")))</f>
        <v>0.72564996965662276</v>
      </c>
      <c r="F46" s="3" cm="1">
        <f t="array" ref="F46">MEDIAN(_xlfn._xlws.FILTER(Database!$AK$2:$AK$508,(Database!$F$2:$F$508=Analysis!$B$46)*(Database!$N$2:$N$508=Analysis!$C$46)*(ISBLANK(Database!$AJ$2:$AJ$508))*(Database!$AI$2:$AI$508="mg/L")))</f>
        <v>0.37027339168150464</v>
      </c>
    </row>
    <row r="49" spans="2:2" x14ac:dyDescent="0.25">
      <c r="B49" s="1" t="s">
        <v>436</v>
      </c>
    </row>
    <row r="69" spans="2:2" x14ac:dyDescent="0.25">
      <c r="B69" s="9" t="s">
        <v>485</v>
      </c>
    </row>
    <row r="105" spans="2:2" x14ac:dyDescent="0.25">
      <c r="B105" s="9" t="s">
        <v>484</v>
      </c>
    </row>
    <row r="140" spans="2:2" x14ac:dyDescent="0.25">
      <c r="B140" s="9" t="s">
        <v>483</v>
      </c>
    </row>
    <row r="175" spans="2:2" x14ac:dyDescent="0.25">
      <c r="B175" s="9" t="s">
        <v>482</v>
      </c>
    </row>
    <row r="208" spans="2:2" x14ac:dyDescent="0.25">
      <c r="B208" s="9" t="s">
        <v>481</v>
      </c>
    </row>
    <row r="242" spans="2:2" x14ac:dyDescent="0.25">
      <c r="B242" s="9" t="s">
        <v>480</v>
      </c>
    </row>
    <row r="276" spans="2:2" x14ac:dyDescent="0.25">
      <c r="B276" s="40" t="s">
        <v>503</v>
      </c>
    </row>
    <row r="314" spans="2:13" x14ac:dyDescent="0.25">
      <c r="B314" s="1" t="s">
        <v>474</v>
      </c>
    </row>
    <row r="316" spans="2:13" ht="34.5" customHeight="1" thickBot="1" x14ac:dyDescent="0.3">
      <c r="B316" s="2" t="s">
        <v>110</v>
      </c>
      <c r="C316" s="2" t="s">
        <v>475</v>
      </c>
      <c r="D316" s="72" t="s">
        <v>476</v>
      </c>
      <c r="E316" s="72"/>
      <c r="F316" s="72"/>
      <c r="G316" s="72"/>
      <c r="H316" s="74" t="s">
        <v>478</v>
      </c>
      <c r="I316" s="75"/>
      <c r="J316" s="75"/>
      <c r="K316" s="74" t="s">
        <v>479</v>
      </c>
      <c r="L316" s="75"/>
      <c r="M316" s="75"/>
    </row>
    <row r="317" spans="2:13" ht="15.75" thickTop="1" x14ac:dyDescent="0.25">
      <c r="B317" s="1" t="s">
        <v>129</v>
      </c>
      <c r="C317" s="1" t="s">
        <v>133</v>
      </c>
      <c r="D317" s="73" t="str">
        <f>_xlfn.CONCAT("y = (x - exp(",ROUND('Regression Data'!M19,4)," + ",ROUND('Regression Data'!M20,4)," × log(x)))/x")</f>
        <v>y = (x - exp(-0.0486 + 0.7876 × log(x)))/x</v>
      </c>
      <c r="E317" s="73"/>
      <c r="F317" s="73"/>
      <c r="G317" s="73"/>
      <c r="H317" s="78">
        <v>3</v>
      </c>
      <c r="I317" s="78"/>
      <c r="J317" s="78"/>
      <c r="K317" s="76">
        <f>ROUND((H317-EXP('Regression Data'!M19+'Regression Data'!M20*LN(H317)))/H317*100,2)</f>
        <v>24.56</v>
      </c>
      <c r="L317" s="76"/>
      <c r="M317" s="76"/>
    </row>
    <row r="318" spans="2:13" x14ac:dyDescent="0.25">
      <c r="B318" s="1" t="s">
        <v>129</v>
      </c>
      <c r="C318" s="1" t="s">
        <v>115</v>
      </c>
      <c r="D318" s="73" t="str">
        <f>_xlfn.CONCAT("y = (x - exp(",ROUND('Regression Data'!M71,4)," + ",ROUND('Regression Data'!M72,4)," × log(x)))/x")</f>
        <v>y = (x - exp(-0.3609 + 0.886 × log(x)))/x</v>
      </c>
      <c r="E318" s="73"/>
      <c r="F318" s="73"/>
      <c r="G318" s="73"/>
      <c r="H318" s="79">
        <v>3</v>
      </c>
      <c r="I318" s="79"/>
      <c r="J318" s="79"/>
      <c r="K318" s="73">
        <f>ROUND((H318-EXP('Regression Data'!M71+'Regression Data'!M72*LN(H318)))/H318*100,2)</f>
        <v>38.5</v>
      </c>
      <c r="L318" s="73"/>
      <c r="M318" s="73"/>
    </row>
    <row r="319" spans="2:13" x14ac:dyDescent="0.25">
      <c r="B319" s="1" t="s">
        <v>129</v>
      </c>
      <c r="C319" s="1" t="s">
        <v>132</v>
      </c>
      <c r="D319" s="73" t="str">
        <f>_xlfn.CONCAT("y = (x - exp(",ROUND('Regression Data'!M145,4)," + ",ROUND('Regression Data'!M146,4)," × log(x)))/x")</f>
        <v>y = (x - exp(-0.0975 + 0.7622 × log(x)))/x</v>
      </c>
      <c r="E319" s="73"/>
      <c r="F319" s="73"/>
      <c r="G319" s="73"/>
      <c r="H319" s="79">
        <v>3</v>
      </c>
      <c r="I319" s="79"/>
      <c r="J319" s="79"/>
      <c r="K319" s="73">
        <f>ROUND((H319-EXP('Regression Data'!M145+'Regression Data'!M146*LN(H319)))/H319*100,2)</f>
        <v>30.15</v>
      </c>
      <c r="L319" s="73"/>
      <c r="M319" s="73"/>
    </row>
    <row r="320" spans="2:13" x14ac:dyDescent="0.25">
      <c r="B320" s="1" t="s">
        <v>129</v>
      </c>
      <c r="C320" s="1" t="s">
        <v>192</v>
      </c>
      <c r="D320" s="73" t="str">
        <f>_xlfn.CONCAT("y = (x - exp(",ROUND('Regression Data'!M196,4)," + ",ROUND('Regression Data'!M197,4)," × log(x)))/x")</f>
        <v>y = (x - exp(-0.315 + 0.6304 × log(x)))/x</v>
      </c>
      <c r="E320" s="73"/>
      <c r="F320" s="73"/>
      <c r="G320" s="73"/>
      <c r="H320" s="79">
        <v>3</v>
      </c>
      <c r="I320" s="79"/>
      <c r="J320" s="79"/>
      <c r="K320" s="73">
        <f>ROUND((H320-EXP('Regression Data'!M196+'Regression Data'!M197*LN(H320)))/H320*100,2)</f>
        <v>51.38</v>
      </c>
      <c r="L320" s="73"/>
      <c r="M320" s="73"/>
    </row>
    <row r="321" spans="2:13" x14ac:dyDescent="0.25">
      <c r="B321" s="1" t="s">
        <v>129</v>
      </c>
      <c r="C321" s="1" t="s">
        <v>136</v>
      </c>
      <c r="D321" s="73" t="str">
        <f>_xlfn.CONCAT("y = (x - exp(",ROUND('Regression Data'!M245,4)," + ",ROUND('Regression Data'!M246,4)," × log(x)))/x")</f>
        <v>y = (x - exp(-0.1933 + 1.1321 × log(x)))/x</v>
      </c>
      <c r="E321" s="73"/>
      <c r="F321" s="73"/>
      <c r="G321" s="73"/>
      <c r="H321" s="79">
        <v>3</v>
      </c>
      <c r="I321" s="79"/>
      <c r="J321" s="79"/>
      <c r="K321" s="73">
        <f>ROUND((H321-EXP('Regression Data'!M245+'Regression Data'!M246*LN(H321)))/H321*100,2)</f>
        <v>4.7</v>
      </c>
      <c r="L321" s="73"/>
      <c r="M321" s="73"/>
    </row>
    <row r="322" spans="2:13" x14ac:dyDescent="0.25">
      <c r="B322" s="1" t="s">
        <v>129</v>
      </c>
      <c r="C322" s="1" t="s">
        <v>177</v>
      </c>
      <c r="D322" s="73" t="str">
        <f>_xlfn.CONCAT("y = (x - exp(",ROUND('Regression Data'!M295,4)," + ",ROUND('Regression Data'!M296,4)," × log(x)))/x")</f>
        <v>y = (x - exp(-0.1725 + 0.7887 × log(x)))/x</v>
      </c>
      <c r="E322" s="73"/>
      <c r="F322" s="73"/>
      <c r="G322" s="73"/>
      <c r="H322" s="79">
        <v>3</v>
      </c>
      <c r="I322" s="79"/>
      <c r="J322" s="79"/>
      <c r="K322" s="73">
        <f>ROUND((H322-EXP('Regression Data'!M295+'Regression Data'!M296*LN(H322)))/H322*100,2)</f>
        <v>33.28</v>
      </c>
      <c r="L322" s="73"/>
      <c r="M322" s="73"/>
    </row>
    <row r="323" spans="2:13" x14ac:dyDescent="0.25">
      <c r="B323" s="1" t="s">
        <v>129</v>
      </c>
      <c r="C323" s="1" t="s">
        <v>118</v>
      </c>
      <c r="D323" s="73" t="str">
        <f>_xlfn.CONCAT("y = (x - exp(",ROUND('Regression Data'!M345,4)," + ",ROUND('Regression Data'!M346,4)," × log(x)))/x")</f>
        <v>y = (x - exp(-0.3939 + 0.7762 × log(x)))/x</v>
      </c>
      <c r="E323" s="73"/>
      <c r="F323" s="73"/>
      <c r="G323" s="73"/>
      <c r="H323" s="79">
        <v>3</v>
      </c>
      <c r="I323" s="79"/>
      <c r="J323" s="79"/>
      <c r="K323" s="73">
        <f>ROUND((H323-EXP('Regression Data'!M345+'Regression Data'!M346*LN(H323)))/H323*100,2)</f>
        <v>47.26</v>
      </c>
      <c r="L323" s="73"/>
      <c r="M323" s="73"/>
    </row>
    <row r="324" spans="2:13" x14ac:dyDescent="0.25">
      <c r="B324" s="1" t="s">
        <v>127</v>
      </c>
      <c r="C324" s="1" t="s">
        <v>133</v>
      </c>
      <c r="D324" s="73" t="str">
        <f>_xlfn.CONCAT("y = (x - exp(",ROUND('Regression Data'!M42,4)," + ",ROUND('Regression Data'!M43,4)," × log(x)))/x")</f>
        <v>y = (x - exp(-0.5595 + 0.9894 × log(x)))/x</v>
      </c>
      <c r="E324" s="73"/>
      <c r="F324" s="73"/>
      <c r="G324" s="73"/>
      <c r="H324" s="79">
        <v>3</v>
      </c>
      <c r="I324" s="79"/>
      <c r="J324" s="79"/>
      <c r="K324" s="73">
        <f>ROUND((H324-EXP('Regression Data'!M42+'Regression Data'!M43*LN(H324)))/H324*100,2)</f>
        <v>43.52</v>
      </c>
      <c r="L324" s="73"/>
      <c r="M324" s="73"/>
    </row>
    <row r="325" spans="2:13" x14ac:dyDescent="0.25">
      <c r="B325" s="1" t="s">
        <v>127</v>
      </c>
      <c r="C325" s="1" t="s">
        <v>115</v>
      </c>
      <c r="D325" s="73" t="str">
        <f>_xlfn.CONCAT("y = (x - exp(",ROUND('Regression Data'!M107,4)," + ",ROUND('Regression Data'!M108,4)," × log(x)))/x")</f>
        <v>y = (x - exp(-0.9808 + 0.4702 × log(x)))/x</v>
      </c>
      <c r="E325" s="73"/>
      <c r="F325" s="73"/>
      <c r="G325" s="73"/>
      <c r="H325" s="79">
        <v>3</v>
      </c>
      <c r="I325" s="79"/>
      <c r="J325" s="79"/>
      <c r="K325" s="73">
        <f>ROUND((H325-EXP('Regression Data'!M107+'Regression Data'!M108*LN(H325)))/H325*100,2)</f>
        <v>79.05</v>
      </c>
      <c r="L325" s="73"/>
      <c r="M325" s="73"/>
    </row>
    <row r="326" spans="2:13" x14ac:dyDescent="0.25">
      <c r="B326" s="1" t="s">
        <v>127</v>
      </c>
      <c r="C326" s="1" t="s">
        <v>132</v>
      </c>
      <c r="D326" s="73" t="str">
        <f>_xlfn.CONCAT("y = (x - exp(",ROUND('Regression Data'!M170,4)," + ",ROUND('Regression Data'!M171,4)," × log(x)))/x")</f>
        <v>y = (x - exp(-0.5793 + 0.4183 × log(x)))/x</v>
      </c>
      <c r="E326" s="73"/>
      <c r="F326" s="73"/>
      <c r="G326" s="73"/>
      <c r="H326" s="79">
        <v>3</v>
      </c>
      <c r="I326" s="79"/>
      <c r="J326" s="79"/>
      <c r="K326" s="73">
        <f>ROUND((H326-EXP('Regression Data'!M170+'Regression Data'!M171*LN(H326)))/H326*100,2)</f>
        <v>70.430000000000007</v>
      </c>
      <c r="L326" s="73"/>
      <c r="M326" s="73"/>
    </row>
    <row r="327" spans="2:13" x14ac:dyDescent="0.25">
      <c r="B327" s="1" t="s">
        <v>127</v>
      </c>
      <c r="C327" s="1" t="s">
        <v>192</v>
      </c>
      <c r="D327" s="73" t="str">
        <f>_xlfn.CONCAT("y = (x - exp(",ROUND('Regression Data'!M218,4)," + ",ROUND('Regression Data'!M219,4)," × log(x)))/x")</f>
        <v>y = (x - exp(-0.7835 + 1.0246 × log(x)))/x</v>
      </c>
      <c r="E327" s="73"/>
      <c r="F327" s="73"/>
      <c r="G327" s="73"/>
      <c r="H327" s="79">
        <v>3</v>
      </c>
      <c r="I327" s="79"/>
      <c r="J327" s="79"/>
      <c r="K327" s="73">
        <f>ROUND((H327-EXP('Regression Data'!M218+'Regression Data'!M219*LN(H327)))/H327*100,2)</f>
        <v>53.07</v>
      </c>
      <c r="L327" s="73"/>
      <c r="M327" s="73"/>
    </row>
    <row r="328" spans="2:13" x14ac:dyDescent="0.25">
      <c r="B328" s="1" t="s">
        <v>127</v>
      </c>
      <c r="C328" s="1" t="s">
        <v>136</v>
      </c>
      <c r="D328" s="73" t="str">
        <f>_xlfn.CONCAT("y = (x - exp(",ROUND('Regression Data'!M268,4)," + ",ROUND('Regression Data'!M269,4)," × log(x)))/x")</f>
        <v>y = (x - exp(-0.3349 + 0.8309 × log(x)))/x</v>
      </c>
      <c r="E328" s="73"/>
      <c r="F328" s="73"/>
      <c r="G328" s="73"/>
      <c r="H328" s="79">
        <v>3</v>
      </c>
      <c r="I328" s="79"/>
      <c r="J328" s="79"/>
      <c r="K328" s="73">
        <f>ROUND((H328-EXP('Regression Data'!M268+'Regression Data'!M269*LN(H328)))/H328*100,2)</f>
        <v>40.590000000000003</v>
      </c>
      <c r="L328" s="73"/>
      <c r="M328" s="73"/>
    </row>
    <row r="329" spans="2:13" x14ac:dyDescent="0.25">
      <c r="B329" s="1" t="s">
        <v>127</v>
      </c>
      <c r="C329" s="1" t="s">
        <v>177</v>
      </c>
      <c r="D329" s="73" t="str">
        <f>_xlfn.CONCAT("y = (x - exp(",ROUND('Regression Data'!M316,4)," + ",ROUND('Regression Data'!M317,4)," × log(x)))/x")</f>
        <v>y = (x - exp(-0.6442 + 0.582 × log(x)))/x</v>
      </c>
      <c r="E329" s="73"/>
      <c r="F329" s="73"/>
      <c r="G329" s="73"/>
      <c r="H329" s="79">
        <v>3</v>
      </c>
      <c r="I329" s="79"/>
      <c r="J329" s="79"/>
      <c r="K329" s="73">
        <f>ROUND((H329-EXP('Regression Data'!M316+'Regression Data'!M317*LN(H329)))/H329*100,2)</f>
        <v>66.83</v>
      </c>
      <c r="L329" s="73"/>
      <c r="M329" s="73"/>
    </row>
    <row r="330" spans="2:13" x14ac:dyDescent="0.25">
      <c r="B330" s="3" t="s">
        <v>127</v>
      </c>
      <c r="C330" s="3" t="s">
        <v>118</v>
      </c>
      <c r="D330" s="77" t="str">
        <f>_xlfn.CONCAT("y = (x - exp(",ROUND('Regression Data'!M370,4)," + ",ROUND('Regression Data'!M371,4)," × log(x)))/x")</f>
        <v>y = (x - exp(-0.6229 + 0.6639 × log(x)))/x</v>
      </c>
      <c r="E330" s="77"/>
      <c r="F330" s="77"/>
      <c r="G330" s="77"/>
      <c r="H330" s="80">
        <v>3</v>
      </c>
      <c r="I330" s="80"/>
      <c r="J330" s="80"/>
      <c r="K330" s="77">
        <f>ROUND((H330-EXP('Regression Data'!M370+'Regression Data'!M371*LN(H330)))/H330*100,2)</f>
        <v>62.92</v>
      </c>
      <c r="L330" s="77"/>
      <c r="M330" s="77"/>
    </row>
    <row r="334" spans="2:13" x14ac:dyDescent="0.25">
      <c r="B334" s="40" t="s">
        <v>502</v>
      </c>
      <c r="H334" s="40" t="s">
        <v>504</v>
      </c>
    </row>
    <row r="335" spans="2:13" ht="15.75" thickBot="1" x14ac:dyDescent="0.3">
      <c r="B335" s="44" t="s">
        <v>39</v>
      </c>
      <c r="C335" s="45"/>
      <c r="D335" s="46" t="s">
        <v>49</v>
      </c>
    </row>
    <row r="336" spans="2:13" ht="15.75" thickTop="1" x14ac:dyDescent="0.25">
      <c r="B336" s="42" t="str" cm="1">
        <f t="array" ref="B336:B361">_xlfn.UNIQUE(Database!R2:R508)</f>
        <v>Connecticut</v>
      </c>
      <c r="C336" s="43"/>
      <c r="D336" s="41">
        <f>COUNTIF(Database!$R$2:$R$508,Analysis!$B$336)</f>
        <v>24</v>
      </c>
    </row>
    <row r="337" spans="2:4" x14ac:dyDescent="0.25">
      <c r="B337" s="42" t="str">
        <v>Mississippi</v>
      </c>
      <c r="C337" s="43"/>
      <c r="D337" s="41">
        <f>COUNTIF(Database!$R$2:$R$508,Analysis!$B$337)</f>
        <v>12</v>
      </c>
    </row>
    <row r="338" spans="2:4" x14ac:dyDescent="0.25">
      <c r="B338" s="42" t="str">
        <v>North Carolina</v>
      </c>
      <c r="C338" s="43"/>
      <c r="D338" s="41">
        <f>COUNTIF(Database!$R$2:$R$508,Analysis!$B$338)</f>
        <v>182</v>
      </c>
    </row>
    <row r="339" spans="2:4" x14ac:dyDescent="0.25">
      <c r="B339" s="42" t="str">
        <v>Virginia</v>
      </c>
      <c r="C339" s="43"/>
      <c r="D339" s="41">
        <f>COUNTIF(Database!$R$2:$R$508,Analysis!$B$339)</f>
        <v>63</v>
      </c>
    </row>
    <row r="340" spans="2:4" x14ac:dyDescent="0.25">
      <c r="B340" s="42" t="str">
        <v>Texas</v>
      </c>
      <c r="C340" s="43"/>
      <c r="D340" s="41">
        <f>COUNTIF(Database!$R$2:$R$508,Analysis!$B$340)</f>
        <v>4</v>
      </c>
    </row>
    <row r="341" spans="2:4" x14ac:dyDescent="0.25">
      <c r="B341" s="42" t="str">
        <v>California</v>
      </c>
      <c r="C341" s="43"/>
      <c r="D341" s="41">
        <f>COUNTIF(Database!$R$2:$R$508,Analysis!$B$341)</f>
        <v>21</v>
      </c>
    </row>
    <row r="342" spans="2:4" x14ac:dyDescent="0.25">
      <c r="B342" s="42" t="str">
        <v>Rhode Island</v>
      </c>
      <c r="C342" s="43"/>
      <c r="D342" s="41">
        <f>COUNTIF(Database!$R$2:$R$508,Analysis!$B$342)</f>
        <v>6</v>
      </c>
    </row>
    <row r="343" spans="2:4" x14ac:dyDescent="0.25">
      <c r="B343" s="42" t="str">
        <v>New York</v>
      </c>
      <c r="C343" s="43"/>
      <c r="D343" s="41">
        <f>COUNTIF(Database!$R$2:$R$508,Analysis!$B$343)</f>
        <v>3</v>
      </c>
    </row>
    <row r="344" spans="2:4" x14ac:dyDescent="0.25">
      <c r="B344" s="42" t="str">
        <v>Florida</v>
      </c>
      <c r="C344" s="43"/>
      <c r="D344" s="41">
        <f>COUNTIF(Database!$R$2:$R$508,Analysis!$B$344)</f>
        <v>27</v>
      </c>
    </row>
    <row r="345" spans="2:4" x14ac:dyDescent="0.25">
      <c r="B345" s="42" t="str">
        <v>West Virginia</v>
      </c>
      <c r="C345" s="43"/>
      <c r="D345" s="41">
        <f>COUNTIF(Database!$R$2:$R$508,Analysis!$B$345)</f>
        <v>1</v>
      </c>
    </row>
    <row r="346" spans="2:4" x14ac:dyDescent="0.25">
      <c r="B346" s="42" t="str">
        <v>Puerto Rico</v>
      </c>
      <c r="C346" s="43"/>
      <c r="D346" s="41">
        <f>COUNTIF(Database!$R$2:$R$508,Analysis!$B$346)</f>
        <v>8</v>
      </c>
    </row>
    <row r="347" spans="2:4" x14ac:dyDescent="0.25">
      <c r="B347" s="42" t="str">
        <v>North Dakota</v>
      </c>
      <c r="C347" s="43"/>
      <c r="D347" s="41">
        <f>COUNTIF(Database!$R$2:$R$508,Analysis!$B$347)</f>
        <v>6</v>
      </c>
    </row>
    <row r="348" spans="2:4" x14ac:dyDescent="0.25">
      <c r="B348" s="42" t="str">
        <v>Nevada</v>
      </c>
      <c r="C348" s="43"/>
      <c r="D348" s="41">
        <f>COUNTIF(Database!$R$2:$R$508,Analysis!$B$348)</f>
        <v>13</v>
      </c>
    </row>
    <row r="349" spans="2:4" x14ac:dyDescent="0.25">
      <c r="B349" s="42" t="str">
        <v>Nebraska</v>
      </c>
      <c r="C349" s="43"/>
      <c r="D349" s="41">
        <f>COUNTIF(Database!$R$2:$R$508,Analysis!$B$349)</f>
        <v>2</v>
      </c>
    </row>
    <row r="350" spans="2:4" x14ac:dyDescent="0.25">
      <c r="B350" s="42" t="str">
        <v>Pennsylvania</v>
      </c>
      <c r="C350" s="43"/>
      <c r="D350" s="41">
        <f>COUNTIF(Database!$R$2:$R$508,Analysis!$B$350)</f>
        <v>5</v>
      </c>
    </row>
    <row r="351" spans="2:4" x14ac:dyDescent="0.25">
      <c r="B351" s="42" t="str">
        <v>Wisconsin</v>
      </c>
      <c r="C351" s="43"/>
      <c r="D351" s="41">
        <f>COUNTIF(Database!$R$2:$R$508,Analysis!$B$351)</f>
        <v>3</v>
      </c>
    </row>
    <row r="352" spans="2:4" x14ac:dyDescent="0.25">
      <c r="B352" s="42" t="str">
        <v>Minnesota</v>
      </c>
      <c r="C352" s="43"/>
      <c r="D352" s="41">
        <f>COUNTIF(Database!$R$2:$R$508,Analysis!$B$352)</f>
        <v>30</v>
      </c>
    </row>
    <row r="353" spans="2:4" x14ac:dyDescent="0.25">
      <c r="B353" s="42" t="str">
        <v>Arkansas</v>
      </c>
      <c r="C353" s="43"/>
      <c r="D353" s="41">
        <f>COUNTIF(Database!$R$2:$R$508,Analysis!$B$353)</f>
        <v>7</v>
      </c>
    </row>
    <row r="354" spans="2:4" x14ac:dyDescent="0.25">
      <c r="B354" s="42" t="str">
        <v>Colorado</v>
      </c>
      <c r="C354" s="43"/>
      <c r="D354" s="41">
        <f>COUNTIF(Database!$R$2:$R$508,Analysis!$B$354)</f>
        <v>6</v>
      </c>
    </row>
    <row r="355" spans="2:4" x14ac:dyDescent="0.25">
      <c r="B355" s="42" t="str">
        <v>Illinois</v>
      </c>
      <c r="C355" s="43"/>
      <c r="D355" s="41">
        <f>COUNTIF(Database!$R$2:$R$508,Analysis!$B$355)</f>
        <v>2</v>
      </c>
    </row>
    <row r="356" spans="2:4" x14ac:dyDescent="0.25">
      <c r="B356" s="42" t="str">
        <v>Iowa</v>
      </c>
      <c r="C356" s="43"/>
      <c r="D356" s="41">
        <f>COUNTIF(Database!$R$2:$R$508,Analysis!$B$356)</f>
        <v>3</v>
      </c>
    </row>
    <row r="357" spans="2:4" x14ac:dyDescent="0.25">
      <c r="B357" s="42" t="str">
        <v>Maryland</v>
      </c>
      <c r="C357" s="43"/>
      <c r="D357" s="41">
        <f>COUNTIF(Database!$R$2:$R$508,Analysis!$B$357)</f>
        <v>46</v>
      </c>
    </row>
    <row r="358" spans="2:4" x14ac:dyDescent="0.25">
      <c r="B358" s="42" t="str">
        <v>Michigan</v>
      </c>
      <c r="C358" s="43"/>
      <c r="D358" s="41">
        <f>COUNTIF(Database!$R$2:$R$508,Analysis!$B$358)</f>
        <v>6</v>
      </c>
    </row>
    <row r="359" spans="2:4" x14ac:dyDescent="0.25">
      <c r="B359" s="42" t="str">
        <v>New Hampshire</v>
      </c>
      <c r="C359" s="43"/>
      <c r="D359" s="41">
        <f>COUNTIF(Database!$R$2:$R$508,Analysis!$B$359)</f>
        <v>16</v>
      </c>
    </row>
    <row r="360" spans="2:4" x14ac:dyDescent="0.25">
      <c r="B360" s="42" t="str">
        <v>Alabama</v>
      </c>
      <c r="C360" s="43"/>
      <c r="D360" s="41">
        <f>COUNTIF(Database!$R$2:$R$508,Analysis!$B$360)</f>
        <v>1</v>
      </c>
    </row>
    <row r="361" spans="2:4" x14ac:dyDescent="0.25">
      <c r="B361" s="47" t="str">
        <v>Louisiana</v>
      </c>
      <c r="C361" s="48"/>
      <c r="D361" s="49">
        <f>COUNTIF(Database!$R$2:$R$508,Analysis!$B$361)</f>
        <v>10</v>
      </c>
    </row>
  </sheetData>
  <sheetProtection sheet="1" objects="1" scenarios="1"/>
  <mergeCells count="45">
    <mergeCell ref="K329:M329"/>
    <mergeCell ref="K330:M330"/>
    <mergeCell ref="K324:M324"/>
    <mergeCell ref="K325:M325"/>
    <mergeCell ref="K326:M326"/>
    <mergeCell ref="K327:M327"/>
    <mergeCell ref="K328:M328"/>
    <mergeCell ref="K319:M319"/>
    <mergeCell ref="K320:M320"/>
    <mergeCell ref="K321:M321"/>
    <mergeCell ref="K322:M322"/>
    <mergeCell ref="K323:M323"/>
    <mergeCell ref="D329:G329"/>
    <mergeCell ref="D330:G330"/>
    <mergeCell ref="H317:J317"/>
    <mergeCell ref="H318:J318"/>
    <mergeCell ref="H319:J319"/>
    <mergeCell ref="H320:J320"/>
    <mergeCell ref="H321:J321"/>
    <mergeCell ref="H322:J322"/>
    <mergeCell ref="H323:J323"/>
    <mergeCell ref="H324:J324"/>
    <mergeCell ref="H325:J325"/>
    <mergeCell ref="H326:J326"/>
    <mergeCell ref="H327:J327"/>
    <mergeCell ref="H328:J328"/>
    <mergeCell ref="H329:J329"/>
    <mergeCell ref="H330:J330"/>
    <mergeCell ref="D324:G324"/>
    <mergeCell ref="D325:G325"/>
    <mergeCell ref="D326:G326"/>
    <mergeCell ref="D327:G327"/>
    <mergeCell ref="D328:G328"/>
    <mergeCell ref="D319:G319"/>
    <mergeCell ref="D320:G320"/>
    <mergeCell ref="D321:G321"/>
    <mergeCell ref="D322:G322"/>
    <mergeCell ref="D323:G323"/>
    <mergeCell ref="D316:G316"/>
    <mergeCell ref="D317:G317"/>
    <mergeCell ref="D318:G318"/>
    <mergeCell ref="H316:J316"/>
    <mergeCell ref="K316:M316"/>
    <mergeCell ref="K317:M317"/>
    <mergeCell ref="K318:M318"/>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0095A-C801-4591-B05F-0892D2212761}">
  <dimension ref="A1:T374"/>
  <sheetViews>
    <sheetView topLeftCell="A332" workbookViewId="0">
      <selection activeCell="W375" sqref="W375"/>
    </sheetView>
  </sheetViews>
  <sheetFormatPr defaultRowHeight="15" x14ac:dyDescent="0.25"/>
  <cols>
    <col min="1" max="1" width="9.140625" style="9"/>
    <col min="2" max="2" width="10.85546875" style="9" bestFit="1" customWidth="1"/>
    <col min="3" max="3" width="12.7109375" style="9" bestFit="1" customWidth="1"/>
    <col min="4" max="8" width="9.140625" style="9"/>
    <col min="9" max="9" width="12" style="9" bestFit="1" customWidth="1"/>
    <col min="10" max="16384" width="9.140625" style="9"/>
  </cols>
  <sheetData>
    <row r="1" spans="1:20" x14ac:dyDescent="0.25">
      <c r="A1" s="37" t="s">
        <v>437</v>
      </c>
    </row>
    <row r="3" spans="1:20" x14ac:dyDescent="0.25">
      <c r="A3" s="9" t="s">
        <v>110</v>
      </c>
      <c r="B3" s="9" t="s">
        <v>438</v>
      </c>
      <c r="C3" s="9" t="s">
        <v>439</v>
      </c>
      <c r="D3" s="9" t="s">
        <v>440</v>
      </c>
      <c r="F3" s="9" t="s">
        <v>50</v>
      </c>
      <c r="G3" s="9" t="s">
        <v>51</v>
      </c>
      <c r="H3" s="9" t="s">
        <v>441</v>
      </c>
      <c r="I3" s="9" t="s">
        <v>442</v>
      </c>
      <c r="J3" s="9" t="s">
        <v>443</v>
      </c>
      <c r="L3" t="s">
        <v>444</v>
      </c>
      <c r="M3"/>
      <c r="N3"/>
      <c r="O3"/>
      <c r="P3"/>
      <c r="Q3"/>
      <c r="R3"/>
      <c r="S3"/>
      <c r="T3"/>
    </row>
    <row r="4" spans="1:20" ht="15.75" thickBot="1" x14ac:dyDescent="0.3">
      <c r="A4" s="9" t="s">
        <v>129</v>
      </c>
      <c r="B4" s="9" t="s">
        <v>133</v>
      </c>
      <c r="C4" s="9" cm="1">
        <f t="array" ref="C4:D16">LN(_xlfn.CHOOSECOLS(_xlfn._xlws.FILTER(Database!$X$2:$AD$508,(Database!$F$2:$F$508=$A$4)*(Database!$J$2:$J$508=$B$4)*(ISBLANK(Database!$AJ$2:$AJ$508))*(Database!$AI$2:$AI$508="mg/L")),1,7))</f>
        <v>1.8748743759385615</v>
      </c>
      <c r="D4" s="9">
        <v>0.60976557162089429</v>
      </c>
      <c r="F4" s="9" cm="1">
        <f t="array" ref="F4:G16">_xlfn._xlws.SORT(_xlfn.CHOOSECOLS(_xlfn._xlws.FILTER(Database!$X$2:$AD$508,(Database!$F$2:$F$508=$A$4)*(Database!$J$2:$J$508=$B$4)*(ISBLANK(Database!$AJ$2:$AJ$508))*(Database!$AI$2:$AI$508="mg/L")),1,7))</f>
        <v>0.42</v>
      </c>
      <c r="G4" s="9">
        <v>0.51</v>
      </c>
      <c r="H4" s="9">
        <f>(F4-G4)/F4*100</f>
        <v>-21.428571428571434</v>
      </c>
      <c r="I4" s="9">
        <f>EXP($M$19+$M$20*LN(F4))</f>
        <v>0.48103872588235719</v>
      </c>
      <c r="J4" s="9">
        <f>(F4-I4)/F4*100</f>
        <v>-14.53302997198981</v>
      </c>
      <c r="L4"/>
      <c r="M4"/>
      <c r="N4"/>
      <c r="O4"/>
      <c r="P4"/>
      <c r="Q4"/>
      <c r="R4"/>
      <c r="S4"/>
      <c r="T4"/>
    </row>
    <row r="5" spans="1:20" x14ac:dyDescent="0.25">
      <c r="C5" s="9">
        <v>2.2438960966453663</v>
      </c>
      <c r="D5" s="9">
        <v>1.8484548129046001</v>
      </c>
      <c r="F5" s="9">
        <v>0.79</v>
      </c>
      <c r="G5" s="9">
        <v>0.7</v>
      </c>
      <c r="H5" s="9">
        <f t="shared" ref="H5:H16" si="0">(F5-G5)/F5*100</f>
        <v>11.392405063291148</v>
      </c>
      <c r="I5" s="9">
        <f t="shared" ref="I5:I16" si="1">EXP($M$19+$M$20*LN(F5))</f>
        <v>0.7911952690035764</v>
      </c>
      <c r="J5" s="9">
        <f t="shared" ref="J5:J16" si="2">(F5-I5)/F5*100</f>
        <v>-0.15129987387042534</v>
      </c>
      <c r="L5" s="53" t="s">
        <v>445</v>
      </c>
      <c r="M5" s="53"/>
      <c r="N5"/>
      <c r="O5"/>
      <c r="P5"/>
      <c r="Q5"/>
      <c r="R5"/>
      <c r="S5"/>
      <c r="T5"/>
    </row>
    <row r="6" spans="1:20" x14ac:dyDescent="0.25">
      <c r="C6" s="9">
        <v>1.6486586255873816</v>
      </c>
      <c r="D6" s="9">
        <v>1.1118575154181303</v>
      </c>
      <c r="F6" s="9">
        <v>4.09</v>
      </c>
      <c r="G6" s="9">
        <v>3.22</v>
      </c>
      <c r="H6" s="9">
        <f t="shared" si="0"/>
        <v>21.271393643031779</v>
      </c>
      <c r="I6" s="9">
        <f t="shared" si="1"/>
        <v>2.8887865480775279</v>
      </c>
      <c r="J6" s="9">
        <f t="shared" si="2"/>
        <v>29.36952205189418</v>
      </c>
      <c r="L6" t="s">
        <v>446</v>
      </c>
      <c r="M6">
        <v>0.88064747475308924</v>
      </c>
      <c r="N6"/>
      <c r="O6"/>
      <c r="P6"/>
      <c r="Q6"/>
      <c r="R6"/>
      <c r="S6"/>
      <c r="T6"/>
    </row>
    <row r="7" spans="1:20" x14ac:dyDescent="0.25">
      <c r="C7" s="9">
        <v>1.8437192081587661</v>
      </c>
      <c r="D7" s="9">
        <v>1.501852701754163</v>
      </c>
      <c r="F7" s="9">
        <v>5.01</v>
      </c>
      <c r="G7" s="9">
        <v>5.96</v>
      </c>
      <c r="H7" s="9">
        <f t="shared" si="0"/>
        <v>-18.962075848303396</v>
      </c>
      <c r="I7" s="9">
        <f t="shared" si="1"/>
        <v>3.3893432387951727</v>
      </c>
      <c r="J7" s="9">
        <f t="shared" si="2"/>
        <v>32.348438347401739</v>
      </c>
      <c r="L7" t="s">
        <v>447</v>
      </c>
      <c r="M7">
        <v>0.77553997478899295</v>
      </c>
      <c r="N7"/>
      <c r="O7"/>
      <c r="P7"/>
      <c r="Q7"/>
      <c r="R7"/>
      <c r="S7"/>
      <c r="T7"/>
    </row>
    <row r="8" spans="1:20" x14ac:dyDescent="0.25">
      <c r="C8" s="9">
        <v>2.7317667277195259</v>
      </c>
      <c r="D8" s="9">
        <v>2.2864557110641619</v>
      </c>
      <c r="F8" s="9">
        <v>5.2</v>
      </c>
      <c r="G8" s="9">
        <v>3.04</v>
      </c>
      <c r="H8" s="9">
        <f t="shared" si="0"/>
        <v>41.53846153846154</v>
      </c>
      <c r="I8" s="9">
        <f t="shared" si="1"/>
        <v>3.4901798731779747</v>
      </c>
      <c r="J8" s="9">
        <f t="shared" si="2"/>
        <v>32.881156285038948</v>
      </c>
      <c r="L8" t="s">
        <v>448</v>
      </c>
      <c r="M8">
        <v>0.75513451795162867</v>
      </c>
      <c r="N8"/>
      <c r="O8"/>
      <c r="P8"/>
      <c r="Q8"/>
      <c r="R8"/>
      <c r="S8"/>
      <c r="T8"/>
    </row>
    <row r="9" spans="1:20" x14ac:dyDescent="0.25">
      <c r="C9" s="9">
        <v>2.3214068472346332</v>
      </c>
      <c r="D9" s="9">
        <v>2.1972245773362196</v>
      </c>
      <c r="F9" s="9">
        <v>6.32</v>
      </c>
      <c r="G9" s="9">
        <v>4.49</v>
      </c>
      <c r="H9" s="9">
        <f t="shared" si="0"/>
        <v>28.955696202531644</v>
      </c>
      <c r="I9" s="9">
        <f t="shared" si="1"/>
        <v>4.0697664283213859</v>
      </c>
      <c r="J9" s="9">
        <f t="shared" si="2"/>
        <v>35.604961577193265</v>
      </c>
      <c r="L9" t="s">
        <v>449</v>
      </c>
      <c r="M9">
        <v>0.51992911136157993</v>
      </c>
      <c r="N9"/>
      <c r="O9"/>
      <c r="P9"/>
      <c r="Q9"/>
      <c r="R9"/>
      <c r="S9"/>
      <c r="T9"/>
    </row>
    <row r="10" spans="1:20" ht="15.75" thickBot="1" x14ac:dyDescent="0.3">
      <c r="C10" s="9">
        <v>2.6630528351714742</v>
      </c>
      <c r="D10" s="9">
        <v>2.8189950950539369</v>
      </c>
      <c r="F10" s="9">
        <v>6.52</v>
      </c>
      <c r="G10" s="9">
        <v>1.84</v>
      </c>
      <c r="H10" s="9">
        <f t="shared" si="0"/>
        <v>71.779141104294482</v>
      </c>
      <c r="I10" s="9">
        <f t="shared" si="1"/>
        <v>4.1708666242528745</v>
      </c>
      <c r="J10" s="9">
        <f t="shared" si="2"/>
        <v>36.029653002256524</v>
      </c>
      <c r="L10" s="51" t="s">
        <v>450</v>
      </c>
      <c r="M10" s="51">
        <v>13</v>
      </c>
      <c r="N10"/>
      <c r="O10"/>
      <c r="P10"/>
      <c r="Q10"/>
      <c r="R10"/>
      <c r="S10"/>
      <c r="T10"/>
    </row>
    <row r="11" spans="1:20" x14ac:dyDescent="0.25">
      <c r="C11" s="9">
        <v>-0.86750056770472306</v>
      </c>
      <c r="D11" s="9">
        <v>-0.67334455326376563</v>
      </c>
      <c r="F11" s="9">
        <v>9.43</v>
      </c>
      <c r="G11" s="9">
        <v>6.35</v>
      </c>
      <c r="H11" s="9">
        <f t="shared" si="0"/>
        <v>32.661717921527043</v>
      </c>
      <c r="I11" s="9">
        <f t="shared" si="1"/>
        <v>5.5776653979137727</v>
      </c>
      <c r="J11" s="9">
        <f t="shared" si="2"/>
        <v>40.851904582038465</v>
      </c>
      <c r="L11"/>
      <c r="M11"/>
      <c r="N11"/>
      <c r="O11"/>
      <c r="P11"/>
      <c r="Q11"/>
      <c r="R11"/>
      <c r="S11"/>
      <c r="T11"/>
    </row>
    <row r="12" spans="1:20" ht="15.75" thickBot="1" x14ac:dyDescent="0.3">
      <c r="C12" s="9">
        <v>-0.23572233352106983</v>
      </c>
      <c r="D12" s="9">
        <v>-0.35667494393873245</v>
      </c>
      <c r="F12" s="9">
        <v>10.19</v>
      </c>
      <c r="G12" s="9">
        <v>9</v>
      </c>
      <c r="H12" s="9">
        <f t="shared" si="0"/>
        <v>11.678115799803725</v>
      </c>
      <c r="I12" s="9">
        <f t="shared" si="1"/>
        <v>5.9287820828219653</v>
      </c>
      <c r="J12" s="9">
        <f t="shared" si="2"/>
        <v>41.817643936977767</v>
      </c>
      <c r="L12" t="s">
        <v>451</v>
      </c>
      <c r="M12"/>
      <c r="N12"/>
      <c r="O12"/>
      <c r="P12"/>
      <c r="Q12"/>
      <c r="R12"/>
      <c r="S12"/>
      <c r="T12"/>
    </row>
    <row r="13" spans="1:20" x14ac:dyDescent="0.25">
      <c r="C13" s="9">
        <v>3.4111477125153233</v>
      </c>
      <c r="D13" s="9">
        <v>2.4159137783010487</v>
      </c>
      <c r="F13" s="9">
        <v>11.5</v>
      </c>
      <c r="G13" s="9">
        <v>2.33</v>
      </c>
      <c r="H13" s="9">
        <f t="shared" si="0"/>
        <v>79.739130434782609</v>
      </c>
      <c r="I13" s="9">
        <f t="shared" si="1"/>
        <v>6.5212946757475798</v>
      </c>
      <c r="J13" s="9">
        <f t="shared" si="2"/>
        <v>43.293089776108005</v>
      </c>
      <c r="L13" s="52"/>
      <c r="M13" s="52" t="s">
        <v>455</v>
      </c>
      <c r="N13" s="52" t="s">
        <v>456</v>
      </c>
      <c r="O13" s="52" t="s">
        <v>457</v>
      </c>
      <c r="P13" s="52" t="s">
        <v>458</v>
      </c>
      <c r="Q13" s="52" t="s">
        <v>459</v>
      </c>
      <c r="R13"/>
      <c r="S13"/>
      <c r="T13"/>
    </row>
    <row r="14" spans="1:20" x14ac:dyDescent="0.25">
      <c r="C14" s="9">
        <v>2.4423470353692043</v>
      </c>
      <c r="D14" s="9">
        <v>0.84586826757760925</v>
      </c>
      <c r="F14" s="9">
        <v>14.34</v>
      </c>
      <c r="G14" s="9">
        <v>16.760000000000002</v>
      </c>
      <c r="H14" s="9">
        <f t="shared" si="0"/>
        <v>-16.875871687587178</v>
      </c>
      <c r="I14" s="9">
        <f t="shared" si="1"/>
        <v>7.7593904307445003</v>
      </c>
      <c r="J14" s="9">
        <f t="shared" si="2"/>
        <v>45.889885420191767</v>
      </c>
      <c r="L14" t="s">
        <v>452</v>
      </c>
      <c r="M14">
        <v>1</v>
      </c>
      <c r="N14">
        <v>10.274155521210034</v>
      </c>
      <c r="O14">
        <v>10.274155521210034</v>
      </c>
      <c r="P14">
        <v>38.006498995352437</v>
      </c>
      <c r="Q14">
        <v>7.056659766701347E-5</v>
      </c>
      <c r="R14"/>
      <c r="S14"/>
      <c r="T14"/>
    </row>
    <row r="15" spans="1:20" x14ac:dyDescent="0.25">
      <c r="C15" s="9">
        <v>1.6114359150967734</v>
      </c>
      <c r="D15" s="9">
        <v>1.7850704810772584</v>
      </c>
      <c r="F15" s="9">
        <v>15.36</v>
      </c>
      <c r="G15" s="9">
        <v>9.84</v>
      </c>
      <c r="H15" s="9">
        <f t="shared" si="0"/>
        <v>35.9375</v>
      </c>
      <c r="I15" s="9">
        <f t="shared" si="1"/>
        <v>8.1908998452472908</v>
      </c>
      <c r="J15" s="9">
        <f t="shared" si="2"/>
        <v>46.673829132504615</v>
      </c>
      <c r="L15" t="s">
        <v>453</v>
      </c>
      <c r="M15">
        <v>11</v>
      </c>
      <c r="N15">
        <v>2.9735890892536645</v>
      </c>
      <c r="O15">
        <v>0.27032628084124222</v>
      </c>
      <c r="P15"/>
      <c r="Q15"/>
      <c r="R15"/>
      <c r="S15"/>
      <c r="T15"/>
    </row>
    <row r="16" spans="1:20" ht="15.75" thickBot="1" x14ac:dyDescent="0.3">
      <c r="C16" s="9">
        <v>1.4085449700547104</v>
      </c>
      <c r="D16" s="9">
        <v>1.1693813595563169</v>
      </c>
      <c r="F16" s="9">
        <v>30.3</v>
      </c>
      <c r="G16" s="9">
        <v>11.2</v>
      </c>
      <c r="H16" s="9">
        <f t="shared" si="0"/>
        <v>63.036303630363044</v>
      </c>
      <c r="I16" s="9">
        <f t="shared" si="1"/>
        <v>13.986790542069963</v>
      </c>
      <c r="J16" s="9">
        <f t="shared" si="2"/>
        <v>53.838975108679989</v>
      </c>
      <c r="L16" s="51" t="s">
        <v>415</v>
      </c>
      <c r="M16" s="51">
        <v>12</v>
      </c>
      <c r="N16" s="51">
        <v>13.247744610463698</v>
      </c>
      <c r="O16" s="51"/>
      <c r="P16" s="51"/>
      <c r="Q16" s="51"/>
      <c r="R16"/>
      <c r="S16"/>
      <c r="T16"/>
    </row>
    <row r="17" spans="1:20" ht="15.75" thickBot="1" x14ac:dyDescent="0.3">
      <c r="L17"/>
      <c r="M17"/>
      <c r="N17"/>
      <c r="O17"/>
      <c r="P17"/>
      <c r="Q17"/>
      <c r="R17"/>
      <c r="S17"/>
      <c r="T17"/>
    </row>
    <row r="18" spans="1:20" x14ac:dyDescent="0.25">
      <c r="L18" s="52"/>
      <c r="M18" s="52" t="s">
        <v>460</v>
      </c>
      <c r="N18" s="52" t="s">
        <v>449</v>
      </c>
      <c r="O18" s="52" t="s">
        <v>461</v>
      </c>
      <c r="P18" s="52" t="s">
        <v>462</v>
      </c>
      <c r="Q18" s="52" t="s">
        <v>463</v>
      </c>
      <c r="R18" s="52" t="s">
        <v>464</v>
      </c>
      <c r="S18" s="52" t="s">
        <v>465</v>
      </c>
      <c r="T18" s="52" t="s">
        <v>466</v>
      </c>
    </row>
    <row r="19" spans="1:20" x14ac:dyDescent="0.25">
      <c r="L19" t="s">
        <v>454</v>
      </c>
      <c r="M19">
        <v>-4.8552402321886179E-2</v>
      </c>
      <c r="N19">
        <v>0.26892218112140598</v>
      </c>
      <c r="O19">
        <v>-0.18054443155050495</v>
      </c>
      <c r="P19">
        <v>0.86000846685610421</v>
      </c>
      <c r="Q19">
        <v>-0.64044613218957647</v>
      </c>
      <c r="R19">
        <v>0.54334132754580411</v>
      </c>
      <c r="S19">
        <v>-0.64044613218957647</v>
      </c>
      <c r="T19">
        <v>0.54334132754580411</v>
      </c>
    </row>
    <row r="20" spans="1:20" ht="15.75" thickBot="1" x14ac:dyDescent="0.3">
      <c r="L20" s="51" t="s">
        <v>467</v>
      </c>
      <c r="M20" s="51">
        <v>0.78761343109342363</v>
      </c>
      <c r="N20" s="51">
        <v>0.12775684567721757</v>
      </c>
      <c r="O20" s="51">
        <v>6.1649411185632923</v>
      </c>
      <c r="P20" s="51">
        <v>7.0566597667013592E-5</v>
      </c>
      <c r="Q20" s="51">
        <v>0.50642250965775015</v>
      </c>
      <c r="R20" s="51">
        <v>1.0688043525290971</v>
      </c>
      <c r="S20" s="51">
        <v>0.50642250965775015</v>
      </c>
      <c r="T20" s="51">
        <v>1.0688043525290971</v>
      </c>
    </row>
    <row r="21" spans="1:20" x14ac:dyDescent="0.25">
      <c r="L21"/>
      <c r="M21"/>
      <c r="N21"/>
      <c r="O21"/>
      <c r="P21"/>
      <c r="Q21"/>
      <c r="R21"/>
      <c r="S21"/>
      <c r="T21"/>
    </row>
    <row r="22" spans="1:20" x14ac:dyDescent="0.25">
      <c r="L22"/>
      <c r="M22"/>
      <c r="N22"/>
      <c r="O22"/>
      <c r="P22"/>
      <c r="Q22"/>
      <c r="R22"/>
      <c r="S22"/>
      <c r="T22"/>
    </row>
    <row r="23" spans="1:20" x14ac:dyDescent="0.25">
      <c r="L23"/>
      <c r="M23"/>
      <c r="N23"/>
      <c r="O23"/>
      <c r="P23"/>
      <c r="Q23"/>
      <c r="R23"/>
      <c r="S23"/>
      <c r="T23"/>
    </row>
    <row r="26" spans="1:20" x14ac:dyDescent="0.25">
      <c r="A26" s="9" t="s">
        <v>110</v>
      </c>
      <c r="B26" s="9" t="s">
        <v>438</v>
      </c>
      <c r="C26" s="9" t="s">
        <v>439</v>
      </c>
      <c r="D26" s="9" t="s">
        <v>440</v>
      </c>
      <c r="F26" s="9" t="s">
        <v>50</v>
      </c>
      <c r="G26" s="9" t="s">
        <v>51</v>
      </c>
      <c r="H26" s="9" t="s">
        <v>441</v>
      </c>
      <c r="I26" s="9" t="s">
        <v>442</v>
      </c>
      <c r="J26" s="9" t="s">
        <v>443</v>
      </c>
      <c r="L26" t="s">
        <v>444</v>
      </c>
      <c r="M26"/>
      <c r="N26"/>
      <c r="O26"/>
      <c r="P26"/>
      <c r="Q26"/>
      <c r="R26"/>
      <c r="S26"/>
      <c r="T26"/>
    </row>
    <row r="27" spans="1:20" ht="15.75" thickBot="1" x14ac:dyDescent="0.3">
      <c r="A27" s="9" t="s">
        <v>127</v>
      </c>
      <c r="B27" s="9" t="s">
        <v>133</v>
      </c>
      <c r="C27" s="9" cm="1">
        <f t="array" ref="C27:D48">LN(_xlfn.CHOOSECOLS(_xlfn._xlws.FILTER(Database!$X$2:$AD$508,(Database!$F$2:$F$508=$A$27)*(Database!$J$2:$J$508=$B$27)*(ISBLANK(Database!$AJ$2:$AJ$508))*(Database!$AI$2:$AI$508="mg/L")),1,7))</f>
        <v>-0.11653381625595151</v>
      </c>
      <c r="D27" s="9">
        <v>-0.86750056770472306</v>
      </c>
      <c r="F27" s="9" cm="1">
        <f t="array" ref="F27:G48">_xlfn._xlws.SORT(_xlfn.CHOOSECOLS(_xlfn._xlws.FILTER(Database!$X$2:$AD$508,(Database!$F$2:$F$508=$A$27)*(Database!$J$2:$J$508=$B$27)*(ISBLANK(Database!$AJ$2:$AJ$508))*(Database!$AI$2:$AI$508="mg/L")),1,7))</f>
        <v>0.13</v>
      </c>
      <c r="G27" s="9">
        <v>0.03</v>
      </c>
      <c r="H27" s="9">
        <f>(F27-G27)/F27*100</f>
        <v>76.923076923076934</v>
      </c>
      <c r="I27" s="9">
        <f>EXP($M$42+$M$43*LN(F27))</f>
        <v>7.5920588841500408E-2</v>
      </c>
      <c r="J27" s="9">
        <f>(F27-I27)/F27*100</f>
        <v>41.599547044999689</v>
      </c>
      <c r="L27"/>
      <c r="M27"/>
      <c r="N27"/>
      <c r="O27"/>
      <c r="P27"/>
      <c r="Q27"/>
      <c r="R27"/>
      <c r="S27"/>
      <c r="T27"/>
    </row>
    <row r="28" spans="1:20" x14ac:dyDescent="0.25">
      <c r="C28" s="9">
        <v>0.79750719588418817</v>
      </c>
      <c r="D28" s="9">
        <v>0.38526240079064489</v>
      </c>
      <c r="F28" s="9">
        <v>0.17</v>
      </c>
      <c r="G28" s="9">
        <v>0.16</v>
      </c>
      <c r="H28" s="9">
        <f t="shared" ref="H28:H47" si="3">(F28-G28)/F28*100</f>
        <v>5.8823529411764754</v>
      </c>
      <c r="I28" s="9">
        <f t="shared" ref="I28:I47" si="4">EXP($M$42+$M$43*LN(F28))</f>
        <v>9.8997985503754216E-2</v>
      </c>
      <c r="J28" s="9">
        <f t="shared" ref="J28:J47" si="5">(F28-I28)/F28*100</f>
        <v>41.765890880144582</v>
      </c>
      <c r="L28" s="53" t="s">
        <v>445</v>
      </c>
      <c r="M28" s="53"/>
      <c r="N28"/>
      <c r="O28"/>
      <c r="P28"/>
      <c r="Q28"/>
      <c r="R28"/>
      <c r="S28"/>
      <c r="T28"/>
    </row>
    <row r="29" spans="1:20" x14ac:dyDescent="0.25">
      <c r="C29" s="9">
        <v>-0.34249030894677601</v>
      </c>
      <c r="D29" s="9">
        <v>-0.61618613942381695</v>
      </c>
      <c r="F29" s="9">
        <v>0.43</v>
      </c>
      <c r="G29" s="9">
        <v>0.35</v>
      </c>
      <c r="H29" s="9">
        <f t="shared" si="3"/>
        <v>18.604651162790699</v>
      </c>
      <c r="I29" s="9">
        <f t="shared" si="4"/>
        <v>0.24794803347784661</v>
      </c>
      <c r="J29" s="9">
        <f t="shared" si="5"/>
        <v>42.33766663305893</v>
      </c>
      <c r="L29" t="s">
        <v>446</v>
      </c>
      <c r="M29">
        <v>0.9090591760555663</v>
      </c>
      <c r="N29"/>
      <c r="O29"/>
      <c r="P29"/>
      <c r="Q29"/>
      <c r="R29"/>
      <c r="S29"/>
      <c r="T29"/>
    </row>
    <row r="30" spans="1:20" x14ac:dyDescent="0.25">
      <c r="C30" s="9">
        <v>-8.3381608939051013E-2</v>
      </c>
      <c r="D30" s="9">
        <v>-0.4780358009429998</v>
      </c>
      <c r="F30" s="9">
        <v>0.438</v>
      </c>
      <c r="G30" s="9">
        <v>0.104</v>
      </c>
      <c r="H30" s="9">
        <f t="shared" si="3"/>
        <v>76.25570776255708</v>
      </c>
      <c r="I30" s="9">
        <f t="shared" si="4"/>
        <v>0.25251152259975801</v>
      </c>
      <c r="J30" s="9">
        <f t="shared" si="5"/>
        <v>42.348967442977624</v>
      </c>
      <c r="L30" t="s">
        <v>447</v>
      </c>
      <c r="M30">
        <v>0.82638858557082506</v>
      </c>
      <c r="N30"/>
      <c r="O30"/>
      <c r="P30"/>
      <c r="Q30"/>
      <c r="R30"/>
      <c r="S30"/>
      <c r="T30"/>
    </row>
    <row r="31" spans="1:20" x14ac:dyDescent="0.25">
      <c r="C31" s="9">
        <v>-0.63601098918913623</v>
      </c>
      <c r="D31" s="9">
        <v>-1.5592201962734831</v>
      </c>
      <c r="F31" s="9">
        <v>0.47</v>
      </c>
      <c r="G31" s="9">
        <v>0.53</v>
      </c>
      <c r="H31" s="9">
        <f t="shared" si="3"/>
        <v>-12.765957446808523</v>
      </c>
      <c r="I31" s="9">
        <f t="shared" si="4"/>
        <v>0.27075677471005544</v>
      </c>
      <c r="J31" s="9">
        <f t="shared" si="5"/>
        <v>42.392175593605224</v>
      </c>
      <c r="L31" t="s">
        <v>448</v>
      </c>
      <c r="M31">
        <v>0.81770801484936639</v>
      </c>
      <c r="N31"/>
      <c r="O31"/>
      <c r="P31"/>
      <c r="Q31"/>
      <c r="R31"/>
      <c r="S31"/>
      <c r="T31"/>
    </row>
    <row r="32" spans="1:20" x14ac:dyDescent="0.25">
      <c r="C32" s="9">
        <v>1.6370530794670737</v>
      </c>
      <c r="D32" s="9">
        <v>0.79750719588418817</v>
      </c>
      <c r="F32" s="9">
        <v>0.5</v>
      </c>
      <c r="G32" s="9">
        <v>0.47</v>
      </c>
      <c r="H32" s="9">
        <f t="shared" si="3"/>
        <v>6.0000000000000053</v>
      </c>
      <c r="I32" s="9">
        <f t="shared" si="4"/>
        <v>0.28784968100826819</v>
      </c>
      <c r="J32" s="9">
        <f t="shared" si="5"/>
        <v>42.43006379834636</v>
      </c>
      <c r="L32" t="s">
        <v>449</v>
      </c>
      <c r="M32">
        <v>0.50389836641551289</v>
      </c>
      <c r="N32"/>
      <c r="O32"/>
      <c r="P32"/>
      <c r="Q32"/>
      <c r="R32"/>
      <c r="S32"/>
      <c r="T32"/>
    </row>
    <row r="33" spans="3:20" ht="15.75" thickBot="1" x14ac:dyDescent="0.3">
      <c r="C33" s="9">
        <v>1.803358605071407</v>
      </c>
      <c r="D33" s="9">
        <v>0.98581679452276538</v>
      </c>
      <c r="F33" s="9">
        <v>0.52939999999999998</v>
      </c>
      <c r="G33" s="9">
        <v>0.21029999999999999</v>
      </c>
      <c r="H33" s="9">
        <f t="shared" si="3"/>
        <v>60.27578390630903</v>
      </c>
      <c r="I33" s="9">
        <f t="shared" si="4"/>
        <v>0.30459014225035713</v>
      </c>
      <c r="J33" s="9">
        <f t="shared" si="5"/>
        <v>42.465027908886071</v>
      </c>
      <c r="L33" s="51" t="s">
        <v>450</v>
      </c>
      <c r="M33" s="51">
        <v>22</v>
      </c>
      <c r="N33"/>
      <c r="O33"/>
      <c r="P33"/>
      <c r="Q33"/>
      <c r="R33"/>
      <c r="S33"/>
      <c r="T33"/>
    </row>
    <row r="34" spans="3:20" x14ac:dyDescent="0.25">
      <c r="C34" s="9">
        <v>1.4861396960896067</v>
      </c>
      <c r="D34" s="9">
        <v>1.3297240096314962</v>
      </c>
      <c r="F34" s="9">
        <v>0.56999999999999995</v>
      </c>
      <c r="G34" s="9">
        <v>0.56999999999999995</v>
      </c>
      <c r="H34" s="9">
        <f t="shared" si="3"/>
        <v>0</v>
      </c>
      <c r="I34" s="9">
        <f t="shared" si="4"/>
        <v>0.32769177916913178</v>
      </c>
      <c r="J34" s="9">
        <f t="shared" si="5"/>
        <v>42.510214180854064</v>
      </c>
      <c r="L34"/>
      <c r="M34"/>
      <c r="N34"/>
      <c r="O34"/>
      <c r="P34"/>
      <c r="Q34"/>
      <c r="R34"/>
      <c r="S34"/>
      <c r="T34"/>
    </row>
    <row r="35" spans="3:20" ht="15.75" thickBot="1" x14ac:dyDescent="0.3">
      <c r="C35" s="9">
        <v>1.1410330045520618</v>
      </c>
      <c r="D35" s="9">
        <v>0.14842000511827322</v>
      </c>
      <c r="F35" s="9">
        <v>0.59499999999999997</v>
      </c>
      <c r="G35" s="9">
        <v>0.24199999999999999</v>
      </c>
      <c r="H35" s="9">
        <f t="shared" si="3"/>
        <v>59.327731092436977</v>
      </c>
      <c r="I35" s="9">
        <f t="shared" si="4"/>
        <v>0.34190813864655439</v>
      </c>
      <c r="J35" s="9">
        <f t="shared" si="5"/>
        <v>42.536447286293381</v>
      </c>
      <c r="L35" t="s">
        <v>451</v>
      </c>
      <c r="M35"/>
      <c r="N35"/>
      <c r="O35"/>
      <c r="P35"/>
      <c r="Q35"/>
      <c r="R35"/>
      <c r="S35"/>
      <c r="T35"/>
    </row>
    <row r="36" spans="3:20" x14ac:dyDescent="0.25">
      <c r="C36" s="9">
        <v>0.70803579305369591</v>
      </c>
      <c r="D36" s="9">
        <v>-0.12897038129696006</v>
      </c>
      <c r="F36" s="9">
        <v>0.71</v>
      </c>
      <c r="G36" s="9">
        <v>0.54</v>
      </c>
      <c r="H36" s="9">
        <f t="shared" si="3"/>
        <v>23.943661971830977</v>
      </c>
      <c r="I36" s="9">
        <f t="shared" si="4"/>
        <v>0.40722538863128838</v>
      </c>
      <c r="J36" s="9">
        <f t="shared" si="5"/>
        <v>42.644311460381914</v>
      </c>
      <c r="L36" s="52"/>
      <c r="M36" s="52" t="s">
        <v>455</v>
      </c>
      <c r="N36" s="52" t="s">
        <v>456</v>
      </c>
      <c r="O36" s="52" t="s">
        <v>457</v>
      </c>
      <c r="P36" s="52" t="s">
        <v>458</v>
      </c>
      <c r="Q36" s="52" t="s">
        <v>459</v>
      </c>
      <c r="R36"/>
      <c r="S36"/>
      <c r="T36"/>
    </row>
    <row r="37" spans="3:20" x14ac:dyDescent="0.25">
      <c r="C37" s="9">
        <v>0.79299251552966143</v>
      </c>
      <c r="D37" s="9">
        <v>0.39877611995736778</v>
      </c>
      <c r="F37" s="9">
        <v>0.89</v>
      </c>
      <c r="G37" s="9">
        <v>0.42</v>
      </c>
      <c r="H37" s="9">
        <f t="shared" si="3"/>
        <v>52.808988764044948</v>
      </c>
      <c r="I37" s="9">
        <f t="shared" si="4"/>
        <v>0.50924068159053915</v>
      </c>
      <c r="J37" s="9">
        <f t="shared" si="5"/>
        <v>42.781945888703468</v>
      </c>
      <c r="L37" t="s">
        <v>452</v>
      </c>
      <c r="M37">
        <v>1</v>
      </c>
      <c r="N37">
        <v>24.172520157566264</v>
      </c>
      <c r="O37">
        <v>24.172520157566264</v>
      </c>
      <c r="P37">
        <v>95.199798733043721</v>
      </c>
      <c r="Q37">
        <v>4.7766984375161002E-9</v>
      </c>
      <c r="R37"/>
      <c r="S37"/>
      <c r="T37"/>
    </row>
    <row r="38" spans="3:20" x14ac:dyDescent="0.25">
      <c r="C38" s="9">
        <v>-1.7719568419318752</v>
      </c>
      <c r="D38" s="9">
        <v>-1.8325814637483102</v>
      </c>
      <c r="F38" s="9">
        <v>0.92</v>
      </c>
      <c r="G38" s="9">
        <v>0.62</v>
      </c>
      <c r="H38" s="9">
        <f t="shared" si="3"/>
        <v>32.608695652173921</v>
      </c>
      <c r="I38" s="9">
        <f t="shared" si="4"/>
        <v>0.52622057207998663</v>
      </c>
      <c r="J38" s="9">
        <f t="shared" si="5"/>
        <v>42.802111730436238</v>
      </c>
      <c r="L38" t="s">
        <v>453</v>
      </c>
      <c r="M38">
        <v>20</v>
      </c>
      <c r="N38">
        <v>5.0782712735244511</v>
      </c>
      <c r="O38">
        <v>0.25391356367622253</v>
      </c>
      <c r="P38"/>
      <c r="Q38"/>
      <c r="R38"/>
      <c r="S38"/>
      <c r="T38"/>
    </row>
    <row r="39" spans="3:20" ht="15.75" thickBot="1" x14ac:dyDescent="0.3">
      <c r="C39" s="9">
        <v>-0.75502258427803282</v>
      </c>
      <c r="D39" s="9">
        <v>-0.6348782724359695</v>
      </c>
      <c r="F39" s="9">
        <v>0.997</v>
      </c>
      <c r="G39" s="9">
        <v>0.30399999999999999</v>
      </c>
      <c r="H39" s="9">
        <f t="shared" si="3"/>
        <v>69.508525576730193</v>
      </c>
      <c r="I39" s="9">
        <f t="shared" si="4"/>
        <v>0.56977578867357881</v>
      </c>
      <c r="J39" s="9">
        <f t="shared" si="5"/>
        <v>42.850974054806542</v>
      </c>
      <c r="L39" s="51" t="s">
        <v>415</v>
      </c>
      <c r="M39" s="51">
        <v>21</v>
      </c>
      <c r="N39" s="51">
        <v>29.250791431090715</v>
      </c>
      <c r="O39" s="51"/>
      <c r="P39" s="51"/>
      <c r="Q39" s="51"/>
      <c r="R39"/>
      <c r="S39"/>
      <c r="T39"/>
    </row>
    <row r="40" spans="3:20" ht="15.75" thickBot="1" x14ac:dyDescent="0.3">
      <c r="C40" s="9">
        <v>-0.69314718055994529</v>
      </c>
      <c r="D40" s="9">
        <v>-0.75502258427803282</v>
      </c>
      <c r="F40" s="9">
        <v>1.02</v>
      </c>
      <c r="G40" s="9">
        <v>1.33</v>
      </c>
      <c r="H40" s="9">
        <f t="shared" si="3"/>
        <v>-30.3921568627451</v>
      </c>
      <c r="I40" s="9">
        <f t="shared" si="4"/>
        <v>0.58277872158798716</v>
      </c>
      <c r="J40" s="9">
        <f t="shared" si="5"/>
        <v>42.864831216864005</v>
      </c>
      <c r="L40"/>
      <c r="M40"/>
      <c r="N40"/>
      <c r="O40"/>
      <c r="P40"/>
      <c r="Q40"/>
      <c r="R40"/>
      <c r="S40"/>
      <c r="T40"/>
    </row>
    <row r="41" spans="3:20" x14ac:dyDescent="0.25">
      <c r="C41" s="9">
        <v>-2.0402208285265546</v>
      </c>
      <c r="D41" s="9">
        <v>-3.5065578973199818</v>
      </c>
      <c r="F41" s="9">
        <v>2.0299999999999998</v>
      </c>
      <c r="G41" s="9">
        <v>0.879</v>
      </c>
      <c r="H41" s="9">
        <f t="shared" si="3"/>
        <v>56.699507389162562</v>
      </c>
      <c r="I41" s="9">
        <f t="shared" si="4"/>
        <v>1.1513873526986638</v>
      </c>
      <c r="J41" s="9">
        <f t="shared" si="5"/>
        <v>43.281411197110153</v>
      </c>
      <c r="L41" s="52"/>
      <c r="M41" s="52" t="s">
        <v>460</v>
      </c>
      <c r="N41" s="52" t="s">
        <v>449</v>
      </c>
      <c r="O41" s="52" t="s">
        <v>461</v>
      </c>
      <c r="P41" s="52" t="s">
        <v>462</v>
      </c>
      <c r="Q41" s="52" t="s">
        <v>463</v>
      </c>
      <c r="R41" s="52" t="s">
        <v>464</v>
      </c>
      <c r="S41" s="52" t="s">
        <v>465</v>
      </c>
      <c r="T41" s="52" t="s">
        <v>466</v>
      </c>
    </row>
    <row r="42" spans="3:20" x14ac:dyDescent="0.25">
      <c r="C42" s="9">
        <v>1.6253112615903906</v>
      </c>
      <c r="D42" s="9">
        <v>1.0331844833456545</v>
      </c>
      <c r="F42" s="9">
        <v>2.21</v>
      </c>
      <c r="G42" s="9">
        <v>1.49</v>
      </c>
      <c r="H42" s="9">
        <f t="shared" si="3"/>
        <v>32.579185520361989</v>
      </c>
      <c r="I42" s="9">
        <f t="shared" si="4"/>
        <v>1.2523490204321353</v>
      </c>
      <c r="J42" s="9">
        <f t="shared" si="5"/>
        <v>43.332623509858131</v>
      </c>
      <c r="L42" t="s">
        <v>454</v>
      </c>
      <c r="M42">
        <v>-0.55953978604392141</v>
      </c>
      <c r="N42">
        <v>0.10749773421422554</v>
      </c>
      <c r="O42">
        <v>-5.2051309744710474</v>
      </c>
      <c r="P42">
        <v>4.2968201771487572E-5</v>
      </c>
      <c r="Q42">
        <v>-0.78377613027869697</v>
      </c>
      <c r="R42">
        <v>-0.33530344180914584</v>
      </c>
      <c r="S42">
        <v>-0.78377613027869697</v>
      </c>
      <c r="T42">
        <v>-0.33530344180914584</v>
      </c>
    </row>
    <row r="43" spans="3:20" ht="15.75" thickBot="1" x14ac:dyDescent="0.3">
      <c r="C43" s="9">
        <v>-0.56211891815354131</v>
      </c>
      <c r="D43" s="9">
        <v>-0.56211891815354131</v>
      </c>
      <c r="F43" s="9">
        <v>2.2200000000000002</v>
      </c>
      <c r="G43" s="9">
        <v>1.47</v>
      </c>
      <c r="H43" s="9">
        <f t="shared" si="3"/>
        <v>33.78378378378379</v>
      </c>
      <c r="I43" s="9">
        <f t="shared" si="4"/>
        <v>1.2579553701672122</v>
      </c>
      <c r="J43" s="9">
        <f t="shared" si="5"/>
        <v>43.335343686161622</v>
      </c>
      <c r="L43" s="51" t="s">
        <v>467</v>
      </c>
      <c r="M43" s="51">
        <v>0.98936720690457181</v>
      </c>
      <c r="N43" s="51">
        <v>0.10140035985278102</v>
      </c>
      <c r="O43" s="51">
        <v>9.7570384201889713</v>
      </c>
      <c r="P43" s="51">
        <v>4.7766984375161176E-9</v>
      </c>
      <c r="Q43" s="51">
        <v>0.77784976271206552</v>
      </c>
      <c r="R43" s="51">
        <v>1.2008846510970781</v>
      </c>
      <c r="S43" s="51">
        <v>0.77784976271206552</v>
      </c>
      <c r="T43" s="51">
        <v>1.2008846510970781</v>
      </c>
    </row>
    <row r="44" spans="3:20" x14ac:dyDescent="0.25">
      <c r="C44" s="9">
        <v>-0.51919387343650736</v>
      </c>
      <c r="D44" s="9">
        <v>-1.4188175528254507</v>
      </c>
      <c r="F44" s="9">
        <v>3.13</v>
      </c>
      <c r="G44" s="9">
        <v>1.1599999999999999</v>
      </c>
      <c r="H44" s="9">
        <f t="shared" si="3"/>
        <v>62.939297124600635</v>
      </c>
      <c r="I44" s="9">
        <f t="shared" si="4"/>
        <v>1.767137225809351</v>
      </c>
      <c r="J44" s="9">
        <f t="shared" si="5"/>
        <v>43.541941667432873</v>
      </c>
      <c r="L44"/>
      <c r="M44"/>
      <c r="N44"/>
      <c r="O44"/>
      <c r="P44"/>
      <c r="Q44"/>
      <c r="R44"/>
      <c r="S44"/>
      <c r="T44"/>
    </row>
    <row r="45" spans="3:20" x14ac:dyDescent="0.25">
      <c r="C45" s="9">
        <v>-0.82553636860569091</v>
      </c>
      <c r="D45" s="9">
        <v>-2.2633643798407643</v>
      </c>
      <c r="F45" s="9">
        <v>4.42</v>
      </c>
      <c r="G45" s="9">
        <v>3.78</v>
      </c>
      <c r="H45" s="9">
        <f t="shared" si="3"/>
        <v>14.479638009049777</v>
      </c>
      <c r="I45" s="9">
        <f t="shared" si="4"/>
        <v>2.4863060480665822</v>
      </c>
      <c r="J45" s="9">
        <f t="shared" si="5"/>
        <v>43.748731944194972</v>
      </c>
      <c r="L45"/>
      <c r="M45"/>
      <c r="N45"/>
      <c r="O45"/>
      <c r="P45"/>
      <c r="Q45"/>
      <c r="R45"/>
      <c r="S45"/>
      <c r="T45"/>
    </row>
    <row r="46" spans="3:20" x14ac:dyDescent="0.25">
      <c r="C46" s="9">
        <v>-3.0045090202987243E-3</v>
      </c>
      <c r="D46" s="9">
        <v>-1.1907275775759154</v>
      </c>
      <c r="F46" s="9">
        <v>5.08</v>
      </c>
      <c r="G46" s="9">
        <v>2.81</v>
      </c>
      <c r="H46" s="9">
        <f t="shared" si="3"/>
        <v>44.685039370078741</v>
      </c>
      <c r="I46" s="9">
        <f t="shared" si="4"/>
        <v>2.8533389706717611</v>
      </c>
      <c r="J46" s="9">
        <f t="shared" si="5"/>
        <v>43.831910026146438</v>
      </c>
      <c r="L46"/>
      <c r="M46"/>
      <c r="N46"/>
      <c r="O46"/>
      <c r="P46"/>
      <c r="Q46"/>
      <c r="R46"/>
      <c r="S46"/>
      <c r="T46"/>
    </row>
    <row r="47" spans="3:20" x14ac:dyDescent="0.25">
      <c r="C47" s="9">
        <v>-0.84397007029452897</v>
      </c>
      <c r="D47" s="9">
        <v>-1.0498221244986778</v>
      </c>
      <c r="F47" s="9">
        <v>5.14</v>
      </c>
      <c r="G47" s="9">
        <v>2.2200000000000002</v>
      </c>
      <c r="H47" s="9">
        <f t="shared" si="3"/>
        <v>56.809338521400775</v>
      </c>
      <c r="I47" s="9">
        <f t="shared" si="4"/>
        <v>2.8866794050834126</v>
      </c>
      <c r="J47" s="9">
        <f t="shared" si="5"/>
        <v>43.83892208008924</v>
      </c>
    </row>
    <row r="48" spans="3:20" x14ac:dyDescent="0.25">
      <c r="C48" s="9">
        <v>1.980262729617973E-2</v>
      </c>
      <c r="D48" s="9">
        <v>0.28517894223366247</v>
      </c>
      <c r="F48" s="9">
        <v>6.07</v>
      </c>
      <c r="G48" s="9">
        <v>2.68</v>
      </c>
      <c r="H48" s="9">
        <f t="shared" ref="H48" si="6">(F48-G48)/F48*100</f>
        <v>55.848434925864908</v>
      </c>
      <c r="I48" s="9">
        <f t="shared" ref="I48" si="7">EXP($M$42+$M$43*LN(F48))</f>
        <v>3.4029546879414783</v>
      </c>
      <c r="J48" s="9">
        <f t="shared" ref="J48" si="8">(F48-I48)/F48*100</f>
        <v>43.938143526499537</v>
      </c>
    </row>
    <row r="53" spans="1:20" x14ac:dyDescent="0.25">
      <c r="A53" s="37" t="s">
        <v>468</v>
      </c>
    </row>
    <row r="55" spans="1:20" x14ac:dyDescent="0.25">
      <c r="A55" s="9" t="s">
        <v>110</v>
      </c>
      <c r="B55" s="9" t="s">
        <v>438</v>
      </c>
      <c r="C55" s="9" t="s">
        <v>439</v>
      </c>
      <c r="D55" s="9" t="s">
        <v>440</v>
      </c>
      <c r="F55" s="9" t="s">
        <v>50</v>
      </c>
      <c r="G55" s="9" t="s">
        <v>51</v>
      </c>
      <c r="H55" s="9" t="s">
        <v>441</v>
      </c>
      <c r="I55" s="9" t="s">
        <v>442</v>
      </c>
      <c r="J55" s="9" t="s">
        <v>443</v>
      </c>
      <c r="L55" t="s">
        <v>444</v>
      </c>
      <c r="M55"/>
      <c r="N55"/>
      <c r="O55"/>
      <c r="P55"/>
      <c r="Q55"/>
      <c r="R55"/>
      <c r="S55"/>
      <c r="T55"/>
    </row>
    <row r="56" spans="1:20" ht="15.75" thickBot="1" x14ac:dyDescent="0.3">
      <c r="A56" s="9" t="s">
        <v>129</v>
      </c>
      <c r="B56" s="9" t="s">
        <v>115</v>
      </c>
      <c r="C56" s="9" cm="1">
        <f t="array" ref="C56:D89">LN(_xlfn.CHOOSECOLS(_xlfn._xlws.FILTER(Database!$X$2:$AD$508,(Database!$F$2:$F$508=$A$56)*(Database!$J$2:$J$508=$B$56)*(ISBLANK(Database!$AJ$2:$AJ$508))*(Database!$AI$2:$AI$508="mg/L")),1,7))</f>
        <v>0.87546873735389985</v>
      </c>
      <c r="D56" s="9">
        <v>1.3635373739972745</v>
      </c>
      <c r="F56" s="9" cm="1">
        <f t="array" ref="F56:G89">_xlfn._xlws.SORT(_xlfn.CHOOSECOLS(_xlfn._xlws.FILTER(Database!$X$2:$AD$508,(Database!$F$2:$F$508=$A$56)*(Database!$J$2:$J$508=$B$56)*(ISBLANK(Database!$AJ$2:$AJ$508))*(Database!$AI$2:$AI$508="mg/L")),1,7))</f>
        <v>0.31680000000000003</v>
      </c>
      <c r="G56" s="9">
        <v>0.13869999999999999</v>
      </c>
      <c r="H56" s="9">
        <f>(F56-G56)/F56*100</f>
        <v>56.218434343434353</v>
      </c>
      <c r="I56" s="9">
        <f>EXP($M$71+$M$72*LN(F56))</f>
        <v>0.25174421997522656</v>
      </c>
      <c r="J56" s="9">
        <f>(F56-I56)/F56*100</f>
        <v>20.535284098728997</v>
      </c>
      <c r="L56"/>
      <c r="M56"/>
      <c r="N56"/>
      <c r="O56"/>
      <c r="P56"/>
      <c r="Q56"/>
      <c r="R56"/>
      <c r="S56"/>
      <c r="T56"/>
    </row>
    <row r="57" spans="1:20" x14ac:dyDescent="0.25">
      <c r="C57" s="9">
        <v>0.26236426446749106</v>
      </c>
      <c r="D57" s="9">
        <v>0.18232155679395459</v>
      </c>
      <c r="F57" s="9">
        <v>0.61919999999999997</v>
      </c>
      <c r="G57" s="9">
        <v>0.43020000000000003</v>
      </c>
      <c r="H57" s="9">
        <f t="shared" ref="H57:H79" si="9">(F57-G57)/F57*100</f>
        <v>30.523255813953483</v>
      </c>
      <c r="I57" s="9">
        <f t="shared" ref="I57:I79" si="10">EXP($M$71+$M$72*LN(F57))</f>
        <v>0.45584895461203401</v>
      </c>
      <c r="J57" s="9">
        <f t="shared" ref="J57:J79" si="11">(F57-I57)/F57*100</f>
        <v>26.38098278229425</v>
      </c>
      <c r="L57" s="53" t="s">
        <v>445</v>
      </c>
      <c r="M57" s="53"/>
      <c r="N57"/>
      <c r="O57"/>
      <c r="P57"/>
      <c r="Q57"/>
      <c r="R57"/>
      <c r="S57"/>
      <c r="T57"/>
    </row>
    <row r="58" spans="1:20" x14ac:dyDescent="0.25">
      <c r="C58" s="9">
        <v>-0.10981486600720657</v>
      </c>
      <c r="D58" s="9">
        <v>-0.71334988787746478</v>
      </c>
      <c r="F58" s="9">
        <v>0.626</v>
      </c>
      <c r="G58" s="9">
        <v>5.2600000000000001E-2</v>
      </c>
      <c r="H58" s="9">
        <f t="shared" si="9"/>
        <v>91.597444089456872</v>
      </c>
      <c r="I58" s="9">
        <f t="shared" si="10"/>
        <v>0.46028149988292627</v>
      </c>
      <c r="J58" s="9">
        <f t="shared" si="11"/>
        <v>26.472603852567687</v>
      </c>
      <c r="L58" t="s">
        <v>446</v>
      </c>
      <c r="M58">
        <v>0.70252628085019886</v>
      </c>
      <c r="N58"/>
      <c r="O58"/>
      <c r="P58"/>
      <c r="Q58"/>
      <c r="R58"/>
      <c r="S58"/>
      <c r="T58"/>
    </row>
    <row r="59" spans="1:20" x14ac:dyDescent="0.25">
      <c r="C59" s="9">
        <v>0.30010459245033816</v>
      </c>
      <c r="D59" s="9">
        <v>1.4770487243883548</v>
      </c>
      <c r="F59" s="9">
        <v>0.65500000000000003</v>
      </c>
      <c r="G59" s="9">
        <v>0.55200000000000005</v>
      </c>
      <c r="H59" s="9">
        <f t="shared" si="9"/>
        <v>15.725190839694653</v>
      </c>
      <c r="I59" s="9">
        <f t="shared" si="10"/>
        <v>0.4791242004079026</v>
      </c>
      <c r="J59" s="9">
        <f t="shared" si="11"/>
        <v>26.851267113297318</v>
      </c>
      <c r="L59" t="s">
        <v>447</v>
      </c>
      <c r="M59">
        <v>0.49354317528521241</v>
      </c>
      <c r="N59"/>
      <c r="O59"/>
      <c r="P59"/>
      <c r="Q59"/>
      <c r="R59"/>
      <c r="S59"/>
      <c r="T59"/>
    </row>
    <row r="60" spans="1:20" x14ac:dyDescent="0.25">
      <c r="C60" s="9">
        <v>0.23901690047049992</v>
      </c>
      <c r="D60" s="9">
        <v>1.6544112780768316</v>
      </c>
      <c r="F60" s="9">
        <v>0.89600000000000002</v>
      </c>
      <c r="G60" s="9">
        <v>0.49</v>
      </c>
      <c r="H60" s="9">
        <f t="shared" si="9"/>
        <v>45.3125</v>
      </c>
      <c r="I60" s="9">
        <f t="shared" si="10"/>
        <v>0.63241305618970511</v>
      </c>
      <c r="J60" s="9">
        <f t="shared" si="11"/>
        <v>29.418185693113269</v>
      </c>
      <c r="L60" t="s">
        <v>448</v>
      </c>
      <c r="M60">
        <v>0.47771639951287526</v>
      </c>
      <c r="N60"/>
      <c r="O60"/>
      <c r="P60"/>
      <c r="Q60"/>
      <c r="R60"/>
      <c r="S60"/>
      <c r="T60"/>
    </row>
    <row r="61" spans="1:20" x14ac:dyDescent="0.25">
      <c r="C61" s="9">
        <v>-0.46840490788203853</v>
      </c>
      <c r="D61" s="9">
        <v>-2.945039159238473</v>
      </c>
      <c r="F61" s="9">
        <v>1.07</v>
      </c>
      <c r="G61" s="9">
        <v>0.88</v>
      </c>
      <c r="H61" s="9">
        <f t="shared" si="9"/>
        <v>17.757009345794398</v>
      </c>
      <c r="I61" s="9">
        <f t="shared" si="10"/>
        <v>0.74009693716663971</v>
      </c>
      <c r="J61" s="9">
        <f t="shared" si="11"/>
        <v>30.832061947043023</v>
      </c>
      <c r="L61" t="s">
        <v>449</v>
      </c>
      <c r="M61">
        <v>0.67749455608949305</v>
      </c>
      <c r="N61"/>
      <c r="O61"/>
      <c r="P61"/>
      <c r="Q61"/>
      <c r="R61"/>
      <c r="S61"/>
      <c r="T61"/>
    </row>
    <row r="62" spans="1:20" ht="15.75" thickBot="1" x14ac:dyDescent="0.3">
      <c r="C62" s="9">
        <v>-0.42312004334688508</v>
      </c>
      <c r="D62" s="9">
        <v>-0.59420723270504161</v>
      </c>
      <c r="F62" s="9">
        <v>1.1000000000000001</v>
      </c>
      <c r="G62" s="9">
        <v>0.4</v>
      </c>
      <c r="H62" s="9">
        <f t="shared" si="9"/>
        <v>63.636363636363633</v>
      </c>
      <c r="I62" s="9">
        <f t="shared" si="10"/>
        <v>0.75845232757726011</v>
      </c>
      <c r="J62" s="9">
        <f t="shared" si="11"/>
        <v>31.049788402067268</v>
      </c>
      <c r="L62" s="51" t="s">
        <v>450</v>
      </c>
      <c r="M62" s="51">
        <v>34</v>
      </c>
      <c r="N62"/>
      <c r="O62"/>
      <c r="P62"/>
      <c r="Q62"/>
      <c r="R62"/>
      <c r="S62"/>
      <c r="T62"/>
    </row>
    <row r="63" spans="1:20" x14ac:dyDescent="0.25">
      <c r="C63" s="9">
        <v>0.41871033485818504</v>
      </c>
      <c r="D63" s="9">
        <v>2.9558802241544429E-2</v>
      </c>
      <c r="F63" s="9">
        <v>1.1100000000000001</v>
      </c>
      <c r="G63" s="9">
        <v>0.92</v>
      </c>
      <c r="H63" s="9">
        <f t="shared" si="9"/>
        <v>17.117117117117118</v>
      </c>
      <c r="I63" s="9">
        <f t="shared" si="10"/>
        <v>0.76455804011980388</v>
      </c>
      <c r="J63" s="9">
        <f t="shared" si="11"/>
        <v>31.120897286504164</v>
      </c>
      <c r="L63"/>
      <c r="M63"/>
      <c r="N63"/>
      <c r="O63"/>
      <c r="P63"/>
      <c r="Q63"/>
      <c r="R63"/>
      <c r="S63"/>
      <c r="T63"/>
    </row>
    <row r="64" spans="1:20" ht="15.75" thickBot="1" x14ac:dyDescent="0.3">
      <c r="C64" s="9">
        <v>6.7658648473814864E-2</v>
      </c>
      <c r="D64" s="9">
        <v>-0.12783337150988489</v>
      </c>
      <c r="F64" s="9">
        <v>1.2</v>
      </c>
      <c r="G64" s="9">
        <v>0.8</v>
      </c>
      <c r="H64" s="9">
        <f t="shared" si="9"/>
        <v>33.333333333333329</v>
      </c>
      <c r="I64" s="9">
        <f t="shared" si="10"/>
        <v>0.8192346091051913</v>
      </c>
      <c r="J64" s="9">
        <f t="shared" si="11"/>
        <v>31.730449241234055</v>
      </c>
      <c r="L64" t="s">
        <v>451</v>
      </c>
      <c r="M64"/>
      <c r="N64"/>
      <c r="O64"/>
      <c r="P64"/>
      <c r="Q64"/>
      <c r="R64"/>
      <c r="S64"/>
      <c r="T64"/>
    </row>
    <row r="65" spans="3:20" x14ac:dyDescent="0.25">
      <c r="C65" s="9">
        <v>1.5496879080283263</v>
      </c>
      <c r="D65" s="9">
        <v>0.69314718055994529</v>
      </c>
      <c r="F65" s="9">
        <v>1.2</v>
      </c>
      <c r="G65" s="9">
        <v>0.8</v>
      </c>
      <c r="H65" s="9">
        <f t="shared" si="9"/>
        <v>33.333333333333329</v>
      </c>
      <c r="I65" s="9">
        <f t="shared" si="10"/>
        <v>0.8192346091051913</v>
      </c>
      <c r="J65" s="9">
        <f t="shared" si="11"/>
        <v>31.730449241234055</v>
      </c>
      <c r="L65" s="52"/>
      <c r="M65" s="52" t="s">
        <v>455</v>
      </c>
      <c r="N65" s="52" t="s">
        <v>456</v>
      </c>
      <c r="O65" s="52" t="s">
        <v>457</v>
      </c>
      <c r="P65" s="52" t="s">
        <v>458</v>
      </c>
      <c r="Q65" s="52" t="s">
        <v>459</v>
      </c>
      <c r="R65"/>
      <c r="S65"/>
      <c r="T65"/>
    </row>
    <row r="66" spans="3:20" x14ac:dyDescent="0.25">
      <c r="C66" s="9">
        <v>0.69314718055994529</v>
      </c>
      <c r="D66" s="9">
        <v>0.22314355131420976</v>
      </c>
      <c r="F66" s="9">
        <v>1.21</v>
      </c>
      <c r="G66" s="9">
        <v>1.1599999999999999</v>
      </c>
      <c r="H66" s="9">
        <f t="shared" si="9"/>
        <v>4.1322314049586817</v>
      </c>
      <c r="I66" s="9">
        <f t="shared" si="10"/>
        <v>0.82528030698879429</v>
      </c>
      <c r="J66" s="9">
        <f t="shared" si="11"/>
        <v>31.795015951339312</v>
      </c>
      <c r="L66" t="s">
        <v>452</v>
      </c>
      <c r="M66">
        <v>1</v>
      </c>
      <c r="N66">
        <v>14.313449862019716</v>
      </c>
      <c r="O66">
        <v>14.313449862019716</v>
      </c>
      <c r="P66">
        <v>31.184063158830725</v>
      </c>
      <c r="Q66">
        <v>3.6282826169439764E-6</v>
      </c>
      <c r="R66"/>
      <c r="S66"/>
      <c r="T66"/>
    </row>
    <row r="67" spans="3:20" x14ac:dyDescent="0.25">
      <c r="C67" s="9">
        <v>1.0116009116784799</v>
      </c>
      <c r="D67" s="9">
        <v>0.22314355131420976</v>
      </c>
      <c r="F67" s="9">
        <v>1.21</v>
      </c>
      <c r="G67" s="9">
        <v>1.1299999999999999</v>
      </c>
      <c r="H67" s="9">
        <f t="shared" si="9"/>
        <v>6.6115702479338898</v>
      </c>
      <c r="I67" s="9">
        <f t="shared" si="10"/>
        <v>0.82528030698879429</v>
      </c>
      <c r="J67" s="9">
        <f t="shared" si="11"/>
        <v>31.795015951339312</v>
      </c>
      <c r="L67" t="s">
        <v>453</v>
      </c>
      <c r="M67">
        <v>32</v>
      </c>
      <c r="N67">
        <v>14.687963952988774</v>
      </c>
      <c r="O67">
        <v>0.45899887353089919</v>
      </c>
      <c r="P67"/>
      <c r="Q67"/>
      <c r="R67"/>
      <c r="S67"/>
      <c r="T67"/>
    </row>
    <row r="68" spans="3:20" ht="15.75" thickBot="1" x14ac:dyDescent="0.3">
      <c r="C68" s="9">
        <v>2.167910189667444</v>
      </c>
      <c r="D68" s="9">
        <v>0.97455963999813078</v>
      </c>
      <c r="F68" s="9">
        <v>1.21</v>
      </c>
      <c r="G68" s="9">
        <v>0.93</v>
      </c>
      <c r="H68" s="9">
        <f t="shared" si="9"/>
        <v>23.140495867768589</v>
      </c>
      <c r="I68" s="9">
        <f t="shared" si="10"/>
        <v>0.82528030698879429</v>
      </c>
      <c r="J68" s="9">
        <f t="shared" si="11"/>
        <v>31.795015951339312</v>
      </c>
      <c r="L68" s="51" t="s">
        <v>415</v>
      </c>
      <c r="M68" s="51">
        <v>33</v>
      </c>
      <c r="N68" s="51">
        <v>29.00141381500849</v>
      </c>
      <c r="O68" s="51"/>
      <c r="P68" s="51"/>
      <c r="Q68" s="51"/>
      <c r="R68"/>
      <c r="S68"/>
      <c r="T68"/>
    </row>
    <row r="69" spans="3:20" ht="15.75" thickBot="1" x14ac:dyDescent="0.3">
      <c r="C69" s="9">
        <v>1.091923300517313</v>
      </c>
      <c r="D69" s="9">
        <v>0.80647586586694853</v>
      </c>
      <c r="F69" s="9">
        <v>1.21</v>
      </c>
      <c r="G69" s="9">
        <v>0.98</v>
      </c>
      <c r="H69" s="9">
        <f t="shared" si="9"/>
        <v>19.008264462809915</v>
      </c>
      <c r="I69" s="9">
        <f t="shared" si="10"/>
        <v>0.82528030698879429</v>
      </c>
      <c r="J69" s="9">
        <f t="shared" si="11"/>
        <v>31.795015951339312</v>
      </c>
      <c r="L69"/>
      <c r="M69"/>
      <c r="N69"/>
      <c r="O69"/>
      <c r="P69"/>
      <c r="Q69"/>
      <c r="R69"/>
      <c r="S69"/>
      <c r="T69"/>
    </row>
    <row r="70" spans="3:20" x14ac:dyDescent="0.25">
      <c r="C70" s="9">
        <v>1.1410330045520618</v>
      </c>
      <c r="D70" s="9">
        <v>0.43178241642553783</v>
      </c>
      <c r="F70" s="9">
        <v>1.21</v>
      </c>
      <c r="G70" s="9">
        <v>1.02</v>
      </c>
      <c r="H70" s="9">
        <f t="shared" si="9"/>
        <v>15.70247933884297</v>
      </c>
      <c r="I70" s="9">
        <f t="shared" si="10"/>
        <v>0.82528030698879429</v>
      </c>
      <c r="J70" s="9">
        <f t="shared" si="11"/>
        <v>31.795015951339312</v>
      </c>
      <c r="L70" s="52"/>
      <c r="M70" s="52" t="s">
        <v>460</v>
      </c>
      <c r="N70" s="52" t="s">
        <v>449</v>
      </c>
      <c r="O70" s="52" t="s">
        <v>461</v>
      </c>
      <c r="P70" s="52" t="s">
        <v>462</v>
      </c>
      <c r="Q70" s="52" t="s">
        <v>463</v>
      </c>
      <c r="R70" s="52" t="s">
        <v>464</v>
      </c>
      <c r="S70" s="52" t="s">
        <v>465</v>
      </c>
      <c r="T70" s="52" t="s">
        <v>466</v>
      </c>
    </row>
    <row r="71" spans="3:20" x14ac:dyDescent="0.25">
      <c r="C71" s="9">
        <v>1.1410330045520618</v>
      </c>
      <c r="D71" s="9">
        <v>-0.2876820724517809</v>
      </c>
      <c r="F71" s="9">
        <v>1.27</v>
      </c>
      <c r="G71" s="9">
        <v>5.23</v>
      </c>
      <c r="H71" s="9">
        <f t="shared" si="9"/>
        <v>-311.81102362204729</v>
      </c>
      <c r="I71" s="9">
        <f t="shared" si="10"/>
        <v>0.86143670417401219</v>
      </c>
      <c r="J71" s="9">
        <f t="shared" si="11"/>
        <v>32.170338254014794</v>
      </c>
      <c r="L71" t="s">
        <v>454</v>
      </c>
      <c r="M71">
        <v>-0.36091848186944786</v>
      </c>
      <c r="N71">
        <v>0.14508602050929226</v>
      </c>
      <c r="O71">
        <v>-2.4876172122064117</v>
      </c>
      <c r="P71">
        <v>1.826094924827892E-2</v>
      </c>
      <c r="Q71">
        <v>-0.65644903471476135</v>
      </c>
      <c r="R71">
        <v>-6.5387929024134372E-2</v>
      </c>
      <c r="S71">
        <v>-0.65644903471476135</v>
      </c>
      <c r="T71">
        <v>-6.5387929024134372E-2</v>
      </c>
    </row>
    <row r="72" spans="3:20" ht="15.75" thickBot="1" x14ac:dyDescent="0.3">
      <c r="C72" s="9">
        <v>0.54232429082536171</v>
      </c>
      <c r="D72" s="9">
        <v>0.10436001532424286</v>
      </c>
      <c r="F72" s="9">
        <v>1.3</v>
      </c>
      <c r="G72" s="9">
        <v>1.2</v>
      </c>
      <c r="H72" s="9">
        <f t="shared" si="9"/>
        <v>7.6923076923076987</v>
      </c>
      <c r="I72" s="9">
        <f t="shared" si="10"/>
        <v>0.87944140326627451</v>
      </c>
      <c r="J72" s="9">
        <f t="shared" si="11"/>
        <v>32.350661287209654</v>
      </c>
      <c r="L72" s="51" t="s">
        <v>467</v>
      </c>
      <c r="M72" s="51">
        <v>0.88598247274494879</v>
      </c>
      <c r="N72" s="51">
        <v>0.15865683254639046</v>
      </c>
      <c r="O72" s="51">
        <v>5.5842692591628031</v>
      </c>
      <c r="P72" s="51">
        <v>3.6282826169440158E-6</v>
      </c>
      <c r="Q72" s="51">
        <v>0.56280908036344024</v>
      </c>
      <c r="R72" s="51">
        <v>1.2091558651264573</v>
      </c>
      <c r="S72" s="51">
        <v>0.56280908036344024</v>
      </c>
      <c r="T72" s="51">
        <v>1.2091558651264573</v>
      </c>
    </row>
    <row r="73" spans="3:20" x14ac:dyDescent="0.25">
      <c r="C73" s="9">
        <v>0.10436001532424286</v>
      </c>
      <c r="D73" s="9">
        <v>-8.3381608939051013E-2</v>
      </c>
      <c r="F73" s="9">
        <v>1.35</v>
      </c>
      <c r="G73" s="9">
        <v>4.38</v>
      </c>
      <c r="H73" s="9">
        <f t="shared" si="9"/>
        <v>-224.4444444444444</v>
      </c>
      <c r="I73" s="9">
        <f t="shared" si="10"/>
        <v>0.90934467799098151</v>
      </c>
      <c r="J73" s="9">
        <f t="shared" si="11"/>
        <v>32.641134963631004</v>
      </c>
      <c r="L73"/>
      <c r="M73"/>
      <c r="N73"/>
      <c r="O73"/>
      <c r="P73"/>
      <c r="Q73"/>
      <c r="R73"/>
      <c r="S73"/>
      <c r="T73"/>
    </row>
    <row r="74" spans="3:20" x14ac:dyDescent="0.25">
      <c r="C74" s="9">
        <v>0.54232429082536171</v>
      </c>
      <c r="D74" s="9">
        <v>-8.3381608939051013E-2</v>
      </c>
      <c r="F74" s="9">
        <v>1.52</v>
      </c>
      <c r="G74" s="9">
        <v>1.03</v>
      </c>
      <c r="H74" s="9">
        <f t="shared" si="9"/>
        <v>32.236842105263158</v>
      </c>
      <c r="I74" s="9">
        <f t="shared" si="10"/>
        <v>1.0101022223427183</v>
      </c>
      <c r="J74" s="9">
        <f t="shared" si="11"/>
        <v>33.545906424821162</v>
      </c>
      <c r="L74"/>
      <c r="M74"/>
      <c r="N74"/>
      <c r="O74"/>
      <c r="P74"/>
      <c r="Q74"/>
      <c r="R74"/>
      <c r="S74"/>
      <c r="T74"/>
    </row>
    <row r="75" spans="3:20" x14ac:dyDescent="0.25">
      <c r="C75" s="9">
        <v>1.7101878155342434</v>
      </c>
      <c r="D75" s="9">
        <v>0.75141608868392118</v>
      </c>
      <c r="F75" s="9">
        <v>1.72</v>
      </c>
      <c r="G75" s="9">
        <v>1.1100000000000001</v>
      </c>
      <c r="H75" s="9">
        <f t="shared" si="9"/>
        <v>35.465116279069761</v>
      </c>
      <c r="I75" s="9">
        <f t="shared" si="10"/>
        <v>1.1270136359800884</v>
      </c>
      <c r="J75" s="9">
        <f t="shared" si="11"/>
        <v>34.475951396506488</v>
      </c>
      <c r="L75"/>
      <c r="M75"/>
      <c r="N75"/>
      <c r="O75"/>
      <c r="P75"/>
      <c r="Q75"/>
      <c r="R75"/>
      <c r="S75"/>
      <c r="T75"/>
    </row>
    <row r="76" spans="3:20" x14ac:dyDescent="0.25">
      <c r="C76" s="9">
        <v>1.7101878155342434</v>
      </c>
      <c r="D76" s="9">
        <v>0.96698384618967315</v>
      </c>
      <c r="F76" s="9">
        <v>1.72</v>
      </c>
      <c r="G76" s="9">
        <v>0.92</v>
      </c>
      <c r="H76" s="9">
        <f t="shared" si="9"/>
        <v>46.511627906976742</v>
      </c>
      <c r="I76" s="9">
        <f t="shared" si="10"/>
        <v>1.1270136359800884</v>
      </c>
      <c r="J76" s="9">
        <f t="shared" si="11"/>
        <v>34.475951396506488</v>
      </c>
    </row>
    <row r="77" spans="3:20" x14ac:dyDescent="0.25">
      <c r="C77" s="9">
        <v>1.5686159179138452</v>
      </c>
      <c r="D77" s="9">
        <v>0.81977983149331135</v>
      </c>
      <c r="F77" s="9">
        <v>2</v>
      </c>
      <c r="G77" s="9">
        <v>1.25</v>
      </c>
      <c r="H77" s="9">
        <f t="shared" si="9"/>
        <v>37.5</v>
      </c>
      <c r="I77" s="9">
        <f t="shared" si="10"/>
        <v>1.2881380081659231</v>
      </c>
      <c r="J77" s="9">
        <f t="shared" si="11"/>
        <v>35.593099591703847</v>
      </c>
    </row>
    <row r="78" spans="3:20" x14ac:dyDescent="0.25">
      <c r="C78" s="9">
        <v>1.5686159179138452</v>
      </c>
      <c r="D78" s="9">
        <v>1.4678743481123135</v>
      </c>
      <c r="F78" s="9">
        <v>2.4</v>
      </c>
      <c r="G78" s="9">
        <v>3.91</v>
      </c>
      <c r="H78" s="9">
        <f t="shared" si="9"/>
        <v>-62.916666666666679</v>
      </c>
      <c r="I78" s="9">
        <f t="shared" si="10"/>
        <v>1.5139641486728443</v>
      </c>
      <c r="J78" s="9">
        <f t="shared" si="11"/>
        <v>36.918160471964818</v>
      </c>
    </row>
    <row r="79" spans="3:20" x14ac:dyDescent="0.25">
      <c r="C79" s="9">
        <v>0.1906203596086497</v>
      </c>
      <c r="D79" s="9">
        <v>0.14842000511827322</v>
      </c>
      <c r="F79" s="9">
        <v>2.75</v>
      </c>
      <c r="G79" s="9">
        <v>1.25</v>
      </c>
      <c r="H79" s="9">
        <f t="shared" si="9"/>
        <v>54.54545454545454</v>
      </c>
      <c r="I79" s="9">
        <f t="shared" si="10"/>
        <v>1.7080326229819411</v>
      </c>
      <c r="J79" s="9">
        <f t="shared" si="11"/>
        <v>37.889722800656685</v>
      </c>
    </row>
    <row r="80" spans="3:20" x14ac:dyDescent="0.25">
      <c r="C80" s="9">
        <v>0.1906203596086497</v>
      </c>
      <c r="D80" s="9">
        <v>0.12221763272424911</v>
      </c>
      <c r="F80" s="9">
        <v>2.98</v>
      </c>
      <c r="G80" s="9">
        <v>2.2400000000000002</v>
      </c>
      <c r="H80" s="9">
        <f t="shared" ref="H80:H89" si="12">(F80-G80)/F80*100</f>
        <v>24.832214765100662</v>
      </c>
      <c r="I80" s="9">
        <f t="shared" ref="I80:I89" si="13">EXP($M$71+$M$72*LN(F80))</f>
        <v>1.8340129299957988</v>
      </c>
      <c r="J80" s="9">
        <f t="shared" ref="J80:J89" si="14">(F80-I80)/F80*100</f>
        <v>38.455941946449705</v>
      </c>
    </row>
    <row r="81" spans="1:20" x14ac:dyDescent="0.25">
      <c r="C81" s="9">
        <v>0.1906203596086497</v>
      </c>
      <c r="D81" s="9">
        <v>-7.2570692834835374E-2</v>
      </c>
      <c r="F81" s="9">
        <v>3.1</v>
      </c>
      <c r="G81" s="9">
        <v>2.4</v>
      </c>
      <c r="H81" s="9">
        <f t="shared" si="12"/>
        <v>22.580645161290327</v>
      </c>
      <c r="I81" s="9">
        <f t="shared" si="13"/>
        <v>1.8992972674833106</v>
      </c>
      <c r="J81" s="9">
        <f t="shared" si="14"/>
        <v>38.732346210215788</v>
      </c>
    </row>
    <row r="82" spans="1:20" x14ac:dyDescent="0.25">
      <c r="C82" s="9">
        <v>0.1906203596086497</v>
      </c>
      <c r="D82" s="9">
        <v>-2.0202707317519466E-2</v>
      </c>
      <c r="F82" s="9">
        <v>3.13</v>
      </c>
      <c r="G82" s="9">
        <v>1.54</v>
      </c>
      <c r="H82" s="9">
        <f t="shared" si="12"/>
        <v>50.798722044728429</v>
      </c>
      <c r="I82" s="9">
        <f t="shared" si="13"/>
        <v>1.9155729356382545</v>
      </c>
      <c r="J82" s="9">
        <f t="shared" si="14"/>
        <v>38.799586720822539</v>
      </c>
    </row>
    <row r="83" spans="1:20" x14ac:dyDescent="0.25">
      <c r="C83" s="9">
        <v>0.1906203596086497</v>
      </c>
      <c r="D83" s="9">
        <v>1.980262729617973E-2</v>
      </c>
      <c r="F83" s="9">
        <v>3.13</v>
      </c>
      <c r="G83" s="9">
        <v>0.75</v>
      </c>
      <c r="H83" s="9">
        <f t="shared" si="12"/>
        <v>76.038338658146969</v>
      </c>
      <c r="I83" s="9">
        <f t="shared" si="13"/>
        <v>1.9155729356382545</v>
      </c>
      <c r="J83" s="9">
        <f t="shared" si="14"/>
        <v>38.799586720822539</v>
      </c>
    </row>
    <row r="84" spans="1:20" x14ac:dyDescent="0.25">
      <c r="C84" s="9">
        <v>-0.47932695670661973</v>
      </c>
      <c r="D84" s="9">
        <v>-0.84350506214850729</v>
      </c>
      <c r="F84" s="9">
        <v>4.71</v>
      </c>
      <c r="G84" s="9">
        <v>2</v>
      </c>
      <c r="H84" s="9">
        <f t="shared" si="12"/>
        <v>57.537154989384284</v>
      </c>
      <c r="I84" s="9">
        <f t="shared" si="13"/>
        <v>2.7513118735842261</v>
      </c>
      <c r="J84" s="9">
        <f t="shared" si="14"/>
        <v>41.585735168063138</v>
      </c>
    </row>
    <row r="85" spans="1:20" x14ac:dyDescent="0.25">
      <c r="C85" s="9">
        <v>1.1314021114911006</v>
      </c>
      <c r="D85" s="9">
        <v>0.87546873735389985</v>
      </c>
      <c r="F85" s="9">
        <v>4.8</v>
      </c>
      <c r="G85" s="9">
        <v>2.27</v>
      </c>
      <c r="H85" s="9">
        <f t="shared" si="12"/>
        <v>52.708333333333336</v>
      </c>
      <c r="I85" s="9">
        <f t="shared" si="13"/>
        <v>2.7978401034231473</v>
      </c>
      <c r="J85" s="9">
        <f t="shared" si="14"/>
        <v>41.711664512017762</v>
      </c>
    </row>
    <row r="86" spans="1:20" x14ac:dyDescent="0.25">
      <c r="C86" s="9">
        <v>9.5310179804324935E-2</v>
      </c>
      <c r="D86" s="9">
        <v>-0.916290731874155</v>
      </c>
      <c r="F86" s="9">
        <v>4.8</v>
      </c>
      <c r="G86" s="9">
        <v>4.34</v>
      </c>
      <c r="H86" s="9">
        <f t="shared" si="12"/>
        <v>9.5833333333333321</v>
      </c>
      <c r="I86" s="9">
        <f t="shared" si="13"/>
        <v>2.7978401034231473</v>
      </c>
      <c r="J86" s="9">
        <f t="shared" si="14"/>
        <v>41.711664512017762</v>
      </c>
    </row>
    <row r="87" spans="1:20" x14ac:dyDescent="0.25">
      <c r="C87" s="9">
        <v>0.18232155679395459</v>
      </c>
      <c r="D87" s="9">
        <v>-0.22314355131420971</v>
      </c>
      <c r="F87" s="9">
        <v>5.53</v>
      </c>
      <c r="G87" s="9">
        <v>2.12</v>
      </c>
      <c r="H87" s="9">
        <f t="shared" si="12"/>
        <v>61.66365280289331</v>
      </c>
      <c r="I87" s="9">
        <f t="shared" si="13"/>
        <v>3.1717324341273359</v>
      </c>
      <c r="J87" s="9">
        <f t="shared" si="14"/>
        <v>42.64498310800478</v>
      </c>
    </row>
    <row r="88" spans="1:20" x14ac:dyDescent="0.25">
      <c r="C88" s="9">
        <v>0.18232155679395459</v>
      </c>
      <c r="D88" s="9">
        <v>-0.22314355131420971</v>
      </c>
      <c r="F88" s="9">
        <v>5.53</v>
      </c>
      <c r="G88" s="9">
        <v>2.63</v>
      </c>
      <c r="H88" s="9">
        <f t="shared" si="12"/>
        <v>52.44122965641953</v>
      </c>
      <c r="I88" s="9">
        <f t="shared" si="13"/>
        <v>3.1717324341273359</v>
      </c>
      <c r="J88" s="9">
        <f t="shared" si="14"/>
        <v>42.64498310800478</v>
      </c>
    </row>
    <row r="89" spans="1:20" x14ac:dyDescent="0.25">
      <c r="C89" s="9">
        <v>-1.1494846190418662</v>
      </c>
      <c r="D89" s="9">
        <v>-1.9754419516613513</v>
      </c>
      <c r="F89" s="9">
        <v>8.74</v>
      </c>
      <c r="G89" s="9">
        <v>2.65</v>
      </c>
      <c r="H89" s="9">
        <f t="shared" si="12"/>
        <v>69.679633867276877</v>
      </c>
      <c r="I89" s="9">
        <f t="shared" si="13"/>
        <v>4.7579264265696013</v>
      </c>
      <c r="J89" s="9">
        <f t="shared" si="14"/>
        <v>45.56148253352859</v>
      </c>
    </row>
    <row r="91" spans="1:20" x14ac:dyDescent="0.25">
      <c r="A91" s="9" t="s">
        <v>110</v>
      </c>
      <c r="B91" s="9" t="s">
        <v>438</v>
      </c>
      <c r="C91" s="9" t="s">
        <v>439</v>
      </c>
      <c r="D91" s="9" t="s">
        <v>440</v>
      </c>
      <c r="F91" s="9" t="s">
        <v>50</v>
      </c>
      <c r="G91" s="9" t="s">
        <v>51</v>
      </c>
      <c r="H91" s="9" t="s">
        <v>441</v>
      </c>
      <c r="I91" s="9" t="s">
        <v>442</v>
      </c>
      <c r="J91" s="9" t="s">
        <v>443</v>
      </c>
      <c r="L91" t="s">
        <v>444</v>
      </c>
      <c r="M91"/>
      <c r="N91"/>
      <c r="O91"/>
      <c r="P91"/>
      <c r="Q91"/>
      <c r="R91"/>
      <c r="S91"/>
      <c r="T91"/>
    </row>
    <row r="92" spans="1:20" ht="15.75" thickBot="1" x14ac:dyDescent="0.3">
      <c r="A92" s="9" t="s">
        <v>127</v>
      </c>
      <c r="B92" s="9" t="s">
        <v>115</v>
      </c>
      <c r="C92" s="9" cm="1">
        <f t="array" ref="C92:D125">LN(_xlfn.CHOOSECOLS(_xlfn._xlws.FILTER(Database!$X$2:$AD$508,(Database!$F$2:$F$508=$A$92)*(Database!$J$2:$J$508=$B$92)*(ISBLANK(Database!$AJ$2:$AJ$508))*(Database!$AI$2:$AI$508="mg/L")),1,7))</f>
        <v>-2.2072749131897207</v>
      </c>
      <c r="D92" s="9">
        <v>2.9558802241544429E-2</v>
      </c>
      <c r="F92" s="9" cm="1">
        <f t="array" ref="F92:G125">_xlfn._xlws.SORT(_xlfn.CHOOSECOLS(_xlfn._xlws.FILTER(Database!$X$2:$AD$508,(Database!$F$2:$F$508=$A$92)*(Database!$J$2:$J$508=$B$92)*(ISBLANK(Database!$AJ$2:$AJ$508))*(Database!$AI$2:$AI$508="mg/L")),1,7))</f>
        <v>3.78E-2</v>
      </c>
      <c r="G92" s="9">
        <v>4.3099999999999999E-2</v>
      </c>
      <c r="H92" s="9">
        <f>(F92-G92)/F92*100</f>
        <v>-14.021164021164017</v>
      </c>
      <c r="I92" s="9">
        <f>EXP($M$107+$M$108*LN(F92))</f>
        <v>8.0376362852151509E-2</v>
      </c>
      <c r="J92" s="9">
        <f>(F92-I92)/F92*100</f>
        <v>-112.63588056124738</v>
      </c>
      <c r="L92"/>
      <c r="M92"/>
      <c r="N92"/>
      <c r="O92"/>
      <c r="P92"/>
      <c r="Q92"/>
      <c r="R92"/>
      <c r="S92"/>
      <c r="T92"/>
    </row>
    <row r="93" spans="1:20" x14ac:dyDescent="0.25">
      <c r="C93" s="9">
        <v>-1.058430499035278</v>
      </c>
      <c r="D93" s="9">
        <v>-1.1776554960085626</v>
      </c>
      <c r="F93" s="9">
        <v>4.8599999999999997E-2</v>
      </c>
      <c r="G93" s="9">
        <v>8.3599999999999994E-2</v>
      </c>
      <c r="H93" s="9">
        <f t="shared" ref="H93:H116" si="15">(F93-G93)/F93*100</f>
        <v>-72.016460905349788</v>
      </c>
      <c r="I93" s="9">
        <f t="shared" ref="I93:I116" si="16">EXP($M$107+$M$108*LN(F93))</f>
        <v>9.0459021408607829E-2</v>
      </c>
      <c r="J93" s="9">
        <f t="shared" ref="J93:J116" si="17">(F93-I93)/F93*100</f>
        <v>-86.129673680263025</v>
      </c>
      <c r="L93" s="53" t="s">
        <v>445</v>
      </c>
      <c r="M93" s="53"/>
      <c r="N93"/>
      <c r="O93"/>
      <c r="P93"/>
      <c r="Q93"/>
      <c r="R93"/>
      <c r="S93"/>
      <c r="T93"/>
    </row>
    <row r="94" spans="1:20" x14ac:dyDescent="0.25">
      <c r="C94" s="9">
        <v>-1.6094379124341003</v>
      </c>
      <c r="D94" s="9">
        <v>-2.3025850929940455</v>
      </c>
      <c r="F94" s="9">
        <v>0.05</v>
      </c>
      <c r="G94" s="9">
        <v>0.04</v>
      </c>
      <c r="H94" s="9">
        <f t="shared" si="15"/>
        <v>20.000000000000004</v>
      </c>
      <c r="I94" s="9">
        <f t="shared" si="16"/>
        <v>9.1675151749010822E-2</v>
      </c>
      <c r="J94" s="9">
        <f t="shared" si="17"/>
        <v>-83.350303498021646</v>
      </c>
      <c r="L94" t="s">
        <v>446</v>
      </c>
      <c r="M94">
        <v>0.35358927860057771</v>
      </c>
      <c r="N94"/>
      <c r="O94"/>
      <c r="P94"/>
      <c r="Q94"/>
      <c r="R94"/>
      <c r="S94"/>
      <c r="T94"/>
    </row>
    <row r="95" spans="1:20" x14ac:dyDescent="0.25">
      <c r="C95" s="9">
        <v>-1.6245515502441485</v>
      </c>
      <c r="D95" s="9">
        <v>-3.1465551632885749</v>
      </c>
      <c r="F95" s="9">
        <v>5.5E-2</v>
      </c>
      <c r="G95" s="9">
        <v>2.9000000000000001E-2</v>
      </c>
      <c r="H95" s="9">
        <f t="shared" si="15"/>
        <v>47.272727272727273</v>
      </c>
      <c r="I95" s="9">
        <f t="shared" si="16"/>
        <v>9.5877327830374351E-2</v>
      </c>
      <c r="J95" s="9">
        <f t="shared" si="17"/>
        <v>-74.322414237044271</v>
      </c>
      <c r="L95" t="s">
        <v>447</v>
      </c>
      <c r="M95">
        <v>0.12502537794127697</v>
      </c>
      <c r="N95"/>
      <c r="O95"/>
      <c r="P95"/>
      <c r="Q95"/>
      <c r="R95"/>
      <c r="S95"/>
      <c r="T95"/>
    </row>
    <row r="96" spans="1:20" x14ac:dyDescent="0.25">
      <c r="C96" s="9">
        <v>-2.2072749131897207</v>
      </c>
      <c r="D96" s="9">
        <v>-0.57981849525294205</v>
      </c>
      <c r="F96" s="9">
        <v>5.8000000000000003E-2</v>
      </c>
      <c r="G96" s="9">
        <v>0.05</v>
      </c>
      <c r="H96" s="9">
        <f t="shared" si="15"/>
        <v>13.793103448275861</v>
      </c>
      <c r="I96" s="9">
        <f t="shared" si="16"/>
        <v>9.8301927080151896E-2</v>
      </c>
      <c r="J96" s="9">
        <f t="shared" si="17"/>
        <v>-69.486081172675668</v>
      </c>
      <c r="L96" t="s">
        <v>448</v>
      </c>
      <c r="M96">
        <v>9.7682421001941883E-2</v>
      </c>
      <c r="N96"/>
      <c r="O96"/>
      <c r="P96"/>
      <c r="Q96"/>
      <c r="R96"/>
      <c r="S96"/>
      <c r="T96"/>
    </row>
    <row r="97" spans="3:20" x14ac:dyDescent="0.25">
      <c r="C97" s="9">
        <v>-2.3025850929940455</v>
      </c>
      <c r="D97" s="9">
        <v>1.0986122886681098</v>
      </c>
      <c r="F97" s="9">
        <v>7.0000000000000007E-2</v>
      </c>
      <c r="G97" s="9">
        <v>0.15</v>
      </c>
      <c r="H97" s="9">
        <f t="shared" si="15"/>
        <v>-114.28571428571426</v>
      </c>
      <c r="I97" s="9">
        <f t="shared" si="16"/>
        <v>0.10739056699468677</v>
      </c>
      <c r="J97" s="9">
        <f t="shared" si="17"/>
        <v>-53.415095706695368</v>
      </c>
      <c r="L97" t="s">
        <v>449</v>
      </c>
      <c r="M97">
        <v>1.0716332706752123</v>
      </c>
      <c r="N97"/>
      <c r="O97"/>
      <c r="P97"/>
      <c r="Q97"/>
      <c r="R97"/>
      <c r="S97"/>
      <c r="T97"/>
    </row>
    <row r="98" spans="3:20" ht="15.75" thickBot="1" x14ac:dyDescent="0.3">
      <c r="C98" s="9">
        <v>7.6961041136128394E-2</v>
      </c>
      <c r="D98" s="9">
        <v>-0.22314355131420971</v>
      </c>
      <c r="F98" s="9">
        <v>0.1</v>
      </c>
      <c r="G98" s="9">
        <v>3</v>
      </c>
      <c r="H98" s="9">
        <f t="shared" si="15"/>
        <v>-2899.9999999999995</v>
      </c>
      <c r="I98" s="9">
        <f t="shared" si="16"/>
        <v>0.12700079464059807</v>
      </c>
      <c r="J98" s="9">
        <f t="shared" si="17"/>
        <v>-27.00079464059807</v>
      </c>
      <c r="L98" s="51" t="s">
        <v>450</v>
      </c>
      <c r="M98" s="51">
        <v>34</v>
      </c>
      <c r="N98"/>
      <c r="O98"/>
      <c r="P98"/>
      <c r="Q98"/>
      <c r="R98"/>
      <c r="S98"/>
      <c r="T98"/>
    </row>
    <row r="99" spans="3:20" x14ac:dyDescent="0.25">
      <c r="C99" s="9">
        <v>-2.8473122684357177</v>
      </c>
      <c r="D99" s="9">
        <v>-2.9957322735539909</v>
      </c>
      <c r="F99" s="9">
        <v>0.1</v>
      </c>
      <c r="G99" s="9">
        <v>0.1</v>
      </c>
      <c r="H99" s="9">
        <f t="shared" si="15"/>
        <v>0</v>
      </c>
      <c r="I99" s="9">
        <f t="shared" si="16"/>
        <v>0.12700079464059807</v>
      </c>
      <c r="J99" s="9">
        <f t="shared" si="17"/>
        <v>-27.00079464059807</v>
      </c>
      <c r="L99"/>
      <c r="M99"/>
      <c r="N99"/>
      <c r="O99"/>
      <c r="P99"/>
      <c r="Q99"/>
      <c r="R99"/>
      <c r="S99"/>
      <c r="T99"/>
    </row>
    <row r="100" spans="3:20" ht="15.75" thickBot="1" x14ac:dyDescent="0.3">
      <c r="C100" s="9">
        <v>-2.9004220937496661</v>
      </c>
      <c r="D100" s="9">
        <v>-3.5404594489956631</v>
      </c>
      <c r="F100" s="9">
        <v>0.11</v>
      </c>
      <c r="G100" s="9">
        <v>1.03</v>
      </c>
      <c r="H100" s="9">
        <f t="shared" si="15"/>
        <v>-836.36363636363637</v>
      </c>
      <c r="I100" s="9">
        <f t="shared" si="16"/>
        <v>0.13282221616400058</v>
      </c>
      <c r="J100" s="9">
        <f t="shared" si="17"/>
        <v>-20.74746924000053</v>
      </c>
      <c r="L100" t="s">
        <v>451</v>
      </c>
      <c r="M100"/>
      <c r="N100"/>
      <c r="O100"/>
      <c r="P100"/>
      <c r="Q100"/>
      <c r="R100"/>
      <c r="S100"/>
      <c r="T100"/>
    </row>
    <row r="101" spans="3:20" x14ac:dyDescent="0.25">
      <c r="C101" s="9">
        <v>-1.8971199848858813</v>
      </c>
      <c r="D101" s="9">
        <v>-2.4079456086518722</v>
      </c>
      <c r="F101" s="9">
        <v>0.11</v>
      </c>
      <c r="G101" s="9">
        <v>0.56000000000000005</v>
      </c>
      <c r="H101" s="9">
        <f t="shared" si="15"/>
        <v>-409.09090909090918</v>
      </c>
      <c r="I101" s="9">
        <f t="shared" si="16"/>
        <v>0.13282221616400058</v>
      </c>
      <c r="J101" s="9">
        <f t="shared" si="17"/>
        <v>-20.74746924000053</v>
      </c>
      <c r="L101" s="52"/>
      <c r="M101" s="52" t="s">
        <v>455</v>
      </c>
      <c r="N101" s="52" t="s">
        <v>456</v>
      </c>
      <c r="O101" s="52" t="s">
        <v>457</v>
      </c>
      <c r="P101" s="52" t="s">
        <v>458</v>
      </c>
      <c r="Q101" s="52" t="s">
        <v>459</v>
      </c>
      <c r="R101"/>
      <c r="S101"/>
      <c r="T101"/>
    </row>
    <row r="102" spans="3:20" x14ac:dyDescent="0.25">
      <c r="C102" s="9">
        <v>-1.7719568419318752</v>
      </c>
      <c r="D102" s="9">
        <v>-1.7719568419318752</v>
      </c>
      <c r="F102" s="9">
        <v>0.14000000000000001</v>
      </c>
      <c r="G102" s="9">
        <v>0.33</v>
      </c>
      <c r="H102" s="9">
        <f t="shared" si="15"/>
        <v>-135.71428571428569</v>
      </c>
      <c r="I102" s="9">
        <f t="shared" si="16"/>
        <v>0.14877190912723806</v>
      </c>
      <c r="J102" s="9">
        <f t="shared" si="17"/>
        <v>-6.2656493765986045</v>
      </c>
      <c r="L102" t="s">
        <v>452</v>
      </c>
      <c r="M102">
        <v>1</v>
      </c>
      <c r="N102">
        <v>5.2510369542122675</v>
      </c>
      <c r="O102">
        <v>5.2510369542122675</v>
      </c>
      <c r="P102">
        <v>4.5724892965551094</v>
      </c>
      <c r="Q102">
        <v>4.0223672166587066E-2</v>
      </c>
      <c r="R102"/>
      <c r="S102"/>
      <c r="T102"/>
    </row>
    <row r="103" spans="3:20" x14ac:dyDescent="0.25">
      <c r="C103" s="9">
        <v>-0.67924427539095389</v>
      </c>
      <c r="D103" s="9">
        <v>-1.0642108619507773</v>
      </c>
      <c r="F103" s="9">
        <v>0.14000000000000001</v>
      </c>
      <c r="G103" s="9">
        <v>0.28000000000000003</v>
      </c>
      <c r="H103" s="9">
        <f t="shared" si="15"/>
        <v>-100</v>
      </c>
      <c r="I103" s="9">
        <f t="shared" si="16"/>
        <v>0.14877190912723806</v>
      </c>
      <c r="J103" s="9">
        <f t="shared" si="17"/>
        <v>-6.2656493765986045</v>
      </c>
      <c r="L103" t="s">
        <v>453</v>
      </c>
      <c r="M103">
        <v>32</v>
      </c>
      <c r="N103">
        <v>36.748731738177696</v>
      </c>
      <c r="O103">
        <v>1.148397866818053</v>
      </c>
      <c r="P103"/>
      <c r="Q103"/>
      <c r="R103"/>
      <c r="S103"/>
      <c r="T103"/>
    </row>
    <row r="104" spans="3:20" ht="15.75" thickBot="1" x14ac:dyDescent="0.3">
      <c r="C104" s="9">
        <v>-1.9519282213808764</v>
      </c>
      <c r="D104" s="9">
        <v>-1.7372712839439852</v>
      </c>
      <c r="F104" s="9">
        <v>0.14000000000000001</v>
      </c>
      <c r="G104" s="9">
        <v>0.17</v>
      </c>
      <c r="H104" s="9">
        <f t="shared" si="15"/>
        <v>-21.428571428571423</v>
      </c>
      <c r="I104" s="9">
        <f t="shared" si="16"/>
        <v>0.14877190912723806</v>
      </c>
      <c r="J104" s="9">
        <f t="shared" si="17"/>
        <v>-6.2656493765986045</v>
      </c>
      <c r="L104" s="51" t="s">
        <v>415</v>
      </c>
      <c r="M104" s="51">
        <v>33</v>
      </c>
      <c r="N104" s="51">
        <v>41.999768692389964</v>
      </c>
      <c r="O104" s="51"/>
      <c r="P104" s="51"/>
      <c r="Q104" s="51"/>
      <c r="R104"/>
      <c r="S104"/>
      <c r="T104"/>
    </row>
    <row r="105" spans="3:20" ht="15.75" thickBot="1" x14ac:dyDescent="0.3">
      <c r="C105" s="9">
        <v>-1.1332037334377287</v>
      </c>
      <c r="D105" s="9">
        <v>-1.6398971199188088</v>
      </c>
      <c r="F105" s="9">
        <v>0.14000000000000001</v>
      </c>
      <c r="G105" s="9">
        <v>0.17</v>
      </c>
      <c r="H105" s="9">
        <f t="shared" si="15"/>
        <v>-21.428571428571423</v>
      </c>
      <c r="I105" s="9">
        <f t="shared" si="16"/>
        <v>0.14877190912723806</v>
      </c>
      <c r="J105" s="9">
        <f t="shared" si="17"/>
        <v>-6.2656493765986045</v>
      </c>
      <c r="L105"/>
      <c r="M105"/>
      <c r="N105"/>
      <c r="O105"/>
      <c r="P105"/>
      <c r="Q105"/>
      <c r="R105"/>
      <c r="S105"/>
      <c r="T105"/>
    </row>
    <row r="106" spans="3:20" x14ac:dyDescent="0.25">
      <c r="C106" s="9">
        <v>5.8268908123975824E-2</v>
      </c>
      <c r="D106" s="9">
        <v>-1.3862943611198906</v>
      </c>
      <c r="F106" s="9">
        <v>0.14000000000000001</v>
      </c>
      <c r="G106" s="9">
        <v>0.17</v>
      </c>
      <c r="H106" s="9">
        <f t="shared" si="15"/>
        <v>-21.428571428571423</v>
      </c>
      <c r="I106" s="9">
        <f t="shared" si="16"/>
        <v>0.14877190912723806</v>
      </c>
      <c r="J106" s="9">
        <f t="shared" si="17"/>
        <v>-6.2656493765986045</v>
      </c>
      <c r="L106" s="52"/>
      <c r="M106" s="52" t="s">
        <v>460</v>
      </c>
      <c r="N106" s="52" t="s">
        <v>449</v>
      </c>
      <c r="O106" s="52" t="s">
        <v>461</v>
      </c>
      <c r="P106" s="52" t="s">
        <v>462</v>
      </c>
      <c r="Q106" s="52" t="s">
        <v>463</v>
      </c>
      <c r="R106" s="52" t="s">
        <v>464</v>
      </c>
      <c r="S106" s="52" t="s">
        <v>465</v>
      </c>
      <c r="T106" s="52" t="s">
        <v>466</v>
      </c>
    </row>
    <row r="107" spans="3:20" x14ac:dyDescent="0.25">
      <c r="C107" s="9">
        <v>-2.6592600369327779</v>
      </c>
      <c r="D107" s="9">
        <v>-1.8971199848858813</v>
      </c>
      <c r="F107" s="9">
        <v>0.14199999999999999</v>
      </c>
      <c r="G107" s="9">
        <v>0.17599999999999999</v>
      </c>
      <c r="H107" s="9">
        <f t="shared" si="15"/>
        <v>-23.943661971830991</v>
      </c>
      <c r="I107" s="9">
        <f t="shared" si="16"/>
        <v>0.14976755095320402</v>
      </c>
      <c r="J107" s="9">
        <f t="shared" si="17"/>
        <v>-5.4701063050732595</v>
      </c>
      <c r="L107" t="s">
        <v>454</v>
      </c>
      <c r="M107">
        <v>-0.9808061341248443</v>
      </c>
      <c r="N107">
        <v>0.4180369290998539</v>
      </c>
      <c r="O107">
        <v>-2.346218876492046</v>
      </c>
      <c r="P107">
        <v>2.5322132142758899E-2</v>
      </c>
      <c r="Q107">
        <v>-1.832319493806003</v>
      </c>
      <c r="R107">
        <v>-0.12929277444368559</v>
      </c>
      <c r="S107">
        <v>-1.832319493806003</v>
      </c>
      <c r="T107">
        <v>-0.12929277444368559</v>
      </c>
    </row>
    <row r="108" spans="3:20" ht="15.75" thickBot="1" x14ac:dyDescent="0.3">
      <c r="C108" s="9">
        <v>-1.1711829815029451</v>
      </c>
      <c r="D108" s="9">
        <v>-2.9957322735539909</v>
      </c>
      <c r="F108" s="9">
        <v>0.15</v>
      </c>
      <c r="G108" s="9">
        <v>0.09</v>
      </c>
      <c r="H108" s="9">
        <f t="shared" si="15"/>
        <v>40</v>
      </c>
      <c r="I108" s="9">
        <f t="shared" si="16"/>
        <v>0.15367764215359164</v>
      </c>
      <c r="J108" s="9">
        <f t="shared" si="17"/>
        <v>-2.4517614357277657</v>
      </c>
      <c r="L108" s="51" t="s">
        <v>467</v>
      </c>
      <c r="M108" s="51">
        <v>0.47023486979922585</v>
      </c>
      <c r="N108" s="51">
        <v>0.21990671036746692</v>
      </c>
      <c r="O108" s="51">
        <v>2.1383379752871452</v>
      </c>
      <c r="P108" s="51">
        <v>4.022367216658683E-2</v>
      </c>
      <c r="Q108" s="51">
        <v>2.2299559001109359E-2</v>
      </c>
      <c r="R108" s="51">
        <v>0.91817018059734234</v>
      </c>
      <c r="S108" s="51">
        <v>2.2299559001109359E-2</v>
      </c>
      <c r="T108" s="51">
        <v>0.91817018059734234</v>
      </c>
    </row>
    <row r="109" spans="3:20" x14ac:dyDescent="0.25">
      <c r="C109" s="9">
        <v>-2.9957322735539909</v>
      </c>
      <c r="D109" s="9">
        <v>-3.2188758248682006</v>
      </c>
      <c r="F109" s="9">
        <v>0.17</v>
      </c>
      <c r="G109" s="9">
        <v>0.17</v>
      </c>
      <c r="H109" s="9">
        <f t="shared" si="15"/>
        <v>0</v>
      </c>
      <c r="I109" s="9">
        <f t="shared" si="16"/>
        <v>0.1629939771300358</v>
      </c>
      <c r="J109" s="9">
        <f t="shared" si="17"/>
        <v>4.1211899235083598</v>
      </c>
      <c r="L109"/>
      <c r="M109"/>
      <c r="N109"/>
      <c r="O109"/>
      <c r="P109"/>
      <c r="Q109"/>
      <c r="R109"/>
      <c r="S109"/>
      <c r="T109"/>
    </row>
    <row r="110" spans="3:20" x14ac:dyDescent="0.25">
      <c r="C110" s="9">
        <v>-1.1711829815029451</v>
      </c>
      <c r="D110" s="9">
        <v>-3.2188758248682006</v>
      </c>
      <c r="F110" s="9">
        <v>0.19</v>
      </c>
      <c r="G110" s="9">
        <v>5.8000000000000003E-2</v>
      </c>
      <c r="H110" s="9">
        <f t="shared" si="15"/>
        <v>69.473684210526315</v>
      </c>
      <c r="I110" s="9">
        <f t="shared" si="16"/>
        <v>0.17174579062113782</v>
      </c>
      <c r="J110" s="9">
        <f t="shared" si="17"/>
        <v>9.6074786204537812</v>
      </c>
      <c r="L110"/>
      <c r="M110"/>
      <c r="N110"/>
      <c r="O110"/>
      <c r="P110"/>
      <c r="Q110"/>
      <c r="R110"/>
      <c r="S110"/>
      <c r="T110"/>
    </row>
    <row r="111" spans="3:20" x14ac:dyDescent="0.25">
      <c r="C111" s="9">
        <v>-0.59783700075562041</v>
      </c>
      <c r="D111" s="9">
        <v>-1.2378743560016174</v>
      </c>
      <c r="F111" s="9">
        <v>0.19</v>
      </c>
      <c r="G111" s="9">
        <v>0.06</v>
      </c>
      <c r="H111" s="9">
        <f t="shared" si="15"/>
        <v>68.421052631578945</v>
      </c>
      <c r="I111" s="9">
        <f t="shared" si="16"/>
        <v>0.17174579062113782</v>
      </c>
      <c r="J111" s="9">
        <f t="shared" si="17"/>
        <v>9.6074786204537812</v>
      </c>
      <c r="L111"/>
      <c r="M111"/>
      <c r="N111"/>
      <c r="O111"/>
      <c r="P111"/>
      <c r="Q111"/>
      <c r="R111"/>
      <c r="S111"/>
      <c r="T111"/>
    </row>
    <row r="112" spans="3:20" x14ac:dyDescent="0.25">
      <c r="C112" s="9">
        <v>-0.59783700075562041</v>
      </c>
      <c r="D112" s="9">
        <v>-1.6094379124341003</v>
      </c>
      <c r="F112" s="9">
        <v>0.19700000000000001</v>
      </c>
      <c r="G112" s="9">
        <v>4.2999999999999997E-2</v>
      </c>
      <c r="H112" s="9">
        <f t="shared" si="15"/>
        <v>78.172588832487321</v>
      </c>
      <c r="I112" s="9">
        <f t="shared" si="16"/>
        <v>0.17469268738681507</v>
      </c>
      <c r="J112" s="9">
        <f t="shared" si="17"/>
        <v>11.323508940703016</v>
      </c>
    </row>
    <row r="113" spans="1:10" x14ac:dyDescent="0.25">
      <c r="C113" s="9">
        <v>-1.0788096613719298</v>
      </c>
      <c r="D113" s="9">
        <v>0.80647586586694853</v>
      </c>
      <c r="F113" s="9">
        <v>0.2</v>
      </c>
      <c r="G113" s="9">
        <v>0.1</v>
      </c>
      <c r="H113" s="9">
        <f t="shared" si="15"/>
        <v>50</v>
      </c>
      <c r="I113" s="9">
        <f t="shared" si="16"/>
        <v>0.17593864347781016</v>
      </c>
      <c r="J113" s="9">
        <f t="shared" si="17"/>
        <v>12.030678261094927</v>
      </c>
    </row>
    <row r="114" spans="1:10" x14ac:dyDescent="0.25">
      <c r="C114" s="9">
        <v>-1.0788096613719298</v>
      </c>
      <c r="D114" s="9">
        <v>-1.8325814637483102</v>
      </c>
      <c r="F114" s="9">
        <v>0.31</v>
      </c>
      <c r="G114" s="9">
        <v>0.05</v>
      </c>
      <c r="H114" s="9">
        <f t="shared" si="15"/>
        <v>83.870967741935488</v>
      </c>
      <c r="I114" s="9">
        <f t="shared" si="16"/>
        <v>0.21620306202641118</v>
      </c>
      <c r="J114" s="9">
        <f t="shared" si="17"/>
        <v>30.257076765673812</v>
      </c>
    </row>
    <row r="115" spans="1:10" x14ac:dyDescent="0.25">
      <c r="C115" s="9">
        <v>-1.9661128563728327</v>
      </c>
      <c r="D115" s="9">
        <v>-1.1086626245216111</v>
      </c>
      <c r="F115" s="9">
        <v>0.31</v>
      </c>
      <c r="G115" s="9">
        <v>0.04</v>
      </c>
      <c r="H115" s="9">
        <f t="shared" si="15"/>
        <v>87.096774193548399</v>
      </c>
      <c r="I115" s="9">
        <f t="shared" si="16"/>
        <v>0.21620306202641118</v>
      </c>
      <c r="J115" s="9">
        <f t="shared" si="17"/>
        <v>30.257076765673812</v>
      </c>
    </row>
    <row r="116" spans="1:10" x14ac:dyDescent="0.25">
      <c r="C116" s="9">
        <v>-1.9661128563728327</v>
      </c>
      <c r="D116" s="9">
        <v>-1.2729656758128873</v>
      </c>
      <c r="F116" s="9">
        <v>0.32200000000000001</v>
      </c>
      <c r="G116" s="9">
        <v>0.19400000000000001</v>
      </c>
      <c r="H116" s="9">
        <f t="shared" si="15"/>
        <v>39.751552795031053</v>
      </c>
      <c r="I116" s="9">
        <f t="shared" si="16"/>
        <v>0.22009895370778823</v>
      </c>
      <c r="J116" s="9">
        <f t="shared" si="17"/>
        <v>31.646287668388752</v>
      </c>
    </row>
    <row r="117" spans="1:10" x14ac:dyDescent="0.25">
      <c r="C117" s="9">
        <v>-1.9661128563728327</v>
      </c>
      <c r="D117" s="9">
        <v>-1.7719568419318752</v>
      </c>
      <c r="F117" s="9">
        <v>0.34</v>
      </c>
      <c r="G117" s="9">
        <v>2.2400000000000002</v>
      </c>
      <c r="H117" s="9">
        <f t="shared" ref="H117" si="18">(F117-G117)/F117*100</f>
        <v>-558.82352941176464</v>
      </c>
      <c r="I117" s="9">
        <f t="shared" ref="I117" si="19">EXP($M$107+$M$108*LN(F117))</f>
        <v>0.22580125827137637</v>
      </c>
      <c r="J117" s="9">
        <f t="shared" ref="J117" si="20">(F117-I117)/F117*100</f>
        <v>33.587865214301068</v>
      </c>
    </row>
    <row r="118" spans="1:10" x14ac:dyDescent="0.25">
      <c r="C118" s="9">
        <v>-1.9661128563728327</v>
      </c>
      <c r="D118" s="9">
        <v>-1.7719568419318752</v>
      </c>
      <c r="F118" s="9">
        <v>0.34</v>
      </c>
      <c r="G118" s="9">
        <v>0.16</v>
      </c>
      <c r="H118" s="9">
        <f t="shared" ref="H118:H125" si="21">(F118-G118)/F118*100</f>
        <v>52.941176470588239</v>
      </c>
      <c r="I118" s="9">
        <f t="shared" ref="I118:I125" si="22">EXP($M$107+$M$108*LN(F118))</f>
        <v>0.22580125827137637</v>
      </c>
      <c r="J118" s="9">
        <f t="shared" ref="J118:J125" si="23">(F118-I118)/F118*100</f>
        <v>33.587865214301068</v>
      </c>
    </row>
    <row r="119" spans="1:10" x14ac:dyDescent="0.25">
      <c r="C119" s="9">
        <v>-1.9661128563728327</v>
      </c>
      <c r="D119" s="9">
        <v>-1.7719568419318752</v>
      </c>
      <c r="F119" s="9">
        <v>0.34699999999999998</v>
      </c>
      <c r="G119" s="9">
        <v>0.308</v>
      </c>
      <c r="H119" s="9">
        <f t="shared" si="21"/>
        <v>11.239193083573481</v>
      </c>
      <c r="I119" s="9">
        <f t="shared" si="22"/>
        <v>0.22797551137863226</v>
      </c>
      <c r="J119" s="9">
        <f t="shared" si="23"/>
        <v>34.301005366388395</v>
      </c>
    </row>
    <row r="120" spans="1:10" x14ac:dyDescent="0.25">
      <c r="C120" s="9">
        <v>-3.0241317480756891</v>
      </c>
      <c r="D120" s="9">
        <v>-2.481711758891481</v>
      </c>
      <c r="F120" s="9">
        <v>0.41</v>
      </c>
      <c r="G120" s="9">
        <v>0.27</v>
      </c>
      <c r="H120" s="9">
        <f t="shared" si="21"/>
        <v>34.146341463414629</v>
      </c>
      <c r="I120" s="9">
        <f t="shared" si="22"/>
        <v>0.24658052641982497</v>
      </c>
      <c r="J120" s="9">
        <f t="shared" si="23"/>
        <v>39.858408190286589</v>
      </c>
    </row>
    <row r="121" spans="1:10" x14ac:dyDescent="0.25">
      <c r="C121" s="9">
        <v>-0.89159811928378363</v>
      </c>
      <c r="D121" s="9">
        <v>-1.3093333199837622</v>
      </c>
      <c r="F121" s="9">
        <v>0.50700000000000001</v>
      </c>
      <c r="G121" s="9">
        <v>0.34499999999999997</v>
      </c>
      <c r="H121" s="9">
        <f t="shared" si="21"/>
        <v>31.9526627218935</v>
      </c>
      <c r="I121" s="9">
        <f t="shared" si="22"/>
        <v>0.27247443725294535</v>
      </c>
      <c r="J121" s="9">
        <f t="shared" si="23"/>
        <v>46.257507445178433</v>
      </c>
    </row>
    <row r="122" spans="1:10" x14ac:dyDescent="0.25">
      <c r="C122" s="9">
        <v>-2.3025850929940455</v>
      </c>
      <c r="D122" s="9">
        <v>-2.3025850929940455</v>
      </c>
      <c r="F122" s="9">
        <v>0.55000000000000004</v>
      </c>
      <c r="G122" s="9">
        <v>0.28999999999999998</v>
      </c>
      <c r="H122" s="9">
        <f t="shared" si="21"/>
        <v>47.27272727272728</v>
      </c>
      <c r="I122" s="9">
        <f t="shared" si="22"/>
        <v>0.28310711963778928</v>
      </c>
      <c r="J122" s="9">
        <f t="shared" si="23"/>
        <v>48.525978247674679</v>
      </c>
    </row>
    <row r="123" spans="1:10" x14ac:dyDescent="0.25">
      <c r="C123" s="9">
        <v>-1.6607312068216509</v>
      </c>
      <c r="D123" s="9">
        <v>-2.8473122684357177</v>
      </c>
      <c r="F123" s="9">
        <v>0.55000000000000004</v>
      </c>
      <c r="G123" s="9">
        <v>0.2</v>
      </c>
      <c r="H123" s="9">
        <f t="shared" si="21"/>
        <v>63.636363636363633</v>
      </c>
      <c r="I123" s="9">
        <f t="shared" si="22"/>
        <v>0.28310711963778928</v>
      </c>
      <c r="J123" s="9">
        <f t="shared" si="23"/>
        <v>48.525978247674679</v>
      </c>
    </row>
    <row r="124" spans="1:10" x14ac:dyDescent="0.25">
      <c r="C124" s="9">
        <v>-1.6607312068216509</v>
      </c>
      <c r="D124" s="9">
        <v>-2.8134107167600364</v>
      </c>
      <c r="F124" s="9">
        <v>1.06</v>
      </c>
      <c r="G124" s="9">
        <v>0.25</v>
      </c>
      <c r="H124" s="9">
        <f t="shared" si="21"/>
        <v>76.415094339622641</v>
      </c>
      <c r="I124" s="9">
        <f t="shared" si="22"/>
        <v>0.38542600046281184</v>
      </c>
      <c r="J124" s="9">
        <f t="shared" si="23"/>
        <v>63.639056560112095</v>
      </c>
    </row>
    <row r="125" spans="1:10" x14ac:dyDescent="0.25">
      <c r="C125" s="9">
        <v>-3.2754461763565952</v>
      </c>
      <c r="D125" s="9">
        <v>-3.1442322818724349</v>
      </c>
      <c r="F125" s="9">
        <v>1.08</v>
      </c>
      <c r="G125" s="9">
        <v>0.8</v>
      </c>
      <c r="H125" s="9">
        <f t="shared" si="21"/>
        <v>25.925925925925924</v>
      </c>
      <c r="I125" s="9">
        <f t="shared" si="22"/>
        <v>0.38882870905238803</v>
      </c>
      <c r="J125" s="9">
        <f t="shared" si="23"/>
        <v>63.997341754408509</v>
      </c>
    </row>
    <row r="127" spans="1:10" x14ac:dyDescent="0.25">
      <c r="A127" s="37" t="s">
        <v>469</v>
      </c>
    </row>
    <row r="129" spans="1:20" x14ac:dyDescent="0.25">
      <c r="A129" s="9" t="s">
        <v>110</v>
      </c>
      <c r="B129" s="9" t="s">
        <v>438</v>
      </c>
      <c r="C129" s="9" t="s">
        <v>439</v>
      </c>
      <c r="D129" s="9" t="s">
        <v>440</v>
      </c>
      <c r="F129" s="9" t="s">
        <v>50</v>
      </c>
      <c r="G129" s="9" t="s">
        <v>51</v>
      </c>
      <c r="H129" s="9" t="s">
        <v>441</v>
      </c>
      <c r="I129" s="9" t="s">
        <v>442</v>
      </c>
      <c r="J129" s="9" t="s">
        <v>443</v>
      </c>
      <c r="L129" t="s">
        <v>444</v>
      </c>
      <c r="M129"/>
      <c r="N129"/>
      <c r="O129"/>
      <c r="P129"/>
      <c r="Q129"/>
      <c r="R129"/>
      <c r="S129"/>
      <c r="T129"/>
    </row>
    <row r="130" spans="1:20" ht="15.75" thickBot="1" x14ac:dyDescent="0.3">
      <c r="A130" s="9" t="s">
        <v>129</v>
      </c>
      <c r="B130" s="9" t="s">
        <v>132</v>
      </c>
      <c r="C130" s="9" cm="1">
        <f t="array" ref="C130:D134">LN(_xlfn.CHOOSECOLS(_xlfn._xlws.FILTER(Database!$X$2:$AD$508,(Database!$F$2:$F$508=$A$130)*(Database!$N$2:$N$508=$B$130)*(ISBLANK(Database!$AJ$2:$AJ$508))*(Database!$AI$2:$AI$508="mg/L")),1,7))</f>
        <v>1.8748743759385615</v>
      </c>
      <c r="D130" s="9">
        <v>0.60976557162089429</v>
      </c>
      <c r="F130" s="9" cm="1">
        <f t="array" ref="F130:G134">_xlfn._xlws.SORT(_xlfn.CHOOSECOLS(_xlfn._xlws.FILTER(Database!$X$2:$AD$508,(Database!$F$2:$F$508=$A$130)*(Database!$N$2:$N$508=$B$130)*(ISBLANK(Database!$AJ$2:$AJ$508))*(Database!$AI$2:$AI$508="mg/L")),1,7))</f>
        <v>0.79</v>
      </c>
      <c r="G130" s="9">
        <v>0.7</v>
      </c>
      <c r="H130" s="9">
        <f>(F130-G130)/F130*100</f>
        <v>11.392405063291148</v>
      </c>
      <c r="I130" s="9">
        <f>EXP($M$145+$M$146*LN(F130))</f>
        <v>0.7579051972206392</v>
      </c>
      <c r="J130" s="9">
        <f>(F130-I130)/F130*100</f>
        <v>4.0626332632102313</v>
      </c>
      <c r="L130"/>
      <c r="M130"/>
      <c r="N130"/>
      <c r="O130"/>
      <c r="P130"/>
      <c r="Q130"/>
      <c r="R130"/>
      <c r="S130"/>
      <c r="T130"/>
    </row>
    <row r="131" spans="1:20" x14ac:dyDescent="0.25">
      <c r="C131" s="9">
        <v>1.6486586255873816</v>
      </c>
      <c r="D131" s="9">
        <v>1.1118575154181303</v>
      </c>
      <c r="F131" s="9">
        <v>5.01</v>
      </c>
      <c r="G131" s="9">
        <v>5.96</v>
      </c>
      <c r="H131" s="9">
        <f t="shared" ref="H131:H134" si="24">(F131-G131)/F131*100</f>
        <v>-18.962075848303396</v>
      </c>
      <c r="I131" s="9">
        <f t="shared" ref="I131:I134" si="25">EXP($M$145+$M$146*LN(F131))</f>
        <v>3.0978676023411413</v>
      </c>
      <c r="J131" s="9">
        <f t="shared" ref="J131:J134" si="26">(F131-I131)/F131*100</f>
        <v>38.166315322532107</v>
      </c>
      <c r="L131" s="53" t="s">
        <v>445</v>
      </c>
      <c r="M131" s="53"/>
      <c r="N131"/>
      <c r="O131"/>
      <c r="P131"/>
      <c r="Q131"/>
      <c r="R131"/>
      <c r="S131"/>
      <c r="T131"/>
    </row>
    <row r="132" spans="1:20" x14ac:dyDescent="0.25">
      <c r="C132" s="9">
        <v>1.8437192081587661</v>
      </c>
      <c r="D132" s="9">
        <v>1.501852701754163</v>
      </c>
      <c r="F132" s="9">
        <v>5.2</v>
      </c>
      <c r="G132" s="9">
        <v>3.04</v>
      </c>
      <c r="H132" s="9">
        <f t="shared" si="24"/>
        <v>41.53846153846154</v>
      </c>
      <c r="I132" s="9">
        <f t="shared" si="25"/>
        <v>3.1870167614546632</v>
      </c>
      <c r="J132" s="9">
        <f t="shared" si="26"/>
        <v>38.711216125871864</v>
      </c>
      <c r="L132" t="s">
        <v>446</v>
      </c>
      <c r="M132">
        <v>0.80664950666356072</v>
      </c>
      <c r="N132"/>
      <c r="O132"/>
      <c r="P132"/>
      <c r="Q132"/>
      <c r="R132"/>
      <c r="S132"/>
      <c r="T132"/>
    </row>
    <row r="133" spans="1:20" x14ac:dyDescent="0.25">
      <c r="C133" s="9">
        <v>-0.23572233352106983</v>
      </c>
      <c r="D133" s="9">
        <v>-0.35667494393873245</v>
      </c>
      <c r="F133" s="9">
        <v>6.32</v>
      </c>
      <c r="G133" s="9">
        <v>4.49</v>
      </c>
      <c r="H133" s="9">
        <f t="shared" si="24"/>
        <v>28.955696202531644</v>
      </c>
      <c r="I133" s="9">
        <f t="shared" si="25"/>
        <v>3.6978856322804998</v>
      </c>
      <c r="J133" s="9">
        <f t="shared" si="26"/>
        <v>41.489151387966778</v>
      </c>
      <c r="L133" t="s">
        <v>447</v>
      </c>
      <c r="M133">
        <v>0.65068342660056588</v>
      </c>
      <c r="N133"/>
      <c r="O133"/>
      <c r="P133"/>
      <c r="Q133"/>
      <c r="R133"/>
      <c r="S133"/>
      <c r="T133"/>
    </row>
    <row r="134" spans="1:20" x14ac:dyDescent="0.25">
      <c r="C134" s="9">
        <v>1.6114359150967734</v>
      </c>
      <c r="D134" s="9">
        <v>1.7850704810772584</v>
      </c>
      <c r="F134" s="9">
        <v>6.52</v>
      </c>
      <c r="G134" s="9">
        <v>1.84</v>
      </c>
      <c r="H134" s="9">
        <f t="shared" si="24"/>
        <v>71.779141104294482</v>
      </c>
      <c r="I134" s="9">
        <f t="shared" si="25"/>
        <v>3.7867487139967495</v>
      </c>
      <c r="J134" s="9">
        <f t="shared" si="26"/>
        <v>41.92103199391488</v>
      </c>
      <c r="L134" t="s">
        <v>448</v>
      </c>
      <c r="M134">
        <v>0.53424456880075455</v>
      </c>
      <c r="N134"/>
      <c r="O134"/>
      <c r="P134"/>
      <c r="Q134"/>
      <c r="R134"/>
      <c r="S134"/>
      <c r="T134"/>
    </row>
    <row r="135" spans="1:20" x14ac:dyDescent="0.25">
      <c r="L135" t="s">
        <v>449</v>
      </c>
      <c r="M135">
        <v>0.57599564552324234</v>
      </c>
      <c r="N135"/>
      <c r="O135"/>
      <c r="P135"/>
      <c r="Q135"/>
      <c r="R135"/>
      <c r="S135"/>
      <c r="T135"/>
    </row>
    <row r="136" spans="1:20" ht="15.75" thickBot="1" x14ac:dyDescent="0.3">
      <c r="L136" s="51" t="s">
        <v>450</v>
      </c>
      <c r="M136" s="51">
        <v>5</v>
      </c>
      <c r="N136"/>
      <c r="O136"/>
      <c r="P136"/>
      <c r="Q136"/>
      <c r="R136"/>
      <c r="S136"/>
      <c r="T136"/>
    </row>
    <row r="137" spans="1:20" x14ac:dyDescent="0.25">
      <c r="L137"/>
      <c r="M137"/>
      <c r="N137"/>
      <c r="O137"/>
      <c r="P137"/>
      <c r="Q137"/>
      <c r="R137"/>
      <c r="S137"/>
      <c r="T137"/>
    </row>
    <row r="138" spans="1:20" ht="15.75" thickBot="1" x14ac:dyDescent="0.3">
      <c r="L138" t="s">
        <v>451</v>
      </c>
      <c r="M138"/>
      <c r="N138"/>
      <c r="O138"/>
      <c r="P138"/>
      <c r="Q138"/>
      <c r="R138"/>
      <c r="S138"/>
      <c r="T138"/>
    </row>
    <row r="139" spans="1:20" x14ac:dyDescent="0.25">
      <c r="L139" s="52"/>
      <c r="M139" s="52" t="s">
        <v>455</v>
      </c>
      <c r="N139" s="52" t="s">
        <v>456</v>
      </c>
      <c r="O139" s="52" t="s">
        <v>457</v>
      </c>
      <c r="P139" s="52" t="s">
        <v>458</v>
      </c>
      <c r="Q139" s="52" t="s">
        <v>459</v>
      </c>
      <c r="R139"/>
      <c r="S139"/>
      <c r="T139"/>
    </row>
    <row r="140" spans="1:20" x14ac:dyDescent="0.25">
      <c r="L140" t="s">
        <v>452</v>
      </c>
      <c r="M140">
        <v>1</v>
      </c>
      <c r="N140">
        <v>1.8540020451489596</v>
      </c>
      <c r="O140">
        <v>1.8540020451489596</v>
      </c>
      <c r="P140">
        <v>5.5881982947587794</v>
      </c>
      <c r="Q140">
        <v>9.9046013519725293E-2</v>
      </c>
      <c r="R140"/>
      <c r="S140"/>
      <c r="T140"/>
    </row>
    <row r="141" spans="1:20" x14ac:dyDescent="0.25">
      <c r="L141" t="s">
        <v>453</v>
      </c>
      <c r="M141">
        <v>3</v>
      </c>
      <c r="N141">
        <v>0.99531295098520989</v>
      </c>
      <c r="O141">
        <v>0.33177098366173663</v>
      </c>
      <c r="P141"/>
      <c r="Q141"/>
      <c r="R141"/>
      <c r="S141"/>
      <c r="T141"/>
    </row>
    <row r="142" spans="1:20" ht="15.75" thickBot="1" x14ac:dyDescent="0.3">
      <c r="L142" s="51" t="s">
        <v>415</v>
      </c>
      <c r="M142" s="51">
        <v>4</v>
      </c>
      <c r="N142" s="51">
        <v>2.8493149961341695</v>
      </c>
      <c r="O142" s="51"/>
      <c r="P142" s="51"/>
      <c r="Q142" s="51"/>
      <c r="R142"/>
      <c r="S142"/>
      <c r="T142"/>
    </row>
    <row r="143" spans="1:20" ht="15.75" thickBot="1" x14ac:dyDescent="0.3">
      <c r="L143"/>
      <c r="M143"/>
      <c r="N143"/>
      <c r="O143"/>
      <c r="P143"/>
      <c r="Q143"/>
      <c r="R143"/>
      <c r="S143"/>
      <c r="T143"/>
    </row>
    <row r="144" spans="1:20" x14ac:dyDescent="0.25">
      <c r="L144" s="52"/>
      <c r="M144" s="52" t="s">
        <v>460</v>
      </c>
      <c r="N144" s="52" t="s">
        <v>449</v>
      </c>
      <c r="O144" s="52" t="s">
        <v>461</v>
      </c>
      <c r="P144" s="52" t="s">
        <v>462</v>
      </c>
      <c r="Q144" s="52" t="s">
        <v>463</v>
      </c>
      <c r="R144" s="52" t="s">
        <v>464</v>
      </c>
      <c r="S144" s="52" t="s">
        <v>465</v>
      </c>
      <c r="T144" s="52" t="s">
        <v>466</v>
      </c>
    </row>
    <row r="145" spans="1:20" x14ac:dyDescent="0.25">
      <c r="L145" t="s">
        <v>454</v>
      </c>
      <c r="M145">
        <v>-9.7528520210869774E-2</v>
      </c>
      <c r="N145">
        <v>0.50539924740171127</v>
      </c>
      <c r="O145">
        <v>-0.1929732201072121</v>
      </c>
      <c r="P145">
        <v>0.8593053144609446</v>
      </c>
      <c r="Q145">
        <v>-1.705934487797613</v>
      </c>
      <c r="R145">
        <v>1.5108774473758735</v>
      </c>
      <c r="S145">
        <v>-1.705934487797613</v>
      </c>
      <c r="T145">
        <v>1.5108774473758735</v>
      </c>
    </row>
    <row r="146" spans="1:20" ht="15.75" thickBot="1" x14ac:dyDescent="0.3">
      <c r="L146" s="51" t="s">
        <v>467</v>
      </c>
      <c r="M146" s="51">
        <v>0.76220376702005643</v>
      </c>
      <c r="N146" s="51">
        <v>0.32242980945082722</v>
      </c>
      <c r="O146" s="51">
        <v>2.3639370327398272</v>
      </c>
      <c r="P146" s="51">
        <v>9.9046013519725251E-2</v>
      </c>
      <c r="Q146" s="51">
        <v>-0.26391178878005894</v>
      </c>
      <c r="R146" s="51">
        <v>1.7883193228201719</v>
      </c>
      <c r="S146" s="51">
        <v>-0.26391178878005894</v>
      </c>
      <c r="T146" s="51">
        <v>1.7883193228201719</v>
      </c>
    </row>
    <row r="147" spans="1:20" x14ac:dyDescent="0.25">
      <c r="L147"/>
      <c r="M147"/>
      <c r="N147"/>
      <c r="O147"/>
      <c r="P147"/>
      <c r="Q147"/>
      <c r="R147"/>
      <c r="S147"/>
      <c r="T147"/>
    </row>
    <row r="148" spans="1:20" x14ac:dyDescent="0.25">
      <c r="L148"/>
      <c r="M148"/>
      <c r="N148"/>
      <c r="O148"/>
      <c r="P148"/>
      <c r="Q148"/>
      <c r="R148"/>
      <c r="S148"/>
      <c r="T148"/>
    </row>
    <row r="149" spans="1:20" x14ac:dyDescent="0.25">
      <c r="L149"/>
      <c r="M149"/>
      <c r="N149"/>
      <c r="O149"/>
      <c r="P149"/>
      <c r="Q149"/>
      <c r="R149"/>
      <c r="S149"/>
      <c r="T149"/>
    </row>
    <row r="154" spans="1:20" x14ac:dyDescent="0.25">
      <c r="A154" s="9" t="s">
        <v>110</v>
      </c>
      <c r="B154" s="9" t="s">
        <v>438</v>
      </c>
      <c r="C154" s="9" t="s">
        <v>439</v>
      </c>
      <c r="D154" s="9" t="s">
        <v>440</v>
      </c>
      <c r="F154" s="9" t="s">
        <v>50</v>
      </c>
      <c r="G154" s="9" t="s">
        <v>51</v>
      </c>
      <c r="H154" s="9" t="s">
        <v>441</v>
      </c>
      <c r="I154" s="9" t="s">
        <v>442</v>
      </c>
      <c r="J154" s="9" t="s">
        <v>443</v>
      </c>
      <c r="L154" t="s">
        <v>444</v>
      </c>
      <c r="M154"/>
      <c r="N154"/>
      <c r="O154"/>
      <c r="P154"/>
      <c r="Q154"/>
      <c r="R154"/>
      <c r="S154"/>
      <c r="T154"/>
    </row>
    <row r="155" spans="1:20" ht="15.75" thickBot="1" x14ac:dyDescent="0.3">
      <c r="A155" s="9" t="s">
        <v>127</v>
      </c>
      <c r="B155" s="9" t="s">
        <v>132</v>
      </c>
      <c r="C155" s="9" cm="1">
        <f t="array" ref="C155:D159">LN(_xlfn.CHOOSECOLS(_xlfn._xlws.FILTER(Database!$X$2:$AD$508,(Database!$F$2:$F$508=$A$155)*(Database!$N$2:$N$508=$B$155)*(ISBLANK(Database!$AJ$2:$AJ$508))*(Database!$AI$2:$AI$508="mg/L")),1,7))</f>
        <v>-0.11653381625595151</v>
      </c>
      <c r="D155" s="9">
        <v>-0.86750056770472306</v>
      </c>
      <c r="F155" s="9" cm="1">
        <f t="array" ref="F155:G159">_xlfn._xlws.SORT(_xlfn.CHOOSECOLS(_xlfn._xlws.FILTER(Database!$X$2:$AD$508,(Database!$F$2:$F$508=$A$155)*(Database!$N$2:$N$508=$B$155)*(ISBLANK(Database!$AJ$2:$AJ$508))*(Database!$AI$2:$AI$508="mg/L")),1,7))</f>
        <v>0.43</v>
      </c>
      <c r="G155" s="9">
        <v>0.35</v>
      </c>
      <c r="H155" s="9">
        <f>(F155-G155)/F155*100</f>
        <v>18.604651162790699</v>
      </c>
      <c r="I155" s="9">
        <f>EXP($M$170+$M$171*LN(F155))</f>
        <v>0.39361091746506999</v>
      </c>
      <c r="J155" s="9">
        <f>(F155-I155)/F155*100</f>
        <v>8.4625773337046528</v>
      </c>
      <c r="L155"/>
      <c r="M155"/>
      <c r="N155"/>
      <c r="O155"/>
      <c r="P155"/>
      <c r="Q155"/>
      <c r="R155"/>
      <c r="S155"/>
      <c r="T155"/>
    </row>
    <row r="156" spans="1:20" x14ac:dyDescent="0.25">
      <c r="C156" s="9">
        <v>-0.34249030894677601</v>
      </c>
      <c r="D156" s="9">
        <v>-0.61618613942381695</v>
      </c>
      <c r="F156" s="9">
        <v>0.5</v>
      </c>
      <c r="G156" s="9">
        <v>0.47</v>
      </c>
      <c r="H156" s="9">
        <f t="shared" ref="H156:H159" si="27">(F156-G156)/F156*100</f>
        <v>6.0000000000000053</v>
      </c>
      <c r="I156" s="9">
        <f t="shared" ref="I156:I159" si="28">EXP($M$170+$M$171*LN(F156))</f>
        <v>0.41924642050517469</v>
      </c>
      <c r="J156" s="9">
        <f t="shared" ref="J156:J159" si="29">(F156-I156)/F156*100</f>
        <v>16.150715898965061</v>
      </c>
      <c r="L156" s="53" t="s">
        <v>445</v>
      </c>
      <c r="M156" s="53"/>
      <c r="N156"/>
      <c r="O156"/>
      <c r="P156"/>
      <c r="Q156"/>
      <c r="R156"/>
      <c r="S156"/>
      <c r="T156"/>
    </row>
    <row r="157" spans="1:20" x14ac:dyDescent="0.25">
      <c r="C157" s="9">
        <v>-8.3381608939051013E-2</v>
      </c>
      <c r="D157" s="9">
        <v>-0.4780358009429998</v>
      </c>
      <c r="F157" s="9">
        <v>0.71</v>
      </c>
      <c r="G157" s="9">
        <v>0.54</v>
      </c>
      <c r="H157" s="9">
        <f t="shared" si="27"/>
        <v>23.943661971830977</v>
      </c>
      <c r="I157" s="9">
        <f t="shared" si="28"/>
        <v>0.4854878763127855</v>
      </c>
      <c r="J157" s="9">
        <f t="shared" si="29"/>
        <v>31.621425871438657</v>
      </c>
      <c r="L157" t="s">
        <v>446</v>
      </c>
      <c r="M157">
        <v>0.64559928093568975</v>
      </c>
      <c r="N157"/>
      <c r="O157"/>
      <c r="P157"/>
      <c r="Q157"/>
      <c r="R157"/>
      <c r="S157"/>
      <c r="T157"/>
    </row>
    <row r="158" spans="1:20" x14ac:dyDescent="0.25">
      <c r="C158" s="9">
        <v>-0.69314718055994529</v>
      </c>
      <c r="D158" s="9">
        <v>-0.75502258427803282</v>
      </c>
      <c r="F158" s="9">
        <v>0.89</v>
      </c>
      <c r="G158" s="9">
        <v>0.42</v>
      </c>
      <c r="H158" s="9">
        <f t="shared" si="27"/>
        <v>52.808988764044948</v>
      </c>
      <c r="I158" s="9">
        <f t="shared" si="28"/>
        <v>0.5336189582954185</v>
      </c>
      <c r="J158" s="9">
        <f t="shared" si="29"/>
        <v>40.042813674672075</v>
      </c>
      <c r="L158" t="s">
        <v>447</v>
      </c>
      <c r="M158">
        <v>0.41679843154467966</v>
      </c>
      <c r="N158"/>
      <c r="O158"/>
      <c r="P158"/>
      <c r="Q158"/>
      <c r="R158"/>
      <c r="S158"/>
      <c r="T158"/>
    </row>
    <row r="159" spans="1:20" x14ac:dyDescent="0.25">
      <c r="C159" s="9">
        <v>-0.84397007029452897</v>
      </c>
      <c r="D159" s="9">
        <v>-1.0498221244986778</v>
      </c>
      <c r="F159" s="9">
        <v>0.92</v>
      </c>
      <c r="G159" s="9">
        <v>0.62</v>
      </c>
      <c r="H159" s="9">
        <f t="shared" si="27"/>
        <v>32.608695652173921</v>
      </c>
      <c r="I159" s="9">
        <f t="shared" si="28"/>
        <v>0.54107130593801889</v>
      </c>
      <c r="J159" s="9">
        <f t="shared" si="29"/>
        <v>41.18790152847621</v>
      </c>
      <c r="L159" t="s">
        <v>448</v>
      </c>
      <c r="M159">
        <v>0.22239790872623955</v>
      </c>
      <c r="N159"/>
      <c r="O159"/>
      <c r="P159"/>
      <c r="Q159"/>
      <c r="R159"/>
      <c r="S159"/>
      <c r="T159"/>
    </row>
    <row r="160" spans="1:20" x14ac:dyDescent="0.25">
      <c r="L160" t="s">
        <v>449</v>
      </c>
      <c r="M160">
        <v>0.19496977616058472</v>
      </c>
      <c r="N160"/>
      <c r="O160"/>
      <c r="P160"/>
      <c r="Q160"/>
      <c r="R160"/>
      <c r="S160"/>
      <c r="T160"/>
    </row>
    <row r="161" spans="12:20" ht="15.75" thickBot="1" x14ac:dyDescent="0.3">
      <c r="L161" s="51" t="s">
        <v>450</v>
      </c>
      <c r="M161" s="51">
        <v>5</v>
      </c>
      <c r="N161"/>
      <c r="O161"/>
      <c r="P161"/>
      <c r="Q161"/>
      <c r="R161"/>
      <c r="S161"/>
      <c r="T161"/>
    </row>
    <row r="162" spans="12:20" x14ac:dyDescent="0.25">
      <c r="L162"/>
      <c r="M162"/>
      <c r="N162"/>
      <c r="O162"/>
      <c r="P162"/>
      <c r="Q162"/>
      <c r="R162"/>
      <c r="S162"/>
      <c r="T162"/>
    </row>
    <row r="163" spans="12:20" ht="15.75" thickBot="1" x14ac:dyDescent="0.3">
      <c r="L163" t="s">
        <v>451</v>
      </c>
      <c r="M163"/>
      <c r="N163"/>
      <c r="O163"/>
      <c r="P163"/>
      <c r="Q163"/>
      <c r="R163"/>
      <c r="S163"/>
      <c r="T163"/>
    </row>
    <row r="164" spans="12:20" x14ac:dyDescent="0.25">
      <c r="L164" s="52"/>
      <c r="M164" s="52" t="s">
        <v>455</v>
      </c>
      <c r="N164" s="52" t="s">
        <v>456</v>
      </c>
      <c r="O164" s="52" t="s">
        <v>457</v>
      </c>
      <c r="P164" s="52" t="s">
        <v>458</v>
      </c>
      <c r="Q164" s="52" t="s">
        <v>459</v>
      </c>
      <c r="R164"/>
      <c r="S164"/>
      <c r="T164"/>
    </row>
    <row r="165" spans="12:20" x14ac:dyDescent="0.25">
      <c r="L165" t="s">
        <v>452</v>
      </c>
      <c r="M165">
        <v>1</v>
      </c>
      <c r="N165">
        <v>8.1501055570535719E-2</v>
      </c>
      <c r="O165">
        <v>8.1501055570535719E-2</v>
      </c>
      <c r="P165">
        <v>2.1440190875101064</v>
      </c>
      <c r="Q165">
        <v>0.23934335904895077</v>
      </c>
      <c r="R165"/>
      <c r="S165"/>
      <c r="T165"/>
    </row>
    <row r="166" spans="12:20" x14ac:dyDescent="0.25">
      <c r="L166" t="s">
        <v>453</v>
      </c>
      <c r="M166">
        <v>3</v>
      </c>
      <c r="N166">
        <v>0.11403964084832552</v>
      </c>
      <c r="O166">
        <v>3.8013213616108509E-2</v>
      </c>
      <c r="P166"/>
      <c r="Q166"/>
      <c r="R166"/>
      <c r="S166"/>
      <c r="T166"/>
    </row>
    <row r="167" spans="12:20" ht="15.75" thickBot="1" x14ac:dyDescent="0.3">
      <c r="L167" s="51" t="s">
        <v>415</v>
      </c>
      <c r="M167" s="51">
        <v>4</v>
      </c>
      <c r="N167" s="51">
        <v>0.19554069641886124</v>
      </c>
      <c r="O167" s="51"/>
      <c r="P167" s="51"/>
      <c r="Q167" s="51"/>
      <c r="R167"/>
      <c r="S167"/>
      <c r="T167"/>
    </row>
    <row r="168" spans="12:20" ht="15.75" thickBot="1" x14ac:dyDescent="0.3">
      <c r="L168"/>
      <c r="M168"/>
      <c r="N168"/>
      <c r="O168"/>
      <c r="P168"/>
      <c r="Q168"/>
      <c r="R168"/>
      <c r="S168"/>
      <c r="T168"/>
    </row>
    <row r="169" spans="12:20" x14ac:dyDescent="0.25">
      <c r="L169" s="52"/>
      <c r="M169" s="52" t="s">
        <v>460</v>
      </c>
      <c r="N169" s="52" t="s">
        <v>449</v>
      </c>
      <c r="O169" s="52" t="s">
        <v>461</v>
      </c>
      <c r="P169" s="52" t="s">
        <v>462</v>
      </c>
      <c r="Q169" s="52" t="s">
        <v>463</v>
      </c>
      <c r="R169" s="52" t="s">
        <v>464</v>
      </c>
      <c r="S169" s="52" t="s">
        <v>465</v>
      </c>
      <c r="T169" s="52" t="s">
        <v>466</v>
      </c>
    </row>
    <row r="170" spans="12:20" x14ac:dyDescent="0.25">
      <c r="L170" t="s">
        <v>454</v>
      </c>
      <c r="M170">
        <v>-0.57932194848091978</v>
      </c>
      <c r="N170">
        <v>0.14738522726196848</v>
      </c>
      <c r="O170">
        <v>-3.9306649604115984</v>
      </c>
      <c r="P170">
        <v>2.9317122481663776E-2</v>
      </c>
      <c r="Q170">
        <v>-1.0483675204341711</v>
      </c>
      <c r="R170">
        <v>-0.11027637652766836</v>
      </c>
      <c r="S170">
        <v>-1.0483675204341711</v>
      </c>
      <c r="T170">
        <v>-0.11027637652766836</v>
      </c>
    </row>
    <row r="171" spans="12:20" ht="15.75" thickBot="1" x14ac:dyDescent="0.3">
      <c r="L171" s="51" t="s">
        <v>467</v>
      </c>
      <c r="M171" s="51">
        <v>0.41834472651679744</v>
      </c>
      <c r="N171" s="51">
        <v>0.28570640404554259</v>
      </c>
      <c r="O171" s="51">
        <v>1.4642469352913483</v>
      </c>
      <c r="P171" s="51">
        <v>0.23934335904895077</v>
      </c>
      <c r="Q171" s="51">
        <v>-0.49090056343383415</v>
      </c>
      <c r="R171" s="51">
        <v>1.327590016467429</v>
      </c>
      <c r="S171" s="51">
        <v>-0.49090056343383415</v>
      </c>
      <c r="T171" s="51">
        <v>1.327590016467429</v>
      </c>
    </row>
    <row r="172" spans="12:20" x14ac:dyDescent="0.25">
      <c r="L172"/>
      <c r="M172"/>
      <c r="N172"/>
      <c r="O172"/>
      <c r="P172"/>
      <c r="Q172"/>
      <c r="R172"/>
      <c r="S172"/>
      <c r="T172"/>
    </row>
    <row r="173" spans="12:20" x14ac:dyDescent="0.25">
      <c r="L173"/>
      <c r="M173"/>
      <c r="N173"/>
      <c r="O173"/>
      <c r="P173"/>
      <c r="Q173"/>
      <c r="R173"/>
      <c r="S173"/>
      <c r="T173"/>
    </row>
    <row r="174" spans="12:20" x14ac:dyDescent="0.25">
      <c r="L174"/>
      <c r="M174"/>
      <c r="N174"/>
      <c r="O174"/>
      <c r="P174"/>
      <c r="Q174"/>
      <c r="R174"/>
      <c r="S174"/>
      <c r="T174"/>
    </row>
    <row r="177" spans="1:20" x14ac:dyDescent="0.25">
      <c r="A177" s="37" t="s">
        <v>470</v>
      </c>
    </row>
    <row r="180" spans="1:20" x14ac:dyDescent="0.25">
      <c r="A180" s="9" t="s">
        <v>110</v>
      </c>
      <c r="B180" s="9" t="s">
        <v>438</v>
      </c>
      <c r="C180" s="9" t="s">
        <v>439</v>
      </c>
      <c r="D180" s="9" t="s">
        <v>440</v>
      </c>
      <c r="F180" s="9" t="s">
        <v>50</v>
      </c>
      <c r="G180" s="9" t="s">
        <v>51</v>
      </c>
      <c r="H180" s="9" t="s">
        <v>441</v>
      </c>
      <c r="I180" s="9" t="s">
        <v>442</v>
      </c>
      <c r="J180" s="9" t="s">
        <v>443</v>
      </c>
      <c r="L180" t="s">
        <v>444</v>
      </c>
      <c r="M180"/>
      <c r="N180"/>
      <c r="O180"/>
      <c r="P180"/>
      <c r="Q180"/>
      <c r="R180"/>
      <c r="S180"/>
      <c r="T180"/>
    </row>
    <row r="181" spans="1:20" ht="15.75" thickBot="1" x14ac:dyDescent="0.3">
      <c r="A181" s="9" t="s">
        <v>129</v>
      </c>
      <c r="B181" s="9" t="s">
        <v>192</v>
      </c>
      <c r="C181" s="9" cm="1">
        <f t="array" ref="C181:D185">LN(_xlfn.CHOOSECOLS(_xlfn._xlws.FILTER(Database!$X$2:$AD$508,(Database!$F$2:$F$508=$A$181)*(Database!$N$2:$N$508=$B$181)*(ISBLANK(Database!$AJ$2:$AJ$508))*(Database!$AI$2:$AI$508="mg/L")),1,7))</f>
        <v>1.5496879080283263</v>
      </c>
      <c r="D181" s="9">
        <v>0.69314718055994529</v>
      </c>
      <c r="F181" s="9" cm="1">
        <f t="array" ref="F181:G185">_xlfn._xlws.SORT(_xlfn.CHOOSECOLS(_xlfn._xlws.FILTER(Database!$X$2:$AD$508,(Database!$F$2:$F$508=$A$181)*(Database!$N$2:$N$508=$B$181)*(ISBLANK(Database!$AJ$2:$AJ$508))*(Database!$AI$2:$AI$508="mg/L")),1,7))</f>
        <v>1.72</v>
      </c>
      <c r="G181" s="9">
        <v>1.1100000000000001</v>
      </c>
      <c r="H181" s="9">
        <f>(F181-G181)/F181*100</f>
        <v>35.465116279069761</v>
      </c>
      <c r="I181" s="9">
        <f>EXP($M$196+$M$197*LN(F181))</f>
        <v>1.0272699629505293</v>
      </c>
      <c r="J181" s="9">
        <f>(F181-I181)/F181*100</f>
        <v>40.275002154038994</v>
      </c>
      <c r="L181"/>
      <c r="M181"/>
      <c r="N181"/>
      <c r="O181"/>
      <c r="P181"/>
      <c r="Q181"/>
      <c r="R181"/>
      <c r="S181"/>
      <c r="T181"/>
    </row>
    <row r="182" spans="1:20" x14ac:dyDescent="0.25">
      <c r="C182" s="9">
        <v>0.69314718055994529</v>
      </c>
      <c r="D182" s="9">
        <v>0.22314355131420976</v>
      </c>
      <c r="F182" s="9">
        <v>1.72</v>
      </c>
      <c r="G182" s="9">
        <v>0.92</v>
      </c>
      <c r="H182" s="9">
        <f t="shared" ref="H182:H185" si="30">(F182-G182)/F182*100</f>
        <v>46.511627906976742</v>
      </c>
      <c r="I182" s="9">
        <f t="shared" ref="I182:I185" si="31">EXP($M$196+$M$197*LN(F182))</f>
        <v>1.0272699629505293</v>
      </c>
      <c r="J182" s="9">
        <f t="shared" ref="J182:J185" si="32">(F182-I182)/F182*100</f>
        <v>40.275002154038994</v>
      </c>
      <c r="L182" s="53" t="s">
        <v>445</v>
      </c>
      <c r="M182" s="53"/>
      <c r="N182"/>
      <c r="O182"/>
      <c r="P182"/>
      <c r="Q182"/>
      <c r="R182"/>
      <c r="S182"/>
      <c r="T182"/>
    </row>
    <row r="183" spans="1:20" x14ac:dyDescent="0.25">
      <c r="C183" s="9">
        <v>1.0116009116784799</v>
      </c>
      <c r="D183" s="9">
        <v>0.22314355131420976</v>
      </c>
      <c r="F183" s="9">
        <v>2</v>
      </c>
      <c r="G183" s="9">
        <v>1.25</v>
      </c>
      <c r="H183" s="9">
        <f t="shared" si="30"/>
        <v>37.5</v>
      </c>
      <c r="I183" s="9">
        <f t="shared" si="31"/>
        <v>1.1297287865822609</v>
      </c>
      <c r="J183" s="9">
        <f t="shared" si="32"/>
        <v>43.513560670886953</v>
      </c>
      <c r="L183" t="s">
        <v>446</v>
      </c>
      <c r="M183">
        <v>0.938311057288575</v>
      </c>
      <c r="N183"/>
      <c r="O183"/>
      <c r="P183"/>
      <c r="Q183"/>
      <c r="R183"/>
      <c r="S183"/>
      <c r="T183"/>
    </row>
    <row r="184" spans="1:20" x14ac:dyDescent="0.25">
      <c r="C184" s="9">
        <v>0.54232429082536171</v>
      </c>
      <c r="D184" s="9">
        <v>0.10436001532424286</v>
      </c>
      <c r="F184" s="9">
        <v>2.75</v>
      </c>
      <c r="G184" s="9">
        <v>1.25</v>
      </c>
      <c r="H184" s="9">
        <f t="shared" si="30"/>
        <v>54.54545454545454</v>
      </c>
      <c r="I184" s="9">
        <f t="shared" si="31"/>
        <v>1.3808763380379898</v>
      </c>
      <c r="J184" s="9">
        <f t="shared" si="32"/>
        <v>49.786314980436735</v>
      </c>
      <c r="L184" t="s">
        <v>447</v>
      </c>
      <c r="M184">
        <v>0.88042764023000342</v>
      </c>
      <c r="N184"/>
      <c r="O184"/>
      <c r="P184"/>
      <c r="Q184"/>
      <c r="R184"/>
      <c r="S184"/>
      <c r="T184"/>
    </row>
    <row r="185" spans="1:20" x14ac:dyDescent="0.25">
      <c r="C185" s="9">
        <v>0.54232429082536171</v>
      </c>
      <c r="D185" s="9">
        <v>-8.3381608939051013E-2</v>
      </c>
      <c r="F185" s="9">
        <v>4.71</v>
      </c>
      <c r="G185" s="9">
        <v>2</v>
      </c>
      <c r="H185" s="9">
        <f t="shared" si="30"/>
        <v>57.537154989384284</v>
      </c>
      <c r="I185" s="9">
        <f t="shared" si="31"/>
        <v>1.9384859851753495</v>
      </c>
      <c r="J185" s="9">
        <f t="shared" si="32"/>
        <v>58.843185028124225</v>
      </c>
      <c r="L185" t="s">
        <v>448</v>
      </c>
      <c r="M185">
        <v>0.84057018697333785</v>
      </c>
      <c r="N185"/>
      <c r="O185"/>
      <c r="P185"/>
      <c r="Q185"/>
      <c r="R185"/>
      <c r="S185"/>
      <c r="T185"/>
    </row>
    <row r="186" spans="1:20" x14ac:dyDescent="0.25">
      <c r="L186" t="s">
        <v>449</v>
      </c>
      <c r="M186">
        <v>0.11443778535598279</v>
      </c>
      <c r="N186"/>
      <c r="O186"/>
      <c r="P186"/>
      <c r="Q186"/>
      <c r="R186"/>
      <c r="S186"/>
      <c r="T186"/>
    </row>
    <row r="187" spans="1:20" ht="15.75" thickBot="1" x14ac:dyDescent="0.3">
      <c r="L187" s="51" t="s">
        <v>450</v>
      </c>
      <c r="M187" s="51">
        <v>5</v>
      </c>
      <c r="N187"/>
      <c r="O187"/>
      <c r="P187"/>
      <c r="Q187"/>
      <c r="R187"/>
      <c r="S187"/>
      <c r="T187"/>
    </row>
    <row r="188" spans="1:20" x14ac:dyDescent="0.25">
      <c r="L188"/>
      <c r="M188"/>
      <c r="N188"/>
      <c r="O188"/>
      <c r="P188"/>
      <c r="Q188"/>
      <c r="R188"/>
      <c r="S188"/>
      <c r="T188"/>
    </row>
    <row r="189" spans="1:20" ht="15.75" thickBot="1" x14ac:dyDescent="0.3">
      <c r="L189" t="s">
        <v>451</v>
      </c>
      <c r="M189"/>
      <c r="N189"/>
      <c r="O189"/>
      <c r="P189"/>
      <c r="Q189"/>
      <c r="R189"/>
      <c r="S189"/>
      <c r="T189"/>
    </row>
    <row r="190" spans="1:20" x14ac:dyDescent="0.25">
      <c r="L190" s="52"/>
      <c r="M190" s="52" t="s">
        <v>455</v>
      </c>
      <c r="N190" s="52" t="s">
        <v>456</v>
      </c>
      <c r="O190" s="52" t="s">
        <v>457</v>
      </c>
      <c r="P190" s="52" t="s">
        <v>458</v>
      </c>
      <c r="Q190" s="52" t="s">
        <v>459</v>
      </c>
      <c r="R190"/>
      <c r="S190"/>
      <c r="T190"/>
    </row>
    <row r="191" spans="1:20" x14ac:dyDescent="0.25">
      <c r="L191" t="s">
        <v>452</v>
      </c>
      <c r="M191">
        <v>1</v>
      </c>
      <c r="N191">
        <v>0.28928306623596411</v>
      </c>
      <c r="O191">
        <v>0.28928306623596411</v>
      </c>
      <c r="P191">
        <v>22.089410343415913</v>
      </c>
      <c r="Q191">
        <v>1.8221530396635714E-2</v>
      </c>
      <c r="R191"/>
      <c r="S191"/>
      <c r="T191"/>
    </row>
    <row r="192" spans="1:20" x14ac:dyDescent="0.25">
      <c r="L192" t="s">
        <v>453</v>
      </c>
      <c r="M192">
        <v>3</v>
      </c>
      <c r="N192">
        <v>3.928802015154597E-2</v>
      </c>
      <c r="O192">
        <v>1.3096006717181989E-2</v>
      </c>
      <c r="P192"/>
      <c r="Q192"/>
      <c r="R192"/>
      <c r="S192"/>
      <c r="T192"/>
    </row>
    <row r="193" spans="1:20" ht="15.75" thickBot="1" x14ac:dyDescent="0.3">
      <c r="L193" s="51" t="s">
        <v>415</v>
      </c>
      <c r="M193" s="51">
        <v>4</v>
      </c>
      <c r="N193" s="51">
        <v>0.32857108638751009</v>
      </c>
      <c r="O193" s="51"/>
      <c r="P193" s="51"/>
      <c r="Q193" s="51"/>
      <c r="R193"/>
      <c r="S193"/>
      <c r="T193"/>
    </row>
    <row r="194" spans="1:20" ht="15.75" thickBot="1" x14ac:dyDescent="0.3">
      <c r="L194"/>
      <c r="M194"/>
      <c r="N194"/>
      <c r="O194"/>
      <c r="P194"/>
      <c r="Q194"/>
      <c r="R194"/>
      <c r="S194"/>
      <c r="T194"/>
    </row>
    <row r="195" spans="1:20" x14ac:dyDescent="0.25">
      <c r="L195" s="52"/>
      <c r="M195" s="52" t="s">
        <v>460</v>
      </c>
      <c r="N195" s="52" t="s">
        <v>449</v>
      </c>
      <c r="O195" s="52" t="s">
        <v>461</v>
      </c>
      <c r="P195" s="52" t="s">
        <v>462</v>
      </c>
      <c r="Q195" s="52" t="s">
        <v>463</v>
      </c>
      <c r="R195" s="52" t="s">
        <v>464</v>
      </c>
      <c r="S195" s="52" t="s">
        <v>465</v>
      </c>
      <c r="T195" s="52" t="s">
        <v>466</v>
      </c>
    </row>
    <row r="196" spans="1:20" x14ac:dyDescent="0.25">
      <c r="L196" t="s">
        <v>454</v>
      </c>
      <c r="M196">
        <v>-0.31495518533322969</v>
      </c>
      <c r="N196">
        <v>0.12714727286516081</v>
      </c>
      <c r="O196">
        <v>-2.477089584667997</v>
      </c>
      <c r="P196">
        <v>8.9500292860589109E-2</v>
      </c>
      <c r="Q196">
        <v>-0.71959455408986028</v>
      </c>
      <c r="R196">
        <v>8.9684183423400954E-2</v>
      </c>
      <c r="S196">
        <v>-0.71959455408986028</v>
      </c>
      <c r="T196">
        <v>8.9684183423400954E-2</v>
      </c>
    </row>
    <row r="197" spans="1:20" ht="15.75" thickBot="1" x14ac:dyDescent="0.3">
      <c r="L197" s="51" t="s">
        <v>467</v>
      </c>
      <c r="M197" s="51">
        <v>0.63036075112207279</v>
      </c>
      <c r="N197" s="51">
        <v>0.1341210988335049</v>
      </c>
      <c r="O197" s="51">
        <v>4.699937270157541</v>
      </c>
      <c r="P197" s="51">
        <v>1.8221530396635714E-2</v>
      </c>
      <c r="Q197" s="51">
        <v>0.20352755567879394</v>
      </c>
      <c r="R197" s="51">
        <v>1.0571939465653517</v>
      </c>
      <c r="S197" s="51">
        <v>0.20352755567879394</v>
      </c>
      <c r="T197" s="51">
        <v>1.0571939465653517</v>
      </c>
    </row>
    <row r="198" spans="1:20" x14ac:dyDescent="0.25">
      <c r="L198"/>
      <c r="M198"/>
      <c r="N198"/>
      <c r="O198"/>
      <c r="P198"/>
      <c r="Q198"/>
      <c r="R198"/>
      <c r="S198"/>
      <c r="T198"/>
    </row>
    <row r="199" spans="1:20" x14ac:dyDescent="0.25">
      <c r="L199"/>
      <c r="M199"/>
      <c r="N199"/>
      <c r="O199"/>
      <c r="P199"/>
      <c r="Q199"/>
      <c r="R199"/>
      <c r="S199"/>
      <c r="T199"/>
    </row>
    <row r="200" spans="1:20" x14ac:dyDescent="0.25">
      <c r="L200"/>
      <c r="M200"/>
      <c r="N200"/>
      <c r="O200"/>
      <c r="P200"/>
      <c r="Q200"/>
      <c r="R200"/>
      <c r="S200"/>
      <c r="T200"/>
    </row>
    <row r="202" spans="1:20" x14ac:dyDescent="0.25">
      <c r="A202" s="9" t="s">
        <v>110</v>
      </c>
      <c r="B202" s="9" t="s">
        <v>438</v>
      </c>
      <c r="C202" s="9" t="s">
        <v>439</v>
      </c>
      <c r="D202" s="9" t="s">
        <v>440</v>
      </c>
      <c r="F202" s="9" t="s">
        <v>50</v>
      </c>
      <c r="G202" s="9" t="s">
        <v>51</v>
      </c>
      <c r="H202" s="9" t="s">
        <v>441</v>
      </c>
      <c r="I202" s="9" t="s">
        <v>442</v>
      </c>
      <c r="J202" s="9" t="s">
        <v>443</v>
      </c>
      <c r="L202" t="s">
        <v>444</v>
      </c>
      <c r="M202"/>
      <c r="N202"/>
      <c r="O202"/>
      <c r="P202"/>
      <c r="Q202"/>
      <c r="R202"/>
      <c r="S202"/>
      <c r="T202"/>
    </row>
    <row r="203" spans="1:20" ht="15.75" thickBot="1" x14ac:dyDescent="0.3">
      <c r="A203" s="9" t="s">
        <v>127</v>
      </c>
      <c r="B203" s="9" t="s">
        <v>192</v>
      </c>
      <c r="C203" s="9" cm="1">
        <f t="array" ref="C203:D208">LN(_xlfn.CHOOSECOLS(_xlfn._xlws.FILTER(Database!$X$2:$AD$508,(Database!$F$2:$F$508=$A$203)*(Database!$N$2:$N$508=$B$203)*(ISBLANK(Database!$AJ$2:$AJ$508))*(Database!$AI$2:$AI$508="mg/L")),1,7))</f>
        <v>7.6961041136128394E-2</v>
      </c>
      <c r="D203" s="9">
        <v>-0.22314355131420971</v>
      </c>
      <c r="F203" s="9" cm="1">
        <f t="array" ref="F203:G208">_xlfn._xlws.SORT(_xlfn.CHOOSECOLS(_xlfn._xlws.FILTER(Database!$X$2:$AD$508,(Database!$F$2:$F$508=$A$203)*(Database!$N$2:$N$508=$B$203)*(ISBLANK(Database!$AJ$2:$AJ$508))*(Database!$AI$2:$AI$508="mg/L")),1,7))</f>
        <v>0.14199999999999999</v>
      </c>
      <c r="G203" s="9">
        <v>0.17599999999999999</v>
      </c>
      <c r="H203" s="9">
        <f>(F203-G203)/F203*100</f>
        <v>-23.943661971830991</v>
      </c>
      <c r="I203" s="9">
        <f>EXP($M$218+$M$219*LN(F203))</f>
        <v>6.1823972865885264E-2</v>
      </c>
      <c r="J203" s="9">
        <f>(F203-I203)/F203*100</f>
        <v>56.461990939517428</v>
      </c>
      <c r="L203"/>
      <c r="M203"/>
      <c r="N203"/>
      <c r="O203"/>
      <c r="P203"/>
      <c r="Q203"/>
      <c r="R203"/>
      <c r="S203"/>
      <c r="T203"/>
    </row>
    <row r="204" spans="1:20" x14ac:dyDescent="0.25">
      <c r="C204" s="9">
        <v>-0.67924427539095389</v>
      </c>
      <c r="D204" s="9">
        <v>-1.0642108619507773</v>
      </c>
      <c r="F204" s="9">
        <v>0.31</v>
      </c>
      <c r="G204" s="9">
        <v>0.05</v>
      </c>
      <c r="H204" s="9">
        <f t="shared" ref="H204:H208" si="33">(F204-G204)/F204*100</f>
        <v>83.870967741935488</v>
      </c>
      <c r="I204" s="9">
        <f t="shared" ref="I204:I208" si="34">EXP($M$218+$M$219*LN(F204))</f>
        <v>0.13758688466673549</v>
      </c>
      <c r="J204" s="9">
        <f t="shared" ref="J204:J208" si="35">(F204-I204)/F204*100</f>
        <v>55.617133978472424</v>
      </c>
      <c r="L204" s="53" t="s">
        <v>445</v>
      </c>
      <c r="M204" s="53"/>
      <c r="N204"/>
      <c r="O204"/>
      <c r="P204"/>
      <c r="Q204"/>
      <c r="R204"/>
      <c r="S204"/>
      <c r="T204"/>
    </row>
    <row r="205" spans="1:20" x14ac:dyDescent="0.25">
      <c r="C205" s="9">
        <v>-1.9519282213808764</v>
      </c>
      <c r="D205" s="9">
        <v>-1.7372712839439852</v>
      </c>
      <c r="F205" s="9">
        <v>0.31</v>
      </c>
      <c r="G205" s="9">
        <v>0.04</v>
      </c>
      <c r="H205" s="9">
        <f t="shared" si="33"/>
        <v>87.096774193548399</v>
      </c>
      <c r="I205" s="9">
        <f t="shared" si="34"/>
        <v>0.13758688466673549</v>
      </c>
      <c r="J205" s="9">
        <f t="shared" si="35"/>
        <v>55.617133978472424</v>
      </c>
      <c r="L205" t="s">
        <v>446</v>
      </c>
      <c r="M205">
        <v>0.60220374491833151</v>
      </c>
      <c r="N205"/>
      <c r="O205"/>
      <c r="P205"/>
      <c r="Q205"/>
      <c r="R205"/>
      <c r="S205"/>
      <c r="T205"/>
    </row>
    <row r="206" spans="1:20" x14ac:dyDescent="0.25">
      <c r="C206" s="9">
        <v>-1.1332037334377287</v>
      </c>
      <c r="D206" s="9">
        <v>-1.6398971199188088</v>
      </c>
      <c r="F206" s="9">
        <v>0.32200000000000001</v>
      </c>
      <c r="G206" s="9">
        <v>0.19400000000000001</v>
      </c>
      <c r="H206" s="9">
        <f t="shared" si="33"/>
        <v>39.751552795031053</v>
      </c>
      <c r="I206" s="9">
        <f t="shared" si="34"/>
        <v>0.14304650224034618</v>
      </c>
      <c r="J206" s="9">
        <f t="shared" si="35"/>
        <v>55.575620422252733</v>
      </c>
      <c r="L206" t="s">
        <v>447</v>
      </c>
      <c r="M206">
        <v>0.36264935039366286</v>
      </c>
      <c r="N206"/>
      <c r="O206"/>
      <c r="P206"/>
      <c r="Q206"/>
      <c r="R206"/>
      <c r="S206"/>
      <c r="T206"/>
    </row>
    <row r="207" spans="1:20" x14ac:dyDescent="0.25">
      <c r="C207" s="9">
        <v>-1.1711829815029451</v>
      </c>
      <c r="D207" s="9">
        <v>-2.9957322735539909</v>
      </c>
      <c r="F207" s="9">
        <v>0.50700000000000001</v>
      </c>
      <c r="G207" s="9">
        <v>0.34499999999999997</v>
      </c>
      <c r="H207" s="9">
        <f t="shared" si="33"/>
        <v>31.9526627218935</v>
      </c>
      <c r="I207" s="9">
        <f t="shared" si="34"/>
        <v>0.22776265287886227</v>
      </c>
      <c r="J207" s="9">
        <f t="shared" si="35"/>
        <v>55.076399826654388</v>
      </c>
      <c r="L207" t="s">
        <v>448</v>
      </c>
      <c r="M207">
        <v>0.20331168799207855</v>
      </c>
      <c r="N207"/>
      <c r="O207"/>
      <c r="P207"/>
      <c r="Q207"/>
      <c r="R207"/>
      <c r="S207"/>
      <c r="T207"/>
    </row>
    <row r="208" spans="1:20" x14ac:dyDescent="0.25">
      <c r="C208" s="9">
        <v>-1.1711829815029451</v>
      </c>
      <c r="D208" s="9">
        <v>-3.2188758248682006</v>
      </c>
      <c r="F208" s="9">
        <v>1.08</v>
      </c>
      <c r="G208" s="9">
        <v>0.8</v>
      </c>
      <c r="H208" s="9">
        <f t="shared" si="33"/>
        <v>25.925925925925924</v>
      </c>
      <c r="I208" s="9">
        <f t="shared" si="34"/>
        <v>0.4942910373242736</v>
      </c>
      <c r="J208" s="9">
        <f t="shared" si="35"/>
        <v>54.232311358863562</v>
      </c>
      <c r="L208" t="s">
        <v>449</v>
      </c>
      <c r="M208">
        <v>1.0176416296733843</v>
      </c>
      <c r="N208"/>
      <c r="O208"/>
      <c r="P208"/>
      <c r="Q208"/>
      <c r="R208"/>
      <c r="S208"/>
      <c r="T208"/>
    </row>
    <row r="209" spans="12:20" ht="15.75" thickBot="1" x14ac:dyDescent="0.3">
      <c r="L209" s="51" t="s">
        <v>450</v>
      </c>
      <c r="M209" s="51">
        <v>6</v>
      </c>
      <c r="N209"/>
      <c r="O209"/>
      <c r="P209"/>
      <c r="Q209"/>
      <c r="R209"/>
      <c r="S209"/>
      <c r="T209"/>
    </row>
    <row r="210" spans="12:20" x14ac:dyDescent="0.25">
      <c r="L210"/>
      <c r="M210"/>
      <c r="N210"/>
      <c r="O210"/>
      <c r="P210"/>
      <c r="Q210"/>
      <c r="R210"/>
      <c r="S210"/>
      <c r="T210"/>
    </row>
    <row r="211" spans="12:20" ht="15.75" thickBot="1" x14ac:dyDescent="0.3">
      <c r="L211" t="s">
        <v>451</v>
      </c>
      <c r="M211"/>
      <c r="N211"/>
      <c r="O211"/>
      <c r="P211"/>
      <c r="Q211"/>
      <c r="R211"/>
      <c r="S211"/>
      <c r="T211"/>
    </row>
    <row r="212" spans="12:20" x14ac:dyDescent="0.25">
      <c r="L212" s="52"/>
      <c r="M212" s="52" t="s">
        <v>455</v>
      </c>
      <c r="N212" s="52" t="s">
        <v>456</v>
      </c>
      <c r="O212" s="52" t="s">
        <v>457</v>
      </c>
      <c r="P212" s="52" t="s">
        <v>458</v>
      </c>
      <c r="Q212" s="52" t="s">
        <v>459</v>
      </c>
      <c r="R212"/>
      <c r="S212"/>
      <c r="T212"/>
    </row>
    <row r="213" spans="12:20" x14ac:dyDescent="0.25">
      <c r="L213" t="s">
        <v>452</v>
      </c>
      <c r="M213">
        <v>1</v>
      </c>
      <c r="N213">
        <v>2.3569924531323529</v>
      </c>
      <c r="O213">
        <v>2.3569924531323529</v>
      </c>
      <c r="P213">
        <v>2.2759801099608516</v>
      </c>
      <c r="Q213">
        <v>0.20588878107213482</v>
      </c>
      <c r="R213"/>
      <c r="S213"/>
      <c r="T213"/>
    </row>
    <row r="214" spans="12:20" x14ac:dyDescent="0.25">
      <c r="L214" t="s">
        <v>453</v>
      </c>
      <c r="M214">
        <v>4</v>
      </c>
      <c r="N214">
        <v>4.1423779457772056</v>
      </c>
      <c r="O214">
        <v>1.0355944864443014</v>
      </c>
      <c r="P214"/>
      <c r="Q214"/>
      <c r="R214"/>
      <c r="S214"/>
      <c r="T214"/>
    </row>
    <row r="215" spans="12:20" ht="15.75" thickBot="1" x14ac:dyDescent="0.3">
      <c r="L215" s="51" t="s">
        <v>415</v>
      </c>
      <c r="M215" s="51">
        <v>5</v>
      </c>
      <c r="N215" s="51">
        <v>6.4993703989095586</v>
      </c>
      <c r="O215" s="51"/>
      <c r="P215" s="51"/>
      <c r="Q215" s="51"/>
      <c r="R215"/>
      <c r="S215"/>
      <c r="T215"/>
    </row>
    <row r="216" spans="12:20" ht="15.75" thickBot="1" x14ac:dyDescent="0.3">
      <c r="L216"/>
      <c r="M216"/>
      <c r="N216"/>
      <c r="O216"/>
      <c r="P216"/>
      <c r="Q216"/>
      <c r="R216"/>
      <c r="S216"/>
      <c r="T216"/>
    </row>
    <row r="217" spans="12:20" x14ac:dyDescent="0.25">
      <c r="L217" s="52"/>
      <c r="M217" s="52" t="s">
        <v>460</v>
      </c>
      <c r="N217" s="52" t="s">
        <v>449</v>
      </c>
      <c r="O217" s="52" t="s">
        <v>461</v>
      </c>
      <c r="P217" s="52" t="s">
        <v>462</v>
      </c>
      <c r="Q217" s="52" t="s">
        <v>463</v>
      </c>
      <c r="R217" s="52" t="s">
        <v>464</v>
      </c>
      <c r="S217" s="52" t="s">
        <v>465</v>
      </c>
      <c r="T217" s="52" t="s">
        <v>466</v>
      </c>
    </row>
    <row r="218" spans="12:20" x14ac:dyDescent="0.25">
      <c r="L218" t="s">
        <v>454</v>
      </c>
      <c r="M218">
        <v>-0.7834863386914841</v>
      </c>
      <c r="N218">
        <v>0.79903591032250232</v>
      </c>
      <c r="O218">
        <v>-0.98053958347786618</v>
      </c>
      <c r="P218">
        <v>0.38233731157683248</v>
      </c>
      <c r="Q218">
        <v>-3.0019656807836586</v>
      </c>
      <c r="R218">
        <v>1.4349930034006904</v>
      </c>
      <c r="S218">
        <v>-3.0019656807836586</v>
      </c>
      <c r="T218">
        <v>1.4349930034006904</v>
      </c>
    </row>
    <row r="219" spans="12:20" ht="15.75" thickBot="1" x14ac:dyDescent="0.3">
      <c r="L219" s="51" t="s">
        <v>467</v>
      </c>
      <c r="M219" s="51">
        <v>1.0246164375751119</v>
      </c>
      <c r="N219" s="51">
        <v>0.67916780036817692</v>
      </c>
      <c r="O219" s="51">
        <v>1.5086351812021523</v>
      </c>
      <c r="P219" s="51">
        <v>0.20588878107213482</v>
      </c>
      <c r="Q219" s="51">
        <v>-0.86105567736506505</v>
      </c>
      <c r="R219" s="51">
        <v>2.9102885525152891</v>
      </c>
      <c r="S219" s="51">
        <v>-0.86105567736506505</v>
      </c>
      <c r="T219" s="51">
        <v>2.9102885525152891</v>
      </c>
    </row>
    <row r="220" spans="12:20" x14ac:dyDescent="0.25">
      <c r="L220"/>
      <c r="M220"/>
      <c r="N220"/>
      <c r="O220"/>
      <c r="P220"/>
      <c r="Q220"/>
      <c r="R220"/>
      <c r="S220"/>
      <c r="T220"/>
    </row>
    <row r="221" spans="12:20" x14ac:dyDescent="0.25">
      <c r="L221"/>
      <c r="M221"/>
      <c r="N221"/>
      <c r="O221"/>
      <c r="P221"/>
      <c r="Q221"/>
      <c r="R221"/>
      <c r="S221"/>
      <c r="T221"/>
    </row>
    <row r="222" spans="12:20" x14ac:dyDescent="0.25">
      <c r="L222"/>
      <c r="M222"/>
      <c r="N222"/>
      <c r="O222"/>
      <c r="P222"/>
      <c r="Q222"/>
      <c r="R222"/>
      <c r="S222"/>
      <c r="T222"/>
    </row>
    <row r="226" spans="1:20" x14ac:dyDescent="0.25">
      <c r="A226" s="37" t="s">
        <v>471</v>
      </c>
    </row>
    <row r="229" spans="1:20" x14ac:dyDescent="0.25">
      <c r="A229" s="9" t="s">
        <v>110</v>
      </c>
      <c r="B229" s="9" t="s">
        <v>438</v>
      </c>
      <c r="C229" s="9" t="s">
        <v>439</v>
      </c>
      <c r="D229" s="9" t="s">
        <v>440</v>
      </c>
      <c r="F229" s="9" t="s">
        <v>50</v>
      </c>
      <c r="G229" s="9" t="s">
        <v>51</v>
      </c>
      <c r="H229" s="9" t="s">
        <v>441</v>
      </c>
      <c r="I229" s="9" t="s">
        <v>442</v>
      </c>
      <c r="J229" s="9" t="s">
        <v>443</v>
      </c>
      <c r="L229" t="s">
        <v>444</v>
      </c>
      <c r="M229"/>
      <c r="N229"/>
      <c r="O229"/>
      <c r="P229"/>
      <c r="Q229"/>
      <c r="R229"/>
      <c r="S229"/>
      <c r="T229"/>
    </row>
    <row r="230" spans="1:20" ht="15.75" thickBot="1" x14ac:dyDescent="0.3">
      <c r="A230" s="9" t="s">
        <v>129</v>
      </c>
      <c r="B230" s="9" t="s">
        <v>136</v>
      </c>
      <c r="C230" s="9" cm="1">
        <f t="array" ref="C230:D235">LN(_xlfn.CHOOSECOLS(_xlfn._xlws.FILTER(Database!$X$2:$AD$508,(Database!$F$2:$F$508=$A$230)*(Database!$N$2:$N$508=$B$230)*(ISBLANK(Database!$AJ$2:$AJ$508))*(Database!$AI$2:$AI$508="mg/L")),1,7))</f>
        <v>0.87546873735389985</v>
      </c>
      <c r="D230" s="9">
        <v>1.3635373739972745</v>
      </c>
      <c r="F230" s="9" cm="1">
        <f t="array" ref="F230:G235">_xlfn._xlws.SORT(_xlfn.CHOOSECOLS(_xlfn._xlws.FILTER(Database!$X$2:$AD$508,(Database!$F$2:$F$508=$A$230)*(Database!$N$2:$N$508=$B$230)*(ISBLANK(Database!$AJ$2:$AJ$508))*(Database!$AI$2:$AI$508="mg/L")),1,7))</f>
        <v>0.89600000000000002</v>
      </c>
      <c r="G230" s="9">
        <v>0.49</v>
      </c>
      <c r="H230" s="9">
        <f>(F230-G230)/F230*100</f>
        <v>45.3125</v>
      </c>
      <c r="I230" s="9">
        <f>EXP($M$245+$M$246*LN(F230))</f>
        <v>0.72791179898294311</v>
      </c>
      <c r="J230" s="9">
        <f>(F230-I230)/F230*100</f>
        <v>18.759843863510813</v>
      </c>
      <c r="L230"/>
      <c r="M230"/>
      <c r="N230"/>
      <c r="O230"/>
      <c r="P230"/>
      <c r="Q230"/>
      <c r="R230"/>
      <c r="S230"/>
      <c r="T230"/>
    </row>
    <row r="231" spans="1:20" x14ac:dyDescent="0.25">
      <c r="C231" s="9">
        <v>0.26236426446749106</v>
      </c>
      <c r="D231" s="9">
        <v>0.18232155679395459</v>
      </c>
      <c r="F231" s="9">
        <v>1.1100000000000001</v>
      </c>
      <c r="G231" s="9">
        <v>0.92</v>
      </c>
      <c r="H231" s="9">
        <f t="shared" ref="H231:H235" si="36">(F231-G231)/F231*100</f>
        <v>17.117117117117118</v>
      </c>
      <c r="I231" s="9">
        <f t="shared" ref="I231:I235" si="37">EXP($M$245+$M$246*LN(F231))</f>
        <v>0.92764325360785971</v>
      </c>
      <c r="J231" s="9">
        <f t="shared" ref="J231:J235" si="38">(F231-I231)/F231*100</f>
        <v>16.428535711003637</v>
      </c>
      <c r="L231" s="53" t="s">
        <v>445</v>
      </c>
      <c r="M231" s="53"/>
      <c r="N231"/>
      <c r="O231"/>
      <c r="P231"/>
      <c r="Q231"/>
      <c r="R231"/>
      <c r="S231"/>
      <c r="T231"/>
    </row>
    <row r="232" spans="1:20" x14ac:dyDescent="0.25">
      <c r="C232" s="9">
        <v>-0.10981486600720657</v>
      </c>
      <c r="D232" s="9">
        <v>-0.71334988787746478</v>
      </c>
      <c r="F232" s="9">
        <v>1.3</v>
      </c>
      <c r="G232" s="9">
        <v>1.2</v>
      </c>
      <c r="H232" s="9">
        <f t="shared" si="36"/>
        <v>7.6923076923076987</v>
      </c>
      <c r="I232" s="9">
        <f t="shared" si="37"/>
        <v>1.1093436560952505</v>
      </c>
      <c r="J232" s="9">
        <f t="shared" si="38"/>
        <v>14.665872608057654</v>
      </c>
      <c r="L232" t="s">
        <v>446</v>
      </c>
      <c r="M232">
        <v>0.97163338715785774</v>
      </c>
      <c r="N232"/>
      <c r="O232"/>
      <c r="P232"/>
      <c r="Q232"/>
      <c r="R232"/>
      <c r="S232"/>
      <c r="T232"/>
    </row>
    <row r="233" spans="1:20" x14ac:dyDescent="0.25">
      <c r="C233" s="9">
        <v>2.3214068472346332</v>
      </c>
      <c r="D233" s="9">
        <v>2.1972245773362196</v>
      </c>
      <c r="F233" s="9">
        <v>2.4</v>
      </c>
      <c r="G233" s="9">
        <v>3.91</v>
      </c>
      <c r="H233" s="9">
        <f t="shared" si="36"/>
        <v>-62.916666666666679</v>
      </c>
      <c r="I233" s="9">
        <f t="shared" si="37"/>
        <v>2.2207922764812347</v>
      </c>
      <c r="J233" s="9">
        <f t="shared" si="38"/>
        <v>7.4669884799485526</v>
      </c>
      <c r="L233" t="s">
        <v>447</v>
      </c>
      <c r="M233">
        <v>0.94407143903985147</v>
      </c>
      <c r="N233"/>
      <c r="O233"/>
      <c r="P233"/>
      <c r="Q233"/>
      <c r="R233"/>
      <c r="S233"/>
      <c r="T233"/>
    </row>
    <row r="234" spans="1:20" x14ac:dyDescent="0.25">
      <c r="C234" s="9">
        <v>2.6630528351714742</v>
      </c>
      <c r="D234" s="9">
        <v>2.8189950950539369</v>
      </c>
      <c r="F234" s="9">
        <v>10.19</v>
      </c>
      <c r="G234" s="9">
        <v>9</v>
      </c>
      <c r="H234" s="9">
        <f t="shared" si="36"/>
        <v>11.678115799803725</v>
      </c>
      <c r="I234" s="9">
        <f t="shared" si="37"/>
        <v>11.413653477182574</v>
      </c>
      <c r="J234" s="9">
        <f t="shared" si="38"/>
        <v>-12.00837563476521</v>
      </c>
      <c r="L234" t="s">
        <v>448</v>
      </c>
      <c r="M234">
        <v>0.93008929879981439</v>
      </c>
      <c r="N234"/>
      <c r="O234"/>
      <c r="P234"/>
      <c r="Q234"/>
      <c r="R234"/>
      <c r="S234"/>
      <c r="T234"/>
    </row>
    <row r="235" spans="1:20" x14ac:dyDescent="0.25">
      <c r="C235" s="9">
        <v>0.10436001532424286</v>
      </c>
      <c r="D235" s="9">
        <v>-8.3381608939051013E-2</v>
      </c>
      <c r="F235" s="9">
        <v>14.34</v>
      </c>
      <c r="G235" s="9">
        <v>16.760000000000002</v>
      </c>
      <c r="H235" s="9">
        <f t="shared" si="36"/>
        <v>-16.875871687587178</v>
      </c>
      <c r="I235" s="9">
        <f t="shared" si="37"/>
        <v>16.80350809006676</v>
      </c>
      <c r="J235" s="9">
        <f t="shared" si="38"/>
        <v>-17.17927538400809</v>
      </c>
      <c r="L235" t="s">
        <v>449</v>
      </c>
      <c r="M235">
        <v>0.36719086744253149</v>
      </c>
      <c r="N235"/>
      <c r="O235"/>
      <c r="P235"/>
      <c r="Q235"/>
      <c r="R235"/>
      <c r="S235"/>
      <c r="T235"/>
    </row>
    <row r="236" spans="1:20" ht="15.75" thickBot="1" x14ac:dyDescent="0.3">
      <c r="L236" s="51" t="s">
        <v>450</v>
      </c>
      <c r="M236" s="51">
        <v>6</v>
      </c>
      <c r="N236"/>
      <c r="O236"/>
      <c r="P236"/>
      <c r="Q236"/>
      <c r="R236"/>
      <c r="S236"/>
      <c r="T236"/>
    </row>
    <row r="237" spans="1:20" x14ac:dyDescent="0.25">
      <c r="L237"/>
      <c r="M237"/>
      <c r="N237"/>
      <c r="O237"/>
      <c r="P237"/>
      <c r="Q237"/>
      <c r="R237"/>
      <c r="S237"/>
      <c r="T237"/>
    </row>
    <row r="238" spans="1:20" ht="15.75" thickBot="1" x14ac:dyDescent="0.3">
      <c r="L238" t="s">
        <v>451</v>
      </c>
      <c r="M238"/>
      <c r="N238"/>
      <c r="O238"/>
      <c r="P238"/>
      <c r="Q238"/>
      <c r="R238"/>
      <c r="S238"/>
      <c r="T238"/>
    </row>
    <row r="239" spans="1:20" x14ac:dyDescent="0.25">
      <c r="L239" s="52"/>
      <c r="M239" s="52" t="s">
        <v>455</v>
      </c>
      <c r="N239" s="52" t="s">
        <v>456</v>
      </c>
      <c r="O239" s="52" t="s">
        <v>457</v>
      </c>
      <c r="P239" s="52" t="s">
        <v>458</v>
      </c>
      <c r="Q239" s="52" t="s">
        <v>459</v>
      </c>
      <c r="R239"/>
      <c r="S239"/>
      <c r="T239"/>
    </row>
    <row r="240" spans="1:20" x14ac:dyDescent="0.25">
      <c r="L240" t="s">
        <v>452</v>
      </c>
      <c r="M240">
        <v>1</v>
      </c>
      <c r="N240">
        <v>9.1036373227806031</v>
      </c>
      <c r="O240">
        <v>9.1036373227806031</v>
      </c>
      <c r="P240">
        <v>67.519809044437366</v>
      </c>
      <c r="Q240">
        <v>1.19558427985534E-3</v>
      </c>
      <c r="R240"/>
      <c r="S240"/>
      <c r="T240"/>
    </row>
    <row r="241" spans="1:20" x14ac:dyDescent="0.25">
      <c r="L241" t="s">
        <v>453</v>
      </c>
      <c r="M241">
        <v>4</v>
      </c>
      <c r="N241">
        <v>0.53931653253279499</v>
      </c>
      <c r="O241">
        <v>0.13482913313319875</v>
      </c>
      <c r="P241"/>
      <c r="Q241"/>
      <c r="R241"/>
      <c r="S241"/>
      <c r="T241"/>
    </row>
    <row r="242" spans="1:20" ht="15.75" thickBot="1" x14ac:dyDescent="0.3">
      <c r="L242" s="51" t="s">
        <v>415</v>
      </c>
      <c r="M242" s="51">
        <v>5</v>
      </c>
      <c r="N242" s="51">
        <v>9.6429538553133973</v>
      </c>
      <c r="O242" s="51"/>
      <c r="P242" s="51"/>
      <c r="Q242" s="51"/>
      <c r="R242"/>
      <c r="S242"/>
      <c r="T242"/>
    </row>
    <row r="243" spans="1:20" ht="15.75" thickBot="1" x14ac:dyDescent="0.3">
      <c r="L243"/>
      <c r="M243"/>
      <c r="N243"/>
      <c r="O243"/>
      <c r="P243"/>
      <c r="Q243"/>
      <c r="R243"/>
      <c r="S243"/>
      <c r="T243"/>
    </row>
    <row r="244" spans="1:20" x14ac:dyDescent="0.25">
      <c r="L244" s="52"/>
      <c r="M244" s="52" t="s">
        <v>460</v>
      </c>
      <c r="N244" s="52" t="s">
        <v>449</v>
      </c>
      <c r="O244" s="52" t="s">
        <v>461</v>
      </c>
      <c r="P244" s="52" t="s">
        <v>462</v>
      </c>
      <c r="Q244" s="52" t="s">
        <v>463</v>
      </c>
      <c r="R244" s="52" t="s">
        <v>464</v>
      </c>
      <c r="S244" s="52" t="s">
        <v>465</v>
      </c>
      <c r="T244" s="52" t="s">
        <v>466</v>
      </c>
    </row>
    <row r="245" spans="1:20" x14ac:dyDescent="0.25">
      <c r="L245" t="s">
        <v>454</v>
      </c>
      <c r="M245">
        <v>-0.19325400144827076</v>
      </c>
      <c r="N245">
        <v>0.20542595526305546</v>
      </c>
      <c r="O245">
        <v>-0.94074773171093173</v>
      </c>
      <c r="P245">
        <v>0.40009866282435613</v>
      </c>
      <c r="Q245">
        <v>-0.76360788941896196</v>
      </c>
      <c r="R245">
        <v>0.37709988652242044</v>
      </c>
      <c r="S245">
        <v>-0.76360788941896196</v>
      </c>
      <c r="T245">
        <v>0.37709988652242044</v>
      </c>
    </row>
    <row r="246" spans="1:20" ht="15.75" thickBot="1" x14ac:dyDescent="0.3">
      <c r="L246" s="51" t="s">
        <v>467</v>
      </c>
      <c r="M246" s="51">
        <v>1.1320998371215159</v>
      </c>
      <c r="N246" s="51">
        <v>0.13777458934385808</v>
      </c>
      <c r="O246" s="51">
        <v>8.2170438141972539</v>
      </c>
      <c r="P246" s="51">
        <v>1.19558427985534E-3</v>
      </c>
      <c r="Q246" s="51">
        <v>0.74957625291712504</v>
      </c>
      <c r="R246" s="51">
        <v>1.5146234213259067</v>
      </c>
      <c r="S246" s="51">
        <v>0.74957625291712504</v>
      </c>
      <c r="T246" s="51">
        <v>1.5146234213259067</v>
      </c>
    </row>
    <row r="247" spans="1:20" x14ac:dyDescent="0.25">
      <c r="L247"/>
      <c r="M247"/>
      <c r="N247"/>
      <c r="O247"/>
      <c r="P247"/>
      <c r="Q247"/>
      <c r="R247"/>
      <c r="S247"/>
      <c r="T247"/>
    </row>
    <row r="248" spans="1:20" x14ac:dyDescent="0.25">
      <c r="L248"/>
      <c r="M248"/>
      <c r="N248"/>
      <c r="O248"/>
      <c r="P248"/>
      <c r="Q248"/>
      <c r="R248"/>
      <c r="S248"/>
      <c r="T248"/>
    </row>
    <row r="249" spans="1:20" x14ac:dyDescent="0.25">
      <c r="L249"/>
      <c r="M249"/>
      <c r="N249"/>
      <c r="O249"/>
      <c r="P249"/>
      <c r="Q249"/>
      <c r="R249"/>
      <c r="S249"/>
      <c r="T249"/>
    </row>
    <row r="252" spans="1:20" x14ac:dyDescent="0.25">
      <c r="A252" s="9" t="s">
        <v>110</v>
      </c>
      <c r="B252" s="9" t="s">
        <v>438</v>
      </c>
      <c r="C252" s="9" t="s">
        <v>439</v>
      </c>
      <c r="D252" s="9" t="s">
        <v>440</v>
      </c>
      <c r="F252" s="9" t="s">
        <v>50</v>
      </c>
      <c r="G252" s="9" t="s">
        <v>51</v>
      </c>
      <c r="H252" s="9" t="s">
        <v>441</v>
      </c>
      <c r="I252" s="9" t="s">
        <v>442</v>
      </c>
      <c r="J252" s="9" t="s">
        <v>443</v>
      </c>
      <c r="L252" t="s">
        <v>444</v>
      </c>
      <c r="M252"/>
      <c r="N252"/>
      <c r="O252"/>
      <c r="P252"/>
      <c r="Q252"/>
      <c r="R252"/>
      <c r="S252"/>
      <c r="T252"/>
    </row>
    <row r="253" spans="1:20" ht="15.75" thickBot="1" x14ac:dyDescent="0.3">
      <c r="A253" s="9" t="s">
        <v>127</v>
      </c>
      <c r="B253" s="9" t="s">
        <v>136</v>
      </c>
      <c r="C253" s="9" cm="1">
        <f t="array" ref="C253:D259">LN(_xlfn.CHOOSECOLS(_xlfn._xlws.FILTER(Database!$X$2:$AD$508,(Database!$F$2:$F$508=$A$253)*(Database!$N$2:$N$508=$B$253)*(ISBLANK(Database!$AJ$2:$AJ$508))*(Database!$AI$2:$AI$508="mg/L")),1,7))</f>
        <v>-2.2072749131897207</v>
      </c>
      <c r="D253" s="9">
        <v>2.9558802241544429E-2</v>
      </c>
      <c r="F253" s="9" cm="1">
        <f t="array" ref="F253:G259">_xlfn._xlws.SORT(_xlfn.CHOOSECOLS(_xlfn._xlws.FILTER(Database!$X$2:$AD$508,(Database!$F$2:$F$508=$A$253)*(Database!$N$2:$N$508=$B$253)*(ISBLANK(Database!$AJ$2:$AJ$508))*(Database!$AI$2:$AI$508="mg/L")),1,7))</f>
        <v>0.05</v>
      </c>
      <c r="G253" s="9">
        <v>0.04</v>
      </c>
      <c r="H253" s="9">
        <f>(F253-G253)/F253*100</f>
        <v>20.000000000000004</v>
      </c>
      <c r="I253" s="9">
        <f>EXP($M$268+$M$269*LN(F253))</f>
        <v>5.9371971512242848E-2</v>
      </c>
      <c r="J253" s="9">
        <f>(F253-I253)/F253*100</f>
        <v>-18.743943024485691</v>
      </c>
      <c r="L253"/>
      <c r="M253"/>
      <c r="N253"/>
      <c r="O253"/>
      <c r="P253"/>
      <c r="Q253"/>
      <c r="R253"/>
      <c r="S253"/>
      <c r="T253"/>
    </row>
    <row r="254" spans="1:20" x14ac:dyDescent="0.25">
      <c r="C254" s="9">
        <v>-1.058430499035278</v>
      </c>
      <c r="D254" s="9">
        <v>-1.1776554960085626</v>
      </c>
      <c r="F254" s="9">
        <v>0.11</v>
      </c>
      <c r="G254" s="9">
        <v>1.03</v>
      </c>
      <c r="H254" s="9">
        <f t="shared" ref="H254:H259" si="39">(F254-G254)/F254*100</f>
        <v>-836.36363636363637</v>
      </c>
      <c r="I254" s="9">
        <f t="shared" ref="I254:I259" si="40">EXP($M$268+$M$269*LN(F254))</f>
        <v>0.11431054057304239</v>
      </c>
      <c r="J254" s="9">
        <f t="shared" ref="J254:J259" si="41">(F254-I254)/F254*100</f>
        <v>-3.9186732482203572</v>
      </c>
      <c r="L254" s="53" t="s">
        <v>445</v>
      </c>
      <c r="M254" s="53"/>
      <c r="N254"/>
      <c r="O254"/>
      <c r="P254"/>
      <c r="Q254"/>
      <c r="R254"/>
      <c r="S254"/>
      <c r="T254"/>
    </row>
    <row r="255" spans="1:20" x14ac:dyDescent="0.25">
      <c r="C255" s="9">
        <v>-1.6094379124341003</v>
      </c>
      <c r="D255" s="9">
        <v>-2.3025850929940455</v>
      </c>
      <c r="F255" s="9">
        <v>0.19700000000000001</v>
      </c>
      <c r="G255" s="9">
        <v>4.2999999999999997E-2</v>
      </c>
      <c r="H255" s="9">
        <f t="shared" si="39"/>
        <v>78.172588832487321</v>
      </c>
      <c r="I255" s="9">
        <f t="shared" si="40"/>
        <v>0.18550456051183364</v>
      </c>
      <c r="J255" s="9">
        <f t="shared" si="41"/>
        <v>5.8352484711504387</v>
      </c>
      <c r="L255" t="s">
        <v>446</v>
      </c>
      <c r="M255">
        <v>0.80157189594246159</v>
      </c>
      <c r="N255"/>
      <c r="O255"/>
      <c r="P255"/>
      <c r="Q255"/>
      <c r="R255"/>
      <c r="S255"/>
      <c r="T255"/>
    </row>
    <row r="256" spans="1:20" x14ac:dyDescent="0.25">
      <c r="C256" s="9">
        <v>-1.6245515502441485</v>
      </c>
      <c r="D256" s="9">
        <v>-3.1465551632885749</v>
      </c>
      <c r="F256" s="9">
        <v>0.2</v>
      </c>
      <c r="G256" s="9">
        <v>0.1</v>
      </c>
      <c r="H256" s="9">
        <f t="shared" si="39"/>
        <v>50</v>
      </c>
      <c r="I256" s="9">
        <f t="shared" si="40"/>
        <v>0.18784868312292319</v>
      </c>
      <c r="J256" s="9">
        <f t="shared" si="41"/>
        <v>6.0756584385384116</v>
      </c>
      <c r="L256" t="s">
        <v>447</v>
      </c>
      <c r="M256">
        <v>0.64251750436479238</v>
      </c>
      <c r="N256"/>
      <c r="O256"/>
      <c r="P256"/>
      <c r="Q256"/>
      <c r="R256"/>
      <c r="S256"/>
      <c r="T256"/>
    </row>
    <row r="257" spans="3:20" x14ac:dyDescent="0.25">
      <c r="C257" s="9">
        <v>1.803358605071407</v>
      </c>
      <c r="D257" s="9">
        <v>0.98581679452276538</v>
      </c>
      <c r="F257" s="9">
        <v>0.34699999999999998</v>
      </c>
      <c r="G257" s="9">
        <v>0.308</v>
      </c>
      <c r="H257" s="9">
        <f t="shared" si="39"/>
        <v>11.239193083573481</v>
      </c>
      <c r="I257" s="9">
        <f t="shared" si="40"/>
        <v>0.29691502178580909</v>
      </c>
      <c r="J257" s="9">
        <f t="shared" si="41"/>
        <v>14.433711300919565</v>
      </c>
      <c r="L257" t="s">
        <v>448</v>
      </c>
      <c r="M257">
        <v>0.5710210052377509</v>
      </c>
      <c r="N257"/>
      <c r="O257"/>
      <c r="P257"/>
      <c r="Q257"/>
      <c r="R257"/>
      <c r="S257"/>
      <c r="T257"/>
    </row>
    <row r="258" spans="3:20" x14ac:dyDescent="0.25">
      <c r="C258" s="9">
        <v>1.4861396960896067</v>
      </c>
      <c r="D258" s="9">
        <v>1.3297240096314962</v>
      </c>
      <c r="F258" s="9">
        <v>4.42</v>
      </c>
      <c r="G258" s="9">
        <v>3.78</v>
      </c>
      <c r="H258" s="9">
        <f t="shared" si="39"/>
        <v>14.479638009049777</v>
      </c>
      <c r="I258" s="9">
        <f t="shared" si="40"/>
        <v>2.4592798676107428</v>
      </c>
      <c r="J258" s="9">
        <f t="shared" si="41"/>
        <v>44.360183990707178</v>
      </c>
      <c r="L258" t="s">
        <v>449</v>
      </c>
      <c r="M258">
        <v>1.2442803231002335</v>
      </c>
      <c r="N258"/>
      <c r="O258"/>
      <c r="P258"/>
      <c r="Q258"/>
      <c r="R258"/>
      <c r="S258"/>
      <c r="T258"/>
    </row>
    <row r="259" spans="3:20" ht="15.75" thickBot="1" x14ac:dyDescent="0.3">
      <c r="C259" s="9">
        <v>-2.9957322735539909</v>
      </c>
      <c r="D259" s="9">
        <v>-3.2188758248682006</v>
      </c>
      <c r="F259" s="9">
        <v>6.07</v>
      </c>
      <c r="G259" s="9">
        <v>2.68</v>
      </c>
      <c r="H259" s="9">
        <f t="shared" si="39"/>
        <v>55.848434925864908</v>
      </c>
      <c r="I259" s="9">
        <f t="shared" si="40"/>
        <v>3.2009018859054215</v>
      </c>
      <c r="J259" s="9">
        <f t="shared" si="41"/>
        <v>47.266855256912329</v>
      </c>
      <c r="L259" s="51" t="s">
        <v>450</v>
      </c>
      <c r="M259" s="51">
        <v>7</v>
      </c>
      <c r="N259"/>
      <c r="O259"/>
      <c r="P259"/>
      <c r="Q259"/>
      <c r="R259"/>
      <c r="S259"/>
      <c r="T259"/>
    </row>
    <row r="260" spans="3:20" x14ac:dyDescent="0.25">
      <c r="L260"/>
      <c r="M260"/>
      <c r="N260"/>
      <c r="O260"/>
      <c r="P260"/>
      <c r="Q260"/>
      <c r="R260"/>
      <c r="S260"/>
      <c r="T260"/>
    </row>
    <row r="261" spans="3:20" ht="15.75" thickBot="1" x14ac:dyDescent="0.3">
      <c r="L261" t="s">
        <v>451</v>
      </c>
      <c r="M261"/>
      <c r="N261"/>
      <c r="O261"/>
      <c r="P261"/>
      <c r="Q261"/>
      <c r="R261"/>
      <c r="S261"/>
      <c r="T261"/>
    </row>
    <row r="262" spans="3:20" x14ac:dyDescent="0.25">
      <c r="L262" s="52"/>
      <c r="M262" s="52" t="s">
        <v>455</v>
      </c>
      <c r="N262" s="52" t="s">
        <v>456</v>
      </c>
      <c r="O262" s="52" t="s">
        <v>457</v>
      </c>
      <c r="P262" s="52" t="s">
        <v>458</v>
      </c>
      <c r="Q262" s="52" t="s">
        <v>459</v>
      </c>
      <c r="R262"/>
      <c r="S262"/>
      <c r="T262"/>
    </row>
    <row r="263" spans="3:20" x14ac:dyDescent="0.25">
      <c r="L263" t="s">
        <v>452</v>
      </c>
      <c r="M263">
        <v>1</v>
      </c>
      <c r="N263">
        <v>13.91350836988163</v>
      </c>
      <c r="O263">
        <v>13.91350836988163</v>
      </c>
      <c r="P263">
        <v>8.9866988203591411</v>
      </c>
      <c r="Q263">
        <v>3.0176056269909456E-2</v>
      </c>
      <c r="R263"/>
      <c r="S263"/>
      <c r="T263"/>
    </row>
    <row r="264" spans="3:20" x14ac:dyDescent="0.25">
      <c r="L264" t="s">
        <v>453</v>
      </c>
      <c r="M264">
        <v>5</v>
      </c>
      <c r="N264">
        <v>7.7411676122721085</v>
      </c>
      <c r="O264">
        <v>1.5482335224544217</v>
      </c>
      <c r="P264"/>
      <c r="Q264"/>
      <c r="R264"/>
      <c r="S264"/>
      <c r="T264"/>
    </row>
    <row r="265" spans="3:20" ht="15.75" thickBot="1" x14ac:dyDescent="0.3">
      <c r="L265" s="51" t="s">
        <v>415</v>
      </c>
      <c r="M265" s="51">
        <v>6</v>
      </c>
      <c r="N265" s="51">
        <v>21.654675982153737</v>
      </c>
      <c r="O265" s="51"/>
      <c r="P265" s="51"/>
      <c r="Q265" s="51"/>
      <c r="R265"/>
      <c r="S265"/>
      <c r="T265"/>
    </row>
    <row r="266" spans="3:20" ht="15.75" thickBot="1" x14ac:dyDescent="0.3">
      <c r="L266"/>
      <c r="M266"/>
      <c r="N266"/>
      <c r="O266"/>
      <c r="P266"/>
      <c r="Q266"/>
      <c r="R266"/>
      <c r="S266"/>
      <c r="T266"/>
    </row>
    <row r="267" spans="3:20" x14ac:dyDescent="0.25">
      <c r="L267" s="52"/>
      <c r="M267" s="52" t="s">
        <v>460</v>
      </c>
      <c r="N267" s="52" t="s">
        <v>449</v>
      </c>
      <c r="O267" s="52" t="s">
        <v>461</v>
      </c>
      <c r="P267" s="52" t="s">
        <v>462</v>
      </c>
      <c r="Q267" s="52" t="s">
        <v>463</v>
      </c>
      <c r="R267" s="52" t="s">
        <v>464</v>
      </c>
      <c r="S267" s="52" t="s">
        <v>465</v>
      </c>
      <c r="T267" s="52" t="s">
        <v>466</v>
      </c>
    </row>
    <row r="268" spans="3:20" x14ac:dyDescent="0.25">
      <c r="L268" t="s">
        <v>454</v>
      </c>
      <c r="M268">
        <v>-0.33490328553520632</v>
      </c>
      <c r="N268">
        <v>0.53061588002926763</v>
      </c>
      <c r="O268">
        <v>-0.63115956031457965</v>
      </c>
      <c r="P268">
        <v>0.5556597053015796</v>
      </c>
      <c r="Q268">
        <v>-1.6988948284386198</v>
      </c>
      <c r="R268">
        <v>1.0290882573682072</v>
      </c>
      <c r="S268">
        <v>-1.6988948284386198</v>
      </c>
      <c r="T268">
        <v>1.0290882573682072</v>
      </c>
    </row>
    <row r="269" spans="3:20" ht="15.75" thickBot="1" x14ac:dyDescent="0.3">
      <c r="L269" s="51" t="s">
        <v>467</v>
      </c>
      <c r="M269" s="51">
        <v>0.83085853848672264</v>
      </c>
      <c r="N269" s="51">
        <v>0.27715772881969741</v>
      </c>
      <c r="O269" s="51">
        <v>2.9977823170402385</v>
      </c>
      <c r="P269" s="51">
        <v>3.0176056269909456E-2</v>
      </c>
      <c r="Q269" s="51">
        <v>0.11840191517659282</v>
      </c>
      <c r="R269" s="51">
        <v>1.5433151617968526</v>
      </c>
      <c r="S269" s="51">
        <v>0.11840191517659282</v>
      </c>
      <c r="T269" s="51">
        <v>1.5433151617968526</v>
      </c>
    </row>
    <row r="270" spans="3:20" x14ac:dyDescent="0.25">
      <c r="L270"/>
      <c r="M270"/>
      <c r="N270"/>
      <c r="O270"/>
      <c r="P270"/>
      <c r="Q270"/>
      <c r="R270"/>
      <c r="S270"/>
      <c r="T270"/>
    </row>
    <row r="271" spans="3:20" x14ac:dyDescent="0.25">
      <c r="L271"/>
      <c r="M271"/>
      <c r="N271"/>
      <c r="O271"/>
      <c r="P271"/>
      <c r="Q271"/>
      <c r="R271"/>
      <c r="S271"/>
      <c r="T271"/>
    </row>
    <row r="272" spans="3:20" x14ac:dyDescent="0.25">
      <c r="L272"/>
      <c r="M272"/>
      <c r="N272"/>
      <c r="O272"/>
      <c r="P272"/>
      <c r="Q272"/>
      <c r="R272"/>
      <c r="S272"/>
      <c r="T272"/>
    </row>
    <row r="276" spans="1:20" x14ac:dyDescent="0.25">
      <c r="A276" s="37" t="s">
        <v>472</v>
      </c>
    </row>
    <row r="279" spans="1:20" x14ac:dyDescent="0.25">
      <c r="A279" s="9" t="s">
        <v>110</v>
      </c>
      <c r="B279" s="9" t="s">
        <v>438</v>
      </c>
      <c r="C279" s="9" t="s">
        <v>439</v>
      </c>
      <c r="D279" s="9" t="s">
        <v>440</v>
      </c>
      <c r="F279" s="9" t="s">
        <v>50</v>
      </c>
      <c r="G279" s="9" t="s">
        <v>51</v>
      </c>
      <c r="H279" s="9" t="s">
        <v>441</v>
      </c>
      <c r="I279" s="9" t="s">
        <v>442</v>
      </c>
      <c r="J279" s="9" t="s">
        <v>443</v>
      </c>
      <c r="L279" t="s">
        <v>444</v>
      </c>
      <c r="M279"/>
      <c r="N279"/>
      <c r="O279"/>
      <c r="P279"/>
      <c r="Q279"/>
      <c r="R279"/>
      <c r="S279"/>
      <c r="T279"/>
    </row>
    <row r="280" spans="1:20" ht="15.75" thickBot="1" x14ac:dyDescent="0.3">
      <c r="A280" s="9" t="s">
        <v>129</v>
      </c>
      <c r="B280" s="9" t="s">
        <v>177</v>
      </c>
      <c r="C280" s="9" cm="1">
        <f t="array" ref="C280:D291">LN(_xlfn.CHOOSECOLS(_xlfn._xlws.FILTER(Database!$X$2:$AD$508,(Database!$F$2:$F$508=$A$280)*(Database!$N$2:$N$508=$B$280)*(ISBLANK(Database!$AJ$2:$AJ$508))*(Database!$AI$2:$AI$508="mg/L")),1,7))</f>
        <v>2.7317667277195259</v>
      </c>
      <c r="D280" s="9">
        <v>2.2864557110641619</v>
      </c>
      <c r="F280" s="9" cm="1">
        <f t="array" ref="F280:G291">_xlfn._xlws.SORT(_xlfn.CHOOSECOLS(_xlfn._xlws.FILTER(Database!$X$2:$AD$508,(Database!$F$2:$F$508=$A$280)*(Database!$N$2:$N$508=$B$280)*(ISBLANK(Database!$AJ$2:$AJ$508))*(Database!$AI$2:$AI$508="mg/L")),1,7))</f>
        <v>1.07</v>
      </c>
      <c r="G280" s="9">
        <v>0.88</v>
      </c>
      <c r="H280" s="9">
        <f>(F280-G280)/F280*100</f>
        <v>17.757009345794398</v>
      </c>
      <c r="I280" s="9">
        <f>EXP($M$295+$M$296*LN(F280))</f>
        <v>0.88771300219731075</v>
      </c>
      <c r="J280" s="9">
        <f>(F280-I280)/F280*100</f>
        <v>17.036168018942927</v>
      </c>
      <c r="L280"/>
      <c r="M280"/>
      <c r="N280"/>
      <c r="O280"/>
      <c r="P280"/>
      <c r="Q280"/>
      <c r="R280"/>
      <c r="S280"/>
      <c r="T280"/>
    </row>
    <row r="281" spans="1:20" x14ac:dyDescent="0.25">
      <c r="C281" s="9">
        <v>0.41871033485818504</v>
      </c>
      <c r="D281" s="9">
        <v>2.9558802241544429E-2</v>
      </c>
      <c r="F281" s="9">
        <v>1.21</v>
      </c>
      <c r="G281" s="9">
        <v>1.1599999999999999</v>
      </c>
      <c r="H281" s="9">
        <f t="shared" ref="H281:H287" si="42">(F281-G281)/F281*100</f>
        <v>4.1322314049586817</v>
      </c>
      <c r="I281" s="9">
        <f t="shared" ref="I281:I287" si="43">EXP($M$295+$M$296*LN(F281))</f>
        <v>0.9781123862214598</v>
      </c>
      <c r="J281" s="9">
        <f t="shared" ref="J281:J287" si="44">(F281-I281)/F281*100</f>
        <v>19.164265601532247</v>
      </c>
      <c r="L281" s="53" t="s">
        <v>445</v>
      </c>
      <c r="M281" s="53"/>
      <c r="N281"/>
      <c r="O281"/>
      <c r="P281"/>
      <c r="Q281"/>
      <c r="R281"/>
      <c r="S281"/>
      <c r="T281"/>
    </row>
    <row r="282" spans="1:20" x14ac:dyDescent="0.25">
      <c r="C282" s="9">
        <v>6.7658648473814864E-2</v>
      </c>
      <c r="D282" s="9">
        <v>-0.12783337150988489</v>
      </c>
      <c r="F282" s="9">
        <v>1.21</v>
      </c>
      <c r="G282" s="9">
        <v>1.1299999999999999</v>
      </c>
      <c r="H282" s="9">
        <f t="shared" si="42"/>
        <v>6.6115702479338898</v>
      </c>
      <c r="I282" s="9">
        <f t="shared" si="43"/>
        <v>0.9781123862214598</v>
      </c>
      <c r="J282" s="9">
        <f t="shared" si="44"/>
        <v>19.164265601532247</v>
      </c>
      <c r="L282" t="s">
        <v>446</v>
      </c>
      <c r="M282">
        <v>0.94958632376955476</v>
      </c>
      <c r="N282"/>
      <c r="O282"/>
      <c r="P282"/>
      <c r="Q282"/>
      <c r="R282"/>
      <c r="S282"/>
      <c r="T282"/>
    </row>
    <row r="283" spans="1:20" x14ac:dyDescent="0.25">
      <c r="C283" s="9">
        <v>1.7101878155342434</v>
      </c>
      <c r="D283" s="9">
        <v>0.75141608868392118</v>
      </c>
      <c r="F283" s="9">
        <v>1.21</v>
      </c>
      <c r="G283" s="9">
        <v>0.93</v>
      </c>
      <c r="H283" s="9">
        <f t="shared" si="42"/>
        <v>23.140495867768589</v>
      </c>
      <c r="I283" s="9">
        <f t="shared" si="43"/>
        <v>0.9781123862214598</v>
      </c>
      <c r="J283" s="9">
        <f t="shared" si="44"/>
        <v>19.164265601532247</v>
      </c>
      <c r="L283" t="s">
        <v>447</v>
      </c>
      <c r="M283">
        <v>0.90171418629017774</v>
      </c>
      <c r="N283"/>
      <c r="O283"/>
      <c r="P283"/>
      <c r="Q283"/>
      <c r="R283"/>
      <c r="S283"/>
      <c r="T283"/>
    </row>
    <row r="284" spans="1:20" x14ac:dyDescent="0.25">
      <c r="C284" s="9">
        <v>1.7101878155342434</v>
      </c>
      <c r="D284" s="9">
        <v>0.96698384618967315</v>
      </c>
      <c r="F284" s="9">
        <v>1.21</v>
      </c>
      <c r="G284" s="9">
        <v>0.98</v>
      </c>
      <c r="H284" s="9">
        <f t="shared" si="42"/>
        <v>19.008264462809915</v>
      </c>
      <c r="I284" s="9">
        <f t="shared" si="43"/>
        <v>0.9781123862214598</v>
      </c>
      <c r="J284" s="9">
        <f t="shared" si="44"/>
        <v>19.164265601532247</v>
      </c>
      <c r="L284" t="s">
        <v>448</v>
      </c>
      <c r="M284">
        <v>0.89188560491919555</v>
      </c>
      <c r="N284"/>
      <c r="O284"/>
      <c r="P284"/>
      <c r="Q284"/>
      <c r="R284"/>
      <c r="S284"/>
      <c r="T284"/>
    </row>
    <row r="285" spans="1:20" x14ac:dyDescent="0.25">
      <c r="C285" s="9">
        <v>1.5686159179138452</v>
      </c>
      <c r="D285" s="9">
        <v>0.81977983149331135</v>
      </c>
      <c r="F285" s="9">
        <v>1.21</v>
      </c>
      <c r="G285" s="9">
        <v>1.02</v>
      </c>
      <c r="H285" s="9">
        <f t="shared" si="42"/>
        <v>15.70247933884297</v>
      </c>
      <c r="I285" s="9">
        <f t="shared" si="43"/>
        <v>0.9781123862214598</v>
      </c>
      <c r="J285" s="9">
        <f t="shared" si="44"/>
        <v>19.164265601532247</v>
      </c>
      <c r="L285" t="s">
        <v>449</v>
      </c>
      <c r="M285">
        <v>0.24704972288194826</v>
      </c>
      <c r="N285"/>
      <c r="O285"/>
      <c r="P285"/>
      <c r="Q285"/>
      <c r="R285"/>
      <c r="S285"/>
      <c r="T285"/>
    </row>
    <row r="286" spans="1:20" ht="15.75" thickBot="1" x14ac:dyDescent="0.3">
      <c r="C286" s="9">
        <v>1.5686159179138452</v>
      </c>
      <c r="D286" s="9">
        <v>1.4678743481123135</v>
      </c>
      <c r="F286" s="9">
        <v>1.52</v>
      </c>
      <c r="G286" s="9">
        <v>1.03</v>
      </c>
      <c r="H286" s="9">
        <f t="shared" si="42"/>
        <v>32.236842105263158</v>
      </c>
      <c r="I286" s="9">
        <f t="shared" si="43"/>
        <v>1.1708813764978432</v>
      </c>
      <c r="J286" s="9">
        <f t="shared" si="44"/>
        <v>22.968330493562949</v>
      </c>
      <c r="L286" s="51" t="s">
        <v>450</v>
      </c>
      <c r="M286" s="51">
        <v>12</v>
      </c>
      <c r="N286"/>
      <c r="O286"/>
      <c r="P286"/>
      <c r="Q286"/>
      <c r="R286"/>
      <c r="S286"/>
      <c r="T286"/>
    </row>
    <row r="287" spans="1:20" x14ac:dyDescent="0.25">
      <c r="C287" s="9">
        <v>0.1906203596086497</v>
      </c>
      <c r="D287" s="9">
        <v>0.14842000511827322</v>
      </c>
      <c r="F287" s="9">
        <v>4.8</v>
      </c>
      <c r="G287" s="9">
        <v>2.27</v>
      </c>
      <c r="H287" s="9">
        <f t="shared" si="42"/>
        <v>52.708333333333336</v>
      </c>
      <c r="I287" s="9">
        <f t="shared" si="43"/>
        <v>2.8998285051882648</v>
      </c>
      <c r="J287" s="9">
        <f t="shared" si="44"/>
        <v>39.58690614191115</v>
      </c>
      <c r="L287"/>
      <c r="M287"/>
      <c r="N287"/>
      <c r="O287"/>
      <c r="P287"/>
      <c r="Q287"/>
      <c r="R287"/>
      <c r="S287"/>
      <c r="T287"/>
    </row>
    <row r="288" spans="1:20" ht="15.75" thickBot="1" x14ac:dyDescent="0.3">
      <c r="C288" s="9">
        <v>0.1906203596086497</v>
      </c>
      <c r="D288" s="9">
        <v>0.12221763272424911</v>
      </c>
      <c r="F288" s="9">
        <v>4.8</v>
      </c>
      <c r="G288" s="9">
        <v>4.34</v>
      </c>
      <c r="H288" s="9">
        <f t="shared" ref="H288:H291" si="45">(F288-G288)/F288*100</f>
        <v>9.5833333333333321</v>
      </c>
      <c r="I288" s="9">
        <f t="shared" ref="I288:I291" si="46">EXP($M$295+$M$296*LN(F288))</f>
        <v>2.8998285051882648</v>
      </c>
      <c r="J288" s="9">
        <f t="shared" ref="J288:J291" si="47">(F288-I288)/F288*100</f>
        <v>39.58690614191115</v>
      </c>
      <c r="L288" t="s">
        <v>451</v>
      </c>
      <c r="M288"/>
      <c r="N288"/>
      <c r="O288"/>
      <c r="P288"/>
      <c r="Q288"/>
      <c r="R288"/>
      <c r="S288"/>
      <c r="T288"/>
    </row>
    <row r="289" spans="1:20" x14ac:dyDescent="0.25">
      <c r="C289" s="9">
        <v>0.1906203596086497</v>
      </c>
      <c r="D289" s="9">
        <v>-7.2570692834835374E-2</v>
      </c>
      <c r="F289" s="9">
        <v>5.53</v>
      </c>
      <c r="G289" s="9">
        <v>2.12</v>
      </c>
      <c r="H289" s="9">
        <f t="shared" si="45"/>
        <v>61.66365280289331</v>
      </c>
      <c r="I289" s="9">
        <f t="shared" si="46"/>
        <v>3.2423713425408658</v>
      </c>
      <c r="J289" s="9">
        <f t="shared" si="47"/>
        <v>41.36760682566247</v>
      </c>
      <c r="L289" s="52"/>
      <c r="M289" s="52" t="s">
        <v>455</v>
      </c>
      <c r="N289" s="52" t="s">
        <v>456</v>
      </c>
      <c r="O289" s="52" t="s">
        <v>457</v>
      </c>
      <c r="P289" s="52" t="s">
        <v>458</v>
      </c>
      <c r="Q289" s="52" t="s">
        <v>459</v>
      </c>
      <c r="R289"/>
      <c r="S289"/>
      <c r="T289"/>
    </row>
    <row r="290" spans="1:20" x14ac:dyDescent="0.25">
      <c r="C290" s="9">
        <v>0.1906203596086497</v>
      </c>
      <c r="D290" s="9">
        <v>-2.0202707317519466E-2</v>
      </c>
      <c r="F290" s="9">
        <v>5.53</v>
      </c>
      <c r="G290" s="9">
        <v>2.63</v>
      </c>
      <c r="H290" s="9">
        <f t="shared" si="45"/>
        <v>52.44122965641953</v>
      </c>
      <c r="I290" s="9">
        <f t="shared" si="46"/>
        <v>3.2423713425408658</v>
      </c>
      <c r="J290" s="9">
        <f t="shared" si="47"/>
        <v>41.36760682566247</v>
      </c>
      <c r="L290" t="s">
        <v>452</v>
      </c>
      <c r="M290">
        <v>1</v>
      </c>
      <c r="N290">
        <v>5.5994685135616784</v>
      </c>
      <c r="O290">
        <v>5.5994685135616784</v>
      </c>
      <c r="P290">
        <v>91.744083123978342</v>
      </c>
      <c r="Q290">
        <v>2.3558488883796426E-6</v>
      </c>
      <c r="R290"/>
      <c r="S290"/>
      <c r="T290"/>
    </row>
    <row r="291" spans="1:20" x14ac:dyDescent="0.25">
      <c r="C291" s="9">
        <v>0.1906203596086497</v>
      </c>
      <c r="D291" s="9">
        <v>1.980262729617973E-2</v>
      </c>
      <c r="F291" s="9">
        <v>15.36</v>
      </c>
      <c r="G291" s="9">
        <v>9.84</v>
      </c>
      <c r="H291" s="9">
        <f t="shared" si="45"/>
        <v>35.9375</v>
      </c>
      <c r="I291" s="9">
        <f t="shared" si="46"/>
        <v>7.2571886730565778</v>
      </c>
      <c r="J291" s="9">
        <f t="shared" si="47"/>
        <v>52.752677909787892</v>
      </c>
      <c r="L291" t="s">
        <v>453</v>
      </c>
      <c r="M291">
        <v>10</v>
      </c>
      <c r="N291">
        <v>0.61033565576047433</v>
      </c>
      <c r="O291">
        <v>6.103356557604743E-2</v>
      </c>
      <c r="P291"/>
      <c r="Q291"/>
      <c r="R291"/>
      <c r="S291"/>
      <c r="T291"/>
    </row>
    <row r="292" spans="1:20" ht="15.75" thickBot="1" x14ac:dyDescent="0.3">
      <c r="L292" s="51" t="s">
        <v>415</v>
      </c>
      <c r="M292" s="51">
        <v>11</v>
      </c>
      <c r="N292" s="51">
        <v>6.2098041693221528</v>
      </c>
      <c r="O292" s="51"/>
      <c r="P292" s="51"/>
      <c r="Q292" s="51"/>
      <c r="R292"/>
      <c r="S292"/>
      <c r="T292"/>
    </row>
    <row r="293" spans="1:20" ht="15.75" thickBot="1" x14ac:dyDescent="0.3">
      <c r="L293"/>
      <c r="M293"/>
      <c r="N293"/>
      <c r="O293"/>
      <c r="P293"/>
      <c r="Q293"/>
      <c r="R293"/>
      <c r="S293"/>
      <c r="T293"/>
    </row>
    <row r="294" spans="1:20" x14ac:dyDescent="0.25">
      <c r="L294" s="52"/>
      <c r="M294" s="52" t="s">
        <v>460</v>
      </c>
      <c r="N294" s="52" t="s">
        <v>449</v>
      </c>
      <c r="O294" s="52" t="s">
        <v>461</v>
      </c>
      <c r="P294" s="52" t="s">
        <v>462</v>
      </c>
      <c r="Q294" s="52" t="s">
        <v>463</v>
      </c>
      <c r="R294" s="52" t="s">
        <v>464</v>
      </c>
      <c r="S294" s="52" t="s">
        <v>465</v>
      </c>
      <c r="T294" s="52" t="s">
        <v>466</v>
      </c>
    </row>
    <row r="295" spans="1:20" x14ac:dyDescent="0.25">
      <c r="L295" t="s">
        <v>454</v>
      </c>
      <c r="M295">
        <v>-0.17246705872382284</v>
      </c>
      <c r="N295">
        <v>0.10249671246871675</v>
      </c>
      <c r="O295">
        <v>-1.6826594197005285</v>
      </c>
      <c r="P295">
        <v>0.12335183927823599</v>
      </c>
      <c r="Q295">
        <v>-0.40084396597623662</v>
      </c>
      <c r="R295">
        <v>5.5909848528590961E-2</v>
      </c>
      <c r="S295">
        <v>-0.40084396597623662</v>
      </c>
      <c r="T295">
        <v>5.5909848528590961E-2</v>
      </c>
    </row>
    <row r="296" spans="1:20" ht="15.75" thickBot="1" x14ac:dyDescent="0.3">
      <c r="L296" s="51" t="s">
        <v>467</v>
      </c>
      <c r="M296" s="51">
        <v>0.78866894291812906</v>
      </c>
      <c r="N296" s="51">
        <v>8.2339022453373878E-2</v>
      </c>
      <c r="O296" s="51">
        <v>9.5783131669401183</v>
      </c>
      <c r="P296" s="51">
        <v>2.3558488883796341E-6</v>
      </c>
      <c r="Q296" s="51">
        <v>0.60520616795519655</v>
      </c>
      <c r="R296" s="51">
        <v>0.97213171788106156</v>
      </c>
      <c r="S296" s="51">
        <v>0.60520616795519655</v>
      </c>
      <c r="T296" s="51">
        <v>0.97213171788106156</v>
      </c>
    </row>
    <row r="297" spans="1:20" x14ac:dyDescent="0.25">
      <c r="L297"/>
      <c r="M297"/>
      <c r="N297"/>
      <c r="O297"/>
      <c r="P297"/>
      <c r="Q297"/>
      <c r="R297"/>
      <c r="S297"/>
      <c r="T297"/>
    </row>
    <row r="298" spans="1:20" x14ac:dyDescent="0.25">
      <c r="L298"/>
      <c r="M298"/>
      <c r="N298"/>
      <c r="O298"/>
      <c r="P298"/>
      <c r="Q298"/>
      <c r="R298"/>
      <c r="S298"/>
      <c r="T298"/>
    </row>
    <row r="299" spans="1:20" x14ac:dyDescent="0.25">
      <c r="L299"/>
      <c r="M299"/>
      <c r="N299"/>
      <c r="O299"/>
      <c r="P299"/>
      <c r="Q299"/>
      <c r="R299"/>
      <c r="S299"/>
      <c r="T299"/>
    </row>
    <row r="300" spans="1:20" x14ac:dyDescent="0.25">
      <c r="A300" s="9" t="s">
        <v>110</v>
      </c>
      <c r="B300" s="9" t="s">
        <v>438</v>
      </c>
      <c r="C300" s="9" t="s">
        <v>439</v>
      </c>
      <c r="D300" s="9" t="s">
        <v>440</v>
      </c>
      <c r="F300" s="9" t="s">
        <v>50</v>
      </c>
      <c r="G300" s="9" t="s">
        <v>51</v>
      </c>
      <c r="H300" s="9" t="s">
        <v>441</v>
      </c>
      <c r="I300" s="9" t="s">
        <v>442</v>
      </c>
      <c r="J300" s="9" t="s">
        <v>443</v>
      </c>
      <c r="L300" t="s">
        <v>444</v>
      </c>
      <c r="M300"/>
      <c r="N300"/>
      <c r="O300"/>
      <c r="P300"/>
      <c r="Q300"/>
      <c r="R300"/>
      <c r="S300"/>
      <c r="T300"/>
    </row>
    <row r="301" spans="1:20" ht="15.75" thickBot="1" x14ac:dyDescent="0.3">
      <c r="A301" s="9" t="s">
        <v>127</v>
      </c>
      <c r="B301" s="9" t="s">
        <v>177</v>
      </c>
      <c r="C301" s="9" cm="1">
        <f t="array" ref="C301:D319">LN(_xlfn.CHOOSECOLS(_xlfn._xlws.FILTER(Database!$X$2:$AD$508,(Database!$F$2:$F$508=$A$301)*(Database!$N$2:$N$508=$B$301)*(ISBLANK(Database!$AJ$2:$AJ$508))*(Database!$AI$2:$AI$508="mg/L")),1,7))</f>
        <v>1.6370530794670737</v>
      </c>
      <c r="D301" s="9">
        <v>0.79750719588418817</v>
      </c>
      <c r="F301" s="9" cm="1">
        <f t="array" ref="F301:G319">_xlfn._xlws.SORT(_xlfn.CHOOSECOLS(_xlfn._xlws.FILTER(Database!$X$2:$AD$508,(Database!$F$2:$F$508=$A$301)*(Database!$N$2:$N$508=$B$301)*(ISBLANK(Database!$AJ$2:$AJ$508))*(Database!$AI$2:$AI$508="mg/L")),1,7))</f>
        <v>0.14000000000000001</v>
      </c>
      <c r="G301" s="9">
        <v>0.33</v>
      </c>
      <c r="H301" s="9">
        <f>(F301-G301)/F301*100</f>
        <v>-135.71428571428569</v>
      </c>
      <c r="I301" s="9">
        <f>EXP($M$316+$M$317*LN(F301))</f>
        <v>0.16721717137684206</v>
      </c>
      <c r="J301" s="9">
        <f>(F301-I301)/F301*100</f>
        <v>-19.440836697744313</v>
      </c>
      <c r="L301"/>
      <c r="M301"/>
      <c r="N301"/>
      <c r="O301"/>
      <c r="P301"/>
      <c r="Q301"/>
      <c r="R301"/>
      <c r="S301"/>
      <c r="T301"/>
    </row>
    <row r="302" spans="1:20" x14ac:dyDescent="0.25">
      <c r="C302" s="9">
        <v>1.1410330045520618</v>
      </c>
      <c r="D302" s="9">
        <v>0.14842000511827322</v>
      </c>
      <c r="F302" s="9">
        <v>0.14000000000000001</v>
      </c>
      <c r="G302" s="9">
        <v>0.28000000000000003</v>
      </c>
      <c r="H302" s="9">
        <f t="shared" ref="H302:H315" si="48">(F302-G302)/F302*100</f>
        <v>-100</v>
      </c>
      <c r="I302" s="9">
        <f t="shared" ref="I302:I315" si="49">EXP($M$316+$M$317*LN(F302))</f>
        <v>0.16721717137684206</v>
      </c>
      <c r="J302" s="9">
        <f t="shared" ref="J302:J315" si="50">(F302-I302)/F302*100</f>
        <v>-19.440836697744313</v>
      </c>
      <c r="L302" s="53" t="s">
        <v>445</v>
      </c>
      <c r="M302" s="53"/>
      <c r="N302"/>
      <c r="O302"/>
      <c r="P302"/>
      <c r="Q302"/>
      <c r="R302"/>
      <c r="S302"/>
      <c r="T302"/>
    </row>
    <row r="303" spans="1:20" x14ac:dyDescent="0.25">
      <c r="C303" s="9">
        <v>0.70803579305369591</v>
      </c>
      <c r="D303" s="9">
        <v>-0.12897038129696006</v>
      </c>
      <c r="F303" s="9">
        <v>0.14000000000000001</v>
      </c>
      <c r="G303" s="9">
        <v>0.17</v>
      </c>
      <c r="H303" s="9">
        <f t="shared" si="48"/>
        <v>-21.428571428571423</v>
      </c>
      <c r="I303" s="9">
        <f t="shared" si="49"/>
        <v>0.16721717137684206</v>
      </c>
      <c r="J303" s="9">
        <f t="shared" si="50"/>
        <v>-19.440836697744313</v>
      </c>
      <c r="L303" t="s">
        <v>446</v>
      </c>
      <c r="M303">
        <v>0.68719417905943525</v>
      </c>
      <c r="N303"/>
      <c r="O303"/>
      <c r="P303"/>
      <c r="Q303"/>
      <c r="R303"/>
      <c r="S303"/>
      <c r="T303"/>
    </row>
    <row r="304" spans="1:20" x14ac:dyDescent="0.25">
      <c r="C304" s="9">
        <v>-1.7719568419318752</v>
      </c>
      <c r="D304" s="9">
        <v>-1.8325814637483102</v>
      </c>
      <c r="F304" s="9">
        <v>0.14000000000000001</v>
      </c>
      <c r="G304" s="9">
        <v>0.17</v>
      </c>
      <c r="H304" s="9">
        <f t="shared" si="48"/>
        <v>-21.428571428571423</v>
      </c>
      <c r="I304" s="9">
        <f t="shared" si="49"/>
        <v>0.16721717137684206</v>
      </c>
      <c r="J304" s="9">
        <f t="shared" si="50"/>
        <v>-19.440836697744313</v>
      </c>
      <c r="L304" t="s">
        <v>447</v>
      </c>
      <c r="M304">
        <v>0.47223583973317118</v>
      </c>
      <c r="N304"/>
      <c r="O304"/>
      <c r="P304"/>
      <c r="Q304"/>
      <c r="R304"/>
      <c r="S304"/>
      <c r="T304"/>
    </row>
    <row r="305" spans="3:20" x14ac:dyDescent="0.25">
      <c r="C305" s="9">
        <v>-0.75502258427803282</v>
      </c>
      <c r="D305" s="9">
        <v>-0.6348782724359695</v>
      </c>
      <c r="F305" s="9">
        <v>0.14000000000000001</v>
      </c>
      <c r="G305" s="9">
        <v>0.17</v>
      </c>
      <c r="H305" s="9">
        <f t="shared" si="48"/>
        <v>-21.428571428571423</v>
      </c>
      <c r="I305" s="9">
        <f t="shared" si="49"/>
        <v>0.16721717137684206</v>
      </c>
      <c r="J305" s="9">
        <f t="shared" si="50"/>
        <v>-19.440836697744313</v>
      </c>
      <c r="L305" t="s">
        <v>448</v>
      </c>
      <c r="M305">
        <v>0.44119088912924009</v>
      </c>
      <c r="N305"/>
      <c r="O305"/>
      <c r="P305"/>
      <c r="Q305"/>
      <c r="R305"/>
      <c r="S305"/>
      <c r="T305"/>
    </row>
    <row r="306" spans="3:20" x14ac:dyDescent="0.25">
      <c r="C306" s="9">
        <v>-1.8971199848858813</v>
      </c>
      <c r="D306" s="9">
        <v>-2.4079456086518722</v>
      </c>
      <c r="F306" s="9">
        <v>0.15</v>
      </c>
      <c r="G306" s="9">
        <v>0.09</v>
      </c>
      <c r="H306" s="9">
        <f t="shared" si="48"/>
        <v>40</v>
      </c>
      <c r="I306" s="9">
        <f t="shared" si="49"/>
        <v>0.17406811471568409</v>
      </c>
      <c r="J306" s="9">
        <f t="shared" si="50"/>
        <v>-16.045409810456064</v>
      </c>
      <c r="L306" t="s">
        <v>449</v>
      </c>
      <c r="M306">
        <v>0.70951515225381323</v>
      </c>
      <c r="N306"/>
      <c r="O306"/>
      <c r="P306"/>
      <c r="Q306"/>
      <c r="R306"/>
      <c r="S306"/>
      <c r="T306"/>
    </row>
    <row r="307" spans="3:20" ht="15.75" thickBot="1" x14ac:dyDescent="0.3">
      <c r="C307" s="9">
        <v>-1.7719568419318752</v>
      </c>
      <c r="D307" s="9">
        <v>-1.7719568419318752</v>
      </c>
      <c r="F307" s="9">
        <v>0.17</v>
      </c>
      <c r="G307" s="9">
        <v>0.16</v>
      </c>
      <c r="H307" s="9">
        <f t="shared" si="48"/>
        <v>5.8823529411764754</v>
      </c>
      <c r="I307" s="9">
        <f t="shared" si="49"/>
        <v>0.18722116532776437</v>
      </c>
      <c r="J307" s="9">
        <f t="shared" si="50"/>
        <v>-10.13009725162609</v>
      </c>
      <c r="L307" s="51" t="s">
        <v>450</v>
      </c>
      <c r="M307" s="51">
        <v>19</v>
      </c>
      <c r="N307"/>
      <c r="O307"/>
      <c r="P307"/>
      <c r="Q307"/>
      <c r="R307"/>
      <c r="S307"/>
      <c r="T307"/>
    </row>
    <row r="308" spans="3:20" x14ac:dyDescent="0.25">
      <c r="C308" s="9">
        <v>-0.59783700075562041</v>
      </c>
      <c r="D308" s="9">
        <v>-1.2378743560016174</v>
      </c>
      <c r="F308" s="9">
        <v>0.17</v>
      </c>
      <c r="G308" s="9">
        <v>0.17</v>
      </c>
      <c r="H308" s="9">
        <f t="shared" si="48"/>
        <v>0</v>
      </c>
      <c r="I308" s="9">
        <f t="shared" si="49"/>
        <v>0.18722116532776437</v>
      </c>
      <c r="J308" s="9">
        <f t="shared" si="50"/>
        <v>-10.13009725162609</v>
      </c>
      <c r="L308"/>
      <c r="M308"/>
      <c r="N308"/>
      <c r="O308"/>
      <c r="P308"/>
      <c r="Q308"/>
      <c r="R308"/>
      <c r="S308"/>
      <c r="T308"/>
    </row>
    <row r="309" spans="3:20" ht="15.75" thickBot="1" x14ac:dyDescent="0.3">
      <c r="C309" s="9">
        <v>-0.59783700075562041</v>
      </c>
      <c r="D309" s="9">
        <v>-1.6094379124341003</v>
      </c>
      <c r="F309" s="9">
        <v>0.34</v>
      </c>
      <c r="G309" s="9">
        <v>2.2400000000000002</v>
      </c>
      <c r="H309" s="9">
        <f t="shared" si="48"/>
        <v>-558.82352941176464</v>
      </c>
      <c r="I309" s="9">
        <f t="shared" si="49"/>
        <v>0.28025409006331775</v>
      </c>
      <c r="J309" s="9">
        <f t="shared" si="50"/>
        <v>17.572326451965374</v>
      </c>
      <c r="L309" t="s">
        <v>451</v>
      </c>
      <c r="M309"/>
      <c r="N309"/>
      <c r="O309"/>
      <c r="P309"/>
      <c r="Q309"/>
      <c r="R309"/>
      <c r="S309"/>
      <c r="T309"/>
    </row>
    <row r="310" spans="3:20" x14ac:dyDescent="0.25">
      <c r="C310" s="9">
        <v>-1.0788096613719298</v>
      </c>
      <c r="D310" s="9">
        <v>0.80647586586694853</v>
      </c>
      <c r="F310" s="9">
        <v>0.34</v>
      </c>
      <c r="G310" s="9">
        <v>0.16</v>
      </c>
      <c r="H310" s="9">
        <f t="shared" si="48"/>
        <v>52.941176470588239</v>
      </c>
      <c r="I310" s="9">
        <f t="shared" si="49"/>
        <v>0.28025409006331775</v>
      </c>
      <c r="J310" s="9">
        <f t="shared" si="50"/>
        <v>17.572326451965374</v>
      </c>
      <c r="L310" s="52"/>
      <c r="M310" s="52" t="s">
        <v>455</v>
      </c>
      <c r="N310" s="52" t="s">
        <v>456</v>
      </c>
      <c r="O310" s="52" t="s">
        <v>457</v>
      </c>
      <c r="P310" s="52" t="s">
        <v>458</v>
      </c>
      <c r="Q310" s="52" t="s">
        <v>459</v>
      </c>
      <c r="R310"/>
      <c r="S310"/>
      <c r="T310"/>
    </row>
    <row r="311" spans="3:20" x14ac:dyDescent="0.25">
      <c r="C311" s="9">
        <v>-1.0788096613719298</v>
      </c>
      <c r="D311" s="9">
        <v>-1.8325814637483102</v>
      </c>
      <c r="F311" s="9">
        <v>0.438</v>
      </c>
      <c r="G311" s="9">
        <v>0.104</v>
      </c>
      <c r="H311" s="9">
        <f t="shared" si="48"/>
        <v>76.25570776255708</v>
      </c>
      <c r="I311" s="9">
        <f t="shared" si="49"/>
        <v>0.32476429007007523</v>
      </c>
      <c r="J311" s="9">
        <f t="shared" si="50"/>
        <v>25.852901810485108</v>
      </c>
      <c r="L311" t="s">
        <v>452</v>
      </c>
      <c r="M311">
        <v>1</v>
      </c>
      <c r="N311">
        <v>7.6575760782847802</v>
      </c>
      <c r="O311">
        <v>7.6575760782847802</v>
      </c>
      <c r="P311">
        <v>15.211357420339196</v>
      </c>
      <c r="Q311">
        <v>1.1512603045116085E-3</v>
      </c>
      <c r="R311"/>
      <c r="S311"/>
      <c r="T311"/>
    </row>
    <row r="312" spans="3:20" x14ac:dyDescent="0.25">
      <c r="C312" s="9">
        <v>-0.51919387343650736</v>
      </c>
      <c r="D312" s="9">
        <v>-1.4188175528254507</v>
      </c>
      <c r="F312" s="9">
        <v>0.47</v>
      </c>
      <c r="G312" s="9">
        <v>0.53</v>
      </c>
      <c r="H312" s="9">
        <f t="shared" si="48"/>
        <v>-12.765957446808523</v>
      </c>
      <c r="I312" s="9">
        <f t="shared" si="49"/>
        <v>0.33836936961344499</v>
      </c>
      <c r="J312" s="9">
        <f t="shared" si="50"/>
        <v>28.006517103522338</v>
      </c>
      <c r="L312" t="s">
        <v>453</v>
      </c>
      <c r="M312">
        <v>17</v>
      </c>
      <c r="N312">
        <v>8.5579997717217822</v>
      </c>
      <c r="O312">
        <v>0.50341175127775184</v>
      </c>
      <c r="P312"/>
      <c r="Q312"/>
      <c r="R312"/>
      <c r="S312"/>
      <c r="T312"/>
    </row>
    <row r="313" spans="3:20" ht="15.75" thickBot="1" x14ac:dyDescent="0.3">
      <c r="C313" s="9">
        <v>-0.82553636860569091</v>
      </c>
      <c r="D313" s="9">
        <v>-2.2633643798407643</v>
      </c>
      <c r="F313" s="9">
        <v>0.55000000000000004</v>
      </c>
      <c r="G313" s="9">
        <v>0.28999999999999998</v>
      </c>
      <c r="H313" s="9">
        <f t="shared" si="48"/>
        <v>47.27272727272728</v>
      </c>
      <c r="I313" s="9">
        <f t="shared" si="49"/>
        <v>0.37078368851395754</v>
      </c>
      <c r="J313" s="9">
        <f t="shared" si="50"/>
        <v>32.584783906553177</v>
      </c>
      <c r="L313" s="51" t="s">
        <v>415</v>
      </c>
      <c r="M313" s="51">
        <v>18</v>
      </c>
      <c r="N313" s="51">
        <v>16.215575850006562</v>
      </c>
      <c r="O313" s="51"/>
      <c r="P313" s="51"/>
      <c r="Q313" s="51"/>
      <c r="R313"/>
      <c r="S313"/>
      <c r="T313"/>
    </row>
    <row r="314" spans="3:20" ht="15.75" thickBot="1" x14ac:dyDescent="0.3">
      <c r="C314" s="9">
        <v>-3.0045090202987243E-3</v>
      </c>
      <c r="D314" s="9">
        <v>-1.1907275775759154</v>
      </c>
      <c r="F314" s="9">
        <v>0.55000000000000004</v>
      </c>
      <c r="G314" s="9">
        <v>0.2</v>
      </c>
      <c r="H314" s="9">
        <f t="shared" si="48"/>
        <v>63.636363636363633</v>
      </c>
      <c r="I314" s="9">
        <f t="shared" si="49"/>
        <v>0.37078368851395754</v>
      </c>
      <c r="J314" s="9">
        <f t="shared" si="50"/>
        <v>32.584783906553177</v>
      </c>
      <c r="L314"/>
      <c r="M314"/>
      <c r="N314"/>
      <c r="O314"/>
      <c r="P314"/>
      <c r="Q314"/>
      <c r="R314"/>
      <c r="S314"/>
      <c r="T314"/>
    </row>
    <row r="315" spans="3:20" x14ac:dyDescent="0.25">
      <c r="C315" s="9">
        <v>-1.9661128563728327</v>
      </c>
      <c r="D315" s="9">
        <v>-1.1086626245216111</v>
      </c>
      <c r="F315" s="9">
        <v>0.59499999999999997</v>
      </c>
      <c r="G315" s="9">
        <v>0.24199999999999999</v>
      </c>
      <c r="H315" s="9">
        <f t="shared" si="48"/>
        <v>59.327731092436977</v>
      </c>
      <c r="I315" s="9">
        <f t="shared" si="49"/>
        <v>0.38814869659084977</v>
      </c>
      <c r="J315" s="9">
        <f t="shared" si="50"/>
        <v>34.764924942714323</v>
      </c>
      <c r="L315" s="52"/>
      <c r="M315" s="52" t="s">
        <v>460</v>
      </c>
      <c r="N315" s="52" t="s">
        <v>449</v>
      </c>
      <c r="O315" s="52" t="s">
        <v>461</v>
      </c>
      <c r="P315" s="52" t="s">
        <v>462</v>
      </c>
      <c r="Q315" s="52" t="s">
        <v>463</v>
      </c>
      <c r="R315" s="52" t="s">
        <v>464</v>
      </c>
      <c r="S315" s="52" t="s">
        <v>465</v>
      </c>
      <c r="T315" s="52" t="s">
        <v>466</v>
      </c>
    </row>
    <row r="316" spans="3:20" x14ac:dyDescent="0.25">
      <c r="C316" s="9">
        <v>-1.9661128563728327</v>
      </c>
      <c r="D316" s="9">
        <v>-1.2729656758128873</v>
      </c>
      <c r="F316" s="9">
        <v>0.997</v>
      </c>
      <c r="G316" s="9">
        <v>0.30399999999999999</v>
      </c>
      <c r="H316" s="9">
        <f t="shared" ref="H316:H319" si="51">(F316-G316)/F316*100</f>
        <v>69.508525576730193</v>
      </c>
      <c r="I316" s="9">
        <f t="shared" ref="I316:I319" si="52">EXP($M$316+$M$317*LN(F316))</f>
        <v>0.524165003701072</v>
      </c>
      <c r="J316" s="9">
        <f t="shared" ref="J316:J319" si="53">(F316-I316)/F316*100</f>
        <v>47.425776960775124</v>
      </c>
      <c r="L316" t="s">
        <v>454</v>
      </c>
      <c r="M316">
        <v>-0.64420015179451851</v>
      </c>
      <c r="N316">
        <v>0.21173471311928935</v>
      </c>
      <c r="O316">
        <v>-3.0424871874059791</v>
      </c>
      <c r="P316">
        <v>7.3563879187024742E-3</v>
      </c>
      <c r="Q316">
        <v>-1.0909213479016635</v>
      </c>
      <c r="R316">
        <v>-0.19747895568737345</v>
      </c>
      <c r="S316">
        <v>-1.0909213479016635</v>
      </c>
      <c r="T316">
        <v>-0.19747895568737345</v>
      </c>
    </row>
    <row r="317" spans="3:20" ht="15.75" thickBot="1" x14ac:dyDescent="0.3">
      <c r="C317" s="9">
        <v>-1.9661128563728327</v>
      </c>
      <c r="D317" s="9">
        <v>-1.7719568419318752</v>
      </c>
      <c r="F317" s="9">
        <v>2.0299999999999998</v>
      </c>
      <c r="G317" s="9">
        <v>0.879</v>
      </c>
      <c r="H317" s="9">
        <f t="shared" si="51"/>
        <v>56.699507389162562</v>
      </c>
      <c r="I317" s="9">
        <f t="shared" si="52"/>
        <v>0.79284378893411478</v>
      </c>
      <c r="J317" s="9">
        <f t="shared" si="53"/>
        <v>60.943655717531286</v>
      </c>
      <c r="L317" s="51" t="s">
        <v>467</v>
      </c>
      <c r="M317" s="51">
        <v>0.58199188743365593</v>
      </c>
      <c r="N317" s="51">
        <v>0.14922203055497363</v>
      </c>
      <c r="O317" s="51">
        <v>3.9001740243659881</v>
      </c>
      <c r="P317" s="51">
        <v>1.1512603045116126E-3</v>
      </c>
      <c r="Q317" s="51">
        <v>0.26716092281285336</v>
      </c>
      <c r="R317" s="51">
        <v>0.89682285205445855</v>
      </c>
      <c r="S317" s="51">
        <v>0.26716092281285336</v>
      </c>
      <c r="T317" s="51">
        <v>0.89682285205445855</v>
      </c>
    </row>
    <row r="318" spans="3:20" x14ac:dyDescent="0.25">
      <c r="C318" s="9">
        <v>-1.9661128563728327</v>
      </c>
      <c r="D318" s="9">
        <v>-1.7719568419318752</v>
      </c>
      <c r="F318" s="9">
        <v>3.13</v>
      </c>
      <c r="G318" s="9">
        <v>1.1599999999999999</v>
      </c>
      <c r="H318" s="9">
        <f t="shared" si="51"/>
        <v>62.939297124600635</v>
      </c>
      <c r="I318" s="9">
        <f t="shared" si="52"/>
        <v>1.0200705587500514</v>
      </c>
      <c r="J318" s="9">
        <f t="shared" si="53"/>
        <v>67.409886301915307</v>
      </c>
      <c r="L318"/>
      <c r="M318"/>
      <c r="N318"/>
      <c r="O318"/>
      <c r="P318"/>
      <c r="Q318"/>
      <c r="R318"/>
      <c r="S318"/>
      <c r="T318"/>
    </row>
    <row r="319" spans="3:20" x14ac:dyDescent="0.25">
      <c r="C319" s="9">
        <v>-1.9661128563728327</v>
      </c>
      <c r="D319" s="9">
        <v>-1.7719568419318752</v>
      </c>
      <c r="F319" s="9">
        <v>5.14</v>
      </c>
      <c r="G319" s="9">
        <v>2.2200000000000002</v>
      </c>
      <c r="H319" s="9">
        <f t="shared" si="51"/>
        <v>56.809338521400775</v>
      </c>
      <c r="I319" s="9">
        <f t="shared" si="52"/>
        <v>1.3614515677072063</v>
      </c>
      <c r="J319" s="9">
        <f t="shared" si="53"/>
        <v>73.512615414256686</v>
      </c>
      <c r="L319"/>
      <c r="M319"/>
      <c r="N319"/>
      <c r="O319"/>
      <c r="P319"/>
      <c r="Q319"/>
      <c r="R319"/>
      <c r="S319"/>
      <c r="T319"/>
    </row>
    <row r="320" spans="3:20" x14ac:dyDescent="0.25">
      <c r="L320"/>
      <c r="M320"/>
      <c r="N320"/>
      <c r="O320"/>
      <c r="P320"/>
      <c r="Q320"/>
      <c r="R320"/>
      <c r="S320"/>
      <c r="T320"/>
    </row>
    <row r="326" spans="1:20" x14ac:dyDescent="0.25">
      <c r="A326" s="37" t="s">
        <v>473</v>
      </c>
    </row>
    <row r="329" spans="1:20" x14ac:dyDescent="0.25">
      <c r="A329" s="9" t="s">
        <v>110</v>
      </c>
      <c r="B329" s="9" t="s">
        <v>438</v>
      </c>
      <c r="C329" s="9" t="s">
        <v>439</v>
      </c>
      <c r="D329" s="9" t="s">
        <v>440</v>
      </c>
      <c r="F329" s="9" t="s">
        <v>50</v>
      </c>
      <c r="G329" s="9" t="s">
        <v>51</v>
      </c>
      <c r="H329" s="9" t="s">
        <v>441</v>
      </c>
      <c r="I329" s="9" t="s">
        <v>442</v>
      </c>
      <c r="J329" s="9" t="s">
        <v>443</v>
      </c>
      <c r="L329" t="s">
        <v>444</v>
      </c>
      <c r="M329"/>
      <c r="N329"/>
      <c r="O329"/>
      <c r="P329"/>
      <c r="Q329"/>
      <c r="R329"/>
      <c r="S329"/>
      <c r="T329"/>
    </row>
    <row r="330" spans="1:20" ht="15.75" thickBot="1" x14ac:dyDescent="0.3">
      <c r="A330" s="9" t="s">
        <v>129</v>
      </c>
      <c r="B330" s="9" t="s">
        <v>118</v>
      </c>
      <c r="C330" s="9" cm="1">
        <f t="array" ref="C330:D343">LN(_xlfn.CHOOSECOLS(_xlfn._xlws.FILTER(Database!$X$2:$AD$508,(Database!$F$2:$F$508=$A$330)*(Database!$N$2:$N$508=$B$330)*(ISBLANK(Database!$AJ$2:$AJ$508))*(Database!$AI$2:$AI$508="mg/L")),1,7))</f>
        <v>0.30010459245033816</v>
      </c>
      <c r="D330" s="9">
        <v>1.4770487243883548</v>
      </c>
      <c r="F330" s="9" cm="1">
        <f t="array" ref="F330:G343">_xlfn._xlws.SORT(_xlfn.CHOOSECOLS(_xlfn._xlws.FILTER(Database!$X$2:$AD$508,(Database!$F$2:$F$508=$A$330)*(Database!$N$2:$N$508=$B$330)*(ISBLANK(Database!$AJ$2:$AJ$508))*(Database!$AI$2:$AI$508="mg/L")),1,7))</f>
        <v>0.626</v>
      </c>
      <c r="G330" s="9">
        <v>5.2600000000000001E-2</v>
      </c>
      <c r="H330" s="9">
        <f>(F330-G330)/F330*100</f>
        <v>91.597444089456872</v>
      </c>
      <c r="I330" s="9">
        <f>EXP($M$345+$M$346*LN(F330))</f>
        <v>0.46881719090391938</v>
      </c>
      <c r="J330" s="9">
        <f>(F330-I330)/F330*100</f>
        <v>25.109074935476137</v>
      </c>
      <c r="L330"/>
      <c r="M330"/>
      <c r="N330"/>
      <c r="O330"/>
      <c r="P330"/>
      <c r="Q330"/>
      <c r="R330"/>
      <c r="S330"/>
      <c r="T330"/>
    </row>
    <row r="331" spans="1:20" x14ac:dyDescent="0.25">
      <c r="C331" s="9">
        <v>0.23901690047049992</v>
      </c>
      <c r="D331" s="9">
        <v>1.6544112780768316</v>
      </c>
      <c r="F331" s="9">
        <v>0.65500000000000003</v>
      </c>
      <c r="G331" s="9">
        <v>0.55200000000000005</v>
      </c>
      <c r="H331" s="9">
        <f t="shared" ref="H331:H339" si="54">(F331-G331)/F331*100</f>
        <v>15.725190839694653</v>
      </c>
      <c r="I331" s="9">
        <f t="shared" ref="I331:I339" si="55">EXP($M$345+$M$346*LN(F331))</f>
        <v>0.48559009637151396</v>
      </c>
      <c r="J331" s="9">
        <f t="shared" ref="J331:J339" si="56">(F331-I331)/F331*100</f>
        <v>25.864107424196348</v>
      </c>
      <c r="L331" s="53" t="s">
        <v>445</v>
      </c>
      <c r="M331" s="53"/>
      <c r="N331"/>
      <c r="O331"/>
      <c r="P331"/>
      <c r="Q331"/>
      <c r="R331"/>
      <c r="S331"/>
      <c r="T331"/>
    </row>
    <row r="332" spans="1:20" x14ac:dyDescent="0.25">
      <c r="C332" s="9">
        <v>-0.46840490788203853</v>
      </c>
      <c r="D332" s="9">
        <v>-2.945039159238473</v>
      </c>
      <c r="F332" s="9">
        <v>1.1000000000000001</v>
      </c>
      <c r="G332" s="9">
        <v>0.4</v>
      </c>
      <c r="H332" s="9">
        <f t="shared" si="54"/>
        <v>63.636363636363633</v>
      </c>
      <c r="I332" s="9">
        <f t="shared" si="55"/>
        <v>0.72617518132497727</v>
      </c>
      <c r="J332" s="9">
        <f t="shared" si="56"/>
        <v>33.984074425002071</v>
      </c>
      <c r="L332" t="s">
        <v>446</v>
      </c>
      <c r="M332">
        <v>0.66290499572284678</v>
      </c>
      <c r="N332"/>
      <c r="O332"/>
      <c r="P332"/>
      <c r="Q332"/>
      <c r="R332"/>
      <c r="S332"/>
      <c r="T332"/>
    </row>
    <row r="333" spans="1:20" x14ac:dyDescent="0.25">
      <c r="C333" s="9">
        <v>-0.42312004334688508</v>
      </c>
      <c r="D333" s="9">
        <v>-0.59420723270504161</v>
      </c>
      <c r="F333" s="9">
        <v>1.2</v>
      </c>
      <c r="G333" s="9">
        <v>0.8</v>
      </c>
      <c r="H333" s="9">
        <f t="shared" si="54"/>
        <v>33.333333333333329</v>
      </c>
      <c r="I333" s="9">
        <f t="shared" si="55"/>
        <v>0.77691660924582717</v>
      </c>
      <c r="J333" s="9">
        <f t="shared" si="56"/>
        <v>35.256949229514397</v>
      </c>
      <c r="L333" t="s">
        <v>447</v>
      </c>
      <c r="M333">
        <v>0.43944303335430746</v>
      </c>
      <c r="N333"/>
      <c r="O333"/>
      <c r="P333"/>
      <c r="Q333"/>
      <c r="R333"/>
      <c r="S333"/>
      <c r="T333"/>
    </row>
    <row r="334" spans="1:20" x14ac:dyDescent="0.25">
      <c r="C334" s="9">
        <v>2.167910189667444</v>
      </c>
      <c r="D334" s="9">
        <v>0.97455963999813078</v>
      </c>
      <c r="F334" s="9">
        <v>1.2</v>
      </c>
      <c r="G334" s="9">
        <v>0.8</v>
      </c>
      <c r="H334" s="9">
        <f t="shared" si="54"/>
        <v>33.333333333333329</v>
      </c>
      <c r="I334" s="9">
        <f t="shared" si="55"/>
        <v>0.77691660924582717</v>
      </c>
      <c r="J334" s="9">
        <f t="shared" si="56"/>
        <v>35.256949229514397</v>
      </c>
      <c r="L334" t="s">
        <v>448</v>
      </c>
      <c r="M334">
        <v>0.39272995280049972</v>
      </c>
      <c r="N334"/>
      <c r="O334"/>
      <c r="P334"/>
      <c r="Q334"/>
      <c r="R334"/>
      <c r="S334"/>
      <c r="T334"/>
    </row>
    <row r="335" spans="1:20" x14ac:dyDescent="0.25">
      <c r="C335" s="9">
        <v>1.091923300517313</v>
      </c>
      <c r="D335" s="9">
        <v>0.80647586586694853</v>
      </c>
      <c r="F335" s="9">
        <v>1.27</v>
      </c>
      <c r="G335" s="9">
        <v>5.23</v>
      </c>
      <c r="H335" s="9">
        <f t="shared" si="54"/>
        <v>-311.81102362204729</v>
      </c>
      <c r="I335" s="9">
        <f t="shared" si="55"/>
        <v>0.8118716261425386</v>
      </c>
      <c r="J335" s="9">
        <f t="shared" si="56"/>
        <v>36.073100303737121</v>
      </c>
      <c r="L335" t="s">
        <v>449</v>
      </c>
      <c r="M335">
        <v>1.0310291097518955</v>
      </c>
      <c r="N335"/>
      <c r="O335"/>
      <c r="P335"/>
      <c r="Q335"/>
      <c r="R335"/>
      <c r="S335"/>
      <c r="T335"/>
    </row>
    <row r="336" spans="1:20" ht="15.75" thickBot="1" x14ac:dyDescent="0.3">
      <c r="C336" s="9">
        <v>1.1410330045520618</v>
      </c>
      <c r="D336" s="9">
        <v>0.43178241642553783</v>
      </c>
      <c r="F336" s="9">
        <v>1.35</v>
      </c>
      <c r="G336" s="9">
        <v>4.38</v>
      </c>
      <c r="H336" s="9">
        <f t="shared" si="54"/>
        <v>-224.4444444444444</v>
      </c>
      <c r="I336" s="9">
        <f t="shared" si="55"/>
        <v>0.8512969079818351</v>
      </c>
      <c r="J336" s="9">
        <f t="shared" si="56"/>
        <v>36.940969779123328</v>
      </c>
      <c r="L336" s="51" t="s">
        <v>450</v>
      </c>
      <c r="M336" s="51">
        <v>14</v>
      </c>
      <c r="N336"/>
      <c r="O336"/>
      <c r="P336"/>
      <c r="Q336"/>
      <c r="R336"/>
      <c r="S336"/>
      <c r="T336"/>
    </row>
    <row r="337" spans="3:20" x14ac:dyDescent="0.25">
      <c r="C337" s="9">
        <v>1.1410330045520618</v>
      </c>
      <c r="D337" s="9">
        <v>-0.2876820724517809</v>
      </c>
      <c r="F337" s="9">
        <v>2.98</v>
      </c>
      <c r="G337" s="9">
        <v>2.2400000000000002</v>
      </c>
      <c r="H337" s="9">
        <f t="shared" si="54"/>
        <v>24.832214765100662</v>
      </c>
      <c r="I337" s="9">
        <f t="shared" si="55"/>
        <v>1.5740427057251909</v>
      </c>
      <c r="J337" s="9">
        <f t="shared" si="56"/>
        <v>47.179774975664735</v>
      </c>
      <c r="L337"/>
      <c r="M337"/>
      <c r="N337"/>
      <c r="O337"/>
      <c r="P337"/>
      <c r="Q337"/>
      <c r="R337"/>
      <c r="S337"/>
      <c r="T337"/>
    </row>
    <row r="338" spans="3:20" ht="15.75" thickBot="1" x14ac:dyDescent="0.3">
      <c r="C338" s="9">
        <v>3.4111477125153233</v>
      </c>
      <c r="D338" s="9">
        <v>2.4159137783010487</v>
      </c>
      <c r="F338" s="9">
        <v>3.1</v>
      </c>
      <c r="G338" s="9">
        <v>2.4</v>
      </c>
      <c r="H338" s="9">
        <f t="shared" si="54"/>
        <v>22.580645161290327</v>
      </c>
      <c r="I338" s="9">
        <f t="shared" si="55"/>
        <v>1.6230260291622425</v>
      </c>
      <c r="J338" s="9">
        <f t="shared" si="56"/>
        <v>47.644321639927661</v>
      </c>
      <c r="L338" t="s">
        <v>451</v>
      </c>
      <c r="M338"/>
      <c r="N338"/>
      <c r="O338"/>
      <c r="P338"/>
      <c r="Q338"/>
      <c r="R338"/>
      <c r="S338"/>
      <c r="T338"/>
    </row>
    <row r="339" spans="3:20" x14ac:dyDescent="0.25">
      <c r="C339" s="9">
        <v>2.4423470353692043</v>
      </c>
      <c r="D339" s="9">
        <v>0.84586826757760925</v>
      </c>
      <c r="F339" s="9">
        <v>3.13</v>
      </c>
      <c r="G339" s="9">
        <v>1.54</v>
      </c>
      <c r="H339" s="9">
        <f t="shared" si="54"/>
        <v>50.798722044728429</v>
      </c>
      <c r="I339" s="9">
        <f t="shared" si="55"/>
        <v>1.6352050568333241</v>
      </c>
      <c r="J339" s="9">
        <f t="shared" si="56"/>
        <v>47.757026938232457</v>
      </c>
      <c r="L339" s="52"/>
      <c r="M339" s="52" t="s">
        <v>455</v>
      </c>
      <c r="N339" s="52" t="s">
        <v>456</v>
      </c>
      <c r="O339" s="52" t="s">
        <v>457</v>
      </c>
      <c r="P339" s="52" t="s">
        <v>458</v>
      </c>
      <c r="Q339" s="52" t="s">
        <v>459</v>
      </c>
      <c r="R339"/>
      <c r="S339"/>
      <c r="T339"/>
    </row>
    <row r="340" spans="3:20" x14ac:dyDescent="0.25">
      <c r="C340" s="9">
        <v>1.1314021114911006</v>
      </c>
      <c r="D340" s="9">
        <v>0.87546873735389985</v>
      </c>
      <c r="F340" s="9">
        <v>3.13</v>
      </c>
      <c r="G340" s="9">
        <v>0.75</v>
      </c>
      <c r="H340" s="9">
        <f t="shared" ref="H340:H343" si="57">(F340-G340)/F340*100</f>
        <v>76.038338658146969</v>
      </c>
      <c r="I340" s="9">
        <f t="shared" ref="I340:I343" si="58">EXP($M$345+$M$346*LN(F340))</f>
        <v>1.6352050568333241</v>
      </c>
      <c r="J340" s="9">
        <f t="shared" ref="J340:J343" si="59">(F340-I340)/F340*100</f>
        <v>47.757026938232457</v>
      </c>
      <c r="L340" t="s">
        <v>452</v>
      </c>
      <c r="M340">
        <v>1</v>
      </c>
      <c r="N340">
        <v>10.000136541536365</v>
      </c>
      <c r="O340">
        <v>10.000136541536365</v>
      </c>
      <c r="P340">
        <v>9.4072801053684145</v>
      </c>
      <c r="Q340">
        <v>9.7687742240503139E-3</v>
      </c>
      <c r="R340"/>
      <c r="S340"/>
      <c r="T340"/>
    </row>
    <row r="341" spans="3:20" x14ac:dyDescent="0.25">
      <c r="C341" s="9">
        <v>9.5310179804324935E-2</v>
      </c>
      <c r="D341" s="9">
        <v>-0.916290731874155</v>
      </c>
      <c r="F341" s="9">
        <v>8.74</v>
      </c>
      <c r="G341" s="9">
        <v>2.65</v>
      </c>
      <c r="H341" s="9">
        <f t="shared" si="57"/>
        <v>69.679633867276877</v>
      </c>
      <c r="I341" s="9">
        <f t="shared" si="58"/>
        <v>3.6286899162879642</v>
      </c>
      <c r="J341" s="9">
        <f t="shared" si="59"/>
        <v>58.481808738123974</v>
      </c>
      <c r="L341" t="s">
        <v>453</v>
      </c>
      <c r="M341">
        <v>12</v>
      </c>
      <c r="N341">
        <v>12.756252301869436</v>
      </c>
      <c r="O341">
        <v>1.0630210251557863</v>
      </c>
      <c r="P341"/>
      <c r="Q341"/>
      <c r="R341"/>
      <c r="S341"/>
      <c r="T341"/>
    </row>
    <row r="342" spans="3:20" ht="15.75" thickBot="1" x14ac:dyDescent="0.3">
      <c r="C342" s="9">
        <v>0.18232155679395459</v>
      </c>
      <c r="D342" s="9">
        <v>-0.22314355131420971</v>
      </c>
      <c r="F342" s="9">
        <v>11.5</v>
      </c>
      <c r="G342" s="9">
        <v>2.33</v>
      </c>
      <c r="H342" s="9">
        <f t="shared" si="57"/>
        <v>79.739130434782609</v>
      </c>
      <c r="I342" s="9">
        <f t="shared" si="58"/>
        <v>4.4902151619052768</v>
      </c>
      <c r="J342" s="9">
        <f t="shared" si="59"/>
        <v>60.954650766041077</v>
      </c>
      <c r="L342" s="51" t="s">
        <v>415</v>
      </c>
      <c r="M342" s="51">
        <v>13</v>
      </c>
      <c r="N342" s="51">
        <v>22.756388843405801</v>
      </c>
      <c r="O342" s="51"/>
      <c r="P342" s="51"/>
      <c r="Q342" s="51"/>
      <c r="R342"/>
      <c r="S342"/>
      <c r="T342"/>
    </row>
    <row r="343" spans="3:20" ht="15.75" thickBot="1" x14ac:dyDescent="0.3">
      <c r="C343" s="9">
        <v>0.18232155679395459</v>
      </c>
      <c r="D343" s="9">
        <v>-0.22314355131420971</v>
      </c>
      <c r="F343" s="9">
        <v>30.3</v>
      </c>
      <c r="G343" s="9">
        <v>11.2</v>
      </c>
      <c r="H343" s="9">
        <f t="shared" si="57"/>
        <v>63.036303630363044</v>
      </c>
      <c r="I343" s="9">
        <f t="shared" si="58"/>
        <v>9.5250270346837347</v>
      </c>
      <c r="J343" s="9">
        <f t="shared" si="59"/>
        <v>68.564267212264909</v>
      </c>
      <c r="L343"/>
      <c r="M343"/>
      <c r="N343"/>
      <c r="O343"/>
      <c r="P343"/>
      <c r="Q343"/>
      <c r="R343"/>
      <c r="S343"/>
      <c r="T343"/>
    </row>
    <row r="344" spans="3:20" x14ac:dyDescent="0.25">
      <c r="L344" s="52"/>
      <c r="M344" s="52" t="s">
        <v>460</v>
      </c>
      <c r="N344" s="52" t="s">
        <v>449</v>
      </c>
      <c r="O344" s="52" t="s">
        <v>461</v>
      </c>
      <c r="P344" s="52" t="s">
        <v>462</v>
      </c>
      <c r="Q344" s="52" t="s">
        <v>463</v>
      </c>
      <c r="R344" s="52" t="s">
        <v>464</v>
      </c>
      <c r="S344" s="52" t="s">
        <v>465</v>
      </c>
      <c r="T344" s="52" t="s">
        <v>466</v>
      </c>
    </row>
    <row r="345" spans="3:20" x14ac:dyDescent="0.25">
      <c r="L345" t="s">
        <v>454</v>
      </c>
      <c r="M345">
        <v>-0.39394760023922243</v>
      </c>
      <c r="N345">
        <v>0.35790348086307128</v>
      </c>
      <c r="O345">
        <v>-1.1007090495158975</v>
      </c>
      <c r="P345">
        <v>0.29261310355017672</v>
      </c>
      <c r="Q345">
        <v>-1.1737522961262414</v>
      </c>
      <c r="R345">
        <v>0.38585709564779663</v>
      </c>
      <c r="S345">
        <v>-1.1737522961262414</v>
      </c>
      <c r="T345">
        <v>0.38585709564779663</v>
      </c>
    </row>
    <row r="346" spans="3:20" ht="15.75" thickBot="1" x14ac:dyDescent="0.3">
      <c r="L346" s="51" t="s">
        <v>467</v>
      </c>
      <c r="M346" s="51">
        <v>0.77624031050313858</v>
      </c>
      <c r="N346" s="51">
        <v>0.25308368791860314</v>
      </c>
      <c r="O346" s="51">
        <v>3.0671289678408402</v>
      </c>
      <c r="P346" s="51">
        <v>9.7687742240503E-3</v>
      </c>
      <c r="Q346" s="51">
        <v>0.2248183242865891</v>
      </c>
      <c r="R346" s="51">
        <v>1.3276622967196881</v>
      </c>
      <c r="S346" s="51">
        <v>0.2248183242865891</v>
      </c>
      <c r="T346" s="51">
        <v>1.3276622967196881</v>
      </c>
    </row>
    <row r="347" spans="3:20" x14ac:dyDescent="0.25">
      <c r="L347"/>
      <c r="M347"/>
      <c r="N347"/>
      <c r="O347"/>
      <c r="P347"/>
      <c r="Q347"/>
      <c r="R347"/>
      <c r="S347"/>
      <c r="T347"/>
    </row>
    <row r="348" spans="3:20" x14ac:dyDescent="0.25">
      <c r="L348"/>
      <c r="M348"/>
      <c r="N348"/>
      <c r="O348"/>
      <c r="P348"/>
      <c r="Q348"/>
      <c r="R348"/>
      <c r="S348"/>
      <c r="T348"/>
    </row>
    <row r="349" spans="3:20" x14ac:dyDescent="0.25">
      <c r="L349"/>
      <c r="M349"/>
      <c r="N349"/>
      <c r="O349"/>
      <c r="P349"/>
      <c r="Q349"/>
      <c r="R349"/>
      <c r="S349"/>
      <c r="T349"/>
    </row>
    <row r="354" spans="1:20" x14ac:dyDescent="0.25">
      <c r="A354" s="9" t="s">
        <v>110</v>
      </c>
      <c r="B354" s="9" t="s">
        <v>438</v>
      </c>
      <c r="C354" s="9" t="s">
        <v>439</v>
      </c>
      <c r="D354" s="9" t="s">
        <v>440</v>
      </c>
      <c r="F354" s="9" t="s">
        <v>50</v>
      </c>
      <c r="G354" s="9" t="s">
        <v>51</v>
      </c>
      <c r="H354" s="9" t="s">
        <v>441</v>
      </c>
      <c r="I354" s="9" t="s">
        <v>442</v>
      </c>
      <c r="J354" s="9" t="s">
        <v>443</v>
      </c>
      <c r="L354" t="s">
        <v>444</v>
      </c>
      <c r="M354"/>
      <c r="N354"/>
      <c r="O354"/>
      <c r="P354"/>
      <c r="Q354"/>
      <c r="R354"/>
      <c r="S354"/>
      <c r="T354"/>
    </row>
    <row r="355" spans="1:20" ht="15.75" thickBot="1" x14ac:dyDescent="0.3">
      <c r="A355" s="9" t="s">
        <v>127</v>
      </c>
      <c r="B355" s="9" t="s">
        <v>118</v>
      </c>
      <c r="C355" s="9" cm="1">
        <f t="array" ref="C355:D367">LN(_xlfn.CHOOSECOLS(_xlfn._xlws.FILTER(Database!$X$2:$AD$508,(Database!$F$2:$F$508=$A$355)*(Database!$N$2:$N$508=$B$355)*(ISBLANK(Database!$AJ$2:$AJ$508))*(Database!$AI$2:$AI$508="mg/L")),1,7))</f>
        <v>-2.2072749131897207</v>
      </c>
      <c r="D355" s="9">
        <v>-0.57981849525294205</v>
      </c>
      <c r="F355" s="9" cm="1">
        <f t="array" ref="F355:G367">_xlfn._xlws.SORT(_xlfn.CHOOSECOLS(_xlfn._xlws.FILTER(Database!$X$2:$AD$508,(Database!$F$2:$F$508=$A$355)*(Database!$N$2:$N$508=$B$355)*(ISBLANK(Database!$AJ$2:$AJ$508))*(Database!$AI$2:$AI$508="mg/L")),1,7))</f>
        <v>5.5E-2</v>
      </c>
      <c r="G355" s="9">
        <v>2.9000000000000001E-2</v>
      </c>
      <c r="H355" s="9">
        <f>(F355-G355)/F355*100</f>
        <v>47.272727272727273</v>
      </c>
      <c r="I355" s="9">
        <f>EXP($M$370+$M$371*LN(F355))</f>
        <v>7.8200265299058699E-2</v>
      </c>
      <c r="J355" s="9">
        <f>(F355-I355)/F355*100</f>
        <v>-42.182300543743089</v>
      </c>
      <c r="L355"/>
      <c r="M355"/>
      <c r="N355"/>
      <c r="O355"/>
      <c r="P355"/>
      <c r="Q355"/>
      <c r="R355"/>
      <c r="S355"/>
      <c r="T355"/>
    </row>
    <row r="356" spans="1:20" x14ac:dyDescent="0.25">
      <c r="C356" s="9">
        <v>-2.3025850929940455</v>
      </c>
      <c r="D356" s="9">
        <v>1.0986122886681098</v>
      </c>
      <c r="F356" s="9">
        <v>5.8000000000000003E-2</v>
      </c>
      <c r="G356" s="9">
        <v>0.05</v>
      </c>
      <c r="H356" s="9">
        <f t="shared" ref="H356:H365" si="60">(F356-G356)/F356*100</f>
        <v>13.793103448275861</v>
      </c>
      <c r="I356" s="9">
        <f t="shared" ref="I356:I365" si="61">EXP($M$370+$M$371*LN(F356))</f>
        <v>8.1006726816615748E-2</v>
      </c>
      <c r="J356" s="9">
        <f t="shared" ref="J356:J365" si="62">(F356-I356)/F356*100</f>
        <v>-39.666770373475416</v>
      </c>
      <c r="L356" s="53" t="s">
        <v>445</v>
      </c>
      <c r="M356" s="53"/>
      <c r="N356"/>
      <c r="O356"/>
      <c r="P356"/>
      <c r="Q356"/>
      <c r="R356"/>
      <c r="S356"/>
      <c r="T356"/>
    </row>
    <row r="357" spans="1:20" x14ac:dyDescent="0.25">
      <c r="C357" s="9">
        <v>-2.8473122684357177</v>
      </c>
      <c r="D357" s="9">
        <v>-2.9957322735539909</v>
      </c>
      <c r="F357" s="9">
        <v>7.0000000000000007E-2</v>
      </c>
      <c r="G357" s="9">
        <v>0.15</v>
      </c>
      <c r="H357" s="9">
        <f t="shared" si="60"/>
        <v>-114.28571428571426</v>
      </c>
      <c r="I357" s="9">
        <f t="shared" si="61"/>
        <v>9.1778536626227869E-2</v>
      </c>
      <c r="J357" s="9">
        <f t="shared" si="62"/>
        <v>-31.112195180325514</v>
      </c>
      <c r="L357" t="s">
        <v>446</v>
      </c>
      <c r="M357">
        <v>0.55655054817531102</v>
      </c>
      <c r="N357"/>
      <c r="O357"/>
      <c r="P357"/>
      <c r="Q357"/>
      <c r="R357"/>
      <c r="S357"/>
      <c r="T357"/>
    </row>
    <row r="358" spans="1:20" x14ac:dyDescent="0.25">
      <c r="C358" s="9">
        <v>-2.9004220937496661</v>
      </c>
      <c r="D358" s="9">
        <v>-3.5404594489956631</v>
      </c>
      <c r="F358" s="9">
        <v>0.1</v>
      </c>
      <c r="G358" s="9">
        <v>3</v>
      </c>
      <c r="H358" s="9">
        <f t="shared" si="60"/>
        <v>-2899.9999999999995</v>
      </c>
      <c r="I358" s="9">
        <f t="shared" si="61"/>
        <v>0.11629986577690622</v>
      </c>
      <c r="J358" s="9">
        <f t="shared" si="62"/>
        <v>-16.299865776906216</v>
      </c>
      <c r="L358" t="s">
        <v>447</v>
      </c>
      <c r="M358">
        <v>0.30974851267423914</v>
      </c>
      <c r="N358"/>
      <c r="O358"/>
      <c r="P358"/>
      <c r="Q358"/>
      <c r="R358"/>
      <c r="S358"/>
      <c r="T358"/>
    </row>
    <row r="359" spans="1:20" x14ac:dyDescent="0.25">
      <c r="C359" s="9">
        <v>5.8268908123975824E-2</v>
      </c>
      <c r="D359" s="9">
        <v>-1.3862943611198906</v>
      </c>
      <c r="F359" s="9">
        <v>0.1</v>
      </c>
      <c r="G359" s="9">
        <v>0.1</v>
      </c>
      <c r="H359" s="9">
        <f t="shared" si="60"/>
        <v>0</v>
      </c>
      <c r="I359" s="9">
        <f t="shared" si="61"/>
        <v>0.11629986577690622</v>
      </c>
      <c r="J359" s="9">
        <f t="shared" si="62"/>
        <v>-16.299865776906216</v>
      </c>
      <c r="L359" t="s">
        <v>448</v>
      </c>
      <c r="M359">
        <v>0.24699837746280631</v>
      </c>
      <c r="N359"/>
      <c r="O359"/>
      <c r="P359"/>
      <c r="Q359"/>
      <c r="R359"/>
      <c r="S359"/>
      <c r="T359"/>
    </row>
    <row r="360" spans="1:20" x14ac:dyDescent="0.25">
      <c r="C360" s="9">
        <v>-2.6592600369327779</v>
      </c>
      <c r="D360" s="9">
        <v>-1.8971199848858813</v>
      </c>
      <c r="F360" s="9">
        <v>0.11</v>
      </c>
      <c r="G360" s="9">
        <v>0.56000000000000005</v>
      </c>
      <c r="H360" s="9">
        <f t="shared" si="60"/>
        <v>-409.09090909090918</v>
      </c>
      <c r="I360" s="9">
        <f t="shared" si="61"/>
        <v>0.12389662116580644</v>
      </c>
      <c r="J360" s="9">
        <f t="shared" si="62"/>
        <v>-12.633291968914943</v>
      </c>
      <c r="L360" t="s">
        <v>449</v>
      </c>
      <c r="M360">
        <v>1.3576170020591998</v>
      </c>
      <c r="N360"/>
      <c r="O360"/>
      <c r="P360"/>
      <c r="Q360"/>
      <c r="R360"/>
      <c r="S360"/>
      <c r="T360"/>
    </row>
    <row r="361" spans="1:20" ht="15.75" thickBot="1" x14ac:dyDescent="0.3">
      <c r="C361" s="9">
        <v>-2.0402208285265546</v>
      </c>
      <c r="D361" s="9">
        <v>-3.5065578973199818</v>
      </c>
      <c r="F361" s="9">
        <v>0.13</v>
      </c>
      <c r="G361" s="9">
        <v>0.03</v>
      </c>
      <c r="H361" s="9">
        <f t="shared" si="60"/>
        <v>76.923076923076934</v>
      </c>
      <c r="I361" s="9">
        <f t="shared" si="61"/>
        <v>0.13842840961020866</v>
      </c>
      <c r="J361" s="9">
        <f t="shared" si="62"/>
        <v>-6.4833920078528147</v>
      </c>
      <c r="L361" s="51" t="s">
        <v>450</v>
      </c>
      <c r="M361" s="51">
        <v>13</v>
      </c>
      <c r="N361"/>
      <c r="O361"/>
      <c r="P361"/>
      <c r="Q361"/>
      <c r="R361"/>
      <c r="S361"/>
      <c r="T361"/>
    </row>
    <row r="362" spans="1:20" x14ac:dyDescent="0.25">
      <c r="C362" s="9">
        <v>1.6253112615903906</v>
      </c>
      <c r="D362" s="9">
        <v>1.0331844833456545</v>
      </c>
      <c r="F362" s="9">
        <v>0.19</v>
      </c>
      <c r="G362" s="9">
        <v>5.8000000000000003E-2</v>
      </c>
      <c r="H362" s="9">
        <f t="shared" si="60"/>
        <v>69.473684210526315</v>
      </c>
      <c r="I362" s="9">
        <f t="shared" si="61"/>
        <v>0.17809074148220835</v>
      </c>
      <c r="J362" s="9">
        <f t="shared" si="62"/>
        <v>6.2680307988377093</v>
      </c>
      <c r="L362"/>
      <c r="M362"/>
      <c r="N362"/>
      <c r="O362"/>
      <c r="P362"/>
      <c r="Q362"/>
      <c r="R362"/>
      <c r="S362"/>
      <c r="T362"/>
    </row>
    <row r="363" spans="1:20" ht="15.75" thickBot="1" x14ac:dyDescent="0.3">
      <c r="C363" s="9">
        <v>-0.56211891815354131</v>
      </c>
      <c r="D363" s="9">
        <v>-0.56211891815354131</v>
      </c>
      <c r="F363" s="9">
        <v>0.19</v>
      </c>
      <c r="G363" s="9">
        <v>0.06</v>
      </c>
      <c r="H363" s="9">
        <f t="shared" si="60"/>
        <v>68.421052631578945</v>
      </c>
      <c r="I363" s="9">
        <f t="shared" si="61"/>
        <v>0.17809074148220835</v>
      </c>
      <c r="J363" s="9">
        <f t="shared" si="62"/>
        <v>6.2680307988377093</v>
      </c>
      <c r="L363" t="s">
        <v>451</v>
      </c>
      <c r="M363"/>
      <c r="N363"/>
      <c r="O363"/>
      <c r="P363"/>
      <c r="Q363"/>
      <c r="R363"/>
      <c r="S363"/>
      <c r="T363"/>
    </row>
    <row r="364" spans="1:20" x14ac:dyDescent="0.25">
      <c r="C364" s="9">
        <v>-0.89159811928378363</v>
      </c>
      <c r="D364" s="9">
        <v>-1.3093333199837622</v>
      </c>
      <c r="F364" s="9">
        <v>0.41</v>
      </c>
      <c r="G364" s="9">
        <v>0.27</v>
      </c>
      <c r="H364" s="9">
        <f t="shared" si="60"/>
        <v>34.146341463414629</v>
      </c>
      <c r="I364" s="9">
        <f t="shared" si="61"/>
        <v>0.29675713423841532</v>
      </c>
      <c r="J364" s="9">
        <f t="shared" si="62"/>
        <v>27.620211161362114</v>
      </c>
      <c r="L364" s="52"/>
      <c r="M364" s="52" t="s">
        <v>455</v>
      </c>
      <c r="N364" s="52" t="s">
        <v>456</v>
      </c>
      <c r="O364" s="52" t="s">
        <v>457</v>
      </c>
      <c r="P364" s="52" t="s">
        <v>458</v>
      </c>
      <c r="Q364" s="52" t="s">
        <v>459</v>
      </c>
      <c r="R364"/>
      <c r="S364"/>
      <c r="T364"/>
    </row>
    <row r="365" spans="1:20" x14ac:dyDescent="0.25">
      <c r="C365" s="9">
        <v>-2.3025850929940455</v>
      </c>
      <c r="D365" s="9">
        <v>-2.3025850929940455</v>
      </c>
      <c r="F365" s="9">
        <v>0.56999999999999995</v>
      </c>
      <c r="G365" s="9">
        <v>0.56999999999999995</v>
      </c>
      <c r="H365" s="9">
        <f t="shared" si="60"/>
        <v>0</v>
      </c>
      <c r="I365" s="9">
        <f t="shared" si="61"/>
        <v>0.36931594404395218</v>
      </c>
      <c r="J365" s="9">
        <f t="shared" si="62"/>
        <v>35.2077291150961</v>
      </c>
      <c r="L365" t="s">
        <v>452</v>
      </c>
      <c r="M365">
        <v>1</v>
      </c>
      <c r="N365">
        <v>9.0980663594822886</v>
      </c>
      <c r="O365">
        <v>9.0980663594822886</v>
      </c>
      <c r="P365">
        <v>4.9362206412872291</v>
      </c>
      <c r="Q365">
        <v>4.8216636005519856E-2</v>
      </c>
      <c r="R365"/>
      <c r="S365"/>
      <c r="T365"/>
    </row>
    <row r="366" spans="1:20" x14ac:dyDescent="0.25">
      <c r="C366" s="9">
        <v>-1.6607312068216509</v>
      </c>
      <c r="D366" s="9">
        <v>-2.8473122684357177</v>
      </c>
      <c r="F366" s="9">
        <v>1.06</v>
      </c>
      <c r="G366" s="9">
        <v>0.25</v>
      </c>
      <c r="H366" s="9">
        <f t="shared" ref="H366:H367" si="63">(F366-G366)/F366*100</f>
        <v>76.415094339622641</v>
      </c>
      <c r="I366" s="9">
        <f t="shared" ref="I366:I367" si="64">EXP($M$370+$M$371*LN(F366))</f>
        <v>0.5575335382754224</v>
      </c>
      <c r="J366" s="9">
        <f t="shared" ref="J366:J367" si="65">(F366-I366)/F366*100</f>
        <v>47.4024963891111</v>
      </c>
      <c r="L366" t="s">
        <v>453</v>
      </c>
      <c r="M366">
        <v>11</v>
      </c>
      <c r="N366">
        <v>20.274363167082303</v>
      </c>
      <c r="O366">
        <v>1.8431239242802093</v>
      </c>
      <c r="P366"/>
      <c r="Q366"/>
      <c r="R366"/>
      <c r="S366"/>
      <c r="T366"/>
    </row>
    <row r="367" spans="1:20" ht="15.75" thickBot="1" x14ac:dyDescent="0.3">
      <c r="C367" s="9">
        <v>-1.6607312068216509</v>
      </c>
      <c r="D367" s="9">
        <v>-2.8134107167600364</v>
      </c>
      <c r="F367" s="9">
        <v>5.08</v>
      </c>
      <c r="G367" s="9">
        <v>2.81</v>
      </c>
      <c r="H367" s="9">
        <f t="shared" si="63"/>
        <v>44.685039370078741</v>
      </c>
      <c r="I367" s="9">
        <f t="shared" si="64"/>
        <v>1.5779292405135612</v>
      </c>
      <c r="J367" s="9">
        <f t="shared" si="65"/>
        <v>68.938400777292102</v>
      </c>
      <c r="L367" s="51" t="s">
        <v>415</v>
      </c>
      <c r="M367" s="51">
        <v>12</v>
      </c>
      <c r="N367" s="51">
        <v>29.372429526564591</v>
      </c>
      <c r="O367" s="51"/>
      <c r="P367" s="51"/>
      <c r="Q367" s="51"/>
      <c r="R367"/>
      <c r="S367"/>
      <c r="T367"/>
    </row>
    <row r="368" spans="1:20" ht="15.75" thickBot="1" x14ac:dyDescent="0.3">
      <c r="L368"/>
      <c r="M368"/>
      <c r="N368"/>
      <c r="O368"/>
      <c r="P368"/>
      <c r="Q368"/>
      <c r="R368"/>
      <c r="S368"/>
      <c r="T368"/>
    </row>
    <row r="369" spans="12:20" x14ac:dyDescent="0.25">
      <c r="L369" s="52"/>
      <c r="M369" s="52" t="s">
        <v>460</v>
      </c>
      <c r="N369" s="52" t="s">
        <v>449</v>
      </c>
      <c r="O369" s="52" t="s">
        <v>461</v>
      </c>
      <c r="P369" s="52" t="s">
        <v>462</v>
      </c>
      <c r="Q369" s="52" t="s">
        <v>463</v>
      </c>
      <c r="R369" s="52" t="s">
        <v>464</v>
      </c>
      <c r="S369" s="52" t="s">
        <v>465</v>
      </c>
      <c r="T369" s="52" t="s">
        <v>466</v>
      </c>
    </row>
    <row r="370" spans="12:20" x14ac:dyDescent="0.25">
      <c r="L370" t="s">
        <v>454</v>
      </c>
      <c r="M370">
        <v>-0.62291684824046833</v>
      </c>
      <c r="N370">
        <v>0.60050230315788877</v>
      </c>
      <c r="O370">
        <v>-1.0373263265847728</v>
      </c>
      <c r="P370">
        <v>0.32184935168392687</v>
      </c>
      <c r="Q370">
        <v>-1.9446135060918317</v>
      </c>
      <c r="R370">
        <v>0.69877980961089503</v>
      </c>
      <c r="S370">
        <v>-1.9446135060918317</v>
      </c>
      <c r="T370">
        <v>0.69877980961089503</v>
      </c>
    </row>
    <row r="371" spans="12:20" ht="15.75" thickBot="1" x14ac:dyDescent="0.3">
      <c r="L371" s="51" t="s">
        <v>467</v>
      </c>
      <c r="M371" s="51">
        <v>0.66389143662042094</v>
      </c>
      <c r="N371" s="51">
        <v>0.29881320449420745</v>
      </c>
      <c r="O371" s="51">
        <v>2.221760707476669</v>
      </c>
      <c r="P371" s="51">
        <v>4.8216636005519897E-2</v>
      </c>
      <c r="Q371" s="51">
        <v>6.2080078892422508E-3</v>
      </c>
      <c r="R371" s="51">
        <v>1.3215748653515997</v>
      </c>
      <c r="S371" s="51">
        <v>6.2080078892422508E-3</v>
      </c>
      <c r="T371" s="51">
        <v>1.3215748653515997</v>
      </c>
    </row>
    <row r="372" spans="12:20" x14ac:dyDescent="0.25">
      <c r="L372"/>
      <c r="M372"/>
      <c r="N372"/>
      <c r="O372"/>
      <c r="P372"/>
      <c r="Q372"/>
      <c r="R372"/>
      <c r="S372"/>
      <c r="T372"/>
    </row>
    <row r="373" spans="12:20" x14ac:dyDescent="0.25">
      <c r="L373"/>
      <c r="M373"/>
      <c r="N373"/>
      <c r="O373"/>
      <c r="P373"/>
      <c r="Q373"/>
      <c r="R373"/>
      <c r="S373"/>
      <c r="T373"/>
    </row>
    <row r="374" spans="12:20" x14ac:dyDescent="0.25">
      <c r="L374"/>
      <c r="M374"/>
      <c r="N374"/>
      <c r="O374"/>
      <c r="P374"/>
      <c r="Q374"/>
      <c r="R374"/>
      <c r="S374"/>
      <c r="T374"/>
    </row>
  </sheetData>
  <sheetProtection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0D8E0-FB51-4B79-963D-ABC8544ED4B5}">
  <dimension ref="A1:C7"/>
  <sheetViews>
    <sheetView showGridLines="0" workbookViewId="0">
      <selection activeCell="C12" sqref="C12"/>
    </sheetView>
  </sheetViews>
  <sheetFormatPr defaultRowHeight="15" x14ac:dyDescent="0.25"/>
  <cols>
    <col min="1" max="1" width="8.7109375" bestFit="1" customWidth="1"/>
    <col min="2" max="2" width="11.5703125" bestFit="1" customWidth="1"/>
    <col min="3" max="3" width="106.140625" customWidth="1"/>
  </cols>
  <sheetData>
    <row r="1" spans="1:3" x14ac:dyDescent="0.25">
      <c r="A1" s="37" t="s">
        <v>496</v>
      </c>
      <c r="B1" s="37" t="s">
        <v>497</v>
      </c>
      <c r="C1" s="37" t="s">
        <v>498</v>
      </c>
    </row>
    <row r="2" spans="1:3" x14ac:dyDescent="0.25">
      <c r="A2" s="54">
        <v>1.01</v>
      </c>
      <c r="B2" s="56" t="s">
        <v>499</v>
      </c>
      <c r="C2" s="57" t="s">
        <v>501</v>
      </c>
    </row>
    <row r="3" spans="1:3" ht="30" x14ac:dyDescent="0.25">
      <c r="A3" s="55">
        <v>1.02</v>
      </c>
      <c r="B3" s="58" t="s">
        <v>500</v>
      </c>
      <c r="C3" s="59" t="s">
        <v>651</v>
      </c>
    </row>
    <row r="4" spans="1:3" ht="30" x14ac:dyDescent="0.25">
      <c r="A4" s="54">
        <v>1.03</v>
      </c>
      <c r="B4" s="60" t="s">
        <v>506</v>
      </c>
      <c r="C4" s="61" t="s">
        <v>505</v>
      </c>
    </row>
    <row r="5" spans="1:3" x14ac:dyDescent="0.25">
      <c r="A5" s="55">
        <v>1.04</v>
      </c>
      <c r="B5" s="62" t="s">
        <v>507</v>
      </c>
      <c r="C5" s="63" t="s">
        <v>508</v>
      </c>
    </row>
    <row r="6" spans="1:3" ht="60" x14ac:dyDescent="0.25">
      <c r="A6" s="55">
        <v>1.05</v>
      </c>
      <c r="B6" s="64" t="s">
        <v>649</v>
      </c>
      <c r="C6" s="59" t="s">
        <v>650</v>
      </c>
    </row>
    <row r="7" spans="1:3" x14ac:dyDescent="0.25">
      <c r="C7" s="39"/>
    </row>
  </sheetData>
  <sheetProtection sheet="1" objects="1" scenarios="1"/>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4F5D8-8FAB-410A-AD80-C94202FC766F}">
  <dimension ref="A2:M102"/>
  <sheetViews>
    <sheetView workbookViewId="0">
      <selection activeCell="S1" sqref="S1"/>
    </sheetView>
  </sheetViews>
  <sheetFormatPr defaultRowHeight="15" x14ac:dyDescent="0.25"/>
  <cols>
    <col min="1" max="1" width="10.28515625" bestFit="1" customWidth="1"/>
    <col min="2" max="2" width="10.85546875" bestFit="1" customWidth="1"/>
  </cols>
  <sheetData>
    <row r="2" spans="1:13" x14ac:dyDescent="0.25">
      <c r="A2" t="s">
        <v>434</v>
      </c>
      <c r="F2" t="s">
        <v>435</v>
      </c>
      <c r="K2" t="s">
        <v>430</v>
      </c>
    </row>
    <row r="3" spans="1:13" x14ac:dyDescent="0.25">
      <c r="A3" t="s">
        <v>110</v>
      </c>
      <c r="B3" t="s">
        <v>21</v>
      </c>
      <c r="C3" t="s">
        <v>429</v>
      </c>
      <c r="F3" t="s">
        <v>110</v>
      </c>
      <c r="G3" t="s">
        <v>21</v>
      </c>
      <c r="H3" t="s">
        <v>429</v>
      </c>
      <c r="K3" t="s">
        <v>110</v>
      </c>
      <c r="L3" t="s">
        <v>21</v>
      </c>
      <c r="M3" t="s">
        <v>429</v>
      </c>
    </row>
    <row r="4" spans="1:13" x14ac:dyDescent="0.25">
      <c r="A4" t="s">
        <v>129</v>
      </c>
      <c r="B4" t="s">
        <v>133</v>
      </c>
      <c r="C4" cm="1">
        <f t="array" ref="C4:C16">_xlfn._xlws.FILTER(Database!$AK$2:$AK$508,(Database!$F$2:$F$508=A4)*(Database!$J$2:$J$508=B4)*(ISBLANK(Database!$AJ$2:$AJ$508))*(Database!$AI$2:$AI$508="mg/L"))</f>
        <v>1.2651088043176673</v>
      </c>
      <c r="F4" t="s">
        <v>127</v>
      </c>
      <c r="G4" t="s">
        <v>133</v>
      </c>
      <c r="H4" cm="1">
        <f t="array" ref="H4:H25">_xlfn._xlws.FILTER(Database!$AK$2:$AK$508,(Database!$F$2:$F$508=F4)*(Database!$J$2:$J$508=G4)*(ISBLANK(Database!$AJ$2:$AJ$508))*(Database!$AI$2:$AI$508="mg/L"))</f>
        <v>0.75096675144877156</v>
      </c>
      <c r="K4" t="s">
        <v>129</v>
      </c>
      <c r="L4" t="s">
        <v>132</v>
      </c>
      <c r="M4" cm="1">
        <f t="array" ref="M4:M8">(_xlfn._xlws.FILTER(Database!$AK$2:$AK$508,(Database!$F$2:$F$508=K4)*(Database!$N$2:$N$508=L4)*(ISBLANK(Database!$AJ$2:$AJ$508))*(Database!$AI$2:$AI$508="mg/L")))</f>
        <v>1.2651088043176673</v>
      </c>
    </row>
    <row r="5" spans="1:13" x14ac:dyDescent="0.25">
      <c r="A5" t="s">
        <v>129</v>
      </c>
      <c r="B5" t="s">
        <v>133</v>
      </c>
      <c r="C5">
        <v>0.39544128374076581</v>
      </c>
      <c r="F5" t="s">
        <v>127</v>
      </c>
      <c r="G5" t="s">
        <v>133</v>
      </c>
      <c r="H5">
        <v>0.41224479509354323</v>
      </c>
      <c r="K5" t="s">
        <v>129</v>
      </c>
      <c r="L5" t="s">
        <v>132</v>
      </c>
      <c r="M5">
        <v>0</v>
      </c>
    </row>
    <row r="6" spans="1:13" x14ac:dyDescent="0.25">
      <c r="A6" t="s">
        <v>129</v>
      </c>
      <c r="B6" t="s">
        <v>133</v>
      </c>
      <c r="C6">
        <v>0</v>
      </c>
      <c r="F6" t="s">
        <v>127</v>
      </c>
      <c r="G6" t="s">
        <v>133</v>
      </c>
      <c r="H6">
        <v>0.27369583047704094</v>
      </c>
      <c r="K6" t="s">
        <v>129</v>
      </c>
      <c r="L6" t="s">
        <v>132</v>
      </c>
      <c r="M6">
        <v>0.3418665064046032</v>
      </c>
    </row>
    <row r="7" spans="1:13" x14ac:dyDescent="0.25">
      <c r="A7" t="s">
        <v>129</v>
      </c>
      <c r="B7" t="s">
        <v>133</v>
      </c>
      <c r="C7">
        <v>0.3418665064046032</v>
      </c>
      <c r="F7" t="s">
        <v>127</v>
      </c>
      <c r="G7" t="s">
        <v>133</v>
      </c>
      <c r="H7">
        <v>0.39465419200394874</v>
      </c>
      <c r="K7" t="s">
        <v>129</v>
      </c>
      <c r="L7" t="s">
        <v>132</v>
      </c>
      <c r="M7">
        <v>0.12095261041766268</v>
      </c>
    </row>
    <row r="8" spans="1:13" x14ac:dyDescent="0.25">
      <c r="A8" t="s">
        <v>129</v>
      </c>
      <c r="B8" t="s">
        <v>133</v>
      </c>
      <c r="C8">
        <v>0.4453110166553641</v>
      </c>
      <c r="F8" t="s">
        <v>127</v>
      </c>
      <c r="G8" t="s">
        <v>133</v>
      </c>
      <c r="H8">
        <v>0.92320920708434684</v>
      </c>
      <c r="K8" t="s">
        <v>129</v>
      </c>
      <c r="L8" t="s">
        <v>132</v>
      </c>
      <c r="M8">
        <v>-0.17363456598048504</v>
      </c>
    </row>
    <row r="9" spans="1:13" x14ac:dyDescent="0.25">
      <c r="A9" t="s">
        <v>129</v>
      </c>
      <c r="B9" t="s">
        <v>133</v>
      </c>
      <c r="C9">
        <v>0.12418226989841408</v>
      </c>
      <c r="F9" t="s">
        <v>127</v>
      </c>
      <c r="G9" t="s">
        <v>133</v>
      </c>
      <c r="H9">
        <v>0.8395458835828854</v>
      </c>
      <c r="K9" t="s">
        <v>129</v>
      </c>
      <c r="L9" t="s">
        <v>192</v>
      </c>
      <c r="M9" cm="1">
        <f t="array" ref="M9:M13">(_xlfn._xlws.FILTER(Database!$AK$2:$AK$508,(Database!$F$2:$F$508=K9)*(Database!$N$2:$N$508=L9)*(ISBLANK(Database!$AJ$2:$AJ$508))*(Database!$AI$2:$AI$508="mg/L")))</f>
        <v>0</v>
      </c>
    </row>
    <row r="10" spans="1:13" x14ac:dyDescent="0.25">
      <c r="A10" t="s">
        <v>129</v>
      </c>
      <c r="B10" t="s">
        <v>133</v>
      </c>
      <c r="C10">
        <v>-0.15594225988246274</v>
      </c>
      <c r="F10" t="s">
        <v>127</v>
      </c>
      <c r="G10" t="s">
        <v>133</v>
      </c>
      <c r="H10">
        <v>0.8175418105486415</v>
      </c>
      <c r="K10" t="s">
        <v>129</v>
      </c>
      <c r="L10" t="s">
        <v>192</v>
      </c>
      <c r="M10">
        <v>0.47000362924573563</v>
      </c>
    </row>
    <row r="11" spans="1:13" x14ac:dyDescent="0.25">
      <c r="A11" t="s">
        <v>129</v>
      </c>
      <c r="B11" t="s">
        <v>133</v>
      </c>
      <c r="C11">
        <v>-0.19415601444095751</v>
      </c>
      <c r="F11" t="s">
        <v>127</v>
      </c>
      <c r="G11" t="s">
        <v>133</v>
      </c>
      <c r="H11">
        <v>0.15641568645811044</v>
      </c>
      <c r="K11" t="s">
        <v>129</v>
      </c>
      <c r="L11" t="s">
        <v>192</v>
      </c>
      <c r="M11">
        <v>0.78845736036427028</v>
      </c>
    </row>
    <row r="12" spans="1:13" x14ac:dyDescent="0.25">
      <c r="A12" t="s">
        <v>129</v>
      </c>
      <c r="B12" t="s">
        <v>133</v>
      </c>
      <c r="C12">
        <v>0.12095261041766268</v>
      </c>
      <c r="F12" t="s">
        <v>127</v>
      </c>
      <c r="G12" t="s">
        <v>133</v>
      </c>
      <c r="H12">
        <v>0.99261299943378867</v>
      </c>
      <c r="K12" t="s">
        <v>129</v>
      </c>
      <c r="L12" t="s">
        <v>192</v>
      </c>
      <c r="M12">
        <v>0.43796427550111888</v>
      </c>
    </row>
    <row r="13" spans="1:13" x14ac:dyDescent="0.25">
      <c r="A13" t="s">
        <v>129</v>
      </c>
      <c r="B13" t="s">
        <v>133</v>
      </c>
      <c r="C13">
        <v>0</v>
      </c>
      <c r="F13" t="s">
        <v>127</v>
      </c>
      <c r="G13" t="s">
        <v>133</v>
      </c>
      <c r="H13">
        <v>0.83700617435065583</v>
      </c>
      <c r="K13" t="s">
        <v>129</v>
      </c>
      <c r="L13" t="s">
        <v>192</v>
      </c>
      <c r="M13">
        <v>0.62570589976441271</v>
      </c>
    </row>
    <row r="14" spans="1:13" x14ac:dyDescent="0.25">
      <c r="A14" t="s">
        <v>129</v>
      </c>
      <c r="B14" t="s">
        <v>133</v>
      </c>
      <c r="C14">
        <v>1.5964787677915953</v>
      </c>
      <c r="F14" t="s">
        <v>127</v>
      </c>
      <c r="G14" t="s">
        <v>133</v>
      </c>
      <c r="H14">
        <v>0.39421639557229365</v>
      </c>
      <c r="K14" t="s">
        <v>129</v>
      </c>
      <c r="L14" t="s">
        <v>136</v>
      </c>
      <c r="M14" cm="1">
        <f t="array" ref="M14:M19">(_xlfn._xlws.FILTER(Database!$AK$2:$AK$508,(Database!$F$2:$F$508=K14)*(Database!$N$2:$N$508=L14)*(ISBLANK(Database!$AJ$2:$AJ$508))*(Database!$AI$2:$AI$508="mg/L")))</f>
        <v>-0.48806863664337463</v>
      </c>
    </row>
    <row r="15" spans="1:13" x14ac:dyDescent="0.25">
      <c r="A15" t="s">
        <v>129</v>
      </c>
      <c r="B15" t="s">
        <v>133</v>
      </c>
      <c r="C15">
        <v>-0.17363456598048504</v>
      </c>
      <c r="F15" t="s">
        <v>127</v>
      </c>
      <c r="G15" t="s">
        <v>133</v>
      </c>
      <c r="H15">
        <v>6.062462181643484E-2</v>
      </c>
      <c r="K15" t="s">
        <v>129</v>
      </c>
      <c r="L15" t="s">
        <v>136</v>
      </c>
      <c r="M15">
        <v>8.0042707673536564E-2</v>
      </c>
    </row>
    <row r="16" spans="1:13" x14ac:dyDescent="0.25">
      <c r="A16" t="s">
        <v>129</v>
      </c>
      <c r="B16" t="s">
        <v>133</v>
      </c>
      <c r="C16">
        <v>0.23916361049839335</v>
      </c>
      <c r="F16" t="s">
        <v>127</v>
      </c>
      <c r="G16" t="s">
        <v>133</v>
      </c>
      <c r="H16">
        <v>-0.12014431184206334</v>
      </c>
      <c r="K16" t="s">
        <v>129</v>
      </c>
      <c r="L16" t="s">
        <v>136</v>
      </c>
      <c r="M16">
        <v>0.60353502187025831</v>
      </c>
    </row>
    <row r="17" spans="1:13" x14ac:dyDescent="0.25">
      <c r="A17" t="s">
        <v>129</v>
      </c>
      <c r="B17" t="s">
        <v>115</v>
      </c>
      <c r="C17" cm="1">
        <f t="array" ref="C17:C50">_xlfn._xlws.FILTER(Database!$AK$2:$AK$508,(Database!$F$2:$F$508=A17)*(Database!$J$2:$J$508=B17)*(ISBLANK(Database!$AJ$2:$AJ$508))*(Database!$AI$2:$AI$508="mg/L"))</f>
        <v>-0.48806863664337463</v>
      </c>
      <c r="F17" t="s">
        <v>127</v>
      </c>
      <c r="G17" t="s">
        <v>133</v>
      </c>
      <c r="H17">
        <v>6.1875403718087453E-2</v>
      </c>
      <c r="K17" t="s">
        <v>129</v>
      </c>
      <c r="L17" t="s">
        <v>136</v>
      </c>
      <c r="M17">
        <v>0.12418226989841408</v>
      </c>
    </row>
    <row r="18" spans="1:13" x14ac:dyDescent="0.25">
      <c r="A18" t="s">
        <v>129</v>
      </c>
      <c r="B18" t="s">
        <v>115</v>
      </c>
      <c r="C18">
        <v>8.0042707673536564E-2</v>
      </c>
      <c r="F18" t="s">
        <v>127</v>
      </c>
      <c r="G18" t="s">
        <v>133</v>
      </c>
      <c r="H18">
        <v>0</v>
      </c>
      <c r="K18" t="s">
        <v>129</v>
      </c>
      <c r="L18" t="s">
        <v>136</v>
      </c>
      <c r="M18">
        <v>-0.15594225988246274</v>
      </c>
    </row>
    <row r="19" spans="1:13" x14ac:dyDescent="0.25">
      <c r="A19" t="s">
        <v>129</v>
      </c>
      <c r="B19" t="s">
        <v>115</v>
      </c>
      <c r="C19">
        <v>0.60353502187025831</v>
      </c>
      <c r="F19" t="s">
        <v>127</v>
      </c>
      <c r="G19" t="s">
        <v>133</v>
      </c>
      <c r="H19">
        <v>0.59212677824473614</v>
      </c>
      <c r="K19" t="s">
        <v>129</v>
      </c>
      <c r="L19" t="s">
        <v>136</v>
      </c>
      <c r="M19">
        <v>0.18774162426329385</v>
      </c>
    </row>
    <row r="20" spans="1:13" x14ac:dyDescent="0.25">
      <c r="A20" t="s">
        <v>129</v>
      </c>
      <c r="B20" t="s">
        <v>115</v>
      </c>
      <c r="C20">
        <v>0</v>
      </c>
      <c r="F20" t="s">
        <v>127</v>
      </c>
      <c r="G20" t="s">
        <v>133</v>
      </c>
      <c r="H20">
        <v>0</v>
      </c>
      <c r="K20" t="s">
        <v>129</v>
      </c>
      <c r="L20" t="s">
        <v>177</v>
      </c>
      <c r="M20" cm="1">
        <f t="array" ref="M20:M31">(_xlfn._xlws.FILTER(Database!$AK$2:$AK$508,(Database!$F$2:$F$508=K20)*(Database!$N$2:$N$508=L20)*(ISBLANK(Database!$AJ$2:$AJ$508))*(Database!$AI$2:$AI$508="mg/L")))</f>
        <v>0.4453110166553641</v>
      </c>
    </row>
    <row r="21" spans="1:13" x14ac:dyDescent="0.25">
      <c r="A21" t="s">
        <v>129</v>
      </c>
      <c r="B21" t="s">
        <v>115</v>
      </c>
      <c r="C21">
        <v>-1.4153943776063318</v>
      </c>
      <c r="F21" t="s">
        <v>127</v>
      </c>
      <c r="G21" t="s">
        <v>133</v>
      </c>
      <c r="H21">
        <v>0.89962367938894328</v>
      </c>
      <c r="K21" t="s">
        <v>129</v>
      </c>
      <c r="L21" t="s">
        <v>177</v>
      </c>
      <c r="M21">
        <v>0.38915153261664065</v>
      </c>
    </row>
    <row r="22" spans="1:13" x14ac:dyDescent="0.25">
      <c r="A22" t="s">
        <v>129</v>
      </c>
      <c r="B22" t="s">
        <v>115</v>
      </c>
      <c r="C22">
        <v>2.4766342513564341</v>
      </c>
      <c r="F22" t="s">
        <v>127</v>
      </c>
      <c r="G22" t="s">
        <v>133</v>
      </c>
      <c r="H22">
        <v>1.4378280112350734</v>
      </c>
      <c r="K22" t="s">
        <v>129</v>
      </c>
      <c r="L22" t="s">
        <v>177</v>
      </c>
      <c r="M22">
        <v>0.19549201998369981</v>
      </c>
    </row>
    <row r="23" spans="1:13" x14ac:dyDescent="0.25">
      <c r="A23" t="s">
        <v>129</v>
      </c>
      <c r="B23" t="s">
        <v>115</v>
      </c>
      <c r="C23">
        <v>0.17108718935815664</v>
      </c>
      <c r="F23" t="s">
        <v>127</v>
      </c>
      <c r="G23" t="s">
        <v>133</v>
      </c>
      <c r="H23">
        <v>1.1877230685556166</v>
      </c>
      <c r="K23" t="s">
        <v>129</v>
      </c>
      <c r="L23" t="s">
        <v>177</v>
      </c>
      <c r="M23">
        <v>0.95877172685032241</v>
      </c>
    </row>
    <row r="24" spans="1:13" x14ac:dyDescent="0.25">
      <c r="A24" t="s">
        <v>129</v>
      </c>
      <c r="B24" t="s">
        <v>115</v>
      </c>
      <c r="C24">
        <v>0.38915153261664065</v>
      </c>
      <c r="F24" t="s">
        <v>127</v>
      </c>
      <c r="G24" t="s">
        <v>133</v>
      </c>
      <c r="H24">
        <v>0.20585205420414882</v>
      </c>
      <c r="K24" t="s">
        <v>129</v>
      </c>
      <c r="L24" t="s">
        <v>177</v>
      </c>
      <c r="M24">
        <v>0.74320396934457045</v>
      </c>
    </row>
    <row r="25" spans="1:13" x14ac:dyDescent="0.25">
      <c r="A25" t="s">
        <v>129</v>
      </c>
      <c r="B25" t="s">
        <v>115</v>
      </c>
      <c r="C25">
        <v>0.19549201998369981</v>
      </c>
      <c r="F25" t="s">
        <v>127</v>
      </c>
      <c r="G25" t="s">
        <v>133</v>
      </c>
      <c r="H25">
        <v>-0.26537631493748276</v>
      </c>
      <c r="K25" t="s">
        <v>129</v>
      </c>
      <c r="L25" t="s">
        <v>177</v>
      </c>
      <c r="M25">
        <v>0.7488360864205339</v>
      </c>
    </row>
    <row r="26" spans="1:13" x14ac:dyDescent="0.25">
      <c r="A26" t="s">
        <v>129</v>
      </c>
      <c r="B26" t="s">
        <v>115</v>
      </c>
      <c r="C26">
        <v>0</v>
      </c>
      <c r="F26" t="s">
        <v>127</v>
      </c>
      <c r="G26" t="s">
        <v>115</v>
      </c>
      <c r="H26" cm="1">
        <f t="array" ref="H26:H59">_xlfn._xlws.FILTER(Database!$AK$2:$AK$508,(Database!$F$2:$F$508=F26)*(Database!$J$2:$J$508=G26)*(ISBLANK(Database!$AJ$2:$AJ$508))*(Database!$AI$2:$AI$508="mg/L"))</f>
        <v>-2.2368337154312652</v>
      </c>
      <c r="K26" t="s">
        <v>129</v>
      </c>
      <c r="L26" t="s">
        <v>177</v>
      </c>
      <c r="M26">
        <v>0.10074156980153184</v>
      </c>
    </row>
    <row r="27" spans="1:13" x14ac:dyDescent="0.25">
      <c r="A27" t="s">
        <v>129</v>
      </c>
      <c r="B27" t="s">
        <v>115</v>
      </c>
      <c r="C27">
        <v>0.47000362924573563</v>
      </c>
      <c r="F27" t="s">
        <v>127</v>
      </c>
      <c r="G27" t="s">
        <v>115</v>
      </c>
      <c r="H27">
        <v>0.11922499697328473</v>
      </c>
      <c r="K27" t="s">
        <v>129</v>
      </c>
      <c r="L27" t="s">
        <v>177</v>
      </c>
      <c r="M27">
        <v>4.2200354490376471E-2</v>
      </c>
    </row>
    <row r="28" spans="1:13" x14ac:dyDescent="0.25">
      <c r="A28" t="s">
        <v>129</v>
      </c>
      <c r="B28" t="s">
        <v>115</v>
      </c>
      <c r="C28">
        <v>0.78845736036427028</v>
      </c>
      <c r="F28" t="s">
        <v>127</v>
      </c>
      <c r="G28" t="s">
        <v>115</v>
      </c>
      <c r="H28">
        <v>0.69314718055994529</v>
      </c>
      <c r="K28" t="s">
        <v>129</v>
      </c>
      <c r="L28" t="s">
        <v>177</v>
      </c>
      <c r="M28">
        <v>6.8402726884400619E-2</v>
      </c>
    </row>
    <row r="29" spans="1:13" x14ac:dyDescent="0.25">
      <c r="A29" t="s">
        <v>129</v>
      </c>
      <c r="B29" t="s">
        <v>115</v>
      </c>
      <c r="C29">
        <v>1.1933505496693133</v>
      </c>
      <c r="F29" t="s">
        <v>127</v>
      </c>
      <c r="G29" t="s">
        <v>115</v>
      </c>
      <c r="H29">
        <v>1.5220036130444261</v>
      </c>
      <c r="K29" t="s">
        <v>129</v>
      </c>
      <c r="L29" t="s">
        <v>177</v>
      </c>
      <c r="M29">
        <v>0.26319105244348512</v>
      </c>
    </row>
    <row r="30" spans="1:13" x14ac:dyDescent="0.25">
      <c r="A30" t="s">
        <v>129</v>
      </c>
      <c r="B30" t="s">
        <v>115</v>
      </c>
      <c r="C30">
        <v>0.28544743465036454</v>
      </c>
      <c r="F30" t="s">
        <v>127</v>
      </c>
      <c r="G30" t="s">
        <v>115</v>
      </c>
      <c r="H30">
        <v>0</v>
      </c>
      <c r="K30" t="s">
        <v>129</v>
      </c>
      <c r="L30" t="s">
        <v>177</v>
      </c>
      <c r="M30">
        <v>0.21082306692616912</v>
      </c>
    </row>
    <row r="31" spans="1:13" x14ac:dyDescent="0.25">
      <c r="A31" t="s">
        <v>129</v>
      </c>
      <c r="B31" t="s">
        <v>115</v>
      </c>
      <c r="C31">
        <v>0.70925058812652397</v>
      </c>
      <c r="F31" t="s">
        <v>127</v>
      </c>
      <c r="G31" t="s">
        <v>115</v>
      </c>
      <c r="H31">
        <v>-3.4011973816621555</v>
      </c>
      <c r="K31" t="s">
        <v>129</v>
      </c>
      <c r="L31" t="s">
        <v>177</v>
      </c>
      <c r="M31">
        <v>0.17081773231247002</v>
      </c>
    </row>
    <row r="32" spans="1:13" x14ac:dyDescent="0.25">
      <c r="A32" t="s">
        <v>129</v>
      </c>
      <c r="B32" t="s">
        <v>115</v>
      </c>
      <c r="C32">
        <v>1.4287150770038426</v>
      </c>
      <c r="F32" t="s">
        <v>127</v>
      </c>
      <c r="G32" t="s">
        <v>115</v>
      </c>
      <c r="H32">
        <v>0.30010459245033816</v>
      </c>
      <c r="K32" t="s">
        <v>129</v>
      </c>
      <c r="L32" t="s">
        <v>172</v>
      </c>
      <c r="M32" cm="1">
        <f t="array" ref="M32:M34">(_xlfn._xlws.FILTER(Database!$AK$2:$AK$508,(Database!$F$2:$F$508=K32)*(Database!$N$2:$N$508=L32)*(ISBLANK(Database!$AJ$2:$AJ$508))*(Database!$AI$2:$AI$508="mg/L")))</f>
        <v>0.39544128374076581</v>
      </c>
    </row>
    <row r="33" spans="1:13" x14ac:dyDescent="0.25">
      <c r="A33" t="s">
        <v>129</v>
      </c>
      <c r="B33" t="s">
        <v>115</v>
      </c>
      <c r="C33">
        <v>0.43796427550111888</v>
      </c>
      <c r="F33" t="s">
        <v>127</v>
      </c>
      <c r="G33" t="s">
        <v>115</v>
      </c>
      <c r="H33">
        <v>0.14842000511827322</v>
      </c>
      <c r="K33" t="s">
        <v>129</v>
      </c>
      <c r="L33" t="s">
        <v>172</v>
      </c>
      <c r="M33">
        <v>-0.19415601444095751</v>
      </c>
    </row>
    <row r="34" spans="1:13" x14ac:dyDescent="0.25">
      <c r="A34" t="s">
        <v>129</v>
      </c>
      <c r="B34" t="s">
        <v>115</v>
      </c>
      <c r="C34">
        <v>0.18774162426329385</v>
      </c>
      <c r="F34" t="s">
        <v>127</v>
      </c>
      <c r="G34" t="s">
        <v>115</v>
      </c>
      <c r="H34">
        <v>0.64003735524599692</v>
      </c>
      <c r="K34" t="s">
        <v>129</v>
      </c>
      <c r="L34" t="s">
        <v>172</v>
      </c>
      <c r="M34">
        <v>0.23916361049839335</v>
      </c>
    </row>
    <row r="35" spans="1:13" x14ac:dyDescent="0.25">
      <c r="A35" t="s">
        <v>129</v>
      </c>
      <c r="B35" t="s">
        <v>115</v>
      </c>
      <c r="C35">
        <v>0.62570589976441271</v>
      </c>
      <c r="F35" t="s">
        <v>127</v>
      </c>
      <c r="G35" t="s">
        <v>115</v>
      </c>
      <c r="H35">
        <v>0.51082562376599072</v>
      </c>
      <c r="K35" t="s">
        <v>129</v>
      </c>
      <c r="L35" t="s">
        <v>118</v>
      </c>
      <c r="M35" cm="1">
        <f t="array" ref="M35:M48">(_xlfn._xlws.FILTER(Database!$AK$2:$AK$508,(Database!$F$2:$F$508=K35)*(Database!$N$2:$N$508=L35)*(ISBLANK(Database!$AJ$2:$AJ$508))*(Database!$AI$2:$AI$508="mg/L")))</f>
        <v>0</v>
      </c>
    </row>
    <row r="36" spans="1:13" x14ac:dyDescent="0.25">
      <c r="A36" t="s">
        <v>129</v>
      </c>
      <c r="B36" t="s">
        <v>115</v>
      </c>
      <c r="C36">
        <v>0.95877172685032241</v>
      </c>
      <c r="F36" t="s">
        <v>127</v>
      </c>
      <c r="G36" t="s">
        <v>115</v>
      </c>
      <c r="H36">
        <v>0</v>
      </c>
      <c r="K36" t="s">
        <v>129</v>
      </c>
      <c r="L36" t="s">
        <v>118</v>
      </c>
      <c r="M36">
        <v>-1.4153943776063318</v>
      </c>
    </row>
    <row r="37" spans="1:13" x14ac:dyDescent="0.25">
      <c r="A37" t="s">
        <v>129</v>
      </c>
      <c r="B37" t="s">
        <v>115</v>
      </c>
      <c r="C37">
        <v>0.74320396934457045</v>
      </c>
      <c r="F37" t="s">
        <v>127</v>
      </c>
      <c r="G37" t="s">
        <v>115</v>
      </c>
      <c r="H37">
        <v>0.38496658655982352</v>
      </c>
      <c r="K37" t="s">
        <v>129</v>
      </c>
      <c r="L37" t="s">
        <v>118</v>
      </c>
      <c r="M37">
        <v>2.4766342513564341</v>
      </c>
    </row>
    <row r="38" spans="1:13" x14ac:dyDescent="0.25">
      <c r="A38" t="s">
        <v>129</v>
      </c>
      <c r="B38" t="s">
        <v>115</v>
      </c>
      <c r="C38">
        <v>0.7488360864205339</v>
      </c>
      <c r="F38" t="s">
        <v>127</v>
      </c>
      <c r="G38" t="s">
        <v>115</v>
      </c>
      <c r="H38">
        <v>-0.21465693743689113</v>
      </c>
      <c r="K38" t="s">
        <v>129</v>
      </c>
      <c r="L38" t="s">
        <v>118</v>
      </c>
      <c r="M38">
        <v>0.17108718935815664</v>
      </c>
    </row>
    <row r="39" spans="1:13" x14ac:dyDescent="0.25">
      <c r="A39" t="s">
        <v>129</v>
      </c>
      <c r="B39" t="s">
        <v>115</v>
      </c>
      <c r="C39">
        <v>0.10074156980153184</v>
      </c>
      <c r="F39" t="s">
        <v>127</v>
      </c>
      <c r="G39" t="s">
        <v>115</v>
      </c>
      <c r="H39">
        <v>0.5066933864810802</v>
      </c>
      <c r="K39" t="s">
        <v>129</v>
      </c>
      <c r="L39" t="s">
        <v>118</v>
      </c>
      <c r="M39">
        <v>1.1933505496693133</v>
      </c>
    </row>
    <row r="40" spans="1:13" x14ac:dyDescent="0.25">
      <c r="A40" t="s">
        <v>129</v>
      </c>
      <c r="B40" t="s">
        <v>115</v>
      </c>
      <c r="C40">
        <v>4.2200354490376471E-2</v>
      </c>
      <c r="F40" t="s">
        <v>127</v>
      </c>
      <c r="G40" t="s">
        <v>115</v>
      </c>
      <c r="H40">
        <v>1.4445632692438664</v>
      </c>
      <c r="K40" t="s">
        <v>129</v>
      </c>
      <c r="L40" t="s">
        <v>118</v>
      </c>
      <c r="M40">
        <v>0.28544743465036454</v>
      </c>
    </row>
    <row r="41" spans="1:13" x14ac:dyDescent="0.25">
      <c r="A41" t="s">
        <v>129</v>
      </c>
      <c r="B41" t="s">
        <v>115</v>
      </c>
      <c r="C41">
        <v>6.8402726884400619E-2</v>
      </c>
      <c r="F41" t="s">
        <v>127</v>
      </c>
      <c r="G41" t="s">
        <v>115</v>
      </c>
      <c r="H41">
        <v>-0.76214005204689661</v>
      </c>
      <c r="K41" t="s">
        <v>129</v>
      </c>
      <c r="L41" t="s">
        <v>118</v>
      </c>
      <c r="M41">
        <v>0.70925058812652397</v>
      </c>
    </row>
    <row r="42" spans="1:13" x14ac:dyDescent="0.25">
      <c r="A42" t="s">
        <v>129</v>
      </c>
      <c r="B42" t="s">
        <v>115</v>
      </c>
      <c r="C42">
        <v>0.26319105244348512</v>
      </c>
      <c r="F42" t="s">
        <v>127</v>
      </c>
      <c r="G42" t="s">
        <v>115</v>
      </c>
      <c r="H42">
        <v>1.8245492920510458</v>
      </c>
      <c r="K42" t="s">
        <v>129</v>
      </c>
      <c r="L42" t="s">
        <v>118</v>
      </c>
      <c r="M42">
        <v>1.4287150770038426</v>
      </c>
    </row>
    <row r="43" spans="1:13" x14ac:dyDescent="0.25">
      <c r="A43" t="s">
        <v>129</v>
      </c>
      <c r="B43" t="s">
        <v>115</v>
      </c>
      <c r="C43">
        <v>0.21082306692616912</v>
      </c>
      <c r="F43" t="s">
        <v>127</v>
      </c>
      <c r="G43" t="s">
        <v>115</v>
      </c>
      <c r="H43">
        <v>0.22314355131420976</v>
      </c>
      <c r="K43" t="s">
        <v>129</v>
      </c>
      <c r="L43" t="s">
        <v>118</v>
      </c>
      <c r="M43">
        <v>0</v>
      </c>
    </row>
    <row r="44" spans="1:13" x14ac:dyDescent="0.25">
      <c r="A44" t="s">
        <v>129</v>
      </c>
      <c r="B44" t="s">
        <v>115</v>
      </c>
      <c r="C44">
        <v>0.17081773231247002</v>
      </c>
      <c r="F44" t="s">
        <v>127</v>
      </c>
      <c r="G44" t="s">
        <v>115</v>
      </c>
      <c r="H44">
        <v>2.0476928433652555</v>
      </c>
      <c r="K44" t="s">
        <v>129</v>
      </c>
      <c r="L44" t="s">
        <v>118</v>
      </c>
      <c r="M44">
        <v>1.5964787677915953</v>
      </c>
    </row>
    <row r="45" spans="1:13" x14ac:dyDescent="0.25">
      <c r="A45" t="s">
        <v>129</v>
      </c>
      <c r="B45" t="s">
        <v>115</v>
      </c>
      <c r="C45">
        <v>0</v>
      </c>
      <c r="F45" t="s">
        <v>127</v>
      </c>
      <c r="G45" t="s">
        <v>115</v>
      </c>
      <c r="H45">
        <v>0.64003735524599703</v>
      </c>
      <c r="K45" t="s">
        <v>129</v>
      </c>
      <c r="L45" t="s">
        <v>118</v>
      </c>
      <c r="M45">
        <v>0</v>
      </c>
    </row>
    <row r="46" spans="1:13" x14ac:dyDescent="0.25">
      <c r="A46" t="s">
        <v>129</v>
      </c>
      <c r="B46" t="s">
        <v>115</v>
      </c>
      <c r="C46">
        <v>0</v>
      </c>
      <c r="F46" t="s">
        <v>127</v>
      </c>
      <c r="G46" t="s">
        <v>115</v>
      </c>
      <c r="H46">
        <v>1.0116009116784799</v>
      </c>
      <c r="K46" t="s">
        <v>129</v>
      </c>
      <c r="L46" t="s">
        <v>118</v>
      </c>
      <c r="M46">
        <v>0</v>
      </c>
    </row>
    <row r="47" spans="1:13" x14ac:dyDescent="0.25">
      <c r="A47" t="s">
        <v>129</v>
      </c>
      <c r="B47" t="s">
        <v>115</v>
      </c>
      <c r="C47">
        <v>0</v>
      </c>
      <c r="F47" t="s">
        <v>127</v>
      </c>
      <c r="G47" t="s">
        <v>115</v>
      </c>
      <c r="H47">
        <v>-1.8852855272388784</v>
      </c>
      <c r="K47" t="s">
        <v>129</v>
      </c>
      <c r="L47" t="s">
        <v>118</v>
      </c>
      <c r="M47">
        <v>0.40546510810816422</v>
      </c>
    </row>
    <row r="48" spans="1:13" x14ac:dyDescent="0.25">
      <c r="A48" t="s">
        <v>129</v>
      </c>
      <c r="B48" t="s">
        <v>115</v>
      </c>
      <c r="C48">
        <v>0.40546510810816422</v>
      </c>
      <c r="F48" t="s">
        <v>127</v>
      </c>
      <c r="G48" t="s">
        <v>115</v>
      </c>
      <c r="H48">
        <v>0.7537718023763802</v>
      </c>
      <c r="K48" t="s">
        <v>129</v>
      </c>
      <c r="L48" t="s">
        <v>118</v>
      </c>
      <c r="M48">
        <v>0.40546510810816422</v>
      </c>
    </row>
    <row r="49" spans="1:13" x14ac:dyDescent="0.25">
      <c r="A49" t="s">
        <v>129</v>
      </c>
      <c r="B49" t="s">
        <v>115</v>
      </c>
      <c r="C49">
        <v>0.40546510810816422</v>
      </c>
      <c r="F49" t="s">
        <v>127</v>
      </c>
      <c r="G49" t="s">
        <v>115</v>
      </c>
      <c r="H49">
        <v>-0.8574502318512216</v>
      </c>
      <c r="K49" t="s">
        <v>127</v>
      </c>
      <c r="L49" t="s">
        <v>132</v>
      </c>
      <c r="M49" cm="1">
        <f t="array" ref="M49:M53">(_xlfn._xlws.FILTER(Database!$AK$2:$AK$508,(Database!$F$2:$F$508=K49)*(Database!$N$2:$N$508=L49)*(ISBLANK(Database!$AJ$2:$AJ$508))*(Database!$AI$2:$AI$508="mg/L")))</f>
        <v>0.75096675144877156</v>
      </c>
    </row>
    <row r="50" spans="1:13" x14ac:dyDescent="0.25">
      <c r="A50" t="s">
        <v>129</v>
      </c>
      <c r="B50" t="s">
        <v>115</v>
      </c>
      <c r="C50">
        <v>0.82595733261948501</v>
      </c>
      <c r="F50" t="s">
        <v>127</v>
      </c>
      <c r="G50" t="s">
        <v>115</v>
      </c>
      <c r="H50">
        <v>-0.69314718055994529</v>
      </c>
      <c r="K50" t="s">
        <v>127</v>
      </c>
      <c r="L50" t="s">
        <v>132</v>
      </c>
      <c r="M50">
        <v>0.27369583047704094</v>
      </c>
    </row>
    <row r="51" spans="1:13" x14ac:dyDescent="0.25">
      <c r="F51" t="s">
        <v>127</v>
      </c>
      <c r="G51" t="s">
        <v>115</v>
      </c>
      <c r="H51">
        <v>-0.19415601444095737</v>
      </c>
      <c r="K51" t="s">
        <v>127</v>
      </c>
      <c r="L51" t="s">
        <v>132</v>
      </c>
      <c r="M51">
        <v>0.39465419200394874</v>
      </c>
    </row>
    <row r="52" spans="1:13" x14ac:dyDescent="0.25">
      <c r="F52" t="s">
        <v>127</v>
      </c>
      <c r="G52" t="s">
        <v>115</v>
      </c>
      <c r="H52">
        <v>-0.19415601444095737</v>
      </c>
      <c r="K52" t="s">
        <v>127</v>
      </c>
      <c r="L52" t="s">
        <v>132</v>
      </c>
      <c r="M52">
        <v>6.1875403718087453E-2</v>
      </c>
    </row>
    <row r="53" spans="1:13" x14ac:dyDescent="0.25">
      <c r="F53" t="s">
        <v>127</v>
      </c>
      <c r="G53" t="s">
        <v>115</v>
      </c>
      <c r="H53">
        <v>-0.19415601444095737</v>
      </c>
      <c r="K53" t="s">
        <v>127</v>
      </c>
      <c r="L53" t="s">
        <v>132</v>
      </c>
      <c r="M53">
        <v>0.20585205420414882</v>
      </c>
    </row>
    <row r="54" spans="1:13" x14ac:dyDescent="0.25">
      <c r="F54" t="s">
        <v>127</v>
      </c>
      <c r="G54" t="s">
        <v>115</v>
      </c>
      <c r="H54">
        <v>0</v>
      </c>
      <c r="K54" t="s">
        <v>127</v>
      </c>
      <c r="L54" t="s">
        <v>192</v>
      </c>
      <c r="M54" cm="1">
        <f t="array" ref="M54:M59">(_xlfn._xlws.FILTER(Database!$AK$2:$AK$508,(Database!$F$2:$F$508=K54)*(Database!$N$2:$N$508=L54)*(ISBLANK(Database!$AJ$2:$AJ$508))*(Database!$AI$2:$AI$508="mg/L")))</f>
        <v>0.30010459245033816</v>
      </c>
    </row>
    <row r="55" spans="1:13" x14ac:dyDescent="0.25">
      <c r="F55" t="s">
        <v>127</v>
      </c>
      <c r="G55" t="s">
        <v>115</v>
      </c>
      <c r="H55">
        <v>0</v>
      </c>
      <c r="K55" t="s">
        <v>127</v>
      </c>
      <c r="L55" t="s">
        <v>192</v>
      </c>
      <c r="M55">
        <v>0.38496658655982352</v>
      </c>
    </row>
    <row r="56" spans="1:13" x14ac:dyDescent="0.25">
      <c r="F56" t="s">
        <v>127</v>
      </c>
      <c r="G56" t="s">
        <v>115</v>
      </c>
      <c r="H56">
        <v>0</v>
      </c>
      <c r="K56" t="s">
        <v>127</v>
      </c>
      <c r="L56" t="s">
        <v>192</v>
      </c>
      <c r="M56">
        <v>-0.21465693743689113</v>
      </c>
    </row>
    <row r="57" spans="1:13" x14ac:dyDescent="0.25">
      <c r="F57" t="s">
        <v>127</v>
      </c>
      <c r="G57" t="s">
        <v>115</v>
      </c>
      <c r="H57">
        <v>0</v>
      </c>
      <c r="K57" t="s">
        <v>127</v>
      </c>
      <c r="L57" t="s">
        <v>192</v>
      </c>
      <c r="M57">
        <v>0.5066933864810802</v>
      </c>
    </row>
    <row r="58" spans="1:13" x14ac:dyDescent="0.25">
      <c r="F58" t="s">
        <v>127</v>
      </c>
      <c r="G58" t="s">
        <v>115</v>
      </c>
      <c r="H58">
        <v>1.1526795099383855</v>
      </c>
      <c r="K58" t="s">
        <v>127</v>
      </c>
      <c r="L58" t="s">
        <v>192</v>
      </c>
      <c r="M58">
        <v>1.8245492920510458</v>
      </c>
    </row>
    <row r="59" spans="1:13" x14ac:dyDescent="0.25">
      <c r="F59" t="s">
        <v>127</v>
      </c>
      <c r="G59" t="s">
        <v>115</v>
      </c>
      <c r="H59">
        <v>-0.1312138944841601</v>
      </c>
      <c r="K59" t="s">
        <v>127</v>
      </c>
      <c r="L59" t="s">
        <v>192</v>
      </c>
      <c r="M59">
        <v>2.0476928433652555</v>
      </c>
    </row>
    <row r="60" spans="1:13" x14ac:dyDescent="0.25">
      <c r="K60" t="s">
        <v>127</v>
      </c>
      <c r="L60" t="s">
        <v>136</v>
      </c>
      <c r="M60" cm="1">
        <f t="array" ref="M60:M66">(_xlfn._xlws.FILTER(Database!$AK$2:$AK$508,(Database!$F$2:$F$508=K60)*(Database!$N$2:$N$508=L60)*(ISBLANK(Database!$AJ$2:$AJ$508))*(Database!$AI$2:$AI$508="mg/L")))</f>
        <v>-2.2368337154312652</v>
      </c>
    </row>
    <row r="61" spans="1:13" x14ac:dyDescent="0.25">
      <c r="K61" t="s">
        <v>127</v>
      </c>
      <c r="L61" t="s">
        <v>136</v>
      </c>
      <c r="M61">
        <v>0.11922499697328473</v>
      </c>
    </row>
    <row r="62" spans="1:13" x14ac:dyDescent="0.25">
      <c r="K62" t="s">
        <v>127</v>
      </c>
      <c r="L62" t="s">
        <v>136</v>
      </c>
      <c r="M62">
        <v>0.69314718055994529</v>
      </c>
    </row>
    <row r="63" spans="1:13" x14ac:dyDescent="0.25">
      <c r="K63" t="s">
        <v>127</v>
      </c>
      <c r="L63" t="s">
        <v>136</v>
      </c>
      <c r="M63">
        <v>1.5220036130444261</v>
      </c>
    </row>
    <row r="64" spans="1:13" x14ac:dyDescent="0.25">
      <c r="K64" t="s">
        <v>127</v>
      </c>
      <c r="L64" t="s">
        <v>136</v>
      </c>
      <c r="M64">
        <v>0.8175418105486415</v>
      </c>
    </row>
    <row r="65" spans="11:13" x14ac:dyDescent="0.25">
      <c r="K65" t="s">
        <v>127</v>
      </c>
      <c r="L65" t="s">
        <v>136</v>
      </c>
      <c r="M65">
        <v>0.15641568645811044</v>
      </c>
    </row>
    <row r="66" spans="11:13" x14ac:dyDescent="0.25">
      <c r="K66" t="s">
        <v>127</v>
      </c>
      <c r="L66" t="s">
        <v>136</v>
      </c>
      <c r="M66">
        <v>0.22314355131420976</v>
      </c>
    </row>
    <row r="67" spans="11:13" x14ac:dyDescent="0.25">
      <c r="K67" t="s">
        <v>127</v>
      </c>
      <c r="L67" t="s">
        <v>177</v>
      </c>
      <c r="M67" cm="1">
        <f t="array" ref="M67:M85">(_xlfn._xlws.FILTER(Database!$AK$2:$AK$508,(Database!$F$2:$F$508=K67)*(Database!$N$2:$N$508=L67)*(ISBLANK(Database!$AJ$2:$AJ$508))*(Database!$AI$2:$AI$508="mg/L")))</f>
        <v>0.8395458835828854</v>
      </c>
    </row>
    <row r="68" spans="11:13" x14ac:dyDescent="0.25">
      <c r="K68" t="s">
        <v>127</v>
      </c>
      <c r="L68" t="s">
        <v>177</v>
      </c>
      <c r="M68">
        <v>0.99261299943378867</v>
      </c>
    </row>
    <row r="69" spans="11:13" x14ac:dyDescent="0.25">
      <c r="K69" t="s">
        <v>127</v>
      </c>
      <c r="L69" t="s">
        <v>177</v>
      </c>
      <c r="M69">
        <v>0.83700617435065583</v>
      </c>
    </row>
    <row r="70" spans="11:13" x14ac:dyDescent="0.25">
      <c r="K70" t="s">
        <v>127</v>
      </c>
      <c r="L70" t="s">
        <v>177</v>
      </c>
      <c r="M70">
        <v>6.062462181643484E-2</v>
      </c>
    </row>
    <row r="71" spans="11:13" x14ac:dyDescent="0.25">
      <c r="K71" t="s">
        <v>127</v>
      </c>
      <c r="L71" t="s">
        <v>177</v>
      </c>
      <c r="M71">
        <v>-0.12014431184206334</v>
      </c>
    </row>
    <row r="72" spans="11:13" x14ac:dyDescent="0.25">
      <c r="K72" t="s">
        <v>127</v>
      </c>
      <c r="L72" t="s">
        <v>177</v>
      </c>
      <c r="M72">
        <v>0.51082562376599072</v>
      </c>
    </row>
    <row r="73" spans="11:13" x14ac:dyDescent="0.25">
      <c r="K73" t="s">
        <v>127</v>
      </c>
      <c r="L73" t="s">
        <v>177</v>
      </c>
      <c r="M73">
        <v>0</v>
      </c>
    </row>
    <row r="74" spans="11:13" x14ac:dyDescent="0.25">
      <c r="K74" t="s">
        <v>127</v>
      </c>
      <c r="L74" t="s">
        <v>177</v>
      </c>
      <c r="M74">
        <v>0.64003735524599703</v>
      </c>
    </row>
    <row r="75" spans="11:13" x14ac:dyDescent="0.25">
      <c r="K75" t="s">
        <v>127</v>
      </c>
      <c r="L75" t="s">
        <v>177</v>
      </c>
      <c r="M75">
        <v>1.0116009116784799</v>
      </c>
    </row>
    <row r="76" spans="11:13" x14ac:dyDescent="0.25">
      <c r="K76" t="s">
        <v>127</v>
      </c>
      <c r="L76" t="s">
        <v>177</v>
      </c>
      <c r="M76">
        <v>-1.8852855272388784</v>
      </c>
    </row>
    <row r="77" spans="11:13" x14ac:dyDescent="0.25">
      <c r="K77" t="s">
        <v>127</v>
      </c>
      <c r="L77" t="s">
        <v>177</v>
      </c>
      <c r="M77">
        <v>0.7537718023763802</v>
      </c>
    </row>
    <row r="78" spans="11:13" x14ac:dyDescent="0.25">
      <c r="K78" t="s">
        <v>127</v>
      </c>
      <c r="L78" t="s">
        <v>177</v>
      </c>
      <c r="M78">
        <v>0.89962367938894328</v>
      </c>
    </row>
    <row r="79" spans="11:13" x14ac:dyDescent="0.25">
      <c r="K79" t="s">
        <v>127</v>
      </c>
      <c r="L79" t="s">
        <v>177</v>
      </c>
      <c r="M79">
        <v>1.4378280112350734</v>
      </c>
    </row>
    <row r="80" spans="11:13" x14ac:dyDescent="0.25">
      <c r="K80" t="s">
        <v>127</v>
      </c>
      <c r="L80" t="s">
        <v>177</v>
      </c>
      <c r="M80">
        <v>1.1877230685556166</v>
      </c>
    </row>
    <row r="81" spans="11:13" x14ac:dyDescent="0.25">
      <c r="K81" t="s">
        <v>127</v>
      </c>
      <c r="L81" t="s">
        <v>177</v>
      </c>
      <c r="M81">
        <v>-0.8574502318512216</v>
      </c>
    </row>
    <row r="82" spans="11:13" x14ac:dyDescent="0.25">
      <c r="K82" t="s">
        <v>127</v>
      </c>
      <c r="L82" t="s">
        <v>177</v>
      </c>
      <c r="M82">
        <v>-0.69314718055994529</v>
      </c>
    </row>
    <row r="83" spans="11:13" x14ac:dyDescent="0.25">
      <c r="K83" t="s">
        <v>127</v>
      </c>
      <c r="L83" t="s">
        <v>177</v>
      </c>
      <c r="M83">
        <v>-0.19415601444095737</v>
      </c>
    </row>
    <row r="84" spans="11:13" x14ac:dyDescent="0.25">
      <c r="K84" t="s">
        <v>127</v>
      </c>
      <c r="L84" t="s">
        <v>177</v>
      </c>
      <c r="M84">
        <v>-0.19415601444095737</v>
      </c>
    </row>
    <row r="85" spans="11:13" x14ac:dyDescent="0.25">
      <c r="K85" t="s">
        <v>127</v>
      </c>
      <c r="L85" t="s">
        <v>177</v>
      </c>
      <c r="M85">
        <v>-0.19415601444095737</v>
      </c>
    </row>
    <row r="86" spans="11:13" x14ac:dyDescent="0.25">
      <c r="K86" t="s">
        <v>127</v>
      </c>
      <c r="L86" t="s">
        <v>172</v>
      </c>
      <c r="M86" cm="1">
        <f t="array" ref="M86:M89">(_xlfn._xlws.FILTER(Database!$AK$2:$AK$508,(Database!$F$2:$F$508=K86)*(Database!$N$2:$N$508=L86)*(ISBLANK(Database!$AJ$2:$AJ$508))*(Database!$AI$2:$AI$508="mg/L")))</f>
        <v>0.41224479509354323</v>
      </c>
    </row>
    <row r="87" spans="11:13" x14ac:dyDescent="0.25">
      <c r="K87" t="s">
        <v>127</v>
      </c>
      <c r="L87" t="s">
        <v>172</v>
      </c>
      <c r="M87">
        <v>0.92320920708434684</v>
      </c>
    </row>
    <row r="88" spans="11:13" x14ac:dyDescent="0.25">
      <c r="K88" t="s">
        <v>127</v>
      </c>
      <c r="L88" t="s">
        <v>172</v>
      </c>
      <c r="M88">
        <v>0.39421639557229365</v>
      </c>
    </row>
    <row r="89" spans="11:13" x14ac:dyDescent="0.25">
      <c r="K89" t="s">
        <v>127</v>
      </c>
      <c r="L89" t="s">
        <v>172</v>
      </c>
      <c r="M89">
        <v>-0.26537631493748276</v>
      </c>
    </row>
    <row r="90" spans="11:13" x14ac:dyDescent="0.25">
      <c r="K90" t="s">
        <v>127</v>
      </c>
      <c r="L90" t="s">
        <v>118</v>
      </c>
      <c r="M90" cm="1">
        <f t="array" ref="M90:M102">(_xlfn._xlws.FILTER(Database!$AK$2:$AK$508,(Database!$F$2:$F$508=K90)*(Database!$N$2:$N$508=L90)*(ISBLANK(Database!$AJ$2:$AJ$508))*(Database!$AI$2:$AI$508="mg/L")))</f>
        <v>0</v>
      </c>
    </row>
    <row r="91" spans="11:13" x14ac:dyDescent="0.25">
      <c r="K91" t="s">
        <v>127</v>
      </c>
      <c r="L91" t="s">
        <v>118</v>
      </c>
      <c r="M91">
        <v>-3.4011973816621555</v>
      </c>
    </row>
    <row r="92" spans="11:13" x14ac:dyDescent="0.25">
      <c r="K92" t="s">
        <v>127</v>
      </c>
      <c r="L92" t="s">
        <v>118</v>
      </c>
      <c r="M92">
        <v>0.14842000511827322</v>
      </c>
    </row>
    <row r="93" spans="11:13" x14ac:dyDescent="0.25">
      <c r="K93" t="s">
        <v>127</v>
      </c>
      <c r="L93" t="s">
        <v>118</v>
      </c>
      <c r="M93">
        <v>0.64003735524599692</v>
      </c>
    </row>
    <row r="94" spans="11:13" x14ac:dyDescent="0.25">
      <c r="K94" t="s">
        <v>127</v>
      </c>
      <c r="L94" t="s">
        <v>118</v>
      </c>
      <c r="M94">
        <v>1.4445632692438664</v>
      </c>
    </row>
    <row r="95" spans="11:13" x14ac:dyDescent="0.25">
      <c r="K95" t="s">
        <v>127</v>
      </c>
      <c r="L95" t="s">
        <v>118</v>
      </c>
      <c r="M95">
        <v>-0.76214005204689661</v>
      </c>
    </row>
    <row r="96" spans="11:13" x14ac:dyDescent="0.25">
      <c r="K96" t="s">
        <v>127</v>
      </c>
      <c r="L96" t="s">
        <v>118</v>
      </c>
      <c r="M96">
        <v>0</v>
      </c>
    </row>
    <row r="97" spans="11:13" x14ac:dyDescent="0.25">
      <c r="K97" t="s">
        <v>127</v>
      </c>
      <c r="L97" t="s">
        <v>118</v>
      </c>
      <c r="M97">
        <v>0.59212677824473614</v>
      </c>
    </row>
    <row r="98" spans="11:13" x14ac:dyDescent="0.25">
      <c r="K98" t="s">
        <v>127</v>
      </c>
      <c r="L98" t="s">
        <v>118</v>
      </c>
      <c r="M98">
        <v>0</v>
      </c>
    </row>
    <row r="99" spans="11:13" x14ac:dyDescent="0.25">
      <c r="K99" t="s">
        <v>127</v>
      </c>
      <c r="L99" t="s">
        <v>118</v>
      </c>
      <c r="M99">
        <v>0</v>
      </c>
    </row>
    <row r="100" spans="11:13" x14ac:dyDescent="0.25">
      <c r="K100" t="s">
        <v>127</v>
      </c>
      <c r="L100" t="s">
        <v>118</v>
      </c>
      <c r="M100">
        <v>0</v>
      </c>
    </row>
    <row r="101" spans="11:13" x14ac:dyDescent="0.25">
      <c r="K101" t="s">
        <v>127</v>
      </c>
      <c r="L101" t="s">
        <v>118</v>
      </c>
      <c r="M101">
        <v>0</v>
      </c>
    </row>
    <row r="102" spans="11:13" x14ac:dyDescent="0.25">
      <c r="K102" t="s">
        <v>127</v>
      </c>
      <c r="L102" t="s">
        <v>118</v>
      </c>
      <c r="M102">
        <v>1.1526795099383855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40021af-742e-4141-8d10-aee19040e868">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25324807-caa3-4639-aacf-9207289bc20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1EDB952B3F1AD488B30375C5FFCB8A4" ma:contentTypeVersion="20" ma:contentTypeDescription="Create a new document." ma:contentTypeScope="" ma:versionID="9fda8c18161e4421ae60c32d32b91bd1">
  <xsd:schema xmlns:xsd="http://www.w3.org/2001/XMLSchema" xmlns:xs="http://www.w3.org/2001/XMLSchema" xmlns:p="http://schemas.microsoft.com/office/2006/metadata/properties" xmlns:ns1="http://schemas.microsoft.com/sharepoint/v3" xmlns:ns2="940021af-742e-4141-8d10-aee19040e868" xmlns:ns3="25324807-caa3-4639-aacf-9207289bc20c" targetNamespace="http://schemas.microsoft.com/office/2006/metadata/properties" ma:root="true" ma:fieldsID="9723c71c940c4f9f5b55517bd6bf9f72" ns1:_="" ns2:_="" ns3:_="">
    <xsd:import namespace="http://schemas.microsoft.com/sharepoint/v3"/>
    <xsd:import namespace="940021af-742e-4141-8d10-aee19040e868"/>
    <xsd:import namespace="25324807-caa3-4639-aacf-9207289bc20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Location" minOccurs="0"/>
                <xsd:element ref="ns2:MediaServiceGenerationTime" minOccurs="0"/>
                <xsd:element ref="ns2:MediaServiceEventHashCode" minOccurs="0"/>
                <xsd:element ref="ns2:MediaServiceAutoTags" minOccurs="0"/>
                <xsd:element ref="ns2:MediaServiceOCR" minOccurs="0"/>
                <xsd:element ref="ns3:SharedWithUsers" minOccurs="0"/>
                <xsd:element ref="ns3:SharedWithDetails" minOccurs="0"/>
                <xsd:element ref="ns1:_ip_UnifiedCompliancePolicyProperties" minOccurs="0"/>
                <xsd:element ref="ns1:_ip_UnifiedCompliancePolicyUIAction" minOccurs="0"/>
                <xsd:element ref="ns2:MediaLengthInSeconds" minOccurs="0"/>
                <xsd:element ref="ns2:lcf76f155ced4ddcb4097134ff3c332f" minOccurs="0"/>
                <xsd:element ref="ns3:TaxCatchAll"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40021af-742e-4141-8d10-aee19040e8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a05c2eb-d2c0-41df-817a-9abe70ce6ca6" ma:termSetId="09814cd3-568e-fe90-9814-8d621ff8fb84" ma:anchorId="fba54fb3-c3e1-fe81-a776-ca4b69148c4d" ma:open="true" ma:isKeyword="false">
      <xsd:complexType>
        <xsd:sequence>
          <xsd:element ref="pc:Terms" minOccurs="0" maxOccurs="1"/>
        </xsd:sequence>
      </xsd:complexType>
    </xsd:element>
    <xsd:element name="MediaServiceSearchProperties" ma:index="26" nillable="true" ma:displayName="MediaServiceSearchProperties" ma:hidden="true" ma:internalName="MediaServiceSearchProperties" ma:readOnly="true">
      <xsd:simpleType>
        <xsd:restriction base="dms:Note"/>
      </xsd:simple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324807-caa3-4639-aacf-9207289bc20c"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3f2967ef-73dc-4cd5-b6ec-868cb930d55b}" ma:internalName="TaxCatchAll" ma:showField="CatchAllData" ma:web="25324807-caa3-4639-aacf-9207289bc20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F7820F-6C2E-4225-AC3B-A78822ACB4CF}">
  <ds:schemaRefs>
    <ds:schemaRef ds:uri="http://schemas.microsoft.com/sharepoint/v3/contenttype/forms"/>
  </ds:schemaRefs>
</ds:datastoreItem>
</file>

<file path=customXml/itemProps2.xml><?xml version="1.0" encoding="utf-8"?>
<ds:datastoreItem xmlns:ds="http://schemas.openxmlformats.org/officeDocument/2006/customXml" ds:itemID="{7D5F41F5-CD15-424C-ACFB-11CDA59BFF8C}">
  <ds:schemaRefs>
    <ds:schemaRef ds:uri="http://schemas.microsoft.com/office/2006/metadata/properties"/>
    <ds:schemaRef ds:uri="http://schemas.microsoft.com/office/infopath/2007/PartnerControls"/>
    <ds:schemaRef ds:uri="940021af-742e-4141-8d10-aee19040e868"/>
    <ds:schemaRef ds:uri="http://schemas.microsoft.com/sharepoint/v3"/>
    <ds:schemaRef ds:uri="25324807-caa3-4639-aacf-9207289bc20c"/>
  </ds:schemaRefs>
</ds:datastoreItem>
</file>

<file path=customXml/itemProps3.xml><?xml version="1.0" encoding="utf-8"?>
<ds:datastoreItem xmlns:ds="http://schemas.openxmlformats.org/officeDocument/2006/customXml" ds:itemID="{C6DA1A55-933F-4D00-9402-FA865D72D7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40021af-742e-4141-8d10-aee19040e868"/>
    <ds:schemaRef ds:uri="25324807-caa3-4639-aacf-9207289bc2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Data Dictionary</vt:lpstr>
      <vt:lpstr>List of Studies</vt:lpstr>
      <vt:lpstr>Database</vt:lpstr>
      <vt:lpstr>Analysis</vt:lpstr>
      <vt:lpstr>Regression Data</vt:lpstr>
      <vt:lpstr>Version History</vt:lpstr>
      <vt:lpstr>Boxplots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Shubham Jain</dc:creator>
  <cp:keywords/>
  <dc:description/>
  <cp:lastModifiedBy>Michael Schramm</cp:lastModifiedBy>
  <cp:revision/>
  <dcterms:created xsi:type="dcterms:W3CDTF">2023-07-07T17:33:24Z</dcterms:created>
  <dcterms:modified xsi:type="dcterms:W3CDTF">2024-01-19T12:21:33Z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0x01010061EDB952B3F1AD488B30375C5FFCB8A4</vt:lpwstr>
  </property>
  <property fmtid="{D5CDD505-2E9C-101B-9397-08002B2CF9AE}" pid="3" name="MediaServiceImageTags">
    <vt:lpwstr/>
  </property>
</Properties>
</file>