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urilo\Downloads\Maria-Matheus-Pedro\"/>
    </mc:Choice>
  </mc:AlternateContent>
  <xr:revisionPtr revIDLastSave="0" documentId="13_ncr:1_{1270800D-9B03-45B9-A620-DD736DFEE78D}" xr6:coauthVersionLast="47" xr6:coauthVersionMax="47" xr10:uidLastSave="{00000000-0000-0000-0000-000000000000}"/>
  <bookViews>
    <workbookView xWindow="20370" yWindow="-120" windowWidth="21840" windowHeight="13020" firstSheet="1" activeTab="1" xr2:uid="{00000000-000D-0000-FFFF-FFFF00000000}"/>
  </bookViews>
  <sheets>
    <sheet name="Inicial" sheetId="1" r:id="rId1"/>
    <sheet name="Maria" sheetId="2" r:id="rId2"/>
    <sheet name="Grafi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ZxzWMiDIMICuYEawNb7Z0P7b24Q=="/>
    </ext>
  </extLst>
</workbook>
</file>

<file path=xl/calcChain.xml><?xml version="1.0" encoding="utf-8"?>
<calcChain xmlns="http://schemas.openxmlformats.org/spreadsheetml/2006/main">
  <c r="B20" i="3" l="1"/>
  <c r="O39" i="2"/>
  <c r="N39" i="2"/>
  <c r="D39" i="2"/>
  <c r="B18" i="3" s="1"/>
  <c r="F38" i="2"/>
  <c r="B38" i="2"/>
  <c r="F37" i="2"/>
  <c r="B37" i="2"/>
  <c r="F36" i="2"/>
  <c r="B36" i="2"/>
  <c r="F35" i="2"/>
  <c r="B35" i="2"/>
  <c r="F34" i="2"/>
  <c r="B34" i="2"/>
  <c r="F33" i="2"/>
  <c r="B33" i="2"/>
  <c r="F32" i="2"/>
  <c r="B32" i="2"/>
  <c r="F31" i="2"/>
  <c r="B31" i="2"/>
  <c r="P30" i="2"/>
  <c r="B30" i="2"/>
  <c r="P29" i="2"/>
  <c r="B29" i="2"/>
  <c r="P28" i="2"/>
  <c r="B28" i="2"/>
  <c r="P27" i="2"/>
  <c r="B27" i="2"/>
  <c r="P26" i="2"/>
  <c r="B26" i="2"/>
  <c r="P25" i="2"/>
  <c r="B25" i="2"/>
  <c r="P24" i="2"/>
  <c r="B24" i="2"/>
  <c r="P23" i="2"/>
  <c r="B23" i="2"/>
  <c r="P22" i="2"/>
  <c r="B22" i="2"/>
  <c r="P21" i="2"/>
  <c r="B21" i="2"/>
  <c r="P20" i="2"/>
  <c r="B20" i="2"/>
  <c r="P19" i="2"/>
  <c r="B19" i="2"/>
  <c r="P18" i="2"/>
  <c r="B18" i="2"/>
  <c r="P17" i="2"/>
  <c r="B17" i="2"/>
  <c r="P16" i="2"/>
  <c r="B16" i="2"/>
  <c r="P15" i="2"/>
  <c r="B15" i="2"/>
  <c r="P14" i="2"/>
  <c r="B14" i="2"/>
  <c r="P13" i="2"/>
  <c r="B13" i="2"/>
  <c r="P12" i="2"/>
  <c r="B12" i="2"/>
  <c r="P11" i="2"/>
  <c r="B11" i="2"/>
  <c r="P10" i="2"/>
  <c r="B10" i="2"/>
  <c r="P9" i="2"/>
  <c r="B9" i="2"/>
  <c r="P8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K30" i="2" s="1"/>
  <c r="B8" i="2"/>
  <c r="K12" i="2" l="1"/>
  <c r="K11" i="2"/>
  <c r="K19" i="2"/>
  <c r="K27" i="2"/>
  <c r="K16" i="2"/>
  <c r="K24" i="2"/>
  <c r="K15" i="2"/>
  <c r="K23" i="2"/>
  <c r="K20" i="2"/>
  <c r="K28" i="2"/>
  <c r="K10" i="2"/>
  <c r="K14" i="2"/>
  <c r="K18" i="2"/>
  <c r="K22" i="2"/>
  <c r="K26" i="2"/>
  <c r="K9" i="2"/>
  <c r="K13" i="2"/>
  <c r="K17" i="2"/>
  <c r="K21" i="2"/>
  <c r="K25" i="2"/>
  <c r="K29" i="2"/>
  <c r="E36" i="2"/>
  <c r="E32" i="2"/>
  <c r="E37" i="2"/>
  <c r="E38" i="2"/>
  <c r="E33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5" i="2"/>
  <c r="E8" i="2"/>
  <c r="E34" i="2"/>
  <c r="E39" i="2" l="1"/>
  <c r="B19" i="3" s="1"/>
  <c r="I8" i="2"/>
  <c r="F8" i="2"/>
  <c r="F29" i="2"/>
  <c r="F25" i="2"/>
  <c r="F21" i="2"/>
  <c r="F17" i="2"/>
  <c r="F13" i="2"/>
  <c r="F9" i="2"/>
  <c r="I9" i="2"/>
  <c r="F28" i="2"/>
  <c r="F24" i="2"/>
  <c r="F20" i="2"/>
  <c r="F16" i="2"/>
  <c r="F12" i="2"/>
  <c r="F27" i="2"/>
  <c r="F23" i="2"/>
  <c r="F19" i="2"/>
  <c r="F15" i="2"/>
  <c r="F11" i="2"/>
  <c r="F30" i="2"/>
  <c r="F26" i="2"/>
  <c r="F22" i="2"/>
  <c r="F18" i="2"/>
  <c r="F14" i="2"/>
  <c r="F10" i="2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</calcChain>
</file>

<file path=xl/sharedStrings.xml><?xml version="1.0" encoding="utf-8"?>
<sst xmlns="http://schemas.openxmlformats.org/spreadsheetml/2006/main" count="37" uniqueCount="32">
  <si>
    <t>Seja bem vindo a Planilha de Acompanhamento de Vendas da Net Planilhas.</t>
  </si>
  <si>
    <t>Abaixo segue uma explicação sobre o funcionamento da planilha de propescção e como nossa planilha pode ajudar o seu negócio.</t>
  </si>
  <si>
    <t>Versão: 1.0</t>
  </si>
  <si>
    <t>Planilha de Acompanhamento de Vendas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</si>
  <si>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</si>
  <si>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Cabeçalho</t>
  </si>
  <si>
    <t>Você tem que cadastrar o o mês/ano e a Meta Mensal.</t>
  </si>
  <si>
    <t>Venda</t>
  </si>
  <si>
    <t>Você tem que lançar as vendas reais do dia a dia. A venda projetada e a diferença são calculadas automaticamente.</t>
  </si>
  <si>
    <t>Acumulado</t>
  </si>
  <si>
    <t>Acumulado Real e Projetado são calculados automaticamente. O real é a soma dos lançamentos Reais e o Projetado é a soma dos valores projetados de acordo com com a Meta estabelecida.</t>
  </si>
  <si>
    <t>Planejamento Futuro e Tendências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</si>
  <si>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</si>
  <si>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Taxa de Conversão</t>
  </si>
  <si>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</si>
  <si>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ACOMPANHAMENTO DIÁRIO DE VENDAS</t>
  </si>
  <si>
    <t>Mês / Ano</t>
  </si>
  <si>
    <t>Vendedor</t>
  </si>
  <si>
    <t>Meta Mensal</t>
  </si>
  <si>
    <t>Data</t>
  </si>
  <si>
    <t>Planejamento Futuro</t>
  </si>
  <si>
    <t>Tendência</t>
  </si>
  <si>
    <t>Clientes Abordados</t>
  </si>
  <si>
    <t>Vendas Fechadas</t>
  </si>
  <si>
    <t>Real</t>
  </si>
  <si>
    <t>Projetada</t>
  </si>
  <si>
    <t>Diferença</t>
  </si>
  <si>
    <t>Projetado</t>
  </si>
  <si>
    <t>Total</t>
  </si>
  <si>
    <t>Venda Real</t>
  </si>
  <si>
    <t>Venda Projetada</t>
  </si>
  <si>
    <t>Maria 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</si>
</sst>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/yy"/>
    <numFmt numFmtId="165" formatCode="_-* #,##0.00_-;\-* #,##0.00_-;_-* &quot;-&quot;??_-;_-@"/>
    <numFmt numFmtId="166" formatCode="dd\ \-\ [$-416]ddd"/>
    <numFmt numFmtId="167" formatCode="#,##0.00_ ;[Red]\-#,##0.00\ 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3"/>
      <color rgb="FF000000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4"/>
      <color theme="0"/>
      <name val="Calibri"/>
    </font>
    <font>
      <sz val="11"/>
      <name val="Arial"/>
    </font>
    <font>
      <sz val="11"/>
      <color theme="0"/>
      <name val="Calibri"/>
    </font>
    <font>
      <b/>
      <sz val="13"/>
      <color theme="0"/>
      <name val="Calibri"/>
    </font>
    <font>
      <b/>
      <sz val="12"/>
      <color theme="0"/>
      <name val="Calibri"/>
    </font>
    <font>
      <b/>
      <sz val="11"/>
      <color theme="0"/>
      <name val="Calibri"/>
    </font>
    <font>
      <sz val="11"/>
      <color theme="1"/>
      <name val="Arial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5F497A"/>
        <bgColor rgb="FF5F497A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</fills>
  <borders count="6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rgb="FF0070C0"/>
      </right>
      <top style="medium">
        <color rgb="FF000000"/>
      </top>
      <bottom style="medium">
        <color rgb="FF000000"/>
      </bottom>
      <diagonal/>
    </border>
    <border>
      <left style="thin">
        <color rgb="FF0070C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 style="medium">
        <color rgb="FF00000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quotePrefix="1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/>
    <xf numFmtId="0" fontId="1" fillId="0" borderId="8" xfId="0" applyFont="1" applyBorder="1" applyAlignment="1">
      <alignment wrapText="1"/>
    </xf>
    <xf numFmtId="0" fontId="3" fillId="0" borderId="8" xfId="0" quotePrefix="1" applyFont="1" applyBorder="1" applyAlignment="1">
      <alignment horizontal="left" wrapText="1"/>
    </xf>
    <xf numFmtId="0" fontId="4" fillId="0" borderId="8" xfId="0" applyFont="1" applyBorder="1"/>
    <xf numFmtId="0" fontId="5" fillId="0" borderId="8" xfId="0" applyFont="1" applyBorder="1"/>
    <xf numFmtId="0" fontId="8" fillId="2" borderId="12" xfId="0" applyFont="1" applyFill="1" applyBorder="1"/>
    <xf numFmtId="0" fontId="9" fillId="2" borderId="13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1" xfId="0" applyFont="1" applyBorder="1"/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1" xfId="0" applyFont="1" applyFill="1" applyBorder="1" applyAlignment="1">
      <alignment horizontal="center"/>
    </xf>
    <xf numFmtId="166" fontId="1" fillId="7" borderId="45" xfId="0" applyNumberFormat="1" applyFont="1" applyFill="1" applyBorder="1" applyAlignment="1">
      <alignment horizontal="left"/>
    </xf>
    <xf numFmtId="4" fontId="1" fillId="0" borderId="39" xfId="0" applyNumberFormat="1" applyFont="1" applyBorder="1"/>
    <xf numFmtId="4" fontId="1" fillId="0" borderId="40" xfId="0" applyNumberFormat="1" applyFont="1" applyBorder="1"/>
    <xf numFmtId="167" fontId="1" fillId="0" borderId="41" xfId="0" applyNumberFormat="1" applyFont="1" applyBorder="1"/>
    <xf numFmtId="165" fontId="1" fillId="0" borderId="39" xfId="0" applyNumberFormat="1" applyFont="1" applyBorder="1"/>
    <xf numFmtId="165" fontId="1" fillId="0" borderId="41" xfId="0" applyNumberFormat="1" applyFont="1" applyBorder="1"/>
    <xf numFmtId="4" fontId="1" fillId="0" borderId="41" xfId="0" applyNumberFormat="1" applyFont="1" applyBorder="1"/>
    <xf numFmtId="0" fontId="1" fillId="0" borderId="39" xfId="0" applyFont="1" applyBorder="1"/>
    <xf numFmtId="0" fontId="1" fillId="0" borderId="40" xfId="0" applyFont="1" applyBorder="1"/>
    <xf numFmtId="10" fontId="1" fillId="0" borderId="41" xfId="0" applyNumberFormat="1" applyFont="1" applyBorder="1"/>
    <xf numFmtId="166" fontId="1" fillId="7" borderId="46" xfId="0" applyNumberFormat="1" applyFont="1" applyFill="1" applyBorder="1" applyAlignment="1">
      <alignment horizontal="left"/>
    </xf>
    <xf numFmtId="4" fontId="1" fillId="0" borderId="47" xfId="0" applyNumberFormat="1" applyFont="1" applyBorder="1"/>
    <xf numFmtId="167" fontId="1" fillId="0" borderId="48" xfId="0" applyNumberFormat="1" applyFont="1" applyBorder="1"/>
    <xf numFmtId="165" fontId="1" fillId="0" borderId="47" xfId="0" applyNumberFormat="1" applyFont="1" applyBorder="1"/>
    <xf numFmtId="165" fontId="1" fillId="0" borderId="48" xfId="0" applyNumberFormat="1" applyFont="1" applyBorder="1"/>
    <xf numFmtId="4" fontId="1" fillId="0" borderId="48" xfId="0" applyNumberFormat="1" applyFont="1" applyBorder="1"/>
    <xf numFmtId="0" fontId="1" fillId="0" borderId="49" xfId="0" applyFont="1" applyBorder="1"/>
    <xf numFmtId="0" fontId="1" fillId="0" borderId="50" xfId="0" applyFont="1" applyBorder="1"/>
    <xf numFmtId="166" fontId="4" fillId="8" borderId="51" xfId="0" applyNumberFormat="1" applyFont="1" applyFill="1" applyBorder="1" applyAlignment="1">
      <alignment horizontal="left"/>
    </xf>
    <xf numFmtId="4" fontId="4" fillId="8" borderId="52" xfId="0" applyNumberFormat="1" applyFont="1" applyFill="1" applyBorder="1"/>
    <xf numFmtId="4" fontId="4" fillId="8" borderId="53" xfId="0" applyNumberFormat="1" applyFont="1" applyFill="1" applyBorder="1"/>
    <xf numFmtId="2" fontId="1" fillId="3" borderId="54" xfId="0" applyNumberFormat="1" applyFont="1" applyFill="1" applyBorder="1"/>
    <xf numFmtId="0" fontId="1" fillId="0" borderId="55" xfId="0" applyFont="1" applyBorder="1"/>
    <xf numFmtId="0" fontId="1" fillId="0" borderId="56" xfId="0" applyFont="1" applyBorder="1"/>
    <xf numFmtId="0" fontId="1" fillId="0" borderId="57" xfId="0" applyFont="1" applyBorder="1"/>
    <xf numFmtId="0" fontId="1" fillId="0" borderId="58" xfId="0" applyFont="1" applyBorder="1"/>
    <xf numFmtId="0" fontId="4" fillId="8" borderId="52" xfId="0" applyFont="1" applyFill="1" applyBorder="1"/>
    <xf numFmtId="0" fontId="4" fillId="8" borderId="54" xfId="0" applyFont="1" applyFill="1" applyBorder="1"/>
    <xf numFmtId="0" fontId="12" fillId="0" borderId="59" xfId="0" applyFont="1" applyBorder="1"/>
    <xf numFmtId="0" fontId="1" fillId="0" borderId="60" xfId="0" applyFont="1" applyBorder="1"/>
    <xf numFmtId="166" fontId="1" fillId="0" borderId="17" xfId="0" applyNumberFormat="1" applyFont="1" applyBorder="1" applyAlignment="1">
      <alignment horizontal="left"/>
    </xf>
    <xf numFmtId="0" fontId="1" fillId="0" borderId="61" xfId="0" applyFont="1" applyBorder="1"/>
    <xf numFmtId="0" fontId="1" fillId="0" borderId="62" xfId="0" applyFont="1" applyBorder="1"/>
    <xf numFmtId="0" fontId="1" fillId="0" borderId="0" xfId="0" applyFont="1"/>
    <xf numFmtId="0" fontId="13" fillId="0" borderId="0" xfId="0" applyFont="1"/>
    <xf numFmtId="2" fontId="1" fillId="0" borderId="0" xfId="0" applyNumberFormat="1" applyFont="1"/>
    <xf numFmtId="0" fontId="11" fillId="6" borderId="37" xfId="0" applyFont="1" applyFill="1" applyBorder="1" applyAlignment="1">
      <alignment horizontal="center" wrapText="1"/>
    </xf>
    <xf numFmtId="0" fontId="7" fillId="0" borderId="44" xfId="0" applyFont="1" applyBorder="1"/>
    <xf numFmtId="0" fontId="11" fillId="6" borderId="36" xfId="0" applyFont="1" applyFill="1" applyBorder="1" applyAlignment="1">
      <alignment horizontal="center" vertical="center" wrapText="1"/>
    </xf>
    <xf numFmtId="0" fontId="7" fillId="0" borderId="43" xfId="0" applyFont="1" applyBorder="1"/>
    <xf numFmtId="0" fontId="6" fillId="2" borderId="9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164" fontId="5" fillId="3" borderId="14" xfId="0" applyNumberFormat="1" applyFont="1" applyFill="1" applyBorder="1" applyAlignment="1">
      <alignment horizontal="center" vertical="center"/>
    </xf>
    <xf numFmtId="0" fontId="7" fillId="0" borderId="15" xfId="0" applyFont="1" applyBorder="1"/>
    <xf numFmtId="0" fontId="10" fillId="2" borderId="9" xfId="0" applyFont="1" applyFill="1" applyBorder="1" applyAlignment="1">
      <alignment horizontal="left" vertical="center"/>
    </xf>
    <xf numFmtId="0" fontId="7" fillId="0" borderId="22" xfId="0" applyFont="1" applyBorder="1"/>
    <xf numFmtId="0" fontId="1" fillId="0" borderId="10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/>
    </xf>
    <xf numFmtId="0" fontId="11" fillId="2" borderId="30" xfId="0" applyFont="1" applyFill="1" applyBorder="1" applyAlignment="1">
      <alignment horizontal="center" vertical="center"/>
    </xf>
    <xf numFmtId="0" fontId="7" fillId="0" borderId="38" xfId="0" applyFont="1" applyBorder="1"/>
    <xf numFmtId="0" fontId="11" fillId="2" borderId="32" xfId="0" applyFont="1" applyFill="1" applyBorder="1" applyAlignment="1">
      <alignment horizontal="center"/>
    </xf>
    <xf numFmtId="0" fontId="7" fillId="0" borderId="33" xfId="0" applyFont="1" applyBorder="1"/>
    <xf numFmtId="0" fontId="7" fillId="0" borderId="34" xfId="0" applyFont="1" applyBorder="1"/>
    <xf numFmtId="0" fontId="11" fillId="4" borderId="32" xfId="0" applyFont="1" applyFill="1" applyBorder="1" applyAlignment="1">
      <alignment horizontal="center"/>
    </xf>
    <xf numFmtId="0" fontId="11" fillId="5" borderId="35" xfId="0" applyFont="1" applyFill="1" applyBorder="1" applyAlignment="1">
      <alignment horizontal="center" wrapText="1"/>
    </xf>
    <xf numFmtId="0" fontId="7" fillId="0" borderId="42" xfId="0" applyFont="1" applyBorder="1"/>
    <xf numFmtId="0" fontId="11" fillId="5" borderId="36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Maria!$D$8:$D$38</c:f>
              <c:numCache>
                <c:formatCode>#,##0.00</c:formatCode>
                <c:ptCount val="31"/>
                <c:pt idx="0">
                  <c:v>124</c:v>
                </c:pt>
                <c:pt idx="1">
                  <c:v>30</c:v>
                </c:pt>
                <c:pt idx="2">
                  <c:v>80</c:v>
                </c:pt>
                <c:pt idx="3">
                  <c:v>90</c:v>
                </c:pt>
                <c:pt idx="4">
                  <c:v>20</c:v>
                </c:pt>
                <c:pt idx="5">
                  <c:v>200</c:v>
                </c:pt>
                <c:pt idx="6">
                  <c:v>407</c:v>
                </c:pt>
                <c:pt idx="7">
                  <c:v>12</c:v>
                </c:pt>
                <c:pt idx="8">
                  <c:v>67</c:v>
                </c:pt>
                <c:pt idx="9">
                  <c:v>45.52</c:v>
                </c:pt>
                <c:pt idx="10">
                  <c:v>80</c:v>
                </c:pt>
                <c:pt idx="11">
                  <c:v>70</c:v>
                </c:pt>
                <c:pt idx="12">
                  <c:v>50</c:v>
                </c:pt>
                <c:pt idx="13">
                  <c:v>90</c:v>
                </c:pt>
                <c:pt idx="14">
                  <c:v>80</c:v>
                </c:pt>
                <c:pt idx="15">
                  <c:v>30</c:v>
                </c:pt>
                <c:pt idx="16">
                  <c:v>80</c:v>
                </c:pt>
                <c:pt idx="17">
                  <c:v>90</c:v>
                </c:pt>
                <c:pt idx="18">
                  <c:v>20</c:v>
                </c:pt>
                <c:pt idx="19">
                  <c:v>312</c:v>
                </c:pt>
                <c:pt idx="20">
                  <c:v>208</c:v>
                </c:pt>
                <c:pt idx="21">
                  <c:v>249</c:v>
                </c:pt>
                <c:pt idx="2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1-46CC-BC87-DD557729AD45}"/>
            </c:ext>
          </c:extLst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Maria!$E$8:$E$38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1-46CC-BC87-DD557729A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79377"/>
        <c:axId val="1357747090"/>
      </c:lineChart>
      <c:catAx>
        <c:axId val="122279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57747090"/>
        <c:crosses val="autoZero"/>
        <c:auto val="1"/>
        <c:lblAlgn val="ctr"/>
        <c:lblOffset val="100"/>
        <c:noMultiLvlLbl val="1"/>
      </c:catAx>
      <c:valAx>
        <c:axId val="1357747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2793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Graficos!$A$18:$A$20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Graficos!$B$18:$B$20</c:f>
              <c:numCache>
                <c:formatCode>0.00</c:formatCode>
                <c:ptCount val="3"/>
                <c:pt idx="0">
                  <c:v>2539.52</c:v>
                </c:pt>
                <c:pt idx="1">
                  <c:v>1999.9999999999998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CB-4A80-B515-591415DD7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950603"/>
        <c:axId val="99862950"/>
      </c:barChart>
      <c:catAx>
        <c:axId val="1839950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9862950"/>
        <c:crosses val="autoZero"/>
        <c:auto val="1"/>
        <c:lblAlgn val="ctr"/>
        <c:lblOffset val="100"/>
        <c:noMultiLvlLbl val="1"/>
      </c:catAx>
      <c:valAx>
        <c:axId val="99862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3995060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847725</xdr:colOff>
      <xdr:row>10</xdr:row>
      <xdr:rowOff>9525</xdr:rowOff>
    </xdr:from>
    <xdr:ext cx="5534025" cy="3257550"/>
    <xdr:pic>
      <xdr:nvPicPr>
        <xdr:cNvPr id="2" name="image5.png" descr="img1_grande_model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30</xdr:row>
      <xdr:rowOff>66675</xdr:rowOff>
    </xdr:from>
    <xdr:ext cx="5553075" cy="476250"/>
    <xdr:pic>
      <xdr:nvPicPr>
        <xdr:cNvPr id="3" name="image6.png" descr="img1_top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36</xdr:row>
      <xdr:rowOff>152400</xdr:rowOff>
    </xdr:from>
    <xdr:ext cx="2286000" cy="1733550"/>
    <xdr:pic>
      <xdr:nvPicPr>
        <xdr:cNvPr id="4" name="image4.png" descr="img2_venda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49</xdr:row>
      <xdr:rowOff>114300</xdr:rowOff>
    </xdr:from>
    <xdr:ext cx="1609725" cy="1819275"/>
    <xdr:pic>
      <xdr:nvPicPr>
        <xdr:cNvPr id="5" name="image3.png" descr="img3_acumulado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62</xdr:row>
      <xdr:rowOff>152400</xdr:rowOff>
    </xdr:from>
    <xdr:ext cx="1647825" cy="1876425"/>
    <xdr:pic>
      <xdr:nvPicPr>
        <xdr:cNvPr id="6" name="image1.png" descr="img4_planejamento_tendencia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76</xdr:row>
      <xdr:rowOff>0</xdr:rowOff>
    </xdr:from>
    <xdr:ext cx="2333625" cy="2105025"/>
    <xdr:pic>
      <xdr:nvPicPr>
        <xdr:cNvPr id="7" name="image2.png" descr="img5_conversao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63150" cy="2743200"/>
    <xdr:graphicFrame macro="">
      <xdr:nvGraphicFramePr>
        <xdr:cNvPr id="1376867237" name="Chart 1">
          <a:extLst>
            <a:ext uri="{FF2B5EF4-FFF2-40B4-BE49-F238E27FC236}">
              <a16:creationId xmlns:a16="http://schemas.microsoft.com/office/drawing/2014/main" id="{00000000-0008-0000-0200-0000A5531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47625</xdr:rowOff>
    </xdr:from>
    <xdr:ext cx="4057650" cy="2314575"/>
    <xdr:graphicFrame macro="">
      <xdr:nvGraphicFramePr>
        <xdr:cNvPr id="1226249981" name="Chart 2">
          <a:extLst>
            <a:ext uri="{FF2B5EF4-FFF2-40B4-BE49-F238E27FC236}">
              <a16:creationId xmlns:a16="http://schemas.microsoft.com/office/drawing/2014/main" id="{00000000-0008-0000-0200-0000FD161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2.625" defaultRowHeight="15" customHeight="1" x14ac:dyDescent="0.2"/>
  <cols>
    <col min="1" max="1" width="3" customWidth="1"/>
    <col min="2" max="2" width="109.375" customWidth="1"/>
    <col min="3" max="3" width="3.75" customWidth="1"/>
    <col min="4" max="6" width="8" hidden="1" customWidth="1"/>
    <col min="7" max="26" width="7.625" customWidth="1"/>
  </cols>
  <sheetData>
    <row r="1" spans="1:3" x14ac:dyDescent="0.25">
      <c r="A1" s="1"/>
      <c r="B1" s="2"/>
      <c r="C1" s="1"/>
    </row>
    <row r="2" spans="1:3" x14ac:dyDescent="0.25">
      <c r="A2" s="3"/>
      <c r="B2" s="4" t="s">
        <v>0</v>
      </c>
      <c r="C2" s="3"/>
    </row>
    <row r="3" spans="1:3" x14ac:dyDescent="0.25">
      <c r="A3" s="3"/>
      <c r="B3" s="5" t="s">
        <v>1</v>
      </c>
      <c r="C3" s="3"/>
    </row>
    <row r="4" spans="1:3" x14ac:dyDescent="0.25">
      <c r="A4" s="3"/>
      <c r="B4" s="6"/>
      <c r="C4" s="3"/>
    </row>
    <row r="5" spans="1:3" x14ac:dyDescent="0.25">
      <c r="A5" s="3"/>
      <c r="B5" s="7" t="s">
        <v>2</v>
      </c>
      <c r="C5" s="3"/>
    </row>
    <row r="6" spans="1:3" x14ac:dyDescent="0.25">
      <c r="A6" s="8"/>
      <c r="B6" s="9"/>
      <c r="C6" s="8"/>
    </row>
    <row r="7" spans="1:3" ht="17.25" x14ac:dyDescent="0.3">
      <c r="A7" s="8"/>
      <c r="B7" s="10" t="s">
        <v>3</v>
      </c>
      <c r="C7" s="8"/>
    </row>
    <row r="8" spans="1:3" x14ac:dyDescent="0.25">
      <c r="A8" s="8"/>
      <c r="B8" s="8"/>
      <c r="C8" s="8"/>
    </row>
    <row r="9" spans="1:3" ht="45" x14ac:dyDescent="0.25">
      <c r="A9" s="8"/>
      <c r="B9" s="9" t="s">
        <v>4</v>
      </c>
      <c r="C9" s="8"/>
    </row>
    <row r="10" spans="1:3" x14ac:dyDescent="0.25">
      <c r="A10" s="8"/>
      <c r="B10" s="8"/>
      <c r="C10" s="8"/>
    </row>
    <row r="11" spans="1:3" x14ac:dyDescent="0.25">
      <c r="A11" s="8"/>
      <c r="B11" s="11"/>
      <c r="C11" s="8"/>
    </row>
    <row r="12" spans="1:3" x14ac:dyDescent="0.25">
      <c r="A12" s="8"/>
      <c r="B12" s="8"/>
      <c r="C12" s="8"/>
    </row>
    <row r="13" spans="1:3" x14ac:dyDescent="0.25">
      <c r="A13" s="8"/>
      <c r="B13" s="8"/>
      <c r="C13" s="8"/>
    </row>
    <row r="14" spans="1:3" x14ac:dyDescent="0.25">
      <c r="A14" s="8"/>
      <c r="B14" s="8"/>
      <c r="C14" s="8"/>
    </row>
    <row r="15" spans="1:3" x14ac:dyDescent="0.25">
      <c r="A15" s="8"/>
      <c r="B15" s="8"/>
      <c r="C15" s="8"/>
    </row>
    <row r="16" spans="1:3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ht="15.75" customHeight="1" x14ac:dyDescent="0.25">
      <c r="A21" s="8"/>
      <c r="B21" s="8"/>
      <c r="C21" s="8"/>
    </row>
    <row r="22" spans="1:3" ht="15.75" customHeight="1" x14ac:dyDescent="0.25">
      <c r="A22" s="8"/>
      <c r="B22" s="8"/>
      <c r="C22" s="8"/>
    </row>
    <row r="23" spans="1:3" ht="15.75" customHeight="1" x14ac:dyDescent="0.25">
      <c r="A23" s="8"/>
      <c r="B23" s="8"/>
      <c r="C23" s="8"/>
    </row>
    <row r="24" spans="1:3" ht="15.75" customHeight="1" x14ac:dyDescent="0.25">
      <c r="A24" s="8"/>
      <c r="B24" s="8"/>
      <c r="C24" s="8"/>
    </row>
    <row r="25" spans="1:3" ht="15.75" customHeight="1" x14ac:dyDescent="0.25">
      <c r="A25" s="8"/>
      <c r="B25" s="8"/>
      <c r="C25" s="8"/>
    </row>
    <row r="26" spans="1:3" ht="15.75" customHeight="1" x14ac:dyDescent="0.25">
      <c r="A26" s="8"/>
      <c r="B26" s="8"/>
      <c r="C26" s="8"/>
    </row>
    <row r="27" spans="1:3" ht="15.75" customHeight="1" x14ac:dyDescent="0.25">
      <c r="A27" s="8"/>
      <c r="B27" s="8"/>
      <c r="C27" s="8"/>
    </row>
    <row r="28" spans="1:3" ht="15.75" customHeight="1" x14ac:dyDescent="0.25">
      <c r="A28" s="8"/>
      <c r="B28" s="12" t="s">
        <v>5</v>
      </c>
      <c r="C28" s="8"/>
    </row>
    <row r="29" spans="1:3" ht="15.75" customHeight="1" x14ac:dyDescent="0.25">
      <c r="A29" s="8"/>
      <c r="B29" s="8" t="s">
        <v>6</v>
      </c>
      <c r="C29" s="8"/>
    </row>
    <row r="30" spans="1:3" ht="15.75" customHeight="1" x14ac:dyDescent="0.25">
      <c r="A30" s="8"/>
      <c r="B30" s="8"/>
      <c r="C30" s="8"/>
    </row>
    <row r="31" spans="1:3" ht="15.75" customHeight="1" x14ac:dyDescent="0.25">
      <c r="A31" s="8"/>
      <c r="B31" s="8"/>
      <c r="C31" s="8"/>
    </row>
    <row r="32" spans="1:3" ht="15.75" customHeight="1" x14ac:dyDescent="0.25">
      <c r="A32" s="8"/>
      <c r="B32" s="8"/>
      <c r="C32" s="8"/>
    </row>
    <row r="33" spans="1:3" ht="15.75" customHeight="1" x14ac:dyDescent="0.25">
      <c r="A33" s="8"/>
      <c r="B33" s="8"/>
      <c r="C33" s="8"/>
    </row>
    <row r="34" spans="1:3" ht="15.75" customHeight="1" x14ac:dyDescent="0.25">
      <c r="A34" s="8"/>
      <c r="B34" s="8"/>
      <c r="C34" s="8"/>
    </row>
    <row r="35" spans="1:3" ht="15.75" customHeight="1" x14ac:dyDescent="0.25">
      <c r="A35" s="8"/>
      <c r="B35" s="12" t="s">
        <v>7</v>
      </c>
      <c r="C35" s="8"/>
    </row>
    <row r="36" spans="1:3" ht="15.75" customHeight="1" x14ac:dyDescent="0.25">
      <c r="A36" s="8"/>
      <c r="B36" s="8" t="s">
        <v>8</v>
      </c>
      <c r="C36" s="8"/>
    </row>
    <row r="37" spans="1:3" ht="15.75" customHeight="1" x14ac:dyDescent="0.25">
      <c r="A37" s="8"/>
      <c r="B37" s="8"/>
      <c r="C37" s="8"/>
    </row>
    <row r="38" spans="1:3" ht="15.75" customHeight="1" x14ac:dyDescent="0.25">
      <c r="A38" s="8"/>
      <c r="B38" s="8"/>
      <c r="C38" s="8"/>
    </row>
    <row r="39" spans="1:3" ht="15.75" customHeight="1" x14ac:dyDescent="0.25">
      <c r="A39" s="8"/>
      <c r="B39" s="8"/>
      <c r="C39" s="8"/>
    </row>
    <row r="40" spans="1:3" ht="15.75" customHeight="1" x14ac:dyDescent="0.25">
      <c r="A40" s="8"/>
      <c r="B40" s="8"/>
      <c r="C40" s="8"/>
    </row>
    <row r="41" spans="1:3" ht="15.75" customHeight="1" x14ac:dyDescent="0.25">
      <c r="A41" s="8"/>
      <c r="B41" s="8"/>
      <c r="C41" s="8"/>
    </row>
    <row r="42" spans="1:3" ht="15.75" customHeight="1" x14ac:dyDescent="0.25">
      <c r="A42" s="8"/>
      <c r="B42" s="8"/>
      <c r="C42" s="8"/>
    </row>
    <row r="43" spans="1:3" ht="15.75" customHeight="1" x14ac:dyDescent="0.25">
      <c r="A43" s="8"/>
      <c r="B43" s="8"/>
      <c r="C43" s="8"/>
    </row>
    <row r="44" spans="1:3" ht="15.75" customHeight="1" x14ac:dyDescent="0.25">
      <c r="A44" s="8"/>
      <c r="B44" s="8"/>
      <c r="C44" s="8"/>
    </row>
    <row r="45" spans="1:3" ht="15.75" customHeight="1" x14ac:dyDescent="0.25">
      <c r="A45" s="8"/>
      <c r="B45" s="8"/>
      <c r="C45" s="8"/>
    </row>
    <row r="46" spans="1:3" ht="15.75" customHeight="1" x14ac:dyDescent="0.25">
      <c r="A46" s="8"/>
      <c r="B46" s="8"/>
      <c r="C46" s="8"/>
    </row>
    <row r="47" spans="1:3" ht="15.75" customHeight="1" x14ac:dyDescent="0.25">
      <c r="A47" s="8"/>
      <c r="B47" s="8"/>
      <c r="C47" s="8"/>
    </row>
    <row r="48" spans="1:3" ht="15.75" customHeight="1" x14ac:dyDescent="0.25">
      <c r="A48" s="8"/>
      <c r="B48" s="12" t="s">
        <v>9</v>
      </c>
      <c r="C48" s="8"/>
    </row>
    <row r="49" spans="1:3" ht="15.75" customHeight="1" x14ac:dyDescent="0.25">
      <c r="A49" s="8"/>
      <c r="B49" s="9" t="s">
        <v>10</v>
      </c>
      <c r="C49" s="8"/>
    </row>
    <row r="50" spans="1:3" ht="15.75" customHeight="1" x14ac:dyDescent="0.25">
      <c r="A50" s="8"/>
      <c r="B50" s="8"/>
      <c r="C50" s="8"/>
    </row>
    <row r="51" spans="1:3" ht="15.75" customHeight="1" x14ac:dyDescent="0.25">
      <c r="A51" s="8"/>
      <c r="B51" s="8"/>
      <c r="C51" s="8"/>
    </row>
    <row r="52" spans="1:3" ht="15.75" customHeight="1" x14ac:dyDescent="0.25">
      <c r="A52" s="8"/>
      <c r="B52" s="8"/>
      <c r="C52" s="8"/>
    </row>
    <row r="53" spans="1:3" ht="15.75" customHeight="1" x14ac:dyDescent="0.25">
      <c r="A53" s="8"/>
      <c r="B53" s="8"/>
      <c r="C53" s="8"/>
    </row>
    <row r="54" spans="1:3" ht="15.75" customHeight="1" x14ac:dyDescent="0.25">
      <c r="A54" s="8"/>
      <c r="B54" s="8"/>
      <c r="C54" s="8"/>
    </row>
    <row r="55" spans="1:3" ht="15.75" customHeight="1" x14ac:dyDescent="0.25">
      <c r="A55" s="8"/>
      <c r="B55" s="8"/>
      <c r="C55" s="8"/>
    </row>
    <row r="56" spans="1:3" ht="15.75" customHeight="1" x14ac:dyDescent="0.25">
      <c r="A56" s="8"/>
      <c r="B56" s="8"/>
      <c r="C56" s="8"/>
    </row>
    <row r="57" spans="1:3" ht="15.75" customHeight="1" x14ac:dyDescent="0.25">
      <c r="A57" s="8"/>
      <c r="B57" s="8"/>
      <c r="C57" s="8"/>
    </row>
    <row r="58" spans="1:3" ht="15.75" customHeight="1" x14ac:dyDescent="0.25">
      <c r="A58" s="8"/>
      <c r="B58" s="8"/>
      <c r="C58" s="8"/>
    </row>
    <row r="59" spans="1:3" ht="15.75" customHeight="1" x14ac:dyDescent="0.25">
      <c r="A59" s="8"/>
      <c r="B59" s="8"/>
      <c r="C59" s="8"/>
    </row>
    <row r="60" spans="1:3" ht="15.75" customHeight="1" x14ac:dyDescent="0.25">
      <c r="A60" s="8"/>
      <c r="B60" s="8"/>
      <c r="C60" s="8"/>
    </row>
    <row r="61" spans="1:3" ht="15.75" customHeight="1" x14ac:dyDescent="0.25">
      <c r="A61" s="8"/>
      <c r="B61" s="12" t="s">
        <v>11</v>
      </c>
      <c r="C61" s="8"/>
    </row>
    <row r="62" spans="1:3" ht="15.75" customHeight="1" x14ac:dyDescent="0.25">
      <c r="A62" s="8"/>
      <c r="B62" s="9" t="s">
        <v>12</v>
      </c>
      <c r="C62" s="8"/>
    </row>
    <row r="63" spans="1:3" ht="15.75" customHeight="1" x14ac:dyDescent="0.25">
      <c r="A63" s="8"/>
      <c r="B63" s="8"/>
      <c r="C63" s="8"/>
    </row>
    <row r="64" spans="1:3" ht="15.75" customHeight="1" x14ac:dyDescent="0.25">
      <c r="A64" s="8"/>
      <c r="B64" s="8"/>
      <c r="C64" s="8"/>
    </row>
    <row r="65" spans="1:3" ht="15.75" customHeight="1" x14ac:dyDescent="0.25">
      <c r="A65" s="8"/>
      <c r="B65" s="8"/>
      <c r="C65" s="8"/>
    </row>
    <row r="66" spans="1:3" ht="15.75" customHeight="1" x14ac:dyDescent="0.25">
      <c r="A66" s="8"/>
      <c r="B66" s="8"/>
      <c r="C66" s="8"/>
    </row>
    <row r="67" spans="1:3" ht="15.75" customHeight="1" x14ac:dyDescent="0.25">
      <c r="A67" s="8"/>
      <c r="B67" s="8"/>
      <c r="C67" s="8"/>
    </row>
    <row r="68" spans="1:3" ht="15.75" customHeight="1" x14ac:dyDescent="0.25">
      <c r="A68" s="8"/>
      <c r="B68" s="8"/>
      <c r="C68" s="8"/>
    </row>
    <row r="69" spans="1:3" ht="15.75" customHeight="1" x14ac:dyDescent="0.25">
      <c r="A69" s="8"/>
      <c r="B69" s="8"/>
      <c r="C69" s="8"/>
    </row>
    <row r="70" spans="1:3" ht="15.75" customHeight="1" x14ac:dyDescent="0.25">
      <c r="A70" s="8"/>
      <c r="B70" s="8"/>
      <c r="C70" s="8"/>
    </row>
    <row r="71" spans="1:3" ht="15.75" customHeight="1" x14ac:dyDescent="0.25">
      <c r="A71" s="8"/>
      <c r="B71" s="8"/>
      <c r="C71" s="8"/>
    </row>
    <row r="72" spans="1:3" ht="15.75" customHeight="1" x14ac:dyDescent="0.25">
      <c r="A72" s="8"/>
      <c r="B72" s="8"/>
      <c r="C72" s="8"/>
    </row>
    <row r="73" spans="1:3" ht="15.75" customHeight="1" x14ac:dyDescent="0.25">
      <c r="A73" s="8"/>
      <c r="B73" s="8"/>
      <c r="C73" s="8"/>
    </row>
    <row r="74" spans="1:3" ht="15.75" customHeight="1" x14ac:dyDescent="0.25">
      <c r="A74" s="8"/>
      <c r="B74" s="12" t="s">
        <v>13</v>
      </c>
      <c r="C74" s="8"/>
    </row>
    <row r="75" spans="1:3" ht="15.75" customHeight="1" x14ac:dyDescent="0.25">
      <c r="A75" s="8"/>
      <c r="B75" s="9" t="s">
        <v>14</v>
      </c>
      <c r="C75" s="8"/>
    </row>
    <row r="76" spans="1:3" ht="15.75" customHeight="1" x14ac:dyDescent="0.25">
      <c r="A76" s="8"/>
      <c r="B76" s="8"/>
      <c r="C76" s="8"/>
    </row>
    <row r="77" spans="1:3" ht="15.75" customHeight="1" x14ac:dyDescent="0.25">
      <c r="A77" s="8"/>
      <c r="B77" s="8"/>
      <c r="C77" s="8"/>
    </row>
    <row r="78" spans="1:3" ht="15.75" customHeight="1" x14ac:dyDescent="0.25">
      <c r="A78" s="8"/>
      <c r="B78" s="8"/>
      <c r="C78" s="8"/>
    </row>
    <row r="79" spans="1:3" ht="15.75" customHeight="1" x14ac:dyDescent="0.25">
      <c r="A79" s="8"/>
      <c r="B79" s="8"/>
      <c r="C79" s="8"/>
    </row>
    <row r="80" spans="1:3" ht="15.75" customHeight="1" x14ac:dyDescent="0.25">
      <c r="A80" s="8"/>
      <c r="B80" s="8"/>
      <c r="C80" s="8"/>
    </row>
    <row r="81" spans="1:3" ht="15.75" customHeight="1" x14ac:dyDescent="0.25">
      <c r="A81" s="8"/>
      <c r="B81" s="8"/>
      <c r="C81" s="8"/>
    </row>
    <row r="82" spans="1:3" ht="15.75" customHeight="1" x14ac:dyDescent="0.25">
      <c r="A82" s="8"/>
      <c r="B82" s="8"/>
      <c r="C82" s="8"/>
    </row>
    <row r="83" spans="1:3" ht="15.75" customHeight="1" x14ac:dyDescent="0.25">
      <c r="A83" s="8"/>
      <c r="B83" s="8"/>
      <c r="C83" s="8"/>
    </row>
    <row r="84" spans="1:3" ht="15.75" customHeight="1" x14ac:dyDescent="0.25">
      <c r="A84" s="8"/>
      <c r="B84" s="8"/>
      <c r="C84" s="8"/>
    </row>
    <row r="85" spans="1:3" ht="15.75" customHeight="1" x14ac:dyDescent="0.25">
      <c r="A85" s="8"/>
      <c r="B85" s="8"/>
      <c r="C85" s="8"/>
    </row>
    <row r="86" spans="1:3" ht="15.75" customHeight="1" x14ac:dyDescent="0.25">
      <c r="A86" s="8"/>
      <c r="B86" s="8"/>
      <c r="C86" s="8"/>
    </row>
    <row r="87" spans="1:3" ht="15.75" customHeight="1" x14ac:dyDescent="0.25">
      <c r="A87" s="8"/>
      <c r="B87" s="8"/>
      <c r="C87" s="8"/>
    </row>
    <row r="88" spans="1:3" ht="15.75" customHeight="1" x14ac:dyDescent="0.25">
      <c r="A88" s="8"/>
      <c r="B88" s="8"/>
      <c r="C88" s="8"/>
    </row>
    <row r="89" spans="1:3" ht="15.75" customHeight="1" x14ac:dyDescent="0.25">
      <c r="A89" s="8"/>
      <c r="B89" s="8"/>
      <c r="C89" s="8"/>
    </row>
    <row r="90" spans="1:3" ht="15.75" customHeight="1" x14ac:dyDescent="0.25">
      <c r="A90" s="8"/>
      <c r="B90" s="8"/>
      <c r="C90" s="8"/>
    </row>
    <row r="91" spans="1:3" ht="15.75" customHeight="1" x14ac:dyDescent="0.25">
      <c r="A91" s="8"/>
      <c r="B91" s="8"/>
      <c r="C91" s="8"/>
    </row>
    <row r="92" spans="1:3" ht="15.75" customHeight="1" x14ac:dyDescent="0.25">
      <c r="A92" s="8"/>
      <c r="B92" s="8"/>
      <c r="C92" s="8"/>
    </row>
    <row r="93" spans="1:3" ht="15.75" customHeight="1" x14ac:dyDescent="0.25">
      <c r="A93" s="8"/>
      <c r="B93" s="8"/>
      <c r="C93" s="8"/>
    </row>
    <row r="94" spans="1:3" ht="15.75" customHeight="1" x14ac:dyDescent="0.25">
      <c r="A94" s="8"/>
      <c r="B94" s="8"/>
      <c r="C94" s="8"/>
    </row>
    <row r="95" spans="1:3" ht="15.75" customHeight="1" x14ac:dyDescent="0.25">
      <c r="A95" s="8"/>
      <c r="B95" s="8"/>
      <c r="C95" s="8"/>
    </row>
    <row r="96" spans="1:3" ht="15.75" customHeight="1" x14ac:dyDescent="0.25">
      <c r="A96" s="8"/>
      <c r="B96" s="8"/>
      <c r="C96" s="8"/>
    </row>
    <row r="97" spans="1:3" ht="15.75" customHeight="1" x14ac:dyDescent="0.25">
      <c r="A97" s="8"/>
      <c r="B97" s="8"/>
      <c r="C97" s="8"/>
    </row>
    <row r="98" spans="1:3" ht="15.75" customHeight="1" x14ac:dyDescent="0.25">
      <c r="A98" s="8"/>
      <c r="B98" s="8"/>
      <c r="C98" s="8"/>
    </row>
    <row r="99" spans="1:3" ht="15.75" customHeight="1" x14ac:dyDescent="0.25">
      <c r="A99" s="8"/>
      <c r="B99" s="8"/>
      <c r="C99" s="8"/>
    </row>
    <row r="100" spans="1:3" ht="15.75" customHeight="1" x14ac:dyDescent="0.25">
      <c r="A100" s="8"/>
      <c r="B100" s="8"/>
      <c r="C100" s="8"/>
    </row>
    <row r="101" spans="1:3" ht="15.75" customHeight="1" x14ac:dyDescent="0.25">
      <c r="A101" s="8"/>
      <c r="B101" s="8"/>
      <c r="C101" s="8"/>
    </row>
    <row r="102" spans="1:3" ht="15.75" customHeight="1" x14ac:dyDescent="0.25">
      <c r="A102" s="8"/>
      <c r="B102" s="8"/>
      <c r="C102" s="8"/>
    </row>
    <row r="103" spans="1:3" ht="15.75" customHeight="1" x14ac:dyDescent="0.25">
      <c r="A103" s="8"/>
      <c r="B103" s="8"/>
      <c r="C103" s="8"/>
    </row>
    <row r="104" spans="1:3" ht="15.75" customHeight="1" x14ac:dyDescent="0.25">
      <c r="A104" s="8"/>
      <c r="B104" s="8"/>
      <c r="C104" s="8"/>
    </row>
    <row r="105" spans="1:3" ht="15.75" customHeight="1" x14ac:dyDescent="0.2"/>
    <row r="106" spans="1:3" ht="15.75" customHeight="1" x14ac:dyDescent="0.2"/>
    <row r="107" spans="1:3" ht="15.75" customHeight="1" x14ac:dyDescent="0.2"/>
    <row r="108" spans="1:3" ht="15.75" customHeight="1" x14ac:dyDescent="0.2"/>
    <row r="109" spans="1:3" ht="15.75" customHeight="1" x14ac:dyDescent="0.2"/>
    <row r="110" spans="1:3" ht="15.75" customHeight="1" x14ac:dyDescent="0.2"/>
    <row r="111" spans="1:3" ht="15.75" customHeight="1" x14ac:dyDescent="0.2"/>
    <row r="112" spans="1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abSelected="1" workbookViewId="0">
      <selection activeCell="L3" sqref="L3"/>
    </sheetView>
  </sheetViews>
  <sheetFormatPr defaultColWidth="12.625" defaultRowHeight="15" customHeight="1" x14ac:dyDescent="0.2"/>
  <cols>
    <col min="1" max="1" width="0.75" customWidth="1"/>
    <col min="2" max="2" width="8.75" customWidth="1"/>
    <col min="3" max="3" width="2" customWidth="1"/>
    <col min="4" max="6" width="12.125" customWidth="1"/>
    <col min="7" max="7" width="2" customWidth="1"/>
    <col min="8" max="9" width="12.125" customWidth="1"/>
    <col min="10" max="10" width="2" customWidth="1"/>
    <col min="11" max="12" width="12.125" customWidth="1"/>
    <col min="13" max="13" width="2" customWidth="1"/>
    <col min="14" max="16" width="10" customWidth="1"/>
    <col min="17" max="26" width="7.75" customWidth="1"/>
  </cols>
  <sheetData>
    <row r="1" spans="1:20" ht="1.5" customHeight="1" x14ac:dyDescent="0.2"/>
    <row r="2" spans="1:20" ht="24" customHeight="1" x14ac:dyDescent="0.25">
      <c r="A2" s="1"/>
      <c r="B2" s="74" t="s">
        <v>15</v>
      </c>
      <c r="C2" s="75"/>
      <c r="D2" s="75"/>
      <c r="E2" s="75"/>
      <c r="F2" s="75"/>
      <c r="G2" s="75"/>
      <c r="H2" s="75"/>
      <c r="I2" s="76"/>
      <c r="J2" s="13"/>
      <c r="K2" s="14" t="s">
        <v>16</v>
      </c>
      <c r="L2" s="77">
        <v>45292</v>
      </c>
      <c r="M2" s="78"/>
      <c r="N2" s="15"/>
      <c r="O2" s="16"/>
      <c r="P2" s="8"/>
      <c r="Q2" s="8"/>
      <c r="R2" s="8"/>
      <c r="S2" s="8"/>
      <c r="T2" s="1"/>
    </row>
    <row r="3" spans="1:20" ht="6.75" customHeight="1" x14ac:dyDescent="0.25">
      <c r="A3" s="17"/>
      <c r="B3" s="18"/>
      <c r="C3" s="18"/>
      <c r="D3" s="18"/>
      <c r="E3" s="18"/>
      <c r="F3" s="18"/>
      <c r="G3" s="19"/>
      <c r="H3" s="20"/>
      <c r="I3" s="18"/>
      <c r="J3" s="18"/>
      <c r="K3" s="18"/>
      <c r="L3" s="18"/>
      <c r="M3" s="18"/>
      <c r="N3" s="8"/>
      <c r="O3" s="8"/>
      <c r="P3" s="8"/>
      <c r="Q3" s="8"/>
      <c r="R3" s="8"/>
      <c r="S3" s="8"/>
      <c r="T3" s="3"/>
    </row>
    <row r="4" spans="1:20" ht="18" customHeight="1" x14ac:dyDescent="0.25">
      <c r="A4" s="3"/>
      <c r="B4" s="79" t="s">
        <v>17</v>
      </c>
      <c r="C4" s="80"/>
      <c r="D4" s="81" t="s">
        <v>31</v>
      </c>
      <c r="E4" s="75"/>
      <c r="F4" s="78"/>
      <c r="G4" s="21"/>
      <c r="H4" s="22"/>
      <c r="I4" s="82" t="s">
        <v>18</v>
      </c>
      <c r="J4" s="75"/>
      <c r="K4" s="80"/>
      <c r="L4" s="83">
        <v>2000</v>
      </c>
      <c r="M4" s="78"/>
      <c r="N4" s="17"/>
      <c r="O4" s="8"/>
      <c r="P4" s="8"/>
      <c r="Q4" s="8"/>
      <c r="R4" s="8"/>
      <c r="S4" s="8"/>
      <c r="T4" s="3"/>
    </row>
    <row r="5" spans="1:20" x14ac:dyDescent="0.25">
      <c r="A5" s="17"/>
      <c r="B5" s="18"/>
      <c r="C5" s="23"/>
      <c r="D5" s="18"/>
      <c r="E5" s="18"/>
      <c r="F5" s="18"/>
      <c r="G5" s="24"/>
      <c r="H5" s="25"/>
      <c r="I5" s="18"/>
      <c r="J5" s="16"/>
      <c r="K5" s="18"/>
      <c r="L5" s="18"/>
      <c r="M5" s="23"/>
      <c r="N5" s="26"/>
      <c r="O5" s="26"/>
      <c r="P5" s="18"/>
      <c r="Q5" s="27"/>
      <c r="R5" s="8"/>
      <c r="S5" s="8"/>
      <c r="T5" s="3"/>
    </row>
    <row r="6" spans="1:20" ht="15.75" customHeight="1" x14ac:dyDescent="0.25">
      <c r="A6" s="3"/>
      <c r="B6" s="84" t="s">
        <v>19</v>
      </c>
      <c r="C6" s="28"/>
      <c r="D6" s="86" t="s">
        <v>7</v>
      </c>
      <c r="E6" s="87"/>
      <c r="F6" s="88"/>
      <c r="G6" s="3"/>
      <c r="H6" s="89" t="s">
        <v>9</v>
      </c>
      <c r="I6" s="88"/>
      <c r="J6" s="3"/>
      <c r="K6" s="90" t="s">
        <v>20</v>
      </c>
      <c r="L6" s="92" t="s">
        <v>21</v>
      </c>
      <c r="M6" s="28"/>
      <c r="N6" s="93" t="s">
        <v>22</v>
      </c>
      <c r="O6" s="70" t="s">
        <v>23</v>
      </c>
      <c r="P6" s="72" t="s">
        <v>13</v>
      </c>
      <c r="Q6" s="3"/>
      <c r="R6" s="8"/>
      <c r="S6" s="8"/>
      <c r="T6" s="3"/>
    </row>
    <row r="7" spans="1:20" x14ac:dyDescent="0.25">
      <c r="A7" s="3"/>
      <c r="B7" s="85"/>
      <c r="C7" s="28"/>
      <c r="D7" s="29" t="s">
        <v>24</v>
      </c>
      <c r="E7" s="30" t="s">
        <v>25</v>
      </c>
      <c r="F7" s="31" t="s">
        <v>26</v>
      </c>
      <c r="G7" s="3"/>
      <c r="H7" s="32" t="s">
        <v>24</v>
      </c>
      <c r="I7" s="33" t="s">
        <v>27</v>
      </c>
      <c r="J7" s="3"/>
      <c r="K7" s="91"/>
      <c r="L7" s="73"/>
      <c r="M7" s="28"/>
      <c r="N7" s="91"/>
      <c r="O7" s="71"/>
      <c r="P7" s="73"/>
      <c r="Q7" s="3"/>
      <c r="R7" s="8"/>
      <c r="S7" s="8"/>
      <c r="T7" s="3"/>
    </row>
    <row r="8" spans="1:20" x14ac:dyDescent="0.25">
      <c r="A8" s="3"/>
      <c r="B8" s="34">
        <f>L2</f>
        <v>45292</v>
      </c>
      <c r="C8" s="28"/>
      <c r="D8" s="35">
        <v>124</v>
      </c>
      <c r="E8" s="36">
        <f t="shared" ref="E8:E35" si="0">L$4/(COUNT(B$8:B$38))</f>
        <v>64.516129032258064</v>
      </c>
      <c r="F8" s="37">
        <f t="shared" ref="F8:F38" si="1">IF(D8,D8-E8,"")</f>
        <v>59.483870967741936</v>
      </c>
      <c r="G8" s="3"/>
      <c r="H8" s="38">
        <f t="shared" ref="H8:I8" si="2">D8</f>
        <v>124</v>
      </c>
      <c r="I8" s="39">
        <f t="shared" si="2"/>
        <v>64.516129032258064</v>
      </c>
      <c r="J8" s="3"/>
      <c r="K8" s="35"/>
      <c r="L8" s="40">
        <f>D8</f>
        <v>124</v>
      </c>
      <c r="M8" s="28"/>
      <c r="N8" s="41">
        <v>8</v>
      </c>
      <c r="O8" s="42">
        <v>9</v>
      </c>
      <c r="P8" s="43">
        <f t="shared" ref="P8:P30" si="3">(O8/N8)</f>
        <v>1.125</v>
      </c>
      <c r="Q8" s="3"/>
      <c r="R8" s="8"/>
      <c r="S8" s="8"/>
      <c r="T8" s="3"/>
    </row>
    <row r="9" spans="1:20" x14ac:dyDescent="0.25">
      <c r="A9" s="3"/>
      <c r="B9" s="34">
        <f>L2+1</f>
        <v>45293</v>
      </c>
      <c r="C9" s="28"/>
      <c r="D9" s="35">
        <v>30</v>
      </c>
      <c r="E9" s="36">
        <f t="shared" si="0"/>
        <v>64.516129032258064</v>
      </c>
      <c r="F9" s="37">
        <f t="shared" si="1"/>
        <v>-34.516129032258064</v>
      </c>
      <c r="G9" s="3"/>
      <c r="H9" s="38">
        <f t="shared" ref="H9:I9" si="4">D9+H8</f>
        <v>154</v>
      </c>
      <c r="I9" s="39">
        <f t="shared" si="4"/>
        <v>129.03225806451613</v>
      </c>
      <c r="J9" s="3"/>
      <c r="K9" s="35" t="str">
        <f t="shared" ref="K9:K30" si="5">IF(D9="",($E$39-H9)/(COUNT($B$8:$B$38)-COUNT($D$8:$D$38)),"")</f>
        <v/>
      </c>
      <c r="L9" s="40">
        <f t="shared" ref="L9:L30" si="6">IF(D9="",L8+E9,L8+D9)</f>
        <v>154</v>
      </c>
      <c r="M9" s="28"/>
      <c r="N9" s="41">
        <v>8</v>
      </c>
      <c r="O9" s="42">
        <v>3</v>
      </c>
      <c r="P9" s="43">
        <f t="shared" si="3"/>
        <v>0.375</v>
      </c>
      <c r="Q9" s="3"/>
      <c r="R9" s="8"/>
      <c r="S9" s="8"/>
      <c r="T9" s="3"/>
    </row>
    <row r="10" spans="1:20" x14ac:dyDescent="0.25">
      <c r="A10" s="3"/>
      <c r="B10" s="34">
        <f>L2+2</f>
        <v>45294</v>
      </c>
      <c r="C10" s="28"/>
      <c r="D10" s="35">
        <v>80</v>
      </c>
      <c r="E10" s="36">
        <f t="shared" si="0"/>
        <v>64.516129032258064</v>
      </c>
      <c r="F10" s="37">
        <f t="shared" si="1"/>
        <v>15.483870967741936</v>
      </c>
      <c r="G10" s="3"/>
      <c r="H10" s="38">
        <f t="shared" ref="H10:I10" si="7">D10+H9</f>
        <v>234</v>
      </c>
      <c r="I10" s="39">
        <f t="shared" si="7"/>
        <v>193.54838709677421</v>
      </c>
      <c r="J10" s="3"/>
      <c r="K10" s="35" t="str">
        <f t="shared" si="5"/>
        <v/>
      </c>
      <c r="L10" s="40">
        <f t="shared" si="6"/>
        <v>234</v>
      </c>
      <c r="M10" s="28"/>
      <c r="N10" s="41">
        <v>6</v>
      </c>
      <c r="O10" s="42">
        <v>3</v>
      </c>
      <c r="P10" s="43">
        <f t="shared" si="3"/>
        <v>0.5</v>
      </c>
      <c r="Q10" s="3"/>
      <c r="R10" s="8"/>
      <c r="S10" s="8"/>
      <c r="T10" s="3"/>
    </row>
    <row r="11" spans="1:20" x14ac:dyDescent="0.25">
      <c r="A11" s="3"/>
      <c r="B11" s="34">
        <f>L2+3</f>
        <v>45295</v>
      </c>
      <c r="C11" s="28"/>
      <c r="D11" s="35">
        <v>90</v>
      </c>
      <c r="E11" s="36">
        <f t="shared" si="0"/>
        <v>64.516129032258064</v>
      </c>
      <c r="F11" s="37">
        <f t="shared" si="1"/>
        <v>25.483870967741936</v>
      </c>
      <c r="G11" s="3"/>
      <c r="H11" s="38">
        <f t="shared" ref="H11:I11" si="8">D11+H10</f>
        <v>324</v>
      </c>
      <c r="I11" s="39">
        <f t="shared" si="8"/>
        <v>258.06451612903226</v>
      </c>
      <c r="J11" s="3"/>
      <c r="K11" s="35" t="str">
        <f t="shared" si="5"/>
        <v/>
      </c>
      <c r="L11" s="40">
        <f t="shared" si="6"/>
        <v>324</v>
      </c>
      <c r="M11" s="28"/>
      <c r="N11" s="41">
        <v>4</v>
      </c>
      <c r="O11" s="42">
        <v>4</v>
      </c>
      <c r="P11" s="43">
        <f t="shared" si="3"/>
        <v>1</v>
      </c>
      <c r="Q11" s="3"/>
      <c r="R11" s="8"/>
      <c r="S11" s="8"/>
      <c r="T11" s="3"/>
    </row>
    <row r="12" spans="1:20" x14ac:dyDescent="0.25">
      <c r="A12" s="3"/>
      <c r="B12" s="34">
        <f>L2+4</f>
        <v>45296</v>
      </c>
      <c r="C12" s="28"/>
      <c r="D12" s="35">
        <v>20</v>
      </c>
      <c r="E12" s="36">
        <f t="shared" si="0"/>
        <v>64.516129032258064</v>
      </c>
      <c r="F12" s="37">
        <f t="shared" si="1"/>
        <v>-44.516129032258064</v>
      </c>
      <c r="G12" s="3"/>
      <c r="H12" s="38">
        <f t="shared" ref="H12:I12" si="9">D12+H11</f>
        <v>344</v>
      </c>
      <c r="I12" s="39">
        <f t="shared" si="9"/>
        <v>322.58064516129031</v>
      </c>
      <c r="J12" s="3"/>
      <c r="K12" s="35" t="str">
        <f t="shared" si="5"/>
        <v/>
      </c>
      <c r="L12" s="40">
        <f t="shared" si="6"/>
        <v>344</v>
      </c>
      <c r="M12" s="28"/>
      <c r="N12" s="41">
        <v>3</v>
      </c>
      <c r="O12" s="42">
        <v>7</v>
      </c>
      <c r="P12" s="43">
        <f t="shared" si="3"/>
        <v>2.3333333333333335</v>
      </c>
      <c r="Q12" s="3"/>
      <c r="R12" s="8"/>
      <c r="S12" s="8"/>
      <c r="T12" s="3"/>
    </row>
    <row r="13" spans="1:20" x14ac:dyDescent="0.25">
      <c r="A13" s="3"/>
      <c r="B13" s="34">
        <f>L2+5</f>
        <v>45297</v>
      </c>
      <c r="C13" s="28"/>
      <c r="D13" s="35">
        <v>200</v>
      </c>
      <c r="E13" s="36">
        <f t="shared" si="0"/>
        <v>64.516129032258064</v>
      </c>
      <c r="F13" s="37">
        <f t="shared" si="1"/>
        <v>135.48387096774195</v>
      </c>
      <c r="G13" s="3"/>
      <c r="H13" s="38">
        <f t="shared" ref="H13:I13" si="10">D13+H12</f>
        <v>544</v>
      </c>
      <c r="I13" s="39">
        <f t="shared" si="10"/>
        <v>387.09677419354836</v>
      </c>
      <c r="J13" s="3"/>
      <c r="K13" s="35" t="str">
        <f t="shared" si="5"/>
        <v/>
      </c>
      <c r="L13" s="40">
        <f t="shared" si="6"/>
        <v>544</v>
      </c>
      <c r="M13" s="28"/>
      <c r="N13" s="41">
        <v>7</v>
      </c>
      <c r="O13" s="42">
        <v>5</v>
      </c>
      <c r="P13" s="43">
        <f t="shared" si="3"/>
        <v>0.7142857142857143</v>
      </c>
      <c r="Q13" s="3"/>
      <c r="R13" s="8"/>
      <c r="S13" s="8"/>
      <c r="T13" s="3"/>
    </row>
    <row r="14" spans="1:20" x14ac:dyDescent="0.25">
      <c r="A14" s="3"/>
      <c r="B14" s="34">
        <f>L2+6</f>
        <v>45298</v>
      </c>
      <c r="C14" s="28"/>
      <c r="D14" s="35">
        <v>407</v>
      </c>
      <c r="E14" s="36">
        <f t="shared" si="0"/>
        <v>64.516129032258064</v>
      </c>
      <c r="F14" s="37">
        <f t="shared" si="1"/>
        <v>342.48387096774195</v>
      </c>
      <c r="G14" s="3"/>
      <c r="H14" s="38">
        <f t="shared" ref="H14:I14" si="11">D14+H13</f>
        <v>951</v>
      </c>
      <c r="I14" s="39">
        <f t="shared" si="11"/>
        <v>451.61290322580641</v>
      </c>
      <c r="J14" s="3"/>
      <c r="K14" s="35" t="str">
        <f t="shared" si="5"/>
        <v/>
      </c>
      <c r="L14" s="40">
        <f t="shared" si="6"/>
        <v>951</v>
      </c>
      <c r="M14" s="28"/>
      <c r="N14" s="41">
        <v>5</v>
      </c>
      <c r="O14" s="42">
        <v>7</v>
      </c>
      <c r="P14" s="43">
        <f t="shared" si="3"/>
        <v>1.4</v>
      </c>
      <c r="Q14" s="3"/>
      <c r="R14" s="8"/>
      <c r="S14" s="8"/>
      <c r="T14" s="3"/>
    </row>
    <row r="15" spans="1:20" x14ac:dyDescent="0.25">
      <c r="A15" s="3"/>
      <c r="B15" s="34">
        <f>L2+7</f>
        <v>45299</v>
      </c>
      <c r="C15" s="28"/>
      <c r="D15" s="35">
        <v>12</v>
      </c>
      <c r="E15" s="36">
        <f t="shared" si="0"/>
        <v>64.516129032258064</v>
      </c>
      <c r="F15" s="37">
        <f t="shared" si="1"/>
        <v>-52.516129032258064</v>
      </c>
      <c r="G15" s="3"/>
      <c r="H15" s="38">
        <f t="shared" ref="H15:I15" si="12">D15+H14</f>
        <v>963</v>
      </c>
      <c r="I15" s="39">
        <f t="shared" si="12"/>
        <v>516.12903225806451</v>
      </c>
      <c r="J15" s="3"/>
      <c r="K15" s="35" t="str">
        <f t="shared" si="5"/>
        <v/>
      </c>
      <c r="L15" s="40">
        <f t="shared" si="6"/>
        <v>963</v>
      </c>
      <c r="M15" s="28"/>
      <c r="N15" s="41">
        <v>3</v>
      </c>
      <c r="O15" s="42">
        <v>1</v>
      </c>
      <c r="P15" s="43">
        <f t="shared" si="3"/>
        <v>0.33333333333333331</v>
      </c>
      <c r="Q15" s="3"/>
      <c r="R15" s="8"/>
      <c r="S15" s="8"/>
      <c r="T15" s="3"/>
    </row>
    <row r="16" spans="1:20" x14ac:dyDescent="0.25">
      <c r="A16" s="3"/>
      <c r="B16" s="34">
        <f>L2+8</f>
        <v>45300</v>
      </c>
      <c r="C16" s="28"/>
      <c r="D16" s="35">
        <v>67</v>
      </c>
      <c r="E16" s="36">
        <f t="shared" si="0"/>
        <v>64.516129032258064</v>
      </c>
      <c r="F16" s="37">
        <f t="shared" si="1"/>
        <v>2.4838709677419359</v>
      </c>
      <c r="G16" s="3"/>
      <c r="H16" s="38">
        <f t="shared" ref="H16:I16" si="13">D16+H15</f>
        <v>1030</v>
      </c>
      <c r="I16" s="39">
        <f t="shared" si="13"/>
        <v>580.64516129032256</v>
      </c>
      <c r="J16" s="3"/>
      <c r="K16" s="35" t="str">
        <f t="shared" si="5"/>
        <v/>
      </c>
      <c r="L16" s="40">
        <f t="shared" si="6"/>
        <v>1030</v>
      </c>
      <c r="M16" s="28"/>
      <c r="N16" s="41">
        <v>1</v>
      </c>
      <c r="O16" s="42">
        <v>1</v>
      </c>
      <c r="P16" s="43">
        <f t="shared" si="3"/>
        <v>1</v>
      </c>
      <c r="Q16" s="3"/>
      <c r="R16" s="8"/>
      <c r="S16" s="8"/>
      <c r="T16" s="3"/>
    </row>
    <row r="17" spans="1:20" x14ac:dyDescent="0.25">
      <c r="A17" s="3"/>
      <c r="B17" s="34">
        <f>L2+9</f>
        <v>45301</v>
      </c>
      <c r="C17" s="28"/>
      <c r="D17" s="35">
        <v>45.52</v>
      </c>
      <c r="E17" s="36">
        <f t="shared" si="0"/>
        <v>64.516129032258064</v>
      </c>
      <c r="F17" s="37">
        <f t="shared" si="1"/>
        <v>-18.996129032258061</v>
      </c>
      <c r="G17" s="3"/>
      <c r="H17" s="38">
        <f t="shared" ref="H17:I17" si="14">D17+H16</f>
        <v>1075.52</v>
      </c>
      <c r="I17" s="39">
        <f t="shared" si="14"/>
        <v>645.16129032258061</v>
      </c>
      <c r="J17" s="3"/>
      <c r="K17" s="35" t="str">
        <f t="shared" si="5"/>
        <v/>
      </c>
      <c r="L17" s="40">
        <f t="shared" si="6"/>
        <v>1075.52</v>
      </c>
      <c r="M17" s="28"/>
      <c r="N17" s="41">
        <v>5</v>
      </c>
      <c r="O17" s="42">
        <v>6</v>
      </c>
      <c r="P17" s="43">
        <f t="shared" si="3"/>
        <v>1.2</v>
      </c>
      <c r="Q17" s="3"/>
      <c r="R17" s="8"/>
      <c r="S17" s="8"/>
      <c r="T17" s="3"/>
    </row>
    <row r="18" spans="1:20" x14ac:dyDescent="0.25">
      <c r="A18" s="3"/>
      <c r="B18" s="34">
        <f>L2+10</f>
        <v>45302</v>
      </c>
      <c r="C18" s="28"/>
      <c r="D18" s="35">
        <v>80</v>
      </c>
      <c r="E18" s="36">
        <f t="shared" si="0"/>
        <v>64.516129032258064</v>
      </c>
      <c r="F18" s="37">
        <f t="shared" si="1"/>
        <v>15.483870967741936</v>
      </c>
      <c r="G18" s="3"/>
      <c r="H18" s="38">
        <f t="shared" ref="H18:I18" si="15">D18+H17</f>
        <v>1155.52</v>
      </c>
      <c r="I18" s="39">
        <f t="shared" si="15"/>
        <v>709.67741935483866</v>
      </c>
      <c r="J18" s="3"/>
      <c r="K18" s="35" t="str">
        <f t="shared" si="5"/>
        <v/>
      </c>
      <c r="L18" s="40">
        <f t="shared" si="6"/>
        <v>1155.52</v>
      </c>
      <c r="M18" s="28"/>
      <c r="N18" s="41">
        <v>1</v>
      </c>
      <c r="O18" s="42">
        <v>4</v>
      </c>
      <c r="P18" s="43">
        <f t="shared" si="3"/>
        <v>4</v>
      </c>
      <c r="Q18" s="3"/>
      <c r="R18" s="8"/>
      <c r="S18" s="8"/>
      <c r="T18" s="3"/>
    </row>
    <row r="19" spans="1:20" x14ac:dyDescent="0.25">
      <c r="A19" s="3"/>
      <c r="B19" s="34">
        <f>L2+11</f>
        <v>45303</v>
      </c>
      <c r="C19" s="28"/>
      <c r="D19" s="35">
        <v>70</v>
      </c>
      <c r="E19" s="36">
        <f t="shared" si="0"/>
        <v>64.516129032258064</v>
      </c>
      <c r="F19" s="37">
        <f t="shared" si="1"/>
        <v>5.4838709677419359</v>
      </c>
      <c r="G19" s="3"/>
      <c r="H19" s="38">
        <f t="shared" ref="H19:I19" si="16">D19+H18</f>
        <v>1225.52</v>
      </c>
      <c r="I19" s="39">
        <f t="shared" si="16"/>
        <v>774.19354838709671</v>
      </c>
      <c r="J19" s="3"/>
      <c r="K19" s="35" t="str">
        <f t="shared" si="5"/>
        <v/>
      </c>
      <c r="L19" s="40">
        <f t="shared" si="6"/>
        <v>1225.52</v>
      </c>
      <c r="M19" s="28"/>
      <c r="N19" s="41">
        <v>9</v>
      </c>
      <c r="O19" s="42">
        <v>5</v>
      </c>
      <c r="P19" s="43">
        <f t="shared" si="3"/>
        <v>0.55555555555555558</v>
      </c>
      <c r="Q19" s="3"/>
      <c r="R19" s="8"/>
      <c r="S19" s="8"/>
      <c r="T19" s="3"/>
    </row>
    <row r="20" spans="1:20" x14ac:dyDescent="0.25">
      <c r="A20" s="3"/>
      <c r="B20" s="34">
        <f>L2+12</f>
        <v>45304</v>
      </c>
      <c r="C20" s="28"/>
      <c r="D20" s="35">
        <v>50</v>
      </c>
      <c r="E20" s="36">
        <f t="shared" si="0"/>
        <v>64.516129032258064</v>
      </c>
      <c r="F20" s="37">
        <f t="shared" si="1"/>
        <v>-14.516129032258064</v>
      </c>
      <c r="G20" s="3"/>
      <c r="H20" s="38">
        <f t="shared" ref="H20:I20" si="17">D20+H19</f>
        <v>1275.52</v>
      </c>
      <c r="I20" s="39">
        <f t="shared" si="17"/>
        <v>838.70967741935476</v>
      </c>
      <c r="J20" s="3"/>
      <c r="K20" s="35" t="str">
        <f t="shared" si="5"/>
        <v/>
      </c>
      <c r="L20" s="40">
        <f t="shared" si="6"/>
        <v>1275.52</v>
      </c>
      <c r="M20" s="28"/>
      <c r="N20" s="41">
        <v>3</v>
      </c>
      <c r="O20" s="42">
        <v>3</v>
      </c>
      <c r="P20" s="43">
        <f t="shared" si="3"/>
        <v>1</v>
      </c>
      <c r="Q20" s="3"/>
      <c r="R20" s="8"/>
      <c r="S20" s="8"/>
      <c r="T20" s="3"/>
    </row>
    <row r="21" spans="1:20" ht="15.75" customHeight="1" x14ac:dyDescent="0.25">
      <c r="A21" s="3"/>
      <c r="B21" s="34">
        <f>L2+13</f>
        <v>45305</v>
      </c>
      <c r="C21" s="28"/>
      <c r="D21" s="35">
        <v>90</v>
      </c>
      <c r="E21" s="36">
        <f t="shared" si="0"/>
        <v>64.516129032258064</v>
      </c>
      <c r="F21" s="37">
        <f t="shared" si="1"/>
        <v>25.483870967741936</v>
      </c>
      <c r="G21" s="3"/>
      <c r="H21" s="38">
        <f t="shared" ref="H21:I21" si="18">D21+H20</f>
        <v>1365.52</v>
      </c>
      <c r="I21" s="39">
        <f t="shared" si="18"/>
        <v>903.22580645161281</v>
      </c>
      <c r="J21" s="3"/>
      <c r="K21" s="35" t="str">
        <f t="shared" si="5"/>
        <v/>
      </c>
      <c r="L21" s="40">
        <f t="shared" si="6"/>
        <v>1365.52</v>
      </c>
      <c r="M21" s="28"/>
      <c r="N21" s="41">
        <v>5</v>
      </c>
      <c r="O21" s="42">
        <v>6</v>
      </c>
      <c r="P21" s="43">
        <f t="shared" si="3"/>
        <v>1.2</v>
      </c>
      <c r="Q21" s="3"/>
      <c r="R21" s="8"/>
      <c r="S21" s="8"/>
      <c r="T21" s="3"/>
    </row>
    <row r="22" spans="1:20" ht="15.75" customHeight="1" x14ac:dyDescent="0.25">
      <c r="A22" s="3"/>
      <c r="B22" s="34">
        <f>L2+14</f>
        <v>45306</v>
      </c>
      <c r="C22" s="28"/>
      <c r="D22" s="35">
        <v>80</v>
      </c>
      <c r="E22" s="36">
        <f t="shared" si="0"/>
        <v>64.516129032258064</v>
      </c>
      <c r="F22" s="37">
        <f t="shared" si="1"/>
        <v>15.483870967741936</v>
      </c>
      <c r="G22" s="3"/>
      <c r="H22" s="38">
        <f t="shared" ref="H22:I22" si="19">D22+H21</f>
        <v>1445.52</v>
      </c>
      <c r="I22" s="39">
        <f t="shared" si="19"/>
        <v>967.74193548387086</v>
      </c>
      <c r="J22" s="3"/>
      <c r="K22" s="35" t="str">
        <f t="shared" si="5"/>
        <v/>
      </c>
      <c r="L22" s="40">
        <f t="shared" si="6"/>
        <v>1445.52</v>
      </c>
      <c r="M22" s="28"/>
      <c r="N22" s="41">
        <v>1</v>
      </c>
      <c r="O22" s="42">
        <v>4</v>
      </c>
      <c r="P22" s="43">
        <f t="shared" si="3"/>
        <v>4</v>
      </c>
      <c r="Q22" s="3"/>
      <c r="R22" s="8"/>
      <c r="S22" s="8"/>
      <c r="T22" s="3"/>
    </row>
    <row r="23" spans="1:20" ht="15.75" customHeight="1" x14ac:dyDescent="0.25">
      <c r="A23" s="3"/>
      <c r="B23" s="34">
        <f>L2+15</f>
        <v>45307</v>
      </c>
      <c r="C23" s="28"/>
      <c r="D23" s="35">
        <v>30</v>
      </c>
      <c r="E23" s="36">
        <f t="shared" si="0"/>
        <v>64.516129032258064</v>
      </c>
      <c r="F23" s="37">
        <f t="shared" si="1"/>
        <v>-34.516129032258064</v>
      </c>
      <c r="G23" s="3"/>
      <c r="H23" s="38">
        <f t="shared" ref="H23:I23" si="20">D23+H22</f>
        <v>1475.52</v>
      </c>
      <c r="I23" s="39">
        <f t="shared" si="20"/>
        <v>1032.258064516129</v>
      </c>
      <c r="J23" s="3"/>
      <c r="K23" s="35" t="str">
        <f t="shared" si="5"/>
        <v/>
      </c>
      <c r="L23" s="40">
        <f t="shared" si="6"/>
        <v>1475.52</v>
      </c>
      <c r="M23" s="28"/>
      <c r="N23" s="41">
        <v>9</v>
      </c>
      <c r="O23" s="42">
        <v>5</v>
      </c>
      <c r="P23" s="43">
        <f t="shared" si="3"/>
        <v>0.55555555555555558</v>
      </c>
      <c r="Q23" s="3"/>
      <c r="R23" s="8"/>
      <c r="S23" s="8"/>
      <c r="T23" s="3"/>
    </row>
    <row r="24" spans="1:20" ht="15.75" customHeight="1" x14ac:dyDescent="0.25">
      <c r="A24" s="3"/>
      <c r="B24" s="34">
        <f>L2+16</f>
        <v>45308</v>
      </c>
      <c r="C24" s="28"/>
      <c r="D24" s="35">
        <v>80</v>
      </c>
      <c r="E24" s="36">
        <f t="shared" si="0"/>
        <v>64.516129032258064</v>
      </c>
      <c r="F24" s="37">
        <f t="shared" si="1"/>
        <v>15.483870967741936</v>
      </c>
      <c r="G24" s="3"/>
      <c r="H24" s="38">
        <f t="shared" ref="H24:I24" si="21">D24+H23</f>
        <v>1555.52</v>
      </c>
      <c r="I24" s="39">
        <f t="shared" si="21"/>
        <v>1096.7741935483871</v>
      </c>
      <c r="J24" s="3"/>
      <c r="K24" s="35" t="str">
        <f t="shared" si="5"/>
        <v/>
      </c>
      <c r="L24" s="40">
        <f t="shared" si="6"/>
        <v>1555.52</v>
      </c>
      <c r="M24" s="28"/>
      <c r="N24" s="41">
        <v>3</v>
      </c>
      <c r="O24" s="42">
        <v>4</v>
      </c>
      <c r="P24" s="43">
        <f t="shared" si="3"/>
        <v>1.3333333333333333</v>
      </c>
      <c r="Q24" s="3"/>
      <c r="R24" s="8"/>
      <c r="S24" s="8"/>
      <c r="T24" s="3"/>
    </row>
    <row r="25" spans="1:20" ht="15.75" customHeight="1" x14ac:dyDescent="0.25">
      <c r="A25" s="3"/>
      <c r="B25" s="34">
        <f>L2+17</f>
        <v>45309</v>
      </c>
      <c r="C25" s="28"/>
      <c r="D25" s="35">
        <v>90</v>
      </c>
      <c r="E25" s="36">
        <f t="shared" si="0"/>
        <v>64.516129032258064</v>
      </c>
      <c r="F25" s="37">
        <f t="shared" si="1"/>
        <v>25.483870967741936</v>
      </c>
      <c r="G25" s="3"/>
      <c r="H25" s="38">
        <f t="shared" ref="H25:I25" si="22">D25+H24</f>
        <v>1645.52</v>
      </c>
      <c r="I25" s="39">
        <f t="shared" si="22"/>
        <v>1161.2903225806451</v>
      </c>
      <c r="J25" s="3"/>
      <c r="K25" s="35" t="str">
        <f t="shared" si="5"/>
        <v/>
      </c>
      <c r="L25" s="40">
        <f t="shared" si="6"/>
        <v>1645.52</v>
      </c>
      <c r="M25" s="28"/>
      <c r="N25" s="41">
        <v>1</v>
      </c>
      <c r="O25" s="42">
        <v>1</v>
      </c>
      <c r="P25" s="43">
        <f t="shared" si="3"/>
        <v>1</v>
      </c>
      <c r="Q25" s="3"/>
      <c r="R25" s="8"/>
      <c r="S25" s="8"/>
      <c r="T25" s="3"/>
    </row>
    <row r="26" spans="1:20" ht="15.75" customHeight="1" x14ac:dyDescent="0.25">
      <c r="A26" s="3"/>
      <c r="B26" s="34">
        <f>L2+18</f>
        <v>45310</v>
      </c>
      <c r="C26" s="28"/>
      <c r="D26" s="35">
        <v>20</v>
      </c>
      <c r="E26" s="36">
        <f t="shared" si="0"/>
        <v>64.516129032258064</v>
      </c>
      <c r="F26" s="37">
        <f t="shared" si="1"/>
        <v>-44.516129032258064</v>
      </c>
      <c r="G26" s="3"/>
      <c r="H26" s="38">
        <f t="shared" ref="H26:I26" si="23">D26+H25</f>
        <v>1665.52</v>
      </c>
      <c r="I26" s="39">
        <f t="shared" si="23"/>
        <v>1225.8064516129032</v>
      </c>
      <c r="J26" s="3"/>
      <c r="K26" s="35" t="str">
        <f t="shared" si="5"/>
        <v/>
      </c>
      <c r="L26" s="40">
        <f t="shared" si="6"/>
        <v>1665.52</v>
      </c>
      <c r="M26" s="28"/>
      <c r="N26" s="41">
        <v>3</v>
      </c>
      <c r="O26" s="42">
        <v>2</v>
      </c>
      <c r="P26" s="43">
        <f t="shared" si="3"/>
        <v>0.66666666666666663</v>
      </c>
      <c r="Q26" s="3"/>
      <c r="R26" s="8"/>
      <c r="S26" s="8"/>
      <c r="T26" s="3"/>
    </row>
    <row r="27" spans="1:20" ht="15.75" customHeight="1" x14ac:dyDescent="0.25">
      <c r="A27" s="3"/>
      <c r="B27" s="34">
        <f>L2+19</f>
        <v>45311</v>
      </c>
      <c r="C27" s="28"/>
      <c r="D27" s="35">
        <v>312</v>
      </c>
      <c r="E27" s="36">
        <f t="shared" si="0"/>
        <v>64.516129032258064</v>
      </c>
      <c r="F27" s="37">
        <f t="shared" si="1"/>
        <v>247.48387096774195</v>
      </c>
      <c r="G27" s="3"/>
      <c r="H27" s="38">
        <f t="shared" ref="H27:I27" si="24">D27+H26</f>
        <v>1977.52</v>
      </c>
      <c r="I27" s="39">
        <f t="shared" si="24"/>
        <v>1290.3225806451612</v>
      </c>
      <c r="J27" s="3"/>
      <c r="K27" s="35" t="str">
        <f t="shared" si="5"/>
        <v/>
      </c>
      <c r="L27" s="40">
        <f t="shared" si="6"/>
        <v>1977.52</v>
      </c>
      <c r="M27" s="28"/>
      <c r="N27" s="41">
        <v>10</v>
      </c>
      <c r="O27" s="42">
        <v>6</v>
      </c>
      <c r="P27" s="43">
        <f t="shared" si="3"/>
        <v>0.6</v>
      </c>
      <c r="Q27" s="3"/>
      <c r="R27" s="8"/>
      <c r="S27" s="8"/>
      <c r="T27" s="3"/>
    </row>
    <row r="28" spans="1:20" ht="15.75" customHeight="1" x14ac:dyDescent="0.25">
      <c r="A28" s="3"/>
      <c r="B28" s="34">
        <f>L2+20</f>
        <v>45312</v>
      </c>
      <c r="C28" s="28"/>
      <c r="D28" s="35">
        <v>208</v>
      </c>
      <c r="E28" s="36">
        <f t="shared" si="0"/>
        <v>64.516129032258064</v>
      </c>
      <c r="F28" s="37">
        <f t="shared" si="1"/>
        <v>143.48387096774195</v>
      </c>
      <c r="G28" s="3"/>
      <c r="H28" s="38">
        <f t="shared" ref="H28:I28" si="25">D28+H27</f>
        <v>2185.52</v>
      </c>
      <c r="I28" s="39">
        <f t="shared" si="25"/>
        <v>1354.8387096774193</v>
      </c>
      <c r="J28" s="3"/>
      <c r="K28" s="35" t="str">
        <f t="shared" si="5"/>
        <v/>
      </c>
      <c r="L28" s="40">
        <f t="shared" si="6"/>
        <v>2185.52</v>
      </c>
      <c r="M28" s="28"/>
      <c r="N28" s="41">
        <v>7</v>
      </c>
      <c r="O28" s="42">
        <v>7</v>
      </c>
      <c r="P28" s="43">
        <f t="shared" si="3"/>
        <v>1</v>
      </c>
      <c r="Q28" s="3"/>
      <c r="R28" s="8"/>
      <c r="S28" s="8"/>
      <c r="T28" s="3"/>
    </row>
    <row r="29" spans="1:20" ht="15.75" customHeight="1" x14ac:dyDescent="0.25">
      <c r="A29" s="3"/>
      <c r="B29" s="34">
        <f>L2+21</f>
        <v>45313</v>
      </c>
      <c r="C29" s="28"/>
      <c r="D29" s="35">
        <v>249</v>
      </c>
      <c r="E29" s="36">
        <f t="shared" si="0"/>
        <v>64.516129032258064</v>
      </c>
      <c r="F29" s="37">
        <f t="shared" si="1"/>
        <v>184.48387096774195</v>
      </c>
      <c r="G29" s="3"/>
      <c r="H29" s="38">
        <f t="shared" ref="H29:I29" si="26">D29+H28</f>
        <v>2434.52</v>
      </c>
      <c r="I29" s="39">
        <f t="shared" si="26"/>
        <v>1419.3548387096773</v>
      </c>
      <c r="J29" s="3"/>
      <c r="K29" s="35" t="str">
        <f t="shared" si="5"/>
        <v/>
      </c>
      <c r="L29" s="40">
        <f t="shared" si="6"/>
        <v>2434.52</v>
      </c>
      <c r="M29" s="28"/>
      <c r="N29" s="41">
        <v>8</v>
      </c>
      <c r="O29" s="42">
        <v>6</v>
      </c>
      <c r="P29" s="43">
        <f t="shared" si="3"/>
        <v>0.75</v>
      </c>
      <c r="Q29" s="3"/>
      <c r="R29" s="8"/>
      <c r="S29" s="8"/>
      <c r="T29" s="3"/>
    </row>
    <row r="30" spans="1:20" ht="15.75" customHeight="1" x14ac:dyDescent="0.25">
      <c r="A30" s="3"/>
      <c r="B30" s="34">
        <f>L2+22</f>
        <v>45314</v>
      </c>
      <c r="C30" s="28"/>
      <c r="D30" s="35">
        <v>105</v>
      </c>
      <c r="E30" s="36">
        <f t="shared" si="0"/>
        <v>64.516129032258064</v>
      </c>
      <c r="F30" s="37">
        <f t="shared" si="1"/>
        <v>40.483870967741936</v>
      </c>
      <c r="G30" s="3"/>
      <c r="H30" s="38">
        <f t="shared" ref="H30:I30" si="27">D30+H29</f>
        <v>2539.52</v>
      </c>
      <c r="I30" s="39">
        <f t="shared" si="27"/>
        <v>1483.8709677419354</v>
      </c>
      <c r="J30" s="3"/>
      <c r="K30" s="35" t="str">
        <f t="shared" si="5"/>
        <v/>
      </c>
      <c r="L30" s="40">
        <f t="shared" si="6"/>
        <v>2539.52</v>
      </c>
      <c r="M30" s="28"/>
      <c r="N30" s="41">
        <v>2</v>
      </c>
      <c r="O30" s="42">
        <v>2</v>
      </c>
      <c r="P30" s="43">
        <f t="shared" si="3"/>
        <v>1</v>
      </c>
      <c r="Q30" s="3"/>
      <c r="R30" s="8"/>
      <c r="S30" s="8"/>
      <c r="T30" s="3"/>
    </row>
    <row r="31" spans="1:20" ht="15.75" customHeight="1" x14ac:dyDescent="0.25">
      <c r="A31" s="3"/>
      <c r="B31" s="34">
        <f>L2+23</f>
        <v>45315</v>
      </c>
      <c r="C31" s="28"/>
      <c r="D31" s="35"/>
      <c r="E31" s="36">
        <f t="shared" si="0"/>
        <v>64.516129032258064</v>
      </c>
      <c r="F31" s="37" t="str">
        <f t="shared" si="1"/>
        <v/>
      </c>
      <c r="G31" s="3"/>
      <c r="H31" s="38"/>
      <c r="I31" s="39"/>
      <c r="J31" s="3"/>
      <c r="K31" s="35"/>
      <c r="L31" s="40"/>
      <c r="M31" s="28"/>
      <c r="N31" s="41"/>
      <c r="O31" s="42"/>
      <c r="P31" s="43"/>
      <c r="Q31" s="3"/>
      <c r="R31" s="8"/>
      <c r="S31" s="8"/>
      <c r="T31" s="3"/>
    </row>
    <row r="32" spans="1:20" ht="15.75" customHeight="1" x14ac:dyDescent="0.25">
      <c r="A32" s="3"/>
      <c r="B32" s="34">
        <f>L2+24</f>
        <v>45316</v>
      </c>
      <c r="C32" s="28"/>
      <c r="D32" s="35"/>
      <c r="E32" s="36">
        <f t="shared" si="0"/>
        <v>64.516129032258064</v>
      </c>
      <c r="F32" s="37" t="str">
        <f t="shared" si="1"/>
        <v/>
      </c>
      <c r="G32" s="3"/>
      <c r="H32" s="38"/>
      <c r="I32" s="39"/>
      <c r="J32" s="3"/>
      <c r="K32" s="35"/>
      <c r="L32" s="40"/>
      <c r="M32" s="28"/>
      <c r="N32" s="41"/>
      <c r="O32" s="42"/>
      <c r="P32" s="43"/>
      <c r="Q32" s="3"/>
      <c r="R32" s="8"/>
      <c r="S32" s="8"/>
      <c r="T32" s="3"/>
    </row>
    <row r="33" spans="1:20" ht="15.75" customHeight="1" x14ac:dyDescent="0.25">
      <c r="A33" s="3"/>
      <c r="B33" s="34">
        <f>L2+25</f>
        <v>45317</v>
      </c>
      <c r="C33" s="28"/>
      <c r="D33" s="35"/>
      <c r="E33" s="36">
        <f t="shared" si="0"/>
        <v>64.516129032258064</v>
      </c>
      <c r="F33" s="37" t="str">
        <f t="shared" si="1"/>
        <v/>
      </c>
      <c r="G33" s="3"/>
      <c r="H33" s="38"/>
      <c r="I33" s="39"/>
      <c r="J33" s="3"/>
      <c r="K33" s="35"/>
      <c r="L33" s="40"/>
      <c r="M33" s="28"/>
      <c r="N33" s="41"/>
      <c r="O33" s="42"/>
      <c r="P33" s="43"/>
      <c r="Q33" s="3"/>
      <c r="R33" s="8"/>
      <c r="S33" s="8"/>
      <c r="T33" s="3"/>
    </row>
    <row r="34" spans="1:20" ht="15.75" customHeight="1" x14ac:dyDescent="0.25">
      <c r="A34" s="3"/>
      <c r="B34" s="34">
        <f>L2+26</f>
        <v>45318</v>
      </c>
      <c r="C34" s="28"/>
      <c r="D34" s="35"/>
      <c r="E34" s="36">
        <f t="shared" si="0"/>
        <v>64.516129032258064</v>
      </c>
      <c r="F34" s="37" t="str">
        <f t="shared" si="1"/>
        <v/>
      </c>
      <c r="G34" s="3"/>
      <c r="H34" s="38"/>
      <c r="I34" s="39"/>
      <c r="J34" s="3"/>
      <c r="K34" s="35"/>
      <c r="L34" s="40"/>
      <c r="M34" s="28"/>
      <c r="N34" s="41"/>
      <c r="O34" s="42"/>
      <c r="P34" s="43"/>
      <c r="Q34" s="3"/>
      <c r="R34" s="8"/>
      <c r="S34" s="8"/>
      <c r="T34" s="3"/>
    </row>
    <row r="35" spans="1:20" ht="15.75" customHeight="1" x14ac:dyDescent="0.25">
      <c r="A35" s="3"/>
      <c r="B35" s="34">
        <f>L2+27</f>
        <v>45319</v>
      </c>
      <c r="C35" s="28"/>
      <c r="D35" s="35"/>
      <c r="E35" s="36">
        <f t="shared" si="0"/>
        <v>64.516129032258064</v>
      </c>
      <c r="F35" s="37" t="str">
        <f t="shared" si="1"/>
        <v/>
      </c>
      <c r="G35" s="3"/>
      <c r="H35" s="38"/>
      <c r="I35" s="39"/>
      <c r="J35" s="3"/>
      <c r="K35" s="35"/>
      <c r="L35" s="40"/>
      <c r="M35" s="28"/>
      <c r="N35" s="41"/>
      <c r="O35" s="42"/>
      <c r="P35" s="43"/>
      <c r="Q35" s="3"/>
      <c r="R35" s="8"/>
      <c r="S35" s="8"/>
      <c r="T35" s="3"/>
    </row>
    <row r="36" spans="1:20" ht="15.75" customHeight="1" x14ac:dyDescent="0.25">
      <c r="A36" s="3"/>
      <c r="B36" s="34">
        <f>IF((DAY(L2+28) &gt; 10),L2+28,"")</f>
        <v>45320</v>
      </c>
      <c r="C36" s="28"/>
      <c r="D36" s="35"/>
      <c r="E36" s="36">
        <f>IF((DAY(L2+28) &gt; 10),L$4/(COUNT(B$8:B$38)),"")</f>
        <v>64.516129032258064</v>
      </c>
      <c r="F36" s="37" t="str">
        <f t="shared" si="1"/>
        <v/>
      </c>
      <c r="G36" s="3"/>
      <c r="H36" s="38"/>
      <c r="I36" s="39"/>
      <c r="J36" s="3"/>
      <c r="K36" s="35"/>
      <c r="L36" s="40"/>
      <c r="M36" s="28"/>
      <c r="N36" s="41"/>
      <c r="O36" s="42"/>
      <c r="P36" s="43"/>
      <c r="Q36" s="3"/>
      <c r="R36" s="8"/>
      <c r="S36" s="8"/>
      <c r="T36" s="3"/>
    </row>
    <row r="37" spans="1:20" ht="15.75" customHeight="1" x14ac:dyDescent="0.25">
      <c r="A37" s="3"/>
      <c r="B37" s="34">
        <f>IF((DAY(L2+29) &gt; 10),L2+29,"")</f>
        <v>45321</v>
      </c>
      <c r="C37" s="28"/>
      <c r="D37" s="35"/>
      <c r="E37" s="36">
        <f>IF((DAY(L2+29) &gt; 10),L$4/(COUNT(B$8:B$38)),"")</f>
        <v>64.516129032258064</v>
      </c>
      <c r="F37" s="37" t="str">
        <f t="shared" si="1"/>
        <v/>
      </c>
      <c r="G37" s="3"/>
      <c r="H37" s="38"/>
      <c r="I37" s="39"/>
      <c r="J37" s="3"/>
      <c r="K37" s="35"/>
      <c r="L37" s="40"/>
      <c r="M37" s="28"/>
      <c r="N37" s="41"/>
      <c r="O37" s="42"/>
      <c r="P37" s="43"/>
      <c r="Q37" s="3"/>
      <c r="R37" s="8"/>
      <c r="S37" s="8"/>
      <c r="T37" s="3"/>
    </row>
    <row r="38" spans="1:20" ht="15.75" customHeight="1" x14ac:dyDescent="0.25">
      <c r="A38" s="3"/>
      <c r="B38" s="44">
        <f>IF((DAY(L2+30) &gt; 10),L2+30,"")</f>
        <v>45322</v>
      </c>
      <c r="C38" s="28"/>
      <c r="D38" s="45"/>
      <c r="E38" s="36">
        <f>IF((DAY(L2+30) &gt; 10),L$4/(COUNT(B$8:B$38)),"")</f>
        <v>64.516129032258064</v>
      </c>
      <c r="F38" s="46" t="str">
        <f t="shared" si="1"/>
        <v/>
      </c>
      <c r="G38" s="3"/>
      <c r="H38" s="47"/>
      <c r="I38" s="48"/>
      <c r="J38" s="3"/>
      <c r="K38" s="45"/>
      <c r="L38" s="49"/>
      <c r="M38" s="28"/>
      <c r="N38" s="50"/>
      <c r="O38" s="51"/>
      <c r="P38" s="43"/>
      <c r="Q38" s="3"/>
      <c r="R38" s="8"/>
      <c r="S38" s="8"/>
      <c r="T38" s="3"/>
    </row>
    <row r="39" spans="1:20" ht="15.75" customHeight="1" x14ac:dyDescent="0.25">
      <c r="A39" s="3"/>
      <c r="B39" s="52" t="s">
        <v>28</v>
      </c>
      <c r="C39" s="28"/>
      <c r="D39" s="53">
        <f t="shared" ref="D39:E39" si="28">SUM(D8:D38)</f>
        <v>2539.52</v>
      </c>
      <c r="E39" s="54">
        <f t="shared" si="28"/>
        <v>1999.9999999999998</v>
      </c>
      <c r="F39" s="55"/>
      <c r="G39" s="56"/>
      <c r="H39" s="57"/>
      <c r="I39" s="57"/>
      <c r="J39" s="58"/>
      <c r="K39" s="57"/>
      <c r="L39" s="57"/>
      <c r="M39" s="59"/>
      <c r="N39" s="60">
        <f t="shared" ref="N39:O39" si="29">SUM(N8:N38)</f>
        <v>112</v>
      </c>
      <c r="O39" s="61">
        <f t="shared" si="29"/>
        <v>101</v>
      </c>
      <c r="P39" s="62"/>
      <c r="Q39" s="63"/>
      <c r="R39" s="8"/>
      <c r="S39" s="8"/>
      <c r="T39" s="3"/>
    </row>
    <row r="40" spans="1:20" ht="15.75" customHeight="1" x14ac:dyDescent="0.25">
      <c r="A40" s="17"/>
      <c r="B40" s="64"/>
      <c r="C40" s="65"/>
      <c r="D40" s="16"/>
      <c r="E40" s="16"/>
      <c r="F40" s="16"/>
      <c r="G40" s="8"/>
      <c r="H40" s="16"/>
      <c r="I40" s="16"/>
      <c r="J40" s="16"/>
      <c r="K40" s="16"/>
      <c r="L40" s="16"/>
      <c r="M40" s="16"/>
      <c r="N40" s="16"/>
      <c r="O40" s="16"/>
      <c r="P40" s="16"/>
      <c r="Q40" s="8"/>
      <c r="R40" s="8"/>
      <c r="S40" s="8"/>
      <c r="T40" s="3"/>
    </row>
    <row r="41" spans="1:20" ht="15.75" customHeight="1" x14ac:dyDescent="0.25">
      <c r="A41" s="1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3"/>
    </row>
    <row r="42" spans="1:20" ht="15.75" customHeight="1" x14ac:dyDescent="0.25">
      <c r="A42" s="1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3"/>
    </row>
    <row r="43" spans="1:20" ht="15.75" customHeight="1" x14ac:dyDescent="0.25">
      <c r="A43" s="1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66"/>
    </row>
    <row r="44" spans="1:20" ht="15.75" customHeight="1" x14ac:dyDescent="0.25">
      <c r="A44" s="66"/>
      <c r="B44" s="67"/>
    </row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O6:O7"/>
    <mergeCell ref="P6:P7"/>
    <mergeCell ref="B2:I2"/>
    <mergeCell ref="L2:M2"/>
    <mergeCell ref="B4:C4"/>
    <mergeCell ref="D4:F4"/>
    <mergeCell ref="I4:K4"/>
    <mergeCell ref="L4:M4"/>
    <mergeCell ref="B6:B7"/>
    <mergeCell ref="D6:F6"/>
    <mergeCell ref="H6:I6"/>
    <mergeCell ref="K6:K7"/>
    <mergeCell ref="L6:L7"/>
    <mergeCell ref="N6:N7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8:B1000"/>
  <sheetViews>
    <sheetView workbookViewId="0"/>
  </sheetViews>
  <sheetFormatPr defaultColWidth="12.625" defaultRowHeight="15" customHeight="1" x14ac:dyDescent="0.2"/>
  <cols>
    <col min="1" max="1" width="14.75" customWidth="1"/>
    <col min="2" max="26" width="7.75" customWidth="1"/>
  </cols>
  <sheetData>
    <row r="18" spans="1:2" x14ac:dyDescent="0.25">
      <c r="A18" s="68" t="s">
        <v>29</v>
      </c>
      <c r="B18" s="69">
        <f>Maria!D39</f>
        <v>2539.52</v>
      </c>
    </row>
    <row r="19" spans="1:2" x14ac:dyDescent="0.25">
      <c r="A19" s="68" t="s">
        <v>30</v>
      </c>
      <c r="B19" s="69">
        <f>Maria!E39</f>
        <v>1999.9999999999998</v>
      </c>
    </row>
    <row r="20" spans="1:2" x14ac:dyDescent="0.25">
      <c r="A20" s="68" t="s">
        <v>21</v>
      </c>
      <c r="B20" s="69">
        <f>Maria!L38</f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Inicial</vt:lpstr>
      <vt:lpstr>Maria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Planilhas</dc:creator>
  <cp:lastModifiedBy>Murilo Paiva</cp:lastModifiedBy>
  <dcterms:created xsi:type="dcterms:W3CDTF">2012-10-08T01:54:34Z</dcterms:created>
  <dcterms:modified xsi:type="dcterms:W3CDTF">2024-10-28T11:09:42Z</dcterms:modified>
</cp:coreProperties>
</file>