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defaultThemeVersion="166925"/>
  <mc:AlternateContent xmlns:mc="http://schemas.openxmlformats.org/markup-compatibility/2006">
    <mc:Choice Requires="x15">
      <x15ac:absPath xmlns:x15ac="http://schemas.microsoft.com/office/spreadsheetml/2010/11/ac" url="C:\Users\mpurs\OneDrive\Desktop\Research\Health &amp; Nutrition\Nutrition\"/>
    </mc:Choice>
  </mc:AlternateContent>
  <xr:revisionPtr revIDLastSave="0" documentId="13_ncr:1_{6368BD04-B27F-4282-9D16-27D9B802DB0C}" xr6:coauthVersionLast="46" xr6:coauthVersionMax="46" xr10:uidLastSave="{00000000-0000-0000-0000-000000000000}"/>
  <bookViews>
    <workbookView xWindow="810" yWindow="-120" windowWidth="28110" windowHeight="16440" tabRatio="290" firstSheet="1" activeTab="1" xr2:uid="{021631C3-89F3-46E4-A051-532D64922787}"/>
  </bookViews>
  <sheets>
    <sheet name="Calorie Breakdown" sheetId="4" r:id="rId1"/>
    <sheet name="Studies - Protein-Carb-Fat" sheetId="2" r:id="rId2"/>
    <sheet name="METs" sheetId="3" r:id="rId3"/>
    <sheet name="_SSC" sheetId="5" state="veryHidden" r:id="rId4"/>
    <sheet name="_Options" sheetId="6" state="veryHidden" r:id="rId5"/>
  </sheets>
  <definedNames>
    <definedName name="_Ctrl_2" hidden="1">'Calorie Breakdown'!$B$4</definedName>
    <definedName name="_options1">_Options!$A$1:$A$2</definedName>
    <definedName name="_options2">_Options!$B$1:$B$2</definedName>
    <definedName name="_options3">_Options!$C$1:$C$2</definedName>
    <definedName name="_options4">_Options!$D$1:$D$2</definedName>
    <definedName name="_options5">_Options!$E$1:$E$2</definedName>
    <definedName name="_options6">_Options!$F$1:$F$2</definedName>
    <definedName name="_options7">_Options!$G$1:$G$2</definedName>
    <definedName name="_options8">_Options!$H$1:$H$2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2" l="1"/>
  <c r="L50" i="2"/>
  <c r="I51" i="2"/>
  <c r="J20" i="4"/>
  <c r="A13" i="4"/>
  <c r="Q4" i="4" l="1"/>
  <c r="Q10" i="4" l="1"/>
  <c r="U10" i="4" s="1"/>
  <c r="N6" i="4"/>
  <c r="N7" i="4" s="1"/>
  <c r="R3" i="4"/>
  <c r="Q3" i="4"/>
  <c r="R17" i="4"/>
  <c r="V17" i="4" s="1"/>
  <c r="R16" i="4"/>
  <c r="V16" i="4" s="1"/>
  <c r="R15" i="4"/>
  <c r="V15" i="4" s="1"/>
  <c r="R14" i="4"/>
  <c r="V14" i="4" s="1"/>
  <c r="R13" i="4"/>
  <c r="V13" i="4" s="1"/>
  <c r="R8" i="4"/>
  <c r="V8" i="4" s="1"/>
  <c r="O4" i="4" l="1"/>
  <c r="O3" i="4"/>
  <c r="Q8" i="4"/>
  <c r="U8" i="4" s="1"/>
  <c r="Q6" i="4"/>
  <c r="Q7" i="4"/>
  <c r="P15" i="4"/>
  <c r="T15" i="4" s="1"/>
  <c r="Q12" i="4"/>
  <c r="U12" i="4" s="1"/>
  <c r="Q9" i="4"/>
  <c r="U9" i="4" s="1"/>
  <c r="P8" i="4"/>
  <c r="T8" i="4" s="1"/>
  <c r="R7" i="4"/>
  <c r="R6" i="4" s="1"/>
  <c r="O15" i="4"/>
  <c r="S15" i="4" s="1"/>
  <c r="O13" i="4"/>
  <c r="S13" i="4" s="1"/>
  <c r="O8" i="4"/>
  <c r="S8" i="4" s="1"/>
  <c r="Q11" i="4"/>
  <c r="U11" i="4" s="1"/>
  <c r="P17" i="4"/>
  <c r="T17" i="4" s="1"/>
  <c r="P13" i="4"/>
  <c r="T13" i="4" s="1"/>
  <c r="O17" i="4"/>
  <c r="S17" i="4" s="1"/>
  <c r="O7" i="4"/>
  <c r="O6" i="4" s="1"/>
  <c r="P16" i="4"/>
  <c r="T16" i="4" s="1"/>
  <c r="P14" i="4"/>
  <c r="T14" i="4" s="1"/>
  <c r="P7" i="4"/>
  <c r="P6" i="4" s="1"/>
  <c r="O16" i="4"/>
  <c r="S16" i="4" s="1"/>
  <c r="O14" i="4"/>
  <c r="S14" i="4" s="1"/>
  <c r="G8" i="4"/>
  <c r="Q13" i="4" l="1"/>
  <c r="U13" i="4" s="1"/>
  <c r="Q16" i="4"/>
  <c r="U16" i="4" s="1"/>
  <c r="Q15" i="4"/>
  <c r="U15" i="4" s="1"/>
  <c r="I4" i="4"/>
  <c r="G6" i="4"/>
  <c r="G7" i="4"/>
  <c r="Q17" i="4" l="1"/>
  <c r="U17" i="4" s="1"/>
  <c r="Q14" i="4"/>
  <c r="U14" i="4" s="1"/>
  <c r="G4" i="4"/>
  <c r="D139" i="2" l="1"/>
  <c r="I53" i="2"/>
  <c r="I52" i="2"/>
  <c r="I54" i="2"/>
  <c r="G5" i="4" l="1"/>
  <c r="G9" i="4" s="1"/>
  <c r="A15" i="4"/>
  <c r="E13" i="4" l="1"/>
  <c r="I13" i="4" s="1"/>
  <c r="J16" i="4" l="1"/>
  <c r="G51" i="2"/>
  <c r="G49" i="2"/>
  <c r="I49" i="2" s="1"/>
  <c r="G113" i="2"/>
  <c r="G111" i="2"/>
  <c r="B112" i="2"/>
  <c r="F50" i="2"/>
  <c r="E50" i="2"/>
  <c r="D50" i="2"/>
  <c r="C50" i="2"/>
  <c r="B50" i="2"/>
  <c r="J17" i="4" l="1"/>
  <c r="L112" i="2"/>
  <c r="G50" i="2"/>
  <c r="I50" i="2" s="1"/>
  <c r="G112" i="2"/>
  <c r="K7" i="2"/>
  <c r="K9" i="2"/>
  <c r="C8" i="2"/>
  <c r="G8" i="2"/>
  <c r="H8" i="2"/>
  <c r="F8" i="2"/>
  <c r="D8" i="2"/>
  <c r="B8" i="2"/>
  <c r="I8" i="2"/>
  <c r="J8" i="2"/>
  <c r="E8" i="2"/>
  <c r="K16" i="4" l="1"/>
  <c r="I16" i="4" s="1"/>
  <c r="I17" i="4" s="1"/>
  <c r="K8" i="2"/>
  <c r="K17" i="4" l="1"/>
</calcChain>
</file>

<file path=xl/sharedStrings.xml><?xml version="1.0" encoding="utf-8"?>
<sst xmlns="http://schemas.openxmlformats.org/spreadsheetml/2006/main" count="1913" uniqueCount="1133">
  <si>
    <t>Study</t>
  </si>
  <si>
    <t>Link</t>
  </si>
  <si>
    <t>Year</t>
  </si>
  <si>
    <t>https://www.ncbi.nlm.nih.gov/pubmed/22958314</t>
  </si>
  <si>
    <t>https://www.ncbi.nlm.nih.gov/pubmed/19927027</t>
  </si>
  <si>
    <t>https://www.ncbi.nlm.nih.gov/pubmed/17213878</t>
  </si>
  <si>
    <t>https://www.ncbi.nlm.nih.gov/pubmed/7550257</t>
  </si>
  <si>
    <t>Recent developments in understanding protein needs - How much and what kind should we eat?</t>
  </si>
  <si>
    <t>https://www.ncbi.nlm.nih.gov/pubmed/27109436</t>
  </si>
  <si>
    <t>Protein “requirements” beyond the RDA: implications for optimizing health</t>
  </si>
  <si>
    <t>https://www.nrcresearchpress.com/doi/10.1139/apnm-2015-0550</t>
  </si>
  <si>
    <t>https://www.ncbi.nlm.nih.gov/pubmed/22150425</t>
  </si>
  <si>
    <t>https://www.ncbi.nlm.nih.gov/pubmed/1400008</t>
  </si>
  <si>
    <t>https://www.ncbi.nlm.nih.gov/pubmed/3182156</t>
  </si>
  <si>
    <t>https://www.ncbi.nlm.nih.gov/pmc/articles/PMC2129168/</t>
  </si>
  <si>
    <t>https://www.ncbi.nlm.nih.gov/pubmed/3356636</t>
  </si>
  <si>
    <t>https://www.ncbi.nlm.nih.gov/pubmed/26817506</t>
  </si>
  <si>
    <t>https://www.ncbi.nlm.nih.gov/pubmed/26778925</t>
  </si>
  <si>
    <t>https://www.ncbi.nlm.nih.gov/pubmed/17277594</t>
  </si>
  <si>
    <t>https://www.ncbi.nlm.nih.gov/pubmed/16948480</t>
  </si>
  <si>
    <t>https://www.ncbi.nlm.nih.gov/pubmed/11591884</t>
  </si>
  <si>
    <t>https://www.ncbi.nlm.nih.gov/pubmed/20798660</t>
  </si>
  <si>
    <t>https://www.ncbi.nlm.nih.gov/pmc/articles/PMC3905294/</t>
  </si>
  <si>
    <t>https://academic.oup.com/jn/article/130/7/1868S/4686204</t>
  </si>
  <si>
    <t>https://www.researchgate.net/publication/21681796_Evaluation_of_protein_requirements_for_trained_strength_athletes</t>
  </si>
  <si>
    <t>http://www.insideoutsidespa.com/archive/phillips-dietary-protein-athletes.pdf</t>
  </si>
  <si>
    <t>Pencharz 2016</t>
  </si>
  <si>
    <t>Title</t>
  </si>
  <si>
    <t>Phillips 2016</t>
  </si>
  <si>
    <t>Phillips 2011</t>
  </si>
  <si>
    <t>Phillips 2006</t>
  </si>
  <si>
    <t>Hoffman 2006</t>
  </si>
  <si>
    <t>Lemon 1995</t>
  </si>
  <si>
    <t>Lemon 1992</t>
  </si>
  <si>
    <t>Tarnopolsky 1992</t>
  </si>
  <si>
    <t>Walberg 1988</t>
  </si>
  <si>
    <t>Max (g/kg)</t>
  </si>
  <si>
    <t>Average (g/kg)</t>
  </si>
  <si>
    <t>Min (g/kg)</t>
  </si>
  <si>
    <t>Recommended Protein:</t>
  </si>
  <si>
    <t>Averages (g/kg)</t>
  </si>
  <si>
    <t>https://www.ncbi.nlm.nih.gov/pubmed/24092765</t>
  </si>
  <si>
    <t>https://www.ncbi.nlm.nih.gov/pubmed/27807480</t>
  </si>
  <si>
    <t>https://www.ncbi.nlm.nih.gov/pubmed/26500462</t>
  </si>
  <si>
    <t>https://www.ncbi.nlm.nih.gov/pubmed/24834017</t>
  </si>
  <si>
    <t>https://www.ncbi.nlm.nih.gov/pubmed/28415067</t>
  </si>
  <si>
    <t>https://www.ncbi.nlm.nih.gov/pubmed/28642676</t>
  </si>
  <si>
    <t>https://www.ncbi.nlm.nih.gov/pubmed/28698222</t>
  </si>
  <si>
    <t>https://www.ncbi.nlm.nih.gov/pubmed/28692631</t>
  </si>
  <si>
    <t>https://www.ncbi.nlm.nih.gov/pubmed/30395050</t>
  </si>
  <si>
    <t>https://www.ncbi.nlm.nih.gov/pubmed/28179492</t>
  </si>
  <si>
    <t>https://www.ncbi.nlm.nih.gov/pubmed/29497353</t>
  </si>
  <si>
    <t>How much protein do you need per day? | Examine.com</t>
  </si>
  <si>
    <t>https://examine.com/nutrition/how-much-protein-do-you-need/</t>
  </si>
  <si>
    <t>https://www.strongerbyscience.com/athlete-protein-intake/</t>
  </si>
  <si>
    <t>https://mennohenselmans.com/the-myth-of-1glb-optimal-protein-intake-for-bodybuilders/</t>
  </si>
  <si>
    <t>Additional studies that may not include specific ranges, but look at high vs low protein intake, and health risks/benefits:</t>
  </si>
  <si>
    <t xml:space="preserve">Increased protein intake reduces lean body mass loss during weight loss in athletes.  - PubMed - NCBI
</t>
  </si>
  <si>
    <t xml:space="preserve">Dietary protein to maximize resistance training: a review and examination of protein spread and change theories.  - PubMed - NCBI
</t>
  </si>
  <si>
    <t xml:space="preserve">Dietary protein for athletes: from requirements to metabolic advantage.  - PubMed - NCBI
</t>
  </si>
  <si>
    <t xml:space="preserve">Influence of protein intake and training status on nitrogen balance and lean body mass.  - PubMed - NCBI
</t>
  </si>
  <si>
    <t xml:space="preserve">Higher compared with lower dietary protein during an energy deficit combined with intense exercise promotes greater lean mass gain and fat mass los...  - PubMed - NCBI
</t>
  </si>
  <si>
    <t xml:space="preserve">The effects of a high protein diet on indices of health and body composition--a crossover trial in resistance-trained men.  - PubMed - NCBI
</t>
  </si>
  <si>
    <t xml:space="preserve">Effects of whey isolate, creatine, and resistance training on muscle hypertrophy.  - PubMed - NCBI
</t>
  </si>
  <si>
    <t xml:space="preserve">Effect of whey and soy protein supplementation combined with resistance training in young adults.  - PubMed - NCBI
</t>
  </si>
  <si>
    <t xml:space="preserve">The effect of whey protein supplementation with and without creatine monohydrate combined with resistance training on lean tissue mass and muscle s...  - PubMed - NCBI
</t>
  </si>
  <si>
    <t xml:space="preserve">Effect of increased dietary protein on tolerance to intensified training.  - PubMed - NCBI
</t>
  </si>
  <si>
    <t xml:space="preserve">A systematic review of dietary protein during caloric restriction in resistance trained lean athletes: a case for higher intakes.  - PubMed - NCBI
</t>
  </si>
  <si>
    <t xml:space="preserve">A High Protein Diet Has No Harmful Effects: A One-Year Crossover Study in Resistance-Trained Males.  - PubMed - NCBI
</t>
  </si>
  <si>
    <t xml:space="preserve">A high protein diet (3.4 g/kg/d) combined with a heavy resistance training program improves body composition in healthy trained men and women--a fo...  - PubMed - NCBI
</t>
  </si>
  <si>
    <t xml:space="preserve">The effects of consuming a high protein diet (4.4 g/kg/d) on body composition in resistance-trained individuals.  - PubMed - NCBI
</t>
  </si>
  <si>
    <t xml:space="preserve">Effect of Whey Protein in Conjunction With a Caloric-Restricted Diet and Resistance Training.  - PubMed - NCBI
</t>
  </si>
  <si>
    <t xml:space="preserve">International Society of Sports Nutrition Position Stand: protein and exercise.  - PubMed - NCBI
</t>
  </si>
  <si>
    <t xml:space="preserve">A systematic review, meta-analysis and meta-regression of the effect of protein supplementation on resistance training-induced gains in muscle mass...  - PubMed - NCBI
</t>
  </si>
  <si>
    <t xml:space="preserve">Increased Protein Requirements in Female Athletes after Variable-Intensity Exercise.  - PubMed - NCBI
</t>
  </si>
  <si>
    <t xml:space="preserve">Protein to Maximize Whole-Body Anabolism in Resistance-trained Females after Exercise.  - PubMed - NCBI
</t>
  </si>
  <si>
    <t xml:space="preserve">Indicator Amino Acid-Derived Estimate of Dietary Protein Requirement for Male Bodybuilders on a Nontraining Day Is Several-Fold Greater than the Cu...  - PubMed - NCBI
</t>
  </si>
  <si>
    <t xml:space="preserve">How much protein can the body use in a single meal for muscle-building? Implications for daily protein distribution.  - PubMed - NCBI
</t>
  </si>
  <si>
    <t>Protein – Which is Best?</t>
  </si>
  <si>
    <t>Dietary Protein and Nitrogen Utilization | The Journal of Nutrition | Oxford Academic</t>
  </si>
  <si>
    <t>Perfecting Protein Intake in Athletes: How Much, What, and When?</t>
  </si>
  <si>
    <t>The myth of 1 g/lb: Optimal protein intake for bodybuilders</t>
  </si>
  <si>
    <t>Carbs</t>
  </si>
  <si>
    <t>Carbohydrates</t>
  </si>
  <si>
    <t>https://www.ncbi.nlm.nih.gov/pubmed/2289498</t>
  </si>
  <si>
    <t>Glycogen and triglyceride utilization in relation to muscle metabolic characteristics in men performing heavy-resistance exercise.</t>
  </si>
  <si>
    <t>https://www.ncbi.nlm.nih.gov/pubmed/1901662</t>
  </si>
  <si>
    <t>Regulation of glycogen resynthesis following exercise. Dietary considerations.</t>
  </si>
  <si>
    <t>https://www.ncbi.nlm.nih.gov/pubmed/2055849</t>
  </si>
  <si>
    <t>Muscle glycogenolysis during differing intensities of weight-resistance exercise.</t>
  </si>
  <si>
    <t>Guidelines for daily carbohydrate intake: do athletes achieve them?</t>
  </si>
  <si>
    <t>https://www.ncbi.nlm.nih.gov/pubmed/11310548</t>
  </si>
  <si>
    <t>Burke 2001</t>
  </si>
  <si>
    <t>Recommended Carbs:</t>
  </si>
  <si>
    <t>Is carbohydrate needed to further stimulate muscle protein synthesis/hypertrophy following resistance exercise?</t>
  </si>
  <si>
    <t>https://www.ncbi.nlm.nih.gov/pubmed/24066806</t>
  </si>
  <si>
    <t>https://www.ncbi.nlm.nih.gov/pubmed/24864135</t>
  </si>
  <si>
    <t>Evidence-based recommendations for natural bodybuilding contest preparation: nutrition and supplementation.</t>
  </si>
  <si>
    <t>Increasing Lean Mass and Strength: A Comparison of High Frequency Strength Training to Lower Frequency Strength Training.</t>
  </si>
  <si>
    <t>https://www.ncbi.nlm.nih.gov/pubmed/27182422</t>
  </si>
  <si>
    <t>https://www.ncbi.nlm.nih.gov/pubmed/27023595</t>
  </si>
  <si>
    <t>Protein Considerations for Optimising Skeletal Muscle Mass in Healthy Young and Older Adults.</t>
  </si>
  <si>
    <t>https://www.ncbi.nlm.nih.gov/pubmed/28919842</t>
  </si>
  <si>
    <t>International society of sports nutrition position stand: nutrient timing.</t>
  </si>
  <si>
    <t>Kerksick 2017</t>
  </si>
  <si>
    <t>https://www.ncbi.nlm.nih.gov/pmc/articles/PMC5794245/</t>
  </si>
  <si>
    <t>High-Quality Carbohydrates and Physical Performance</t>
  </si>
  <si>
    <t>https://www.ncbi.nlm.nih.gov/pubmed/2055827/</t>
  </si>
  <si>
    <t>Dietary carbohydrate, muscle glycogen, and power output during rowing training.</t>
  </si>
  <si>
    <t>https://www.ncbi.nlm.nih.gov/pmc/articles/PMC5371625/</t>
  </si>
  <si>
    <t>Periodized Nutrition for Athletes</t>
  </si>
  <si>
    <t>https://www.ncbi.nlm.nih.gov/pmc/articles/PMC4672006/</t>
  </si>
  <si>
    <t>Carbohydrate Dependence During Prolonged, Intense Endurance Exercise</t>
  </si>
  <si>
    <t>https://www.ncbi.nlm.nih.gov/pubmed/20739718/</t>
  </si>
  <si>
    <t>Race-day carbohydrate intakes of elite triathletes contesting olympic-distance triathlon events.</t>
  </si>
  <si>
    <t>Higher dietary carbohydrate content during intensified running training results in better maintenance of performance and mood state.</t>
  </si>
  <si>
    <t>https://www.ncbi.nlm.nih.gov/pubmed/14660506/</t>
  </si>
  <si>
    <t>https://www.ncbi.nlm.nih.gov/pubmed/16141377/</t>
  </si>
  <si>
    <t>Fat adaptation followed by carbohydrate loading compromises high-intensity sprint performance.</t>
  </si>
  <si>
    <t>https://www.ncbi.nlm.nih.gov/pmc/articles/PMC5407959/</t>
  </si>
  <si>
    <t>A high carbohydrate diet remains the evidence based choice for elite athletes to optimise performance</t>
  </si>
  <si>
    <t>Protein</t>
  </si>
  <si>
    <t>https://www.ncbi.nlm.nih.gov/pubmed/12037719</t>
  </si>
  <si>
    <t>Effects of high-fat and high-carbohydrate diets on metabolism and performance in cycling.</t>
  </si>
  <si>
    <t>Fat</t>
  </si>
  <si>
    <t>https://www.ncbi.nlm.nih.gov/pubmed/12783043</t>
  </si>
  <si>
    <t>Effects of dietary fat on muscle substrates, metabolism, and performance in athletes.</t>
  </si>
  <si>
    <t>MIN (g/kg) general/moderate duration/low-intensity training</t>
  </si>
  <si>
    <t>Average (g/kg) moderate to heavy endurance training</t>
  </si>
  <si>
    <t>MAX (g/kg) extreme/endurance training</t>
  </si>
  <si>
    <t>https://www.ncbi.nlm.nih.gov/pubmed/14971430</t>
  </si>
  <si>
    <t>Maximal fat oxidation during exercise in trained men.</t>
  </si>
  <si>
    <t>https://www.ncbi.nlm.nih.gov/pubmed/14598198</t>
  </si>
  <si>
    <r>
      <t xml:space="preserve">Macronutrient content of a hypoenergy diet affects nitrogen retention and muscle function in </t>
    </r>
    <r>
      <rPr>
        <b/>
        <sz val="8"/>
        <color theme="1"/>
        <rFont val="Segoe UI"/>
        <family val="2"/>
      </rPr>
      <t>weight lifters</t>
    </r>
    <r>
      <rPr>
        <sz val="8"/>
        <color theme="1"/>
        <rFont val="Segoe UI"/>
        <family val="2"/>
      </rPr>
      <t>.</t>
    </r>
  </si>
  <si>
    <r>
      <t xml:space="preserve">Evaluation of protein requirements for trained </t>
    </r>
    <r>
      <rPr>
        <b/>
        <sz val="8"/>
        <color theme="1"/>
        <rFont val="Segoe UI"/>
        <family val="2"/>
      </rPr>
      <t>strength athletes</t>
    </r>
  </si>
  <si>
    <r>
      <t xml:space="preserve">Protein requirements and muscle mass/strength changes during intensive training in novice </t>
    </r>
    <r>
      <rPr>
        <b/>
        <sz val="8"/>
        <color theme="1"/>
        <rFont val="Segoe UI"/>
        <family val="2"/>
      </rPr>
      <t>bodybuilders</t>
    </r>
    <r>
      <rPr>
        <sz val="8"/>
        <color theme="1"/>
        <rFont val="Segoe UI"/>
        <family val="2"/>
      </rPr>
      <t>.</t>
    </r>
  </si>
  <si>
    <r>
      <t xml:space="preserve">Do </t>
    </r>
    <r>
      <rPr>
        <b/>
        <sz val="8"/>
        <color theme="1"/>
        <rFont val="Segoe UI"/>
        <family val="2"/>
      </rPr>
      <t>athletes</t>
    </r>
    <r>
      <rPr>
        <sz val="8"/>
        <color theme="1"/>
        <rFont val="Segoe UI"/>
        <family val="2"/>
      </rPr>
      <t xml:space="preserve"> need more dietary protein and amino acids?</t>
    </r>
  </si>
  <si>
    <r>
      <t xml:space="preserve">Effect of Protein Intake on Strength, Body Composition and Endocrine Changes in </t>
    </r>
    <r>
      <rPr>
        <b/>
        <sz val="8"/>
        <color theme="1"/>
        <rFont val="Segoe UI"/>
        <family val="2"/>
      </rPr>
      <t>Strength/Power Athletes</t>
    </r>
  </si>
  <si>
    <r>
      <t xml:space="preserve">Dietary protein for </t>
    </r>
    <r>
      <rPr>
        <b/>
        <sz val="8"/>
        <color theme="1"/>
        <rFont val="Segoe UI"/>
        <family val="2"/>
      </rPr>
      <t>athletes</t>
    </r>
    <r>
      <rPr>
        <sz val="8"/>
        <color theme="1"/>
        <rFont val="Segoe UI"/>
        <family val="2"/>
      </rPr>
      <t>: from requirements to metabolic advantage</t>
    </r>
  </si>
  <si>
    <r>
      <t xml:space="preserve">Dietary protein for </t>
    </r>
    <r>
      <rPr>
        <b/>
        <sz val="8"/>
        <color theme="1"/>
        <rFont val="Segoe UI"/>
        <family val="2"/>
      </rPr>
      <t>athletes</t>
    </r>
    <r>
      <rPr>
        <sz val="8"/>
        <color theme="1"/>
        <rFont val="Segoe UI"/>
        <family val="2"/>
      </rPr>
      <t>: from requirements to optimum adaptation.</t>
    </r>
  </si>
  <si>
    <t>https://www.ncbi.nlm.nih.gov/pubmed/27789774</t>
  </si>
  <si>
    <t>Postexercise muscle glycogen resynthesis in humans.</t>
  </si>
  <si>
    <t>https://www.ncbi.nlm.nih.gov/pubmed/3573976</t>
  </si>
  <si>
    <t>Diet-hormone interactions: protein/carbohydrate ratio alters reciprocally the plasma levels of testosterone and cortisol and their respective binding globulins in man.</t>
  </si>
  <si>
    <t>https://journals.lww.com/nsca-jscr/abstract/1999/02000/effects_of_carbohydrate_restriction_on_strength.10.aspx#pdf-link</t>
  </si>
  <si>
    <t>Effects of Carbohydrate Restriction on Strength Performance</t>
  </si>
  <si>
    <t>Carbohydrate ingestion prior to exercise augments the exercise-induced activation of the pyruvate dehydrogenase complex in human skeletal muscle.</t>
  </si>
  <si>
    <t>https://www.ncbi.nlm.nih.gov/pubmed/11038410</t>
  </si>
  <si>
    <t>https://www.ncbi.nlm.nih.gov/pubmed/18535123</t>
  </si>
  <si>
    <t>Essential amino acid and carbohydrate ingestion before resistance exercise does not enhance postexercise muscle protein synthesis.</t>
  </si>
  <si>
    <t>A 45-minute vigorous exercise bout increases metabolic rate for 14 hours.</t>
  </si>
  <si>
    <t>https://www.ncbi.nlm.nih.gov/pubmed/21311363</t>
  </si>
  <si>
    <t>Carbohydrate supplementation and resistance training.</t>
  </si>
  <si>
    <t>https://www.ncbi.nlm.nih.gov/pubmed/12580676</t>
  </si>
  <si>
    <t>https://www.ncbi.nlm.nih.gov/pubmed/15107010</t>
  </si>
  <si>
    <t>Macronutrient considerations for the sport of bodybuilding</t>
  </si>
  <si>
    <t>The effect of a carbohydrate and protein supplement on resistance exercise performance, hormonal response, and muscle damage.</t>
  </si>
  <si>
    <t>https://www.ncbi.nlm.nih.gov/pubmed/17530986</t>
  </si>
  <si>
    <t>https://journals.lww.com/acsm-msse/Fulltext/2009/03000/Nutrition_and_Athletic_Performance.27.aspx</t>
  </si>
  <si>
    <t>American College of Sports Medicine position stand. Nutrition and athletic performance.</t>
  </si>
  <si>
    <t>ACSM 2009</t>
  </si>
  <si>
    <t>Kreider 2010</t>
  </si>
  <si>
    <t>ISSN exercise &amp; sport nutrition review: research &amp; recommendations</t>
  </si>
  <si>
    <t>https://www.ncbi.nlm.nih.gov/pmc/articles/PMC4033492/</t>
  </si>
  <si>
    <t>Evidence-based recommendations for natural bodybuilding contest preparation: nutrition and supplementation</t>
  </si>
  <si>
    <t>Carbohydrates and fat for training and recovery. (http://www.sportsnutritionworkshop.com/files/38.spnt.pdf)</t>
  </si>
  <si>
    <t>Slater 2011</t>
  </si>
  <si>
    <t>Nutrition guidelines for strength sports: sprinting, weightlifting, throwing events, and bodybuilding.</t>
  </si>
  <si>
    <t>https://www.tandfonline.com/doi/full/10.1080/02640414.2011.574722</t>
  </si>
  <si>
    <t>Additional Studies</t>
  </si>
  <si>
    <t>Recommended Fats:</t>
  </si>
  <si>
    <t>Training Time</t>
  </si>
  <si>
    <t>MAX (g/kg)</t>
  </si>
  <si>
    <t>MIN (g/kg)</t>
  </si>
  <si>
    <t>https://www.ncbi.nlm.nih.gov/pmc/articles/PMC2853497/</t>
  </si>
  <si>
    <t>&gt;12 hours/ week</t>
  </si>
  <si>
    <t>10-12 hours/ week</t>
  </si>
  <si>
    <t>https://www.ncbi.nlm.nih.gov/pubmed/14967866/</t>
  </si>
  <si>
    <t>https://www.ncbi.nlm.nih.gov/pubmed/18500960/</t>
  </si>
  <si>
    <t>Substrate utilization during exercise performed with and without glucose ingestion in female and male endurance trained athletes.</t>
  </si>
  <si>
    <t>Gender differences in carbohydrate metabolism and carbohydrate loading.</t>
  </si>
  <si>
    <t>Effects of supplemental fish oil on resting metabolic rate, body composition, and salivary cortisol in healthy adults.</t>
  </si>
  <si>
    <t>https://www.ncbi.nlm.nih.gov/pubmed/20932294</t>
  </si>
  <si>
    <t>https://www.ncbi.nlm.nih.gov/pubmed/10584044/</t>
  </si>
  <si>
    <t>Dietary saturated fats and their food sources in relation to the risk of coronary heart disease in women.</t>
  </si>
  <si>
    <t>Effect of two different weight-loss rates on body composition and strength and power-related performance in elite athletes.</t>
  </si>
  <si>
    <t>https://www.ncbi.nlm.nih.gov/pubmed/21558571</t>
  </si>
  <si>
    <t>Macronutrient content of a hypoenergy diet affects nitrogen retention and muscle function in weight lifters.</t>
  </si>
  <si>
    <t>https://www.ncbi.nlm.nih.gov/pubmed/26278052</t>
  </si>
  <si>
    <t>Calorie for Calorie, Dietary Fat Restriction Results in More Body Fat Loss than Carbohydrate Restriction in People with Obesity.</t>
  </si>
  <si>
    <t>https://www.ncbi.nlm.nih.gov/pubmed/19246357</t>
  </si>
  <si>
    <t>Comparison of weight-loss diets with different compositions of fat, protein, and carbohydrates.</t>
  </si>
  <si>
    <t>Evidence-based recommendations for natural bodybuilding contest preparation: nutrition and supplementation.</t>
  </si>
  <si>
    <t>https://www.ncbi.nlm.nih.gov/pubmed/8942407</t>
  </si>
  <si>
    <t>Effects of dietary fat and fiber on plasma and urine androgens and estrogens in men: a controlled feeding study.</t>
  </si>
  <si>
    <t>Diet and serum sex hormones in healthy men.</t>
  </si>
  <si>
    <t>https://www.ncbi.nlm.nih.gov/pubmed/6538617</t>
  </si>
  <si>
    <t>Strength Nutrition: Maximizing Your Anabolic Potential</t>
  </si>
  <si>
    <t>https://journals.lww.com/nsca-scj/Fulltext/2010/08000/Strength_Nutrition__Maximizing_Your_Anabolic.8.aspx#R16-8</t>
  </si>
  <si>
    <t>To lose body fat (15-20% of total calories, or 0.5 - 1 g/kg/d)</t>
  </si>
  <si>
    <t>To maintain body fat (20-30% of total calories)  Boost more fat if testosterone is low</t>
  </si>
  <si>
    <t>ACTIVITY</t>
  </si>
  <si>
    <t>SPECIFIC MOTION</t>
  </si>
  <si>
    <t>METs</t>
  </si>
  <si>
    <t>bicycling</t>
  </si>
  <si>
    <t>conditioning exercise</t>
  </si>
  <si>
    <t>Elliptical trainer, moderate effort</t>
  </si>
  <si>
    <t>running</t>
  </si>
  <si>
    <t>walking</t>
  </si>
  <si>
    <t>activity promoting video game (e.g., Wii Fit), light effort (e.g., balance, yoga)</t>
  </si>
  <si>
    <t>activity promoting video game (e.g., Wii Fit), moderate effort (e.g., aerobic, resistance)</t>
  </si>
  <si>
    <t>activity promoting video/arcade game (e.g., Exergaming, Dance Dance Revolution), vigorous effort</t>
  </si>
  <si>
    <t>army type obstacle course exercise, boot camp training program</t>
  </si>
  <si>
    <t>calisthenics (e.g., push ups, sit ups, pull-ups, lunges), moderate effort</t>
  </si>
  <si>
    <t>calisthenics (e.g., situps, abdominal crunches), light effort</t>
  </si>
  <si>
    <t>calisthenics, light or moderate effort, general (e.g., back exercises), going up &amp; down from floor ( 150)</t>
  </si>
  <si>
    <t>circuit training, moderate effort</t>
  </si>
  <si>
    <t>circuit training, including kettlebells, some aerobic movement with minimal rest, general, vigorous intensity</t>
  </si>
  <si>
    <t>CurvesTM exercise routines in women</t>
  </si>
  <si>
    <t>resistance training (weight lifting, free weight, nautilus or universal), power lifting or body building, vigorous effort</t>
  </si>
  <si>
    <t>resistance (weight) training, squats , slow or explosive effort</t>
  </si>
  <si>
    <t>health club exercise, general</t>
  </si>
  <si>
    <t>health club exercise classes, general, gym/weight training combined in one visit</t>
  </si>
  <si>
    <t>health club exercise, conditioning classes</t>
  </si>
  <si>
    <t>home exercise, general</t>
  </si>
  <si>
    <t>stair-treadmill ergometer, general</t>
  </si>
  <si>
    <t>rope skipping, general</t>
  </si>
  <si>
    <t>rowing, stationary ergometer, general, vigorous effort</t>
  </si>
  <si>
    <t>rowing, stationary, general, moderate effort</t>
  </si>
  <si>
    <t>rowing, stationary, 100 watts, moderate effort</t>
  </si>
  <si>
    <t>rowing, stationary, 150 watts, vigorous effort</t>
  </si>
  <si>
    <t>rowing, stationary, 200 watts, very vigorous effort</t>
  </si>
  <si>
    <t>ski machine, general</t>
  </si>
  <si>
    <t>slide board exercise, general</t>
  </si>
  <si>
    <t>slimnastics, jazzercise</t>
  </si>
  <si>
    <t>stretching, mild</t>
  </si>
  <si>
    <t>pilates, general</t>
  </si>
  <si>
    <t>teaching exercise class (e.g., aerobic, water)</t>
  </si>
  <si>
    <t>therapeutic exercise ball, Fitball exercise</t>
  </si>
  <si>
    <t>upper body exercise, arm ergometer</t>
  </si>
  <si>
    <t>upper body exercise, stationary bicycle – Airdyne (arms only) 40 rpm, moderate</t>
  </si>
  <si>
    <t>water aerobics, water calisthenics, water exercise</t>
  </si>
  <si>
    <t>whirlpool, sitting</t>
  </si>
  <si>
    <t>video exercise workouts, TV conditioning programs (e.g., yoga, stretching), light effort</t>
  </si>
  <si>
    <t>video exercise workouts, TV conditioning programs (e.g., cardio-resistance), moderate effort</t>
  </si>
  <si>
    <t>video exercise workouts, TV conditioning programs (e.g., cardio-resistance), vigorous effort</t>
  </si>
  <si>
    <t>yoga, Hatha</t>
  </si>
  <si>
    <t>yoga, Nadisodhana</t>
  </si>
  <si>
    <t>yoga, Surya Namaskar</t>
  </si>
  <si>
    <t>native New Zealander physical activities (e.g., Haka Powhiri, Moteatea, Waita Tira, Whakawatea, etc.), general, moderate effort</t>
  </si>
  <si>
    <t>native New Zealander physical activities (e.g., Haka, Taiahab), general, vigorous effort</t>
  </si>
  <si>
    <t>dancing</t>
  </si>
  <si>
    <t>ballet, modern, or jazz, general, rehearsal or class</t>
  </si>
  <si>
    <t>ballet, modern, or jazz, performance, vigorous effort</t>
  </si>
  <si>
    <t>tap</t>
  </si>
  <si>
    <t>aerobic, general</t>
  </si>
  <si>
    <t>aerobic, step, with 6 – 8 inch step</t>
  </si>
  <si>
    <t>aerobic, step, with 10 – 12 inch step</t>
  </si>
  <si>
    <t>aerobic, step, with 4-inch step</t>
  </si>
  <si>
    <t>bench step class, general</t>
  </si>
  <si>
    <t>aerobic, low impact</t>
  </si>
  <si>
    <t>aerobic, high impact</t>
  </si>
  <si>
    <t>aerobic dance wearing 10-15 lb weights</t>
  </si>
  <si>
    <t>ethnic or cultural dancing (e.g., Greek, Middle Eastern, hula, salsa, merengue, bamba y plena, flamenco, belly, and swing)</t>
  </si>
  <si>
    <t>ballroom, fast</t>
  </si>
  <si>
    <t>general dancing (e.g., disco, folk, Irish step dancing, line dancing, polka, contra, country)</t>
  </si>
  <si>
    <t>ballroom dancing, competitive, general</t>
  </si>
  <si>
    <t>ballroom, slow (e.g., waltz, foxtrot, slow dancing, samba, tango, 19th century dance, mambo, cha cha)</t>
  </si>
  <si>
    <t>Anishinaabe Jingle Dancing</t>
  </si>
  <si>
    <t>Caribbean dance (Abakua, Beguine, Bellair, Bongo, Brukin’s, Caribbean Quadrills, Dinki Mini, Gere, Gumbay, Ibo, Jonkonnu, Kumina, Oreisha, Jambu)</t>
  </si>
  <si>
    <t>fishing and hunting</t>
  </si>
  <si>
    <t>fishing, general</t>
  </si>
  <si>
    <t>fishing, crab fishing</t>
  </si>
  <si>
    <t>fishing, catching fish with hands</t>
  </si>
  <si>
    <t>fishing related, digging worms, with shovel</t>
  </si>
  <si>
    <t>fishing from river bank and walking</t>
  </si>
  <si>
    <t>fishing from boat or canoe, sitting</t>
  </si>
  <si>
    <t>fishing from river bank, standing</t>
  </si>
  <si>
    <t>fishing in stream, in waders</t>
  </si>
  <si>
    <t>fishing, ice, sitting</t>
  </si>
  <si>
    <t>fishing, jog or line, standing, general</t>
  </si>
  <si>
    <t>fishing, dip net, setting net and retrieving fish, general</t>
  </si>
  <si>
    <t>fishing, set net, setting net and retrieving fish, general</t>
  </si>
  <si>
    <t>fishing, fishing wheel, setting net and retrieving fish, general</t>
  </si>
  <si>
    <t>fishing with a spear, standing</t>
  </si>
  <si>
    <t>hunting, bow and arrow, or crossbow</t>
  </si>
  <si>
    <t>hunting, deer, elk, large game</t>
  </si>
  <si>
    <t>hunting large game, dragging carcass</t>
  </si>
  <si>
    <t>hunting large marine animals</t>
  </si>
  <si>
    <t>hunting large game, from a hunting stand, limited walking</t>
  </si>
  <si>
    <t>hunting large game from a car, plane, or boat</t>
  </si>
  <si>
    <t>hunting, duck, wading</t>
  </si>
  <si>
    <t>hunting, flying fox, squirrel</t>
  </si>
  <si>
    <t>hunting, general</t>
  </si>
  <si>
    <t>hunting, pheasants or grouse</t>
  </si>
  <si>
    <t>hunting, birds</t>
  </si>
  <si>
    <t>hunting, rabbit, squirrel, prairie chick, raccoon, small game</t>
  </si>
  <si>
    <t>hunting, pigs, wild</t>
  </si>
  <si>
    <t>trapping game, general</t>
  </si>
  <si>
    <t>hunting, hiking with hunting gear</t>
  </si>
  <si>
    <t>pistol shooting or trap shooting, standing</t>
  </si>
  <si>
    <t>rifle exercises, shooting, lying down</t>
  </si>
  <si>
    <t>rifle exercises, shooting, kneeling or standing</t>
  </si>
  <si>
    <t>home activities</t>
  </si>
  <si>
    <t>cleaning, sweeping carpet or floors, general</t>
  </si>
  <si>
    <t>cleaning, sweeping, slow, light effort</t>
  </si>
  <si>
    <t>cleaning, sweeping, slow, moderateeffort</t>
  </si>
  <si>
    <t>cleaning, heavy or major (e.g. wash car, wash windows, clean garage), moderate effort</t>
  </si>
  <si>
    <t>cleaning, mopping, standing, moderate effort</t>
  </si>
  <si>
    <t>cleaning windows, washing windows, general</t>
  </si>
  <si>
    <t>mopping, standing, light effort</t>
  </si>
  <si>
    <t>polishing floors, standing, walking slowly, using electric polishing machine</t>
  </si>
  <si>
    <t>multiple household tasks all at once, light effort</t>
  </si>
  <si>
    <t>multiple household tasks all at once, moderate effort</t>
  </si>
  <si>
    <t>multiple household tasks all at once, vigorous effort</t>
  </si>
  <si>
    <t>cleaning, house or cabin, general, moderate effort</t>
  </si>
  <si>
    <t>dusting or polishing furniture, general</t>
  </si>
  <si>
    <t>kitchen activity, general, (e.g., cooking, washing dishes, cleaning up), moderate effort</t>
  </si>
  <si>
    <t>cleaning, general (straightening up, changing linen, carrying out trash, light effort</t>
  </si>
  <si>
    <t>wash dishes, standing or in general (not broken into stand/walk components)</t>
  </si>
  <si>
    <t>wash dishes, clearing dishes from table, walking, light effort</t>
  </si>
  <si>
    <t>vacuuming, general, moderate effort</t>
  </si>
  <si>
    <t>butchering animals, small</t>
  </si>
  <si>
    <t>butchering animal, large, vigorous effort</t>
  </si>
  <si>
    <t>cutting and smoking fish, drying fish or meat</t>
  </si>
  <si>
    <t>tanning hides, general</t>
  </si>
  <si>
    <t>cooking or food preparation, moderate effort</t>
  </si>
  <si>
    <t>cooking or food preparation – standing or sitting or in general (not broken into stand/walk components), manual appliances, light effort</t>
  </si>
  <si>
    <t>serving food, setting table, implied walking or standing</t>
  </si>
  <si>
    <t>cooking or food preparation, walking</t>
  </si>
  <si>
    <t>feeding household animals</t>
  </si>
  <si>
    <t>putting away groceries (e.g. carrying groceries, shopping without a grocery cart), carrying packages</t>
  </si>
  <si>
    <t>carrying groceries upstairs</t>
  </si>
  <si>
    <t>cooking Indian bread on an outside stove</t>
  </si>
  <si>
    <t>food shopping with or without a grocery cart, standing or walking</t>
  </si>
  <si>
    <t>non-food shopping, with or without a cart, standing or walking</t>
  </si>
  <si>
    <t>ironing</t>
  </si>
  <si>
    <t>knitting, sewing, light effort, wrapping presents, sitting</t>
  </si>
  <si>
    <t>sewing with a machine</t>
  </si>
  <si>
    <t>laundry, fold or hang clothes, put clothes in washer or dryer, packing suitcase, washing clothes by hand, implied standing, light effort</t>
  </si>
  <si>
    <t>laundry, hanging wash, washing clothes by hand, moderate effort</t>
  </si>
  <si>
    <t>laundry, putting away clothes, gathering clothes to pack, putting away laundry, implied walking</t>
  </si>
  <si>
    <t>making bed, changing linens</t>
  </si>
  <si>
    <t>maple syruping/sugar bushing (including carrying buckets, carrying wood)</t>
  </si>
  <si>
    <t>moving furniture, household items, carrying boxes</t>
  </si>
  <si>
    <t>moving, lifting light loads</t>
  </si>
  <si>
    <t>organizing room</t>
  </si>
  <si>
    <t>scrubbing floors, on hands and knees, scrubbing bathroom, bathtub, moderate effort</t>
  </si>
  <si>
    <t>scrubbing floors, on hands and knees, scrubbing bathroom, bathtub, light effort</t>
  </si>
  <si>
    <t>scrubbing floors, on hands and knees, scrubbing bathroom, bathtub, vigorous effort</t>
  </si>
  <si>
    <t>sweeping garage, sidewalk or outside of house</t>
  </si>
  <si>
    <t>standing, packing/unpacking boxes, occasional lifting of lightweight household items, loading or unloading items in car, moderate effort</t>
  </si>
  <si>
    <t>implied walking, putting away household items, moderate effort</t>
  </si>
  <si>
    <t>watering plants</t>
  </si>
  <si>
    <t>building a fire inside</t>
  </si>
  <si>
    <t>moving household items upstairs, carrying boxes or furniture</t>
  </si>
  <si>
    <t>standing, light effort tasks (pump gas, change light bulb, etc.)</t>
  </si>
  <si>
    <t>walking, moderate effort tasks, non-cleaning (readying to leave, shut/lock doors, close windows, etc.)</t>
  </si>
  <si>
    <t>sitting, playing with child(ren), light effort, only active periods</t>
  </si>
  <si>
    <t>standing, playing with child(ren) light effort, only active periods</t>
  </si>
  <si>
    <t>walking/running, playing with child(ren), moderate effort, only active periods</t>
  </si>
  <si>
    <t>walking/running, playing with child(ren), vigorous effort, only active periods</t>
  </si>
  <si>
    <t>walking and carrying small child, child weighing 15 lbs or more</t>
  </si>
  <si>
    <t>walking and carrying small child, child weighing less than 15 lbs</t>
  </si>
  <si>
    <t>standing, holding child</t>
  </si>
  <si>
    <t>child care, infant, general</t>
  </si>
  <si>
    <t>child care, sitting/kneeling (e.g., dressing, bathing, grooming, feeding, occasional lifting of child), light effort, general</t>
  </si>
  <si>
    <t>child care, standing (e.g., dressing, bathing, grooming, feeding, occasional lifting of child), moderate effort</t>
  </si>
  <si>
    <t>reclining with baby</t>
  </si>
  <si>
    <t>breastfeeding, sitting or reclining</t>
  </si>
  <si>
    <t>sit, playing with animals, light effort, only active periods</t>
  </si>
  <si>
    <t>stand, playing with animals, light effort, only active periods</t>
  </si>
  <si>
    <t>walk/run, playing with animals, general, light effort, only active periods</t>
  </si>
  <si>
    <t>walk/run, playing with animals, moderate effort, only active periods</t>
  </si>
  <si>
    <t>walk/run, playing with animals, vigorous effort, only active periods</t>
  </si>
  <si>
    <t>standing, bathing dog</t>
  </si>
  <si>
    <t>animal care, household animals, general</t>
  </si>
  <si>
    <t>elder care, disabled adult, bathing, dressing, moving into and out of bed, only active periods</t>
  </si>
  <si>
    <t>elder care, disabled adult, feeding, combing hair, light effort, only active periods</t>
  </si>
  <si>
    <t>home repair</t>
  </si>
  <si>
    <t>airplane repair</t>
  </si>
  <si>
    <t>automobile body work</t>
  </si>
  <si>
    <t>automobile repair, light or moderate effort</t>
  </si>
  <si>
    <t>carpentry, general, workshop</t>
  </si>
  <si>
    <t>carpentry, outside house, installing rain gutters,carpentry, outside house, building a fence</t>
  </si>
  <si>
    <t>carpentry, outside house, building a fence</t>
  </si>
  <si>
    <t>carpentry, finishing or refinishing cabinets or furniture</t>
  </si>
  <si>
    <t>carpentry, sawing hardwood</t>
  </si>
  <si>
    <t>carpentry, home remodeling tasks, moderate effort</t>
  </si>
  <si>
    <t>carpentry, home remodeling tasks, light effort</t>
  </si>
  <si>
    <t>caulking, chinking log cabin</t>
  </si>
  <si>
    <t>caulking, except log cabin</t>
  </si>
  <si>
    <t>cleaning gutters</t>
  </si>
  <si>
    <t>excavating garage</t>
  </si>
  <si>
    <t>hanging storm windows</t>
  </si>
  <si>
    <t>hanging sheet rock inside house</t>
  </si>
  <si>
    <t>hammering nails</t>
  </si>
  <si>
    <t>home repair, general, light effort</t>
  </si>
  <si>
    <t>home repair, general, moderate effort</t>
  </si>
  <si>
    <t>home repair, general, vigorous effort</t>
  </si>
  <si>
    <t>laying or removing carpet</t>
  </si>
  <si>
    <t>laying tile or linoleum,repairing appliances</t>
  </si>
  <si>
    <t>repairing appliances</t>
  </si>
  <si>
    <t>painting, outside home</t>
  </si>
  <si>
    <t>painting inside house,wallpapering, scraping paint</t>
  </si>
  <si>
    <t>painting</t>
  </si>
  <si>
    <t>plumbing, general</t>
  </si>
  <si>
    <t>put on and removal of tarp – sailboat</t>
  </si>
  <si>
    <t>roofing</t>
  </si>
  <si>
    <t>sanding floors with a power sander</t>
  </si>
  <si>
    <t>scraping and painting sailboat or powerboat</t>
  </si>
  <si>
    <t>sharpening tools</t>
  </si>
  <si>
    <t>spreading dirt with a shovel</t>
  </si>
  <si>
    <t>washing and waxing hull of sailboat or airplane</t>
  </si>
  <si>
    <t>washing and waxing car</t>
  </si>
  <si>
    <t>washing fence, painting fence, moderate effort</t>
  </si>
  <si>
    <t>wiring, tapping-splicing</t>
  </si>
  <si>
    <t>lawn and garden</t>
  </si>
  <si>
    <t>carrying, loading or stacking wood, loading/unloading or carrying lumber, light-to-moderate effort</t>
  </si>
  <si>
    <t>carrying, loading or stacking wood, loading/unloading or carrying lumber</t>
  </si>
  <si>
    <t>chopping wood, splitting logs, moderate effort</t>
  </si>
  <si>
    <t>chopping wood, splitting logs, vigorous effort</t>
  </si>
  <si>
    <t>clearing light brush, thinning garden, moderate effort</t>
  </si>
  <si>
    <t>clearing brush/land, undergrowth, or ground, hauling branches, wheelbarrow chores, vigorous effort</t>
  </si>
  <si>
    <t>digging sandbox, shoveling sand</t>
  </si>
  <si>
    <t>digging, spading, filling garden, composting, light-to-moderate effort</t>
  </si>
  <si>
    <t>digging, spading, filling garden, compositing</t>
  </si>
  <si>
    <t>digging, spading, filling garden, composting, vigorous effort</t>
  </si>
  <si>
    <t>driving tractor</t>
  </si>
  <si>
    <t>felling trees, large size</t>
  </si>
  <si>
    <t>felling trees, small-medium size</t>
  </si>
  <si>
    <t>gardening with heavy power tools, tilling a garden, chain saw</t>
  </si>
  <si>
    <t>gardening, using containers, older adults &gt; 60 years</t>
  </si>
  <si>
    <t>irrigation channels, opening and closing ports</t>
  </si>
  <si>
    <t>laying crushed rock</t>
  </si>
  <si>
    <t>laying sod</t>
  </si>
  <si>
    <t>mowing lawn, general</t>
  </si>
  <si>
    <t>mowing lawn, riding mower</t>
  </si>
  <si>
    <t>mowing lawn, walk, hand mower</t>
  </si>
  <si>
    <t>mowing lawn, walk, power mower, moderate or vigorous effort</t>
  </si>
  <si>
    <t>mowing lawn, power mower, light or moderate effort</t>
  </si>
  <si>
    <t>operating snow blower, walking</t>
  </si>
  <si>
    <t>planting, potting, transplanting seedlings or plants, light effort</t>
  </si>
  <si>
    <t>planting seedlings, shrub, stooping, moderate effort</t>
  </si>
  <si>
    <t>planting crops or garden, stooping, moderate effort</t>
  </si>
  <si>
    <t>planting trees</t>
  </si>
  <si>
    <t>raking lawn or leaves, moderate effort</t>
  </si>
  <si>
    <t>raking lawn</t>
  </si>
  <si>
    <t>raking roof with snow rake</t>
  </si>
  <si>
    <t>riding snow blower</t>
  </si>
  <si>
    <t>sacking grass, leaves</t>
  </si>
  <si>
    <t>shoveling dirt or mud</t>
  </si>
  <si>
    <t>shoveling snow, by hand, moderate effort</t>
  </si>
  <si>
    <t>shoveling snow, by hand</t>
  </si>
  <si>
    <t>shoveling snow, by hand, vigorous effort</t>
  </si>
  <si>
    <t>trimming shrubs or trees, manual cutter</t>
  </si>
  <si>
    <t>trimming shrubs or trees, power cutter, using leaf blower, edge, moderate effort</t>
  </si>
  <si>
    <t>walking, applying fertilizer or seeding a lawn, push applicator</t>
  </si>
  <si>
    <t>watering lawn or garden, standing or walking</t>
  </si>
  <si>
    <t>weeding, cultivating garden, light-to-moderate effort</t>
  </si>
  <si>
    <t>weeding, cultivating garden</t>
  </si>
  <si>
    <t>weeding, cultivating garden, using a hoe, moderate-to-vigorous effort</t>
  </si>
  <si>
    <t>gardening, general, moderate effort</t>
  </si>
  <si>
    <t>picking fruit off trees, picking fruits/vegetables, moderate effort</t>
  </si>
  <si>
    <t>picking fruit off trees, gleaning fruits, picking fruits/vegetables, climbing ladder to pick fruit, vigorous effort</t>
  </si>
  <si>
    <t>implied walking/standing – picking up yard, light, picking flowers or vegetables</t>
  </si>
  <si>
    <t>walking, gathering gardening tools</t>
  </si>
  <si>
    <t>wheelbarrow, pushing garden cart or wheelbarrow</t>
  </si>
  <si>
    <t>yard work, general, light effort</t>
  </si>
  <si>
    <t>yard work, general, moderate effort</t>
  </si>
  <si>
    <t>yard work, general, vigorous effort</t>
  </si>
  <si>
    <t>miscellaneous</t>
  </si>
  <si>
    <t>board game playing, sitting</t>
  </si>
  <si>
    <t>casino gambling, standing</t>
  </si>
  <si>
    <t>card playing,sitting</t>
  </si>
  <si>
    <t>chess game, sitting</t>
  </si>
  <si>
    <t>copying documents, standing</t>
  </si>
  <si>
    <t>drawing, writing, painting, standing</t>
  </si>
  <si>
    <t>laughing, sitting</t>
  </si>
  <si>
    <t>sitting, reading, book, newspaper, etc.</t>
  </si>
  <si>
    <t>sitting, writing, desk work, typing</t>
  </si>
  <si>
    <t>sitting, playing traditional video game, computer game</t>
  </si>
  <si>
    <t>standing, talking in person, on the phone, computer, or text messaging, light effort</t>
  </si>
  <si>
    <t>sitting, talking in person, on the phone, computer, or text messaging, light effort</t>
  </si>
  <si>
    <t>sitting, studying, general, including reading and/or writing, light effort</t>
  </si>
  <si>
    <t>sitting, in class, general, including note-taking or class discussion</t>
  </si>
  <si>
    <t>standing, reading</t>
  </si>
  <si>
    <t>standing, miscellaneous</t>
  </si>
  <si>
    <t>sitting, arts and crafts, carving wood, weaving, spinning wool, light effort</t>
  </si>
  <si>
    <t>sitting, arts and crafts, carving wood, weaving, spinning wool, moderate effort</t>
  </si>
  <si>
    <t>standing, arts and crafts, sand painting, carving, weaving, light effort</t>
  </si>
  <si>
    <t>standing, arts and crafts, sand painting, carving, weaving, moderate effort</t>
  </si>
  <si>
    <t>standing, arts and crafts, sand painting, carving, weaving, vigorous effort</t>
  </si>
  <si>
    <t>retreat/family reunion activities involving sitting, relaxing, talking, eating</t>
  </si>
  <si>
    <t>retreat/family reunion activities involving playing games with children</t>
  </si>
  <si>
    <t>touring/traveling/vacation involving riding in a vehicle</t>
  </si>
  <si>
    <t>touring/traveling/vacation involving walking</t>
  </si>
  <si>
    <t>camping involving standing, walking, sitting, light-to-moderate effort</t>
  </si>
  <si>
    <t>sitting at a sporting event, spectator</t>
  </si>
  <si>
    <t>music playing</t>
  </si>
  <si>
    <t>accordion, sitting</t>
  </si>
  <si>
    <t>cello, sitting</t>
  </si>
  <si>
    <t>conducting orchestra, standing</t>
  </si>
  <si>
    <t>double bass, standing</t>
  </si>
  <si>
    <t>drums, sitting</t>
  </si>
  <si>
    <t>drumming (e.g., bongo, conga, benbe), moderate, sitting</t>
  </si>
  <si>
    <t>flute, sitting</t>
  </si>
  <si>
    <t>horn, standing</t>
  </si>
  <si>
    <t>piano, sitting</t>
  </si>
  <si>
    <t>playing musical instruments, general</t>
  </si>
  <si>
    <t>organ, sitting</t>
  </si>
  <si>
    <t>trombone, standing</t>
  </si>
  <si>
    <t>trumpet, standing</t>
  </si>
  <si>
    <t>violin, sitting</t>
  </si>
  <si>
    <t>woodwind, sitting</t>
  </si>
  <si>
    <t>guitar, classical, folk, sitting</t>
  </si>
  <si>
    <t>guitar, rock and roll band, standing</t>
  </si>
  <si>
    <t>marching band, baton twirling, walking, moderate pace, general</t>
  </si>
  <si>
    <t>marching band, playing an instrument, walking, brisk pace, general</t>
  </si>
  <si>
    <t>marching band, drum major, walking</t>
  </si>
  <si>
    <t>occupation</t>
  </si>
  <si>
    <t>active workstation, treadmill desk, walking</t>
  </si>
  <si>
    <t>airline flight attendant</t>
  </si>
  <si>
    <t>bakery, general, moderate effort</t>
  </si>
  <si>
    <t>bakery, light effort</t>
  </si>
  <si>
    <t>bookbinding</t>
  </si>
  <si>
    <t>building road, driving heavy machinery</t>
  </si>
  <si>
    <t>building road, directing traffic, standing</t>
  </si>
  <si>
    <t>carpentry, general, light effort</t>
  </si>
  <si>
    <t>carpentry, general, moderate effort</t>
  </si>
  <si>
    <t>carpentry, general, heavy or vigorous effort</t>
  </si>
  <si>
    <t>carrying heavy loads (e.g., bricks, tools)</t>
  </si>
  <si>
    <t>carrying moderate loads up stairs, moving boxes 25-49 lbs</t>
  </si>
  <si>
    <t>chambermaid, hotel housekeeper, making bed, cleaning bathroom, pushing cart</t>
  </si>
  <si>
    <t>coal mining, drilling coal, rock</t>
  </si>
  <si>
    <t>coal mining, erecting supports</t>
  </si>
  <si>
    <t>coal mining, general</t>
  </si>
  <si>
    <t>coal mining, shoveling coal</t>
  </si>
  <si>
    <t>cook, chef</t>
  </si>
  <si>
    <t>construction, outside, remodeling, new structures (e.g., roof repair, miscellaneous)</t>
  </si>
  <si>
    <t>custodial work, light effort (e.g., cleaning sink and toilet, dusting, vacuuming, light cleaning)</t>
  </si>
  <si>
    <t>custodial work, moderate effort (e.g., electric buffer, feathering arena floors, mopping, taking out trash, vacuuming)</t>
  </si>
  <si>
    <t>electrical work (e.g., hook up wire, tapping-splicing)</t>
  </si>
  <si>
    <t>engineer (e.g., mechanical or electrical)</t>
  </si>
  <si>
    <t>farming, vigorous effort (e.g., baling hay, cleaning barn)</t>
  </si>
  <si>
    <t>farming, moderate effort (e.g., feeding animals, chasing cattle by walking and/or horseback, spreading manure, harvesting crops)</t>
  </si>
  <si>
    <t>farming, light effort (e.g., cleaning animal sheds, preparing animal feed)</t>
  </si>
  <si>
    <t>farming, driving tasks (e.g., driving tractor or harvester)</t>
  </si>
  <si>
    <t>farming, feeding small animals</t>
  </si>
  <si>
    <t>farming, feeding cattle, horses</t>
  </si>
  <si>
    <t>farming, hauling water for animals, general hauling water,farming, general hauling water</t>
  </si>
  <si>
    <t>farming, taking care of animals (e.g., grooming, brushing, shearing sheep, assisting with birthing, medical care, branding), general</t>
  </si>
  <si>
    <t>farming, rice, planting, grain milling activities</t>
  </si>
  <si>
    <t>farming, milking by hand, cleaning pails, moderate effort</t>
  </si>
  <si>
    <t>farming, milking by machine, light effort</t>
  </si>
  <si>
    <t>fire fighter, general</t>
  </si>
  <si>
    <t>fire fighter, rescue victim, automobile accident, using pike pole</t>
  </si>
  <si>
    <t>fire fighter, raising and climbing ladder with full gear, simulated fire suppression</t>
  </si>
  <si>
    <t>fire fighter, hauling hoses on ground, carrying/hoisting equipment, breaking down walls etc., wearing full gear</t>
  </si>
  <si>
    <t>fishing, commercial, light effort</t>
  </si>
  <si>
    <t>fishing, commercial, moderate effort</t>
  </si>
  <si>
    <t>fishing, commercial, vigorous effort</t>
  </si>
  <si>
    <t>forestry, ax chopping, very fast, 1.25 kg axe, 51 blows/min, extremely vigorous effort</t>
  </si>
  <si>
    <t>forestry, ax chopping, slow, 1.25 kg axe, 19 blows/min, moderate effort</t>
  </si>
  <si>
    <t>forestry, ax chopping, fast, 1.25 kg axe, 35 blows/min, vigorous effort</t>
  </si>
  <si>
    <t>forestry, moderate effort (e.g., sawing wood with power saw, weeding, hoeing)</t>
  </si>
  <si>
    <t>forestry, vigorous effort (e.g., barking, felling, or trimming trees, carrying or stacking logs, planting seeds, sawing lumber by hand)</t>
  </si>
  <si>
    <t>furriery</t>
  </si>
  <si>
    <t>garbage collector, walking, dumping bins into truck</t>
  </si>
  <si>
    <t>hairstylist (e.g., plaiting hair, manicure, make-up artist)</t>
  </si>
  <si>
    <t>horse grooming, including feeding, cleaning stalls, bathing, brushing, clipping, longeing and exercising horses</t>
  </si>
  <si>
    <t>horse, feeding, watering, cleaning stalls, implied walking and lifting loads</t>
  </si>
  <si>
    <t>horse racing, galloping</t>
  </si>
  <si>
    <t>horse racing, trotting</t>
  </si>
  <si>
    <t>horse racing, walking</t>
  </si>
  <si>
    <t>kitchen maid</t>
  </si>
  <si>
    <t>lawn keeper, yard work, general</t>
  </si>
  <si>
    <t>laundry worker</t>
  </si>
  <si>
    <t>locksmith</t>
  </si>
  <si>
    <t>machine tooling (e.g., machining, working sheet metal, machine fitter, operating lathe, welding) light-to-moderate effort</t>
  </si>
  <si>
    <t>Machine tooling, operating punch press, moderate effort</t>
  </si>
  <si>
    <t>manager, property</t>
  </si>
  <si>
    <t>manual or unskilled labor, general, light effort</t>
  </si>
  <si>
    <t>manual or unskilled labor, general, moderate effort</t>
  </si>
  <si>
    <t>manual or unskilled labor, general, vigorous effort</t>
  </si>
  <si>
    <t>masonry, concrete, moderate effort</t>
  </si>
  <si>
    <t>masonry, concrete, light effort</t>
  </si>
  <si>
    <t>massage therapist, standing</t>
  </si>
  <si>
    <t>moving, carrying or pushing heavy objects, 75 lbs or more, only active time (e.g., desks, moving van work)</t>
  </si>
  <si>
    <t>skindiving or SCUBA diving as a frogman, Navy Seal</t>
  </si>
  <si>
    <t>operating heavy duty equipment, automated, not driving</t>
  </si>
  <si>
    <t>orange grove work, picking fruit</t>
  </si>
  <si>
    <t>painting,house, furniture, moderate effort</t>
  </si>
  <si>
    <t>plumbing activities</t>
  </si>
  <si>
    <t>printing, paper industry worker, standing</t>
  </si>
  <si>
    <t>police, directing traffic, standing</t>
  </si>
  <si>
    <t>police, driving a squad car, sitting</t>
  </si>
  <si>
    <t>police, riding in a squad car, sitting</t>
  </si>
  <si>
    <t>police, making an arrest, standing</t>
  </si>
  <si>
    <t>postal carrier, walking to deliver mail</t>
  </si>
  <si>
    <t>shoe repair, general</t>
  </si>
  <si>
    <t>shoveling, digging ditches</t>
  </si>
  <si>
    <t>shoveling, more than 16 lbs/minute, deep digging, vigorous effort</t>
  </si>
  <si>
    <t>shoveling, less than 10 lbs/minute, moderate effort</t>
  </si>
  <si>
    <t>shoveling, 10 to 15 lbs/minute, vigorous effort</t>
  </si>
  <si>
    <t>sitting tasks, light effort (e.g., office work, chemistry lab work, computer work, light assembly repair, watch repair, reading, desk work)</t>
  </si>
  <si>
    <t>sitting meetings, light effort, general, and/or with talking involved (e.g., eating at a business meeting)</t>
  </si>
  <si>
    <t>sitting tasks, moderate effort (e.g., pushing heavy levers, riding mower/forklift, crane operation)</t>
  </si>
  <si>
    <t>sitting, teaching stretching or yoga, or light effort exercise class</t>
  </si>
  <si>
    <t>standing tasks, light effort (e.g., bartending, store clerk, assembling, filing, duplicating, librarian, putting up a Christmas tree, standing and talking at work, changing clothes when teaching physical education, standing)</t>
  </si>
  <si>
    <t>standing, light/moderate effort (e.g., assemble/repair heavy parts, welding,stocking parts,auto repair,standing, packing boxes, nursing patient care)</t>
  </si>
  <si>
    <t>standing, moderate effort, lifting items continuously, 10 – 20 lbs, with limited walking or resting</t>
  </si>
  <si>
    <t>standing, moderate effort, intermittent lifting 50 lbs, hitch/twisting ropes</t>
  </si>
  <si>
    <t>standing, moderate/heavy tasks (e.g., lifting more than 50 lbs, masonry, painting, paper hanging)</t>
  </si>
  <si>
    <t>steel mill, moderate effort (e.g., fettling, forging, tipping molds)</t>
  </si>
  <si>
    <t>steel mill, vigorous effort (e.g., hand rolling, merchant mill rolling, removing slag, tending furnace)</t>
  </si>
  <si>
    <t>tailoring, cutting fabric</t>
  </si>
  <si>
    <t>tailoring, general</t>
  </si>
  <si>
    <t>tailoring, hand sewing</t>
  </si>
  <si>
    <t>tailoring, machine sewing</t>
  </si>
  <si>
    <t>tailoring, pressing</t>
  </si>
  <si>
    <t>tailoring, weaving, light effort (e.g., finishing operations, washing, dyeing, inspecting cloth, counting yards, paperwork)</t>
  </si>
  <si>
    <t>tailoring, weaving, moderate effort (e.g., spinning and weaving operations, delivering boxes of yam to spinners, loading of warp bean, pinwinding, conewinding, warping, cloth cutting)</t>
  </si>
  <si>
    <t>truck driving, loading and unloading truck, tying down load, standing, walking and carrying heavy loads</t>
  </si>
  <si>
    <t>Truck, driving delivery truck, taxi, shuttlebus, school bus</t>
  </si>
  <si>
    <t>typing, electric, manual or computer</t>
  </si>
  <si>
    <t>using heavy power tools such as pneumatic tools (e.g., jackhammers, drills)</t>
  </si>
  <si>
    <t>using heavy tools (not power) such as shovel, pick, tunnel bar, spade</t>
  </si>
  <si>
    <t>walking on job, less than 2.0 mph, very slow speed, in office or lab area</t>
  </si>
  <si>
    <t>walking on job, 3.0 mph, in office, moderate speed, not carrying anything</t>
  </si>
  <si>
    <t>walking on job, 3.5 mph, in office, brisk speed, not carrying anything</t>
  </si>
  <si>
    <t>walking on job, 2.5 mph, slow speed and carrying light objects less than 25 lbs</t>
  </si>
  <si>
    <t>walking, gathering things at work, ready to leave</t>
  </si>
  <si>
    <t>walking, 2.5 mph, slow speed, carrying heavy objects more than 25 lbs</t>
  </si>
  <si>
    <t>walking, 3.0 mph, moderately and carrying light objects less than 25 lbs</t>
  </si>
  <si>
    <t>walking, pushing a wheelchair</t>
  </si>
  <si>
    <t>walking, 3.5 mph, briskly and carrying objects less than 25 lbs</t>
  </si>
  <si>
    <t>walking or walk downstairs or standing, carrying objects about 25 to 49 lbs</t>
  </si>
  <si>
    <t>walking or walk downstairs or standing, carrying objects about 50 to 74 lbs</t>
  </si>
  <si>
    <t>walking or walk downstairs or standing, carrying objects about 75 to 99 lbs</t>
  </si>
  <si>
    <t>walking or walk downstairs or standing, carrying objects about 100 lbs or more</t>
  </si>
  <si>
    <t>working in scene shop, theater actor, backstage employee</t>
  </si>
  <si>
    <t>sports</t>
  </si>
  <si>
    <t>transportation</t>
  </si>
  <si>
    <t>automobile or light truck (not a semi) driving</t>
  </si>
  <si>
    <t>riding in a car or truck</t>
  </si>
  <si>
    <t>riding in a bus or train</t>
  </si>
  <si>
    <t>flying airplane or helicopter</t>
  </si>
  <si>
    <t>motor scooter, motorcycle</t>
  </si>
  <si>
    <t>pulling rickshaw</t>
  </si>
  <si>
    <t>pushing plane in and out of hangar</t>
  </si>
  <si>
    <t>truck, semi, tractor, &gt; 1 ton, or bus, driving</t>
  </si>
  <si>
    <t>walking for transportation, 2.8-3.2 mph, level, moderate pace, firm surface</t>
  </si>
  <si>
    <t>water activities</t>
  </si>
  <si>
    <t>winter activities</t>
  </si>
  <si>
    <t>Avg Daily Activities</t>
  </si>
  <si>
    <t>Time</t>
  </si>
  <si>
    <t>Calories</t>
  </si>
  <si>
    <t>Basal Metabolic Rate</t>
  </si>
  <si>
    <t>Body Fat %:</t>
  </si>
  <si>
    <t>Total Daily Energy Expenditure</t>
  </si>
  <si>
    <t>Age</t>
  </si>
  <si>
    <t>Sex</t>
  </si>
  <si>
    <t>Height</t>
  </si>
  <si>
    <t>Weight</t>
  </si>
  <si>
    <t>leave blank if unknown</t>
  </si>
  <si>
    <t xml:space="preserve">Exercise Calories Burned: </t>
  </si>
  <si>
    <t>Your information</t>
  </si>
  <si>
    <t>Exercise</t>
  </si>
  <si>
    <t>Goals:</t>
  </si>
  <si>
    <t>CALORIES BURNED = (MET*3.5*weight in kg/200)*time</t>
  </si>
  <si>
    <t>Calories needed to maintain weight</t>
  </si>
  <si>
    <t>Running: jog/walk combination (jogging component of less than 10 minutes)</t>
  </si>
  <si>
    <t>Running: jogging, general</t>
  </si>
  <si>
    <t>Running: jogging, in place</t>
  </si>
  <si>
    <t>Running: jogging, on a mini-tramp</t>
  </si>
  <si>
    <t>Running: 10 mph (6 min/mile)</t>
  </si>
  <si>
    <t>Running: 12 mph (5 min/mile)</t>
  </si>
  <si>
    <t>Running: 11 mph (5.5 min/mile)</t>
  </si>
  <si>
    <t>Running: 13 mph (4.6 min/mile)</t>
  </si>
  <si>
    <t>Running: 14 mph (4.3 min/mile)</t>
  </si>
  <si>
    <t>Running: 4 mph (13 min/mile)</t>
  </si>
  <si>
    <t>Running: 5 mph (12 min/mile)</t>
  </si>
  <si>
    <t>Running: 5.2 mph (11.5 min/mile)</t>
  </si>
  <si>
    <t>Running: 6 mph (10 min/mile)</t>
  </si>
  <si>
    <t>Running: 6.7 mph (9 min/mile)</t>
  </si>
  <si>
    <t>Running: 7 mph (8.5 min/mile)</t>
  </si>
  <si>
    <t>Running: 7.5 mph (8 min/mile)</t>
  </si>
  <si>
    <t>Running: 8 mph (7.5 min/mile)</t>
  </si>
  <si>
    <t>Running: 8.6 mph (7 min/mile)</t>
  </si>
  <si>
    <t>Running: 9 mph (6.5 min/mile)</t>
  </si>
  <si>
    <t>Running: cross country</t>
  </si>
  <si>
    <t>Running: marathon</t>
  </si>
  <si>
    <t>Running: on a track, team practice</t>
  </si>
  <si>
    <t>Running: stairs, up</t>
  </si>
  <si>
    <t>Running: training, pushing a wheelchair or baby carrier</t>
  </si>
  <si>
    <t>Bicycling: &lt;10 mph, leisure, to work or for pleasure</t>
  </si>
  <si>
    <t>Bicycling: &gt; 20 mph, racing, not drafting</t>
  </si>
  <si>
    <t>Bicycling: 10-11.9 mph, leisure, slow, light effort</t>
  </si>
  <si>
    <t>Bicycling: 12 mph, seated, hands on brake hoods or bar drops, 80 rpm</t>
  </si>
  <si>
    <t>Bicycling: 12 mph, standing, hands on brake hoods, 60 rpm</t>
  </si>
  <si>
    <t>Bicycling: 12-13.9 mph, leisure, moderate effort</t>
  </si>
  <si>
    <t>Bicycling: 14-15.9 mph, racing or leisure, fast, vigorous effort</t>
  </si>
  <si>
    <t>Bicycling: 16-19 mph, racing/not drafting or &gt; 19 mph drafting, very fast, racing general</t>
  </si>
  <si>
    <t>Bicycling: BMX</t>
  </si>
  <si>
    <t>Bicycling: general</t>
  </si>
  <si>
    <t>Bicycling: leisure, 5.5 mph</t>
  </si>
  <si>
    <t>Bicycling: leisure, 9.4 mph</t>
  </si>
  <si>
    <t>Bicycling: mountain, competitive, racing</t>
  </si>
  <si>
    <t>Bicycling: mountain, general</t>
  </si>
  <si>
    <t>Bicycling: mountain, uphill, vigorous</t>
  </si>
  <si>
    <t>Bicycling: on dirt or farm road, moderate pace</t>
  </si>
  <si>
    <t>Bicycling: to/from work, self selected pace</t>
  </si>
  <si>
    <t>Bicycling: stationary, 101-160 watts, vigorous effort</t>
  </si>
  <si>
    <t>Bicycling: stationary, 161-200 watts, vigorous effort</t>
  </si>
  <si>
    <t>Bicycling: stationary, 201-270 watts, very vigorous effort</t>
  </si>
  <si>
    <t>Bicycling: stationary, 30-50 watts, very light to light effort</t>
  </si>
  <si>
    <t>Bicycling: stationary, 51-89 watts, light-to-moderate effort</t>
  </si>
  <si>
    <t>Bicycling: stationary, 90-100 watts, moderate to vigorous effort</t>
  </si>
  <si>
    <t>Bicycling: stationary, general</t>
  </si>
  <si>
    <t>Bicycling: stationary, RPM/Spin bike class</t>
  </si>
  <si>
    <t>Other Activities</t>
  </si>
  <si>
    <t>Sports: Alaska Native Games, Eskimo Olympics, general</t>
  </si>
  <si>
    <t>Sports: archery, non-hunting</t>
  </si>
  <si>
    <t>Sports: auto racing, open wheel</t>
  </si>
  <si>
    <t>Sports: badminton, competitive</t>
  </si>
  <si>
    <t>Sports: badminton, social singles and doubles, general</t>
  </si>
  <si>
    <t>Sports: basketball, drills, practice</t>
  </si>
  <si>
    <t>Sports: basketball, game</t>
  </si>
  <si>
    <t>Sports: basketball, general</t>
  </si>
  <si>
    <t>Sports: basketball, non-game, general</t>
  </si>
  <si>
    <t>Sports: basketball, officiating</t>
  </si>
  <si>
    <t>Sports: basketball, shooting baskets</t>
  </si>
  <si>
    <t>Sports: basketball, wheelchair</t>
  </si>
  <si>
    <t>Sports: billiards</t>
  </si>
  <si>
    <t>Sports: bowling</t>
  </si>
  <si>
    <t>Sports: bowling, indoor, bowling alley</t>
  </si>
  <si>
    <t>Sports: boxing, in ring, general</t>
  </si>
  <si>
    <t>Sports: boxing, punching bag</t>
  </si>
  <si>
    <t>Sports: boxing, sparring</t>
  </si>
  <si>
    <t>Sports: broomball</t>
  </si>
  <si>
    <t>Sports: cheerleading, gymnastic moves, competitive</t>
  </si>
  <si>
    <t>Sports: children’s games, adults playing (e.g., hopscotch, 4-square, dodgeball, playground apparatus, t-ball, tetherball, marbles, arcade games), moderate effort</t>
  </si>
  <si>
    <t>Sports: coaching, actively playing sport with players</t>
  </si>
  <si>
    <t>Sports: coaching, football, soccer, basketball, baseball, swimming, etc.</t>
  </si>
  <si>
    <t>Sports: cricket, batting, bowling, fielding</t>
  </si>
  <si>
    <t>Sports: croquet</t>
  </si>
  <si>
    <t>Sports: curling</t>
  </si>
  <si>
    <t>Sports: darts, wall or lawn</t>
  </si>
  <si>
    <t>Sports: drag racing, pushing or driving a car</t>
  </si>
  <si>
    <t>Sports: fencing</t>
  </si>
  <si>
    <t>Sports: football or baseball, playing catch</t>
  </si>
  <si>
    <t>Sports: football, competitive</t>
  </si>
  <si>
    <t>Sports: football, touch, flag, general</t>
  </si>
  <si>
    <t>Sports: football, touch, flag, light effort</t>
  </si>
  <si>
    <t>Sports: frisbee playing, general</t>
  </si>
  <si>
    <t>Sports: frisbee, ultimate</t>
  </si>
  <si>
    <t>Sports: golf, general</t>
  </si>
  <si>
    <t>Sports: golf, miniature, driving range</t>
  </si>
  <si>
    <t>Sports: golf, using power cart</t>
  </si>
  <si>
    <t>Sports: golf, walking, carrying clubs</t>
  </si>
  <si>
    <t>Sports: golf, walking, pulling clubs</t>
  </si>
  <si>
    <t>Sports: gymnastics, general</t>
  </si>
  <si>
    <t>Sports: hacky sack</t>
  </si>
  <si>
    <t>Sports: handball, general</t>
  </si>
  <si>
    <t>Sports: handball, team</t>
  </si>
  <si>
    <t>Sports: hang gliding</t>
  </si>
  <si>
    <t>Sports: high ropes course, multiple elements</t>
  </si>
  <si>
    <t>Sports: hockey, field</t>
  </si>
  <si>
    <t>Sports: hockey, ice, competitive</t>
  </si>
  <si>
    <t>Sports: hockey, ice, general</t>
  </si>
  <si>
    <t>Sports: horse cart, driving, standing or sitting</t>
  </si>
  <si>
    <t>Sports: horse chores, feeding, watering, cleaning stalls, implied walking and lifting loads</t>
  </si>
  <si>
    <t>Sports: horseback riding, canter or gallop</t>
  </si>
  <si>
    <t>Sports: horseback riding, general</t>
  </si>
  <si>
    <t>Sports: horseback riding, jumping</t>
  </si>
  <si>
    <t>Sports: horseback riding, trotting</t>
  </si>
  <si>
    <t>Sports: horseback riding,walking</t>
  </si>
  <si>
    <t>Sports: horseshoe pitching, quoits</t>
  </si>
  <si>
    <t>Sports: jai alai</t>
  </si>
  <si>
    <t>Sports: juggling</t>
  </si>
  <si>
    <t>Sports: kickball</t>
  </si>
  <si>
    <t>Sports: lacrosse</t>
  </si>
  <si>
    <t>Sports: lawn bowling, bocce ball, outdoor</t>
  </si>
  <si>
    <t>Sports: martial arts, different types, moderate pace (e.g., judo, jujitsu, karate, kick boxing, tae kwan do, tai-bo, Muay Thai boxing)</t>
  </si>
  <si>
    <t>Sports: martial arts, different types, slower pace, novice performers, practice</t>
  </si>
  <si>
    <t>Sports: moto-cross, off-road motor sports, all-terrain vehicle, general</t>
  </si>
  <si>
    <t>Sports: orienteering</t>
  </si>
  <si>
    <t>Sports: paddleball, casual, general</t>
  </si>
  <si>
    <t>Sports: paddleball, competitive</t>
  </si>
  <si>
    <t>Sports: polo, on horseback</t>
  </si>
  <si>
    <t>Sports: racquetball, competitive</t>
  </si>
  <si>
    <t>Sports: racquetball, general</t>
  </si>
  <si>
    <t>Sports: rock climbing, ascending or traversing rock, low-to-moderate difficulty</t>
  </si>
  <si>
    <t>Sports: rock climbing, ascending rock, high difficulty</t>
  </si>
  <si>
    <t>Sports: rock climbing, rappelling</t>
  </si>
  <si>
    <t>Sports: rock or mountain climbing</t>
  </si>
  <si>
    <t>Sports: rodeo sports, general, light effort</t>
  </si>
  <si>
    <t>Sports: rodeo sports, general, moderate effort</t>
  </si>
  <si>
    <t>Sports: rodeo sports, general, vigorous effort</t>
  </si>
  <si>
    <t>Sports: rollerblading, in-line skating, 14.4 km/h (9.0 mph), recreational pace</t>
  </si>
  <si>
    <t>Sports: rollerblading, in-line skating, 17.7 km/h (11.0 mph), moderate pace, exercise training</t>
  </si>
  <si>
    <t>Sports: rollerblading, in-line skating, 21.0 to 21.7 km/h (13.0 to 13.6 mph), fast pace, exercise training</t>
  </si>
  <si>
    <t>Sports: rollerblading, in-line skating, 24.0 km/h (15.0 mph), maximal effort</t>
  </si>
  <si>
    <t>Sports: rope jumping, fast pace, 120-160 skips/min</t>
  </si>
  <si>
    <t>Sports: rope jumping, moderate pace, 100-120 skips/min, general, 2 foot skip, plain bounce</t>
  </si>
  <si>
    <t>Sports: rope jumping, slow pace, &lt; 100 skips/min, 2 foot skip, rhythm bounce</t>
  </si>
  <si>
    <t>Sports: rugby, touch, non-competitive</t>
  </si>
  <si>
    <t>Sports: rugby, union, team, competitive</t>
  </si>
  <si>
    <t>Sports: saddling, cleaning, grooming, harnessing and unharnessing horse</t>
  </si>
  <si>
    <t>Sports: shuffleboard</t>
  </si>
  <si>
    <t>Sports: skateboarding, competitive, vigorous effort</t>
  </si>
  <si>
    <t>Sports: skateboarding, general, moderate effort</t>
  </si>
  <si>
    <t>Sports: skating, roller</t>
  </si>
  <si>
    <t>Sports: skydiving, base jumping, bungee jumping</t>
  </si>
  <si>
    <t>Sports: soccer, casual, general</t>
  </si>
  <si>
    <t>Sports: soccer, competitive</t>
  </si>
  <si>
    <t>Sports: softball or baseball, fast or slow pitch, general</t>
  </si>
  <si>
    <t>Sports: softball, officiating</t>
  </si>
  <si>
    <t>Sports: softball, pitching</t>
  </si>
  <si>
    <t>Sports: softball, practice</t>
  </si>
  <si>
    <t>Sports: sports spectator, very excited, emotional, physically moving</t>
  </si>
  <si>
    <t>Sports: squash</t>
  </si>
  <si>
    <t>Sports: squash, general</t>
  </si>
  <si>
    <t>Sports: table tennis, ping pong</t>
  </si>
  <si>
    <t>Sports: tai chi, qi gong, general</t>
  </si>
  <si>
    <t>Sports: tai chi, qi gong, sitting, light effort</t>
  </si>
  <si>
    <t>Sports: tennis, doubles</t>
  </si>
  <si>
    <t>Sports: tennis, general</t>
  </si>
  <si>
    <t>Sports: tennis, hitting balls, non-game play, moderate effort</t>
  </si>
  <si>
    <t>Sports: tennis, singles</t>
  </si>
  <si>
    <t>Sports: track and field (e.g., high jump, long jump, triple jump, javelin, pole vault)</t>
  </si>
  <si>
    <t>Sports: track and field (e.g., shot, discus, hammer throw)</t>
  </si>
  <si>
    <t>Sports: track and field (e.g., steeplechase, hurdles)</t>
  </si>
  <si>
    <t>Sports: trampoline, competitive</t>
  </si>
  <si>
    <t>Sports: trampoline, recreational</t>
  </si>
  <si>
    <t>Sports: volleyball</t>
  </si>
  <si>
    <t>Sports: volleyball, beach, in sand</t>
  </si>
  <si>
    <t>Sports: volleyball, competitive, in gymnasium</t>
  </si>
  <si>
    <t>Sports: volleyball, non-competitive, 6 – 9 member team, general</t>
  </si>
  <si>
    <t>Sports: wallyball, general</t>
  </si>
  <si>
    <t>Sports: wrestling (one match = 5 minutes)</t>
  </si>
  <si>
    <t>Walking: backpacking</t>
  </si>
  <si>
    <t>Walking: backpacking, hiking or organized walking with a daypack</t>
  </si>
  <si>
    <t>Walking: bird watching, slow walk</t>
  </si>
  <si>
    <t>Walking: carrying &gt; 74 lb load, upstairs</t>
  </si>
  <si>
    <t>Walking: carrying 1 to 15 lb load, upstairs</t>
  </si>
  <si>
    <t>Walking: carrying 15 lb child, slow walking</t>
  </si>
  <si>
    <t>Walking: carrying 15 pound load (e.g. suitcase), level ground or downstairs</t>
  </si>
  <si>
    <t>Walking: carrying 16 to 24 lb load, upstairs</t>
  </si>
  <si>
    <t>Walking: carrying 25 to 49 lb load, upstairs</t>
  </si>
  <si>
    <t>Walking: carrying 50 to 74 lb load, upstairs</t>
  </si>
  <si>
    <t>Walking: carrying load upstairs, general</t>
  </si>
  <si>
    <t>Walking: climbing hills with 0 to 9 lb load</t>
  </si>
  <si>
    <t>Walking: climbing hills with 10 to 20 lb load</t>
  </si>
  <si>
    <t>Walking: climbing hills with 21 to 42 lb load</t>
  </si>
  <si>
    <t>Walking: climbing hills with 42+ lb load</t>
  </si>
  <si>
    <t>Walking: climbing hills, no load</t>
  </si>
  <si>
    <t>Walking: descending stairs</t>
  </si>
  <si>
    <t>Walking: hiking or walking at a normal pace through fields and hillsides</t>
  </si>
  <si>
    <t>Walking: hiking, cross country</t>
  </si>
  <si>
    <t>Walking: loading /unloading a car, implied walking</t>
  </si>
  <si>
    <t>Walking: marching rapidly, military, no pack</t>
  </si>
  <si>
    <t>Walking: marching, moderate speed, military, no pack</t>
  </si>
  <si>
    <t>Walking: pushing a wheelchair, non-occupational</t>
  </si>
  <si>
    <t>Walking: pushing or pulling stroller with child or walking with children, 2.5 to 3.1 mph</t>
  </si>
  <si>
    <t>Walking: race walking</t>
  </si>
  <si>
    <t>Walking: stair climbing, fast pace</t>
  </si>
  <si>
    <t>Walking: stair climbing, slow pace</t>
  </si>
  <si>
    <t>Walking: stair climbing, using or climbing up ladder</t>
  </si>
  <si>
    <t>Walking: using crutches</t>
  </si>
  <si>
    <t>Walking: walking for pleasure</t>
  </si>
  <si>
    <t>Walking: walking from house to car or bus, from car or bus to go places, from car or bus to and from the worksite</t>
  </si>
  <si>
    <t>Walking: walking the dog</t>
  </si>
  <si>
    <t>Walking: walking to neighbor’s house or family’s house for social reasons</t>
  </si>
  <si>
    <t>Water Activities: boating, power, driving</t>
  </si>
  <si>
    <t>Water Activities: boating, power, passenger, light</t>
  </si>
  <si>
    <t>Water Activities: canoeing, harvesting wild rice, knocking rice off the stalks</t>
  </si>
  <si>
    <t>Water Activities: canoeing, on camping trip</t>
  </si>
  <si>
    <t>Water Activities: canoeing, portaging</t>
  </si>
  <si>
    <t>Water Activities: canoeing, rowing, 2.0-3.9 mph, light effort</t>
  </si>
  <si>
    <t>Water Activities: canoeing, rowing, 4.0-5.9 mph, moderate effort</t>
  </si>
  <si>
    <t>Water Activities: canoeing, rowing, for pleasure, general</t>
  </si>
  <si>
    <t>Water Activities: canoeing, rowing, in competition, or crew or sculling</t>
  </si>
  <si>
    <t>Water Activities: canoeing, rowing, kayaking, competition, &gt;6 mph, vigorous effort</t>
  </si>
  <si>
    <t>Water Activities: diving, springboard or platform</t>
  </si>
  <si>
    <t>Water Activities: jet skiing, driving, in water</t>
  </si>
  <si>
    <t>Water Activities: kayaking, moderate effort</t>
  </si>
  <si>
    <t>Water Activities: paddle boarding, standing</t>
  </si>
  <si>
    <t>Water Activities: paddle boat</t>
  </si>
  <si>
    <t>Water Activities: sailing, boat and board sailing, windsurfing, ice sailing, general</t>
  </si>
  <si>
    <t>Water Activities: sailing, in competition</t>
  </si>
  <si>
    <t>Water Activities: sailing, Sunfish/Laser/Hobby Cat, Keel boats, ocean sailing, yachting, leisure</t>
  </si>
  <si>
    <t>Water Activities: skiing, water or wakeboarding</t>
  </si>
  <si>
    <t>Water Activities: skindiving, fast</t>
  </si>
  <si>
    <t>Water Activities: skindiving, moderate</t>
  </si>
  <si>
    <t>Water Activities: skindiving, scuba diving, general</t>
  </si>
  <si>
    <t>Water Activities: snorkeling</t>
  </si>
  <si>
    <t>Water Activities: surfing, body or board, competitive</t>
  </si>
  <si>
    <t>Water Activities: surfing, body or board, general</t>
  </si>
  <si>
    <t>Water Activities: swimming laps, freestyle, fast, vigorous effort</t>
  </si>
  <si>
    <t>Water Activities: swimming laps, freestyle, front crawl, slow, light or moderate effort</t>
  </si>
  <si>
    <t>Water Activities: swimming, backstroke, general, training or competition</t>
  </si>
  <si>
    <t>Water Activities: swimming, backstroke, recreational</t>
  </si>
  <si>
    <t>Water Activities: swimming, breaststroke, general, training or competition</t>
  </si>
  <si>
    <t>Water Activities: swimming, breaststroke, recreational</t>
  </si>
  <si>
    <t>Water Activities: swimming, butterfly, general</t>
  </si>
  <si>
    <t>Water Activities: swimming, crawl, fast speed, ~75 yards/minute, vigorous effort</t>
  </si>
  <si>
    <t>Water Activities: swimming, crawl, medium speed, ~50 yards/minute, vigorous effort</t>
  </si>
  <si>
    <t>Water Activities: swimming, lake, ocean, river</t>
  </si>
  <si>
    <t>Water Activities: swimming, leisurely, not lap swimming, general</t>
  </si>
  <si>
    <t>Water Activities: swimming, sidestroke, general</t>
  </si>
  <si>
    <t>Water Activities: swimming, synchronized</t>
  </si>
  <si>
    <t>Water Activities: swimming, treading water, fast, vigorous effort</t>
  </si>
  <si>
    <t>Water Activities: swimming, treading water, moderate effort, general</t>
  </si>
  <si>
    <t>Water Activities: tubing, floating on a river, general</t>
  </si>
  <si>
    <t>Water Activities: water aerobics, water calisthenics</t>
  </si>
  <si>
    <t>Water Activities: water jogging</t>
  </si>
  <si>
    <t>Water Activities: water polo</t>
  </si>
  <si>
    <t>Water Activities: water volleyball</t>
  </si>
  <si>
    <t>Water Activities: water walking, light effort, slow pace</t>
  </si>
  <si>
    <t>Water Activities: water walking, moderate effort, moderate pace</t>
  </si>
  <si>
    <t>Water Activities: water walking, vigorous effort, brisk pace</t>
  </si>
  <si>
    <t>Water Activities: whitewater rafting, kayaking, or canoeing</t>
  </si>
  <si>
    <t>Water Activities: windsurfing or kitesurfing, crossing trial</t>
  </si>
  <si>
    <t>Water Activities: windsurfing, competition, pumping for speed</t>
  </si>
  <si>
    <t>Water Activities: windsurfing, not pumping for speed</t>
  </si>
  <si>
    <t>Winter Activities: dog sledding, mushing</t>
  </si>
  <si>
    <t>Winter Activities: dog sledding, passenger</t>
  </si>
  <si>
    <t>Winter Activities: ice fishing, sitting</t>
  </si>
  <si>
    <t>Winter Activities: moving ice house, set up/drill holes</t>
  </si>
  <si>
    <t>Winter Activities: skating, ice dancing</t>
  </si>
  <si>
    <t>Winter Activities: skating, ice, 9 mph or less</t>
  </si>
  <si>
    <t>Winter Activities: skating, ice, general</t>
  </si>
  <si>
    <t>Winter Activities: skating, ice, rapidly, more than 9 mph, not competitive</t>
  </si>
  <si>
    <t>Winter Activities: skating, speed, competitive</t>
  </si>
  <si>
    <t>Winter Activities: ski jumping, climb up carrying skis</t>
  </si>
  <si>
    <t>Winter Activities: skiing, cross country, &gt;8.0 mph, elite skier, racing</t>
  </si>
  <si>
    <t>Winter Activities: skiing, cross country, 2.5 mph, slow or light effort, ski walking</t>
  </si>
  <si>
    <t>Winter Activities: skiing, cross country, 4.0-4.9 mph, moderate speed and effort, general</t>
  </si>
  <si>
    <t>Winter Activities: skiing, cross country, 5.0-7.9 mph, brisk speed, vigorous effort</t>
  </si>
  <si>
    <t>Winter Activities: skiing, cross country, hard snow, uphill, maximum, snow mountaineering</t>
  </si>
  <si>
    <t>Winter Activities: skiing, cross-country, biathlon, skating technique</t>
  </si>
  <si>
    <t>Winter Activities: skiing, cross-country, skating</t>
  </si>
  <si>
    <t>Winter Activities: skiing, downhill, alpine or snowboarding, light effort, active time only</t>
  </si>
  <si>
    <t>Winter Activities: skiing, downhill, alpine or snowboarding, moderate effort, general, active time only</t>
  </si>
  <si>
    <t>Winter Activities: skiing, downhill, vigorous effort, racing</t>
  </si>
  <si>
    <t>Winter Activities: skiing, general</t>
  </si>
  <si>
    <t>Winter Activities: skiing, roller, elite racers</t>
  </si>
  <si>
    <t>Winter Activities: sledding, tobogganing, bobsledding, luge</t>
  </si>
  <si>
    <t>Winter Activities: snow blower, walking and pushing</t>
  </si>
  <si>
    <t>Winter Activities: snow shoeing, moderate effort</t>
  </si>
  <si>
    <t>Winter Activities: snow shoeing, vigorous effort</t>
  </si>
  <si>
    <t>Winter Activities: snow shoveling, by hand, moderate effort</t>
  </si>
  <si>
    <t>Winter Activities: snow shoveling, by hand, vigorous effort</t>
  </si>
  <si>
    <t>Winter Activities: snowmobiling, driving, moderate</t>
  </si>
  <si>
    <t>Winter Activities: snowmobiling, passenger</t>
  </si>
  <si>
    <t>Walking: 2.5 mph, downhill</t>
  </si>
  <si>
    <t>Walking: 2.5 mph, level, firm surface</t>
  </si>
  <si>
    <t>Walking: 2.8 to 3.2 mph, level, moderate pace, firm surface</t>
  </si>
  <si>
    <t>Walking: 2.9 to 3.5 mph, uphill, 1 to 5% grade</t>
  </si>
  <si>
    <t>Walking: 2.9 to 3.5 mph, uphill, 6% to 15% grade</t>
  </si>
  <si>
    <t>Walking: 3.5 mph, level, brisk, firm surface, walking for exercise</t>
  </si>
  <si>
    <t>Walking: 4.0 mph, level, firm surface, very brisk pace</t>
  </si>
  <si>
    <t>Walking: 4.5 mph, level, firm surface, very, very brisk</t>
  </si>
  <si>
    <t>Walking: 5.0 mph, level, firm surface</t>
  </si>
  <si>
    <t>Walking: 5.0 mph, uphill, 3% grade</t>
  </si>
  <si>
    <t>Walking: backwards, 3.5 mph, level</t>
  </si>
  <si>
    <t>Walking: backwards, 3.5 mph, uphill, 5% grade</t>
  </si>
  <si>
    <t>Walking: for exercise, 3.5 to 4 mph, with ski poles, Nordic level, moderate pace</t>
  </si>
  <si>
    <t>Walking: for exercise, 5.0 mph, with ski poles, Nordic level, fast pace</t>
  </si>
  <si>
    <t>Walking: for exercise, with ski poles, Nordic uphill</t>
  </si>
  <si>
    <t>Walking: for pleasure, work break</t>
  </si>
  <si>
    <t>Walking: grass track</t>
  </si>
  <si>
    <t>Walking: household</t>
  </si>
  <si>
    <t>Walking: less than 2.0 mph, level, strolling, very slow</t>
  </si>
  <si>
    <t>Walking: normal pace, plowed field or sand</t>
  </si>
  <si>
    <t>Walking: to and from an outhouse</t>
  </si>
  <si>
    <t>Walking: to work or class</t>
  </si>
  <si>
    <t>Walking: 2.0 mph, level, slow pace, firm surface</t>
  </si>
  <si>
    <t>Bicycling: unicycling</t>
  </si>
  <si>
    <r>
      <rPr>
        <b/>
        <sz val="11"/>
        <color theme="1"/>
        <rFont val="Calibri"/>
        <family val="2"/>
        <scheme val="minor"/>
      </rPr>
      <t>Lose</t>
    </r>
    <r>
      <rPr>
        <sz val="11"/>
        <color theme="1"/>
        <rFont val="Calibri"/>
        <family val="2"/>
        <scheme val="minor"/>
      </rPr>
      <t xml:space="preserve"> Weight/Fat</t>
    </r>
  </si>
  <si>
    <t>Calorie Goals</t>
  </si>
  <si>
    <t>Carb intake</t>
  </si>
  <si>
    <t>1-3 hours/week</t>
  </si>
  <si>
    <t>4-6 hours/week</t>
  </si>
  <si>
    <t>8-10 hours/ week</t>
  </si>
  <si>
    <t>FDA (minimum required)</t>
  </si>
  <si>
    <t>Calisthenics (e.g., push ups, sit ups, pull-ups, jumping jacks), vigorous effort</t>
  </si>
  <si>
    <t>Resistance (weight) training, multiple exercises, 8-15 repetitions at varied resistance</t>
  </si>
  <si>
    <t>Yoga, Power</t>
  </si>
  <si>
    <t>Maintain Weight (Lose Fat/Gain Muscle)</t>
  </si>
  <si>
    <t>Lose Weight (Lose Fat/Maintain Muscle)</t>
  </si>
  <si>
    <t>Gain Weight (Muscle)</t>
  </si>
  <si>
    <t>Sedentary (no exercise)</t>
  </si>
  <si>
    <t>Total Calories</t>
  </si>
  <si>
    <t>https://www.ncbi.nlm.nih.gov/pubmed/21916794</t>
  </si>
  <si>
    <t>Nutrition for endurance sports: marathon, triathlon, and road cycling. (https://www.tandfonline.com/doi/full/10.1080/02640414.2011.610348)</t>
  </si>
  <si>
    <t>https://www.ncbi.nlm.nih.gov/pmc/articles/PMC4008807/</t>
  </si>
  <si>
    <t>A Step Towards Personalized Sports Nutrition: Carbohydrate Intake During Exercise</t>
  </si>
  <si>
    <t>FDA Guidelines</t>
  </si>
  <si>
    <t>Calories/gram</t>
  </si>
  <si>
    <t>my opinion/correlation</t>
  </si>
  <si>
    <t>https://www.ncbi.nlm.nih.gov/pmc/articles/PMC5577766/</t>
  </si>
  <si>
    <t>A healthy approach to dietary fats: understanding the science and taking action to reduce consumer confusion</t>
  </si>
  <si>
    <t>300g (45-65%)</t>
  </si>
  <si>
    <t>65g (15-30%)</t>
  </si>
  <si>
    <t>80g</t>
  </si>
  <si>
    <t>130g</t>
  </si>
  <si>
    <t>Recomended:</t>
  </si>
  <si>
    <t>Minimum:</t>
  </si>
  <si>
    <t>Nutrition guidelines</t>
  </si>
  <si>
    <t xml:space="preserve">Override Average Calories Burned: </t>
  </si>
  <si>
    <t>In order to lose weight, decrease your calorie intake by a deficit of 20%. Lower your carb intake. Keep your fat intake lower but constant. Increase your protein intake(to about 1g/pound) to promote fat loss.</t>
  </si>
  <si>
    <t>In order to gain weight, increase your Carb intake as you exercise more by a surplus of at least 10%. Keep your fat and protein intake constant.</t>
  </si>
  <si>
    <t>Mifflin-St Jeor Equation:</t>
  </si>
  <si>
    <t>For men:</t>
  </si>
  <si>
    <t>BMR = 10W + 6.25H - 5A + 5</t>
  </si>
  <si>
    <t>For women:</t>
  </si>
  <si>
    <t>BMR = 10W + 6.25H - 5A - 161</t>
  </si>
  <si>
    <t>Katch-McArdle Formula:</t>
  </si>
  <si>
    <t>BMR = 370 + 21.6(1 - F)W</t>
  </si>
  <si>
    <t>1</t>
  </si>
  <si>
    <t>https://www.menshealth.com/health/a25924744/keto-diet-carbs-muscle-exercise/</t>
  </si>
  <si>
    <t>Here's How the Keto Diet Affects Your Ability to Build Muscle</t>
  </si>
  <si>
    <t>In order to maintain weight, increase your Carb intake as you exercise more. Keep your fat and protein intake constant. If you're wanting to lose more fat, increase protein intake or decrease Carb intake slightly.</t>
  </si>
  <si>
    <t>W = body weight in kg</t>
  </si>
  <si>
    <t>H = body height in cm</t>
  </si>
  <si>
    <t>A = age</t>
  </si>
  <si>
    <t>F = body fat in percentage</t>
  </si>
  <si>
    <r>
      <rPr>
        <b/>
        <sz val="8"/>
        <color theme="1"/>
        <rFont val="Calibri"/>
        <family val="2"/>
        <scheme val="minor"/>
      </rPr>
      <t>Calories burned</t>
    </r>
    <r>
      <rPr>
        <sz val="8"/>
        <color theme="1"/>
        <rFont val="Calibri"/>
        <family val="2"/>
        <scheme val="minor"/>
      </rPr>
      <t xml:space="preserve"> = (MET*3.5*weight in kg/200)*time</t>
    </r>
  </si>
  <si>
    <t>1 MET = resting oxygen cost level = 3.5 milliliters of oxygen per kilogram body weight per minute</t>
  </si>
  <si>
    <t>TDEE = BMR*1.15 + calories burned</t>
  </si>
  <si>
    <t>WIP</t>
  </si>
  <si>
    <t>NEED to find source again</t>
  </si>
  <si>
    <t>https://www.ncbi.nlm.nih.gov/pubmed/22330017</t>
  </si>
  <si>
    <t>https://www.ncbi.nlm.nih.gov/pubmed/29764464</t>
  </si>
  <si>
    <t>Daytime and nighttime casein supplements similarly increase muscle size and strength in response to resistance training earlier in the day: a preliminary investigation.</t>
  </si>
  <si>
    <t>Protein ingestion before sleep improves postexercise overnight recovery.</t>
  </si>
  <si>
    <t>1-1.4g/lb ffm</t>
  </si>
  <si>
    <t>.7g/lb bodyweight</t>
  </si>
  <si>
    <t>1.6g/kg vs 2.3g/kg</t>
  </si>
  <si>
    <t>i</t>
  </si>
  <si>
    <t>https://www.physiology.org/doi/full/10.1152/jappl.2000.88.5.1529</t>
  </si>
  <si>
    <t>https://pdfs.semanticscholar.org/5960/293f5676e49330b4b5b7a3bb98714de0ab8b.pdf</t>
  </si>
  <si>
    <t>https://pdfs.semanticscholar.org/791d/fd5ab346f224465cca6fd16b3c4560a56b95.pdf</t>
  </si>
  <si>
    <t>Carbohydrate Supplementation and Resistance Training</t>
  </si>
  <si>
    <t>Effect of glucose supplement timing on protein metabolism after resistance training</t>
  </si>
  <si>
    <t>Effect of different carbohydrate drinks on whole body carbohydrate storage after exhaustive exercise</t>
  </si>
  <si>
    <t>I have been using Ignition for the last 6 months and it has worked amazing! I do have one question about the main ingredient: I was doing some reading online and was wondering what is the difference between Dexanhdyrous Glucose, Dextrose and Pure Glucose?</t>
  </si>
  <si>
    <t>http://webcache.googleusercontent.com/search?q=cache:https://1stphorm.com/blog/i-have-been-using-ignition-for-the-last-6-months-and-it-has-worked-amazing-i-do-have-one-question-about-the-main-ingredient-i-was-doing-some-reading-online-and-was-wondering-what-is-the-difference-b/&amp;ved=2ahUKEwjdqr-bgOblAhWJ2FkKHRFnCSQQFjAAegQIAxAB&amp;usg=AOvVaw2DsDBE9uXPFYIyNRSTYecF&amp;cshid=1573607817095</t>
  </si>
  <si>
    <t>https://www.bodybuilding.com/content/post-workout-carbs.html</t>
  </si>
  <si>
    <t>Post-Workout Carbs: Best Choices To Grow And Recover!</t>
  </si>
  <si>
    <t>Muscle glycogen recovery after exercise during glucose and fructose intake monitored by 13C-NMR.</t>
  </si>
  <si>
    <t>https://www.ncbi.nlm.nih.gov/pubmed/8904559</t>
  </si>
  <si>
    <t>Regulation of Muscle Glycogen Repletion, Muscle Protein Synthesis and Repair Following Exercise</t>
  </si>
  <si>
    <t>https://www.ncbi.nlm.nih.gov/pmc/articles/PMC3905295/</t>
  </si>
  <si>
    <t>Glucose Plus Fructose Ingestion for Post-Exercise Recovery—Greater than the Sum of Its Parts?</t>
  </si>
  <si>
    <t>https://www.ncbi.nlm.nih.gov/pmc/articles/PMC5409683/</t>
  </si>
  <si>
    <t>https://www.ncbi.nlm.nih.gov/pubmed/25811544</t>
  </si>
  <si>
    <t>The Influence of Oral L-Glutamine Supplementation on Muscle Strength Recovery and Soreness Following Unilateral Knee Extension Eccentric Exercise.</t>
  </si>
  <si>
    <t>https://www.nutritionexpress.com/article+index/sports+nutrition/muscle+recovery/showarticle.aspx?id=281</t>
  </si>
  <si>
    <t>L-glutamine can help stimulate metabolism and speed recovery</t>
  </si>
  <si>
    <t>https://www.healthline.com/nutrition/glutamine</t>
  </si>
  <si>
    <t>https://examine.com/nutrition/does-glutamine-build-muscle/</t>
  </si>
  <si>
    <t>Fact check: does glutamine build muscle?</t>
  </si>
  <si>
    <t>Glutamine: Benefits, Uses and Side Effects</t>
  </si>
  <si>
    <t>high-protein, high-carb, low-fat diet lose less muscle than those following a high-protein, low-carb, high-fat diet.</t>
  </si>
  <si>
    <t>15-20-30% (or 0.66g/kg FFM?)</t>
  </si>
  <si>
    <t>https://journals.lww.com/acsm-msse/fulltext/2011/07000/Carbohydrate_Does_Not_Augment_Exercise_Induced.4.aspx</t>
  </si>
  <si>
    <t>Carbohydrate Does Not Augment Exercise-Induced Protein Accretion versus Protein Alone</t>
  </si>
  <si>
    <t>Coingestion of carbohydrate with protein does not further augment postexercise muscle protein synthesis.</t>
  </si>
  <si>
    <t>https://www.ncbi.nlm.nih.gov/pubmed/17609259</t>
  </si>
  <si>
    <t>https://www.ncbi.nlm.nih.gov/pmc/articles/PMC3850644/</t>
  </si>
  <si>
    <t>Is carbohydrate needed to further stimulate muscle protein synthesis/hypertrophy following resistance exercise?</t>
  </si>
  <si>
    <t>Effect of glutamine supplementation combined with resistance training in young adults.</t>
  </si>
  <si>
    <t>https://www.ncbi.nlm.nih.gov/pubmed/11822473</t>
  </si>
  <si>
    <t>https://www.ncbi.nlm.nih.gov/pubmed/11834123</t>
  </si>
  <si>
    <t>The effects of high-dose glutamine ingestion on weightlifting performance.</t>
  </si>
  <si>
    <t>Addition of glutamine to essential amino acids and carbohydrate does not enhance anabolism in young human males following exercise.</t>
  </si>
  <si>
    <t>https://www.ncbi.nlm.nih.gov/pubmed/17111006</t>
  </si>
  <si>
    <t>https://academic.oup.com/jn/article/138/10/2045S/4670120</t>
  </si>
  <si>
    <t>Dosing and Efficacy of Glutamine Supplementation in Human Exercise and Sport Training</t>
  </si>
  <si>
    <t>Glutamine</t>
  </si>
  <si>
    <t>Glucose</t>
  </si>
  <si>
    <t>Glutamine (No Benefits)</t>
  </si>
  <si>
    <t>Glutamine (Benefits)</t>
  </si>
  <si>
    <t>Glucose (No Benefits)</t>
  </si>
  <si>
    <t>Glucose (Benefits)</t>
  </si>
  <si>
    <r>
      <t xml:space="preserve"> Glucose (Benefits) </t>
    </r>
    <r>
      <rPr>
        <sz val="8"/>
        <color theme="1"/>
        <rFont val="Calibri"/>
        <family val="2"/>
        <scheme val="minor"/>
      </rPr>
      <t>[1st Phorm linked studies]</t>
    </r>
  </si>
  <si>
    <t>Wrist</t>
  </si>
  <si>
    <t>Ankle</t>
  </si>
  <si>
    <t>Hard Gainer/ Small Boned Max</t>
  </si>
  <si>
    <t>biceps – flexed, at largest point</t>
  </si>
  <si>
    <t>forearms – fist clenched, hand out straight, measured at largest poin</t>
  </si>
  <si>
    <t>neck – relaxed, below Adam's apple at smallest point</t>
  </si>
  <si>
    <t>thighs – standing relaxed, midway between hip and knee</t>
  </si>
  <si>
    <t>calves – standing relaxed, at largest point</t>
  </si>
  <si>
    <t>chest – measured relaxed (not expanded), arms at sides, tape under armpits</t>
  </si>
  <si>
    <t>Max (Non-Elite/Bodybuilders)</t>
  </si>
  <si>
    <t xml:space="preserve"> Average Non-resistance Trained Male (15% bf)</t>
  </si>
  <si>
    <t xml:space="preserve">Total body weight: </t>
  </si>
  <si>
    <t xml:space="preserve">Lean body mass: </t>
  </si>
  <si>
    <t xml:space="preserve">Chest: </t>
  </si>
  <si>
    <t xml:space="preserve">Shoulders: </t>
  </si>
  <si>
    <t xml:space="preserve">Shoulder width: </t>
  </si>
  <si>
    <t xml:space="preserve">Waist: </t>
  </si>
  <si>
    <t xml:space="preserve">Hips: </t>
  </si>
  <si>
    <t xml:space="preserve">Biceps: </t>
  </si>
  <si>
    <t xml:space="preserve">Forearms: </t>
  </si>
  <si>
    <t xml:space="preserve">Neck: </t>
  </si>
  <si>
    <t xml:space="preserve">Thighs: </t>
  </si>
  <si>
    <t xml:space="preserve">Calves: </t>
  </si>
  <si>
    <t>Your measurements</t>
  </si>
  <si>
    <t>Grecian Ideal</t>
  </si>
  <si>
    <t xml:space="preserve">Natural Male Muscular Potential Calculator </t>
  </si>
  <si>
    <t>{"BrowserAndLocation":{"ConversionPath":"D:\\Documents\\SpreadsheetConverter","SelectedBrowsers":[]},"SpreadsheetServer":{"Username":"","Password":"","ServerUrl":"","TestUsername":"","TestPassword":""},"ConfigureSubmitDefault":{"Email":"","Free":false,"Advanced":false,"AdvancedSecured":false,"Demo":true},"MessageBubble":{"Close":false,"TopMsg":0},"CustomizeTheme":{"Theme":"C:\\Users\\user\\AppData\\Roaming\\SpreadsheetConverter\\V8\\SupportFiles\\themes\\bootstrap\\css\\default-ssc-theme.css"},"QrSetting":{"ShowOnConversion":true},"CongratsPage":{"LastOpenedVersion":""},"WordPressPluginSetting":{"IsPluginInstalled":false},"Preferences":{"IsAdvancedSettingModelInitialize":true,"IsCaptchaInitialize":true,"IsNodeSettingInitialize":false,"IsRequiredFieldModalInitialize":true,"IsSubmitDialogModelInitialize":true,"IsToolbarButtonModelInitialize":true,"IsWizardButtonModelInitialize":true,"ReadFromHidden":false,"AdvancedSetting":null,"NodeSetting":{"LoginText":{"LoginButtonText":"Login","PageDescription":"Restricted access only","LoginErrorMessage":"Authentication failed, please check your username and password.","PlaceholderPassword":"password","PlaceholderUsername":"username / email","UserExtraMessage":""}},"Captcha":{"Heading":"Enter the number displayed below.","Message":"This is to verify that you are a human visitor, to prevent automated form submissions.","OkButton":"OK","CancelButton":"Cancel","ErrorMessage":"Your answer is incorrect, please try again."},"RequiredField":{"ErrorMessage":"The fields with the red border are required or invalid.","OkButton":"OK","DDLDefaultRequiredText":"Please Select"},"WizardButton":{"Next":"Next","Previous":"Previous","Cancel":"Cancel","Finish":"Finish"},"ToolbarButton":{"Submit":"Submit","PrintSheet":"Print","PrintAll":"Print All","Reset":"Reset","Update":"Update","Back":"Back","PrintThis":"Print This"},"SubmitDialog":{"SubmitDialogHeading":"Submit Successful.","SubmitDialogDesc":"The form was successfully submitted.","BeforeSubmitDesc":"The form is being submitted.","OfflineHeading":"Save until online","OfflineDesc":"You are currently offline and the submit failed. Do you want to save the submit and send it later when you are online.","OfflineConfirm":"Do you want to save?","OfflineSubmitHeading":"Offline forms submit confirmation","OfflineSubmitDesc":"There are Offline form(s), which are now ready to submit in server.","OfflineSubmitConfirm":"Do you want to submit?","FailOfflineHeading":"Offline Form submit failed","FailOfflineDesc":"Unable to connect to the Internet. Please try submitting the offline forms later in internet connection.","OfflineSubmitWait":"It may take sometime to finish all submits depending on the size of offline forms and internet connection.","OfflineSubmitWaitCounter":"Left","OfflineSubmitError":"Submit error: Please try later."}},"UxPreferences":null}</t>
  </si>
  <si>
    <t>Body Fat %</t>
  </si>
  <si>
    <t>Calculated via formulas from Casey Butt equations from 'Your Muscular Potential'</t>
  </si>
  <si>
    <t>Compared to Average</t>
  </si>
  <si>
    <t>Compared to small boned Max</t>
  </si>
  <si>
    <t>Compared to Ideal (8-12% bf)</t>
  </si>
  <si>
    <t>Compared to Max</t>
  </si>
  <si>
    <t>{"InputDetection":0,"RecalcMode":0,"Layout":0,"LayoutSamePagesHeightEnabled":false,"Theme":{"BgColor":"#FFFFFFFF","BgImage":"","InputBorderStyle":2,"AppliedTheme":""},"SmartphoneSettings":{"ViewportLock":true,"UseOldViewEngine":false,"EnableZoom":false,"EnableSwipe":false,"HideToolbar":false,"InheritBackgroundColor":false,"CheckboxFlavor":1,"ShowBubble":false},"Name":"","Flavor":-1,"Edition":0,"CopyProtect":{"IsEnabled":false,"DomainName":""},"HideSscPoweredlogo":false,"AspnetConfig":{"BrowseUrl":"http://localhost/ssc","FileExtension":0},"NodeSecureLoginEnabled":false,"SmartphoneTheme":1,"Toolbar":{"Position":1,"IsSubmit":false,"IsPrintSheet":false,"IsPrintAll":false,"IsPrintThis":false,"IsReset":false,"IsUpdate":false},"ConfigureSubmit":{"IsShowCaptcha":false,"IsUseSscWebServer":true,"ReceiverCode":"","IsFreeService":false,"IsAdvanceService":false,"IsSecureEmail":false,"IsDemonstrationService":true,"AfterSuccessfulSubmit":"","AfterFailSubmit":"","AfterCancelWizard":"","IsUseOwnWebServer":false,"OwnWebServerURL":"","OwnWebServerTarget":"","SubmitTarget":0},"IgnoreBgInputCell":false,"ButtonStyle":0,"ResponsiveDesignDisabled":false,"HideLookupRange":false,"BrowserStorageEnabled":false,"RealtimeSyncEnabled":false,"GoogleAnalyticsTrackingId":"","GoogleApiKey":"","ChartSelected":3,"ChartYAxisFixed":false}</t>
  </si>
  <si>
    <t>_Ctrl_1</t>
  </si>
  <si>
    <t>Male</t>
  </si>
  <si>
    <t>Female</t>
  </si>
  <si>
    <t>_Ctrl_2</t>
  </si>
  <si>
    <t>{"WidgetClassification":0,"State":1,"IsRequired":true,"ListItem":"Male\r\nFemale","VlookupRange":"","Direction":1,"Rows":1,"Columns":2,"CellName":"_Ctrl_2","CellAddress":"='Calorie Breakdown'!$B$4","WidgetName":7,"HiddenRow":2,"SheetCodeName":null,"ControlId":"sex","wcb":0}</t>
  </si>
  <si>
    <r>
      <t>Recommend using 1.8xW</t>
    </r>
    <r>
      <rPr>
        <sz val="8"/>
        <rFont val="Arial"/>
        <family val="2"/>
      </rPr>
      <t>(kg)</t>
    </r>
    <r>
      <rPr>
        <sz val="7"/>
        <rFont val="Arial"/>
        <family val="2"/>
      </rPr>
      <t xml:space="preserve">  </t>
    </r>
    <r>
      <rPr>
        <sz val="12"/>
        <rFont val="Arial"/>
        <family val="2"/>
      </rPr>
      <t>based on studies shown</t>
    </r>
  </si>
  <si>
    <t>Use this as the base and add based on Exersice METs</t>
  </si>
  <si>
    <t>Not a lot of fat recommendation studies as you can see. My calculation for recommended fat basically fills the remainder of your calories with healthy fats after factoring in the recommended Protein and Carb intakes.</t>
  </si>
  <si>
    <t>Use 3xW(kg) as the base, and add based on Exersice METs.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</si>
</sst>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000"/>
    <numFmt numFmtId="165" formatCode="0.0%"/>
    <numFmt numFmtId="166" formatCode="0.0"/>
  </numFmts>
  <fonts count="62" x14ac:knownFonts="1">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8"/>
      <name val="Calibri"/>
      <family val="2"/>
      <scheme val="minor"/>
    </font>
    <font>
      <b/>
      <sz val="12"/>
      <color theme="1"/>
      <name val="Calibri"/>
      <family val="2"/>
      <scheme val="minor"/>
    </font>
    <font>
      <sz val="10"/>
      <color theme="1"/>
      <name val="Calibri"/>
      <family val="2"/>
      <scheme val="minor"/>
    </font>
    <font>
      <sz val="8"/>
      <color theme="1"/>
      <name val="Calibri"/>
      <family val="2"/>
      <scheme val="minor"/>
    </font>
    <font>
      <u/>
      <sz val="8"/>
      <color theme="10"/>
      <name val="Calibri"/>
      <family val="2"/>
      <scheme val="minor"/>
    </font>
    <font>
      <sz val="11"/>
      <color theme="1"/>
      <name val="Calibri"/>
      <family val="2"/>
      <scheme val="minor"/>
    </font>
    <font>
      <b/>
      <sz val="14"/>
      <color theme="1"/>
      <name val="Calibri"/>
      <family val="2"/>
      <scheme val="minor"/>
    </font>
    <font>
      <b/>
      <sz val="16"/>
      <color theme="1"/>
      <name val="Calibri"/>
      <family val="2"/>
      <scheme val="minor"/>
    </font>
    <font>
      <i/>
      <sz val="9"/>
      <color theme="1"/>
      <name val="Calibri"/>
      <family val="2"/>
      <scheme val="minor"/>
    </font>
    <font>
      <i/>
      <sz val="8"/>
      <color theme="1"/>
      <name val="Calibri"/>
      <family val="2"/>
      <scheme val="minor"/>
    </font>
    <font>
      <sz val="11"/>
      <name val="Calibri"/>
      <family val="2"/>
      <scheme val="minor"/>
    </font>
    <font>
      <b/>
      <sz val="20"/>
      <color theme="1"/>
      <name val="Segoe UI"/>
      <family val="2"/>
    </font>
    <font>
      <sz val="12"/>
      <color theme="1"/>
      <name val="Segoe UI"/>
      <family val="2"/>
    </font>
    <font>
      <i/>
      <sz val="12"/>
      <color theme="1"/>
      <name val="Segoe UI"/>
      <family val="2"/>
    </font>
    <font>
      <sz val="8"/>
      <color theme="1"/>
      <name val="Segoe UI"/>
      <family val="2"/>
    </font>
    <font>
      <b/>
      <sz val="8"/>
      <color theme="1"/>
      <name val="Segoe UI"/>
      <family val="2"/>
    </font>
    <font>
      <u/>
      <sz val="8"/>
      <color theme="10"/>
      <name val="Segoe UI"/>
      <family val="2"/>
    </font>
    <font>
      <b/>
      <sz val="12"/>
      <color theme="1"/>
      <name val="Segoe UI"/>
      <family val="2"/>
    </font>
    <font>
      <b/>
      <sz val="11"/>
      <color theme="1"/>
      <name val="Segoe UI"/>
      <family val="2"/>
    </font>
    <font>
      <b/>
      <sz val="10"/>
      <color theme="1"/>
      <name val="Segoe UI"/>
      <family val="2"/>
    </font>
    <font>
      <b/>
      <u/>
      <sz val="8"/>
      <color theme="1"/>
      <name val="Segoe UI"/>
      <family val="2"/>
    </font>
    <font>
      <sz val="11"/>
      <color rgb="FFFF0000"/>
      <name val="Segoe UI"/>
      <family val="2"/>
    </font>
    <font>
      <i/>
      <sz val="8"/>
      <color theme="1"/>
      <name val="Segoe UI"/>
      <family val="2"/>
    </font>
    <font>
      <b/>
      <sz val="9"/>
      <color theme="1"/>
      <name val="Segoe UI"/>
      <family val="2"/>
    </font>
    <font>
      <u/>
      <sz val="8"/>
      <color theme="10"/>
      <name val="Segs"/>
    </font>
    <font>
      <b/>
      <sz val="20"/>
      <color rgb="FFFF0000"/>
      <name val="Segoe UI"/>
      <family val="2"/>
    </font>
    <font>
      <b/>
      <sz val="22"/>
      <color theme="1"/>
      <name val="Calibri"/>
      <family val="2"/>
      <scheme val="minor"/>
    </font>
    <font>
      <sz val="8"/>
      <color rgb="FF000000"/>
      <name val="Calibri"/>
      <family val="2"/>
      <scheme val="minor"/>
    </font>
    <font>
      <sz val="12"/>
      <color rgb="FF23272C"/>
      <name val="Arial"/>
      <family val="2"/>
    </font>
    <font>
      <b/>
      <sz val="12"/>
      <color rgb="FF23272C"/>
      <name val="Arial"/>
      <family val="2"/>
    </font>
    <font>
      <b/>
      <u/>
      <sz val="12"/>
      <color theme="1"/>
      <name val="Calibri"/>
      <family val="2"/>
      <scheme val="minor"/>
    </font>
    <font>
      <b/>
      <sz val="14"/>
      <name val="Calibri"/>
      <family val="2"/>
      <scheme val="minor"/>
    </font>
    <font>
      <b/>
      <u/>
      <sz val="16"/>
      <color theme="1"/>
      <name val="Calibri"/>
      <family val="2"/>
      <scheme val="minor"/>
    </font>
    <font>
      <b/>
      <u/>
      <sz val="14"/>
      <color theme="1"/>
      <name val="Calibri"/>
      <family val="2"/>
      <scheme val="minor"/>
    </font>
    <font>
      <sz val="12"/>
      <color rgb="FF222222"/>
      <name val="Arial"/>
      <family val="2"/>
    </font>
    <font>
      <sz val="8"/>
      <color rgb="FF000000"/>
      <name val="Segoe UI"/>
      <family val="2"/>
    </font>
    <font>
      <sz val="11"/>
      <color theme="1"/>
      <name val="Segoe UI"/>
      <family val="2"/>
    </font>
    <font>
      <b/>
      <sz val="18"/>
      <color theme="1"/>
      <name val="Calibri"/>
      <family val="2"/>
      <scheme val="minor"/>
    </font>
    <font>
      <sz val="9"/>
      <color theme="1"/>
      <name val="Calibri"/>
      <family val="2"/>
      <scheme val="minor"/>
    </font>
    <font>
      <b/>
      <sz val="20"/>
      <color theme="1"/>
      <name val="Calibri"/>
      <family val="2"/>
      <scheme val="minor"/>
    </font>
    <font>
      <i/>
      <sz val="11"/>
      <color theme="1"/>
      <name val="Calibri"/>
      <family val="2"/>
      <scheme val="minor"/>
    </font>
    <font>
      <b/>
      <i/>
      <sz val="8"/>
      <color theme="1"/>
      <name val="Calibri"/>
      <family val="2"/>
      <scheme val="minor"/>
    </font>
    <font>
      <b/>
      <u/>
      <sz val="9"/>
      <color theme="1"/>
      <name val="Calibri"/>
      <family val="2"/>
      <scheme val="minor"/>
    </font>
    <font>
      <b/>
      <u/>
      <sz val="11"/>
      <color theme="1"/>
      <name val="Calibri"/>
      <family val="2"/>
      <scheme val="minor"/>
    </font>
    <font>
      <b/>
      <sz val="8"/>
      <color theme="1"/>
      <name val="Calibri"/>
      <family val="2"/>
      <scheme val="minor"/>
    </font>
    <font>
      <b/>
      <sz val="12"/>
      <color rgb="FFFF0000"/>
      <name val="Segoe UI"/>
      <family val="2"/>
    </font>
    <font>
      <b/>
      <sz val="10"/>
      <color rgb="FFFF0000"/>
      <name val="Segoe UI"/>
      <family val="2"/>
    </font>
    <font>
      <b/>
      <i/>
      <sz val="10"/>
      <color rgb="FFFF0000"/>
      <name val="Segoe UI"/>
      <family val="2"/>
    </font>
    <font>
      <b/>
      <u/>
      <sz val="8"/>
      <color theme="10"/>
      <name val="Calibri"/>
      <family val="2"/>
      <scheme val="minor"/>
    </font>
    <font>
      <i/>
      <u/>
      <sz val="9"/>
      <color theme="1"/>
      <name val="Calibri"/>
      <family val="2"/>
      <scheme val="minor"/>
    </font>
    <font>
      <b/>
      <u/>
      <sz val="8"/>
      <color theme="1"/>
      <name val="Calibri"/>
      <family val="2"/>
      <scheme val="minor"/>
    </font>
    <font>
      <b/>
      <sz val="10"/>
      <color theme="1"/>
      <name val="Calibri"/>
      <family val="2"/>
      <scheme val="minor"/>
    </font>
    <font>
      <sz val="8"/>
      <color rgb="FF000000"/>
      <name val="Arial"/>
      <family val="2"/>
    </font>
    <font>
      <sz val="12"/>
      <name val="Arial"/>
      <family val="2"/>
    </font>
    <font>
      <sz val="8"/>
      <name val="Arial"/>
      <family val="2"/>
    </font>
    <font>
      <sz val="7"/>
      <name val="Arial"/>
      <family val="2"/>
    </font>
    <font>
      <sz val="8"/>
      <color rgb="FFFF0000"/>
      <name val="Segoe UI"/>
      <family val="2"/>
    </font>
    <font>
      <sz val="11"/>
      <color rgb="FF00000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34">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indexed="64"/>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style="thin">
        <color auto="1"/>
      </right>
      <top style="thin">
        <color auto="1"/>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auto="1"/>
      </left>
      <right style="thin">
        <color auto="1"/>
      </right>
      <top/>
      <bottom/>
      <diagonal/>
    </border>
    <border>
      <left/>
      <right/>
      <top/>
      <bottom style="thin">
        <color auto="1"/>
      </bottom>
      <diagonal/>
    </border>
    <border>
      <left/>
      <right style="thin">
        <color auto="1"/>
      </right>
      <top/>
      <bottom/>
      <diagonal/>
    </border>
  </borders>
  <cellStyleXfs count="4">
    <xf numFmtId="0" fontId="0" fillId="0" borderId="0"/>
    <xf numFmtId="0" fontId="2" fillId="0" borderId="0" applyNumberFormat="0" applyFill="0" applyBorder="0" applyAlignment="0" applyProtection="0"/>
    <xf numFmtId="0" fontId="3" fillId="0" borderId="0"/>
    <xf numFmtId="9" fontId="9" fillId="0" borderId="0" applyFont="0" applyFill="0" applyBorder="0" applyAlignment="0" applyProtection="0"/>
  </cellStyleXfs>
  <cellXfs count="287">
    <xf numFmtId="0" fontId="0" fillId="0" borderId="0" xfId="0"/>
    <xf numFmtId="0" fontId="3" fillId="0" borderId="0" xfId="2"/>
    <xf numFmtId="0" fontId="6" fillId="0" borderId="0" xfId="2" applyFont="1"/>
    <xf numFmtId="0" fontId="7" fillId="0" borderId="0" xfId="2" applyFont="1"/>
    <xf numFmtId="0" fontId="8" fillId="0" borderId="0" xfId="1" applyFont="1"/>
    <xf numFmtId="0" fontId="7" fillId="0" borderId="0" xfId="2" applyFont="1" applyAlignment="1"/>
    <xf numFmtId="0" fontId="8" fillId="0" borderId="1" xfId="1" applyFont="1" applyBorder="1" applyAlignment="1">
      <alignment horizontal="right"/>
    </xf>
    <xf numFmtId="0" fontId="3" fillId="0" borderId="0" xfId="2" applyBorder="1"/>
    <xf numFmtId="0" fontId="8" fillId="0" borderId="0" xfId="1" applyFont="1" applyBorder="1" applyAlignment="1">
      <alignment horizontal="right"/>
    </xf>
    <xf numFmtId="0" fontId="4" fillId="0" borderId="0" xfId="1" applyFont="1"/>
    <xf numFmtId="0" fontId="3" fillId="0" borderId="16" xfId="2" applyBorder="1"/>
    <xf numFmtId="0" fontId="8" fillId="0" borderId="0" xfId="1" applyFont="1" applyBorder="1"/>
    <xf numFmtId="0" fontId="7" fillId="0" borderId="0" xfId="2" applyFont="1" applyBorder="1" applyAlignment="1"/>
    <xf numFmtId="0" fontId="16" fillId="0" borderId="0" xfId="2" applyFont="1"/>
    <xf numFmtId="0" fontId="17" fillId="0" borderId="17" xfId="2" applyFont="1" applyBorder="1" applyAlignment="1">
      <alignment horizontal="left" vertical="center"/>
    </xf>
    <xf numFmtId="0" fontId="18" fillId="0" borderId="17" xfId="0" applyFont="1" applyFill="1" applyBorder="1" applyAlignment="1">
      <alignment horizontal="center" vertical="top" wrapText="1"/>
    </xf>
    <xf numFmtId="0" fontId="18" fillId="0" borderId="17" xfId="2" applyFont="1" applyBorder="1" applyAlignment="1">
      <alignment horizontal="center" vertical="top" wrapText="1"/>
    </xf>
    <xf numFmtId="0" fontId="18" fillId="0" borderId="0" xfId="2" applyFont="1" applyBorder="1" applyAlignment="1">
      <alignment vertical="top" wrapText="1"/>
    </xf>
    <xf numFmtId="0" fontId="16" fillId="0" borderId="0" xfId="2" applyFont="1" applyBorder="1"/>
    <xf numFmtId="0" fontId="17" fillId="0" borderId="1" xfId="2" applyFont="1" applyBorder="1"/>
    <xf numFmtId="0" fontId="20" fillId="0" borderId="1" xfId="1" applyFont="1" applyBorder="1" applyAlignment="1">
      <alignment horizontal="right"/>
    </xf>
    <xf numFmtId="0" fontId="20" fillId="0" borderId="0" xfId="1" applyFont="1" applyBorder="1" applyAlignment="1">
      <alignment horizontal="right"/>
    </xf>
    <xf numFmtId="0" fontId="17" fillId="0" borderId="3" xfId="2" applyFont="1" applyBorder="1"/>
    <xf numFmtId="0" fontId="21" fillId="0" borderId="0" xfId="2" applyFont="1" applyAlignment="1">
      <alignment horizontal="center" vertical="center"/>
    </xf>
    <xf numFmtId="0" fontId="17" fillId="0" borderId="4" xfId="2" applyFont="1" applyBorder="1"/>
    <xf numFmtId="0" fontId="22" fillId="0" borderId="5" xfId="2" applyFont="1" applyBorder="1" applyAlignment="1">
      <alignment horizontal="center" wrapText="1"/>
    </xf>
    <xf numFmtId="0" fontId="22" fillId="0" borderId="6" xfId="2" applyFont="1" applyBorder="1" applyAlignment="1">
      <alignment horizontal="center" wrapText="1"/>
    </xf>
    <xf numFmtId="0" fontId="17" fillId="0" borderId="7" xfId="2" applyFont="1" applyBorder="1"/>
    <xf numFmtId="2" fontId="16" fillId="0" borderId="1" xfId="2" applyNumberFormat="1" applyFont="1" applyBorder="1"/>
    <xf numFmtId="2" fontId="16" fillId="0" borderId="8" xfId="2" applyNumberFormat="1" applyFont="1" applyBorder="1"/>
    <xf numFmtId="0" fontId="17" fillId="0" borderId="9" xfId="2" applyFont="1" applyBorder="1"/>
    <xf numFmtId="2" fontId="16" fillId="0" borderId="10" xfId="2" applyNumberFormat="1" applyFont="1" applyBorder="1"/>
    <xf numFmtId="2" fontId="16" fillId="0" borderId="11" xfId="2" applyNumberFormat="1" applyFont="1" applyBorder="1"/>
    <xf numFmtId="2" fontId="19" fillId="0" borderId="0" xfId="2" applyNumberFormat="1" applyFont="1" applyBorder="1"/>
    <xf numFmtId="2" fontId="18" fillId="0" borderId="0" xfId="2" applyNumberFormat="1" applyFont="1" applyBorder="1"/>
    <xf numFmtId="2" fontId="18" fillId="0" borderId="0" xfId="2" applyNumberFormat="1" applyFont="1"/>
    <xf numFmtId="0" fontId="24" fillId="0" borderId="0" xfId="2" applyFont="1"/>
    <xf numFmtId="0" fontId="18" fillId="0" borderId="0" xfId="2" applyFont="1"/>
    <xf numFmtId="0" fontId="20" fillId="0" borderId="0" xfId="1" applyFont="1"/>
    <xf numFmtId="0" fontId="25" fillId="0" borderId="0" xfId="0" applyFont="1"/>
    <xf numFmtId="0" fontId="16" fillId="0" borderId="16" xfId="2" applyFont="1" applyBorder="1"/>
    <xf numFmtId="0" fontId="18" fillId="0" borderId="16" xfId="2" applyFont="1" applyBorder="1"/>
    <xf numFmtId="0" fontId="20" fillId="0" borderId="16" xfId="1" applyFont="1" applyBorder="1"/>
    <xf numFmtId="0" fontId="18" fillId="0" borderId="16" xfId="2" applyFont="1" applyBorder="1" applyAlignment="1"/>
    <xf numFmtId="0" fontId="18" fillId="0" borderId="0" xfId="2" applyFont="1" applyBorder="1"/>
    <xf numFmtId="0" fontId="20" fillId="0" borderId="0" xfId="1" applyFont="1" applyBorder="1"/>
    <xf numFmtId="0" fontId="18" fillId="0" borderId="0" xfId="2" applyFont="1" applyBorder="1" applyAlignment="1"/>
    <xf numFmtId="2" fontId="16" fillId="0" borderId="15" xfId="2" applyNumberFormat="1" applyFont="1" applyBorder="1"/>
    <xf numFmtId="0" fontId="23" fillId="0" borderId="5" xfId="2" applyFont="1" applyBorder="1" applyAlignment="1">
      <alignment horizontal="center" wrapText="1"/>
    </xf>
    <xf numFmtId="0" fontId="23" fillId="0" borderId="6" xfId="2" applyFont="1" applyBorder="1" applyAlignment="1">
      <alignment horizontal="center" wrapText="1"/>
    </xf>
    <xf numFmtId="0" fontId="26" fillId="0" borderId="7" xfId="2" applyFont="1" applyBorder="1" applyAlignment="1">
      <alignment vertical="center" wrapText="1"/>
    </xf>
    <xf numFmtId="0" fontId="26" fillId="0" borderId="9" xfId="2" applyFont="1" applyBorder="1" applyAlignment="1">
      <alignment vertical="center" wrapText="1"/>
    </xf>
    <xf numFmtId="164" fontId="15" fillId="2" borderId="2" xfId="2" applyNumberFormat="1" applyFont="1" applyFill="1" applyBorder="1" applyAlignment="1">
      <alignment vertical="center"/>
    </xf>
    <xf numFmtId="164" fontId="15" fillId="0" borderId="0" xfId="2" applyNumberFormat="1" applyFont="1" applyFill="1" applyBorder="1" applyAlignment="1">
      <alignment vertical="center"/>
    </xf>
    <xf numFmtId="2" fontId="19" fillId="0" borderId="15" xfId="2" applyNumberFormat="1" applyFont="1" applyBorder="1" applyAlignment="1">
      <alignment horizontal="center" vertical="center"/>
    </xf>
    <xf numFmtId="0" fontId="15" fillId="0" borderId="0" xfId="2" applyFont="1" applyBorder="1" applyAlignment="1">
      <alignment wrapText="1"/>
    </xf>
    <xf numFmtId="0" fontId="18" fillId="0" borderId="0" xfId="2" applyFont="1" applyBorder="1" applyAlignment="1">
      <alignment horizontal="center" vertical="top" wrapText="1"/>
    </xf>
    <xf numFmtId="0" fontId="16" fillId="0" borderId="0" xfId="2" applyFont="1" applyBorder="1" applyAlignment="1"/>
    <xf numFmtId="0" fontId="22" fillId="0" borderId="0" xfId="2" applyFont="1" applyBorder="1" applyAlignment="1">
      <alignment horizontal="center" wrapText="1"/>
    </xf>
    <xf numFmtId="2" fontId="16" fillId="0" borderId="0" xfId="2" applyNumberFormat="1" applyFont="1" applyBorder="1"/>
    <xf numFmtId="0" fontId="18" fillId="0" borderId="5" xfId="2" applyFont="1" applyBorder="1" applyAlignment="1">
      <alignment horizontal="center" vertical="top" wrapText="1"/>
    </xf>
    <xf numFmtId="0" fontId="17" fillId="0" borderId="4" xfId="2" applyFont="1" applyBorder="1" applyAlignment="1">
      <alignment horizontal="left" vertical="center"/>
    </xf>
    <xf numFmtId="0" fontId="18" fillId="0" borderId="5" xfId="0" applyFont="1" applyFill="1" applyBorder="1" applyAlignment="1">
      <alignment horizontal="center" vertical="top" wrapText="1"/>
    </xf>
    <xf numFmtId="0" fontId="18" fillId="0" borderId="6" xfId="2" applyFont="1" applyBorder="1" applyAlignment="1">
      <alignment horizontal="center" vertical="top" wrapText="1"/>
    </xf>
    <xf numFmtId="0" fontId="20" fillId="0" borderId="8" xfId="1" applyFont="1" applyBorder="1" applyAlignment="1">
      <alignment horizontal="right"/>
    </xf>
    <xf numFmtId="0" fontId="23" fillId="0" borderId="15" xfId="2" applyFont="1" applyBorder="1" applyAlignment="1">
      <alignment horizontal="center" vertical="center"/>
    </xf>
    <xf numFmtId="0" fontId="18" fillId="0" borderId="3" xfId="2" applyFont="1" applyBorder="1" applyAlignment="1"/>
    <xf numFmtId="0" fontId="18" fillId="0" borderId="3" xfId="2" applyFont="1" applyBorder="1"/>
    <xf numFmtId="0" fontId="18" fillId="0" borderId="10" xfId="2" applyFont="1" applyBorder="1" applyAlignment="1"/>
    <xf numFmtId="0" fontId="18" fillId="0" borderId="10" xfId="2" applyFont="1" applyBorder="1"/>
    <xf numFmtId="0" fontId="18" fillId="0" borderId="11" xfId="2" applyFont="1" applyBorder="1"/>
    <xf numFmtId="0" fontId="23" fillId="0" borderId="2" xfId="2" applyFont="1" applyBorder="1" applyAlignment="1">
      <alignment horizontal="center" vertical="center"/>
    </xf>
    <xf numFmtId="0" fontId="28" fillId="0" borderId="1" xfId="1" applyFont="1" applyBorder="1" applyAlignment="1">
      <alignment horizontal="right"/>
    </xf>
    <xf numFmtId="0" fontId="28" fillId="0" borderId="0" xfId="1" applyFont="1" applyBorder="1" applyAlignment="1">
      <alignment horizontal="right"/>
    </xf>
    <xf numFmtId="0" fontId="28" fillId="0" borderId="8" xfId="1" applyFont="1" applyBorder="1" applyAlignment="1">
      <alignment horizontal="right"/>
    </xf>
    <xf numFmtId="2" fontId="21" fillId="0" borderId="15" xfId="2" applyNumberFormat="1" applyFont="1" applyBorder="1" applyAlignment="1">
      <alignment horizontal="center" vertical="center"/>
    </xf>
    <xf numFmtId="2" fontId="23" fillId="0" borderId="14" xfId="2" applyNumberFormat="1" applyFont="1" applyBorder="1" applyAlignment="1">
      <alignment horizontal="center" vertical="center"/>
    </xf>
    <xf numFmtId="2" fontId="16" fillId="0" borderId="22" xfId="2" applyNumberFormat="1" applyFont="1" applyBorder="1"/>
    <xf numFmtId="0" fontId="21" fillId="0" borderId="0" xfId="2" applyFont="1" applyFill="1" applyBorder="1" applyAlignment="1">
      <alignment horizontal="center" vertical="center"/>
    </xf>
    <xf numFmtId="0" fontId="27" fillId="0" borderId="15" xfId="2" applyFont="1" applyBorder="1" applyAlignment="1">
      <alignment horizontal="center" vertical="center"/>
    </xf>
    <xf numFmtId="0" fontId="27" fillId="0" borderId="1" xfId="2" applyFont="1" applyBorder="1" applyAlignment="1">
      <alignment horizontal="center" wrapText="1"/>
    </xf>
    <xf numFmtId="0" fontId="18" fillId="0" borderId="5" xfId="2" applyFont="1" applyFill="1" applyBorder="1" applyAlignment="1">
      <alignment horizontal="center" vertical="top" wrapText="1"/>
    </xf>
    <xf numFmtId="0" fontId="23" fillId="0" borderId="1" xfId="2" applyNumberFormat="1" applyFont="1" applyBorder="1" applyAlignment="1">
      <alignment horizontal="center" vertical="center" wrapText="1"/>
    </xf>
    <xf numFmtId="164" fontId="15" fillId="2" borderId="2" xfId="2" applyNumberFormat="1" applyFont="1" applyFill="1" applyBorder="1" applyAlignment="1">
      <alignment horizontal="center" vertical="center"/>
    </xf>
    <xf numFmtId="0" fontId="31" fillId="0" borderId="0" xfId="0" applyFont="1" applyAlignment="1">
      <alignment horizontal="left" vertical="center"/>
    </xf>
    <xf numFmtId="0" fontId="7" fillId="0" borderId="0" xfId="2" applyFont="1" applyFill="1"/>
    <xf numFmtId="0" fontId="22" fillId="0" borderId="0" xfId="2" applyFont="1"/>
    <xf numFmtId="0" fontId="22" fillId="0" borderId="0" xfId="2" applyFont="1" applyBorder="1" applyAlignment="1">
      <alignment vertical="top"/>
    </xf>
    <xf numFmtId="0" fontId="7" fillId="3" borderId="0" xfId="2" applyFont="1" applyFill="1"/>
    <xf numFmtId="0" fontId="16" fillId="0" borderId="0" xfId="2" applyFont="1" applyFill="1" applyBorder="1"/>
    <xf numFmtId="0" fontId="3" fillId="0" borderId="0" xfId="2" applyFill="1" applyBorder="1"/>
    <xf numFmtId="0" fontId="33" fillId="0" borderId="0" xfId="0" applyFont="1" applyFill="1" applyBorder="1" applyAlignment="1">
      <alignment horizontal="center" vertical="center" wrapText="1"/>
    </xf>
    <xf numFmtId="0" fontId="32" fillId="0" borderId="0" xfId="0" applyFont="1" applyFill="1" applyBorder="1" applyAlignment="1">
      <alignment horizontal="center" vertical="center" wrapText="1"/>
    </xf>
    <xf numFmtId="0" fontId="7" fillId="0" borderId="0" xfId="2" applyFont="1" applyFill="1" applyBorder="1"/>
    <xf numFmtId="0" fontId="8" fillId="0" borderId="0" xfId="1" applyFont="1" applyFill="1" applyBorder="1"/>
    <xf numFmtId="0" fontId="3" fillId="0" borderId="0" xfId="2" applyFill="1"/>
    <xf numFmtId="0" fontId="18" fillId="0" borderId="0" xfId="2" applyFont="1" applyFill="1"/>
    <xf numFmtId="0" fontId="8" fillId="0" borderId="0" xfId="1" applyFont="1" applyFill="1"/>
    <xf numFmtId="0" fontId="2" fillId="0" borderId="0" xfId="1" applyFill="1"/>
    <xf numFmtId="0" fontId="29" fillId="0" borderId="0" xfId="2" applyFont="1" applyFill="1" applyBorder="1" applyAlignment="1">
      <alignment horizontal="center" wrapText="1"/>
    </xf>
    <xf numFmtId="2" fontId="18" fillId="0" borderId="0" xfId="2" applyNumberFormat="1" applyFont="1" applyBorder="1" applyAlignment="1">
      <alignment vertical="center"/>
    </xf>
    <xf numFmtId="2" fontId="16" fillId="0" borderId="0" xfId="2" applyNumberFormat="1" applyFont="1" applyBorder="1" applyAlignment="1">
      <alignment vertical="center"/>
    </xf>
    <xf numFmtId="0" fontId="5" fillId="0" borderId="1" xfId="0" applyFont="1" applyBorder="1"/>
    <xf numFmtId="0" fontId="0" fillId="0" borderId="1" xfId="0" applyBorder="1"/>
    <xf numFmtId="0" fontId="38" fillId="0" borderId="0" xfId="0" applyFont="1"/>
    <xf numFmtId="0" fontId="14" fillId="0" borderId="1" xfId="0" applyFont="1" applyFill="1" applyBorder="1"/>
    <xf numFmtId="0" fontId="40" fillId="0" borderId="0" xfId="2" applyFont="1" applyBorder="1" applyAlignment="1">
      <alignment horizontal="center" vertical="center" wrapText="1"/>
    </xf>
    <xf numFmtId="0" fontId="27" fillId="0" borderId="3" xfId="2" applyFont="1" applyBorder="1" applyAlignment="1">
      <alignment horizontal="center" wrapText="1"/>
    </xf>
    <xf numFmtId="1" fontId="21" fillId="0" borderId="1" xfId="2" applyNumberFormat="1" applyFont="1" applyBorder="1" applyAlignment="1">
      <alignment horizontal="center" vertical="center"/>
    </xf>
    <xf numFmtId="2" fontId="19" fillId="0" borderId="1" xfId="2" applyNumberFormat="1" applyFont="1" applyBorder="1" applyAlignment="1">
      <alignment horizontal="center" wrapText="1"/>
    </xf>
    <xf numFmtId="2" fontId="21" fillId="0" borderId="1" xfId="2" applyNumberFormat="1" applyFont="1" applyBorder="1" applyAlignment="1">
      <alignment horizontal="center" vertical="center"/>
    </xf>
    <xf numFmtId="2" fontId="40" fillId="0" borderId="0" xfId="2" applyNumberFormat="1" applyFont="1" applyBorder="1" applyAlignment="1">
      <alignment horizontal="center" vertical="center"/>
    </xf>
    <xf numFmtId="16" fontId="40" fillId="0" borderId="0" xfId="2" applyNumberFormat="1" applyFont="1" applyBorder="1" applyAlignment="1">
      <alignment horizontal="center" vertical="center"/>
    </xf>
    <xf numFmtId="49" fontId="40" fillId="0" borderId="0" xfId="2" applyNumberFormat="1" applyFont="1" applyBorder="1" applyAlignment="1">
      <alignment horizontal="center" vertical="center"/>
    </xf>
    <xf numFmtId="0" fontId="9" fillId="0" borderId="0" xfId="2" applyFont="1" applyAlignment="1">
      <alignment horizontal="center" vertical="center"/>
    </xf>
    <xf numFmtId="0" fontId="2" fillId="0" borderId="0" xfId="1"/>
    <xf numFmtId="0" fontId="39" fillId="0" borderId="0" xfId="0" applyFont="1" applyAlignment="1">
      <alignment horizontal="left" vertical="center"/>
    </xf>
    <xf numFmtId="0" fontId="0" fillId="0" borderId="1" xfId="0" applyBorder="1" applyAlignment="1">
      <alignment horizontal="center"/>
    </xf>
    <xf numFmtId="1" fontId="0" fillId="0" borderId="1" xfId="0" applyNumberFormat="1" applyBorder="1" applyAlignment="1">
      <alignment horizontal="center"/>
    </xf>
    <xf numFmtId="0" fontId="1" fillId="0" borderId="1" xfId="0" applyFont="1" applyBorder="1"/>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left" wrapText="1"/>
    </xf>
    <xf numFmtId="2" fontId="25" fillId="0" borderId="0" xfId="2" applyNumberFormat="1" applyFont="1" applyBorder="1" applyAlignment="1">
      <alignment horizontal="center" vertical="center"/>
    </xf>
    <xf numFmtId="0" fontId="18" fillId="0" borderId="0" xfId="2" applyFont="1" applyAlignment="1">
      <alignment horizontal="right"/>
    </xf>
    <xf numFmtId="2" fontId="49" fillId="0" borderId="1" xfId="2" applyNumberFormat="1" applyFont="1" applyBorder="1" applyAlignment="1">
      <alignment horizontal="center" vertical="center"/>
    </xf>
    <xf numFmtId="0" fontId="50" fillId="0" borderId="1" xfId="2" applyNumberFormat="1" applyFont="1" applyBorder="1" applyAlignment="1">
      <alignment horizontal="center" vertical="center" wrapText="1"/>
    </xf>
    <xf numFmtId="1" fontId="49" fillId="0" borderId="1" xfId="2" applyNumberFormat="1" applyFont="1" applyBorder="1" applyAlignment="1">
      <alignment horizontal="center" vertical="center"/>
    </xf>
    <xf numFmtId="2" fontId="51" fillId="0" borderId="0" xfId="2" applyNumberFormat="1" applyFont="1" applyBorder="1" applyAlignment="1">
      <alignment horizontal="right" vertical="center"/>
    </xf>
    <xf numFmtId="0" fontId="48" fillId="0" borderId="0" xfId="2" applyFont="1" applyAlignment="1"/>
    <xf numFmtId="0" fontId="52" fillId="0" borderId="0" xfId="1" applyFont="1"/>
    <xf numFmtId="0" fontId="5" fillId="0" borderId="0" xfId="2" applyFont="1"/>
    <xf numFmtId="0" fontId="5" fillId="0" borderId="0" xfId="2" applyFont="1" applyBorder="1"/>
    <xf numFmtId="0" fontId="3" fillId="0" borderId="0" xfId="2" applyFont="1" applyBorder="1" applyAlignment="1"/>
    <xf numFmtId="0" fontId="19" fillId="0" borderId="14" xfId="2" applyFont="1" applyBorder="1" applyAlignment="1">
      <alignment horizontal="center" vertical="top" wrapText="1"/>
    </xf>
    <xf numFmtId="0" fontId="8" fillId="0" borderId="16" xfId="1" applyFont="1" applyBorder="1"/>
    <xf numFmtId="0" fontId="7" fillId="0" borderId="16" xfId="2" applyFont="1" applyBorder="1"/>
    <xf numFmtId="0" fontId="31" fillId="0" borderId="0" xfId="0" applyFont="1" applyFill="1" applyAlignment="1">
      <alignment horizontal="left" vertical="center" wrapText="1"/>
    </xf>
    <xf numFmtId="0" fontId="7" fillId="0" borderId="0" xfId="2" applyFont="1" applyBorder="1"/>
    <xf numFmtId="0" fontId="31" fillId="0" borderId="0" xfId="0" applyFont="1" applyBorder="1" applyAlignment="1">
      <alignment horizontal="left" vertical="center"/>
    </xf>
    <xf numFmtId="0" fontId="10" fillId="3" borderId="2" xfId="2" applyFont="1" applyFill="1" applyBorder="1" applyAlignment="1" applyProtection="1">
      <alignment horizontal="center" vertical="center"/>
      <protection locked="0"/>
    </xf>
    <xf numFmtId="0" fontId="7" fillId="3" borderId="1" xfId="2" applyFont="1" applyFill="1" applyBorder="1" applyAlignment="1" applyProtection="1">
      <alignment horizontal="left" vertical="top" wrapText="1"/>
      <protection locked="0"/>
    </xf>
    <xf numFmtId="0" fontId="6" fillId="3" borderId="1" xfId="2" applyFont="1" applyFill="1" applyBorder="1" applyAlignment="1" applyProtection="1">
      <alignment horizontal="center" vertical="center"/>
      <protection locked="0"/>
    </xf>
    <xf numFmtId="0" fontId="10" fillId="3" borderId="12" xfId="2" applyFont="1" applyFill="1" applyBorder="1" applyAlignment="1" applyProtection="1">
      <alignment horizontal="center" vertical="center"/>
      <protection locked="0"/>
    </xf>
    <xf numFmtId="0" fontId="10" fillId="3" borderId="13" xfId="2" applyFont="1" applyFill="1" applyBorder="1" applyAlignment="1" applyProtection="1">
      <alignment horizontal="center" vertical="center"/>
      <protection locked="0"/>
    </xf>
    <xf numFmtId="0" fontId="10" fillId="3" borderId="2" xfId="2" applyFont="1" applyFill="1" applyBorder="1" applyAlignment="1" applyProtection="1">
      <alignment horizontal="left" vertical="center"/>
      <protection locked="0"/>
    </xf>
    <xf numFmtId="165" fontId="10" fillId="3" borderId="2" xfId="3" applyNumberFormat="1" applyFont="1" applyFill="1" applyBorder="1" applyAlignment="1" applyProtection="1">
      <alignment horizontal="left" vertical="center"/>
      <protection locked="0"/>
    </xf>
    <xf numFmtId="0" fontId="35" fillId="3" borderId="13" xfId="2" applyFont="1" applyFill="1" applyBorder="1" applyAlignment="1" applyProtection="1">
      <alignment horizontal="center" vertical="center"/>
      <protection locked="0"/>
    </xf>
    <xf numFmtId="0" fontId="0" fillId="0" borderId="0" xfId="0" applyProtection="1">
      <protection locked="0"/>
    </xf>
    <xf numFmtId="0" fontId="0" fillId="0" borderId="0" xfId="0" applyBorder="1" applyProtection="1">
      <protection locked="0"/>
    </xf>
    <xf numFmtId="0" fontId="5" fillId="0" borderId="26" xfId="2" applyFont="1" applyBorder="1" applyAlignment="1" applyProtection="1">
      <alignment vertical="center"/>
      <protection locked="0"/>
    </xf>
    <xf numFmtId="0" fontId="46" fillId="0" borderId="0" xfId="2" applyFont="1" applyBorder="1" applyAlignment="1" applyProtection="1">
      <alignment horizontal="center" vertical="center"/>
      <protection locked="0"/>
    </xf>
    <xf numFmtId="0" fontId="46" fillId="0" borderId="0" xfId="0" applyFont="1" applyBorder="1" applyAlignment="1" applyProtection="1">
      <alignment horizontal="center" vertical="center"/>
      <protection locked="0"/>
    </xf>
    <xf numFmtId="0" fontId="9" fillId="0" borderId="0" xfId="0" applyFont="1" applyBorder="1" applyProtection="1">
      <protection locked="0"/>
    </xf>
    <xf numFmtId="0" fontId="47" fillId="0" borderId="0" xfId="0" applyFont="1" applyBorder="1" applyAlignment="1" applyProtection="1">
      <alignment horizontal="center" vertical="center"/>
      <protection locked="0"/>
    </xf>
    <xf numFmtId="0" fontId="7" fillId="0" borderId="0" xfId="0" applyFont="1" applyBorder="1" applyProtection="1">
      <protection locked="0"/>
    </xf>
    <xf numFmtId="0" fontId="5" fillId="0" borderId="18" xfId="2" applyFont="1" applyBorder="1" applyAlignment="1" applyProtection="1">
      <alignment vertical="center"/>
      <protection locked="0"/>
    </xf>
    <xf numFmtId="0" fontId="13" fillId="0" borderId="0" xfId="0" applyFont="1" applyBorder="1" applyAlignment="1" applyProtection="1">
      <alignment horizontal="center" vertical="center" wrapText="1"/>
      <protection locked="0"/>
    </xf>
    <xf numFmtId="165" fontId="10" fillId="0" borderId="0" xfId="3" applyNumberFormat="1" applyFont="1" applyFill="1" applyBorder="1" applyAlignment="1" applyProtection="1">
      <alignment horizontal="left" vertical="center"/>
      <protection locked="0"/>
    </xf>
    <xf numFmtId="0" fontId="9" fillId="0" borderId="26" xfId="0" applyFont="1" applyBorder="1" applyProtection="1">
      <protection locked="0"/>
    </xf>
    <xf numFmtId="0" fontId="34" fillId="0" borderId="0" xfId="2" applyFont="1" applyBorder="1" applyAlignment="1" applyProtection="1">
      <alignment horizontal="center" vertical="center"/>
      <protection locked="0"/>
    </xf>
    <xf numFmtId="0" fontId="3" fillId="0" borderId="26" xfId="2" applyFont="1" applyBorder="1" applyProtection="1">
      <protection locked="0"/>
    </xf>
    <xf numFmtId="0" fontId="9" fillId="0" borderId="28" xfId="0" applyFont="1" applyBorder="1" applyProtection="1">
      <protection locked="0"/>
    </xf>
    <xf numFmtId="0" fontId="9" fillId="0" borderId="16" xfId="0" applyFont="1" applyBorder="1" applyProtection="1">
      <protection locked="0"/>
    </xf>
    <xf numFmtId="0" fontId="7" fillId="0" borderId="16" xfId="0" applyFont="1" applyBorder="1" applyProtection="1">
      <protection locked="0"/>
    </xf>
    <xf numFmtId="0" fontId="9" fillId="0" borderId="16" xfId="0" applyFont="1" applyBorder="1" applyAlignment="1" applyProtection="1">
      <alignment horizontal="center"/>
      <protection locked="0"/>
    </xf>
    <xf numFmtId="0" fontId="3" fillId="0" borderId="16" xfId="2" applyFont="1" applyBorder="1" applyProtection="1">
      <protection locked="0"/>
    </xf>
    <xf numFmtId="0" fontId="7" fillId="0" borderId="0" xfId="0" applyFont="1" applyProtection="1">
      <protection locked="0"/>
    </xf>
    <xf numFmtId="1" fontId="1" fillId="0" borderId="0" xfId="0" applyNumberFormat="1" applyFont="1" applyBorder="1" applyAlignment="1" applyProtection="1">
      <alignment horizontal="center" vertical="center"/>
      <protection locked="0"/>
    </xf>
    <xf numFmtId="0" fontId="45" fillId="0" borderId="0" xfId="0" applyFont="1" applyProtection="1">
      <protection locked="0"/>
    </xf>
    <xf numFmtId="165" fontId="0" fillId="0" borderId="0" xfId="0" applyNumberFormat="1" applyProtection="1">
      <protection locked="0"/>
    </xf>
    <xf numFmtId="1" fontId="0" fillId="0" borderId="0" xfId="0" applyNumberFormat="1" applyBorder="1" applyAlignment="1" applyProtection="1">
      <alignment horizontal="center"/>
      <protection locked="0"/>
    </xf>
    <xf numFmtId="9" fontId="0" fillId="0" borderId="0" xfId="3" applyFont="1" applyAlignment="1" applyProtection="1">
      <alignment horizontal="center"/>
      <protection locked="0"/>
    </xf>
    <xf numFmtId="0" fontId="31" fillId="0" borderId="0" xfId="0" applyFont="1" applyProtection="1">
      <protection locked="0"/>
    </xf>
    <xf numFmtId="0" fontId="10" fillId="4" borderId="2" xfId="2" applyFont="1" applyFill="1" applyBorder="1" applyAlignment="1" applyProtection="1">
      <alignment horizontal="center" vertical="center"/>
    </xf>
    <xf numFmtId="0" fontId="35" fillId="4" borderId="2" xfId="2" applyFont="1" applyFill="1" applyBorder="1" applyAlignment="1" applyProtection="1">
      <alignment horizontal="center" vertical="center"/>
    </xf>
    <xf numFmtId="165" fontId="10" fillId="4" borderId="2" xfId="3" applyNumberFormat="1" applyFont="1" applyFill="1" applyBorder="1" applyAlignment="1" applyProtection="1">
      <alignment horizontal="left" vertical="center"/>
    </xf>
    <xf numFmtId="1" fontId="6" fillId="4" borderId="1" xfId="0" applyNumberFormat="1" applyFont="1" applyFill="1" applyBorder="1" applyAlignment="1" applyProtection="1">
      <alignment horizontal="center" vertical="center"/>
    </xf>
    <xf numFmtId="1" fontId="6" fillId="4" borderId="10" xfId="0" applyNumberFormat="1" applyFont="1" applyFill="1" applyBorder="1" applyAlignment="1" applyProtection="1">
      <alignment horizontal="center" vertical="center"/>
    </xf>
    <xf numFmtId="1" fontId="9" fillId="4" borderId="2" xfId="0" applyNumberFormat="1" applyFont="1" applyFill="1" applyBorder="1" applyAlignment="1" applyProtection="1">
      <alignment horizontal="center" vertical="center"/>
    </xf>
    <xf numFmtId="166" fontId="1" fillId="4" borderId="2" xfId="0" applyNumberFormat="1" applyFont="1" applyFill="1" applyBorder="1" applyAlignment="1" applyProtection="1">
      <alignment horizontal="center" vertical="center"/>
    </xf>
    <xf numFmtId="166" fontId="0" fillId="4" borderId="2" xfId="0" applyNumberFormat="1" applyFont="1" applyFill="1" applyBorder="1" applyAlignment="1" applyProtection="1">
      <alignment horizontal="center" vertical="center"/>
    </xf>
    <xf numFmtId="1" fontId="41" fillId="2" borderId="18" xfId="2" applyNumberFormat="1" applyFont="1" applyFill="1" applyBorder="1" applyAlignment="1" applyProtection="1">
      <alignment horizontal="center" vertical="center"/>
    </xf>
    <xf numFmtId="1" fontId="41" fillId="2" borderId="2" xfId="2" applyNumberFormat="1" applyFont="1" applyFill="1" applyBorder="1" applyAlignment="1" applyProtection="1">
      <alignment horizontal="center" vertical="center"/>
    </xf>
    <xf numFmtId="1" fontId="41" fillId="2" borderId="20" xfId="2" applyNumberFormat="1" applyFont="1" applyFill="1" applyBorder="1" applyAlignment="1" applyProtection="1">
      <alignment horizontal="center" vertical="center"/>
    </xf>
    <xf numFmtId="0" fontId="1" fillId="0" borderId="0" xfId="0" applyFont="1" applyBorder="1" applyAlignment="1" applyProtection="1">
      <alignment horizontal="right" vertical="center"/>
      <protection locked="0"/>
    </xf>
    <xf numFmtId="0" fontId="5" fillId="3" borderId="2" xfId="2" applyFont="1" applyFill="1" applyBorder="1" applyAlignment="1" applyProtection="1">
      <alignment horizontal="center" vertical="center"/>
      <protection locked="0"/>
    </xf>
    <xf numFmtId="0" fontId="3" fillId="0" borderId="0" xfId="2" applyFont="1" applyBorder="1" applyProtection="1">
      <protection locked="0"/>
    </xf>
    <xf numFmtId="0" fontId="30" fillId="0" borderId="0" xfId="2" applyFont="1" applyBorder="1" applyAlignment="1" applyProtection="1">
      <alignment horizontal="center"/>
      <protection locked="0"/>
    </xf>
    <xf numFmtId="0" fontId="36" fillId="0" borderId="23" xfId="2" applyFont="1" applyBorder="1" applyAlignment="1" applyProtection="1">
      <alignment horizontal="center" vertical="center"/>
      <protection locked="0"/>
    </xf>
    <xf numFmtId="0" fontId="36" fillId="0" borderId="23" xfId="2" applyFont="1" applyBorder="1" applyAlignment="1" applyProtection="1">
      <alignment horizontal="center"/>
      <protection locked="0"/>
    </xf>
    <xf numFmtId="0" fontId="12" fillId="0" borderId="0" xfId="0" applyFont="1" applyBorder="1" applyAlignment="1" applyProtection="1">
      <alignment horizontal="center" vertical="center"/>
      <protection locked="0"/>
    </xf>
    <xf numFmtId="0" fontId="35" fillId="0" borderId="0" xfId="2" applyFont="1" applyFill="1" applyBorder="1" applyAlignment="1" applyProtection="1">
      <alignment horizontal="center" vertical="center"/>
      <protection locked="0"/>
    </xf>
    <xf numFmtId="1" fontId="9" fillId="0" borderId="0" xfId="0" applyNumberFormat="1" applyFont="1" applyFill="1" applyBorder="1" applyAlignment="1" applyProtection="1">
      <alignment horizontal="center" vertical="center"/>
    </xf>
    <xf numFmtId="1" fontId="9" fillId="0" borderId="0" xfId="0" applyNumberFormat="1" applyFont="1" applyFill="1" applyBorder="1" applyAlignment="1" applyProtection="1">
      <alignment horizontal="center" vertical="center"/>
      <protection locked="0"/>
    </xf>
    <xf numFmtId="1" fontId="11" fillId="0" borderId="30" xfId="2" applyNumberFormat="1" applyFont="1" applyFill="1" applyBorder="1" applyAlignment="1" applyProtection="1">
      <alignment horizontal="center" vertical="center"/>
    </xf>
    <xf numFmtId="1" fontId="11" fillId="0" borderId="0" xfId="2" applyNumberFormat="1" applyFont="1" applyFill="1" applyBorder="1" applyAlignment="1" applyProtection="1">
      <alignment horizontal="center" vertical="center"/>
    </xf>
    <xf numFmtId="1" fontId="6" fillId="0" borderId="31" xfId="0" applyNumberFormat="1" applyFont="1" applyFill="1" applyBorder="1" applyAlignment="1" applyProtection="1">
      <alignment horizontal="center" vertical="center"/>
    </xf>
    <xf numFmtId="0" fontId="12" fillId="0" borderId="0" xfId="2" applyFont="1" applyBorder="1" applyAlignment="1" applyProtection="1">
      <alignment horizontal="center" vertical="center"/>
    </xf>
    <xf numFmtId="0" fontId="9" fillId="0" borderId="23" xfId="0" applyFont="1" applyBorder="1" applyProtection="1">
      <protection locked="0"/>
    </xf>
    <xf numFmtId="0" fontId="55" fillId="0" borderId="18" xfId="2" applyFont="1" applyBorder="1" applyAlignment="1" applyProtection="1">
      <alignment vertical="center"/>
      <protection locked="0"/>
    </xf>
    <xf numFmtId="0" fontId="54" fillId="0" borderId="24" xfId="0" applyFont="1" applyBorder="1" applyAlignment="1" applyProtection="1">
      <alignment horizontal="center" vertical="center" wrapText="1"/>
      <protection locked="0"/>
    </xf>
    <xf numFmtId="0" fontId="54" fillId="0" borderId="23" xfId="0" applyFont="1" applyBorder="1" applyAlignment="1" applyProtection="1">
      <alignment horizontal="center" vertical="center" wrapText="1"/>
      <protection locked="0"/>
    </xf>
    <xf numFmtId="0" fontId="54" fillId="0" borderId="25" xfId="0" applyFont="1" applyBorder="1" applyAlignment="1" applyProtection="1">
      <alignment horizontal="center" vertical="center" wrapText="1"/>
      <protection locked="0"/>
    </xf>
    <xf numFmtId="0" fontId="0" fillId="0" borderId="25" xfId="0" applyBorder="1" applyProtection="1">
      <protection locked="0"/>
    </xf>
    <xf numFmtId="0" fontId="0" fillId="0" borderId="27" xfId="0" applyBorder="1" applyProtection="1">
      <protection locked="0"/>
    </xf>
    <xf numFmtId="0" fontId="0" fillId="0" borderId="16" xfId="0" applyBorder="1" applyProtection="1">
      <protection locked="0"/>
    </xf>
    <xf numFmtId="0" fontId="0" fillId="0" borderId="29" xfId="0" applyBorder="1" applyProtection="1">
      <protection locked="0"/>
    </xf>
    <xf numFmtId="165" fontId="0" fillId="0" borderId="15" xfId="3" applyNumberFormat="1" applyFont="1" applyBorder="1" applyAlignment="1" applyProtection="1">
      <alignment horizontal="center"/>
    </xf>
    <xf numFmtId="0" fontId="13" fillId="0" borderId="23" xfId="0" applyFont="1" applyBorder="1" applyAlignment="1" applyProtection="1">
      <alignment horizontal="center" vertical="center" wrapText="1"/>
      <protection locked="0"/>
    </xf>
    <xf numFmtId="0" fontId="0" fillId="0" borderId="23" xfId="0" applyBorder="1" applyProtection="1">
      <protection locked="0"/>
    </xf>
    <xf numFmtId="0" fontId="13" fillId="0" borderId="0" xfId="0" applyFont="1" applyBorder="1" applyAlignment="1" applyProtection="1">
      <alignment vertical="center"/>
      <protection locked="0"/>
    </xf>
    <xf numFmtId="0" fontId="37" fillId="0" borderId="0" xfId="2" applyFont="1" applyBorder="1" applyAlignment="1" applyProtection="1">
      <alignment horizontal="center" vertical="center"/>
      <protection locked="0"/>
    </xf>
    <xf numFmtId="0" fontId="1" fillId="0" borderId="0" xfId="0" applyFont="1" applyBorder="1" applyProtection="1">
      <protection locked="0"/>
    </xf>
    <xf numFmtId="0" fontId="0" fillId="3" borderId="1" xfId="0" applyFill="1" applyBorder="1"/>
    <xf numFmtId="0" fontId="13" fillId="0" borderId="0" xfId="0" applyFont="1" applyBorder="1" applyAlignment="1" applyProtection="1">
      <alignment horizontal="left" vertical="top" wrapText="1"/>
    </xf>
    <xf numFmtId="0" fontId="54" fillId="0" borderId="0" xfId="0" applyFont="1" applyBorder="1" applyAlignment="1" applyProtection="1">
      <alignment horizontal="center" vertical="center" wrapText="1"/>
      <protection locked="0"/>
    </xf>
    <xf numFmtId="165" fontId="0" fillId="0" borderId="1" xfId="3" applyNumberFormat="1" applyFont="1" applyBorder="1" applyAlignment="1" applyProtection="1">
      <alignment horizontal="center"/>
    </xf>
    <xf numFmtId="0" fontId="35" fillId="0" borderId="0" xfId="2" applyFont="1" applyFill="1" applyBorder="1" applyAlignment="1" applyProtection="1">
      <alignment horizontal="center" vertical="center"/>
    </xf>
    <xf numFmtId="1" fontId="0" fillId="0" borderId="0" xfId="0" applyNumberFormat="1"/>
    <xf numFmtId="0" fontId="30" fillId="0" borderId="33" xfId="2" applyFont="1" applyFill="1" applyBorder="1" applyAlignment="1" applyProtection="1">
      <alignment horizontal="center"/>
      <protection locked="0"/>
    </xf>
    <xf numFmtId="0" fontId="30" fillId="0" borderId="16" xfId="2" applyFont="1" applyFill="1" applyBorder="1" applyAlignment="1" applyProtection="1">
      <alignment horizontal="center"/>
      <protection locked="0"/>
    </xf>
    <xf numFmtId="1" fontId="35" fillId="3" borderId="2" xfId="2" applyNumberFormat="1" applyFont="1" applyFill="1" applyBorder="1" applyAlignment="1" applyProtection="1">
      <alignment horizontal="center" vertical="center"/>
      <protection locked="0"/>
    </xf>
    <xf numFmtId="0" fontId="7" fillId="0" borderId="0" xfId="0" applyFont="1" applyBorder="1" applyAlignment="1" applyProtection="1">
      <alignment horizontal="left" vertical="top" wrapText="1"/>
      <protection locked="0"/>
    </xf>
    <xf numFmtId="0" fontId="7" fillId="0" borderId="0" xfId="0" applyFont="1" applyBorder="1" applyProtection="1"/>
    <xf numFmtId="9" fontId="42" fillId="0" borderId="0" xfId="3" applyFont="1" applyBorder="1" applyAlignment="1" applyProtection="1">
      <alignment horizontal="center" vertical="center" wrapText="1"/>
    </xf>
    <xf numFmtId="0" fontId="37" fillId="0" borderId="0" xfId="2" applyFont="1" applyFill="1" applyBorder="1" applyAlignment="1" applyProtection="1">
      <alignment horizontal="center" vertical="center" wrapText="1"/>
      <protection locked="0"/>
    </xf>
    <xf numFmtId="1" fontId="9" fillId="3" borderId="2" xfId="0" applyNumberFormat="1" applyFont="1" applyFill="1" applyBorder="1" applyAlignment="1" applyProtection="1">
      <alignment horizontal="center" vertical="center"/>
      <protection locked="0"/>
    </xf>
    <xf numFmtId="0" fontId="7" fillId="0" borderId="0" xfId="0" applyFont="1" applyAlignment="1" applyProtection="1">
      <alignment horizontal="center" vertical="center" wrapText="1"/>
      <protection locked="0"/>
    </xf>
    <xf numFmtId="0" fontId="7"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37" fillId="0" borderId="0" xfId="2" applyFont="1" applyBorder="1" applyAlignment="1" applyProtection="1">
      <alignment horizontal="center" vertical="center" wrapText="1"/>
      <protection locked="0"/>
    </xf>
    <xf numFmtId="0" fontId="46" fillId="0" borderId="0" xfId="2" applyFont="1" applyBorder="1" applyAlignment="1" applyProtection="1">
      <alignment horizontal="right" vertical="center"/>
      <protection locked="0"/>
    </xf>
    <xf numFmtId="0" fontId="46" fillId="0" borderId="27" xfId="2" applyFont="1" applyBorder="1" applyAlignment="1" applyProtection="1">
      <alignment horizontal="right" vertical="center"/>
      <protection locked="0"/>
    </xf>
    <xf numFmtId="0" fontId="30" fillId="0" borderId="0" xfId="2" applyFont="1" applyBorder="1" applyAlignment="1" applyProtection="1">
      <alignment horizontal="center"/>
      <protection locked="0"/>
    </xf>
    <xf numFmtId="0" fontId="12" fillId="0" borderId="24" xfId="2" applyFont="1" applyBorder="1" applyAlignment="1" applyProtection="1">
      <alignment horizontal="center" vertical="center"/>
    </xf>
    <xf numFmtId="0" fontId="12" fillId="0" borderId="23" xfId="2" applyFont="1" applyBorder="1" applyAlignment="1" applyProtection="1">
      <alignment horizontal="center" vertical="center"/>
    </xf>
    <xf numFmtId="0" fontId="36" fillId="0" borderId="24" xfId="2" applyFont="1" applyBorder="1" applyAlignment="1" applyProtection="1">
      <alignment horizontal="center" vertical="center"/>
      <protection locked="0"/>
    </xf>
    <xf numFmtId="0" fontId="36" fillId="0" borderId="23" xfId="2" applyFont="1" applyBorder="1" applyAlignment="1" applyProtection="1">
      <alignment horizontal="center" vertical="center"/>
      <protection locked="0"/>
    </xf>
    <xf numFmtId="0" fontId="44" fillId="0" borderId="1" xfId="0" applyFont="1" applyBorder="1" applyAlignment="1" applyProtection="1">
      <alignment horizontal="center" vertical="center" wrapText="1"/>
    </xf>
    <xf numFmtId="0" fontId="37" fillId="0" borderId="0" xfId="2" applyFont="1" applyBorder="1" applyAlignment="1" applyProtection="1">
      <alignment horizontal="center" vertical="center"/>
      <protection locked="0"/>
    </xf>
    <xf numFmtId="1" fontId="11" fillId="2" borderId="24" xfId="2" applyNumberFormat="1" applyFont="1" applyFill="1" applyBorder="1" applyAlignment="1" applyProtection="1">
      <alignment horizontal="center" vertical="center"/>
    </xf>
    <xf numFmtId="1" fontId="11" fillId="2" borderId="23" xfId="2" applyNumberFormat="1" applyFont="1" applyFill="1" applyBorder="1" applyAlignment="1" applyProtection="1">
      <alignment horizontal="center" vertical="center"/>
    </xf>
    <xf numFmtId="1" fontId="11" fillId="2" borderId="25" xfId="2" applyNumberFormat="1" applyFont="1" applyFill="1" applyBorder="1" applyAlignment="1" applyProtection="1">
      <alignment horizontal="center" vertical="center"/>
    </xf>
    <xf numFmtId="1" fontId="11" fillId="2" borderId="28" xfId="2" applyNumberFormat="1" applyFont="1" applyFill="1" applyBorder="1" applyAlignment="1" applyProtection="1">
      <alignment horizontal="center" vertical="center"/>
    </xf>
    <xf numFmtId="1" fontId="11" fillId="2" borderId="16" xfId="2" applyNumberFormat="1" applyFont="1" applyFill="1" applyBorder="1" applyAlignment="1" applyProtection="1">
      <alignment horizontal="center" vertical="center"/>
    </xf>
    <xf numFmtId="1" fontId="11" fillId="2" borderId="29" xfId="2" applyNumberFormat="1" applyFont="1" applyFill="1" applyBorder="1" applyAlignment="1" applyProtection="1">
      <alignment horizontal="center" vertical="center"/>
    </xf>
    <xf numFmtId="1" fontId="43" fillId="2" borderId="24" xfId="2" applyNumberFormat="1" applyFont="1" applyFill="1" applyBorder="1" applyAlignment="1" applyProtection="1">
      <alignment horizontal="center" vertical="center"/>
    </xf>
    <xf numFmtId="1" fontId="43" fillId="2" borderId="23" xfId="2" applyNumberFormat="1" applyFont="1" applyFill="1" applyBorder="1" applyAlignment="1" applyProtection="1">
      <alignment horizontal="center" vertical="center"/>
    </xf>
    <xf numFmtId="1" fontId="43" fillId="2" borderId="25" xfId="2" applyNumberFormat="1" applyFont="1" applyFill="1" applyBorder="1" applyAlignment="1" applyProtection="1">
      <alignment horizontal="center" vertical="center"/>
    </xf>
    <xf numFmtId="1" fontId="43" fillId="2" borderId="28" xfId="2" applyNumberFormat="1" applyFont="1" applyFill="1" applyBorder="1" applyAlignment="1" applyProtection="1">
      <alignment horizontal="center" vertical="center"/>
    </xf>
    <xf numFmtId="1" fontId="43" fillId="2" borderId="16" xfId="2" applyNumberFormat="1" applyFont="1" applyFill="1" applyBorder="1" applyAlignment="1" applyProtection="1">
      <alignment horizontal="center" vertical="center"/>
    </xf>
    <xf numFmtId="1" fontId="43" fillId="2" borderId="29" xfId="2" applyNumberFormat="1" applyFont="1" applyFill="1" applyBorder="1" applyAlignment="1" applyProtection="1">
      <alignment horizontal="center" vertical="center"/>
    </xf>
    <xf numFmtId="0" fontId="7" fillId="0" borderId="1" xfId="2" applyFont="1" applyFill="1" applyBorder="1" applyAlignment="1" applyProtection="1">
      <alignment horizontal="center"/>
      <protection locked="0"/>
    </xf>
    <xf numFmtId="0" fontId="12" fillId="0" borderId="23" xfId="0" applyFont="1" applyBorder="1" applyAlignment="1" applyProtection="1">
      <alignment horizontal="center" vertical="center"/>
      <protection locked="0"/>
    </xf>
    <xf numFmtId="0" fontId="53" fillId="0" borderId="0" xfId="0" applyFont="1" applyBorder="1" applyAlignment="1" applyProtection="1">
      <alignment horizontal="center" vertical="center" wrapText="1"/>
      <protection locked="0"/>
    </xf>
    <xf numFmtId="0" fontId="53" fillId="0" borderId="32" xfId="0" applyFont="1" applyBorder="1" applyAlignment="1" applyProtection="1">
      <alignment horizontal="center" vertical="center" wrapText="1"/>
      <protection locked="0"/>
    </xf>
    <xf numFmtId="0" fontId="41" fillId="0" borderId="16" xfId="2" applyFont="1" applyBorder="1" applyAlignment="1">
      <alignment horizontal="center"/>
    </xf>
    <xf numFmtId="0" fontId="1" fillId="0" borderId="21"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15" fillId="0" borderId="18" xfId="2" applyFont="1" applyBorder="1" applyAlignment="1">
      <alignment horizontal="center" wrapText="1"/>
    </xf>
    <xf numFmtId="0" fontId="15" fillId="0" borderId="19" xfId="2" applyFont="1" applyBorder="1" applyAlignment="1">
      <alignment horizontal="center" wrapText="1"/>
    </xf>
    <xf numFmtId="0" fontId="15" fillId="0" borderId="20" xfId="2" applyFont="1" applyBorder="1" applyAlignment="1">
      <alignment horizontal="center" wrapText="1"/>
    </xf>
    <xf numFmtId="0" fontId="23" fillId="0" borderId="12" xfId="2" applyFont="1" applyBorder="1" applyAlignment="1">
      <alignment horizontal="center" vertical="center" wrapText="1"/>
    </xf>
    <xf numFmtId="0" fontId="23" fillId="0" borderId="13" xfId="2" applyFont="1" applyBorder="1" applyAlignment="1">
      <alignment horizontal="center" vertical="center" wrapText="1"/>
    </xf>
    <xf numFmtId="0" fontId="23" fillId="0" borderId="12" xfId="2" applyFont="1" applyBorder="1" applyAlignment="1">
      <alignment horizontal="center" vertical="center"/>
    </xf>
    <xf numFmtId="0" fontId="23" fillId="0" borderId="13" xfId="2" applyFont="1" applyBorder="1" applyAlignment="1">
      <alignment horizontal="center" vertical="center"/>
    </xf>
    <xf numFmtId="164" fontId="15" fillId="2" borderId="12" xfId="2" applyNumberFormat="1" applyFont="1" applyFill="1" applyBorder="1" applyAlignment="1">
      <alignment horizontal="center" vertical="center"/>
    </xf>
    <xf numFmtId="164" fontId="15" fillId="2" borderId="13" xfId="2" applyNumberFormat="1" applyFont="1" applyFill="1" applyBorder="1" applyAlignment="1">
      <alignment horizontal="center" vertical="center"/>
    </xf>
    <xf numFmtId="0" fontId="7" fillId="0" borderId="0" xfId="2" applyFont="1" applyAlignment="1">
      <alignment horizontal="left" vertical="top" wrapText="1"/>
    </xf>
    <xf numFmtId="0" fontId="15" fillId="0" borderId="18" xfId="2" applyFont="1" applyBorder="1" applyAlignment="1">
      <alignment horizontal="center"/>
    </xf>
    <xf numFmtId="0" fontId="15" fillId="0" borderId="19" xfId="2" applyFont="1" applyBorder="1" applyAlignment="1">
      <alignment horizontal="center"/>
    </xf>
    <xf numFmtId="0" fontId="15" fillId="0" borderId="20" xfId="2" applyFont="1" applyBorder="1" applyAlignment="1">
      <alignment horizontal="center"/>
    </xf>
    <xf numFmtId="0" fontId="3" fillId="0" borderId="0" xfId="2" applyFont="1" applyAlignment="1">
      <alignment horizontal="center" vertical="center" wrapText="1"/>
    </xf>
    <xf numFmtId="0" fontId="3" fillId="0" borderId="0" xfId="2" applyAlignment="1">
      <alignment horizontal="center" vertical="center" wrapText="1"/>
    </xf>
    <xf numFmtId="0" fontId="37" fillId="0" borderId="0" xfId="2" applyFont="1" applyBorder="1" applyAlignment="1">
      <alignment horizontal="center"/>
    </xf>
    <xf numFmtId="0" fontId="3" fillId="0" borderId="16" xfId="2" applyBorder="1" applyAlignment="1">
      <alignment horizontal="center" vertical="center" wrapText="1"/>
    </xf>
    <xf numFmtId="0" fontId="37" fillId="5" borderId="21" xfId="0" applyFont="1" applyFill="1" applyBorder="1" applyAlignment="1">
      <alignment horizontal="center"/>
    </xf>
    <xf numFmtId="0" fontId="37" fillId="5" borderId="14" xfId="0" applyFont="1" applyFill="1" applyBorder="1" applyAlignment="1">
      <alignment horizontal="center"/>
    </xf>
    <xf numFmtId="0" fontId="37" fillId="5" borderId="15" xfId="0" applyFont="1" applyFill="1" applyBorder="1" applyAlignment="1">
      <alignment horizontal="center"/>
    </xf>
    <xf numFmtId="0" fontId="57" fillId="3" borderId="26" xfId="0" applyFont="1" applyFill="1" applyBorder="1" applyAlignment="1">
      <alignment vertical="center"/>
    </xf>
    <xf numFmtId="0" fontId="60" fillId="0" borderId="0" xfId="2" applyFont="1"/>
    <xf numFmtId="0" fontId="56" fillId="3" borderId="0" xfId="0" applyFont="1" applyFill="1" applyAlignment="1">
      <alignment horizontal="left" vertical="top" wrapText="1"/>
    </xf>
    <xf numFmtId="0" fontId="18" fillId="3" borderId="0" xfId="2" applyFont="1" applyFill="1" applyAlignment="1">
      <alignment horizontal="left" vertical="center" wrapText="1"/>
    </xf>
    <xf numFmtId="0" fontId="61" fillId="3" borderId="0" xfId="0" applyFont="1" applyFill="1" applyAlignment="1">
      <alignment vertical="center"/>
    </xf>
    <xf numFmtId="0" fontId="23" fillId="0" borderId="5" xfId="2" applyFont="1" applyBorder="1" applyAlignment="1">
      <alignment horizontal="center" vertical="top" wrapText="1"/>
    </xf>
  </cellXfs>
  <cellStyles count="4">
    <cellStyle name="Hyperlink" xfId="1" builtinId="8"/>
    <cellStyle name="Normal" xfId="0" builtinId="0"/>
    <cellStyle name="Normal 2" xfId="2" xr:uid="{CD6FE534-A18D-4FBD-AC8F-6094ED68E96D}"/>
    <cellStyle name="Percent" xfId="3" builtinId="5"/>
  </cellStyles>
  <dxfs count="3">
    <dxf>
      <fill>
        <patternFill>
          <bgColor theme="9" tint="0.79998168889431442"/>
        </patternFill>
      </fill>
    </dxf>
    <dxf>
      <fill>
        <patternFill>
          <bgColor rgb="FFFCD6D6"/>
        </patternFill>
      </fill>
    </dxf>
    <dxf>
      <font>
        <strike/>
      </font>
    </dxf>
  </dxfs>
  <tableStyles count="0" defaultTableStyle="TableStyleMedium2" defaultPivotStyle="PivotStyleLight16"/>
  <colors>
    <mruColors>
      <color rgb="FFFCD6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Recomended Protein Intake (g/kg)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'Studies - Protein-Carb-Fat'!$A$7</c:f>
              <c:strCache>
                <c:ptCount val="1"/>
                <c:pt idx="0">
                  <c:v>Max (g/kg)</c:v>
                </c:pt>
              </c:strCache>
            </c:strRef>
          </c:tx>
          <c:spPr>
            <a:ln w="28575" cap="rnd">
              <a:noFill/>
              <a:round/>
            </a:ln>
            <a:effectLst/>
          </c:spPr>
          <c:marker>
            <c:symbol val="none"/>
          </c:marker>
          <c:cat>
            <c:strRef>
              <c:f>'Studies - Protein-Carb-Fat'!$B$6:$J$6</c:f>
              <c:strCache>
                <c:ptCount val="9"/>
                <c:pt idx="0">
                  <c:v>Walberg 1988</c:v>
                </c:pt>
                <c:pt idx="1">
                  <c:v>Tarnopolsky 1992</c:v>
                </c:pt>
                <c:pt idx="2">
                  <c:v>Lemon 1992</c:v>
                </c:pt>
                <c:pt idx="3">
                  <c:v>Lemon 1995</c:v>
                </c:pt>
                <c:pt idx="4">
                  <c:v>Hoffman 2006</c:v>
                </c:pt>
                <c:pt idx="5">
                  <c:v>Phillips 2006</c:v>
                </c:pt>
                <c:pt idx="6">
                  <c:v>Phillips 2011</c:v>
                </c:pt>
                <c:pt idx="7">
                  <c:v>Phillips 2016</c:v>
                </c:pt>
                <c:pt idx="8">
                  <c:v>Pencharz 2016</c:v>
                </c:pt>
              </c:strCache>
            </c:strRef>
          </c:cat>
          <c:val>
            <c:numRef>
              <c:f>'Studies - Protein-Carb-Fat'!$B$7:$J$7</c:f>
              <c:numCache>
                <c:formatCode>0.00</c:formatCode>
                <c:ptCount val="9"/>
                <c:pt idx="0">
                  <c:v>1.6</c:v>
                </c:pt>
                <c:pt idx="1">
                  <c:v>1.76</c:v>
                </c:pt>
                <c:pt idx="2">
                  <c:v>1.7</c:v>
                </c:pt>
                <c:pt idx="3">
                  <c:v>1.8</c:v>
                </c:pt>
                <c:pt idx="4">
                  <c:v>1.8</c:v>
                </c:pt>
                <c:pt idx="5">
                  <c:v>1.7</c:v>
                </c:pt>
                <c:pt idx="6">
                  <c:v>2</c:v>
                </c:pt>
                <c:pt idx="7">
                  <c:v>1.6</c:v>
                </c:pt>
                <c:pt idx="8">
                  <c:v>2.2000000000000002</c:v>
                </c:pt>
              </c:numCache>
            </c:numRef>
          </c:val>
          <c:smooth val="0"/>
          <c:extLst>
            <c:ext xmlns:c16="http://schemas.microsoft.com/office/drawing/2014/chart" uri="{C3380CC4-5D6E-409C-BE32-E72D297353CC}">
              <c16:uniqueId val="{00000000-36ED-4E35-98B2-6BEEB044D286}"/>
            </c:ext>
          </c:extLst>
        </c:ser>
        <c:ser>
          <c:idx val="1"/>
          <c:order val="1"/>
          <c:tx>
            <c:strRef>
              <c:f>'Studies - Protein-Carb-Fat'!$A$8</c:f>
              <c:strCache>
                <c:ptCount val="1"/>
                <c:pt idx="0">
                  <c:v>Average (g/kg)</c:v>
                </c:pt>
              </c:strCache>
            </c:strRef>
          </c:tx>
          <c:spPr>
            <a:ln w="28575" cap="rnd">
              <a:noFill/>
              <a:round/>
            </a:ln>
            <a:effectLst/>
          </c:spPr>
          <c:marker>
            <c:symbol val="circle"/>
            <c:size val="7"/>
            <c:spPr>
              <a:solidFill>
                <a:srgbClr val="C00000"/>
              </a:solidFill>
              <a:ln w="9525">
                <a:noFill/>
              </a:ln>
              <a:effectLst/>
            </c:spPr>
          </c:marker>
          <c:trendline>
            <c:spPr>
              <a:ln w="19050" cap="rnd">
                <a:solidFill>
                  <a:schemeClr val="accent2"/>
                </a:solidFill>
                <a:prstDash val="sysDot"/>
              </a:ln>
              <a:effectLst/>
            </c:spPr>
            <c:trendlineType val="linear"/>
            <c:dispRSqr val="0"/>
            <c:dispEq val="0"/>
          </c:trendline>
          <c:cat>
            <c:strRef>
              <c:f>'Studies - Protein-Carb-Fat'!$B$6:$J$6</c:f>
              <c:strCache>
                <c:ptCount val="9"/>
                <c:pt idx="0">
                  <c:v>Walberg 1988</c:v>
                </c:pt>
                <c:pt idx="1">
                  <c:v>Tarnopolsky 1992</c:v>
                </c:pt>
                <c:pt idx="2">
                  <c:v>Lemon 1992</c:v>
                </c:pt>
                <c:pt idx="3">
                  <c:v>Lemon 1995</c:v>
                </c:pt>
                <c:pt idx="4">
                  <c:v>Hoffman 2006</c:v>
                </c:pt>
                <c:pt idx="5">
                  <c:v>Phillips 2006</c:v>
                </c:pt>
                <c:pt idx="6">
                  <c:v>Phillips 2011</c:v>
                </c:pt>
                <c:pt idx="7">
                  <c:v>Phillips 2016</c:v>
                </c:pt>
                <c:pt idx="8">
                  <c:v>Pencharz 2016</c:v>
                </c:pt>
              </c:strCache>
            </c:strRef>
          </c:cat>
          <c:val>
            <c:numRef>
              <c:f>'Studies - Protein-Carb-Fat'!$B$8:$J$8</c:f>
              <c:numCache>
                <c:formatCode>0.00</c:formatCode>
                <c:ptCount val="9"/>
                <c:pt idx="0">
                  <c:v>1.6</c:v>
                </c:pt>
                <c:pt idx="1">
                  <c:v>1.76</c:v>
                </c:pt>
                <c:pt idx="2">
                  <c:v>1.65</c:v>
                </c:pt>
                <c:pt idx="3">
                  <c:v>1.6</c:v>
                </c:pt>
                <c:pt idx="4">
                  <c:v>1.7000000000000002</c:v>
                </c:pt>
                <c:pt idx="5">
                  <c:v>1.45</c:v>
                </c:pt>
                <c:pt idx="6">
                  <c:v>1.65</c:v>
                </c:pt>
                <c:pt idx="7">
                  <c:v>1.4</c:v>
                </c:pt>
                <c:pt idx="8">
                  <c:v>1.85</c:v>
                </c:pt>
              </c:numCache>
            </c:numRef>
          </c:val>
          <c:smooth val="0"/>
          <c:extLst>
            <c:ext xmlns:c16="http://schemas.microsoft.com/office/drawing/2014/chart" uri="{C3380CC4-5D6E-409C-BE32-E72D297353CC}">
              <c16:uniqueId val="{00000001-36ED-4E35-98B2-6BEEB044D286}"/>
            </c:ext>
          </c:extLst>
        </c:ser>
        <c:ser>
          <c:idx val="2"/>
          <c:order val="2"/>
          <c:tx>
            <c:strRef>
              <c:f>'Studies - Protein-Carb-Fat'!$A$9</c:f>
              <c:strCache>
                <c:ptCount val="1"/>
                <c:pt idx="0">
                  <c:v>Min (g/kg)</c:v>
                </c:pt>
              </c:strCache>
            </c:strRef>
          </c:tx>
          <c:spPr>
            <a:ln w="28575" cap="rnd">
              <a:noFill/>
              <a:round/>
            </a:ln>
            <a:effectLst/>
          </c:spPr>
          <c:marker>
            <c:symbol val="none"/>
          </c:marker>
          <c:cat>
            <c:strRef>
              <c:f>'Studies - Protein-Carb-Fat'!$B$6:$J$6</c:f>
              <c:strCache>
                <c:ptCount val="9"/>
                <c:pt idx="0">
                  <c:v>Walberg 1988</c:v>
                </c:pt>
                <c:pt idx="1">
                  <c:v>Tarnopolsky 1992</c:v>
                </c:pt>
                <c:pt idx="2">
                  <c:v>Lemon 1992</c:v>
                </c:pt>
                <c:pt idx="3">
                  <c:v>Lemon 1995</c:v>
                </c:pt>
                <c:pt idx="4">
                  <c:v>Hoffman 2006</c:v>
                </c:pt>
                <c:pt idx="5">
                  <c:v>Phillips 2006</c:v>
                </c:pt>
                <c:pt idx="6">
                  <c:v>Phillips 2011</c:v>
                </c:pt>
                <c:pt idx="7">
                  <c:v>Phillips 2016</c:v>
                </c:pt>
                <c:pt idx="8">
                  <c:v>Pencharz 2016</c:v>
                </c:pt>
              </c:strCache>
            </c:strRef>
          </c:cat>
          <c:val>
            <c:numRef>
              <c:f>'Studies - Protein-Carb-Fat'!$B$9:$J$9</c:f>
              <c:numCache>
                <c:formatCode>0.00</c:formatCode>
                <c:ptCount val="9"/>
                <c:pt idx="0">
                  <c:v>1.6</c:v>
                </c:pt>
                <c:pt idx="1">
                  <c:v>1.76</c:v>
                </c:pt>
                <c:pt idx="2">
                  <c:v>1.6</c:v>
                </c:pt>
                <c:pt idx="3">
                  <c:v>1.4</c:v>
                </c:pt>
                <c:pt idx="4">
                  <c:v>1.6</c:v>
                </c:pt>
                <c:pt idx="5">
                  <c:v>1.2</c:v>
                </c:pt>
                <c:pt idx="6">
                  <c:v>1.3</c:v>
                </c:pt>
                <c:pt idx="7">
                  <c:v>1.2</c:v>
                </c:pt>
                <c:pt idx="8">
                  <c:v>1.5</c:v>
                </c:pt>
              </c:numCache>
            </c:numRef>
          </c:val>
          <c:smooth val="0"/>
          <c:extLst>
            <c:ext xmlns:c16="http://schemas.microsoft.com/office/drawing/2014/chart" uri="{C3380CC4-5D6E-409C-BE32-E72D297353CC}">
              <c16:uniqueId val="{00000002-36ED-4E35-98B2-6BEEB044D286}"/>
            </c:ext>
          </c:extLst>
        </c:ser>
        <c:dLbls>
          <c:showLegendKey val="0"/>
          <c:showVal val="0"/>
          <c:showCatName val="0"/>
          <c:showSerName val="0"/>
          <c:showPercent val="0"/>
          <c:showBubbleSize val="0"/>
        </c:dLbls>
        <c:hiLowLines>
          <c:spPr>
            <a:ln w="15875" cap="flat" cmpd="sng" algn="ctr">
              <a:solidFill>
                <a:schemeClr val="tx1">
                  <a:lumMod val="75000"/>
                  <a:lumOff val="25000"/>
                </a:schemeClr>
              </a:solidFill>
              <a:round/>
              <a:headEnd type="oval" w="sm" len="sm"/>
              <a:tailEnd type="oval" w="sm" len="sm"/>
            </a:ln>
            <a:effectLst/>
          </c:spPr>
        </c:hiLowLines>
        <c:smooth val="0"/>
        <c:axId val="535932208"/>
        <c:axId val="538432976"/>
      </c:lineChart>
      <c:catAx>
        <c:axId val="53593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38432976"/>
        <c:crosses val="autoZero"/>
        <c:auto val="1"/>
        <c:lblAlgn val="ctr"/>
        <c:lblOffset val="100"/>
        <c:noMultiLvlLbl val="0"/>
      </c:catAx>
      <c:valAx>
        <c:axId val="538432976"/>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932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Recomended Carb Intake (g/kg)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'Studies - Protein-Carb-Fat'!$A$49</c:f>
              <c:strCache>
                <c:ptCount val="1"/>
                <c:pt idx="0">
                  <c:v>MAX (g/kg) extreme/endurance training</c:v>
                </c:pt>
              </c:strCache>
            </c:strRef>
          </c:tx>
          <c:spPr>
            <a:ln w="25400" cap="rnd">
              <a:noFill/>
              <a:round/>
            </a:ln>
            <a:effectLst/>
          </c:spPr>
          <c:marker>
            <c:symbol val="none"/>
          </c:marker>
          <c:cat>
            <c:strRef>
              <c:f>'Studies - Protein-Carb-Fat'!$B$48:$F$48</c:f>
              <c:strCache>
                <c:ptCount val="5"/>
                <c:pt idx="0">
                  <c:v>Burke 2001</c:v>
                </c:pt>
                <c:pt idx="1">
                  <c:v>ACSM 2009</c:v>
                </c:pt>
                <c:pt idx="2">
                  <c:v>Kreider 2010</c:v>
                </c:pt>
                <c:pt idx="3">
                  <c:v>Slater 2011</c:v>
                </c:pt>
                <c:pt idx="4">
                  <c:v>Kerksick 2017</c:v>
                </c:pt>
              </c:strCache>
            </c:strRef>
          </c:cat>
          <c:val>
            <c:numRef>
              <c:f>'Studies - Protein-Carb-Fat'!$B$49:$F$49</c:f>
              <c:numCache>
                <c:formatCode>0.00</c:formatCode>
                <c:ptCount val="5"/>
                <c:pt idx="0">
                  <c:v>10</c:v>
                </c:pt>
                <c:pt idx="1">
                  <c:v>10</c:v>
                </c:pt>
                <c:pt idx="2">
                  <c:v>10</c:v>
                </c:pt>
                <c:pt idx="3">
                  <c:v>7</c:v>
                </c:pt>
                <c:pt idx="4">
                  <c:v>12</c:v>
                </c:pt>
              </c:numCache>
            </c:numRef>
          </c:val>
          <c:smooth val="0"/>
          <c:extLst>
            <c:ext xmlns:c16="http://schemas.microsoft.com/office/drawing/2014/chart" uri="{C3380CC4-5D6E-409C-BE32-E72D297353CC}">
              <c16:uniqueId val="{00000000-645B-4502-95C4-0E0975A451F2}"/>
            </c:ext>
          </c:extLst>
        </c:ser>
        <c:ser>
          <c:idx val="1"/>
          <c:order val="1"/>
          <c:tx>
            <c:strRef>
              <c:f>'Studies - Protein-Carb-Fat'!$A$50</c:f>
              <c:strCache>
                <c:ptCount val="1"/>
                <c:pt idx="0">
                  <c:v>Average (g/kg) moderate to heavy endurance training</c:v>
                </c:pt>
              </c:strCache>
            </c:strRef>
          </c:tx>
          <c:spPr>
            <a:ln w="25400" cap="rnd">
              <a:noFill/>
              <a:round/>
            </a:ln>
            <a:effectLst/>
          </c:spPr>
          <c:marker>
            <c:symbol val="circle"/>
            <c:size val="5"/>
            <c:spPr>
              <a:solidFill>
                <a:srgbClr val="FF0000"/>
              </a:solidFill>
              <a:ln w="9525">
                <a:solidFill>
                  <a:srgbClr val="FF0000"/>
                </a:solidFill>
              </a:ln>
              <a:effectLst/>
            </c:spPr>
          </c:marker>
          <c:trendline>
            <c:spPr>
              <a:ln w="19050" cap="rnd">
                <a:noFill/>
                <a:prstDash val="sysDot"/>
              </a:ln>
              <a:effectLst/>
            </c:spPr>
            <c:trendlineType val="linear"/>
            <c:dispRSqr val="0"/>
            <c:dispEq val="0"/>
          </c:trendline>
          <c:trendline>
            <c:spPr>
              <a:ln w="19050" cap="rnd">
                <a:solidFill>
                  <a:schemeClr val="accent2"/>
                </a:solidFill>
                <a:prstDash val="sysDot"/>
              </a:ln>
              <a:effectLst/>
            </c:spPr>
            <c:trendlineType val="linear"/>
            <c:dispRSqr val="0"/>
            <c:dispEq val="0"/>
          </c:trendline>
          <c:cat>
            <c:strRef>
              <c:f>'Studies - Protein-Carb-Fat'!$B$48:$F$48</c:f>
              <c:strCache>
                <c:ptCount val="5"/>
                <c:pt idx="0">
                  <c:v>Burke 2001</c:v>
                </c:pt>
                <c:pt idx="1">
                  <c:v>ACSM 2009</c:v>
                </c:pt>
                <c:pt idx="2">
                  <c:v>Kreider 2010</c:v>
                </c:pt>
                <c:pt idx="3">
                  <c:v>Slater 2011</c:v>
                </c:pt>
                <c:pt idx="4">
                  <c:v>Kerksick 2017</c:v>
                </c:pt>
              </c:strCache>
            </c:strRef>
          </c:cat>
          <c:val>
            <c:numRef>
              <c:f>'Studies - Protein-Carb-Fat'!$B$50:$F$50</c:f>
              <c:numCache>
                <c:formatCode>0.00</c:formatCode>
                <c:ptCount val="5"/>
                <c:pt idx="0">
                  <c:v>7.5</c:v>
                </c:pt>
                <c:pt idx="1">
                  <c:v>8</c:v>
                </c:pt>
                <c:pt idx="2">
                  <c:v>6.5</c:v>
                </c:pt>
                <c:pt idx="3">
                  <c:v>5.5</c:v>
                </c:pt>
                <c:pt idx="4">
                  <c:v>8.5</c:v>
                </c:pt>
              </c:numCache>
            </c:numRef>
          </c:val>
          <c:smooth val="0"/>
          <c:extLst>
            <c:ext xmlns:c16="http://schemas.microsoft.com/office/drawing/2014/chart" uri="{C3380CC4-5D6E-409C-BE32-E72D297353CC}">
              <c16:uniqueId val="{00000002-645B-4502-95C4-0E0975A451F2}"/>
            </c:ext>
          </c:extLst>
        </c:ser>
        <c:ser>
          <c:idx val="2"/>
          <c:order val="2"/>
          <c:tx>
            <c:strRef>
              <c:f>'Studies - Protein-Carb-Fat'!$A$51</c:f>
              <c:strCache>
                <c:ptCount val="1"/>
                <c:pt idx="0">
                  <c:v>MIN (g/kg) general/moderate duration/low-intensity training</c:v>
                </c:pt>
              </c:strCache>
            </c:strRef>
          </c:tx>
          <c:spPr>
            <a:ln w="25400" cap="rnd">
              <a:noFill/>
              <a:round/>
            </a:ln>
            <a:effectLst/>
          </c:spPr>
          <c:marker>
            <c:symbol val="none"/>
          </c:marker>
          <c:cat>
            <c:strRef>
              <c:f>'Studies - Protein-Carb-Fat'!$B$48:$F$48</c:f>
              <c:strCache>
                <c:ptCount val="5"/>
                <c:pt idx="0">
                  <c:v>Burke 2001</c:v>
                </c:pt>
                <c:pt idx="1">
                  <c:v>ACSM 2009</c:v>
                </c:pt>
                <c:pt idx="2">
                  <c:v>Kreider 2010</c:v>
                </c:pt>
                <c:pt idx="3">
                  <c:v>Slater 2011</c:v>
                </c:pt>
                <c:pt idx="4">
                  <c:v>Kerksick 2017</c:v>
                </c:pt>
              </c:strCache>
            </c:strRef>
          </c:cat>
          <c:val>
            <c:numRef>
              <c:f>'Studies - Protein-Carb-Fat'!$B$51:$F$51</c:f>
              <c:numCache>
                <c:formatCode>0.00</c:formatCode>
                <c:ptCount val="5"/>
                <c:pt idx="0">
                  <c:v>5</c:v>
                </c:pt>
                <c:pt idx="1">
                  <c:v>6</c:v>
                </c:pt>
                <c:pt idx="2">
                  <c:v>3</c:v>
                </c:pt>
                <c:pt idx="3">
                  <c:v>4</c:v>
                </c:pt>
                <c:pt idx="4">
                  <c:v>5</c:v>
                </c:pt>
              </c:numCache>
            </c:numRef>
          </c:val>
          <c:smooth val="0"/>
          <c:extLst>
            <c:ext xmlns:c16="http://schemas.microsoft.com/office/drawing/2014/chart" uri="{C3380CC4-5D6E-409C-BE32-E72D297353CC}">
              <c16:uniqueId val="{00000003-645B-4502-95C4-0E0975A451F2}"/>
            </c:ext>
          </c:extLst>
        </c:ser>
        <c:dLbls>
          <c:showLegendKey val="0"/>
          <c:showVal val="0"/>
          <c:showCatName val="0"/>
          <c:showSerName val="0"/>
          <c:showPercent val="0"/>
          <c:showBubbleSize val="0"/>
        </c:dLbls>
        <c:hiLowLines>
          <c:spPr>
            <a:ln w="15875" cap="flat" cmpd="sng" algn="ctr">
              <a:solidFill>
                <a:schemeClr val="tx1">
                  <a:lumMod val="75000"/>
                  <a:lumOff val="25000"/>
                </a:schemeClr>
              </a:solidFill>
              <a:round/>
              <a:headEnd type="oval" w="sm" len="sm"/>
              <a:tailEnd type="oval" w="sm" len="sm"/>
            </a:ln>
            <a:effectLst/>
          </c:spPr>
        </c:hiLowLines>
        <c:smooth val="0"/>
        <c:axId val="535932208"/>
        <c:axId val="538432976"/>
      </c:lineChart>
      <c:catAx>
        <c:axId val="53593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38432976"/>
        <c:crosses val="autoZero"/>
        <c:auto val="1"/>
        <c:lblAlgn val="ctr"/>
        <c:lblOffset val="100"/>
        <c:noMultiLvlLbl val="0"/>
      </c:catAx>
      <c:valAx>
        <c:axId val="538432976"/>
        <c:scaling>
          <c:orientation val="minMax"/>
          <c:max val="14"/>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932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Recomended Fat Intake (g/kg)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'Studies - Protein-Carb-Fat'!$A$111</c:f>
              <c:strCache>
                <c:ptCount val="1"/>
                <c:pt idx="0">
                  <c:v>MAX (g/kg)</c:v>
                </c:pt>
              </c:strCache>
            </c:strRef>
          </c:tx>
          <c:spPr>
            <a:ln w="25400" cap="rnd">
              <a:noFill/>
              <a:round/>
            </a:ln>
            <a:effectLst/>
          </c:spPr>
          <c:marker>
            <c:symbol val="none"/>
          </c:marker>
          <c:cat>
            <c:strRef>
              <c:f>'Studies - Protein-Carb-Fat'!$B$110</c:f>
              <c:strCache>
                <c:ptCount val="1"/>
                <c:pt idx="0">
                  <c:v>Kreider 2010</c:v>
                </c:pt>
              </c:strCache>
            </c:strRef>
          </c:cat>
          <c:val>
            <c:numRef>
              <c:f>'Studies - Protein-Carb-Fat'!$B$111</c:f>
              <c:numCache>
                <c:formatCode>0.00</c:formatCode>
                <c:ptCount val="1"/>
                <c:pt idx="0">
                  <c:v>1.1000000000000001</c:v>
                </c:pt>
              </c:numCache>
            </c:numRef>
          </c:val>
          <c:smooth val="0"/>
          <c:extLst>
            <c:ext xmlns:c16="http://schemas.microsoft.com/office/drawing/2014/chart" uri="{C3380CC4-5D6E-409C-BE32-E72D297353CC}">
              <c16:uniqueId val="{00000000-D99E-49A4-8A2D-56AD98B21EA3}"/>
            </c:ext>
          </c:extLst>
        </c:ser>
        <c:ser>
          <c:idx val="1"/>
          <c:order val="1"/>
          <c:tx>
            <c:strRef>
              <c:f>'Studies - Protein-Carb-Fat'!$A$112</c:f>
              <c:strCache>
                <c:ptCount val="1"/>
                <c:pt idx="0">
                  <c:v>Average (g/kg)</c:v>
                </c:pt>
              </c:strCache>
            </c:strRef>
          </c:tx>
          <c:spPr>
            <a:ln w="25400" cap="rnd">
              <a:noFill/>
              <a:round/>
            </a:ln>
            <a:effectLst/>
          </c:spPr>
          <c:marker>
            <c:symbol val="circle"/>
            <c:size val="5"/>
            <c:spPr>
              <a:solidFill>
                <a:srgbClr val="FF0000"/>
              </a:solidFill>
              <a:ln w="9525">
                <a:solidFill>
                  <a:schemeClr val="accent2"/>
                </a:solidFill>
              </a:ln>
              <a:effectLst/>
            </c:spPr>
          </c:marker>
          <c:trendline>
            <c:spPr>
              <a:ln w="19050" cap="rnd">
                <a:noFill/>
                <a:prstDash val="sysDot"/>
              </a:ln>
              <a:effectLst/>
            </c:spPr>
            <c:trendlineType val="linear"/>
            <c:dispRSqr val="0"/>
            <c:dispEq val="0"/>
          </c:trendline>
          <c:trendline>
            <c:spPr>
              <a:ln w="19050" cap="rnd">
                <a:solidFill>
                  <a:schemeClr val="accent2"/>
                </a:solidFill>
                <a:prstDash val="sysDot"/>
              </a:ln>
              <a:effectLst/>
            </c:spPr>
            <c:trendlineType val="linear"/>
            <c:dispRSqr val="0"/>
            <c:dispEq val="0"/>
          </c:trendline>
          <c:cat>
            <c:strRef>
              <c:f>'Studies - Protein-Carb-Fat'!$B$110</c:f>
              <c:strCache>
                <c:ptCount val="1"/>
                <c:pt idx="0">
                  <c:v>Kreider 2010</c:v>
                </c:pt>
              </c:strCache>
            </c:strRef>
          </c:cat>
          <c:val>
            <c:numRef>
              <c:f>'Studies - Protein-Carb-Fat'!$B$112</c:f>
              <c:numCache>
                <c:formatCode>0.00</c:formatCode>
                <c:ptCount val="1"/>
                <c:pt idx="0">
                  <c:v>0.8</c:v>
                </c:pt>
              </c:numCache>
            </c:numRef>
          </c:val>
          <c:smooth val="0"/>
          <c:extLst>
            <c:ext xmlns:c16="http://schemas.microsoft.com/office/drawing/2014/chart" uri="{C3380CC4-5D6E-409C-BE32-E72D297353CC}">
              <c16:uniqueId val="{00000003-D99E-49A4-8A2D-56AD98B21EA3}"/>
            </c:ext>
          </c:extLst>
        </c:ser>
        <c:ser>
          <c:idx val="2"/>
          <c:order val="2"/>
          <c:tx>
            <c:strRef>
              <c:f>'Studies - Protein-Carb-Fat'!$A$113</c:f>
              <c:strCache>
                <c:ptCount val="1"/>
                <c:pt idx="0">
                  <c:v>MIN (g/kg)</c:v>
                </c:pt>
              </c:strCache>
            </c:strRef>
          </c:tx>
          <c:spPr>
            <a:ln w="25400" cap="rnd">
              <a:noFill/>
              <a:round/>
            </a:ln>
            <a:effectLst/>
          </c:spPr>
          <c:marker>
            <c:symbol val="none"/>
          </c:marker>
          <c:cat>
            <c:strRef>
              <c:f>'Studies - Protein-Carb-Fat'!$B$110</c:f>
              <c:strCache>
                <c:ptCount val="1"/>
                <c:pt idx="0">
                  <c:v>Kreider 2010</c:v>
                </c:pt>
              </c:strCache>
            </c:strRef>
          </c:cat>
          <c:val>
            <c:numRef>
              <c:f>'Studies - Protein-Carb-Fat'!$B$113</c:f>
              <c:numCache>
                <c:formatCode>0.00</c:formatCode>
                <c:ptCount val="1"/>
                <c:pt idx="0">
                  <c:v>0.5</c:v>
                </c:pt>
              </c:numCache>
            </c:numRef>
          </c:val>
          <c:smooth val="0"/>
          <c:extLst>
            <c:ext xmlns:c16="http://schemas.microsoft.com/office/drawing/2014/chart" uri="{C3380CC4-5D6E-409C-BE32-E72D297353CC}">
              <c16:uniqueId val="{00000004-D99E-49A4-8A2D-56AD98B21EA3}"/>
            </c:ext>
          </c:extLst>
        </c:ser>
        <c:dLbls>
          <c:showLegendKey val="0"/>
          <c:showVal val="0"/>
          <c:showCatName val="0"/>
          <c:showSerName val="0"/>
          <c:showPercent val="0"/>
          <c:showBubbleSize val="0"/>
        </c:dLbls>
        <c:hiLowLines>
          <c:spPr>
            <a:ln w="15875" cap="flat" cmpd="sng" algn="ctr">
              <a:solidFill>
                <a:schemeClr val="tx1">
                  <a:lumMod val="75000"/>
                  <a:lumOff val="25000"/>
                </a:schemeClr>
              </a:solidFill>
              <a:round/>
              <a:headEnd type="oval" w="sm" len="sm"/>
              <a:tailEnd type="oval" w="sm" len="sm"/>
            </a:ln>
            <a:effectLst/>
          </c:spPr>
        </c:hiLowLines>
        <c:smooth val="0"/>
        <c:axId val="535932208"/>
        <c:axId val="538432976"/>
      </c:lineChart>
      <c:catAx>
        <c:axId val="53593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38432976"/>
        <c:crosses val="autoZero"/>
        <c:auto val="1"/>
        <c:lblAlgn val="ctr"/>
        <c:lblOffset val="100"/>
        <c:noMultiLvlLbl val="0"/>
      </c:catAx>
      <c:valAx>
        <c:axId val="538432976"/>
        <c:scaling>
          <c:orientation val="minMax"/>
          <c:min val="0.4"/>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932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Label" lockText="1"/>
</file>

<file path=xl/ctrlProps/ctrlProp2.xml><?xml version="1.0" encoding="utf-8"?>
<formControlPr xmlns="http://schemas.microsoft.com/office/spreadsheetml/2009/9/main" objectType="Label" lockText="1"/>
</file>

<file path=xl/ctrlProps/ctrlProp3.xml><?xml version="1.0" encoding="utf-8"?>
<formControlPr xmlns="http://schemas.microsoft.com/office/spreadsheetml/2009/9/main" objectType="Label" lockText="1"/>
</file>

<file path=xl/ctrlProps/ctrlProp4.xml><?xml version="1.0" encoding="utf-8"?>
<formControlPr xmlns="http://schemas.microsoft.com/office/spreadsheetml/2009/9/main" objectType="Label" lockText="1"/>
</file>

<file path=xl/ctrlProps/ctrlProp5.xml><?xml version="1.0" encoding="utf-8"?>
<formControlPr xmlns="http://schemas.microsoft.com/office/spreadsheetml/2009/9/main" objectType="Label" lockText="1"/>
</file>

<file path=xl/ctrlProps/ctrlProp6.xml><?xml version="1.0" encoding="utf-8"?>
<formControlPr xmlns="http://schemas.microsoft.com/office/spreadsheetml/2009/9/main" objectType="Label" lockText="1"/>
</file>

<file path=xl/ctrlProps/ctrlProp7.xml><?xml version="1.0" encoding="utf-8"?>
<formControlPr xmlns="http://schemas.microsoft.com/office/spreadsheetml/2009/9/main" objectType="Label" lockText="1"/>
</file>

<file path=xl/drawings/_rels/drawing2.xml.rels><?xml version="1.0" encoding="UTF-8" standalone="yes"?>
<Relationships xmlns="http://schemas.openxmlformats.org/package/2006/relationships"><Relationship Id="rId8" Type="http://schemas.openxmlformats.org/officeDocument/2006/relationships/image" Target="../media/image5.jpeg"/><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390525</xdr:colOff>
          <xdr:row>4</xdr:row>
          <xdr:rowOff>76200</xdr:rowOff>
        </xdr:from>
        <xdr:to>
          <xdr:col>3</xdr:col>
          <xdr:colOff>9525</xdr:colOff>
          <xdr:row>4</xdr:row>
          <xdr:rowOff>238125</xdr:rowOff>
        </xdr:to>
        <xdr:sp macro="" textlink="">
          <xdr:nvSpPr>
            <xdr:cNvPr id="3075" name="Label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27432" tIns="18288" rIns="0" bIns="0" anchor="t" upright="1"/>
            <a:lstStyle/>
            <a:p>
              <a:pPr algn="l" rtl="0">
                <a:defRPr sz="1000"/>
              </a:pPr>
              <a:r>
                <a:rPr lang="en-US" sz="800" b="0" i="0" u="none" strike="noStrike" baseline="0">
                  <a:solidFill>
                    <a:srgbClr val="000000"/>
                  </a:solidFill>
                  <a:latin typeface="Segoe UI"/>
                  <a:cs typeface="Segoe UI"/>
                </a:rPr>
                <a:t>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419100</xdr:colOff>
          <xdr:row>4</xdr:row>
          <xdr:rowOff>76200</xdr:rowOff>
        </xdr:from>
        <xdr:to>
          <xdr:col>2</xdr:col>
          <xdr:colOff>104775</xdr:colOff>
          <xdr:row>4</xdr:row>
          <xdr:rowOff>247650</xdr:rowOff>
        </xdr:to>
        <xdr:sp macro="" textlink="">
          <xdr:nvSpPr>
            <xdr:cNvPr id="3076" name="Label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27432" tIns="18288" rIns="0" bIns="0" anchor="t" upright="1"/>
            <a:lstStyle/>
            <a:p>
              <a:pPr algn="l" rtl="0">
                <a:defRPr sz="1000"/>
              </a:pPr>
              <a:r>
                <a:rPr lang="en-US" sz="800" b="0" i="0" u="none" strike="noStrike" baseline="0">
                  <a:solidFill>
                    <a:srgbClr val="000000"/>
                  </a:solidFill>
                  <a:latin typeface="Segoe UI"/>
                  <a:cs typeface="Segoe UI"/>
                </a:rPr>
                <a:t>ft</a:t>
              </a:r>
            </a:p>
          </xdr:txBody>
        </xdr:sp>
        <xdr:clientData/>
      </xdr:twoCellAnchor>
    </mc:Choice>
    <mc:Fallback/>
  </mc:AlternateContent>
  <mc:AlternateContent xmlns:mc="http://schemas.openxmlformats.org/markup-compatibility/2006">
    <mc:Choice xmlns:a14="http://schemas.microsoft.com/office/drawing/2010/main" Requires="a14">
      <xdr:oneCellAnchor>
        <xdr:from>
          <xdr:col>1</xdr:col>
          <xdr:colOff>390525</xdr:colOff>
          <xdr:row>5</xdr:row>
          <xdr:rowOff>76200</xdr:rowOff>
        </xdr:from>
        <xdr:ext cx="171450" cy="161925"/>
        <xdr:sp macro="" textlink="">
          <xdr:nvSpPr>
            <xdr:cNvPr id="3077" name="Label 5"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wrap="none" lIns="18288" tIns="18288" rIns="0" bIns="0" anchor="t" upright="1">
              <a:spAutoFit/>
            </a:bodyPr>
            <a:lstStyle/>
            <a:p>
              <a:pPr algn="l" rtl="0">
                <a:defRPr sz="1000"/>
              </a:pPr>
              <a:r>
                <a:rPr lang="en-US" sz="800" b="0" i="0" u="none" strike="noStrike" baseline="0">
                  <a:solidFill>
                    <a:srgbClr val="000000"/>
                  </a:solidFill>
                  <a:latin typeface="Segoe UI"/>
                  <a:cs typeface="Segoe UI"/>
                </a:rPr>
                <a:t>lbs</a:t>
              </a:r>
            </a:p>
          </xdr:txBody>
        </xdr:sp>
        <xdr:clientData/>
      </xdr:oneCellAnchor>
    </mc:Choice>
    <mc:Fallback/>
  </mc:AlternateContent>
  <mc:AlternateContent xmlns:mc="http://schemas.openxmlformats.org/markup-compatibility/2006">
    <mc:Choice xmlns:a14="http://schemas.microsoft.com/office/drawing/2010/main" Requires="a14">
      <xdr:twoCellAnchor editAs="oneCell">
        <xdr:from>
          <xdr:col>17</xdr:col>
          <xdr:colOff>457200</xdr:colOff>
          <xdr:row>2</xdr:row>
          <xdr:rowOff>76200</xdr:rowOff>
        </xdr:from>
        <xdr:to>
          <xdr:col>17</xdr:col>
          <xdr:colOff>638175</xdr:colOff>
          <xdr:row>2</xdr:row>
          <xdr:rowOff>238125</xdr:rowOff>
        </xdr:to>
        <xdr:sp macro="" textlink="">
          <xdr:nvSpPr>
            <xdr:cNvPr id="3086" name="Label 14" hidden="1">
              <a:extLst>
                <a:ext uri="{63B3BB69-23CF-44E3-9099-C40C66FF867C}">
                  <a14:compatExt spid="_x0000_s3086"/>
                </a:ext>
                <a:ext uri="{FF2B5EF4-FFF2-40B4-BE49-F238E27FC236}">
                  <a16:creationId xmlns:a16="http://schemas.microsoft.com/office/drawing/2014/main" id="{00000000-0008-0000-0000-00000E0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27432" tIns="18288" rIns="0" bIns="0" anchor="t" upright="1"/>
            <a:lstStyle/>
            <a:p>
              <a:pPr algn="l" rtl="0">
                <a:defRPr sz="1000"/>
              </a:pPr>
              <a:r>
                <a:rPr lang="en-US" sz="800" b="0" i="0" u="none" strike="noStrike" baseline="0">
                  <a:solidFill>
                    <a:srgbClr val="000000"/>
                  </a:solidFill>
                  <a:latin typeface="Segoe UI"/>
                  <a:cs typeface="Segoe UI"/>
                </a:rPr>
                <a:t>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438150</xdr:colOff>
          <xdr:row>2</xdr:row>
          <xdr:rowOff>76200</xdr:rowOff>
        </xdr:from>
        <xdr:to>
          <xdr:col>17</xdr:col>
          <xdr:colOff>66675</xdr:colOff>
          <xdr:row>2</xdr:row>
          <xdr:rowOff>247650</xdr:rowOff>
        </xdr:to>
        <xdr:sp macro="" textlink="">
          <xdr:nvSpPr>
            <xdr:cNvPr id="3087" name="Label 15" hidden="1">
              <a:extLst>
                <a:ext uri="{63B3BB69-23CF-44E3-9099-C40C66FF867C}">
                  <a14:compatExt spid="_x0000_s3087"/>
                </a:ext>
                <a:ext uri="{FF2B5EF4-FFF2-40B4-BE49-F238E27FC236}">
                  <a16:creationId xmlns:a16="http://schemas.microsoft.com/office/drawing/2014/main" id="{00000000-0008-0000-0000-00000F0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27432" tIns="18288" rIns="0" bIns="0" anchor="t" upright="1"/>
            <a:lstStyle/>
            <a:p>
              <a:pPr algn="l" rtl="0">
                <a:defRPr sz="1000"/>
              </a:pPr>
              <a:r>
                <a:rPr lang="en-US" sz="800" b="0" i="0" u="none" strike="noStrike" baseline="0">
                  <a:solidFill>
                    <a:srgbClr val="000000"/>
                  </a:solidFill>
                  <a:latin typeface="Segoe UI"/>
                  <a:cs typeface="Segoe UI"/>
                </a:rPr>
                <a:t>ft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485775</xdr:colOff>
          <xdr:row>2</xdr:row>
          <xdr:rowOff>85725</xdr:rowOff>
        </xdr:from>
        <xdr:to>
          <xdr:col>13</xdr:col>
          <xdr:colOff>666750</xdr:colOff>
          <xdr:row>2</xdr:row>
          <xdr:rowOff>247650</xdr:rowOff>
        </xdr:to>
        <xdr:sp macro="" textlink="">
          <xdr:nvSpPr>
            <xdr:cNvPr id="3088" name="Label 16" hidden="1">
              <a:extLst>
                <a:ext uri="{63B3BB69-23CF-44E3-9099-C40C66FF867C}">
                  <a14:compatExt spid="_x0000_s3088"/>
                </a:ext>
                <a:ext uri="{FF2B5EF4-FFF2-40B4-BE49-F238E27FC236}">
                  <a16:creationId xmlns:a16="http://schemas.microsoft.com/office/drawing/2014/main" id="{00000000-0008-0000-0000-0000100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27432" tIns="18288" rIns="0" bIns="0" anchor="t" upright="1"/>
            <a:lstStyle/>
            <a:p>
              <a:pPr algn="l" rtl="0">
                <a:defRPr sz="1000"/>
              </a:pPr>
              <a:r>
                <a:rPr lang="en-US" sz="800" b="0" i="0" u="none" strike="noStrike" baseline="0">
                  <a:solidFill>
                    <a:srgbClr val="000000"/>
                  </a:solidFill>
                  <a:latin typeface="Segoe UI"/>
                  <a:cs typeface="Segoe UI"/>
                </a:rPr>
                <a:t>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485775</xdr:colOff>
          <xdr:row>3</xdr:row>
          <xdr:rowOff>76200</xdr:rowOff>
        </xdr:from>
        <xdr:to>
          <xdr:col>13</xdr:col>
          <xdr:colOff>666750</xdr:colOff>
          <xdr:row>3</xdr:row>
          <xdr:rowOff>238125</xdr:rowOff>
        </xdr:to>
        <xdr:sp macro="" textlink="">
          <xdr:nvSpPr>
            <xdr:cNvPr id="3089" name="Label 17" hidden="1">
              <a:extLst>
                <a:ext uri="{63B3BB69-23CF-44E3-9099-C40C66FF867C}">
                  <a14:compatExt spid="_x0000_s3089"/>
                </a:ext>
                <a:ext uri="{FF2B5EF4-FFF2-40B4-BE49-F238E27FC236}">
                  <a16:creationId xmlns:a16="http://schemas.microsoft.com/office/drawing/2014/main" id="{00000000-0008-0000-0000-0000110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27432" tIns="18288" rIns="0" bIns="0" anchor="t" upright="1"/>
            <a:lstStyle/>
            <a:p>
              <a:pPr algn="l" rtl="0">
                <a:defRPr sz="1000"/>
              </a:pPr>
              <a:r>
                <a:rPr lang="en-US" sz="800" b="0" i="0" u="none" strike="noStrike" baseline="0">
                  <a:solidFill>
                    <a:srgbClr val="000000"/>
                  </a:solidFill>
                  <a:latin typeface="Segoe UI"/>
                  <a:cs typeface="Segoe UI"/>
                </a:rPr>
                <a:t>in</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519547</xdr:colOff>
      <xdr:row>9</xdr:row>
      <xdr:rowOff>79664</xdr:rowOff>
    </xdr:from>
    <xdr:to>
      <xdr:col>10</xdr:col>
      <xdr:colOff>8659</xdr:colOff>
      <xdr:row>28</xdr:row>
      <xdr:rowOff>59531</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1025237</xdr:colOff>
      <xdr:row>2</xdr:row>
      <xdr:rowOff>0</xdr:rowOff>
    </xdr:from>
    <xdr:ext cx="5438155" cy="1344471"/>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1576820" y="1608667"/>
          <a:ext cx="5438155" cy="134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1" i="0" u="sng" strike="noStrike">
              <a:solidFill>
                <a:schemeClr val="tx1"/>
              </a:solidFill>
              <a:effectLst/>
              <a:latin typeface="+mn-lt"/>
              <a:ea typeface="+mn-ea"/>
              <a:cs typeface="+mn-cs"/>
            </a:rPr>
            <a:t>*Protein intake depends upon</a:t>
          </a:r>
          <a:r>
            <a:rPr lang="en-US" sz="1000"/>
            <a:t>: </a:t>
          </a:r>
        </a:p>
        <a:p>
          <a:r>
            <a:rPr lang="en-US" sz="1000" b="0" i="0" u="none" strike="noStrike">
              <a:solidFill>
                <a:schemeClr val="tx1"/>
              </a:solidFill>
              <a:effectLst/>
              <a:latin typeface="+mn-lt"/>
              <a:ea typeface="+mn-ea"/>
              <a:cs typeface="+mn-cs"/>
            </a:rPr>
            <a:t>-Training Intensity</a:t>
          </a:r>
          <a:r>
            <a:rPr lang="en-US" sz="1000"/>
            <a:t> </a:t>
          </a:r>
        </a:p>
        <a:p>
          <a:r>
            <a:rPr lang="en-US" sz="1000" b="0" i="0" u="none" strike="noStrike">
              <a:solidFill>
                <a:schemeClr val="tx1"/>
              </a:solidFill>
              <a:effectLst/>
              <a:latin typeface="+mn-lt"/>
              <a:ea typeface="+mn-ea"/>
              <a:cs typeface="+mn-cs"/>
            </a:rPr>
            <a:t>-Training Frequency</a:t>
          </a:r>
          <a:r>
            <a:rPr lang="en-US" sz="1000"/>
            <a:t> </a:t>
          </a:r>
        </a:p>
        <a:p>
          <a:r>
            <a:rPr lang="en-US" sz="1000" b="0" i="0" u="none" strike="noStrike">
              <a:solidFill>
                <a:schemeClr val="tx1"/>
              </a:solidFill>
              <a:effectLst/>
              <a:latin typeface="+mn-lt"/>
              <a:ea typeface="+mn-ea"/>
              <a:cs typeface="+mn-cs"/>
            </a:rPr>
            <a:t>-Body Composition (The higher the body fat percentage, the lower the protein intake can usually be, </a:t>
          </a:r>
        </a:p>
        <a:p>
          <a:r>
            <a:rPr lang="en-US" sz="1000" b="0" i="0" u="none" strike="noStrike">
              <a:solidFill>
                <a:schemeClr val="tx1"/>
              </a:solidFill>
              <a:effectLst/>
              <a:latin typeface="+mn-lt"/>
              <a:ea typeface="+mn-ea"/>
              <a:cs typeface="+mn-cs"/>
            </a:rPr>
            <a:t>except if losing fat is desired)</a:t>
          </a:r>
          <a:r>
            <a:rPr lang="en-US" sz="1000"/>
            <a:t> </a:t>
          </a:r>
        </a:p>
        <a:p>
          <a:r>
            <a:rPr lang="en-US" sz="1000"/>
            <a:t>-Experience</a:t>
          </a:r>
          <a:r>
            <a:rPr lang="en-US" sz="1000" baseline="0"/>
            <a:t> (</a:t>
          </a:r>
          <a:r>
            <a:rPr lang="en-US" sz="1000" b="0" i="0">
              <a:solidFill>
                <a:schemeClr val="tx1"/>
              </a:solidFill>
              <a:effectLst/>
              <a:latin typeface="+mn-lt"/>
              <a:ea typeface="+mn-ea"/>
              <a:cs typeface="+mn-cs"/>
            </a:rPr>
            <a:t>experienced athletes would require less, while more protein should be consumed </a:t>
          </a:r>
        </a:p>
        <a:p>
          <a:r>
            <a:rPr lang="en-US" sz="1000" b="0" i="0">
              <a:solidFill>
                <a:schemeClr val="tx1"/>
              </a:solidFill>
              <a:effectLst/>
              <a:latin typeface="+mn-lt"/>
              <a:ea typeface="+mn-ea"/>
              <a:cs typeface="+mn-cs"/>
            </a:rPr>
            <a:t>during periods of high frequency/intensity training</a:t>
          </a:r>
          <a:r>
            <a:rPr lang="en-US" sz="1000" baseline="0"/>
            <a:t>)</a:t>
          </a:r>
          <a:endParaRPr lang="en-US" sz="1000"/>
        </a:p>
        <a:p>
          <a:r>
            <a:rPr lang="en-US" sz="1000" b="0" i="0" u="none" strike="noStrike">
              <a:solidFill>
                <a:schemeClr val="tx1"/>
              </a:solidFill>
              <a:effectLst/>
              <a:latin typeface="+mn-lt"/>
              <a:ea typeface="+mn-ea"/>
              <a:cs typeface="+mn-cs"/>
            </a:rPr>
            <a:t>-Goals (Build or maintain muscle?)</a:t>
          </a:r>
          <a:r>
            <a:rPr lang="en-US" sz="1000"/>
            <a:t> </a:t>
          </a:r>
        </a:p>
      </xdr:txBody>
    </xdr:sp>
    <xdr:clientData/>
  </xdr:oneCellAnchor>
  <xdr:twoCellAnchor>
    <xdr:from>
      <xdr:col>0</xdr:col>
      <xdr:colOff>477213</xdr:colOff>
      <xdr:row>54</xdr:row>
      <xdr:rowOff>79662</xdr:rowOff>
    </xdr:from>
    <xdr:to>
      <xdr:col>5</xdr:col>
      <xdr:colOff>973666</xdr:colOff>
      <xdr:row>74</xdr:row>
      <xdr:rowOff>169332</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519547</xdr:colOff>
      <xdr:row>113</xdr:row>
      <xdr:rowOff>79663</xdr:rowOff>
    </xdr:from>
    <xdr:to>
      <xdr:col>6</xdr:col>
      <xdr:colOff>381000</xdr:colOff>
      <xdr:row>132</xdr:row>
      <xdr:rowOff>148166</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0</xdr:colOff>
      <xdr:row>45</xdr:row>
      <xdr:rowOff>19050</xdr:rowOff>
    </xdr:from>
    <xdr:ext cx="3651897" cy="600075"/>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0991850" y="11391900"/>
          <a:ext cx="3651897" cy="60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b="1" i="0" u="sng" strike="noStrike">
              <a:solidFill>
                <a:schemeClr val="tx1"/>
              </a:solidFill>
              <a:effectLst/>
              <a:latin typeface="+mn-lt"/>
              <a:ea typeface="+mn-ea"/>
              <a:cs typeface="+mn-cs"/>
            </a:rPr>
            <a:t>*Carb intake depends upon</a:t>
          </a:r>
          <a:r>
            <a:rPr lang="en-US" sz="1000"/>
            <a:t>: </a:t>
          </a:r>
        </a:p>
        <a:p>
          <a:r>
            <a:rPr lang="en-US" sz="1000" b="0" i="0" u="none" strike="noStrike">
              <a:solidFill>
                <a:schemeClr val="tx1"/>
              </a:solidFill>
              <a:effectLst/>
              <a:latin typeface="+mn-lt"/>
              <a:ea typeface="+mn-ea"/>
              <a:cs typeface="+mn-cs"/>
            </a:rPr>
            <a:t>-Training Type/Goals</a:t>
          </a:r>
          <a:r>
            <a:rPr lang="en-US" sz="1000" b="0" i="0" u="none" strike="noStrike" baseline="0">
              <a:solidFill>
                <a:schemeClr val="tx1"/>
              </a:solidFill>
              <a:effectLst/>
              <a:latin typeface="+mn-lt"/>
              <a:ea typeface="+mn-ea"/>
              <a:cs typeface="+mn-cs"/>
            </a:rPr>
            <a:t> (general training or endurance/bodybuilding)</a:t>
          </a:r>
          <a:endParaRPr lang="en-US" sz="1000"/>
        </a:p>
      </xdr:txBody>
    </xdr:sp>
    <xdr:clientData/>
  </xdr:oneCellAnchor>
  <xdr:twoCellAnchor editAs="oneCell">
    <xdr:from>
      <xdr:col>1</xdr:col>
      <xdr:colOff>1010709</xdr:colOff>
      <xdr:row>28</xdr:row>
      <xdr:rowOff>95283</xdr:rowOff>
    </xdr:from>
    <xdr:to>
      <xdr:col>7</xdr:col>
      <xdr:colOff>940594</xdr:colOff>
      <xdr:row>41</xdr:row>
      <xdr:rowOff>138182</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29897" y="6965189"/>
          <a:ext cx="6359260" cy="27813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44</xdr:row>
      <xdr:rowOff>0</xdr:rowOff>
    </xdr:from>
    <xdr:to>
      <xdr:col>12</xdr:col>
      <xdr:colOff>304800</xdr:colOff>
      <xdr:row>44</xdr:row>
      <xdr:rowOff>304800</xdr:rowOff>
    </xdr:to>
    <xdr:sp macro="" textlink="">
      <xdr:nvSpPr>
        <xdr:cNvPr id="4097" name="AutoShape 1">
          <a:extLst>
            <a:ext uri="{FF2B5EF4-FFF2-40B4-BE49-F238E27FC236}">
              <a16:creationId xmlns:a16="http://schemas.microsoft.com/office/drawing/2014/main" id="{00000000-0008-0000-0100-000001100000}"/>
            </a:ext>
          </a:extLst>
        </xdr:cNvPr>
        <xdr:cNvSpPr>
          <a:spLocks noChangeAspect="1" noChangeArrowheads="1"/>
        </xdr:cNvSpPr>
      </xdr:nvSpPr>
      <xdr:spPr bwMode="auto">
        <a:xfrm>
          <a:off x="13154025" y="1001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137583</xdr:colOff>
      <xdr:row>75</xdr:row>
      <xdr:rowOff>60855</xdr:rowOff>
    </xdr:from>
    <xdr:to>
      <xdr:col>6</xdr:col>
      <xdr:colOff>397139</xdr:colOff>
      <xdr:row>97</xdr:row>
      <xdr:rowOff>70227</xdr:rowOff>
    </xdr:to>
    <xdr:pic>
      <xdr:nvPicPr>
        <xdr:cNvPr id="9" name="Picture 8" descr="[webp-to-png output image]">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7583" y="19134668"/>
          <a:ext cx="6760369" cy="4557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xdr:row>
      <xdr:rowOff>0</xdr:rowOff>
    </xdr:from>
    <xdr:to>
      <xdr:col>6</xdr:col>
      <xdr:colOff>319821</xdr:colOff>
      <xdr:row>177</xdr:row>
      <xdr:rowOff>178</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0" y="27844750"/>
          <a:ext cx="6828571" cy="7038095"/>
        </a:xfrm>
        <a:prstGeom prst="rect">
          <a:avLst/>
        </a:prstGeom>
      </xdr:spPr>
    </xdr:pic>
    <xdr:clientData/>
  </xdr:twoCellAnchor>
  <xdr:twoCellAnchor editAs="oneCell">
    <xdr:from>
      <xdr:col>6</xdr:col>
      <xdr:colOff>582083</xdr:colOff>
      <xdr:row>141</xdr:row>
      <xdr:rowOff>95250</xdr:rowOff>
    </xdr:from>
    <xdr:to>
      <xdr:col>12</xdr:col>
      <xdr:colOff>956964</xdr:colOff>
      <xdr:row>183</xdr:row>
      <xdr:rowOff>78322</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7"/>
        <a:stretch>
          <a:fillRect/>
        </a:stretch>
      </xdr:blipFill>
      <xdr:spPr>
        <a:xfrm>
          <a:off x="7090833" y="29453417"/>
          <a:ext cx="6619048" cy="8428571"/>
        </a:xfrm>
        <a:prstGeom prst="rect">
          <a:avLst/>
        </a:prstGeom>
      </xdr:spPr>
    </xdr:pic>
    <xdr:clientData/>
  </xdr:twoCellAnchor>
  <xdr:twoCellAnchor editAs="oneCell">
    <xdr:from>
      <xdr:col>5</xdr:col>
      <xdr:colOff>1008063</xdr:colOff>
      <xdr:row>55</xdr:row>
      <xdr:rowOff>161395</xdr:rowOff>
    </xdr:from>
    <xdr:to>
      <xdr:col>10</xdr:col>
      <xdr:colOff>383534</xdr:colOff>
      <xdr:row>75</xdr:row>
      <xdr:rowOff>59532</xdr:rowOff>
    </xdr:to>
    <xdr:pic>
      <xdr:nvPicPr>
        <xdr:cNvPr id="12" name="Picture 11">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461126" y="14996583"/>
          <a:ext cx="4614221" cy="4136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c:userShapes xmlns:c="http://schemas.openxmlformats.org/drawingml/2006/chart">
  <cdr:relSizeAnchor xmlns:cdr="http://schemas.openxmlformats.org/drawingml/2006/chartDrawing">
    <cdr:from>
      <cdr:x>0</cdr:x>
      <cdr:y>0.0342</cdr:y>
    </cdr:from>
    <cdr:to>
      <cdr:x>0.09329</cdr:x>
      <cdr:y>0.12286</cdr:y>
    </cdr:to>
    <cdr:sp macro="" textlink="">
      <cdr:nvSpPr>
        <cdr:cNvPr id="2" name="TextBox 1">
          <a:extLst xmlns:a="http://schemas.openxmlformats.org/drawingml/2006/main">
            <a:ext uri="{FF2B5EF4-FFF2-40B4-BE49-F238E27FC236}">
              <a16:creationId xmlns:a16="http://schemas.microsoft.com/office/drawing/2014/main" id="{976BE747-60D4-49F5-BA1A-FB783904CF19}"/>
            </a:ext>
          </a:extLst>
        </cdr:cNvPr>
        <cdr:cNvSpPr txBox="1"/>
      </cdr:nvSpPr>
      <cdr:spPr>
        <a:xfrm xmlns:a="http://schemas.openxmlformats.org/drawingml/2006/main">
          <a:off x="0" y="93518"/>
          <a:ext cx="484909" cy="24245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000">
              <a:solidFill>
                <a:schemeClr val="bg2">
                  <a:lumMod val="50000"/>
                </a:schemeClr>
              </a:solidFill>
            </a:rPr>
            <a:t>g/kg</a:t>
          </a:r>
        </a:p>
      </cdr:txBody>
    </cdr:sp>
  </cdr:relSizeAnchor>
</c:userShapes>
</file>

<file path=xl/drawings/drawing4.xml><?xml version="1.0" encoding="utf-8"?>
<c:userShapes xmlns:c="http://schemas.openxmlformats.org/drawingml/2006/chart">
  <cdr:relSizeAnchor xmlns:cdr="http://schemas.openxmlformats.org/drawingml/2006/chartDrawing">
    <cdr:from>
      <cdr:x>0</cdr:x>
      <cdr:y>0.0342</cdr:y>
    </cdr:from>
    <cdr:to>
      <cdr:x>0.09329</cdr:x>
      <cdr:y>0.12286</cdr:y>
    </cdr:to>
    <cdr:sp macro="" textlink="">
      <cdr:nvSpPr>
        <cdr:cNvPr id="2" name="TextBox 1">
          <a:extLst xmlns:a="http://schemas.openxmlformats.org/drawingml/2006/main">
            <a:ext uri="{FF2B5EF4-FFF2-40B4-BE49-F238E27FC236}">
              <a16:creationId xmlns:a16="http://schemas.microsoft.com/office/drawing/2014/main" id="{976BE747-60D4-49F5-BA1A-FB783904CF19}"/>
            </a:ext>
          </a:extLst>
        </cdr:cNvPr>
        <cdr:cNvSpPr txBox="1"/>
      </cdr:nvSpPr>
      <cdr:spPr>
        <a:xfrm xmlns:a="http://schemas.openxmlformats.org/drawingml/2006/main">
          <a:off x="0" y="93518"/>
          <a:ext cx="484909" cy="24245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000">
              <a:solidFill>
                <a:schemeClr val="bg2">
                  <a:lumMod val="50000"/>
                </a:schemeClr>
              </a:solidFill>
            </a:rPr>
            <a:t>g/kg</a:t>
          </a:r>
        </a:p>
      </cdr:txBody>
    </cdr:sp>
  </cdr:relSizeAnchor>
</c:userShapes>
</file>

<file path=xl/drawings/drawing5.xml><?xml version="1.0" encoding="utf-8"?>
<c:userShapes xmlns:c="http://schemas.openxmlformats.org/drawingml/2006/chart">
  <cdr:relSizeAnchor xmlns:cdr="http://schemas.openxmlformats.org/drawingml/2006/chartDrawing">
    <cdr:from>
      <cdr:x>0</cdr:x>
      <cdr:y>0.0342</cdr:y>
    </cdr:from>
    <cdr:to>
      <cdr:x>0.09329</cdr:x>
      <cdr:y>0.12286</cdr:y>
    </cdr:to>
    <cdr:sp macro="" textlink="">
      <cdr:nvSpPr>
        <cdr:cNvPr id="2" name="TextBox 1">
          <a:extLst xmlns:a="http://schemas.openxmlformats.org/drawingml/2006/main">
            <a:ext uri="{FF2B5EF4-FFF2-40B4-BE49-F238E27FC236}">
              <a16:creationId xmlns:a16="http://schemas.microsoft.com/office/drawing/2014/main" id="{976BE747-60D4-49F5-BA1A-FB783904CF19}"/>
            </a:ext>
          </a:extLst>
        </cdr:cNvPr>
        <cdr:cNvSpPr txBox="1"/>
      </cdr:nvSpPr>
      <cdr:spPr>
        <a:xfrm xmlns:a="http://schemas.openxmlformats.org/drawingml/2006/main">
          <a:off x="0" y="93518"/>
          <a:ext cx="484909" cy="24245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000">
              <a:solidFill>
                <a:schemeClr val="bg2">
                  <a:lumMod val="50000"/>
                </a:schemeClr>
              </a:solidFill>
            </a:rPr>
            <a:t>g/kg</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ncbi.nlm.nih.gov/pubmed/28642676" TargetMode="External"/><Relationship Id="rId21" Type="http://schemas.openxmlformats.org/officeDocument/2006/relationships/hyperlink" Target="https://www.ncbi.nlm.nih.gov/pubmed/24092765" TargetMode="External"/><Relationship Id="rId42" Type="http://schemas.openxmlformats.org/officeDocument/2006/relationships/hyperlink" Target="https://www.ncbi.nlm.nih.gov/pubmed/27023595" TargetMode="External"/><Relationship Id="rId47" Type="http://schemas.openxmlformats.org/officeDocument/2006/relationships/hyperlink" Target="https://www.ncbi.nlm.nih.gov/pubmed/20739718/" TargetMode="External"/><Relationship Id="rId63" Type="http://schemas.openxmlformats.org/officeDocument/2006/relationships/hyperlink" Target="https://www.ncbi.nlm.nih.gov/pubmed/17530986" TargetMode="External"/><Relationship Id="rId68" Type="http://schemas.openxmlformats.org/officeDocument/2006/relationships/hyperlink" Target="https://www.ncbi.nlm.nih.gov/pmc/articles/PMC2853497/" TargetMode="External"/><Relationship Id="rId84" Type="http://schemas.openxmlformats.org/officeDocument/2006/relationships/hyperlink" Target="https://www.ncbi.nlm.nih.gov/pmc/articles/PMC4008807/" TargetMode="External"/><Relationship Id="rId89" Type="http://schemas.openxmlformats.org/officeDocument/2006/relationships/hyperlink" Target="https://www.ncbi.nlm.nih.gov/pubmed/29764464" TargetMode="External"/><Relationship Id="rId16" Type="http://schemas.openxmlformats.org/officeDocument/2006/relationships/hyperlink" Target="https://www.ncbi.nlm.nih.gov/pubmed/20798660" TargetMode="External"/><Relationship Id="rId107" Type="http://schemas.openxmlformats.org/officeDocument/2006/relationships/hyperlink" Target="https://www.ncbi.nlm.nih.gov/pubmed/17111006" TargetMode="External"/><Relationship Id="rId11" Type="http://schemas.openxmlformats.org/officeDocument/2006/relationships/hyperlink" Target="https://www.ncbi.nlm.nih.gov/pubmed/26817506" TargetMode="External"/><Relationship Id="rId32" Type="http://schemas.openxmlformats.org/officeDocument/2006/relationships/hyperlink" Target="https://examine.com/nutrition/how-much-protein-do-you-need/" TargetMode="External"/><Relationship Id="rId37" Type="http://schemas.openxmlformats.org/officeDocument/2006/relationships/hyperlink" Target="https://www.ncbi.nlm.nih.gov/pubmed/2055849" TargetMode="External"/><Relationship Id="rId53" Type="http://schemas.openxmlformats.org/officeDocument/2006/relationships/hyperlink" Target="https://www.ncbi.nlm.nih.gov/pubmed/14971430" TargetMode="External"/><Relationship Id="rId58" Type="http://schemas.openxmlformats.org/officeDocument/2006/relationships/hyperlink" Target="https://www.ncbi.nlm.nih.gov/pubmed/11038410" TargetMode="External"/><Relationship Id="rId74" Type="http://schemas.openxmlformats.org/officeDocument/2006/relationships/hyperlink" Target="https://www.ncbi.nlm.nih.gov/pubmed/21558571" TargetMode="External"/><Relationship Id="rId79" Type="http://schemas.openxmlformats.org/officeDocument/2006/relationships/hyperlink" Target="https://www.ncbi.nlm.nih.gov/pubmed/8942407" TargetMode="External"/><Relationship Id="rId102" Type="http://schemas.openxmlformats.org/officeDocument/2006/relationships/hyperlink" Target="https://journals.lww.com/acsm-msse/fulltext/2011/07000/Carbohydrate_Does_Not_Augment_Exercise_Induced.4.aspx" TargetMode="External"/><Relationship Id="rId5" Type="http://schemas.openxmlformats.org/officeDocument/2006/relationships/hyperlink" Target="https://www.nrcresearchpress.com/doi/10.1139/apnm-2015-0550" TargetMode="External"/><Relationship Id="rId90" Type="http://schemas.openxmlformats.org/officeDocument/2006/relationships/hyperlink" Target="https://www.physiology.org/doi/full/10.1152/jappl.2000.88.5.1529" TargetMode="External"/><Relationship Id="rId95" Type="http://schemas.openxmlformats.org/officeDocument/2006/relationships/hyperlink" Target="https://www.ncbi.nlm.nih.gov/pubmed/8904559" TargetMode="External"/><Relationship Id="rId22" Type="http://schemas.openxmlformats.org/officeDocument/2006/relationships/hyperlink" Target="https://www.ncbi.nlm.nih.gov/pubmed/27807480" TargetMode="External"/><Relationship Id="rId27" Type="http://schemas.openxmlformats.org/officeDocument/2006/relationships/hyperlink" Target="https://www.ncbi.nlm.nih.gov/pubmed/28698222" TargetMode="External"/><Relationship Id="rId43" Type="http://schemas.openxmlformats.org/officeDocument/2006/relationships/hyperlink" Target="https://www.ncbi.nlm.nih.gov/pmc/articles/PMC5794245/" TargetMode="External"/><Relationship Id="rId48" Type="http://schemas.openxmlformats.org/officeDocument/2006/relationships/hyperlink" Target="https://www.ncbi.nlm.nih.gov/pubmed/14660506/" TargetMode="External"/><Relationship Id="rId64" Type="http://schemas.openxmlformats.org/officeDocument/2006/relationships/hyperlink" Target="https://journals.lww.com/acsm-msse/Fulltext/2009/03000/Nutrition_and_Athletic_Performance.27.aspx" TargetMode="External"/><Relationship Id="rId69" Type="http://schemas.openxmlformats.org/officeDocument/2006/relationships/hyperlink" Target="https://www.ncbi.nlm.nih.gov/pubmed/14967866/" TargetMode="External"/><Relationship Id="rId80" Type="http://schemas.openxmlformats.org/officeDocument/2006/relationships/hyperlink" Target="https://www.ncbi.nlm.nih.gov/pubmed/6538617" TargetMode="External"/><Relationship Id="rId85" Type="http://schemas.openxmlformats.org/officeDocument/2006/relationships/hyperlink" Target="https://www.ncbi.nlm.nih.gov/pubmed/19927027" TargetMode="External"/><Relationship Id="rId12" Type="http://schemas.openxmlformats.org/officeDocument/2006/relationships/hyperlink" Target="https://www.ncbi.nlm.nih.gov/pubmed/26778925" TargetMode="External"/><Relationship Id="rId17" Type="http://schemas.openxmlformats.org/officeDocument/2006/relationships/hyperlink" Target="https://www.ncbi.nlm.nih.gov/pmc/articles/PMC3905294/" TargetMode="External"/><Relationship Id="rId33" Type="http://schemas.openxmlformats.org/officeDocument/2006/relationships/hyperlink" Target="https://www.strongerbyscience.com/athlete-protein-intake/" TargetMode="External"/><Relationship Id="rId38" Type="http://schemas.openxmlformats.org/officeDocument/2006/relationships/hyperlink" Target="https://www.ncbi.nlm.nih.gov/pubmed/11310548" TargetMode="External"/><Relationship Id="rId59" Type="http://schemas.openxmlformats.org/officeDocument/2006/relationships/hyperlink" Target="https://www.ncbi.nlm.nih.gov/pubmed/18535123" TargetMode="External"/><Relationship Id="rId103" Type="http://schemas.openxmlformats.org/officeDocument/2006/relationships/hyperlink" Target="https://www.ncbi.nlm.nih.gov/pubmed/17609259" TargetMode="External"/><Relationship Id="rId108" Type="http://schemas.openxmlformats.org/officeDocument/2006/relationships/hyperlink" Target="https://academic.oup.com/jn/article/138/10/2045S/4670120" TargetMode="External"/><Relationship Id="rId54" Type="http://schemas.openxmlformats.org/officeDocument/2006/relationships/hyperlink" Target="https://www.ncbi.nlm.nih.gov/pubmed/14598198" TargetMode="External"/><Relationship Id="rId70" Type="http://schemas.openxmlformats.org/officeDocument/2006/relationships/hyperlink" Target="https://www.ncbi.nlm.nih.gov/pubmed/18500960/" TargetMode="External"/><Relationship Id="rId75" Type="http://schemas.openxmlformats.org/officeDocument/2006/relationships/hyperlink" Target="https://www.ncbi.nlm.nih.gov/pubmed/3182156" TargetMode="External"/><Relationship Id="rId91" Type="http://schemas.openxmlformats.org/officeDocument/2006/relationships/hyperlink" Target="https://pdfs.semanticscholar.org/5960/293f5676e49330b4b5b7a3bb98714de0ab8b.pdf" TargetMode="External"/><Relationship Id="rId96" Type="http://schemas.openxmlformats.org/officeDocument/2006/relationships/hyperlink" Target="https://www.ncbi.nlm.nih.gov/pmc/articles/PMC3905295/" TargetMode="External"/><Relationship Id="rId1" Type="http://schemas.openxmlformats.org/officeDocument/2006/relationships/hyperlink" Target="https://www.ncbi.nlm.nih.gov/pubmed/22958314" TargetMode="External"/><Relationship Id="rId6" Type="http://schemas.openxmlformats.org/officeDocument/2006/relationships/hyperlink" Target="https://www.ncbi.nlm.nih.gov/pubmed/22150425" TargetMode="External"/><Relationship Id="rId15" Type="http://schemas.openxmlformats.org/officeDocument/2006/relationships/hyperlink" Target="https://www.ncbi.nlm.nih.gov/pubmed/11591884" TargetMode="External"/><Relationship Id="rId23" Type="http://schemas.openxmlformats.org/officeDocument/2006/relationships/hyperlink" Target="https://www.ncbi.nlm.nih.gov/pubmed/26500462" TargetMode="External"/><Relationship Id="rId28" Type="http://schemas.openxmlformats.org/officeDocument/2006/relationships/hyperlink" Target="https://www.ncbi.nlm.nih.gov/pubmed/28692631" TargetMode="External"/><Relationship Id="rId36" Type="http://schemas.openxmlformats.org/officeDocument/2006/relationships/hyperlink" Target="https://www.ncbi.nlm.nih.gov/pubmed/1901662" TargetMode="External"/><Relationship Id="rId49" Type="http://schemas.openxmlformats.org/officeDocument/2006/relationships/hyperlink" Target="https://www.ncbi.nlm.nih.gov/pubmed/16141377/" TargetMode="External"/><Relationship Id="rId57" Type="http://schemas.openxmlformats.org/officeDocument/2006/relationships/hyperlink" Target="https://journals.lww.com/nsca-jscr/abstract/1999/02000/effects_of_carbohydrate_restriction_on_strength.10.aspx" TargetMode="External"/><Relationship Id="rId106" Type="http://schemas.openxmlformats.org/officeDocument/2006/relationships/hyperlink" Target="https://www.ncbi.nlm.nih.gov/pubmed/11834123" TargetMode="External"/><Relationship Id="rId10" Type="http://schemas.openxmlformats.org/officeDocument/2006/relationships/hyperlink" Target="https://www.ncbi.nlm.nih.gov/pubmed/3356636" TargetMode="External"/><Relationship Id="rId31" Type="http://schemas.openxmlformats.org/officeDocument/2006/relationships/hyperlink" Target="https://www.ncbi.nlm.nih.gov/pubmed/29497353" TargetMode="External"/><Relationship Id="rId44" Type="http://schemas.openxmlformats.org/officeDocument/2006/relationships/hyperlink" Target="https://www.ncbi.nlm.nih.gov/pubmed/2055827/" TargetMode="External"/><Relationship Id="rId52" Type="http://schemas.openxmlformats.org/officeDocument/2006/relationships/hyperlink" Target="https://www.ncbi.nlm.nih.gov/pubmed/12783043" TargetMode="External"/><Relationship Id="rId60" Type="http://schemas.openxmlformats.org/officeDocument/2006/relationships/hyperlink" Target="https://www.ncbi.nlm.nih.gov/pubmed/21311363" TargetMode="External"/><Relationship Id="rId65" Type="http://schemas.openxmlformats.org/officeDocument/2006/relationships/hyperlink" Target="https://www.ncbi.nlm.nih.gov/pmc/articles/PMC4033492/" TargetMode="External"/><Relationship Id="rId73" Type="http://schemas.openxmlformats.org/officeDocument/2006/relationships/hyperlink" Target="https://www.ncbi.nlm.nih.gov/pubmed/10584044/" TargetMode="External"/><Relationship Id="rId78" Type="http://schemas.openxmlformats.org/officeDocument/2006/relationships/hyperlink" Target="https://www.ncbi.nlm.nih.gov/pubmed/24864135" TargetMode="External"/><Relationship Id="rId81" Type="http://schemas.openxmlformats.org/officeDocument/2006/relationships/hyperlink" Target="https://www.ncbi.nlm.nih.gov/pmc/articles/PMC2853497/" TargetMode="External"/><Relationship Id="rId86" Type="http://schemas.openxmlformats.org/officeDocument/2006/relationships/hyperlink" Target="https://www.ncbi.nlm.nih.gov/pmc/articles/PMC5577766/" TargetMode="External"/><Relationship Id="rId94" Type="http://schemas.openxmlformats.org/officeDocument/2006/relationships/hyperlink" Target="https://www.bodybuilding.com/content/post-workout-carbs.html" TargetMode="External"/><Relationship Id="rId99" Type="http://schemas.openxmlformats.org/officeDocument/2006/relationships/hyperlink" Target="https://www.nutritionexpress.com/article+index/sports+nutrition/muscle+recovery/showarticle.aspx?id=281" TargetMode="External"/><Relationship Id="rId101" Type="http://schemas.openxmlformats.org/officeDocument/2006/relationships/hyperlink" Target="https://examine.com/nutrition/does-glutamine-build-muscle/" TargetMode="External"/><Relationship Id="rId4" Type="http://schemas.openxmlformats.org/officeDocument/2006/relationships/hyperlink" Target="https://www.ncbi.nlm.nih.gov/pubmed/27109436" TargetMode="External"/><Relationship Id="rId9" Type="http://schemas.openxmlformats.org/officeDocument/2006/relationships/hyperlink" Target="https://www.ncbi.nlm.nih.gov/pmc/articles/PMC2129168/" TargetMode="External"/><Relationship Id="rId13" Type="http://schemas.openxmlformats.org/officeDocument/2006/relationships/hyperlink" Target="https://www.ncbi.nlm.nih.gov/pubmed/17277594" TargetMode="External"/><Relationship Id="rId18" Type="http://schemas.openxmlformats.org/officeDocument/2006/relationships/hyperlink" Target="https://academic.oup.com/jn/article/130/7/1868S/4686204" TargetMode="External"/><Relationship Id="rId39" Type="http://schemas.openxmlformats.org/officeDocument/2006/relationships/hyperlink" Target="https://www.ncbi.nlm.nih.gov/pubmed/24066806" TargetMode="External"/><Relationship Id="rId109" Type="http://schemas.openxmlformats.org/officeDocument/2006/relationships/printerSettings" Target="../printerSettings/printerSettings2.bin"/><Relationship Id="rId34" Type="http://schemas.openxmlformats.org/officeDocument/2006/relationships/hyperlink" Target="https://mennohenselmans.com/the-myth-of-1glb-optimal-protein-intake-for-bodybuilders/" TargetMode="External"/><Relationship Id="rId50" Type="http://schemas.openxmlformats.org/officeDocument/2006/relationships/hyperlink" Target="https://www.ncbi.nlm.nih.gov/pmc/articles/PMC5407959/" TargetMode="External"/><Relationship Id="rId55" Type="http://schemas.openxmlformats.org/officeDocument/2006/relationships/hyperlink" Target="https://www.ncbi.nlm.nih.gov/pubmed/27789774" TargetMode="External"/><Relationship Id="rId76" Type="http://schemas.openxmlformats.org/officeDocument/2006/relationships/hyperlink" Target="https://www.ncbi.nlm.nih.gov/pubmed/26278052" TargetMode="External"/><Relationship Id="rId97" Type="http://schemas.openxmlformats.org/officeDocument/2006/relationships/hyperlink" Target="https://www.ncbi.nlm.nih.gov/pmc/articles/PMC5409683/" TargetMode="External"/><Relationship Id="rId104" Type="http://schemas.openxmlformats.org/officeDocument/2006/relationships/hyperlink" Target="https://www.ncbi.nlm.nih.gov/pmc/articles/PMC3850644/" TargetMode="External"/><Relationship Id="rId7" Type="http://schemas.openxmlformats.org/officeDocument/2006/relationships/hyperlink" Target="https://www.ncbi.nlm.nih.gov/pubmed/1400008" TargetMode="External"/><Relationship Id="rId71" Type="http://schemas.openxmlformats.org/officeDocument/2006/relationships/hyperlink" Target="https://www.ncbi.nlm.nih.gov/pubmed/20932294" TargetMode="External"/><Relationship Id="rId92" Type="http://schemas.openxmlformats.org/officeDocument/2006/relationships/hyperlink" Target="https://pdfs.semanticscholar.org/791d/fd5ab346f224465cca6fd16b3c4560a56b95.pdf" TargetMode="External"/><Relationship Id="rId2" Type="http://schemas.openxmlformats.org/officeDocument/2006/relationships/hyperlink" Target="https://www.ncbi.nlm.nih.gov/pubmed/17213878" TargetMode="External"/><Relationship Id="rId29" Type="http://schemas.openxmlformats.org/officeDocument/2006/relationships/hyperlink" Target="https://www.ncbi.nlm.nih.gov/pubmed/30395050" TargetMode="External"/><Relationship Id="rId24" Type="http://schemas.openxmlformats.org/officeDocument/2006/relationships/hyperlink" Target="https://www.ncbi.nlm.nih.gov/pubmed/24834017" TargetMode="External"/><Relationship Id="rId40" Type="http://schemas.openxmlformats.org/officeDocument/2006/relationships/hyperlink" Target="https://www.ncbi.nlm.nih.gov/pubmed/24864135" TargetMode="External"/><Relationship Id="rId45" Type="http://schemas.openxmlformats.org/officeDocument/2006/relationships/hyperlink" Target="https://www.ncbi.nlm.nih.gov/pmc/articles/PMC5371625/" TargetMode="External"/><Relationship Id="rId66" Type="http://schemas.openxmlformats.org/officeDocument/2006/relationships/hyperlink" Target="https://www.ncbi.nlm.nih.gov/pubmed/28919842" TargetMode="External"/><Relationship Id="rId87" Type="http://schemas.openxmlformats.org/officeDocument/2006/relationships/hyperlink" Target="https://www.menshealth.com/health/a25924744/keto-diet-carbs-muscle-exercise/" TargetMode="External"/><Relationship Id="rId110" Type="http://schemas.openxmlformats.org/officeDocument/2006/relationships/drawing" Target="../drawings/drawing2.xml"/><Relationship Id="rId61" Type="http://schemas.openxmlformats.org/officeDocument/2006/relationships/hyperlink" Target="https://www.ncbi.nlm.nih.gov/pubmed/12580676" TargetMode="External"/><Relationship Id="rId82" Type="http://schemas.openxmlformats.org/officeDocument/2006/relationships/hyperlink" Target="https://journals.lww.com/nsca-scj/Fulltext/2010/08000/Strength_Nutrition__Maximizing_Your_Anabolic.8.aspx" TargetMode="External"/><Relationship Id="rId19" Type="http://schemas.openxmlformats.org/officeDocument/2006/relationships/hyperlink" Target="https://www.researchgate.net/publication/21681796_Evaluation_of_protein_requirements_for_trained_strength_athletes" TargetMode="External"/><Relationship Id="rId14" Type="http://schemas.openxmlformats.org/officeDocument/2006/relationships/hyperlink" Target="https://www.ncbi.nlm.nih.gov/pubmed/16948480" TargetMode="External"/><Relationship Id="rId30" Type="http://schemas.openxmlformats.org/officeDocument/2006/relationships/hyperlink" Target="https://www.ncbi.nlm.nih.gov/pubmed/28179492" TargetMode="External"/><Relationship Id="rId35" Type="http://schemas.openxmlformats.org/officeDocument/2006/relationships/hyperlink" Target="https://www.ncbi.nlm.nih.gov/pubmed/2289498" TargetMode="External"/><Relationship Id="rId56" Type="http://schemas.openxmlformats.org/officeDocument/2006/relationships/hyperlink" Target="https://www.ncbi.nlm.nih.gov/pubmed/3573976" TargetMode="External"/><Relationship Id="rId77" Type="http://schemas.openxmlformats.org/officeDocument/2006/relationships/hyperlink" Target="https://www.ncbi.nlm.nih.gov/pubmed/19246357" TargetMode="External"/><Relationship Id="rId100" Type="http://schemas.openxmlformats.org/officeDocument/2006/relationships/hyperlink" Target="https://www.healthline.com/nutrition/glutamine" TargetMode="External"/><Relationship Id="rId105" Type="http://schemas.openxmlformats.org/officeDocument/2006/relationships/hyperlink" Target="https://www.ncbi.nlm.nih.gov/pubmed/11822473" TargetMode="External"/><Relationship Id="rId8" Type="http://schemas.openxmlformats.org/officeDocument/2006/relationships/hyperlink" Target="https://www.ncbi.nlm.nih.gov/pubmed/3182156" TargetMode="External"/><Relationship Id="rId51" Type="http://schemas.openxmlformats.org/officeDocument/2006/relationships/hyperlink" Target="https://www.ncbi.nlm.nih.gov/pubmed/12037719" TargetMode="External"/><Relationship Id="rId72" Type="http://schemas.openxmlformats.org/officeDocument/2006/relationships/hyperlink" Target="https://www.ncbi.nlm.nih.gov/pmc/articles/PMC4033492/" TargetMode="External"/><Relationship Id="rId93" Type="http://schemas.openxmlformats.org/officeDocument/2006/relationships/hyperlink" Target="http://webcache.googleusercontent.com/search?q=cache:https://1stphorm.com/blog/i-have-been-using-ignition-for-the-last-6-months-and-it-has-worked-amazing-i-do-have-one-question-about-the-main-ingredient-i-was-doing-some-reading-online-and-was-wondering-what-is-the-difference-b/&amp;ved=2ahUKEwjdqr-bgOblAhWJ2FkKHRFnCSQQFjAAegQIAxAB&amp;usg=AOvVaw2DsDBE9uXPFYIyNRSTYecF&amp;cshid=1573607817095" TargetMode="External"/><Relationship Id="rId98" Type="http://schemas.openxmlformats.org/officeDocument/2006/relationships/hyperlink" Target="https://www.ncbi.nlm.nih.gov/pubmed/25811544" TargetMode="External"/><Relationship Id="rId3" Type="http://schemas.openxmlformats.org/officeDocument/2006/relationships/hyperlink" Target="https://www.ncbi.nlm.nih.gov/pubmed/7550257" TargetMode="External"/><Relationship Id="rId25" Type="http://schemas.openxmlformats.org/officeDocument/2006/relationships/hyperlink" Target="https://www.ncbi.nlm.nih.gov/pubmed/28415067" TargetMode="External"/><Relationship Id="rId46" Type="http://schemas.openxmlformats.org/officeDocument/2006/relationships/hyperlink" Target="https://www.ncbi.nlm.nih.gov/pmc/articles/PMC4672006/" TargetMode="External"/><Relationship Id="rId67" Type="http://schemas.openxmlformats.org/officeDocument/2006/relationships/hyperlink" Target="https://www.tandfonline.com/doi/full/10.1080/02640414.2011.574722" TargetMode="External"/><Relationship Id="rId20" Type="http://schemas.openxmlformats.org/officeDocument/2006/relationships/hyperlink" Target="http://www.insideoutsidespa.com/archive/phillips-dietary-protein-athletes.pdf" TargetMode="External"/><Relationship Id="rId41" Type="http://schemas.openxmlformats.org/officeDocument/2006/relationships/hyperlink" Target="https://www.ncbi.nlm.nih.gov/pubmed/27182422" TargetMode="External"/><Relationship Id="rId62" Type="http://schemas.openxmlformats.org/officeDocument/2006/relationships/hyperlink" Target="https://www.ncbi.nlm.nih.gov/pubmed/15107010" TargetMode="External"/><Relationship Id="rId83" Type="http://schemas.openxmlformats.org/officeDocument/2006/relationships/hyperlink" Target="https://www.ncbi.nlm.nih.gov/pubmed/21916794" TargetMode="External"/><Relationship Id="rId88" Type="http://schemas.openxmlformats.org/officeDocument/2006/relationships/hyperlink" Target="https://www.ncbi.nlm.nih.gov/pubmed/2233001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490F-881D-4BC3-817B-68B3DCD5B472}">
  <sheetPr codeName="Sheet2"/>
  <dimension ref="A1:X32"/>
  <sheetViews>
    <sheetView showGridLines="0" topLeftCell="F1" zoomScaleNormal="100" workbookViewId="0">
      <selection activeCell="E17" sqref="E17"/>
    </sheetView>
  </sheetViews>
  <sheetFormatPr defaultRowHeight="15" x14ac:dyDescent="0.25"/>
  <cols>
    <col min="1" max="1" width="12.85546875" style="148" customWidth="1"/>
    <col min="2" max="2" width="8.7109375" style="148" customWidth="1"/>
    <col min="3" max="4" width="8.42578125" style="148" customWidth="1"/>
    <col min="5" max="5" width="27.5703125" style="148" customWidth="1"/>
    <col min="6" max="6" width="7.85546875" style="148" customWidth="1"/>
    <col min="7" max="8" width="8.28515625" style="148" customWidth="1"/>
    <col min="9" max="11" width="14.7109375" style="148" customWidth="1"/>
    <col min="12" max="12" width="12.5703125" style="148" customWidth="1"/>
    <col min="13" max="13" width="7.7109375" style="148" customWidth="1"/>
    <col min="14" max="14" width="10.5703125" style="148" customWidth="1"/>
    <col min="15" max="15" width="12" style="148" customWidth="1"/>
    <col min="16" max="16" width="10" style="148" customWidth="1"/>
    <col min="17" max="17" width="9.5703125" style="148" bestFit="1" customWidth="1"/>
    <col min="18" max="19" width="9.7109375" style="148" customWidth="1"/>
    <col min="20" max="20" width="8.85546875" style="148" customWidth="1"/>
    <col min="21" max="22" width="8.5703125" style="148" customWidth="1"/>
    <col min="23" max="23" width="5.140625" style="148" customWidth="1"/>
    <col min="24" max="16384" width="9.140625" style="148"/>
  </cols>
  <sheetData>
    <row r="1" spans="1:24" ht="29.25" thickBot="1" x14ac:dyDescent="0.5">
      <c r="A1" s="234" t="s">
        <v>1011</v>
      </c>
      <c r="B1" s="234"/>
      <c r="C1" s="234"/>
      <c r="D1" s="234"/>
      <c r="E1" s="234"/>
      <c r="F1" s="234"/>
      <c r="G1" s="234"/>
      <c r="H1" s="234"/>
      <c r="I1" s="234"/>
      <c r="J1" s="234"/>
      <c r="K1" s="234"/>
      <c r="P1" s="149"/>
      <c r="Q1" s="149"/>
    </row>
    <row r="2" spans="1:24" ht="26.25" customHeight="1" thickBot="1" x14ac:dyDescent="0.4">
      <c r="A2" s="237" t="s">
        <v>667</v>
      </c>
      <c r="B2" s="238"/>
      <c r="C2" s="238"/>
      <c r="D2" s="189"/>
      <c r="E2" s="238" t="s">
        <v>668</v>
      </c>
      <c r="F2" s="238"/>
      <c r="G2" s="238"/>
      <c r="H2" s="189"/>
      <c r="I2" s="238" t="s">
        <v>982</v>
      </c>
      <c r="J2" s="238"/>
      <c r="K2" s="238"/>
      <c r="L2" s="199"/>
      <c r="M2" s="238" t="s">
        <v>1115</v>
      </c>
      <c r="N2" s="238"/>
      <c r="O2" s="238"/>
      <c r="P2" s="238"/>
      <c r="Q2" s="238"/>
      <c r="R2" s="238"/>
      <c r="S2" s="190"/>
      <c r="T2" s="210"/>
      <c r="U2" s="210"/>
      <c r="V2" s="209"/>
      <c r="W2" s="204"/>
    </row>
    <row r="3" spans="1:24" ht="21.95" customHeight="1" thickBot="1" x14ac:dyDescent="0.5">
      <c r="A3" s="150" t="s">
        <v>661</v>
      </c>
      <c r="B3" s="143">
        <v>32</v>
      </c>
      <c r="C3" s="188"/>
      <c r="D3" s="188"/>
      <c r="E3" s="151" t="s">
        <v>655</v>
      </c>
      <c r="F3" s="151" t="s">
        <v>656</v>
      </c>
      <c r="G3" s="152" t="s">
        <v>657</v>
      </c>
      <c r="H3" s="152"/>
      <c r="I3" s="154" t="s">
        <v>669</v>
      </c>
      <c r="J3" s="253" t="s">
        <v>991</v>
      </c>
      <c r="K3" s="253"/>
      <c r="L3" s="153"/>
      <c r="M3" s="156" t="s">
        <v>1090</v>
      </c>
      <c r="N3" s="140">
        <v>7</v>
      </c>
      <c r="O3" s="215" t="str">
        <f>IF(N3&lt;0.1045*(Q3*12+R3),"Small Boned (threshold="&amp;ROUND(0.1045*(Q3*12+R3),2)&amp;")","Normal Boned (threshold="&amp;ROUND(0.1045*(Q3*12+R3),2)&amp;")")</f>
        <v>Small Boned (threshold=7.42)</v>
      </c>
      <c r="P3" s="200" t="s">
        <v>663</v>
      </c>
      <c r="Q3" s="174">
        <f>B5</f>
        <v>5</v>
      </c>
      <c r="R3" s="175">
        <f>C5</f>
        <v>11</v>
      </c>
      <c r="S3" s="218"/>
      <c r="T3" s="149"/>
      <c r="U3" s="149"/>
      <c r="V3" s="157"/>
      <c r="W3" s="205"/>
    </row>
    <row r="4" spans="1:24" ht="21.95" customHeight="1" thickBot="1" x14ac:dyDescent="0.5">
      <c r="A4" s="150" t="s">
        <v>662</v>
      </c>
      <c r="B4" s="222" t="s">
        <v>1125</v>
      </c>
      <c r="C4" s="221"/>
      <c r="D4" s="220"/>
      <c r="E4" s="141" t="s">
        <v>206</v>
      </c>
      <c r="F4" s="142">
        <v>15</v>
      </c>
      <c r="G4" s="177">
        <f>IFERROR((VLOOKUP(E4,METs!B$2:C$356,2,FALSE)*3.5*(B$6/2.205)/200)*F4,0)</f>
        <v>98.214285714285708</v>
      </c>
      <c r="H4" s="197"/>
      <c r="I4" s="239" t="str">
        <f>IF(J20=1,K20,IF(J20=2,K21,K22))</f>
        <v>In order to maintain weight, increase your Carb intake as you exercise more. Keep your fat and protein intake constant. If you're wanting to lose more fat, increase protein intake or decrease Carb intake slightly.</v>
      </c>
      <c r="J4" s="239"/>
      <c r="K4" s="239"/>
      <c r="L4" s="153"/>
      <c r="M4" s="156" t="s">
        <v>1091</v>
      </c>
      <c r="N4" s="140">
        <v>8.5</v>
      </c>
      <c r="O4" s="215" t="str">
        <f>IF(N4&lt;0.1268*(Q3*12+R3),"Small Boned (threshold="&amp;ROUND(0.1268*(Q3*12+R3),2)&amp;")", "Normal Boned (threshold="&amp;ROUND(0.1268*(Q3*12+R3),2)&amp;")")</f>
        <v>Small Boned (threshold=9)</v>
      </c>
      <c r="P4" s="200" t="s">
        <v>1117</v>
      </c>
      <c r="Q4" s="176">
        <f>B7</f>
        <v>0.2</v>
      </c>
      <c r="R4" s="213"/>
      <c r="S4" s="213"/>
      <c r="T4" s="149"/>
      <c r="U4" s="149"/>
      <c r="V4" s="149"/>
      <c r="W4" s="205"/>
    </row>
    <row r="5" spans="1:24" ht="21.95" customHeight="1" thickBot="1" x14ac:dyDescent="0.3">
      <c r="A5" s="150" t="s">
        <v>663</v>
      </c>
      <c r="B5" s="144">
        <v>5</v>
      </c>
      <c r="C5" s="147">
        <v>11</v>
      </c>
      <c r="D5" s="192"/>
      <c r="E5" s="141" t="s">
        <v>989</v>
      </c>
      <c r="F5" s="142">
        <v>45</v>
      </c>
      <c r="G5" s="177">
        <f>IFERROR((VLOOKUP(E5,METs!B$2:C$356,2,FALSE)*3.5*(B$6/2.205)/200)*F5,0)</f>
        <v>206.25</v>
      </c>
      <c r="H5" s="197"/>
      <c r="I5" s="239"/>
      <c r="J5" s="239"/>
      <c r="K5" s="239"/>
      <c r="L5" s="153"/>
      <c r="M5" s="149"/>
      <c r="N5" s="201" t="s">
        <v>1113</v>
      </c>
      <c r="O5" s="202" t="s">
        <v>1099</v>
      </c>
      <c r="P5" s="202" t="s">
        <v>1092</v>
      </c>
      <c r="Q5" s="202" t="s">
        <v>1114</v>
      </c>
      <c r="R5" s="203" t="s">
        <v>1100</v>
      </c>
      <c r="S5" s="216"/>
      <c r="T5" s="149"/>
      <c r="U5" s="149"/>
      <c r="V5" s="149"/>
      <c r="W5" s="205"/>
    </row>
    <row r="6" spans="1:24" ht="21.95" customHeight="1" thickBot="1" x14ac:dyDescent="0.5">
      <c r="A6" s="150" t="s">
        <v>664</v>
      </c>
      <c r="B6" s="145">
        <v>165</v>
      </c>
      <c r="C6" s="188"/>
      <c r="D6" s="188"/>
      <c r="E6" s="141" t="s">
        <v>701</v>
      </c>
      <c r="F6" s="142">
        <v>0</v>
      </c>
      <c r="G6" s="177">
        <f>IFERROR((VLOOKUP(E6,METs!B$2:C$356,2,FALSE)*3.5*(B$6/2.205)/200)*F6,0)</f>
        <v>0</v>
      </c>
      <c r="H6" s="197"/>
      <c r="I6" s="239"/>
      <c r="J6" s="239"/>
      <c r="K6" s="239"/>
      <c r="L6" s="153"/>
      <c r="M6" s="185" t="s">
        <v>1101</v>
      </c>
      <c r="N6" s="180">
        <f>B6</f>
        <v>165</v>
      </c>
      <c r="O6" s="180">
        <f>(O7/(100-$Q$4*100))*100</f>
        <v>221.25937348072151</v>
      </c>
      <c r="P6" s="180">
        <f>(P7/(100-$Q$4*100))*100</f>
        <v>210.19642954901249</v>
      </c>
      <c r="Q6" s="180" t="str">
        <f>ROUND((Q3*12+R3)^2/30.5689,0) &amp; " to " &amp; ROUND((Q3*12+R3)^2/26.5312,0)</f>
        <v>165 to 190</v>
      </c>
      <c r="R6" s="180">
        <f>(R7/(100-$Q$4*100))*100</f>
        <v>178.5006210104554</v>
      </c>
      <c r="S6" s="255" t="s">
        <v>1122</v>
      </c>
      <c r="T6" s="255" t="s">
        <v>1120</v>
      </c>
      <c r="U6" s="255" t="s">
        <v>1121</v>
      </c>
      <c r="V6" s="255" t="s">
        <v>1119</v>
      </c>
      <c r="W6" s="205"/>
    </row>
    <row r="7" spans="1:24" ht="21.95" customHeight="1" thickBot="1" x14ac:dyDescent="0.3">
      <c r="A7" s="150" t="s">
        <v>659</v>
      </c>
      <c r="B7" s="146">
        <v>0.2</v>
      </c>
      <c r="C7" s="157" t="s">
        <v>665</v>
      </c>
      <c r="D7" s="157"/>
      <c r="E7" s="141" t="s">
        <v>988</v>
      </c>
      <c r="F7" s="142">
        <v>0</v>
      </c>
      <c r="G7" s="177">
        <f>IFERROR((VLOOKUP(E7,METs!B$2:C$356,2,FALSE)*3.5*(B$6/2.205)/200)*F7,0)</f>
        <v>0</v>
      </c>
      <c r="H7" s="197"/>
      <c r="I7" s="239"/>
      <c r="J7" s="239"/>
      <c r="K7" s="239"/>
      <c r="L7" s="153"/>
      <c r="M7" s="185" t="s">
        <v>1102</v>
      </c>
      <c r="N7" s="181">
        <f>N6*((100-B7*100)/100)</f>
        <v>132</v>
      </c>
      <c r="O7" s="181">
        <f>(($Q$3*12+$R$3))*(($N$3/7.2546)+($N$4/5.9772))*(($Q$4*100/450)+1)</f>
        <v>177.00749878457722</v>
      </c>
      <c r="P7" s="181">
        <f>(($Q$3*12+$R$3))*(($N$3/7.6364)+($N$4/6.2918))*(($Q$4*100/450)+1)</f>
        <v>168.15714363921001</v>
      </c>
      <c r="Q7" s="181" t="str">
        <f>ROUND(((Q3*12+R3)^2/30.5689)*0.9,0) &amp; " to " &amp; ROUND(((Q3*12+R3)^2/26.5312)*0.9,0)</f>
        <v>148 to 171</v>
      </c>
      <c r="R7" s="181">
        <f>(($Q$3*12+$R$3))*(($N$3/8.8892)+($N$4/7.3344))*((15/450)+1)</f>
        <v>142.80049680836433</v>
      </c>
      <c r="S7" s="255"/>
      <c r="T7" s="255"/>
      <c r="U7" s="256"/>
      <c r="V7" s="256"/>
      <c r="W7" s="205"/>
    </row>
    <row r="8" spans="1:24" ht="21.95" customHeight="1" thickBot="1" x14ac:dyDescent="0.3">
      <c r="A8" s="150"/>
      <c r="B8" s="158"/>
      <c r="C8" s="157"/>
      <c r="D8" s="157"/>
      <c r="E8" s="141" t="s">
        <v>962</v>
      </c>
      <c r="F8" s="142">
        <v>0</v>
      </c>
      <c r="G8" s="178">
        <f>IFERROR((VLOOKUP(E8,METs!B$2:C$356,2,FALSE)*3.5*(B$6/2.205)/200)*F8,0)</f>
        <v>0</v>
      </c>
      <c r="H8" s="197"/>
      <c r="I8" s="239"/>
      <c r="J8" s="239"/>
      <c r="K8" s="239"/>
      <c r="L8" s="153"/>
      <c r="M8" s="185" t="s">
        <v>1103</v>
      </c>
      <c r="N8" s="186">
        <v>41.5</v>
      </c>
      <c r="O8" s="180">
        <f>(6.3138*$N$3)*($Q$4*100/340+1)</f>
        <v>46.796399999999998</v>
      </c>
      <c r="P8" s="180">
        <f>(5.9981*$N$3)*($Q$4*100/340+1)</f>
        <v>44.456505882352943</v>
      </c>
      <c r="Q8" s="180">
        <f>0.9078*$Q$4*100+3.2719*$N$3+10.8771</f>
        <v>51.936400000000006</v>
      </c>
      <c r="R8" s="180">
        <f>5.53*N3</f>
        <v>38.71</v>
      </c>
      <c r="S8" s="208">
        <f>(1-($N8/O8))*-1</f>
        <v>-0.11317964629757837</v>
      </c>
      <c r="T8" s="217">
        <f>(1-($N8/P8))*-1</f>
        <v>-6.6503334521540336E-2</v>
      </c>
      <c r="U8" s="208">
        <f t="shared" ref="U8:V17" si="0">(1-($N8/Q8))*-1</f>
        <v>-0.2009457721366904</v>
      </c>
      <c r="V8" s="208">
        <f>(1-($N8/R8))*-1</f>
        <v>7.2074399380005039E-2</v>
      </c>
      <c r="W8" s="205"/>
      <c r="X8" s="155" t="s">
        <v>1098</v>
      </c>
    </row>
    <row r="9" spans="1:24" ht="21.95" customHeight="1" thickBot="1" x14ac:dyDescent="0.3">
      <c r="A9" s="159"/>
      <c r="B9" s="153"/>
      <c r="C9" s="153"/>
      <c r="D9" s="153"/>
      <c r="E9" s="232" t="s">
        <v>666</v>
      </c>
      <c r="F9" s="232"/>
      <c r="G9" s="179">
        <f>SUM(G4:G8)</f>
        <v>304.46428571428572</v>
      </c>
      <c r="H9" s="193"/>
      <c r="I9" s="239"/>
      <c r="J9" s="239"/>
      <c r="K9" s="239"/>
      <c r="L9" s="153"/>
      <c r="M9" s="185" t="s">
        <v>1104</v>
      </c>
      <c r="N9" s="186">
        <v>48.25</v>
      </c>
      <c r="O9" s="180"/>
      <c r="P9" s="180"/>
      <c r="Q9" s="180">
        <f>1.0375*$Q$4*100+3.7393*$N$3+12.431</f>
        <v>59.356099999999998</v>
      </c>
      <c r="R9" s="180"/>
      <c r="S9" s="208"/>
      <c r="T9" s="208"/>
      <c r="U9" s="208">
        <f t="shared" si="0"/>
        <v>-0.18710966522396177</v>
      </c>
      <c r="V9" s="208"/>
      <c r="W9" s="205"/>
      <c r="X9" s="155"/>
    </row>
    <row r="10" spans="1:24" ht="21.95" customHeight="1" thickBot="1" x14ac:dyDescent="0.3">
      <c r="A10" s="159"/>
      <c r="B10" s="153"/>
      <c r="C10" s="153"/>
      <c r="D10" s="153"/>
      <c r="E10" s="232" t="s">
        <v>1012</v>
      </c>
      <c r="F10" s="233"/>
      <c r="G10" s="227"/>
      <c r="H10" s="194"/>
      <c r="I10" s="239"/>
      <c r="J10" s="239"/>
      <c r="K10" s="239"/>
      <c r="L10" s="153"/>
      <c r="M10" s="185" t="s">
        <v>1105</v>
      </c>
      <c r="N10" s="186">
        <v>20.5</v>
      </c>
      <c r="O10" s="180"/>
      <c r="P10" s="180"/>
      <c r="Q10" s="180">
        <f>0.42*$Q$4*100+1.5137*$N$3+5.0323</f>
        <v>24.028199999999998</v>
      </c>
      <c r="R10" s="180"/>
      <c r="S10" s="208"/>
      <c r="T10" s="208"/>
      <c r="U10" s="208">
        <f t="shared" si="0"/>
        <v>-0.1468358012668447</v>
      </c>
      <c r="V10" s="208"/>
      <c r="W10" s="205"/>
      <c r="X10" s="155"/>
    </row>
    <row r="11" spans="1:24" ht="19.5" thickBot="1" x14ac:dyDescent="0.3">
      <c r="A11" s="240" t="s">
        <v>658</v>
      </c>
      <c r="B11" s="240"/>
      <c r="C11" s="240"/>
      <c r="D11" s="212"/>
      <c r="E11" s="231" t="s">
        <v>660</v>
      </c>
      <c r="F11" s="231"/>
      <c r="G11" s="231"/>
      <c r="H11" s="226"/>
      <c r="I11" s="231" t="s">
        <v>995</v>
      </c>
      <c r="J11" s="231"/>
      <c r="K11" s="231"/>
      <c r="L11" s="153"/>
      <c r="M11" s="185" t="s">
        <v>1106</v>
      </c>
      <c r="N11" s="186">
        <v>33</v>
      </c>
      <c r="O11" s="180"/>
      <c r="P11" s="180"/>
      <c r="Q11" s="180">
        <f>0.6412*$Q$4*100+2.3111*$N$3+7.6829</f>
        <v>36.684600000000003</v>
      </c>
      <c r="R11" s="180"/>
      <c r="S11" s="208"/>
      <c r="T11" s="208"/>
      <c r="U11" s="208">
        <f t="shared" si="0"/>
        <v>-0.10043996663450061</v>
      </c>
      <c r="V11" s="208"/>
      <c r="W11" s="205"/>
      <c r="X11" s="155"/>
    </row>
    <row r="12" spans="1:24" ht="19.5" thickBot="1" x14ac:dyDescent="0.3">
      <c r="A12" s="240"/>
      <c r="B12" s="240"/>
      <c r="C12" s="240"/>
      <c r="D12" s="212"/>
      <c r="E12" s="231"/>
      <c r="F12" s="231"/>
      <c r="G12" s="231"/>
      <c r="H12" s="226"/>
      <c r="I12" s="231"/>
      <c r="J12" s="231"/>
      <c r="K12" s="231"/>
      <c r="L12" s="187"/>
      <c r="M12" s="185" t="s">
        <v>1107</v>
      </c>
      <c r="N12" s="186">
        <v>38</v>
      </c>
      <c r="O12" s="180"/>
      <c r="P12" s="180"/>
      <c r="Q12" s="180">
        <f>0.8015*$Q$4*100+2.8888*$N$3+9.6037</f>
        <v>45.8553</v>
      </c>
      <c r="R12" s="180"/>
      <c r="S12" s="208"/>
      <c r="T12" s="208"/>
      <c r="U12" s="208">
        <f t="shared" si="0"/>
        <v>-0.17130626121735115</v>
      </c>
      <c r="V12" s="208"/>
      <c r="W12" s="205"/>
      <c r="X12" s="155"/>
    </row>
    <row r="13" spans="1:24" ht="21.95" customHeight="1" thickBot="1" x14ac:dyDescent="0.3">
      <c r="A13" s="241">
        <f>IF(B7="",(10*(B6/2.205))+(6.25*((B5*12+C5)*2.54))-(5*B3)+(IF(B4="Male",5,-161)),370+21.6*(1-B7)*B6/2.205)</f>
        <v>1663.0612244897959</v>
      </c>
      <c r="B13" s="242"/>
      <c r="C13" s="243"/>
      <c r="D13" s="196"/>
      <c r="E13" s="241">
        <f>IF(G10="",A13*1.15+G9,A13*1.15+G10)</f>
        <v>2216.9846938775509</v>
      </c>
      <c r="F13" s="242"/>
      <c r="G13" s="243"/>
      <c r="H13" s="196"/>
      <c r="I13" s="247">
        <f>IF(J20=1,E13*0.8,IF(J20=2,E13,E13*1.1))</f>
        <v>2216.9846938775509</v>
      </c>
      <c r="J13" s="248"/>
      <c r="K13" s="249"/>
      <c r="L13" s="187"/>
      <c r="M13" s="185" t="s">
        <v>1108</v>
      </c>
      <c r="N13" s="186">
        <v>14.25</v>
      </c>
      <c r="O13" s="180">
        <f>(2.3008*$N$3)*($Q$4*100/265+1)</f>
        <v>17.321116981132079</v>
      </c>
      <c r="P13" s="180">
        <f>(2.1858*$N$3)*($Q$4*100/265+1)</f>
        <v>16.455362264150942</v>
      </c>
      <c r="Q13" s="180">
        <f>0.36*Q8</f>
        <v>18.697104000000003</v>
      </c>
      <c r="R13" s="180">
        <f>1.87*N3</f>
        <v>13.09</v>
      </c>
      <c r="S13" s="208">
        <f>(1-($N13/O13))*-1</f>
        <v>-0.1773047883965827</v>
      </c>
      <c r="T13" s="208">
        <f t="shared" ref="S13:T16" si="1">(1-($N13/P13))*-1</f>
        <v>-0.13402088806974888</v>
      </c>
      <c r="U13" s="208">
        <f t="shared" si="0"/>
        <v>-0.23784988306210431</v>
      </c>
      <c r="V13" s="208">
        <f>(1-($N13/R13))*-1</f>
        <v>8.8617265087853392E-2</v>
      </c>
      <c r="W13" s="205"/>
      <c r="X13" s="155" t="s">
        <v>1093</v>
      </c>
    </row>
    <row r="14" spans="1:24" ht="21.95" customHeight="1" thickBot="1" x14ac:dyDescent="0.3">
      <c r="A14" s="244"/>
      <c r="B14" s="245"/>
      <c r="C14" s="246"/>
      <c r="D14" s="195"/>
      <c r="E14" s="244"/>
      <c r="F14" s="245"/>
      <c r="G14" s="246"/>
      <c r="H14" s="195"/>
      <c r="I14" s="250"/>
      <c r="J14" s="251"/>
      <c r="K14" s="252"/>
      <c r="L14" s="187"/>
      <c r="M14" s="185" t="s">
        <v>1109</v>
      </c>
      <c r="N14" s="186">
        <v>12</v>
      </c>
      <c r="O14" s="180">
        <f>(1.8514*$N$3)*($Q$4*100/340+1)</f>
        <v>13.722141176470588</v>
      </c>
      <c r="P14" s="180">
        <f>(1.7588*$N$3)*($Q$4*100/340+1)</f>
        <v>13.035811764705882</v>
      </c>
      <c r="Q14" s="180">
        <f>0.806*Q13</f>
        <v>15.069865824000003</v>
      </c>
      <c r="R14" s="180">
        <f>1.73*N3</f>
        <v>12.11</v>
      </c>
      <c r="S14" s="208">
        <f t="shared" si="1"/>
        <v>-0.12550090793582203</v>
      </c>
      <c r="T14" s="208">
        <f t="shared" si="1"/>
        <v>-7.945893845370755E-2</v>
      </c>
      <c r="U14" s="208">
        <f t="shared" si="0"/>
        <v>-0.20370890224589711</v>
      </c>
      <c r="V14" s="208">
        <f>(1-($N14/R14))*-1</f>
        <v>-9.0834021469858861E-3</v>
      </c>
      <c r="W14" s="205"/>
      <c r="X14" s="155" t="s">
        <v>1094</v>
      </c>
    </row>
    <row r="15" spans="1:24" ht="21.95" customHeight="1" thickBot="1" x14ac:dyDescent="0.3">
      <c r="A15" s="235" t="str">
        <f>IF(B7="","Calculated via 'Mifflin-St Jeor' eq.","Calculated via 'Katch-McArdle' eq.")</f>
        <v>Calculated via 'Katch-McArdle' eq.</v>
      </c>
      <c r="B15" s="236"/>
      <c r="C15" s="236"/>
      <c r="D15" s="198"/>
      <c r="E15" s="254" t="s">
        <v>671</v>
      </c>
      <c r="F15" s="254"/>
      <c r="G15" s="254"/>
      <c r="H15" s="191"/>
      <c r="I15" s="160" t="s">
        <v>124</v>
      </c>
      <c r="J15" s="160" t="s">
        <v>82</v>
      </c>
      <c r="K15" s="160" t="s">
        <v>121</v>
      </c>
      <c r="L15" s="153"/>
      <c r="M15" s="185" t="s">
        <v>1110</v>
      </c>
      <c r="N15" s="186">
        <v>15.75</v>
      </c>
      <c r="O15" s="180">
        <f>(2.2574*$N$3)*($Q$4*100/340+1)</f>
        <v>16.731317647058823</v>
      </c>
      <c r="P15" s="180">
        <f>(2.1858*$N$3)*($Q$4*100/340+1)</f>
        <v>16.200635294117646</v>
      </c>
      <c r="Q15" s="180">
        <f>0.36*Q8</f>
        <v>18.697104000000003</v>
      </c>
      <c r="R15" s="180">
        <f>2.19*N3</f>
        <v>15.33</v>
      </c>
      <c r="S15" s="208">
        <f t="shared" si="1"/>
        <v>-5.8651546026401991E-2</v>
      </c>
      <c r="T15" s="208">
        <f t="shared" si="1"/>
        <v>-2.781590264434064E-2</v>
      </c>
      <c r="U15" s="208">
        <f t="shared" si="0"/>
        <v>-0.15762355496337843</v>
      </c>
      <c r="V15" s="208">
        <f t="shared" si="0"/>
        <v>2.739726027397249E-2</v>
      </c>
      <c r="W15" s="205"/>
      <c r="X15" s="155" t="s">
        <v>1095</v>
      </c>
    </row>
    <row r="16" spans="1:24" ht="21.95" customHeight="1" thickBot="1" x14ac:dyDescent="0.3">
      <c r="A16" s="161"/>
      <c r="B16" s="153"/>
      <c r="C16" s="153"/>
      <c r="D16" s="153"/>
      <c r="E16" s="153"/>
      <c r="F16" s="153"/>
      <c r="G16" s="153"/>
      <c r="H16" s="153"/>
      <c r="I16" s="182">
        <f>(I13-(K16*4)-(J16*4))/9</f>
        <v>53.01289157638363</v>
      </c>
      <c r="J16" s="183">
        <f>(B6/2.205*3)+(G9/4)+(I13-E13)/4</f>
        <v>300.60586734693879</v>
      </c>
      <c r="K16" s="184">
        <f>IF(J20=1,B6/2.205*2.2,B6/2.205*'Studies - Protein-Carb-Fat'!K7)</f>
        <v>134.36130007558577</v>
      </c>
      <c r="L16" s="153"/>
      <c r="M16" s="185" t="s">
        <v>1111</v>
      </c>
      <c r="N16" s="186">
        <v>21</v>
      </c>
      <c r="O16" s="180">
        <f>(2.6785*$N$4)*($Q$4*100/190+1)</f>
        <v>25.163802631578946</v>
      </c>
      <c r="P16" s="180">
        <f>(2.5446*$N$4)*($Q$4*100/190+1)</f>
        <v>23.90584736842105</v>
      </c>
      <c r="Q16" s="180">
        <f>0.53*Q8</f>
        <v>27.526292000000005</v>
      </c>
      <c r="R16" s="180">
        <f>2.51*N4</f>
        <v>21.334999999999997</v>
      </c>
      <c r="S16" s="208">
        <f t="shared" si="1"/>
        <v>-0.16546794189021508</v>
      </c>
      <c r="T16" s="208">
        <f t="shared" si="1"/>
        <v>-0.12155383256816044</v>
      </c>
      <c r="U16" s="208">
        <f t="shared" si="0"/>
        <v>-0.23709303091022949</v>
      </c>
      <c r="V16" s="208">
        <f t="shared" si="0"/>
        <v>-1.5701898289195992E-2</v>
      </c>
      <c r="W16" s="205"/>
      <c r="X16" s="155" t="s">
        <v>1096</v>
      </c>
    </row>
    <row r="17" spans="1:24" ht="21.95" customHeight="1" thickBot="1" x14ac:dyDescent="0.3">
      <c r="A17" s="159"/>
      <c r="B17" s="153"/>
      <c r="C17" s="153"/>
      <c r="D17" s="153"/>
      <c r="E17" s="153"/>
      <c r="F17" s="153"/>
      <c r="G17" s="153"/>
      <c r="H17" s="153"/>
      <c r="I17" s="225">
        <f>I16*9/$I$13</f>
        <v>0.21520943536735346</v>
      </c>
      <c r="J17" s="225">
        <f>J16*4/$I$13</f>
        <v>0.54236886375823024</v>
      </c>
      <c r="K17" s="225">
        <f>K16*4/$I$13</f>
        <v>0.24242170087441633</v>
      </c>
      <c r="L17" s="153"/>
      <c r="M17" s="185" t="s">
        <v>1112</v>
      </c>
      <c r="N17" s="186">
        <v>14.25</v>
      </c>
      <c r="O17" s="180">
        <f>(1.778*$N$4)*($Q$4*100/210+1)</f>
        <v>16.552333333333333</v>
      </c>
      <c r="P17" s="180">
        <f>(1.6891*$N$4)*($Q$4*100/210+1)</f>
        <v>15.724716666666669</v>
      </c>
      <c r="Q17" s="180">
        <f>0.679*Q16</f>
        <v>18.690352268000005</v>
      </c>
      <c r="R17" s="180">
        <f>1.63*N4</f>
        <v>13.854999999999999</v>
      </c>
      <c r="S17" s="208">
        <f>(1-($N17/O17))*-1</f>
        <v>-0.13909418611676094</v>
      </c>
      <c r="T17" s="208">
        <f>(1-($N17/P17))*-1</f>
        <v>-9.3783353807116998E-2</v>
      </c>
      <c r="U17" s="208">
        <f t="shared" si="0"/>
        <v>-0.23757456276532518</v>
      </c>
      <c r="V17" s="208">
        <f t="shared" si="0"/>
        <v>2.850956333453647E-2</v>
      </c>
      <c r="W17" s="205"/>
      <c r="X17" s="155" t="s">
        <v>1097</v>
      </c>
    </row>
    <row r="18" spans="1:24" ht="21.95" customHeight="1" thickBot="1" x14ac:dyDescent="0.3">
      <c r="A18" s="162"/>
      <c r="B18" s="163"/>
      <c r="C18" s="163"/>
      <c r="D18" s="163"/>
      <c r="E18" s="163"/>
      <c r="F18" s="163"/>
      <c r="G18" s="163"/>
      <c r="H18" s="163"/>
      <c r="I18" s="164"/>
      <c r="J18" s="165"/>
      <c r="K18" s="166"/>
      <c r="L18" s="163"/>
      <c r="M18" s="206"/>
      <c r="N18" s="206"/>
      <c r="O18" s="206"/>
      <c r="P18" s="206"/>
      <c r="Q18" s="206"/>
      <c r="R18" s="206"/>
      <c r="S18" s="206"/>
      <c r="T18" s="206"/>
      <c r="U18" s="206"/>
      <c r="V18" s="206"/>
      <c r="W18" s="207"/>
    </row>
    <row r="19" spans="1:24" x14ac:dyDescent="0.25">
      <c r="I19" s="167"/>
      <c r="J19" s="168"/>
      <c r="K19" s="149"/>
    </row>
    <row r="20" spans="1:24" ht="15" customHeight="1" x14ac:dyDescent="0.25">
      <c r="A20" s="169" t="s">
        <v>1015</v>
      </c>
      <c r="E20" s="230" t="s">
        <v>1030</v>
      </c>
      <c r="F20" s="230"/>
      <c r="I20" s="155" t="s">
        <v>992</v>
      </c>
      <c r="J20" s="224">
        <f>IF(J3="Lose Weight (Lose Fat/Maintain Muscle)",1,IF(J3="Maintain Weight (Lose Fat/Gain Muscle)",2,3))</f>
        <v>2</v>
      </c>
      <c r="K20" s="223" t="s">
        <v>1013</v>
      </c>
      <c r="N20" s="211" t="s">
        <v>1118</v>
      </c>
      <c r="O20" s="211"/>
    </row>
    <row r="21" spans="1:24" ht="15" customHeight="1" x14ac:dyDescent="0.25">
      <c r="A21" s="167" t="s">
        <v>1016</v>
      </c>
      <c r="E21" s="228" t="s">
        <v>1031</v>
      </c>
      <c r="F21" s="228"/>
      <c r="I21" s="155" t="s">
        <v>991</v>
      </c>
      <c r="J21" s="155"/>
      <c r="K21" s="223" t="s">
        <v>1025</v>
      </c>
      <c r="N21" s="211"/>
      <c r="O21" s="211"/>
    </row>
    <row r="22" spans="1:24" ht="16.5" customHeight="1" x14ac:dyDescent="0.25">
      <c r="A22" s="167" t="s">
        <v>1017</v>
      </c>
      <c r="E22" s="228"/>
      <c r="F22" s="228"/>
      <c r="I22" s="155" t="s">
        <v>993</v>
      </c>
      <c r="J22" s="155"/>
      <c r="K22" s="223" t="s">
        <v>1014</v>
      </c>
    </row>
    <row r="23" spans="1:24" x14ac:dyDescent="0.25">
      <c r="A23" s="167" t="s">
        <v>1018</v>
      </c>
      <c r="E23" s="229" t="s">
        <v>1032</v>
      </c>
      <c r="F23" s="229"/>
    </row>
    <row r="24" spans="1:24" x14ac:dyDescent="0.25">
      <c r="A24" s="167" t="s">
        <v>1019</v>
      </c>
      <c r="I24" s="170"/>
    </row>
    <row r="25" spans="1:24" ht="15" customHeight="1" x14ac:dyDescent="0.25">
      <c r="A25" s="167"/>
    </row>
    <row r="26" spans="1:24" x14ac:dyDescent="0.25">
      <c r="A26" s="169" t="s">
        <v>1020</v>
      </c>
      <c r="I26" s="149"/>
      <c r="J26" s="171"/>
      <c r="K26" s="171"/>
    </row>
    <row r="27" spans="1:24" x14ac:dyDescent="0.25">
      <c r="A27" s="167" t="s">
        <v>1021</v>
      </c>
      <c r="I27" s="172"/>
      <c r="J27" s="172"/>
      <c r="K27" s="172"/>
    </row>
    <row r="28" spans="1:24" x14ac:dyDescent="0.25">
      <c r="A28" s="167"/>
    </row>
    <row r="29" spans="1:24" x14ac:dyDescent="0.25">
      <c r="A29" s="173" t="s">
        <v>1026</v>
      </c>
    </row>
    <row r="30" spans="1:24" x14ac:dyDescent="0.25">
      <c r="A30" s="173" t="s">
        <v>1027</v>
      </c>
    </row>
    <row r="31" spans="1:24" x14ac:dyDescent="0.25">
      <c r="A31" s="173" t="s">
        <v>1028</v>
      </c>
    </row>
    <row r="32" spans="1:24" x14ac:dyDescent="0.25">
      <c r="A32" s="173" t="s">
        <v>1029</v>
      </c>
    </row>
  </sheetData>
  <mergeCells count="24">
    <mergeCell ref="T6:T7"/>
    <mergeCell ref="U6:U7"/>
    <mergeCell ref="V6:V7"/>
    <mergeCell ref="S6:S7"/>
    <mergeCell ref="M2:R2"/>
    <mergeCell ref="A1:K1"/>
    <mergeCell ref="A15:C15"/>
    <mergeCell ref="E9:F9"/>
    <mergeCell ref="A2:C2"/>
    <mergeCell ref="I4:K10"/>
    <mergeCell ref="E2:G2"/>
    <mergeCell ref="I2:K2"/>
    <mergeCell ref="A11:C12"/>
    <mergeCell ref="I11:K12"/>
    <mergeCell ref="A13:C14"/>
    <mergeCell ref="E13:G14"/>
    <mergeCell ref="I13:K14"/>
    <mergeCell ref="J3:K3"/>
    <mergeCell ref="E15:G15"/>
    <mergeCell ref="E21:F22"/>
    <mergeCell ref="E23:F23"/>
    <mergeCell ref="E20:F20"/>
    <mergeCell ref="E11:G12"/>
    <mergeCell ref="E10:F10"/>
  </mergeCells>
  <conditionalFormatting sqref="G9:H9">
    <cfRule type="expression" dxfId="2" priority="6">
      <formula>NOT(ISBLANK($G$10))</formula>
    </cfRule>
  </conditionalFormatting>
  <conditionalFormatting sqref="U9:U12 S8:V8 S13:V17">
    <cfRule type="cellIs" dxfId="1" priority="3" operator="between">
      <formula>-100</formula>
      <formula>0</formula>
    </cfRule>
    <cfRule type="cellIs" dxfId="0" priority="4" operator="between">
      <formula>0</formula>
      <formula>100</formula>
    </cfRule>
  </conditionalFormatting>
  <dataValidations count="3">
    <dataValidation type="list" allowBlank="1" showInputMessage="1" showErrorMessage="1" promptTitle="Select Goal" prompt=" " sqref="J3:K3" xr:uid="{34065FC0-31B8-4A88-A387-AB8234A2674F}">
      <formula1>"Lose Weight (Lose Fat/Maintain Muscle), Maintain Weight (Lose Fat/Gain Muscle), Gain Weight (Muscle)"</formula1>
    </dataValidation>
    <dataValidation type="list" allowBlank="1" showInputMessage="1" showErrorMessage="1" promptTitle="Select Time" prompt=" " sqref="F4:F8" xr:uid="{6DD3932E-BA75-4AE6-A63F-08AF12D8E390}">
      <formula1>"0,15,30,45,60,90,120"</formula1>
    </dataValidation>
    <dataValidation type="list" allowBlank="1" showInputMessage="1" showErrorMessage="1" sqref="B4" xr:uid="{52F95A3A-3BF5-4B76-8D87-1BB8418CCB06}">
      <formula1>_options8</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7" r:id="rId4" name="Label 5">
              <controlPr defaultSize="0" autoFill="0" autoLine="0" autoPict="0">
                <anchor moveWithCells="1">
                  <from>
                    <xdr:col>1</xdr:col>
                    <xdr:colOff>390525</xdr:colOff>
                    <xdr:row>5</xdr:row>
                    <xdr:rowOff>76200</xdr:rowOff>
                  </from>
                  <to>
                    <xdr:col>1</xdr:col>
                    <xdr:colOff>561975</xdr:colOff>
                    <xdr:row>5</xdr:row>
                    <xdr:rowOff>238125</xdr:rowOff>
                  </to>
                </anchor>
              </controlPr>
            </control>
          </mc:Choice>
        </mc:AlternateContent>
        <mc:AlternateContent xmlns:mc="http://schemas.openxmlformats.org/markup-compatibility/2006">
          <mc:Choice Requires="x14">
            <control shapeId="3075" r:id="rId5" name="Label 3">
              <controlPr defaultSize="0" autoFill="0" autoLine="0" autoPict="0">
                <anchor moveWithCells="1">
                  <from>
                    <xdr:col>2</xdr:col>
                    <xdr:colOff>390525</xdr:colOff>
                    <xdr:row>4</xdr:row>
                    <xdr:rowOff>76200</xdr:rowOff>
                  </from>
                  <to>
                    <xdr:col>3</xdr:col>
                    <xdr:colOff>9525</xdr:colOff>
                    <xdr:row>4</xdr:row>
                    <xdr:rowOff>238125</xdr:rowOff>
                  </to>
                </anchor>
              </controlPr>
            </control>
          </mc:Choice>
        </mc:AlternateContent>
        <mc:AlternateContent xmlns:mc="http://schemas.openxmlformats.org/markup-compatibility/2006">
          <mc:Choice Requires="x14">
            <control shapeId="3076" r:id="rId6" name="Label 4">
              <controlPr defaultSize="0" autoFill="0" autoLine="0" autoPict="0">
                <anchor moveWithCells="1">
                  <from>
                    <xdr:col>1</xdr:col>
                    <xdr:colOff>419100</xdr:colOff>
                    <xdr:row>4</xdr:row>
                    <xdr:rowOff>76200</xdr:rowOff>
                  </from>
                  <to>
                    <xdr:col>2</xdr:col>
                    <xdr:colOff>104775</xdr:colOff>
                    <xdr:row>4</xdr:row>
                    <xdr:rowOff>247650</xdr:rowOff>
                  </to>
                </anchor>
              </controlPr>
            </control>
          </mc:Choice>
        </mc:AlternateContent>
        <mc:AlternateContent xmlns:mc="http://schemas.openxmlformats.org/markup-compatibility/2006">
          <mc:Choice Requires="x14">
            <control shapeId="3086" r:id="rId7" name="Label 14">
              <controlPr defaultSize="0" autoFill="0" autoLine="0" autoPict="0">
                <anchor moveWithCells="1">
                  <from>
                    <xdr:col>17</xdr:col>
                    <xdr:colOff>457200</xdr:colOff>
                    <xdr:row>2</xdr:row>
                    <xdr:rowOff>76200</xdr:rowOff>
                  </from>
                  <to>
                    <xdr:col>17</xdr:col>
                    <xdr:colOff>638175</xdr:colOff>
                    <xdr:row>2</xdr:row>
                    <xdr:rowOff>238125</xdr:rowOff>
                  </to>
                </anchor>
              </controlPr>
            </control>
          </mc:Choice>
        </mc:AlternateContent>
        <mc:AlternateContent xmlns:mc="http://schemas.openxmlformats.org/markup-compatibility/2006">
          <mc:Choice Requires="x14">
            <control shapeId="3087" r:id="rId8" name="Label 15">
              <controlPr defaultSize="0" autoFill="0" autoLine="0" autoPict="0">
                <anchor moveWithCells="1">
                  <from>
                    <xdr:col>16</xdr:col>
                    <xdr:colOff>438150</xdr:colOff>
                    <xdr:row>2</xdr:row>
                    <xdr:rowOff>76200</xdr:rowOff>
                  </from>
                  <to>
                    <xdr:col>17</xdr:col>
                    <xdr:colOff>66675</xdr:colOff>
                    <xdr:row>2</xdr:row>
                    <xdr:rowOff>247650</xdr:rowOff>
                  </to>
                </anchor>
              </controlPr>
            </control>
          </mc:Choice>
        </mc:AlternateContent>
        <mc:AlternateContent xmlns:mc="http://schemas.openxmlformats.org/markup-compatibility/2006">
          <mc:Choice Requires="x14">
            <control shapeId="3088" r:id="rId9" name="Label 16">
              <controlPr defaultSize="0" autoFill="0" autoLine="0" autoPict="0">
                <anchor moveWithCells="1">
                  <from>
                    <xdr:col>13</xdr:col>
                    <xdr:colOff>485775</xdr:colOff>
                    <xdr:row>2</xdr:row>
                    <xdr:rowOff>85725</xdr:rowOff>
                  </from>
                  <to>
                    <xdr:col>13</xdr:col>
                    <xdr:colOff>666750</xdr:colOff>
                    <xdr:row>2</xdr:row>
                    <xdr:rowOff>247650</xdr:rowOff>
                  </to>
                </anchor>
              </controlPr>
            </control>
          </mc:Choice>
        </mc:AlternateContent>
        <mc:AlternateContent xmlns:mc="http://schemas.openxmlformats.org/markup-compatibility/2006">
          <mc:Choice Requires="x14">
            <control shapeId="3089" r:id="rId10" name="Label 17">
              <controlPr defaultSize="0" autoFill="0" autoLine="0" autoPict="0">
                <anchor moveWithCells="1">
                  <from>
                    <xdr:col>13</xdr:col>
                    <xdr:colOff>485775</xdr:colOff>
                    <xdr:row>3</xdr:row>
                    <xdr:rowOff>76200</xdr:rowOff>
                  </from>
                  <to>
                    <xdr:col>13</xdr:col>
                    <xdr:colOff>666750</xdr:colOff>
                    <xdr:row>3</xdr:row>
                    <xdr:rowOff>238125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promptTitle="Select Activity" prompt=" " xr:uid="{54101D46-0CFC-4596-83C6-550D794C9790}">
          <x14:formula1>
            <xm:f>METs!$B$2:$B$356</xm:f>
          </x14:formula1>
          <xm:sqref>E4:E8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71DF-0F10-4EA2-82C4-75C56AAE590B}">
  <sheetPr codeName="Sheet1"/>
  <dimension ref="A1:O145"/>
  <sheetViews>
    <sheetView tabSelected="1" zoomScale="80" zoomScaleNormal="80" workbookViewId="0"/>
  </sheetViews>
  <sheetFormatPr defaultColWidth="12.5703125" defaultRowHeight="15.75" x14ac:dyDescent="0.25"/>
  <cols>
    <col min="1" max="1" width="16.85546875" style="1" customWidth="1"/>
    <col min="2" max="2" width="17.28515625" style="1" customWidth="1"/>
    <col min="3" max="3" width="16.28515625" style="1" customWidth="1"/>
    <col min="4" max="10" width="15.7109375" style="1" customWidth="1"/>
    <col min="11" max="11" width="9.7109375" style="1" customWidth="1"/>
    <col min="12" max="12" width="21.140625" style="1" customWidth="1"/>
    <col min="13" max="13" width="85" style="1" customWidth="1"/>
    <col min="14" max="14" width="26.28515625" style="1" customWidth="1"/>
    <col min="15" max="16384" width="12.5703125" style="1"/>
  </cols>
  <sheetData>
    <row r="1" spans="1:14" ht="30" customHeight="1" thickBot="1" x14ac:dyDescent="0.3"/>
    <row r="2" spans="1:14" ht="27" customHeight="1" thickBot="1" x14ac:dyDescent="0.6">
      <c r="A2" s="271" t="s">
        <v>121</v>
      </c>
      <c r="B2" s="272"/>
      <c r="C2" s="272"/>
      <c r="D2" s="272"/>
      <c r="E2" s="272"/>
      <c r="F2" s="272"/>
      <c r="G2" s="272"/>
      <c r="H2" s="272"/>
      <c r="I2" s="272"/>
      <c r="J2" s="273"/>
      <c r="K2" s="13"/>
      <c r="L2" s="13"/>
      <c r="M2" s="13"/>
    </row>
    <row r="3" spans="1:14" ht="89.25" customHeight="1" x14ac:dyDescent="0.3">
      <c r="A3" s="14" t="s">
        <v>27</v>
      </c>
      <c r="B3" s="15" t="s">
        <v>133</v>
      </c>
      <c r="C3" s="16" t="s">
        <v>134</v>
      </c>
      <c r="D3" s="16" t="s">
        <v>135</v>
      </c>
      <c r="E3" s="16" t="s">
        <v>136</v>
      </c>
      <c r="F3" s="16" t="s">
        <v>137</v>
      </c>
      <c r="G3" s="16" t="s">
        <v>138</v>
      </c>
      <c r="H3" s="16" t="s">
        <v>139</v>
      </c>
      <c r="I3" s="16" t="s">
        <v>9</v>
      </c>
      <c r="J3" s="16" t="s">
        <v>7</v>
      </c>
      <c r="K3" s="17"/>
      <c r="L3" s="18"/>
      <c r="M3" s="13"/>
    </row>
    <row r="4" spans="1:14" ht="17.25" customHeight="1" x14ac:dyDescent="0.3">
      <c r="A4" s="19" t="s">
        <v>1</v>
      </c>
      <c r="B4" s="20" t="s">
        <v>13</v>
      </c>
      <c r="C4" s="20" t="s">
        <v>24</v>
      </c>
      <c r="D4" s="20" t="s">
        <v>12</v>
      </c>
      <c r="E4" s="20" t="s">
        <v>6</v>
      </c>
      <c r="F4" s="20" t="s">
        <v>14</v>
      </c>
      <c r="G4" s="20" t="s">
        <v>25</v>
      </c>
      <c r="H4" s="20" t="s">
        <v>11</v>
      </c>
      <c r="I4" s="20" t="s">
        <v>10</v>
      </c>
      <c r="J4" s="20" t="s">
        <v>8</v>
      </c>
      <c r="K4" s="21"/>
      <c r="L4" s="13"/>
      <c r="M4" s="13"/>
    </row>
    <row r="5" spans="1:14" ht="17.25" customHeight="1" thickBot="1" x14ac:dyDescent="0.35">
      <c r="A5" s="22" t="s">
        <v>2</v>
      </c>
      <c r="B5" s="66">
        <v>1988</v>
      </c>
      <c r="C5" s="67">
        <v>1992</v>
      </c>
      <c r="D5" s="66">
        <v>1992</v>
      </c>
      <c r="E5" s="66">
        <v>1995</v>
      </c>
      <c r="F5" s="66">
        <v>2006</v>
      </c>
      <c r="G5" s="67">
        <v>2006</v>
      </c>
      <c r="H5" s="66">
        <v>2011</v>
      </c>
      <c r="I5" s="66">
        <v>2016</v>
      </c>
      <c r="J5" s="66">
        <v>2016</v>
      </c>
      <c r="K5" s="18"/>
      <c r="M5" s="13"/>
    </row>
    <row r="6" spans="1:14" ht="20.25" customHeight="1" x14ac:dyDescent="0.3">
      <c r="A6" s="24" t="s">
        <v>0</v>
      </c>
      <c r="B6" s="48" t="s">
        <v>35</v>
      </c>
      <c r="C6" s="286" t="s">
        <v>34</v>
      </c>
      <c r="D6" s="48" t="s">
        <v>33</v>
      </c>
      <c r="E6" s="48" t="s">
        <v>32</v>
      </c>
      <c r="F6" s="48" t="s">
        <v>31</v>
      </c>
      <c r="G6" s="48" t="s">
        <v>30</v>
      </c>
      <c r="H6" s="48" t="s">
        <v>29</v>
      </c>
      <c r="I6" s="48" t="s">
        <v>28</v>
      </c>
      <c r="J6" s="48" t="s">
        <v>26</v>
      </c>
      <c r="K6" s="134" t="s">
        <v>40</v>
      </c>
      <c r="L6" s="264" t="s">
        <v>39</v>
      </c>
      <c r="M6" s="13"/>
    </row>
    <row r="7" spans="1:14" ht="15.75" customHeight="1" thickBot="1" x14ac:dyDescent="0.35">
      <c r="A7" s="27" t="s">
        <v>36</v>
      </c>
      <c r="B7" s="28">
        <v>1.6</v>
      </c>
      <c r="C7" s="28">
        <v>1.76</v>
      </c>
      <c r="D7" s="28">
        <v>1.7</v>
      </c>
      <c r="E7" s="28">
        <v>1.8</v>
      </c>
      <c r="F7" s="28">
        <v>1.8</v>
      </c>
      <c r="G7" s="28">
        <v>1.7</v>
      </c>
      <c r="H7" s="47">
        <v>2</v>
      </c>
      <c r="I7" s="28">
        <v>1.6</v>
      </c>
      <c r="J7" s="29">
        <v>2.2000000000000002</v>
      </c>
      <c r="K7" s="76">
        <f>AVERAGE(B7:J7)</f>
        <v>1.7955555555555556</v>
      </c>
      <c r="L7" s="265"/>
      <c r="M7" s="13"/>
    </row>
    <row r="8" spans="1:14" ht="15.75" customHeight="1" x14ac:dyDescent="0.3">
      <c r="A8" s="27" t="s">
        <v>37</v>
      </c>
      <c r="B8" s="28">
        <f>AVERAGE(B7,B9)</f>
        <v>1.6</v>
      </c>
      <c r="C8" s="28">
        <f>AVERAGE(C7,C9)</f>
        <v>1.76</v>
      </c>
      <c r="D8" s="28">
        <f t="shared" ref="D8" si="0">AVERAGE(D7,D9)</f>
        <v>1.65</v>
      </c>
      <c r="E8" s="28">
        <f t="shared" ref="E8:J8" si="1">AVERAGE(E7,E9)</f>
        <v>1.6</v>
      </c>
      <c r="F8" s="28">
        <f>AVERAGE(F7,F9)</f>
        <v>1.7000000000000002</v>
      </c>
      <c r="G8" s="28">
        <f t="shared" ref="G8" si="2">AVERAGE(G7,G9)</f>
        <v>1.45</v>
      </c>
      <c r="H8" s="47">
        <f>AVERAGE(H7,H9)</f>
        <v>1.65</v>
      </c>
      <c r="I8" s="28">
        <f>AVERAGE(I7,I9)</f>
        <v>1.4</v>
      </c>
      <c r="J8" s="29">
        <f t="shared" si="1"/>
        <v>1.85</v>
      </c>
      <c r="K8" s="76">
        <f>AVERAGE(B8:J8)</f>
        <v>1.6288888888888886</v>
      </c>
      <c r="L8" s="268" t="str">
        <f>ROUND('Calorie Breakdown'!B6/2.205*K9,0) &amp; " - " &amp; ROUND('Calorie Breakdown'!B6/2.205*K7,0) &amp; "g"</f>
        <v>109 - 134g</v>
      </c>
      <c r="M8" s="281" t="s">
        <v>1129</v>
      </c>
    </row>
    <row r="9" spans="1:14" ht="16.5" customHeight="1" thickBot="1" x14ac:dyDescent="0.35">
      <c r="A9" s="30" t="s">
        <v>38</v>
      </c>
      <c r="B9" s="31">
        <v>1.6</v>
      </c>
      <c r="C9" s="31">
        <v>1.76</v>
      </c>
      <c r="D9" s="31">
        <v>1.6</v>
      </c>
      <c r="E9" s="31">
        <v>1.4</v>
      </c>
      <c r="F9" s="31">
        <v>1.6</v>
      </c>
      <c r="G9" s="31">
        <v>1.2</v>
      </c>
      <c r="H9" s="77">
        <v>1.3</v>
      </c>
      <c r="I9" s="31">
        <v>1.2</v>
      </c>
      <c r="J9" s="32">
        <v>1.5</v>
      </c>
      <c r="K9" s="76">
        <f>AVERAGE(B9:J9)</f>
        <v>1.4622222222222223</v>
      </c>
      <c r="L9" s="269"/>
      <c r="M9" s="281"/>
    </row>
    <row r="10" spans="1:14" ht="12" customHeight="1" x14ac:dyDescent="0.3">
      <c r="A10" s="13"/>
      <c r="B10" s="18"/>
      <c r="C10" s="33"/>
      <c r="D10" s="33"/>
      <c r="E10" s="33"/>
      <c r="F10" s="33"/>
      <c r="G10" s="33"/>
      <c r="H10" s="33"/>
      <c r="I10" s="33"/>
      <c r="J10" s="33"/>
      <c r="K10" s="18"/>
      <c r="L10" s="13"/>
      <c r="M10" s="13"/>
    </row>
    <row r="11" spans="1:14" ht="12" customHeight="1" x14ac:dyDescent="0.3">
      <c r="A11" s="13"/>
      <c r="B11" s="18"/>
      <c r="C11" s="34"/>
      <c r="D11" s="34"/>
      <c r="E11" s="34"/>
      <c r="F11" s="34"/>
      <c r="G11" s="34"/>
      <c r="H11" s="34"/>
      <c r="I11" s="34"/>
      <c r="J11" s="34"/>
      <c r="K11" s="18"/>
      <c r="L11" s="13"/>
      <c r="M11" s="13"/>
    </row>
    <row r="12" spans="1:14" ht="12" customHeight="1" x14ac:dyDescent="0.3">
      <c r="A12" s="13"/>
      <c r="B12" s="13"/>
      <c r="C12" s="35"/>
      <c r="D12" s="35"/>
      <c r="E12" s="35"/>
      <c r="F12" s="35"/>
      <c r="G12" s="35"/>
      <c r="H12" s="35"/>
      <c r="I12" s="35"/>
      <c r="J12" s="35"/>
      <c r="K12" s="13"/>
      <c r="L12" s="36" t="s">
        <v>56</v>
      </c>
      <c r="M12" s="13"/>
    </row>
    <row r="13" spans="1:14" ht="15.75" customHeight="1" x14ac:dyDescent="0.3">
      <c r="A13" s="13"/>
      <c r="B13" s="13"/>
      <c r="C13" s="13"/>
      <c r="D13" s="13"/>
      <c r="E13" s="13"/>
      <c r="F13" s="13"/>
      <c r="G13" s="13"/>
      <c r="H13" s="13"/>
      <c r="I13" s="13"/>
      <c r="J13" s="13"/>
      <c r="K13" s="37">
        <v>1</v>
      </c>
      <c r="L13" s="115" t="s">
        <v>4</v>
      </c>
      <c r="M13" s="5" t="s">
        <v>57</v>
      </c>
      <c r="N13" s="131" t="s">
        <v>1041</v>
      </c>
    </row>
    <row r="14" spans="1:14" ht="15.75" customHeight="1" x14ac:dyDescent="0.3">
      <c r="A14" s="13"/>
      <c r="B14" s="13"/>
      <c r="C14" s="13"/>
      <c r="D14" s="13"/>
      <c r="E14" s="13"/>
      <c r="F14" s="13"/>
      <c r="G14" s="13"/>
      <c r="H14" s="13"/>
      <c r="I14" s="13"/>
      <c r="J14" s="13"/>
      <c r="K14" s="37">
        <v>2</v>
      </c>
      <c r="L14" s="4" t="s">
        <v>3</v>
      </c>
      <c r="M14" s="5" t="s">
        <v>58</v>
      </c>
    </row>
    <row r="15" spans="1:14" ht="15.75" customHeight="1" x14ac:dyDescent="0.3">
      <c r="A15" s="13"/>
      <c r="B15" s="13"/>
      <c r="C15" s="13"/>
      <c r="D15" s="13"/>
      <c r="E15" s="13"/>
      <c r="F15" s="13"/>
      <c r="G15" s="13"/>
      <c r="H15" s="13"/>
      <c r="I15" s="13"/>
      <c r="J15" s="13"/>
      <c r="K15" s="37">
        <v>3</v>
      </c>
      <c r="L15" s="4" t="s">
        <v>5</v>
      </c>
      <c r="M15" s="5" t="s">
        <v>59</v>
      </c>
    </row>
    <row r="16" spans="1:14" ht="15.75" customHeight="1" x14ac:dyDescent="0.3">
      <c r="A16" s="13"/>
      <c r="B16" s="13"/>
      <c r="C16" s="13"/>
      <c r="D16" s="13"/>
      <c r="E16" s="13"/>
      <c r="F16" s="13"/>
      <c r="G16" s="13"/>
      <c r="H16" s="13"/>
      <c r="I16" s="13"/>
      <c r="J16" s="13"/>
      <c r="K16" s="37">
        <v>4</v>
      </c>
      <c r="L16" s="4" t="s">
        <v>15</v>
      </c>
      <c r="M16" s="5" t="s">
        <v>60</v>
      </c>
    </row>
    <row r="17" spans="1:14" ht="15.75" customHeight="1" x14ac:dyDescent="0.3">
      <c r="A17" s="13"/>
      <c r="B17" s="13"/>
      <c r="C17" s="13"/>
      <c r="D17" s="13"/>
      <c r="E17" s="13"/>
      <c r="F17" s="13"/>
      <c r="G17" s="13"/>
      <c r="H17" s="13"/>
      <c r="I17" s="13"/>
      <c r="J17" s="13"/>
      <c r="K17" s="37">
        <v>5</v>
      </c>
      <c r="L17" s="4" t="s">
        <v>16</v>
      </c>
      <c r="M17" s="5" t="s">
        <v>61</v>
      </c>
    </row>
    <row r="18" spans="1:14" ht="15.75" customHeight="1" x14ac:dyDescent="0.3">
      <c r="A18" s="13"/>
      <c r="B18" s="13"/>
      <c r="C18" s="13"/>
      <c r="D18" s="13"/>
      <c r="E18" s="13"/>
      <c r="F18" s="13"/>
      <c r="G18" s="13"/>
      <c r="H18" s="13"/>
      <c r="I18" s="13"/>
      <c r="J18" s="13"/>
      <c r="K18" s="37">
        <v>6</v>
      </c>
      <c r="L18" s="4" t="s">
        <v>17</v>
      </c>
      <c r="M18" s="5" t="s">
        <v>62</v>
      </c>
    </row>
    <row r="19" spans="1:14" ht="15.75" customHeight="1" x14ac:dyDescent="0.3">
      <c r="A19" s="13"/>
      <c r="B19" s="13"/>
      <c r="C19" s="13"/>
      <c r="D19" s="13"/>
      <c r="E19" s="13"/>
      <c r="F19" s="13"/>
      <c r="G19" s="13"/>
      <c r="H19" s="13"/>
      <c r="I19" s="13"/>
      <c r="J19" s="13"/>
      <c r="K19" s="37">
        <v>7</v>
      </c>
      <c r="L19" s="4" t="s">
        <v>18</v>
      </c>
      <c r="M19" s="5" t="s">
        <v>63</v>
      </c>
    </row>
    <row r="20" spans="1:14" ht="15.75" customHeight="1" x14ac:dyDescent="0.3">
      <c r="A20" s="13"/>
      <c r="B20" s="13"/>
      <c r="C20" s="13"/>
      <c r="D20" s="13"/>
      <c r="E20" s="13"/>
      <c r="F20" s="13"/>
      <c r="G20" s="13"/>
      <c r="H20" s="13"/>
      <c r="I20" s="13"/>
      <c r="J20" s="13"/>
      <c r="K20" s="37">
        <v>8</v>
      </c>
      <c r="L20" s="4" t="s">
        <v>19</v>
      </c>
      <c r="M20" s="5" t="s">
        <v>64</v>
      </c>
    </row>
    <row r="21" spans="1:14" ht="15.75" customHeight="1" x14ac:dyDescent="0.3">
      <c r="A21" s="13"/>
      <c r="B21" s="13"/>
      <c r="C21" s="13"/>
      <c r="D21" s="13"/>
      <c r="E21" s="13"/>
      <c r="F21" s="13"/>
      <c r="G21" s="13"/>
      <c r="H21" s="13"/>
      <c r="I21" s="13"/>
      <c r="J21" s="13"/>
      <c r="K21" s="37">
        <v>9</v>
      </c>
      <c r="L21" s="4" t="s">
        <v>20</v>
      </c>
      <c r="M21" s="5" t="s">
        <v>65</v>
      </c>
    </row>
    <row r="22" spans="1:14" ht="15.75" customHeight="1" x14ac:dyDescent="0.3">
      <c r="A22" s="13"/>
      <c r="B22" s="13"/>
      <c r="C22" s="13"/>
      <c r="D22" s="13"/>
      <c r="E22" s="13"/>
      <c r="F22" s="13"/>
      <c r="G22" s="13"/>
      <c r="H22" s="13"/>
      <c r="I22" s="13"/>
      <c r="J22" s="13"/>
      <c r="K22" s="37">
        <v>10</v>
      </c>
      <c r="L22" s="4" t="s">
        <v>21</v>
      </c>
      <c r="M22" s="5" t="s">
        <v>66</v>
      </c>
    </row>
    <row r="23" spans="1:14" ht="15.75" customHeight="1" x14ac:dyDescent="0.3">
      <c r="A23" s="13"/>
      <c r="B23" s="13"/>
      <c r="C23" s="13"/>
      <c r="D23" s="13"/>
      <c r="E23" s="13"/>
      <c r="F23" s="13"/>
      <c r="G23" s="13"/>
      <c r="H23" s="13"/>
      <c r="I23" s="13"/>
      <c r="J23" s="13"/>
      <c r="K23" s="37">
        <v>11</v>
      </c>
      <c r="L23" s="130" t="s">
        <v>41</v>
      </c>
      <c r="M23" s="129" t="s">
        <v>67</v>
      </c>
      <c r="N23" s="131" t="s">
        <v>1039</v>
      </c>
    </row>
    <row r="24" spans="1:14" ht="15.75" customHeight="1" x14ac:dyDescent="0.3">
      <c r="A24" s="13"/>
      <c r="B24" s="13"/>
      <c r="C24" s="13"/>
      <c r="D24" s="13"/>
      <c r="E24" s="13"/>
      <c r="F24" s="13"/>
      <c r="G24" s="13"/>
      <c r="H24" s="13"/>
      <c r="I24" s="13"/>
      <c r="J24" s="13"/>
      <c r="K24" s="37">
        <v>12</v>
      </c>
      <c r="L24" s="4" t="s">
        <v>42</v>
      </c>
      <c r="M24" s="5" t="s">
        <v>68</v>
      </c>
    </row>
    <row r="25" spans="1:14" ht="15.75" customHeight="1" x14ac:dyDescent="0.3">
      <c r="A25" s="13"/>
      <c r="B25" s="13"/>
      <c r="C25" s="13"/>
      <c r="D25" s="13"/>
      <c r="E25" s="13"/>
      <c r="F25" s="13"/>
      <c r="G25" s="13"/>
      <c r="H25" s="13"/>
      <c r="I25" s="13"/>
      <c r="J25" s="13"/>
      <c r="K25" s="37">
        <v>13</v>
      </c>
      <c r="L25" s="4" t="s">
        <v>43</v>
      </c>
      <c r="M25" s="5" t="s">
        <v>69</v>
      </c>
    </row>
    <row r="26" spans="1:14" ht="15.75" customHeight="1" x14ac:dyDescent="0.3">
      <c r="A26" s="13"/>
      <c r="B26" s="13"/>
      <c r="C26" s="13"/>
      <c r="D26" s="13"/>
      <c r="E26" s="13"/>
      <c r="F26" s="13"/>
      <c r="G26" s="13"/>
      <c r="H26" s="13"/>
      <c r="I26" s="13"/>
      <c r="J26" s="13"/>
      <c r="K26" s="37">
        <v>14</v>
      </c>
      <c r="L26" s="4" t="s">
        <v>44</v>
      </c>
      <c r="M26" s="5" t="s">
        <v>70</v>
      </c>
    </row>
    <row r="27" spans="1:14" ht="15.75" customHeight="1" x14ac:dyDescent="0.3">
      <c r="A27" s="13"/>
      <c r="B27" s="13"/>
      <c r="C27" s="13"/>
      <c r="D27" s="13"/>
      <c r="E27" s="13"/>
      <c r="F27" s="13"/>
      <c r="G27" s="13"/>
      <c r="H27" s="13"/>
      <c r="I27" s="13"/>
      <c r="J27" s="13"/>
      <c r="K27" s="37">
        <v>15</v>
      </c>
      <c r="L27" s="4" t="s">
        <v>45</v>
      </c>
      <c r="M27" s="5" t="s">
        <v>71</v>
      </c>
    </row>
    <row r="28" spans="1:14" ht="15.75" customHeight="1" x14ac:dyDescent="0.3">
      <c r="A28" s="13"/>
      <c r="B28" s="13"/>
      <c r="C28" s="13"/>
      <c r="D28" s="13"/>
      <c r="E28" s="13"/>
      <c r="F28" s="13"/>
      <c r="G28" s="13"/>
      <c r="H28" s="13"/>
      <c r="I28" s="13"/>
      <c r="J28" s="13"/>
      <c r="K28" s="37">
        <v>16</v>
      </c>
      <c r="L28" s="4" t="s">
        <v>46</v>
      </c>
      <c r="M28" s="5" t="s">
        <v>72</v>
      </c>
    </row>
    <row r="29" spans="1:14" ht="15.75" customHeight="1" x14ac:dyDescent="0.3">
      <c r="A29" s="13"/>
      <c r="B29" s="13"/>
      <c r="C29" s="13"/>
      <c r="D29" s="13"/>
      <c r="E29" s="13"/>
      <c r="F29" s="13"/>
      <c r="G29" s="13"/>
      <c r="H29" s="13"/>
      <c r="I29" s="13"/>
      <c r="J29" s="13"/>
      <c r="K29" s="37">
        <v>17</v>
      </c>
      <c r="L29" s="130" t="s">
        <v>47</v>
      </c>
      <c r="M29" s="129" t="s">
        <v>73</v>
      </c>
      <c r="N29" s="131" t="s">
        <v>1040</v>
      </c>
    </row>
    <row r="30" spans="1:14" ht="15.75" customHeight="1" x14ac:dyDescent="0.3">
      <c r="A30" s="13"/>
      <c r="B30" s="13"/>
      <c r="C30" s="13"/>
      <c r="D30" s="13"/>
      <c r="E30" s="13"/>
      <c r="F30" s="13"/>
      <c r="G30" s="13"/>
      <c r="H30" s="13"/>
      <c r="I30" s="13"/>
      <c r="J30" s="13"/>
      <c r="K30" s="37">
        <v>18</v>
      </c>
      <c r="L30" s="4" t="s">
        <v>48</v>
      </c>
      <c r="M30" s="5" t="s">
        <v>74</v>
      </c>
    </row>
    <row r="31" spans="1:14" ht="15.75" customHeight="1" x14ac:dyDescent="0.3">
      <c r="A31" s="13"/>
      <c r="B31" s="13"/>
      <c r="C31" s="13"/>
      <c r="D31" s="13"/>
      <c r="E31" s="13"/>
      <c r="F31" s="13"/>
      <c r="G31" s="13"/>
      <c r="H31" s="13"/>
      <c r="I31" s="13"/>
      <c r="J31" s="13"/>
      <c r="K31" s="37">
        <v>19</v>
      </c>
      <c r="L31" s="4" t="s">
        <v>49</v>
      </c>
      <c r="M31" s="5" t="s">
        <v>75</v>
      </c>
    </row>
    <row r="32" spans="1:14" ht="15.75" customHeight="1" x14ac:dyDescent="0.3">
      <c r="A32" s="13"/>
      <c r="B32" s="13"/>
      <c r="C32" s="13"/>
      <c r="D32" s="13"/>
      <c r="E32" s="13"/>
      <c r="F32" s="13"/>
      <c r="G32" s="13"/>
      <c r="H32" s="13"/>
      <c r="I32" s="13"/>
      <c r="J32" s="13"/>
      <c r="K32" s="37">
        <v>20</v>
      </c>
      <c r="L32" s="4" t="s">
        <v>50</v>
      </c>
      <c r="M32" s="5" t="s">
        <v>76</v>
      </c>
    </row>
    <row r="33" spans="1:14" ht="17.25" x14ac:dyDescent="0.3">
      <c r="A33" s="13"/>
      <c r="B33" s="13"/>
      <c r="C33" s="13"/>
      <c r="D33" s="13"/>
      <c r="E33" s="13"/>
      <c r="F33" s="13"/>
      <c r="G33" s="13"/>
      <c r="H33" s="13"/>
      <c r="I33" s="13"/>
      <c r="J33" s="13"/>
      <c r="K33" s="37">
        <v>21</v>
      </c>
      <c r="L33" s="4" t="s">
        <v>51</v>
      </c>
      <c r="M33" s="5" t="s">
        <v>77</v>
      </c>
    </row>
    <row r="34" spans="1:14" ht="17.25" x14ac:dyDescent="0.3">
      <c r="A34" s="13"/>
      <c r="B34" s="39"/>
      <c r="C34" s="13"/>
      <c r="D34" s="13"/>
      <c r="E34" s="13"/>
      <c r="F34" s="13"/>
      <c r="G34" s="13"/>
      <c r="H34" s="13"/>
      <c r="I34" s="13"/>
      <c r="J34" s="13"/>
      <c r="K34" s="37">
        <v>22</v>
      </c>
      <c r="L34" s="4" t="s">
        <v>100</v>
      </c>
      <c r="M34" s="3" t="s">
        <v>101</v>
      </c>
      <c r="N34" s="2"/>
    </row>
    <row r="35" spans="1:14" ht="17.25" x14ac:dyDescent="0.3">
      <c r="A35" s="13"/>
      <c r="B35" s="13"/>
      <c r="C35" s="13"/>
      <c r="D35" s="13"/>
      <c r="E35" s="13"/>
      <c r="F35" s="13"/>
      <c r="G35" s="13"/>
      <c r="H35" s="13"/>
      <c r="I35" s="13"/>
      <c r="J35" s="13"/>
      <c r="K35" s="37">
        <v>23</v>
      </c>
      <c r="L35" s="4" t="s">
        <v>22</v>
      </c>
      <c r="M35" s="5" t="s">
        <v>78</v>
      </c>
    </row>
    <row r="36" spans="1:14" ht="17.25" x14ac:dyDescent="0.3">
      <c r="A36" s="13"/>
      <c r="B36" s="13"/>
      <c r="C36" s="13"/>
      <c r="D36" s="13"/>
      <c r="E36" s="13"/>
      <c r="F36" s="13"/>
      <c r="G36" s="13"/>
      <c r="H36" s="13"/>
      <c r="I36" s="13"/>
      <c r="J36" s="13"/>
      <c r="K36" s="37">
        <v>24</v>
      </c>
      <c r="L36" s="4" t="s">
        <v>1035</v>
      </c>
      <c r="M36" s="129" t="s">
        <v>1038</v>
      </c>
    </row>
    <row r="37" spans="1:14" ht="17.25" x14ac:dyDescent="0.3">
      <c r="A37" s="13"/>
      <c r="B37" s="13"/>
      <c r="C37" s="13"/>
      <c r="D37" s="13"/>
      <c r="E37" s="13"/>
      <c r="F37" s="13"/>
      <c r="G37" s="13"/>
      <c r="H37" s="13"/>
      <c r="I37" s="13"/>
      <c r="J37" s="13"/>
      <c r="K37" s="37">
        <v>25</v>
      </c>
      <c r="L37" s="4" t="s">
        <v>1036</v>
      </c>
      <c r="M37" s="129" t="s">
        <v>1037</v>
      </c>
    </row>
    <row r="38" spans="1:14" ht="17.25" x14ac:dyDescent="0.3">
      <c r="A38" s="13"/>
      <c r="B38" s="13"/>
      <c r="C38" s="13"/>
      <c r="D38" s="13"/>
      <c r="E38" s="13"/>
      <c r="F38" s="13"/>
      <c r="G38" s="13"/>
      <c r="H38" s="13"/>
      <c r="I38" s="13"/>
      <c r="J38" s="13"/>
      <c r="K38" s="37">
        <v>26</v>
      </c>
      <c r="L38" s="4" t="s">
        <v>23</v>
      </c>
      <c r="M38" s="5" t="s">
        <v>79</v>
      </c>
    </row>
    <row r="39" spans="1:14" ht="17.25" x14ac:dyDescent="0.3">
      <c r="A39" s="13"/>
      <c r="B39" s="13"/>
      <c r="C39" s="13"/>
      <c r="D39" s="13"/>
      <c r="E39" s="13"/>
      <c r="F39" s="13"/>
      <c r="G39" s="13"/>
      <c r="H39" s="13"/>
      <c r="I39" s="13"/>
      <c r="J39" s="13"/>
      <c r="K39" s="37">
        <v>27</v>
      </c>
      <c r="L39" s="4" t="s">
        <v>53</v>
      </c>
      <c r="M39" s="5" t="s">
        <v>52</v>
      </c>
    </row>
    <row r="40" spans="1:14" ht="17.25" x14ac:dyDescent="0.3">
      <c r="A40" s="13"/>
      <c r="B40" s="13"/>
      <c r="C40" s="13"/>
      <c r="D40" s="13"/>
      <c r="E40" s="13"/>
      <c r="F40" s="13"/>
      <c r="G40" s="13"/>
      <c r="H40" s="13"/>
      <c r="I40" s="13"/>
      <c r="J40" s="13"/>
      <c r="K40" s="37">
        <v>28</v>
      </c>
      <c r="L40" s="4" t="s">
        <v>54</v>
      </c>
      <c r="M40" s="5" t="s">
        <v>80</v>
      </c>
    </row>
    <row r="41" spans="1:14" ht="17.25" x14ac:dyDescent="0.3">
      <c r="A41" s="18"/>
      <c r="B41" s="18"/>
      <c r="C41" s="18"/>
      <c r="D41" s="18"/>
      <c r="E41" s="18"/>
      <c r="F41" s="18"/>
      <c r="G41" s="18"/>
      <c r="H41" s="18"/>
      <c r="I41" s="18"/>
      <c r="J41" s="18"/>
      <c r="K41" s="37">
        <v>29</v>
      </c>
      <c r="L41" s="11" t="s">
        <v>55</v>
      </c>
      <c r="M41" s="12" t="s">
        <v>81</v>
      </c>
    </row>
    <row r="42" spans="1:14" ht="18" thickBot="1" x14ac:dyDescent="0.35">
      <c r="A42" s="40"/>
      <c r="B42" s="40"/>
      <c r="C42" s="40"/>
      <c r="D42" s="40"/>
      <c r="E42" s="40"/>
      <c r="F42" s="40"/>
      <c r="G42" s="40"/>
      <c r="H42" s="40"/>
      <c r="I42" s="40"/>
      <c r="J42" s="40"/>
      <c r="K42" s="41"/>
      <c r="L42" s="42"/>
      <c r="M42" s="43"/>
    </row>
    <row r="43" spans="1:14" ht="18" thickBot="1" x14ac:dyDescent="0.35">
      <c r="A43" s="40"/>
      <c r="B43" s="40"/>
      <c r="C43" s="40"/>
      <c r="D43" s="40"/>
      <c r="E43" s="40"/>
      <c r="F43" s="40"/>
      <c r="G43" s="18"/>
      <c r="H43" s="18"/>
      <c r="I43" s="18"/>
      <c r="J43" s="18"/>
      <c r="K43" s="44"/>
      <c r="L43" s="45"/>
      <c r="M43" s="46"/>
    </row>
    <row r="44" spans="1:14" ht="31.5" customHeight="1" thickBot="1" x14ac:dyDescent="0.6">
      <c r="A44" s="261" t="s">
        <v>83</v>
      </c>
      <c r="B44" s="262"/>
      <c r="C44" s="262"/>
      <c r="D44" s="262"/>
      <c r="E44" s="262"/>
      <c r="F44" s="263"/>
      <c r="G44" s="55"/>
      <c r="H44" s="55"/>
      <c r="I44" s="55"/>
      <c r="J44" s="55"/>
      <c r="K44" s="13"/>
      <c r="L44" s="13"/>
      <c r="M44" s="13"/>
    </row>
    <row r="45" spans="1:14" ht="84" customHeight="1" x14ac:dyDescent="0.3">
      <c r="A45" s="61" t="s">
        <v>27</v>
      </c>
      <c r="B45" s="62" t="s">
        <v>90</v>
      </c>
      <c r="C45" s="81" t="s">
        <v>159</v>
      </c>
      <c r="D45" s="60" t="s">
        <v>162</v>
      </c>
      <c r="E45" s="60" t="s">
        <v>167</v>
      </c>
      <c r="F45" s="63" t="s">
        <v>103</v>
      </c>
      <c r="G45" s="56"/>
      <c r="H45" s="56"/>
      <c r="I45" s="56"/>
      <c r="J45" s="56"/>
      <c r="K45" s="13"/>
      <c r="L45" s="36"/>
      <c r="M45"/>
    </row>
    <row r="46" spans="1:14" ht="15" customHeight="1" x14ac:dyDescent="0.3">
      <c r="A46" s="27" t="s">
        <v>1</v>
      </c>
      <c r="B46" s="72" t="s">
        <v>91</v>
      </c>
      <c r="C46" s="72" t="s">
        <v>158</v>
      </c>
      <c r="D46" s="6" t="s">
        <v>174</v>
      </c>
      <c r="E46" s="73" t="s">
        <v>168</v>
      </c>
      <c r="F46" s="74" t="s">
        <v>102</v>
      </c>
      <c r="G46" s="21"/>
      <c r="H46" s="21"/>
      <c r="I46" s="21"/>
      <c r="J46" s="21"/>
      <c r="K46" s="13"/>
      <c r="L46" s="37"/>
      <c r="M46" s="13"/>
    </row>
    <row r="47" spans="1:14" ht="18" thickBot="1" x14ac:dyDescent="0.35">
      <c r="A47" s="30" t="s">
        <v>2</v>
      </c>
      <c r="B47" s="68">
        <v>2001</v>
      </c>
      <c r="C47" s="69">
        <v>2009</v>
      </c>
      <c r="D47" s="69">
        <v>2010</v>
      </c>
      <c r="E47" s="69">
        <v>2011</v>
      </c>
      <c r="F47" s="70">
        <v>2017</v>
      </c>
      <c r="G47" s="18"/>
      <c r="H47" s="57"/>
      <c r="I47" s="57"/>
      <c r="J47" s="57"/>
      <c r="K47" s="13"/>
      <c r="L47" s="78"/>
      <c r="M47" s="13"/>
    </row>
    <row r="48" spans="1:14" ht="19.5" customHeight="1" thickBot="1" x14ac:dyDescent="0.35">
      <c r="A48" s="24" t="s">
        <v>0</v>
      </c>
      <c r="B48" s="48" t="s">
        <v>92</v>
      </c>
      <c r="C48" s="48" t="s">
        <v>160</v>
      </c>
      <c r="D48" s="48" t="s">
        <v>161</v>
      </c>
      <c r="E48" s="48" t="s">
        <v>166</v>
      </c>
      <c r="F48" s="49" t="s">
        <v>104</v>
      </c>
      <c r="G48" s="79" t="s">
        <v>40</v>
      </c>
      <c r="H48" s="107" t="s">
        <v>171</v>
      </c>
      <c r="I48" s="80" t="s">
        <v>983</v>
      </c>
      <c r="L48" s="78"/>
      <c r="M48" s="13"/>
    </row>
    <row r="49" spans="1:15" ht="36" customHeight="1" thickBot="1" x14ac:dyDescent="0.35">
      <c r="A49" s="50" t="s">
        <v>129</v>
      </c>
      <c r="B49" s="28">
        <v>10</v>
      </c>
      <c r="C49" s="28">
        <v>10</v>
      </c>
      <c r="D49" s="28">
        <v>10</v>
      </c>
      <c r="E49" s="28">
        <v>7</v>
      </c>
      <c r="F49" s="29">
        <v>12</v>
      </c>
      <c r="G49" s="75">
        <f>AVERAGE(B49:F49)</f>
        <v>9.8000000000000007</v>
      </c>
      <c r="H49" s="82" t="s">
        <v>175</v>
      </c>
      <c r="I49" s="108">
        <f>G49*('Calorie Breakdown'!$B$6/2.205)</f>
        <v>733.33333333333337</v>
      </c>
      <c r="L49" s="71" t="s">
        <v>93</v>
      </c>
      <c r="M49" s="13"/>
    </row>
    <row r="50" spans="1:15" ht="32.25" thickBot="1" x14ac:dyDescent="0.35">
      <c r="A50" s="50" t="s">
        <v>128</v>
      </c>
      <c r="B50" s="28">
        <f>AVERAGE(B49,B51)</f>
        <v>7.5</v>
      </c>
      <c r="C50" s="28">
        <f>AVERAGE(C49,C51)</f>
        <v>8</v>
      </c>
      <c r="D50" s="28">
        <f>AVERAGE(D49,D51)</f>
        <v>6.5</v>
      </c>
      <c r="E50" s="28">
        <f>AVERAGE(E49,E51)</f>
        <v>5.5</v>
      </c>
      <c r="F50" s="29">
        <f>AVERAGE(F49,F51)</f>
        <v>8.5</v>
      </c>
      <c r="G50" s="75">
        <f>AVERAGE(B50:F50)</f>
        <v>7.2</v>
      </c>
      <c r="H50" s="82" t="s">
        <v>176</v>
      </c>
      <c r="I50" s="108">
        <f>G50*'Calorie Breakdown'!$B$6/2.205</f>
        <v>538.77551020408157</v>
      </c>
      <c r="J50" s="106"/>
      <c r="K50" s="114"/>
      <c r="L50" s="52" t="str">
        <f>ROUND('Calorie Breakdown'!B6/2.205*G54,0) &amp; " - " &amp; ROUND('Calorie Breakdown'!B6/2.205*G49,0) &amp; "g"</f>
        <v>224 - 733g</v>
      </c>
      <c r="M50" s="285" t="s">
        <v>1132</v>
      </c>
    </row>
    <row r="51" spans="1:15" ht="49.5" customHeight="1" thickBot="1" x14ac:dyDescent="0.35">
      <c r="A51" s="51" t="s">
        <v>127</v>
      </c>
      <c r="B51" s="31">
        <v>5</v>
      </c>
      <c r="C51" s="31">
        <v>6</v>
      </c>
      <c r="D51" s="31">
        <v>3</v>
      </c>
      <c r="E51" s="31">
        <v>4</v>
      </c>
      <c r="F51" s="32">
        <v>5</v>
      </c>
      <c r="G51" s="75">
        <f>AVERAGE(B51:F51)</f>
        <v>4.5999999999999996</v>
      </c>
      <c r="H51" s="82" t="s">
        <v>986</v>
      </c>
      <c r="I51" s="108">
        <f>G51*'Calorie Breakdown'!$B$6/2.205</f>
        <v>344.21768707482988</v>
      </c>
      <c r="J51" s="111"/>
      <c r="K51" s="112"/>
      <c r="L51" s="53"/>
    </row>
    <row r="52" spans="1:15" ht="24.75" customHeight="1" x14ac:dyDescent="0.3">
      <c r="A52" s="13"/>
      <c r="B52" s="18"/>
      <c r="C52" s="33"/>
      <c r="D52" s="33"/>
      <c r="E52" s="33"/>
      <c r="F52" s="128" t="s">
        <v>1033</v>
      </c>
      <c r="G52" s="125">
        <v>4.5</v>
      </c>
      <c r="H52" s="126" t="s">
        <v>985</v>
      </c>
      <c r="I52" s="127">
        <f>G52*'Calorie Breakdown'!$B$6/2.205</f>
        <v>336.73469387755102</v>
      </c>
      <c r="J52" s="123" t="s">
        <v>1002</v>
      </c>
      <c r="K52" s="113"/>
      <c r="L52" s="36" t="s">
        <v>169</v>
      </c>
    </row>
    <row r="53" spans="1:15" ht="24" customHeight="1" x14ac:dyDescent="0.3">
      <c r="A53" s="13"/>
      <c r="B53" s="18"/>
      <c r="C53" s="34"/>
      <c r="D53" s="34"/>
      <c r="E53" s="34"/>
      <c r="F53" s="128" t="s">
        <v>1033</v>
      </c>
      <c r="G53" s="125">
        <v>3.3</v>
      </c>
      <c r="H53" s="126" t="s">
        <v>984</v>
      </c>
      <c r="I53" s="127">
        <f>G53*'Calorie Breakdown'!$B$6/2.205</f>
        <v>246.93877551020407</v>
      </c>
      <c r="J53" s="123" t="s">
        <v>1002</v>
      </c>
      <c r="K53" s="124" t="s">
        <v>1022</v>
      </c>
      <c r="L53" s="4" t="s">
        <v>154</v>
      </c>
      <c r="M53" s="3" t="s">
        <v>155</v>
      </c>
    </row>
    <row r="54" spans="1:15" ht="24.75" customHeight="1" x14ac:dyDescent="0.3">
      <c r="A54" s="13"/>
      <c r="B54" s="13"/>
      <c r="C54" s="35"/>
      <c r="D54" s="35"/>
      <c r="E54" s="35"/>
      <c r="F54" s="35"/>
      <c r="G54" s="110">
        <v>3</v>
      </c>
      <c r="H54" s="109" t="s">
        <v>994</v>
      </c>
      <c r="I54" s="108">
        <f>G54*'Calorie Breakdown'!$B$6/2.205</f>
        <v>224.48979591836735</v>
      </c>
      <c r="J54" s="283" t="s">
        <v>1130</v>
      </c>
      <c r="K54" s="37">
        <v>2</v>
      </c>
      <c r="L54" s="4" t="s">
        <v>163</v>
      </c>
      <c r="M54" s="3" t="s">
        <v>164</v>
      </c>
    </row>
    <row r="55" spans="1:15" ht="17.25" x14ac:dyDescent="0.3">
      <c r="A55" s="13"/>
      <c r="B55" s="13"/>
      <c r="C55" s="13"/>
      <c r="D55" s="13"/>
      <c r="E55" s="13"/>
      <c r="F55" s="13"/>
      <c r="G55" s="13"/>
      <c r="H55" s="282" t="s">
        <v>1034</v>
      </c>
      <c r="I55" s="13"/>
      <c r="J55" s="283"/>
      <c r="K55" s="37">
        <v>3</v>
      </c>
      <c r="L55" s="4" t="s">
        <v>130</v>
      </c>
      <c r="M55" s="3" t="s">
        <v>165</v>
      </c>
      <c r="O55"/>
    </row>
    <row r="56" spans="1:15" ht="17.25" x14ac:dyDescent="0.3">
      <c r="A56" s="13"/>
      <c r="B56" s="13"/>
      <c r="C56" s="13"/>
      <c r="D56" s="13"/>
      <c r="E56" s="13"/>
      <c r="F56" s="13"/>
      <c r="G56" s="13"/>
      <c r="H56" s="13"/>
      <c r="I56" s="13"/>
      <c r="J56" s="13"/>
      <c r="K56" s="3">
        <v>4</v>
      </c>
      <c r="L56" s="4" t="s">
        <v>84</v>
      </c>
      <c r="M56" s="3" t="s">
        <v>85</v>
      </c>
    </row>
    <row r="57" spans="1:15" ht="17.25" x14ac:dyDescent="0.3">
      <c r="A57" s="13"/>
      <c r="B57" s="13"/>
      <c r="C57" s="13"/>
      <c r="D57" s="13"/>
      <c r="E57" s="13"/>
      <c r="F57" s="13"/>
      <c r="G57" s="13"/>
      <c r="H57" s="13"/>
      <c r="I57" s="13"/>
      <c r="J57" s="13"/>
      <c r="K57" s="37">
        <v>5</v>
      </c>
      <c r="L57" s="4" t="s">
        <v>86</v>
      </c>
      <c r="M57" s="3" t="s">
        <v>87</v>
      </c>
    </row>
    <row r="58" spans="1:15" ht="17.25" x14ac:dyDescent="0.3">
      <c r="A58" s="13"/>
      <c r="B58" s="13"/>
      <c r="C58" s="13"/>
      <c r="D58" s="13"/>
      <c r="E58" s="13"/>
      <c r="F58" s="13"/>
      <c r="G58" s="13"/>
      <c r="H58" s="13"/>
      <c r="I58" s="13"/>
      <c r="J58" s="13"/>
      <c r="K58" s="3">
        <v>6</v>
      </c>
      <c r="L58" s="4" t="s">
        <v>88</v>
      </c>
      <c r="M58" s="3" t="s">
        <v>89</v>
      </c>
    </row>
    <row r="59" spans="1:15" ht="17.25" x14ac:dyDescent="0.3">
      <c r="A59" s="13"/>
      <c r="B59" s="13"/>
      <c r="C59" s="13"/>
      <c r="D59" s="13"/>
      <c r="E59" s="13"/>
      <c r="F59" s="13"/>
      <c r="G59" s="13"/>
      <c r="H59" s="13"/>
      <c r="I59" s="13"/>
      <c r="J59" s="13"/>
      <c r="K59" s="37">
        <v>7</v>
      </c>
      <c r="L59" s="4" t="s">
        <v>95</v>
      </c>
      <c r="M59" s="3" t="s">
        <v>94</v>
      </c>
    </row>
    <row r="60" spans="1:15" ht="17.25" x14ac:dyDescent="0.3">
      <c r="A60" s="13"/>
      <c r="B60" s="13"/>
      <c r="C60" s="13"/>
      <c r="D60" s="13"/>
      <c r="E60" s="13"/>
      <c r="F60" s="13"/>
      <c r="G60" s="13"/>
      <c r="H60" s="13"/>
      <c r="I60" s="13"/>
      <c r="J60" s="13"/>
      <c r="K60" s="3">
        <v>8</v>
      </c>
      <c r="L60" s="4" t="s">
        <v>96</v>
      </c>
      <c r="M60" s="3" t="s">
        <v>97</v>
      </c>
    </row>
    <row r="61" spans="1:15" ht="17.25" x14ac:dyDescent="0.3">
      <c r="A61" s="13"/>
      <c r="B61" s="13"/>
      <c r="C61" s="13"/>
      <c r="D61" s="13"/>
      <c r="E61" s="13"/>
      <c r="F61" s="13"/>
      <c r="G61" s="13"/>
      <c r="H61" s="13"/>
      <c r="I61" s="13"/>
      <c r="J61" s="13"/>
      <c r="K61" s="37">
        <v>9</v>
      </c>
      <c r="L61" s="4" t="s">
        <v>99</v>
      </c>
      <c r="M61" s="3" t="s">
        <v>98</v>
      </c>
    </row>
    <row r="62" spans="1:15" ht="17.25" x14ac:dyDescent="0.3">
      <c r="A62" s="13"/>
      <c r="B62" s="13"/>
      <c r="C62" s="13"/>
      <c r="D62" s="13"/>
      <c r="E62" s="13"/>
      <c r="F62" s="13"/>
      <c r="G62" s="13"/>
      <c r="H62" s="13"/>
      <c r="I62" s="13"/>
      <c r="J62" s="13"/>
      <c r="K62" s="3">
        <v>10</v>
      </c>
      <c r="L62" s="4" t="s">
        <v>105</v>
      </c>
      <c r="M62" s="3" t="s">
        <v>106</v>
      </c>
    </row>
    <row r="63" spans="1:15" ht="17.25" x14ac:dyDescent="0.3">
      <c r="A63" s="13"/>
      <c r="B63" s="13"/>
      <c r="C63" s="13"/>
      <c r="D63" s="13"/>
      <c r="E63" s="13"/>
      <c r="F63" s="13"/>
      <c r="G63" s="13"/>
      <c r="H63" s="13"/>
      <c r="I63" s="13"/>
      <c r="J63" s="13"/>
      <c r="K63" s="37">
        <v>11</v>
      </c>
      <c r="L63" s="4" t="s">
        <v>107</v>
      </c>
      <c r="M63" s="9" t="s">
        <v>108</v>
      </c>
    </row>
    <row r="64" spans="1:15" ht="17.25" x14ac:dyDescent="0.3">
      <c r="A64" s="13"/>
      <c r="B64" s="13"/>
      <c r="C64" s="13"/>
      <c r="D64" s="13"/>
      <c r="E64" s="13"/>
      <c r="F64" s="13"/>
      <c r="G64" s="13"/>
      <c r="H64" s="13"/>
      <c r="I64" s="13"/>
      <c r="J64" s="13"/>
      <c r="K64" s="3">
        <v>12</v>
      </c>
      <c r="L64" s="4" t="s">
        <v>109</v>
      </c>
      <c r="M64" s="3" t="s">
        <v>110</v>
      </c>
    </row>
    <row r="65" spans="1:13" ht="17.25" x14ac:dyDescent="0.3">
      <c r="A65" s="13"/>
      <c r="B65" s="13"/>
      <c r="C65" s="13"/>
      <c r="D65" s="13"/>
      <c r="E65" s="13"/>
      <c r="F65" s="13"/>
      <c r="G65" s="13"/>
      <c r="H65" s="13"/>
      <c r="I65" s="13"/>
      <c r="J65" s="13"/>
      <c r="K65" s="37">
        <v>13</v>
      </c>
      <c r="L65" s="4" t="s">
        <v>111</v>
      </c>
      <c r="M65" s="3" t="s">
        <v>112</v>
      </c>
    </row>
    <row r="66" spans="1:13" ht="17.25" x14ac:dyDescent="0.3">
      <c r="A66" s="13"/>
      <c r="B66" s="13"/>
      <c r="C66" s="13"/>
      <c r="D66" s="13"/>
      <c r="E66" s="13"/>
      <c r="F66" s="13"/>
      <c r="G66" s="13"/>
      <c r="H66" s="13"/>
      <c r="I66" s="13"/>
      <c r="J66" s="13"/>
      <c r="K66" s="3">
        <v>14</v>
      </c>
      <c r="L66" s="4" t="s">
        <v>113</v>
      </c>
      <c r="M66" s="9" t="s">
        <v>114</v>
      </c>
    </row>
    <row r="67" spans="1:13" ht="17.25" x14ac:dyDescent="0.3">
      <c r="A67" s="13"/>
      <c r="B67" s="13"/>
      <c r="C67" s="13"/>
      <c r="D67" s="13"/>
      <c r="E67" s="13"/>
      <c r="F67" s="13"/>
      <c r="G67" s="13"/>
      <c r="H67" s="13"/>
      <c r="I67" s="13"/>
      <c r="J67" s="13"/>
      <c r="K67" s="37">
        <v>15</v>
      </c>
      <c r="L67" s="4" t="s">
        <v>116</v>
      </c>
      <c r="M67" s="3" t="s">
        <v>115</v>
      </c>
    </row>
    <row r="68" spans="1:13" ht="17.25" x14ac:dyDescent="0.3">
      <c r="A68" s="13"/>
      <c r="B68" s="13"/>
      <c r="C68" s="13"/>
      <c r="D68" s="13"/>
      <c r="E68" s="13"/>
      <c r="F68" s="13"/>
      <c r="G68" s="13"/>
      <c r="H68" s="13"/>
      <c r="I68" s="13"/>
      <c r="J68" s="13"/>
      <c r="K68" s="3">
        <v>16</v>
      </c>
      <c r="L68" s="4" t="s">
        <v>117</v>
      </c>
      <c r="M68" s="3" t="s">
        <v>118</v>
      </c>
    </row>
    <row r="69" spans="1:13" ht="17.25" x14ac:dyDescent="0.3">
      <c r="A69" s="13"/>
      <c r="B69" s="13"/>
      <c r="C69" s="13"/>
      <c r="D69" s="13"/>
      <c r="E69" s="13"/>
      <c r="F69" s="13"/>
      <c r="G69" s="13"/>
      <c r="H69" s="13"/>
      <c r="I69" s="13"/>
      <c r="J69" s="13"/>
      <c r="K69" s="37">
        <v>17</v>
      </c>
      <c r="L69" s="4" t="s">
        <v>119</v>
      </c>
      <c r="M69" s="3" t="s">
        <v>120</v>
      </c>
    </row>
    <row r="70" spans="1:13" ht="17.25" x14ac:dyDescent="0.3">
      <c r="A70" s="13"/>
      <c r="B70" s="13"/>
      <c r="C70" s="13"/>
      <c r="D70" s="13"/>
      <c r="E70" s="13"/>
      <c r="F70" s="13"/>
      <c r="G70" s="13"/>
      <c r="H70" s="13"/>
      <c r="I70" s="13"/>
      <c r="J70" s="13"/>
      <c r="K70" s="3">
        <v>18</v>
      </c>
      <c r="L70" s="4" t="s">
        <v>140</v>
      </c>
      <c r="M70" s="3" t="s">
        <v>141</v>
      </c>
    </row>
    <row r="71" spans="1:13" ht="17.25" x14ac:dyDescent="0.3">
      <c r="A71" s="13"/>
      <c r="B71" s="13"/>
      <c r="C71" s="13"/>
      <c r="D71" s="13"/>
      <c r="E71" s="13"/>
      <c r="F71" s="13"/>
      <c r="G71" s="13"/>
      <c r="H71" s="13"/>
      <c r="I71" s="13"/>
      <c r="J71" s="13"/>
      <c r="K71" s="37">
        <v>19</v>
      </c>
      <c r="L71" s="4" t="s">
        <v>142</v>
      </c>
      <c r="M71" s="3" t="s">
        <v>143</v>
      </c>
    </row>
    <row r="72" spans="1:13" x14ac:dyDescent="0.25">
      <c r="K72" s="3">
        <v>20</v>
      </c>
      <c r="L72" s="4" t="s">
        <v>144</v>
      </c>
      <c r="M72" s="3" t="s">
        <v>145</v>
      </c>
    </row>
    <row r="73" spans="1:13" x14ac:dyDescent="0.25">
      <c r="K73" s="37">
        <v>21</v>
      </c>
      <c r="L73" s="4" t="s">
        <v>147</v>
      </c>
      <c r="M73" s="3" t="s">
        <v>146</v>
      </c>
    </row>
    <row r="74" spans="1:13" x14ac:dyDescent="0.25">
      <c r="K74" s="3">
        <v>22</v>
      </c>
      <c r="L74" s="4" t="s">
        <v>148</v>
      </c>
      <c r="M74" s="3" t="s">
        <v>149</v>
      </c>
    </row>
    <row r="75" spans="1:13" x14ac:dyDescent="0.25">
      <c r="K75" s="37">
        <v>23</v>
      </c>
      <c r="L75" s="4" t="s">
        <v>151</v>
      </c>
      <c r="M75" s="5" t="s">
        <v>150</v>
      </c>
    </row>
    <row r="76" spans="1:13" x14ac:dyDescent="0.25">
      <c r="K76" s="3">
        <v>24</v>
      </c>
      <c r="L76" s="4" t="s">
        <v>153</v>
      </c>
      <c r="M76" s="5" t="s">
        <v>152</v>
      </c>
    </row>
    <row r="77" spans="1:13" x14ac:dyDescent="0.25">
      <c r="K77" s="37">
        <v>25</v>
      </c>
      <c r="L77" s="4" t="s">
        <v>157</v>
      </c>
      <c r="M77" s="5" t="s">
        <v>156</v>
      </c>
    </row>
    <row r="78" spans="1:13" x14ac:dyDescent="0.25">
      <c r="K78" s="3">
        <v>26</v>
      </c>
      <c r="L78" s="4" t="s">
        <v>177</v>
      </c>
      <c r="M78" s="84" t="s">
        <v>179</v>
      </c>
    </row>
    <row r="79" spans="1:13" x14ac:dyDescent="0.25">
      <c r="K79" s="37">
        <v>27</v>
      </c>
      <c r="L79" s="4" t="s">
        <v>178</v>
      </c>
      <c r="M79" s="84" t="s">
        <v>180</v>
      </c>
    </row>
    <row r="80" spans="1:13" x14ac:dyDescent="0.25">
      <c r="K80" s="37">
        <v>28</v>
      </c>
      <c r="L80" s="38" t="s">
        <v>996</v>
      </c>
      <c r="M80" s="116" t="s">
        <v>997</v>
      </c>
    </row>
    <row r="81" spans="9:13" x14ac:dyDescent="0.25">
      <c r="K81" s="37">
        <v>29</v>
      </c>
      <c r="L81" s="38" t="s">
        <v>998</v>
      </c>
      <c r="M81" s="116" t="s">
        <v>999</v>
      </c>
    </row>
    <row r="82" spans="9:13" x14ac:dyDescent="0.25">
      <c r="K82" s="37">
        <v>30</v>
      </c>
      <c r="L82" s="4" t="s">
        <v>1023</v>
      </c>
      <c r="M82" s="84" t="s">
        <v>1024</v>
      </c>
    </row>
    <row r="83" spans="9:13" ht="18.75" x14ac:dyDescent="0.3">
      <c r="J83" s="276" t="s">
        <v>1084</v>
      </c>
      <c r="K83" s="276"/>
      <c r="L83" s="276"/>
      <c r="M83" s="276"/>
    </row>
    <row r="84" spans="9:13" x14ac:dyDescent="0.25">
      <c r="J84" s="274" t="s">
        <v>1089</v>
      </c>
      <c r="K84" s="3"/>
      <c r="L84" s="4" t="s">
        <v>1050</v>
      </c>
      <c r="M84" s="84" t="s">
        <v>1049</v>
      </c>
    </row>
    <row r="85" spans="9:13" x14ac:dyDescent="0.25">
      <c r="J85" s="274"/>
      <c r="K85" s="3">
        <v>1</v>
      </c>
      <c r="L85" s="4" t="s">
        <v>1043</v>
      </c>
      <c r="M85" s="84" t="s">
        <v>1048</v>
      </c>
    </row>
    <row r="86" spans="9:13" x14ac:dyDescent="0.25">
      <c r="J86" s="274"/>
      <c r="K86" s="3">
        <v>2</v>
      </c>
      <c r="L86" s="4" t="s">
        <v>1044</v>
      </c>
      <c r="M86" s="84" t="s">
        <v>1047</v>
      </c>
    </row>
    <row r="87" spans="9:13" x14ac:dyDescent="0.25">
      <c r="J87" s="274"/>
      <c r="K87" s="138">
        <v>3</v>
      </c>
      <c r="L87" s="11" t="s">
        <v>1045</v>
      </c>
      <c r="M87" s="139" t="s">
        <v>1046</v>
      </c>
    </row>
    <row r="88" spans="9:13" x14ac:dyDescent="0.25">
      <c r="J88" s="275" t="s">
        <v>1088</v>
      </c>
      <c r="K88" s="3"/>
      <c r="L88" s="4" t="s">
        <v>1051</v>
      </c>
      <c r="M88" s="3" t="s">
        <v>1052</v>
      </c>
    </row>
    <row r="89" spans="9:13" ht="15.75" customHeight="1" x14ac:dyDescent="0.25">
      <c r="J89" s="275"/>
      <c r="K89" s="3">
        <v>4</v>
      </c>
      <c r="L89" s="4" t="s">
        <v>1054</v>
      </c>
      <c r="M89" s="3" t="s">
        <v>1053</v>
      </c>
    </row>
    <row r="90" spans="9:13" x14ac:dyDescent="0.25">
      <c r="I90" s="1" t="s">
        <v>1042</v>
      </c>
      <c r="J90" s="275"/>
      <c r="K90" s="3">
        <v>5</v>
      </c>
      <c r="L90" s="4" t="s">
        <v>1056</v>
      </c>
      <c r="M90" s="3" t="s">
        <v>1055</v>
      </c>
    </row>
    <row r="91" spans="9:13" ht="16.5" thickBot="1" x14ac:dyDescent="0.3">
      <c r="J91" s="275"/>
      <c r="K91" s="3">
        <v>6</v>
      </c>
      <c r="L91" s="135" t="s">
        <v>1058</v>
      </c>
      <c r="M91" s="136" t="s">
        <v>1057</v>
      </c>
    </row>
    <row r="92" spans="9:13" x14ac:dyDescent="0.25">
      <c r="J92" s="275" t="s">
        <v>1087</v>
      </c>
      <c r="K92" s="3">
        <v>1</v>
      </c>
      <c r="L92" s="4" t="s">
        <v>1069</v>
      </c>
      <c r="M92" s="3" t="s">
        <v>1070</v>
      </c>
    </row>
    <row r="93" spans="9:13" x14ac:dyDescent="0.25">
      <c r="J93" s="275"/>
      <c r="K93" s="3">
        <v>2</v>
      </c>
      <c r="L93" s="4" t="s">
        <v>1072</v>
      </c>
      <c r="M93" s="3" t="s">
        <v>1071</v>
      </c>
    </row>
    <row r="94" spans="9:13" ht="16.5" thickBot="1" x14ac:dyDescent="0.3">
      <c r="J94" s="275"/>
      <c r="K94" s="3">
        <v>3</v>
      </c>
      <c r="L94" s="135" t="s">
        <v>1073</v>
      </c>
      <c r="M94" s="136" t="s">
        <v>1074</v>
      </c>
    </row>
    <row r="95" spans="9:13" ht="18.75" x14ac:dyDescent="0.3">
      <c r="J95" s="276" t="s">
        <v>1083</v>
      </c>
      <c r="K95" s="276"/>
      <c r="L95" s="276"/>
      <c r="M95" s="276"/>
    </row>
    <row r="96" spans="9:13" ht="15.75" customHeight="1" x14ac:dyDescent="0.25">
      <c r="J96" s="275" t="s">
        <v>1085</v>
      </c>
      <c r="K96" s="3">
        <v>1</v>
      </c>
      <c r="L96" s="4" t="s">
        <v>1063</v>
      </c>
      <c r="M96" s="3" t="s">
        <v>1066</v>
      </c>
    </row>
    <row r="97" spans="1:13" x14ac:dyDescent="0.25">
      <c r="J97" s="275"/>
      <c r="K97" s="3">
        <v>2</v>
      </c>
      <c r="L97" s="4" t="s">
        <v>1064</v>
      </c>
      <c r="M97" s="3" t="s">
        <v>1065</v>
      </c>
    </row>
    <row r="98" spans="1:13" x14ac:dyDescent="0.25">
      <c r="J98" s="275"/>
      <c r="K98" s="3">
        <v>3</v>
      </c>
      <c r="L98" s="4" t="s">
        <v>1076</v>
      </c>
      <c r="M98" s="3" t="s">
        <v>1075</v>
      </c>
    </row>
    <row r="99" spans="1:13" x14ac:dyDescent="0.25">
      <c r="J99" s="275"/>
      <c r="K99" s="3">
        <v>4</v>
      </c>
      <c r="L99" s="4" t="s">
        <v>1077</v>
      </c>
      <c r="M99" s="3" t="s">
        <v>1078</v>
      </c>
    </row>
    <row r="100" spans="1:13" x14ac:dyDescent="0.25">
      <c r="J100" s="275"/>
      <c r="K100" s="3">
        <v>5</v>
      </c>
      <c r="L100" s="4" t="s">
        <v>1080</v>
      </c>
      <c r="M100" s="3" t="s">
        <v>1079</v>
      </c>
    </row>
    <row r="101" spans="1:13" ht="16.5" thickBot="1" x14ac:dyDescent="0.3">
      <c r="J101" s="275"/>
      <c r="K101" s="3">
        <v>6</v>
      </c>
      <c r="L101" s="135" t="s">
        <v>1081</v>
      </c>
      <c r="M101" s="136" t="s">
        <v>1082</v>
      </c>
    </row>
    <row r="102" spans="1:13" x14ac:dyDescent="0.25">
      <c r="J102" s="275" t="s">
        <v>1086</v>
      </c>
      <c r="K102" s="3">
        <v>1</v>
      </c>
      <c r="L102" s="4" t="s">
        <v>1059</v>
      </c>
      <c r="M102" s="3" t="s">
        <v>1060</v>
      </c>
    </row>
    <row r="103" spans="1:13" ht="16.5" thickBot="1" x14ac:dyDescent="0.3">
      <c r="A103" s="10"/>
      <c r="B103" s="10"/>
      <c r="C103" s="10"/>
      <c r="D103" s="10"/>
      <c r="E103" s="10"/>
      <c r="F103" s="10"/>
      <c r="G103" s="10"/>
      <c r="H103" s="10"/>
      <c r="I103" s="10"/>
      <c r="J103" s="277"/>
      <c r="K103" s="136">
        <v>2</v>
      </c>
      <c r="L103" s="135" t="s">
        <v>1061</v>
      </c>
      <c r="M103" s="136" t="s">
        <v>1062</v>
      </c>
    </row>
    <row r="104" spans="1:13" x14ac:dyDescent="0.25">
      <c r="A104" s="7"/>
      <c r="B104" s="7"/>
      <c r="C104" s="7"/>
      <c r="D104" s="7"/>
      <c r="E104" s="7"/>
      <c r="F104" s="7"/>
      <c r="G104" s="7"/>
      <c r="H104" s="7"/>
      <c r="I104" s="7"/>
      <c r="J104" s="7"/>
      <c r="K104" s="7"/>
      <c r="L104" s="132"/>
      <c r="M104" s="133"/>
    </row>
    <row r="105" spans="1:13" ht="17.25" thickBot="1" x14ac:dyDescent="0.35">
      <c r="G105" s="86"/>
      <c r="K105" s="3"/>
      <c r="L105" s="3"/>
      <c r="M105" s="5"/>
    </row>
    <row r="106" spans="1:13" ht="31.5" thickBot="1" x14ac:dyDescent="0.6">
      <c r="A106" s="261" t="s">
        <v>124</v>
      </c>
      <c r="B106" s="262"/>
      <c r="C106" s="262"/>
      <c r="D106" s="262"/>
      <c r="E106" s="262"/>
      <c r="F106" s="263"/>
      <c r="G106" s="87"/>
      <c r="H106" s="55"/>
      <c r="I106" s="55"/>
      <c r="J106" s="99"/>
      <c r="K106" s="13"/>
      <c r="L106" s="13"/>
      <c r="M106" s="5"/>
    </row>
    <row r="107" spans="1:13" ht="42" x14ac:dyDescent="0.3">
      <c r="A107" s="61" t="s">
        <v>27</v>
      </c>
      <c r="B107" s="60" t="s">
        <v>162</v>
      </c>
      <c r="C107" s="60"/>
      <c r="D107" s="60"/>
      <c r="E107" s="60"/>
      <c r="F107" s="63"/>
      <c r="G107" s="56"/>
      <c r="H107" s="56"/>
      <c r="I107" s="56"/>
      <c r="J107" s="56"/>
      <c r="K107" s="13"/>
      <c r="M107" s="5"/>
    </row>
    <row r="108" spans="1:13" ht="17.25" x14ac:dyDescent="0.3">
      <c r="A108" s="27" t="s">
        <v>1</v>
      </c>
      <c r="B108" s="6" t="s">
        <v>174</v>
      </c>
      <c r="C108" s="8"/>
      <c r="D108" s="20"/>
      <c r="E108" s="8"/>
      <c r="F108" s="64"/>
      <c r="G108" s="21"/>
      <c r="H108" s="21"/>
      <c r="I108" s="21"/>
      <c r="J108" s="21"/>
      <c r="K108" s="13"/>
      <c r="L108" s="37"/>
      <c r="M108" s="5"/>
    </row>
    <row r="109" spans="1:13" ht="18" thickBot="1" x14ac:dyDescent="0.35">
      <c r="A109" s="30" t="s">
        <v>2</v>
      </c>
      <c r="B109" s="69">
        <v>2010</v>
      </c>
      <c r="C109" s="69"/>
      <c r="D109" s="69"/>
      <c r="E109" s="69"/>
      <c r="F109" s="70"/>
      <c r="G109" s="18"/>
      <c r="H109" s="57"/>
      <c r="I109" s="57"/>
      <c r="J109" s="57"/>
      <c r="K109" s="13"/>
      <c r="L109" s="23"/>
      <c r="M109" s="5"/>
    </row>
    <row r="110" spans="1:13" ht="17.25" x14ac:dyDescent="0.3">
      <c r="A110" s="24" t="s">
        <v>0</v>
      </c>
      <c r="B110" s="48" t="s">
        <v>161</v>
      </c>
      <c r="C110" s="25"/>
      <c r="D110" s="25"/>
      <c r="E110" s="25"/>
      <c r="F110" s="26"/>
      <c r="G110" s="65" t="s">
        <v>40</v>
      </c>
      <c r="H110" s="58"/>
      <c r="I110" s="58"/>
      <c r="J110" s="58"/>
      <c r="L110" s="266" t="s">
        <v>170</v>
      </c>
      <c r="M110" s="5"/>
    </row>
    <row r="111" spans="1:13" ht="30" customHeight="1" thickBot="1" x14ac:dyDescent="0.35">
      <c r="A111" s="50" t="s">
        <v>172</v>
      </c>
      <c r="B111" s="28">
        <v>1.1000000000000001</v>
      </c>
      <c r="C111" s="28"/>
      <c r="D111" s="28"/>
      <c r="E111" s="28"/>
      <c r="F111" s="29"/>
      <c r="G111" s="54">
        <f>AVERAGE(B111:F111)</f>
        <v>1.1000000000000001</v>
      </c>
      <c r="H111" s="100" t="s">
        <v>200</v>
      </c>
      <c r="I111" s="59"/>
      <c r="J111" s="59"/>
      <c r="K111" s="7"/>
      <c r="L111" s="267"/>
      <c r="M111" s="5"/>
    </row>
    <row r="112" spans="1:13" ht="30" customHeight="1" thickBot="1" x14ac:dyDescent="0.35">
      <c r="A112" s="50" t="s">
        <v>37</v>
      </c>
      <c r="B112" s="28">
        <f>AVERAGE(B111,B113)</f>
        <v>0.8</v>
      </c>
      <c r="C112" s="28"/>
      <c r="D112" s="28"/>
      <c r="E112" s="28"/>
      <c r="F112" s="29"/>
      <c r="G112" s="54">
        <f>AVERAGE(B112:F112)</f>
        <v>0.8</v>
      </c>
      <c r="H112" s="101"/>
      <c r="I112" s="59"/>
      <c r="J112" s="59"/>
      <c r="L112" s="83" t="str">
        <f>ROUND('Calorie Breakdown'!B6/2.205*G113,0) &amp; " - " &amp; ROUND('Calorie Breakdown'!B6/2.205*G111,0) &amp; "g"</f>
        <v>37 - 82g</v>
      </c>
      <c r="M112" s="284" t="s">
        <v>1131</v>
      </c>
    </row>
    <row r="113" spans="1:14" ht="30" customHeight="1" thickBot="1" x14ac:dyDescent="0.35">
      <c r="A113" s="51" t="s">
        <v>173</v>
      </c>
      <c r="B113" s="31">
        <v>0.5</v>
      </c>
      <c r="C113" s="31"/>
      <c r="D113" s="31"/>
      <c r="E113" s="31"/>
      <c r="F113" s="32"/>
      <c r="G113" s="54">
        <f>AVERAGE(B113:F113)</f>
        <v>0.5</v>
      </c>
      <c r="H113" s="100" t="s">
        <v>199</v>
      </c>
      <c r="I113" s="59"/>
      <c r="J113" s="59"/>
      <c r="L113" s="53"/>
      <c r="M113" s="3"/>
    </row>
    <row r="114" spans="1:14" ht="17.25" x14ac:dyDescent="0.3">
      <c r="A114" s="13"/>
      <c r="B114" s="18"/>
      <c r="C114" s="33"/>
      <c r="D114" s="33"/>
      <c r="E114" s="33"/>
      <c r="F114" s="33"/>
      <c r="G114" s="33"/>
      <c r="H114" s="33"/>
      <c r="I114" s="33"/>
      <c r="J114" s="33"/>
      <c r="K114" s="37"/>
      <c r="L114" s="36" t="s">
        <v>169</v>
      </c>
      <c r="M114" s="3"/>
    </row>
    <row r="115" spans="1:14" ht="17.25" x14ac:dyDescent="0.3">
      <c r="A115" s="13"/>
      <c r="B115" s="18"/>
      <c r="C115" s="34"/>
      <c r="D115" s="34"/>
      <c r="E115" s="34"/>
      <c r="F115" s="34"/>
      <c r="G115" s="34"/>
      <c r="H115" s="34"/>
      <c r="I115" s="34"/>
      <c r="J115" s="34"/>
      <c r="K115" s="85">
        <v>1</v>
      </c>
      <c r="L115" s="97" t="s">
        <v>122</v>
      </c>
      <c r="M115" s="85" t="s">
        <v>123</v>
      </c>
    </row>
    <row r="116" spans="1:14" ht="17.25" x14ac:dyDescent="0.3">
      <c r="A116" s="13"/>
      <c r="B116" s="13"/>
      <c r="C116" s="35"/>
      <c r="D116" s="35"/>
      <c r="E116" s="35"/>
      <c r="F116" s="35"/>
      <c r="G116" s="35"/>
      <c r="H116" s="35"/>
      <c r="I116" s="35"/>
      <c r="J116" s="35"/>
      <c r="K116" s="85">
        <v>2</v>
      </c>
      <c r="L116" s="97" t="s">
        <v>125</v>
      </c>
      <c r="M116" s="85" t="s">
        <v>126</v>
      </c>
    </row>
    <row r="117" spans="1:14" ht="17.25" x14ac:dyDescent="0.3">
      <c r="A117" s="13"/>
      <c r="B117" s="13"/>
      <c r="C117" s="13"/>
      <c r="D117" s="13"/>
      <c r="E117" s="13"/>
      <c r="F117" s="13"/>
      <c r="G117" s="13"/>
      <c r="H117" s="13"/>
      <c r="I117" s="13"/>
      <c r="J117" s="13"/>
      <c r="K117" s="85">
        <v>3</v>
      </c>
      <c r="L117" s="97" t="s">
        <v>132</v>
      </c>
      <c r="M117" s="137" t="s">
        <v>131</v>
      </c>
    </row>
    <row r="118" spans="1:14" ht="17.25" x14ac:dyDescent="0.3">
      <c r="A118" s="13"/>
      <c r="B118" s="13"/>
      <c r="C118" s="13"/>
      <c r="D118" s="13"/>
      <c r="E118" s="13"/>
      <c r="F118" s="13"/>
      <c r="G118" s="13"/>
      <c r="H118" s="13"/>
      <c r="I118" s="13"/>
      <c r="J118" s="13"/>
      <c r="K118" s="85">
        <v>4</v>
      </c>
      <c r="L118" s="97" t="s">
        <v>182</v>
      </c>
      <c r="M118" s="85" t="s">
        <v>181</v>
      </c>
    </row>
    <row r="119" spans="1:14" ht="17.25" x14ac:dyDescent="0.3">
      <c r="A119" s="13"/>
      <c r="B119" s="13"/>
      <c r="C119" s="13"/>
      <c r="D119" s="13"/>
      <c r="E119" s="13"/>
      <c r="F119" s="13"/>
      <c r="G119" s="13"/>
      <c r="H119" s="13"/>
      <c r="I119" s="13"/>
      <c r="J119" s="13"/>
      <c r="K119" s="96">
        <v>5</v>
      </c>
      <c r="L119" s="97" t="s">
        <v>163</v>
      </c>
      <c r="M119" s="88" t="s">
        <v>164</v>
      </c>
      <c r="N119" s="1" t="s">
        <v>1068</v>
      </c>
    </row>
    <row r="120" spans="1:14" ht="17.25" x14ac:dyDescent="0.3">
      <c r="A120" s="13"/>
      <c r="B120" s="13"/>
      <c r="C120" s="13"/>
      <c r="D120" s="13"/>
      <c r="E120" s="13"/>
      <c r="F120" s="13"/>
      <c r="G120" s="13"/>
      <c r="H120" s="13"/>
      <c r="I120" s="13"/>
      <c r="J120" s="13"/>
      <c r="K120" s="85">
        <v>6</v>
      </c>
      <c r="L120" s="97" t="s">
        <v>183</v>
      </c>
      <c r="M120" s="85" t="s">
        <v>184</v>
      </c>
    </row>
    <row r="121" spans="1:14" ht="17.25" x14ac:dyDescent="0.3">
      <c r="A121" s="13"/>
      <c r="B121" s="13"/>
      <c r="C121" s="13"/>
      <c r="D121" s="13"/>
      <c r="E121" s="13"/>
      <c r="F121" s="13"/>
      <c r="G121" s="13"/>
      <c r="H121" s="13"/>
      <c r="I121" s="13"/>
      <c r="J121" s="13"/>
      <c r="K121" s="96">
        <v>7</v>
      </c>
      <c r="L121" s="97" t="s">
        <v>186</v>
      </c>
      <c r="M121" s="85" t="s">
        <v>185</v>
      </c>
      <c r="N121" s="270" t="s">
        <v>1067</v>
      </c>
    </row>
    <row r="122" spans="1:14" ht="17.25" x14ac:dyDescent="0.3">
      <c r="A122" s="13"/>
      <c r="B122" s="13"/>
      <c r="C122" s="13"/>
      <c r="D122" s="13"/>
      <c r="E122" s="13"/>
      <c r="F122" s="13"/>
      <c r="G122" s="13"/>
      <c r="H122" s="13"/>
      <c r="I122" s="13"/>
      <c r="J122" s="13"/>
      <c r="K122" s="85">
        <v>8</v>
      </c>
      <c r="L122" s="97" t="s">
        <v>13</v>
      </c>
      <c r="M122" s="85" t="s">
        <v>187</v>
      </c>
      <c r="N122" s="270"/>
    </row>
    <row r="123" spans="1:14" ht="17.25" x14ac:dyDescent="0.3">
      <c r="A123" s="13"/>
      <c r="B123" s="13"/>
      <c r="C123" s="13"/>
      <c r="D123" s="13"/>
      <c r="E123" s="13"/>
      <c r="F123" s="13"/>
      <c r="G123" s="13"/>
      <c r="H123" s="13"/>
      <c r="I123" s="13"/>
      <c r="J123" s="13"/>
      <c r="K123" s="96">
        <v>9</v>
      </c>
      <c r="L123" s="97" t="s">
        <v>188</v>
      </c>
      <c r="M123" s="88" t="s">
        <v>189</v>
      </c>
    </row>
    <row r="124" spans="1:14" ht="17.25" x14ac:dyDescent="0.3">
      <c r="A124" s="13"/>
      <c r="B124" s="13"/>
      <c r="C124" s="13"/>
      <c r="D124" s="13"/>
      <c r="E124" s="13"/>
      <c r="F124" s="13"/>
      <c r="G124" s="13"/>
      <c r="H124" s="13"/>
      <c r="I124" s="13"/>
      <c r="J124" s="13"/>
      <c r="K124" s="85">
        <v>10</v>
      </c>
      <c r="L124" s="97" t="s">
        <v>190</v>
      </c>
      <c r="M124" s="85" t="s">
        <v>191</v>
      </c>
    </row>
    <row r="125" spans="1:14" ht="17.25" x14ac:dyDescent="0.3">
      <c r="A125" s="13"/>
      <c r="B125" s="13"/>
      <c r="C125" s="13"/>
      <c r="D125" s="13"/>
      <c r="E125" s="13"/>
      <c r="F125" s="13"/>
      <c r="G125" s="13"/>
      <c r="H125" s="13"/>
      <c r="I125" s="13"/>
      <c r="J125" s="13"/>
      <c r="K125" s="96">
        <v>11</v>
      </c>
      <c r="L125" s="97" t="s">
        <v>96</v>
      </c>
      <c r="M125" s="85" t="s">
        <v>192</v>
      </c>
    </row>
    <row r="126" spans="1:14" ht="17.25" x14ac:dyDescent="0.3">
      <c r="A126" s="13"/>
      <c r="B126" s="13"/>
      <c r="C126" s="13"/>
      <c r="D126" s="13"/>
      <c r="E126" s="13"/>
      <c r="F126" s="13"/>
      <c r="G126" s="13"/>
      <c r="H126" s="13"/>
      <c r="I126" s="13"/>
      <c r="J126" s="13"/>
      <c r="K126" s="85">
        <v>12</v>
      </c>
      <c r="L126" s="97" t="s">
        <v>193</v>
      </c>
      <c r="M126" s="85" t="s">
        <v>194</v>
      </c>
    </row>
    <row r="127" spans="1:14" ht="17.25" x14ac:dyDescent="0.3">
      <c r="A127" s="13"/>
      <c r="B127" s="13"/>
      <c r="C127" s="13"/>
      <c r="D127" s="13"/>
      <c r="E127" s="13"/>
      <c r="F127" s="13"/>
      <c r="G127" s="13"/>
      <c r="H127" s="13"/>
      <c r="I127" s="13"/>
      <c r="J127" s="13"/>
      <c r="K127" s="96">
        <v>13</v>
      </c>
      <c r="L127" s="97" t="s">
        <v>196</v>
      </c>
      <c r="M127" s="85" t="s">
        <v>195</v>
      </c>
    </row>
    <row r="128" spans="1:14" ht="17.25" x14ac:dyDescent="0.3">
      <c r="A128" s="13"/>
      <c r="B128" s="13"/>
      <c r="C128" s="13"/>
      <c r="D128" s="13"/>
      <c r="E128" s="13"/>
      <c r="F128" s="13"/>
      <c r="G128" s="13"/>
      <c r="H128" s="13"/>
      <c r="I128" s="13"/>
      <c r="J128" s="13"/>
      <c r="K128" s="85">
        <v>14</v>
      </c>
      <c r="L128" s="97" t="s">
        <v>198</v>
      </c>
      <c r="M128" s="85" t="s">
        <v>197</v>
      </c>
    </row>
    <row r="129" spans="1:13" ht="17.25" x14ac:dyDescent="0.3">
      <c r="A129" s="13"/>
      <c r="B129" s="13"/>
      <c r="C129" s="13"/>
      <c r="D129" s="13"/>
      <c r="E129" s="13"/>
      <c r="F129" s="13"/>
      <c r="G129" s="13"/>
      <c r="H129" s="13"/>
      <c r="I129" s="13"/>
      <c r="J129" s="13"/>
      <c r="K129" s="37">
        <v>15</v>
      </c>
      <c r="L129" s="115" t="s">
        <v>1003</v>
      </c>
      <c r="M129" s="3" t="s">
        <v>1004</v>
      </c>
    </row>
    <row r="130" spans="1:13" ht="17.25" x14ac:dyDescent="0.3">
      <c r="A130" s="13"/>
      <c r="B130" s="13"/>
      <c r="C130" s="13"/>
      <c r="D130" s="13"/>
      <c r="E130" s="13"/>
      <c r="F130" s="13"/>
      <c r="G130" s="13"/>
      <c r="H130" s="13"/>
      <c r="I130" s="13"/>
      <c r="J130" s="13"/>
      <c r="K130" s="3"/>
      <c r="L130" s="38"/>
      <c r="M130" s="3"/>
    </row>
    <row r="131" spans="1:13" ht="17.25" x14ac:dyDescent="0.3">
      <c r="A131" s="13"/>
      <c r="B131" s="13"/>
      <c r="C131" s="13"/>
      <c r="D131" s="13"/>
      <c r="E131" s="13"/>
      <c r="F131" s="13"/>
      <c r="G131" s="13"/>
      <c r="H131" s="13"/>
      <c r="I131" s="13"/>
      <c r="J131" s="13"/>
      <c r="K131" s="37"/>
      <c r="L131" s="38"/>
    </row>
    <row r="132" spans="1:13" ht="17.25" x14ac:dyDescent="0.3">
      <c r="A132" s="13"/>
      <c r="B132" s="13"/>
      <c r="C132" s="13"/>
      <c r="D132" s="13"/>
      <c r="E132" s="13"/>
      <c r="F132" s="13"/>
      <c r="G132" s="13"/>
      <c r="H132" s="13"/>
      <c r="I132" s="13"/>
      <c r="J132" s="13"/>
      <c r="K132" s="3"/>
      <c r="L132" s="4"/>
    </row>
    <row r="133" spans="1:13" ht="17.25" x14ac:dyDescent="0.3">
      <c r="A133" s="13"/>
      <c r="B133" s="13"/>
      <c r="C133" s="13"/>
      <c r="D133" s="13"/>
      <c r="E133" s="13"/>
      <c r="F133" s="13"/>
      <c r="G133" s="89"/>
      <c r="H133" s="89"/>
      <c r="I133" s="89"/>
      <c r="J133" s="90"/>
    </row>
    <row r="134" spans="1:13" x14ac:dyDescent="0.25">
      <c r="G134" s="90"/>
      <c r="H134" s="91"/>
      <c r="I134" s="91"/>
      <c r="J134" s="90"/>
    </row>
    <row r="135" spans="1:13" ht="24" thickBot="1" x14ac:dyDescent="0.4">
      <c r="F135" s="257" t="s">
        <v>987</v>
      </c>
      <c r="G135" s="257"/>
      <c r="H135" s="257"/>
      <c r="I135" s="91"/>
      <c r="J135" s="90"/>
    </row>
    <row r="136" spans="1:13" x14ac:dyDescent="0.25">
      <c r="A136" s="258" t="s">
        <v>1000</v>
      </c>
      <c r="B136" s="259"/>
      <c r="C136" s="259"/>
      <c r="D136" s="260"/>
      <c r="G136" s="92"/>
      <c r="H136" s="92"/>
      <c r="I136" s="92"/>
      <c r="J136" s="90"/>
    </row>
    <row r="137" spans="1:13" x14ac:dyDescent="0.25">
      <c r="A137" s="103"/>
      <c r="B137" s="121" t="s">
        <v>124</v>
      </c>
      <c r="C137" s="121" t="s">
        <v>82</v>
      </c>
      <c r="D137" s="121" t="s">
        <v>121</v>
      </c>
      <c r="G137" s="92"/>
      <c r="H137" s="92"/>
      <c r="I137" s="92"/>
      <c r="J137" s="90"/>
    </row>
    <row r="138" spans="1:13" x14ac:dyDescent="0.25">
      <c r="A138" s="119" t="s">
        <v>1009</v>
      </c>
      <c r="B138" s="117" t="s">
        <v>1006</v>
      </c>
      <c r="C138" s="117" t="s">
        <v>1005</v>
      </c>
      <c r="D138" s="118" t="s">
        <v>1007</v>
      </c>
      <c r="G138" s="92"/>
      <c r="H138" s="92"/>
      <c r="I138" s="92"/>
      <c r="J138" s="90"/>
    </row>
    <row r="139" spans="1:13" x14ac:dyDescent="0.25">
      <c r="A139" s="119" t="s">
        <v>1010</v>
      </c>
      <c r="B139" s="117"/>
      <c r="C139" s="117" t="s">
        <v>1008</v>
      </c>
      <c r="D139" s="118">
        <f>'Calorie Breakdown'!B6/2.205*0.8</f>
        <v>59.863945578231295</v>
      </c>
      <c r="G139" s="90"/>
      <c r="H139" s="93"/>
      <c r="I139" s="94"/>
      <c r="J139" s="90"/>
    </row>
    <row r="140" spans="1:13" x14ac:dyDescent="0.25">
      <c r="A140" s="122" t="s">
        <v>1001</v>
      </c>
      <c r="B140" s="120">
        <v>9</v>
      </c>
      <c r="C140" s="120">
        <v>4</v>
      </c>
      <c r="D140" s="120">
        <v>4</v>
      </c>
      <c r="G140" s="95"/>
      <c r="H140" s="96"/>
      <c r="I140" s="97"/>
      <c r="J140" s="95"/>
    </row>
    <row r="141" spans="1:13" x14ac:dyDescent="0.25">
      <c r="G141" s="95"/>
      <c r="H141" s="85"/>
      <c r="I141" s="97"/>
      <c r="J141" s="95"/>
    </row>
    <row r="142" spans="1:13" x14ac:dyDescent="0.25">
      <c r="G142" s="95"/>
      <c r="H142" s="96"/>
      <c r="I142" s="98"/>
      <c r="J142" s="95"/>
    </row>
    <row r="145" spans="10:10" x14ac:dyDescent="0.25">
      <c r="J145"/>
    </row>
  </sheetData>
  <mergeCells count="18">
    <mergeCell ref="N121:N122"/>
    <mergeCell ref="A2:J2"/>
    <mergeCell ref="A44:F44"/>
    <mergeCell ref="J84:J87"/>
    <mergeCell ref="J88:J91"/>
    <mergeCell ref="J92:J94"/>
    <mergeCell ref="J96:J101"/>
    <mergeCell ref="J83:M83"/>
    <mergeCell ref="J95:M95"/>
    <mergeCell ref="J102:J103"/>
    <mergeCell ref="M8:M9"/>
    <mergeCell ref="J54:J55"/>
    <mergeCell ref="F135:H135"/>
    <mergeCell ref="A136:D136"/>
    <mergeCell ref="A106:F106"/>
    <mergeCell ref="L6:L7"/>
    <mergeCell ref="L110:L111"/>
    <mergeCell ref="L8:L9"/>
  </mergeCells>
  <phoneticPr fontId="4" type="noConversion"/>
  <hyperlinks>
    <hyperlink ref="L14" r:id="rId1" xr:uid="{C6128692-AC13-405B-886B-EEBBEA91F50D}"/>
    <hyperlink ref="L15" r:id="rId2" xr:uid="{EAD00A77-AC56-43F4-8D1C-1BD0A7C97666}"/>
    <hyperlink ref="E4" r:id="rId3" xr:uid="{7450911A-2B79-4095-9FBF-060BF92CC806}"/>
    <hyperlink ref="J4" r:id="rId4" xr:uid="{62F3C3C9-4017-4420-8E4B-62E6B53318B9}"/>
    <hyperlink ref="I4" r:id="rId5" xr:uid="{30B096D5-628B-470F-8F50-6ABC5339F2BE}"/>
    <hyperlink ref="H4" r:id="rId6" xr:uid="{4D618A9B-A98F-4C75-AC2F-14F92B46DA96}"/>
    <hyperlink ref="D4" r:id="rId7" xr:uid="{C61E75AD-BEF9-454F-B272-CA26EF14340F}"/>
    <hyperlink ref="B4" r:id="rId8" xr:uid="{6191E049-EBBA-4B28-B0BF-8895CFA3C4C7}"/>
    <hyperlink ref="F4" r:id="rId9" xr:uid="{19BB87D5-0070-4FA3-8B6D-A0F53623AB61}"/>
    <hyperlink ref="L16" r:id="rId10" xr:uid="{BD587DDF-AFF2-4899-85E3-4CE26E97869D}"/>
    <hyperlink ref="L17" r:id="rId11" xr:uid="{2A588C93-361D-4DAE-A627-C24E3028E993}"/>
    <hyperlink ref="L18" r:id="rId12" xr:uid="{B790A470-7933-4B32-8AD6-301A9A62E968}"/>
    <hyperlink ref="L19" r:id="rId13" xr:uid="{B76484E3-F881-4F4B-A578-31B8897E85EA}"/>
    <hyperlink ref="L20" r:id="rId14" xr:uid="{92BE491B-23BB-4FD5-9E4B-6D987322AD7D}"/>
    <hyperlink ref="L21" r:id="rId15" xr:uid="{9A496D83-A2B2-4492-B668-AE03D9FABA2C}"/>
    <hyperlink ref="L22" r:id="rId16" xr:uid="{A993DF1D-7D17-49A8-80F2-097733780405}"/>
    <hyperlink ref="L35" r:id="rId17" xr:uid="{930CC31B-9A4C-47F7-BFC0-B132CF012469}"/>
    <hyperlink ref="L38" r:id="rId18" xr:uid="{4A759F8A-D216-4AFA-AF6B-13C5A057453C}"/>
    <hyperlink ref="C4" r:id="rId19" xr:uid="{1649BEC1-CB92-46FD-9518-3B49A3A0D94D}"/>
    <hyperlink ref="G4" r:id="rId20" xr:uid="{9742C017-4C58-4F32-AF8E-99A2A6019C00}"/>
    <hyperlink ref="L23" r:id="rId21" xr:uid="{26558506-BC09-4033-9296-CD753750AF4D}"/>
    <hyperlink ref="L24" r:id="rId22" xr:uid="{D91373C1-638F-4952-A745-BE4B98B46FAC}"/>
    <hyperlink ref="L25" r:id="rId23" xr:uid="{2FBB72B3-C391-4BD0-B0DB-B468004D7A2D}"/>
    <hyperlink ref="L26" r:id="rId24" xr:uid="{2D251EDF-B68C-411B-9405-834501C4FED0}"/>
    <hyperlink ref="L27" r:id="rId25" xr:uid="{AA78ACAA-1995-490B-ABE2-0D34F99733DB}"/>
    <hyperlink ref="L28" r:id="rId26" xr:uid="{D9E809E1-820C-49D2-970D-DACA88A6C943}"/>
    <hyperlink ref="L29" r:id="rId27" xr:uid="{05ED1468-7261-4027-A310-1DCD72B7AD84}"/>
    <hyperlink ref="L30" r:id="rId28" xr:uid="{858E6ED2-23F6-46EA-9173-23FEADC10528}"/>
    <hyperlink ref="L31" r:id="rId29" xr:uid="{86B1C561-814B-446F-8A5A-CAFB13CF6258}"/>
    <hyperlink ref="L32" r:id="rId30" xr:uid="{454342AF-CCBD-4BA4-83A0-9FB87CF860FB}"/>
    <hyperlink ref="L33" r:id="rId31" xr:uid="{36544651-435C-4706-B51F-4E75253A5B60}"/>
    <hyperlink ref="L39" r:id="rId32" xr:uid="{FEBDB3B9-B08E-412D-BD4D-1D438BF35EA4}"/>
    <hyperlink ref="L40" r:id="rId33" xr:uid="{9E03AF63-0BBD-4B54-9D00-45F2EB5CB423}"/>
    <hyperlink ref="L41" r:id="rId34" xr:uid="{DAAD7C5E-E234-4796-B91F-9EAE8A2C4768}"/>
    <hyperlink ref="L56" r:id="rId35" xr:uid="{7F4EABEE-8C3B-4EC6-AB03-3F6FE01F2EF8}"/>
    <hyperlink ref="L57" r:id="rId36" xr:uid="{F198B5B9-FF86-4E92-B0E5-9EFF27598500}"/>
    <hyperlink ref="L58" r:id="rId37" xr:uid="{938D4E8F-10C6-4ED9-A997-FDD38E268498}"/>
    <hyperlink ref="B46" r:id="rId38" xr:uid="{9230289E-0A7D-452E-BFCD-301F76DF10F3}"/>
    <hyperlink ref="L59" r:id="rId39" xr:uid="{ECBB3B43-07FD-442D-86FE-74EA8FF4B821}"/>
    <hyperlink ref="L60" r:id="rId40" xr:uid="{E11916BB-1199-41A4-A451-F25BC4FD524B}"/>
    <hyperlink ref="L61" r:id="rId41" xr:uid="{6C279235-D418-4384-8AB3-919CAEC64FB9}"/>
    <hyperlink ref="L34" r:id="rId42" xr:uid="{04BA5402-2212-4802-8CE9-3463AD3F8F12}"/>
    <hyperlink ref="L62" r:id="rId43" xr:uid="{DEC5C0C1-DAF1-42F7-B280-EA31634BCA76}"/>
    <hyperlink ref="L63" r:id="rId44" xr:uid="{2A78AB7D-7AFB-440C-8C6D-A07CD7B12717}"/>
    <hyperlink ref="L64" r:id="rId45" xr:uid="{8605199C-DDAF-4059-B720-BD55A17FCF60}"/>
    <hyperlink ref="L65" r:id="rId46" xr:uid="{A837FDB6-0E0C-4F03-8BE7-6719C36E758C}"/>
    <hyperlink ref="L66" r:id="rId47" xr:uid="{4B9B8412-5502-48E3-B680-E4E2A6A36F81}"/>
    <hyperlink ref="L67" r:id="rId48" xr:uid="{F125FCB5-2B50-43D8-BE8A-F36895D2BB4B}"/>
    <hyperlink ref="L68" r:id="rId49" xr:uid="{7FE7B59A-AD88-4C25-B8D0-6C7821CB31AB}"/>
    <hyperlink ref="L69" r:id="rId50" xr:uid="{D4C07E75-9CBF-43B2-ADCC-FDD72F0CD472}"/>
    <hyperlink ref="L115" r:id="rId51" xr:uid="{C5ECCDA0-BF82-4C67-ABDC-A429E5A7E694}"/>
    <hyperlink ref="L116" r:id="rId52" xr:uid="{2833675F-7E5C-4844-ABC4-A82149766C75}"/>
    <hyperlink ref="L55" r:id="rId53" xr:uid="{F05E5CFC-08EA-4A4B-8707-BD54989252C6}"/>
    <hyperlink ref="L117" r:id="rId54" xr:uid="{CA456221-53F0-4171-9706-C50B9E492F8B}"/>
    <hyperlink ref="L70" r:id="rId55" xr:uid="{D43EF6FF-1173-42E2-93F7-A253E975EE79}"/>
    <hyperlink ref="L71" r:id="rId56" xr:uid="{0C18E157-EFEA-4CEB-9CCD-92170E0D8048}"/>
    <hyperlink ref="L72" r:id="rId57" location="pdf-link" display="pdf-link" xr:uid="{762704AD-D941-493D-A60E-A09DA4E816E5}"/>
    <hyperlink ref="L73" r:id="rId58" xr:uid="{A7181F73-17C0-4070-8097-D78433572332}"/>
    <hyperlink ref="L74" r:id="rId59" xr:uid="{08CFAA3A-CCFA-4452-80E9-6127E172DB87}"/>
    <hyperlink ref="L75" r:id="rId60" xr:uid="{A3F2592B-89D1-4671-BB7B-B63400F1C621}"/>
    <hyperlink ref="L76" r:id="rId61" xr:uid="{00176DE5-06DB-486E-B177-A20750AAC8BD}"/>
    <hyperlink ref="L53" r:id="rId62" xr:uid="{C65A6696-2A76-4785-AA8A-7DCE51353799}"/>
    <hyperlink ref="L77" r:id="rId63" xr:uid="{8FE16C27-7ADB-4556-BF69-A12AA89742CF}"/>
    <hyperlink ref="C46" r:id="rId64" xr:uid="{B745B11C-F4EE-4AA4-B260-1BB9EC2F222E}"/>
    <hyperlink ref="L54" r:id="rId65" xr:uid="{70EDB61B-EDF9-4319-B670-91EF883D32DB}"/>
    <hyperlink ref="F46" r:id="rId66" xr:uid="{C608FBF1-873B-44E1-BD0C-3E7A65E99533}"/>
    <hyperlink ref="E46" r:id="rId67" xr:uid="{553E0777-97D2-4534-B136-6546A484847C}"/>
    <hyperlink ref="D46" r:id="rId68" xr:uid="{C024F65F-AFF1-47E1-BDF3-CB1C2AAEEBB2}"/>
    <hyperlink ref="L78" r:id="rId69" xr:uid="{0F288582-9B2A-4A6C-A4A6-9721B632FBDE}"/>
    <hyperlink ref="L79" r:id="rId70" xr:uid="{951FD604-DB4F-49E8-96A6-4247EF75CCDB}"/>
    <hyperlink ref="L118" r:id="rId71" xr:uid="{739F4965-B69B-46C3-B6D0-21CED9CAE5F0}"/>
    <hyperlink ref="L119" r:id="rId72" xr:uid="{80062C71-CCDD-43B0-8305-0FC3F17C2C61}"/>
    <hyperlink ref="L120" r:id="rId73" xr:uid="{6D920F58-6227-4935-A0C0-9059ED488F11}"/>
    <hyperlink ref="L121" r:id="rId74" xr:uid="{569B5B91-2BDB-4B17-A606-9E40A2CC6E81}"/>
    <hyperlink ref="L122" r:id="rId75" xr:uid="{96CA97A8-5E8F-4189-A0B7-DB305752C18A}"/>
    <hyperlink ref="L123" r:id="rId76" xr:uid="{F3C13763-1ACF-4752-82BF-08D8F8DF9F81}"/>
    <hyperlink ref="L124" r:id="rId77" xr:uid="{F03515A7-CB4D-4A71-93AC-C6017F54F6B0}"/>
    <hyperlink ref="L125" r:id="rId78" xr:uid="{61CD2EC6-8200-4E43-B564-209332EAEEFD}"/>
    <hyperlink ref="L126" r:id="rId79" xr:uid="{5CAA8306-3AF2-4375-A486-F7639FAF11D8}"/>
    <hyperlink ref="L127" r:id="rId80" xr:uid="{2C7BD425-A99D-4392-B324-876933E1B091}"/>
    <hyperlink ref="B108" r:id="rId81" xr:uid="{5F1C4D75-B680-459B-A6F5-BFA6F861C109}"/>
    <hyperlink ref="L128" r:id="rId82" location="R16-8" display="https://journals.lww.com/nsca-scj/Fulltext/2010/08000/Strength_Nutrition__Maximizing_Your_Anabolic.8.aspx - R16-8" xr:uid="{BDFF5A2C-A6E0-49B8-B23B-B1A38CA5F60D}"/>
    <hyperlink ref="L80" r:id="rId83" xr:uid="{F1E0AC98-CD17-4D09-8504-2083DD441200}"/>
    <hyperlink ref="L81" r:id="rId84" xr:uid="{0CA4B533-0075-4E47-9F9B-DAD76AB520BA}"/>
    <hyperlink ref="L13" r:id="rId85" xr:uid="{67DBBF89-F8A6-4903-8A68-602E2999166A}"/>
    <hyperlink ref="L129" r:id="rId86" xr:uid="{6906CE6A-11B7-4081-B5F9-2F599055C564}"/>
    <hyperlink ref="L82" r:id="rId87" xr:uid="{5FE357E8-03D8-4A10-AD5D-A29CB1A1ADCC}"/>
    <hyperlink ref="L36" r:id="rId88" xr:uid="{C089801C-8612-471A-8B42-042CCB6DDBE7}"/>
    <hyperlink ref="L37" r:id="rId89" xr:uid="{72618556-6894-4C7B-8FCA-719CA3EA178F}"/>
    <hyperlink ref="L85" r:id="rId90" xr:uid="{87F54612-F337-4F49-ACFF-281139976AC6}"/>
    <hyperlink ref="L86" r:id="rId91" xr:uid="{1774201D-741B-4CD5-8DEA-6D6F7386A427}"/>
    <hyperlink ref="L87" r:id="rId92" xr:uid="{22C22F23-A1BA-4D13-BBD5-468D997804ED}"/>
    <hyperlink ref="L84" r:id="rId93" display="http://webcache.googleusercontent.com/search?q=cache:https://1stphorm.com/blog/i-have-been-using-ignition-for-the-last-6-months-and-it-has-worked-amazing-i-do-have-one-question-about-the-main-ingredient-i-was-doing-some-reading-online-and-was-wondering-what-is-the-difference-b/&amp;ved=2ahUKEwjdqr-bgOblAhWJ2FkKHRFnCSQQFjAAegQIAxAB&amp;usg=AOvVaw2DsDBE9uXPFYIyNRSTYecF&amp;cshid=1573607817095" xr:uid="{82FB7BC2-CD79-4426-AA8E-895EF4224BAB}"/>
    <hyperlink ref="L88" r:id="rId94" xr:uid="{BCA53372-5821-4347-B0BD-5DEF285F71DF}"/>
    <hyperlink ref="L89" r:id="rId95" xr:uid="{D8A99F33-178D-4A0A-B2BD-7A2786B8EA67}"/>
    <hyperlink ref="L90" r:id="rId96" xr:uid="{45B18C6C-B964-48BA-9C88-CACACFCDEF14}"/>
    <hyperlink ref="L91" r:id="rId97" xr:uid="{2BF351EC-C15E-4D34-B86E-F01B31001666}"/>
    <hyperlink ref="L102" r:id="rId98" xr:uid="{BBD5BB83-98A0-4F25-B79B-6B6952826875}"/>
    <hyperlink ref="L103" r:id="rId99" xr:uid="{36F3AC9E-8C06-48E4-AD56-841F97A3EE79}"/>
    <hyperlink ref="L96" r:id="rId100" xr:uid="{B693874F-61A5-4AAA-99EB-5FFBECC97D1C}"/>
    <hyperlink ref="L97" r:id="rId101" xr:uid="{8E932FF6-990D-49B9-9BDC-8D01A950A21D}"/>
    <hyperlink ref="L92" r:id="rId102" xr:uid="{FC97A5B8-11CC-4197-950C-80185703CC37}"/>
    <hyperlink ref="L93" r:id="rId103" xr:uid="{BDBAE7DD-93BB-4359-B078-E7C9181BDCBE}"/>
    <hyperlink ref="L94" r:id="rId104" xr:uid="{ABFCE79D-04B1-4FDD-B3DF-F1C725EC4D9A}"/>
    <hyperlink ref="L98" r:id="rId105" xr:uid="{7565495A-8BDC-4554-86FC-4A2A6AEE1C43}"/>
    <hyperlink ref="L99" r:id="rId106" xr:uid="{25A82DB3-9162-4B92-A986-74433F752BA7}"/>
    <hyperlink ref="L100" r:id="rId107" xr:uid="{A9F6CA5A-E427-49A2-A005-47B392410290}"/>
    <hyperlink ref="L101" r:id="rId108" xr:uid="{BE9D0D93-7BE5-4507-81A7-67D74AC98820}"/>
  </hyperlinks>
  <pageMargins left="0.75" right="0.75" top="1" bottom="1" header="0.5" footer="0.5"/>
  <pageSetup orientation="portrait" r:id="rId109"/>
  <ignoredErrors>
    <ignoredError sqref="K53" numberStoredAsText="1"/>
  </ignoredErrors>
  <drawing r:id="rId1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915AC-2638-4DC5-BB72-9CF4D10E2EFE}">
  <sheetPr codeName="Sheet3"/>
  <dimension ref="A1:L750"/>
  <sheetViews>
    <sheetView workbookViewId="0">
      <selection activeCell="B5" sqref="B5"/>
    </sheetView>
  </sheetViews>
  <sheetFormatPr defaultRowHeight="15" x14ac:dyDescent="0.25"/>
  <cols>
    <col min="1" max="1" width="20.28515625" bestFit="1" customWidth="1"/>
    <col min="2" max="2" width="74.7109375" customWidth="1"/>
    <col min="3" max="3" width="10.7109375" customWidth="1"/>
  </cols>
  <sheetData>
    <row r="1" spans="1:12" ht="15.75" x14ac:dyDescent="0.25">
      <c r="A1" s="102" t="s">
        <v>201</v>
      </c>
      <c r="B1" s="102" t="s">
        <v>202</v>
      </c>
      <c r="C1" s="102" t="s">
        <v>203</v>
      </c>
      <c r="D1" t="s">
        <v>670</v>
      </c>
      <c r="L1" t="s">
        <v>981</v>
      </c>
    </row>
    <row r="2" spans="1:12" x14ac:dyDescent="0.25">
      <c r="A2" s="214" t="s">
        <v>207</v>
      </c>
      <c r="B2" s="214" t="s">
        <v>684</v>
      </c>
      <c r="C2" s="214">
        <v>9.8000000000000007</v>
      </c>
    </row>
    <row r="3" spans="1:12" x14ac:dyDescent="0.25">
      <c r="A3" s="214" t="s">
        <v>207</v>
      </c>
      <c r="B3" s="214" t="s">
        <v>685</v>
      </c>
      <c r="C3" s="214">
        <v>10.5</v>
      </c>
    </row>
    <row r="4" spans="1:12" x14ac:dyDescent="0.25">
      <c r="A4" s="214" t="s">
        <v>207</v>
      </c>
      <c r="B4" s="214" t="s">
        <v>687</v>
      </c>
      <c r="C4" s="214">
        <v>11.5</v>
      </c>
    </row>
    <row r="5" spans="1:12" x14ac:dyDescent="0.25">
      <c r="A5" s="214" t="s">
        <v>204</v>
      </c>
      <c r="B5" s="214" t="s">
        <v>701</v>
      </c>
      <c r="C5" s="214">
        <v>8</v>
      </c>
    </row>
    <row r="6" spans="1:12" x14ac:dyDescent="0.25">
      <c r="A6" s="214" t="s">
        <v>204</v>
      </c>
      <c r="B6" s="214" t="s">
        <v>709</v>
      </c>
      <c r="C6" s="214">
        <v>8.5</v>
      </c>
    </row>
    <row r="7" spans="1:12" x14ac:dyDescent="0.25">
      <c r="A7" s="214" t="s">
        <v>205</v>
      </c>
      <c r="B7" s="214" t="s">
        <v>988</v>
      </c>
      <c r="C7" s="214">
        <v>8</v>
      </c>
    </row>
    <row r="8" spans="1:12" x14ac:dyDescent="0.25">
      <c r="A8" s="214" t="s">
        <v>205</v>
      </c>
      <c r="B8" s="214" t="s">
        <v>206</v>
      </c>
      <c r="C8" s="214">
        <v>5</v>
      </c>
    </row>
    <row r="9" spans="1:12" x14ac:dyDescent="0.25">
      <c r="A9" s="214" t="s">
        <v>205</v>
      </c>
      <c r="B9" s="214" t="s">
        <v>989</v>
      </c>
      <c r="C9" s="214">
        <v>3.5</v>
      </c>
    </row>
    <row r="10" spans="1:12" x14ac:dyDescent="0.25">
      <c r="A10" s="214" t="s">
        <v>205</v>
      </c>
      <c r="B10" s="214" t="s">
        <v>990</v>
      </c>
      <c r="C10" s="214">
        <v>4</v>
      </c>
    </row>
    <row r="11" spans="1:12" ht="15.75" x14ac:dyDescent="0.25">
      <c r="A11" s="214" t="s">
        <v>208</v>
      </c>
      <c r="B11" s="214" t="s">
        <v>962</v>
      </c>
      <c r="C11" s="214">
        <v>4.3</v>
      </c>
      <c r="D11" s="104"/>
    </row>
    <row r="12" spans="1:12" x14ac:dyDescent="0.25">
      <c r="A12" s="103" t="s">
        <v>207</v>
      </c>
      <c r="B12" s="103" t="s">
        <v>672</v>
      </c>
      <c r="C12" s="103">
        <v>6</v>
      </c>
    </row>
    <row r="13" spans="1:12" x14ac:dyDescent="0.25">
      <c r="A13" s="103" t="s">
        <v>207</v>
      </c>
      <c r="B13" s="103" t="s">
        <v>673</v>
      </c>
      <c r="C13" s="103">
        <v>7</v>
      </c>
    </row>
    <row r="14" spans="1:12" x14ac:dyDescent="0.25">
      <c r="A14" s="103" t="s">
        <v>207</v>
      </c>
      <c r="B14" s="103" t="s">
        <v>674</v>
      </c>
      <c r="C14" s="103">
        <v>8</v>
      </c>
    </row>
    <row r="15" spans="1:12" x14ac:dyDescent="0.25">
      <c r="A15" s="103" t="s">
        <v>207</v>
      </c>
      <c r="B15" s="103" t="s">
        <v>675</v>
      </c>
      <c r="C15" s="103">
        <v>4.5</v>
      </c>
    </row>
    <row r="16" spans="1:12" x14ac:dyDescent="0.25">
      <c r="A16" s="103" t="s">
        <v>207</v>
      </c>
      <c r="B16" s="103" t="s">
        <v>681</v>
      </c>
      <c r="C16" s="103">
        <v>6</v>
      </c>
    </row>
    <row r="17" spans="1:3" x14ac:dyDescent="0.25">
      <c r="A17" s="103" t="s">
        <v>207</v>
      </c>
      <c r="B17" s="103" t="s">
        <v>682</v>
      </c>
      <c r="C17" s="103">
        <v>8.3000000000000007</v>
      </c>
    </row>
    <row r="18" spans="1:3" x14ac:dyDescent="0.25">
      <c r="A18" s="103" t="s">
        <v>207</v>
      </c>
      <c r="B18" s="103" t="s">
        <v>683</v>
      </c>
      <c r="C18" s="103">
        <v>9</v>
      </c>
    </row>
    <row r="19" spans="1:3" x14ac:dyDescent="0.25">
      <c r="A19" s="103" t="s">
        <v>207</v>
      </c>
      <c r="B19" s="103" t="s">
        <v>686</v>
      </c>
      <c r="C19" s="103">
        <v>11</v>
      </c>
    </row>
    <row r="20" spans="1:3" x14ac:dyDescent="0.25">
      <c r="A20" s="103" t="s">
        <v>207</v>
      </c>
      <c r="B20" s="103" t="s">
        <v>688</v>
      </c>
      <c r="C20" s="103">
        <v>11.8</v>
      </c>
    </row>
    <row r="21" spans="1:3" x14ac:dyDescent="0.25">
      <c r="A21" s="103" t="s">
        <v>207</v>
      </c>
      <c r="B21" s="103" t="s">
        <v>689</v>
      </c>
      <c r="C21" s="103">
        <v>12.3</v>
      </c>
    </row>
    <row r="22" spans="1:3" x14ac:dyDescent="0.25">
      <c r="A22" s="103" t="s">
        <v>207</v>
      </c>
      <c r="B22" s="103" t="s">
        <v>690</v>
      </c>
      <c r="C22" s="103">
        <v>12.8</v>
      </c>
    </row>
    <row r="23" spans="1:3" x14ac:dyDescent="0.25">
      <c r="A23" s="103" t="s">
        <v>207</v>
      </c>
      <c r="B23" s="103" t="s">
        <v>676</v>
      </c>
      <c r="C23" s="103">
        <v>14.5</v>
      </c>
    </row>
    <row r="24" spans="1:3" x14ac:dyDescent="0.25">
      <c r="A24" s="103" t="s">
        <v>207</v>
      </c>
      <c r="B24" s="103" t="s">
        <v>678</v>
      </c>
      <c r="C24" s="103">
        <v>16</v>
      </c>
    </row>
    <row r="25" spans="1:3" x14ac:dyDescent="0.25">
      <c r="A25" s="103" t="s">
        <v>207</v>
      </c>
      <c r="B25" s="103" t="s">
        <v>677</v>
      </c>
      <c r="C25" s="103">
        <v>19</v>
      </c>
    </row>
    <row r="26" spans="1:3" x14ac:dyDescent="0.25">
      <c r="A26" s="103" t="s">
        <v>207</v>
      </c>
      <c r="B26" s="103" t="s">
        <v>679</v>
      </c>
      <c r="C26" s="103">
        <v>19.8</v>
      </c>
    </row>
    <row r="27" spans="1:3" x14ac:dyDescent="0.25">
      <c r="A27" s="103" t="s">
        <v>207</v>
      </c>
      <c r="B27" s="103" t="s">
        <v>680</v>
      </c>
      <c r="C27" s="103">
        <v>23</v>
      </c>
    </row>
    <row r="28" spans="1:3" x14ac:dyDescent="0.25">
      <c r="A28" s="103" t="s">
        <v>207</v>
      </c>
      <c r="B28" s="103" t="s">
        <v>691</v>
      </c>
      <c r="C28" s="103">
        <v>9</v>
      </c>
    </row>
    <row r="29" spans="1:3" x14ac:dyDescent="0.25">
      <c r="A29" s="103" t="s">
        <v>207</v>
      </c>
      <c r="B29" s="103" t="s">
        <v>692</v>
      </c>
      <c r="C29" s="103">
        <v>13.3</v>
      </c>
    </row>
    <row r="30" spans="1:3" x14ac:dyDescent="0.25">
      <c r="A30" s="103" t="s">
        <v>207</v>
      </c>
      <c r="B30" s="103" t="s">
        <v>693</v>
      </c>
      <c r="C30" s="103">
        <v>10</v>
      </c>
    </row>
    <row r="31" spans="1:3" x14ac:dyDescent="0.25">
      <c r="A31" s="103" t="s">
        <v>207</v>
      </c>
      <c r="B31" s="103" t="s">
        <v>694</v>
      </c>
      <c r="C31" s="103">
        <v>15</v>
      </c>
    </row>
    <row r="32" spans="1:3" x14ac:dyDescent="0.25">
      <c r="A32" s="103" t="s">
        <v>207</v>
      </c>
      <c r="B32" s="103" t="s">
        <v>695</v>
      </c>
      <c r="C32" s="103">
        <v>8</v>
      </c>
    </row>
    <row r="33" spans="1:3" x14ac:dyDescent="0.25">
      <c r="A33" s="103" t="s">
        <v>204</v>
      </c>
      <c r="B33" s="103" t="s">
        <v>696</v>
      </c>
      <c r="C33" s="103">
        <v>4</v>
      </c>
    </row>
    <row r="34" spans="1:3" x14ac:dyDescent="0.25">
      <c r="A34" s="103" t="s">
        <v>204</v>
      </c>
      <c r="B34" s="103" t="s">
        <v>697</v>
      </c>
      <c r="C34" s="103">
        <v>15.8</v>
      </c>
    </row>
    <row r="35" spans="1:3" x14ac:dyDescent="0.25">
      <c r="A35" s="103" t="s">
        <v>204</v>
      </c>
      <c r="B35" s="103" t="s">
        <v>698</v>
      </c>
      <c r="C35" s="103">
        <v>6.8</v>
      </c>
    </row>
    <row r="36" spans="1:3" x14ac:dyDescent="0.25">
      <c r="A36" s="103" t="s">
        <v>204</v>
      </c>
      <c r="B36" s="103" t="s">
        <v>699</v>
      </c>
      <c r="C36" s="103">
        <v>8.5</v>
      </c>
    </row>
    <row r="37" spans="1:3" x14ac:dyDescent="0.25">
      <c r="A37" s="103" t="s">
        <v>204</v>
      </c>
      <c r="B37" s="103" t="s">
        <v>700</v>
      </c>
      <c r="C37" s="103">
        <v>9</v>
      </c>
    </row>
    <row r="38" spans="1:3" x14ac:dyDescent="0.25">
      <c r="A38" s="103" t="s">
        <v>204</v>
      </c>
      <c r="B38" s="103" t="s">
        <v>702</v>
      </c>
      <c r="C38" s="103">
        <v>10</v>
      </c>
    </row>
    <row r="39" spans="1:3" x14ac:dyDescent="0.25">
      <c r="A39" s="103" t="s">
        <v>204</v>
      </c>
      <c r="B39" s="103" t="s">
        <v>703</v>
      </c>
      <c r="C39" s="103">
        <v>12</v>
      </c>
    </row>
    <row r="40" spans="1:3" x14ac:dyDescent="0.25">
      <c r="A40" s="103" t="s">
        <v>204</v>
      </c>
      <c r="B40" s="103" t="s">
        <v>704</v>
      </c>
      <c r="C40" s="103">
        <v>8.5</v>
      </c>
    </row>
    <row r="41" spans="1:3" x14ac:dyDescent="0.25">
      <c r="A41" s="103" t="s">
        <v>204</v>
      </c>
      <c r="B41" s="103" t="s">
        <v>705</v>
      </c>
      <c r="C41" s="103">
        <v>7.5</v>
      </c>
    </row>
    <row r="42" spans="1:3" x14ac:dyDescent="0.25">
      <c r="A42" s="103" t="s">
        <v>204</v>
      </c>
      <c r="B42" s="103" t="s">
        <v>706</v>
      </c>
      <c r="C42" s="103">
        <v>3.5</v>
      </c>
    </row>
    <row r="43" spans="1:3" x14ac:dyDescent="0.25">
      <c r="A43" s="103" t="s">
        <v>204</v>
      </c>
      <c r="B43" s="103" t="s">
        <v>707</v>
      </c>
      <c r="C43" s="103">
        <v>5.8</v>
      </c>
    </row>
    <row r="44" spans="1:3" x14ac:dyDescent="0.25">
      <c r="A44" s="103" t="s">
        <v>204</v>
      </c>
      <c r="B44" s="103" t="s">
        <v>708</v>
      </c>
      <c r="C44" s="103">
        <v>16</v>
      </c>
    </row>
    <row r="45" spans="1:3" x14ac:dyDescent="0.25">
      <c r="A45" s="103" t="s">
        <v>204</v>
      </c>
      <c r="B45" s="103" t="s">
        <v>710</v>
      </c>
      <c r="C45" s="103">
        <v>14</v>
      </c>
    </row>
    <row r="46" spans="1:3" x14ac:dyDescent="0.25">
      <c r="A46" s="103" t="s">
        <v>204</v>
      </c>
      <c r="B46" s="103" t="s">
        <v>711</v>
      </c>
      <c r="C46" s="103">
        <v>5.8</v>
      </c>
    </row>
    <row r="47" spans="1:3" x14ac:dyDescent="0.25">
      <c r="A47" s="103" t="s">
        <v>204</v>
      </c>
      <c r="B47" s="103" t="s">
        <v>712</v>
      </c>
      <c r="C47" s="103">
        <v>6.8</v>
      </c>
    </row>
    <row r="48" spans="1:3" x14ac:dyDescent="0.25">
      <c r="A48" s="103" t="s">
        <v>204</v>
      </c>
      <c r="B48" s="103" t="s">
        <v>980</v>
      </c>
      <c r="C48" s="103">
        <v>5</v>
      </c>
    </row>
    <row r="49" spans="1:3" x14ac:dyDescent="0.25">
      <c r="A49" s="103" t="s">
        <v>205</v>
      </c>
      <c r="B49" s="103" t="s">
        <v>209</v>
      </c>
      <c r="C49" s="103">
        <v>2.2999999999999998</v>
      </c>
    </row>
    <row r="50" spans="1:3" x14ac:dyDescent="0.25">
      <c r="A50" s="103" t="s">
        <v>205</v>
      </c>
      <c r="B50" s="103" t="s">
        <v>210</v>
      </c>
      <c r="C50" s="103">
        <v>3.8</v>
      </c>
    </row>
    <row r="51" spans="1:3" x14ac:dyDescent="0.25">
      <c r="A51" s="103" t="s">
        <v>205</v>
      </c>
      <c r="B51" s="103" t="s">
        <v>211</v>
      </c>
      <c r="C51" s="103">
        <v>7.2</v>
      </c>
    </row>
    <row r="52" spans="1:3" x14ac:dyDescent="0.25">
      <c r="A52" s="103" t="s">
        <v>205</v>
      </c>
      <c r="B52" s="103" t="s">
        <v>212</v>
      </c>
      <c r="C52" s="103">
        <v>5</v>
      </c>
    </row>
    <row r="53" spans="1:3" x14ac:dyDescent="0.25">
      <c r="A53" s="103" t="s">
        <v>205</v>
      </c>
      <c r="B53" s="103" t="s">
        <v>713</v>
      </c>
      <c r="C53" s="103">
        <v>8.8000000000000007</v>
      </c>
    </row>
    <row r="54" spans="1:3" x14ac:dyDescent="0.25">
      <c r="A54" s="103" t="s">
        <v>205</v>
      </c>
      <c r="B54" s="103" t="s">
        <v>714</v>
      </c>
      <c r="C54" s="103">
        <v>11</v>
      </c>
    </row>
    <row r="55" spans="1:3" x14ac:dyDescent="0.25">
      <c r="A55" s="103" t="s">
        <v>205</v>
      </c>
      <c r="B55" s="103" t="s">
        <v>715</v>
      </c>
      <c r="C55" s="103">
        <v>14</v>
      </c>
    </row>
    <row r="56" spans="1:3" x14ac:dyDescent="0.25">
      <c r="A56" s="103" t="s">
        <v>205</v>
      </c>
      <c r="B56" s="103" t="s">
        <v>716</v>
      </c>
      <c r="C56" s="103">
        <v>3.5</v>
      </c>
    </row>
    <row r="57" spans="1:3" x14ac:dyDescent="0.25">
      <c r="A57" s="103" t="s">
        <v>205</v>
      </c>
      <c r="B57" s="103" t="s">
        <v>717</v>
      </c>
      <c r="C57" s="103">
        <v>4.8</v>
      </c>
    </row>
    <row r="58" spans="1:3" x14ac:dyDescent="0.25">
      <c r="A58" s="103" t="s">
        <v>205</v>
      </c>
      <c r="B58" s="103" t="s">
        <v>718</v>
      </c>
      <c r="C58" s="103">
        <v>6.8</v>
      </c>
    </row>
    <row r="59" spans="1:3" x14ac:dyDescent="0.25">
      <c r="A59" s="103" t="s">
        <v>205</v>
      </c>
      <c r="B59" s="103" t="s">
        <v>719</v>
      </c>
      <c r="C59" s="103">
        <v>7</v>
      </c>
    </row>
    <row r="60" spans="1:3" x14ac:dyDescent="0.25">
      <c r="A60" s="103" t="s">
        <v>205</v>
      </c>
      <c r="B60" s="103" t="s">
        <v>720</v>
      </c>
      <c r="C60" s="103">
        <v>8.5</v>
      </c>
    </row>
    <row r="61" spans="1:3" x14ac:dyDescent="0.25">
      <c r="A61" s="103" t="s">
        <v>205</v>
      </c>
      <c r="B61" s="103" t="s">
        <v>213</v>
      </c>
      <c r="C61" s="103">
        <v>3.8</v>
      </c>
    </row>
    <row r="62" spans="1:3" x14ac:dyDescent="0.25">
      <c r="A62" s="103" t="s">
        <v>205</v>
      </c>
      <c r="B62" s="103" t="s">
        <v>214</v>
      </c>
      <c r="C62" s="103">
        <v>2.8</v>
      </c>
    </row>
    <row r="63" spans="1:3" x14ac:dyDescent="0.25">
      <c r="A63" s="103" t="s">
        <v>205</v>
      </c>
      <c r="B63" s="103" t="s">
        <v>215</v>
      </c>
      <c r="C63" s="103">
        <v>3.5</v>
      </c>
    </row>
    <row r="64" spans="1:3" x14ac:dyDescent="0.25">
      <c r="A64" s="103" t="s">
        <v>205</v>
      </c>
      <c r="B64" s="103" t="s">
        <v>217</v>
      </c>
      <c r="C64" s="103">
        <v>8</v>
      </c>
    </row>
    <row r="65" spans="1:3" x14ac:dyDescent="0.25">
      <c r="A65" s="103" t="s">
        <v>205</v>
      </c>
      <c r="B65" s="103" t="s">
        <v>216</v>
      </c>
      <c r="C65" s="103">
        <v>4.3</v>
      </c>
    </row>
    <row r="66" spans="1:3" x14ac:dyDescent="0.25">
      <c r="A66" s="103" t="s">
        <v>205</v>
      </c>
      <c r="B66" s="103" t="s">
        <v>218</v>
      </c>
      <c r="C66" s="103">
        <v>3.5</v>
      </c>
    </row>
    <row r="67" spans="1:3" x14ac:dyDescent="0.25">
      <c r="A67" s="103" t="s">
        <v>205</v>
      </c>
      <c r="B67" s="103" t="s">
        <v>222</v>
      </c>
      <c r="C67" s="103">
        <v>5</v>
      </c>
    </row>
    <row r="68" spans="1:3" x14ac:dyDescent="0.25">
      <c r="A68" s="103" t="s">
        <v>205</v>
      </c>
      <c r="B68" s="103" t="s">
        <v>223</v>
      </c>
      <c r="C68" s="103">
        <v>7.8</v>
      </c>
    </row>
    <row r="69" spans="1:3" x14ac:dyDescent="0.25">
      <c r="A69" s="103" t="s">
        <v>205</v>
      </c>
      <c r="B69" s="103" t="s">
        <v>221</v>
      </c>
      <c r="C69" s="103">
        <v>5.5</v>
      </c>
    </row>
    <row r="70" spans="1:3" x14ac:dyDescent="0.25">
      <c r="A70" s="103" t="s">
        <v>205</v>
      </c>
      <c r="B70" s="103" t="s">
        <v>224</v>
      </c>
      <c r="C70" s="103">
        <v>3.8</v>
      </c>
    </row>
    <row r="71" spans="1:3" x14ac:dyDescent="0.25">
      <c r="A71" s="103" t="s">
        <v>205</v>
      </c>
      <c r="B71" s="103" t="s">
        <v>249</v>
      </c>
      <c r="C71" s="103">
        <v>5.3</v>
      </c>
    </row>
    <row r="72" spans="1:3" x14ac:dyDescent="0.25">
      <c r="A72" s="103" t="s">
        <v>205</v>
      </c>
      <c r="B72" s="103" t="s">
        <v>250</v>
      </c>
      <c r="C72" s="103">
        <v>6.8</v>
      </c>
    </row>
    <row r="73" spans="1:3" x14ac:dyDescent="0.25">
      <c r="A73" s="103" t="s">
        <v>205</v>
      </c>
      <c r="B73" s="103" t="s">
        <v>236</v>
      </c>
      <c r="C73" s="103">
        <v>3</v>
      </c>
    </row>
    <row r="74" spans="1:3" x14ac:dyDescent="0.25">
      <c r="A74" s="103" t="s">
        <v>205</v>
      </c>
      <c r="B74" s="103" t="s">
        <v>220</v>
      </c>
      <c r="C74" s="103">
        <v>5</v>
      </c>
    </row>
    <row r="75" spans="1:3" x14ac:dyDescent="0.25">
      <c r="A75" s="103" t="s">
        <v>205</v>
      </c>
      <c r="B75" s="103" t="s">
        <v>219</v>
      </c>
      <c r="C75" s="103">
        <v>6</v>
      </c>
    </row>
    <row r="76" spans="1:3" x14ac:dyDescent="0.25">
      <c r="A76" s="103" t="s">
        <v>205</v>
      </c>
      <c r="B76" s="103" t="s">
        <v>226</v>
      </c>
      <c r="C76" s="103">
        <v>12.3</v>
      </c>
    </row>
    <row r="77" spans="1:3" x14ac:dyDescent="0.25">
      <c r="A77" s="103" t="s">
        <v>205</v>
      </c>
      <c r="B77" s="103" t="s">
        <v>227</v>
      </c>
      <c r="C77" s="103">
        <v>6</v>
      </c>
    </row>
    <row r="78" spans="1:3" x14ac:dyDescent="0.25">
      <c r="A78" s="103" t="s">
        <v>205</v>
      </c>
      <c r="B78" s="103" t="s">
        <v>229</v>
      </c>
      <c r="C78" s="103">
        <v>7</v>
      </c>
    </row>
    <row r="79" spans="1:3" x14ac:dyDescent="0.25">
      <c r="A79" s="103" t="s">
        <v>205</v>
      </c>
      <c r="B79" s="103" t="s">
        <v>230</v>
      </c>
      <c r="C79" s="103">
        <v>8.5</v>
      </c>
    </row>
    <row r="80" spans="1:3" x14ac:dyDescent="0.25">
      <c r="A80" s="103" t="s">
        <v>205</v>
      </c>
      <c r="B80" s="103" t="s">
        <v>231</v>
      </c>
      <c r="C80" s="103">
        <v>12</v>
      </c>
    </row>
    <row r="81" spans="1:3" x14ac:dyDescent="0.25">
      <c r="A81" s="103" t="s">
        <v>205</v>
      </c>
      <c r="B81" s="103" t="s">
        <v>228</v>
      </c>
      <c r="C81" s="103">
        <v>4.8</v>
      </c>
    </row>
    <row r="82" spans="1:3" x14ac:dyDescent="0.25">
      <c r="A82" s="103" t="s">
        <v>205</v>
      </c>
      <c r="B82" s="103" t="s">
        <v>232</v>
      </c>
      <c r="C82" s="103">
        <v>6.8</v>
      </c>
    </row>
    <row r="83" spans="1:3" x14ac:dyDescent="0.25">
      <c r="A83" s="103" t="s">
        <v>205</v>
      </c>
      <c r="B83" s="103" t="s">
        <v>233</v>
      </c>
      <c r="C83" s="103">
        <v>11</v>
      </c>
    </row>
    <row r="84" spans="1:3" x14ac:dyDescent="0.25">
      <c r="A84" s="103" t="s">
        <v>205</v>
      </c>
      <c r="B84" s="103" t="s">
        <v>234</v>
      </c>
      <c r="C84" s="103">
        <v>6</v>
      </c>
    </row>
    <row r="85" spans="1:3" x14ac:dyDescent="0.25">
      <c r="A85" s="103" t="s">
        <v>205</v>
      </c>
      <c r="B85" s="103" t="s">
        <v>225</v>
      </c>
      <c r="C85" s="103">
        <v>9</v>
      </c>
    </row>
    <row r="86" spans="1:3" x14ac:dyDescent="0.25">
      <c r="A86" s="103" t="s">
        <v>205</v>
      </c>
      <c r="B86" s="103" t="s">
        <v>235</v>
      </c>
      <c r="C86" s="103">
        <v>2.2999999999999998</v>
      </c>
    </row>
    <row r="87" spans="1:3" x14ac:dyDescent="0.25">
      <c r="A87" s="103" t="s">
        <v>205</v>
      </c>
      <c r="B87" s="103" t="s">
        <v>237</v>
      </c>
      <c r="C87" s="103">
        <v>6.8</v>
      </c>
    </row>
    <row r="88" spans="1:3" x14ac:dyDescent="0.25">
      <c r="A88" s="103" t="s">
        <v>205</v>
      </c>
      <c r="B88" s="103" t="s">
        <v>238</v>
      </c>
      <c r="C88" s="103">
        <v>2.8</v>
      </c>
    </row>
    <row r="89" spans="1:3" x14ac:dyDescent="0.25">
      <c r="A89" s="103" t="s">
        <v>205</v>
      </c>
      <c r="B89" s="103" t="s">
        <v>239</v>
      </c>
      <c r="C89" s="103">
        <v>2.8</v>
      </c>
    </row>
    <row r="90" spans="1:3" x14ac:dyDescent="0.25">
      <c r="A90" s="103" t="s">
        <v>205</v>
      </c>
      <c r="B90" s="103" t="s">
        <v>240</v>
      </c>
      <c r="C90" s="103">
        <v>4.3</v>
      </c>
    </row>
    <row r="91" spans="1:3" x14ac:dyDescent="0.25">
      <c r="A91" s="103" t="s">
        <v>205</v>
      </c>
      <c r="B91" s="103" t="s">
        <v>244</v>
      </c>
      <c r="C91" s="103">
        <v>4</v>
      </c>
    </row>
    <row r="92" spans="1:3" x14ac:dyDescent="0.25">
      <c r="A92" s="103" t="s">
        <v>205</v>
      </c>
      <c r="B92" s="103" t="s">
        <v>245</v>
      </c>
      <c r="C92" s="103">
        <v>6</v>
      </c>
    </row>
    <row r="93" spans="1:3" x14ac:dyDescent="0.25">
      <c r="A93" s="103" t="s">
        <v>205</v>
      </c>
      <c r="B93" s="103" t="s">
        <v>243</v>
      </c>
      <c r="C93" s="103">
        <v>2.2999999999999998</v>
      </c>
    </row>
    <row r="94" spans="1:3" x14ac:dyDescent="0.25">
      <c r="A94" s="103" t="s">
        <v>205</v>
      </c>
      <c r="B94" s="103" t="s">
        <v>241</v>
      </c>
      <c r="C94" s="103">
        <v>5.3</v>
      </c>
    </row>
    <row r="95" spans="1:3" x14ac:dyDescent="0.25">
      <c r="A95" s="103" t="s">
        <v>205</v>
      </c>
      <c r="B95" s="103" t="s">
        <v>242</v>
      </c>
      <c r="C95" s="103">
        <v>1.3</v>
      </c>
    </row>
    <row r="96" spans="1:3" x14ac:dyDescent="0.25">
      <c r="A96" s="103" t="s">
        <v>205</v>
      </c>
      <c r="B96" s="103" t="s">
        <v>246</v>
      </c>
      <c r="C96" s="103">
        <v>2.5</v>
      </c>
    </row>
    <row r="97" spans="1:4" x14ac:dyDescent="0.25">
      <c r="A97" s="103" t="s">
        <v>205</v>
      </c>
      <c r="B97" s="103" t="s">
        <v>247</v>
      </c>
      <c r="C97" s="103">
        <v>2</v>
      </c>
    </row>
    <row r="98" spans="1:4" ht="15.75" x14ac:dyDescent="0.25">
      <c r="A98" s="103" t="s">
        <v>205</v>
      </c>
      <c r="B98" s="103" t="s">
        <v>248</v>
      </c>
      <c r="C98" s="103">
        <v>3.3</v>
      </c>
      <c r="D98" s="104"/>
    </row>
    <row r="99" spans="1:4" ht="15.75" x14ac:dyDescent="0.25">
      <c r="A99" s="103" t="s">
        <v>642</v>
      </c>
      <c r="B99" s="103" t="s">
        <v>722</v>
      </c>
      <c r="C99" s="103">
        <v>5.5</v>
      </c>
      <c r="D99" s="104"/>
    </row>
    <row r="100" spans="1:4" ht="15.75" x14ac:dyDescent="0.25">
      <c r="A100" s="103" t="s">
        <v>642</v>
      </c>
      <c r="B100" s="103" t="s">
        <v>723</v>
      </c>
      <c r="C100" s="103">
        <v>4.3</v>
      </c>
      <c r="D100" s="104"/>
    </row>
    <row r="101" spans="1:4" ht="15.75" x14ac:dyDescent="0.25">
      <c r="A101" s="103" t="s">
        <v>642</v>
      </c>
      <c r="B101" s="103" t="s">
        <v>724</v>
      </c>
      <c r="C101" s="103">
        <v>8.5</v>
      </c>
      <c r="D101" s="104"/>
    </row>
    <row r="102" spans="1:4" ht="15.75" x14ac:dyDescent="0.25">
      <c r="A102" s="103" t="s">
        <v>642</v>
      </c>
      <c r="B102" s="103" t="s">
        <v>725</v>
      </c>
      <c r="C102" s="103">
        <v>7</v>
      </c>
      <c r="D102" s="104"/>
    </row>
    <row r="103" spans="1:4" ht="15.75" x14ac:dyDescent="0.25">
      <c r="A103" s="103" t="s">
        <v>642</v>
      </c>
      <c r="B103" s="103" t="s">
        <v>726</v>
      </c>
      <c r="C103" s="103">
        <v>5.5</v>
      </c>
      <c r="D103" s="104"/>
    </row>
    <row r="104" spans="1:4" ht="15.75" x14ac:dyDescent="0.25">
      <c r="A104" s="103" t="s">
        <v>642</v>
      </c>
      <c r="B104" s="103" t="s">
        <v>727</v>
      </c>
      <c r="C104" s="103">
        <v>9.3000000000000007</v>
      </c>
      <c r="D104" s="104"/>
    </row>
    <row r="105" spans="1:4" ht="15.75" x14ac:dyDescent="0.25">
      <c r="A105" s="103" t="s">
        <v>642</v>
      </c>
      <c r="B105" s="103" t="s">
        <v>728</v>
      </c>
      <c r="C105" s="103">
        <v>8</v>
      </c>
      <c r="D105" s="104"/>
    </row>
    <row r="106" spans="1:4" ht="15.75" x14ac:dyDescent="0.25">
      <c r="A106" s="103" t="s">
        <v>642</v>
      </c>
      <c r="B106" s="103" t="s">
        <v>729</v>
      </c>
      <c r="C106" s="103">
        <v>6.5</v>
      </c>
      <c r="D106" s="104"/>
    </row>
    <row r="107" spans="1:4" ht="15.75" x14ac:dyDescent="0.25">
      <c r="A107" s="103" t="s">
        <v>642</v>
      </c>
      <c r="B107" s="103" t="s">
        <v>730</v>
      </c>
      <c r="C107" s="103">
        <v>6</v>
      </c>
      <c r="D107" s="104"/>
    </row>
    <row r="108" spans="1:4" ht="15.75" x14ac:dyDescent="0.25">
      <c r="A108" s="103" t="s">
        <v>642</v>
      </c>
      <c r="B108" s="103" t="s">
        <v>731</v>
      </c>
      <c r="C108" s="103">
        <v>7</v>
      </c>
      <c r="D108" s="104"/>
    </row>
    <row r="109" spans="1:4" ht="15.75" x14ac:dyDescent="0.25">
      <c r="A109" s="103" t="s">
        <v>642</v>
      </c>
      <c r="B109" s="103" t="s">
        <v>732</v>
      </c>
      <c r="C109" s="103">
        <v>4.5</v>
      </c>
      <c r="D109" s="104"/>
    </row>
    <row r="110" spans="1:4" ht="15.75" x14ac:dyDescent="0.25">
      <c r="A110" s="103" t="s">
        <v>642</v>
      </c>
      <c r="B110" s="103" t="s">
        <v>733</v>
      </c>
      <c r="C110" s="103">
        <v>7.8</v>
      </c>
      <c r="D110" s="104"/>
    </row>
    <row r="111" spans="1:4" ht="15.75" x14ac:dyDescent="0.25">
      <c r="A111" s="103" t="s">
        <v>642</v>
      </c>
      <c r="B111" s="103" t="s">
        <v>734</v>
      </c>
      <c r="C111" s="103">
        <v>2.5</v>
      </c>
      <c r="D111" s="104"/>
    </row>
    <row r="112" spans="1:4" ht="15.75" x14ac:dyDescent="0.25">
      <c r="A112" s="103" t="s">
        <v>642</v>
      </c>
      <c r="B112" s="103" t="s">
        <v>735</v>
      </c>
      <c r="C112" s="103">
        <v>3</v>
      </c>
      <c r="D112" s="104"/>
    </row>
    <row r="113" spans="1:4" ht="15.75" x14ac:dyDescent="0.25">
      <c r="A113" s="103" t="s">
        <v>642</v>
      </c>
      <c r="B113" s="103" t="s">
        <v>736</v>
      </c>
      <c r="C113" s="103">
        <v>3.8</v>
      </c>
      <c r="D113" s="104"/>
    </row>
    <row r="114" spans="1:4" ht="15.75" x14ac:dyDescent="0.25">
      <c r="A114" s="103" t="s">
        <v>642</v>
      </c>
      <c r="B114" s="103" t="s">
        <v>737</v>
      </c>
      <c r="C114" s="103">
        <v>12.8</v>
      </c>
      <c r="D114" s="104"/>
    </row>
    <row r="115" spans="1:4" ht="15.75" x14ac:dyDescent="0.25">
      <c r="A115" s="103" t="s">
        <v>642</v>
      </c>
      <c r="B115" s="103" t="s">
        <v>738</v>
      </c>
      <c r="C115" s="103">
        <v>5.5</v>
      </c>
      <c r="D115" s="104"/>
    </row>
    <row r="116" spans="1:4" ht="15.75" x14ac:dyDescent="0.25">
      <c r="A116" s="103" t="s">
        <v>642</v>
      </c>
      <c r="B116" s="103" t="s">
        <v>739</v>
      </c>
      <c r="C116" s="103">
        <v>7.8</v>
      </c>
      <c r="D116" s="104"/>
    </row>
    <row r="117" spans="1:4" ht="15.75" x14ac:dyDescent="0.25">
      <c r="A117" s="103" t="s">
        <v>642</v>
      </c>
      <c r="B117" s="103" t="s">
        <v>740</v>
      </c>
      <c r="C117" s="103">
        <v>7</v>
      </c>
      <c r="D117" s="104"/>
    </row>
    <row r="118" spans="1:4" ht="15.75" x14ac:dyDescent="0.25">
      <c r="A118" s="103" t="s">
        <v>642</v>
      </c>
      <c r="B118" s="103" t="s">
        <v>741</v>
      </c>
      <c r="C118" s="103">
        <v>6</v>
      </c>
      <c r="D118" s="104"/>
    </row>
    <row r="119" spans="1:4" ht="15.75" x14ac:dyDescent="0.25">
      <c r="A119" s="103" t="s">
        <v>642</v>
      </c>
      <c r="B119" s="103" t="s">
        <v>742</v>
      </c>
      <c r="C119" s="103">
        <v>5.8</v>
      </c>
      <c r="D119" s="104"/>
    </row>
    <row r="120" spans="1:4" ht="15.75" x14ac:dyDescent="0.25">
      <c r="A120" s="103" t="s">
        <v>642</v>
      </c>
      <c r="B120" s="103" t="s">
        <v>743</v>
      </c>
      <c r="C120" s="103">
        <v>8</v>
      </c>
      <c r="D120" s="104"/>
    </row>
    <row r="121" spans="1:4" ht="15.75" x14ac:dyDescent="0.25">
      <c r="A121" s="103" t="s">
        <v>642</v>
      </c>
      <c r="B121" s="103" t="s">
        <v>744</v>
      </c>
      <c r="C121" s="103">
        <v>4</v>
      </c>
      <c r="D121" s="104"/>
    </row>
    <row r="122" spans="1:4" ht="15.75" x14ac:dyDescent="0.25">
      <c r="A122" s="103" t="s">
        <v>642</v>
      </c>
      <c r="B122" s="103" t="s">
        <v>745</v>
      </c>
      <c r="C122" s="103">
        <v>4.8</v>
      </c>
      <c r="D122" s="104"/>
    </row>
    <row r="123" spans="1:4" ht="15.75" x14ac:dyDescent="0.25">
      <c r="A123" s="103" t="s">
        <v>642</v>
      </c>
      <c r="B123" s="103" t="s">
        <v>746</v>
      </c>
      <c r="C123" s="103">
        <v>3.3</v>
      </c>
      <c r="D123" s="104"/>
    </row>
    <row r="124" spans="1:4" ht="15.75" x14ac:dyDescent="0.25">
      <c r="A124" s="103" t="s">
        <v>642</v>
      </c>
      <c r="B124" s="103" t="s">
        <v>747</v>
      </c>
      <c r="C124" s="103">
        <v>4</v>
      </c>
      <c r="D124" s="104"/>
    </row>
    <row r="125" spans="1:4" ht="15.75" x14ac:dyDescent="0.25">
      <c r="A125" s="103" t="s">
        <v>642</v>
      </c>
      <c r="B125" s="103" t="s">
        <v>748</v>
      </c>
      <c r="C125" s="103">
        <v>2.5</v>
      </c>
      <c r="D125" s="104"/>
    </row>
    <row r="126" spans="1:4" ht="15.75" x14ac:dyDescent="0.25">
      <c r="A126" s="103" t="s">
        <v>642</v>
      </c>
      <c r="B126" s="103" t="s">
        <v>749</v>
      </c>
      <c r="C126" s="103">
        <v>6</v>
      </c>
      <c r="D126" s="104"/>
    </row>
    <row r="127" spans="1:4" ht="15.75" x14ac:dyDescent="0.25">
      <c r="A127" s="103" t="s">
        <v>642</v>
      </c>
      <c r="B127" s="103" t="s">
        <v>750</v>
      </c>
      <c r="C127" s="103">
        <v>6</v>
      </c>
      <c r="D127" s="104"/>
    </row>
    <row r="128" spans="1:4" ht="15.75" x14ac:dyDescent="0.25">
      <c r="A128" s="103" t="s">
        <v>642</v>
      </c>
      <c r="B128" s="103" t="s">
        <v>751</v>
      </c>
      <c r="C128" s="103">
        <v>2.5</v>
      </c>
      <c r="D128" s="104"/>
    </row>
    <row r="129" spans="1:4" ht="15.75" x14ac:dyDescent="0.25">
      <c r="A129" s="103" t="s">
        <v>642</v>
      </c>
      <c r="B129" s="103" t="s">
        <v>752</v>
      </c>
      <c r="C129" s="103">
        <v>8</v>
      </c>
      <c r="D129" s="104"/>
    </row>
    <row r="130" spans="1:4" ht="15.75" x14ac:dyDescent="0.25">
      <c r="A130" s="103" t="s">
        <v>642</v>
      </c>
      <c r="B130" s="103" t="s">
        <v>753</v>
      </c>
      <c r="C130" s="103">
        <v>8</v>
      </c>
      <c r="D130" s="104"/>
    </row>
    <row r="131" spans="1:4" ht="15.75" x14ac:dyDescent="0.25">
      <c r="A131" s="103" t="s">
        <v>642</v>
      </c>
      <c r="B131" s="103" t="s">
        <v>754</v>
      </c>
      <c r="C131" s="103">
        <v>4</v>
      </c>
      <c r="D131" s="104"/>
    </row>
    <row r="132" spans="1:4" ht="15.75" x14ac:dyDescent="0.25">
      <c r="A132" s="103" t="s">
        <v>642</v>
      </c>
      <c r="B132" s="103" t="s">
        <v>755</v>
      </c>
      <c r="C132" s="103">
        <v>3</v>
      </c>
      <c r="D132" s="104"/>
    </row>
    <row r="133" spans="1:4" ht="15.75" x14ac:dyDescent="0.25">
      <c r="A133" s="103" t="s">
        <v>642</v>
      </c>
      <c r="B133" s="103" t="s">
        <v>756</v>
      </c>
      <c r="C133" s="103">
        <v>8</v>
      </c>
      <c r="D133" s="104"/>
    </row>
    <row r="134" spans="1:4" ht="15.75" x14ac:dyDescent="0.25">
      <c r="A134" s="103" t="s">
        <v>642</v>
      </c>
      <c r="B134" s="103" t="s">
        <v>757</v>
      </c>
      <c r="C134" s="103">
        <v>4.8</v>
      </c>
      <c r="D134" s="104"/>
    </row>
    <row r="135" spans="1:4" ht="15.75" x14ac:dyDescent="0.25">
      <c r="A135" s="103" t="s">
        <v>642</v>
      </c>
      <c r="B135" s="103" t="s">
        <v>758</v>
      </c>
      <c r="C135" s="103">
        <v>3</v>
      </c>
      <c r="D135" s="104"/>
    </row>
    <row r="136" spans="1:4" ht="15.75" x14ac:dyDescent="0.25">
      <c r="A136" s="103" t="s">
        <v>642</v>
      </c>
      <c r="B136" s="103" t="s">
        <v>759</v>
      </c>
      <c r="C136" s="103">
        <v>3.5</v>
      </c>
      <c r="D136" s="104"/>
    </row>
    <row r="137" spans="1:4" ht="15.75" x14ac:dyDescent="0.25">
      <c r="A137" s="103" t="s">
        <v>642</v>
      </c>
      <c r="B137" s="103" t="s">
        <v>760</v>
      </c>
      <c r="C137" s="103">
        <v>4.3</v>
      </c>
      <c r="D137" s="104"/>
    </row>
    <row r="138" spans="1:4" ht="15.75" x14ac:dyDescent="0.25">
      <c r="A138" s="103" t="s">
        <v>642</v>
      </c>
      <c r="B138" s="103" t="s">
        <v>761</v>
      </c>
      <c r="C138" s="103">
        <v>5.3</v>
      </c>
      <c r="D138" s="104"/>
    </row>
    <row r="139" spans="1:4" ht="15.75" x14ac:dyDescent="0.25">
      <c r="A139" s="103" t="s">
        <v>642</v>
      </c>
      <c r="B139" s="103" t="s">
        <v>762</v>
      </c>
      <c r="C139" s="103">
        <v>3.8</v>
      </c>
      <c r="D139" s="104"/>
    </row>
    <row r="140" spans="1:4" ht="15.75" x14ac:dyDescent="0.25">
      <c r="A140" s="103" t="s">
        <v>642</v>
      </c>
      <c r="B140" s="103" t="s">
        <v>763</v>
      </c>
      <c r="C140" s="103">
        <v>4</v>
      </c>
      <c r="D140" s="104"/>
    </row>
    <row r="141" spans="1:4" ht="15.75" x14ac:dyDescent="0.25">
      <c r="A141" s="103" t="s">
        <v>642</v>
      </c>
      <c r="B141" s="103" t="s">
        <v>764</v>
      </c>
      <c r="C141" s="103">
        <v>12</v>
      </c>
      <c r="D141" s="104"/>
    </row>
    <row r="142" spans="1:4" ht="15.75" x14ac:dyDescent="0.25">
      <c r="A142" s="103" t="s">
        <v>642</v>
      </c>
      <c r="B142" s="103" t="s">
        <v>765</v>
      </c>
      <c r="C142" s="103">
        <v>8</v>
      </c>
      <c r="D142" s="104"/>
    </row>
    <row r="143" spans="1:4" ht="15.75" x14ac:dyDescent="0.25">
      <c r="A143" s="103" t="s">
        <v>642</v>
      </c>
      <c r="B143" s="103" t="s">
        <v>766</v>
      </c>
      <c r="C143" s="103">
        <v>3.5</v>
      </c>
      <c r="D143" s="104"/>
    </row>
    <row r="144" spans="1:4" ht="15.75" x14ac:dyDescent="0.25">
      <c r="A144" s="103" t="s">
        <v>642</v>
      </c>
      <c r="B144" s="103" t="s">
        <v>767</v>
      </c>
      <c r="C144" s="103">
        <v>4</v>
      </c>
      <c r="D144" s="104"/>
    </row>
    <row r="145" spans="1:4" ht="15.75" x14ac:dyDescent="0.25">
      <c r="A145" s="103" t="s">
        <v>642</v>
      </c>
      <c r="B145" s="103" t="s">
        <v>768</v>
      </c>
      <c r="C145" s="103">
        <v>7.8</v>
      </c>
      <c r="D145" s="104"/>
    </row>
    <row r="146" spans="1:4" ht="15.75" x14ac:dyDescent="0.25">
      <c r="A146" s="103" t="s">
        <v>642</v>
      </c>
      <c r="B146" s="103" t="s">
        <v>769</v>
      </c>
      <c r="C146" s="103">
        <v>10</v>
      </c>
      <c r="D146" s="104"/>
    </row>
    <row r="147" spans="1:4" ht="15.75" x14ac:dyDescent="0.25">
      <c r="A147" s="103" t="s">
        <v>642</v>
      </c>
      <c r="B147" s="103" t="s">
        <v>770</v>
      </c>
      <c r="C147" s="103">
        <v>8</v>
      </c>
      <c r="D147" s="104"/>
    </row>
    <row r="148" spans="1:4" ht="15.75" x14ac:dyDescent="0.25">
      <c r="A148" s="103" t="s">
        <v>642</v>
      </c>
      <c r="B148" s="103" t="s">
        <v>771</v>
      </c>
      <c r="C148" s="103">
        <v>1.8</v>
      </c>
      <c r="D148" s="104"/>
    </row>
    <row r="149" spans="1:4" ht="15.75" x14ac:dyDescent="0.25">
      <c r="A149" s="103" t="s">
        <v>642</v>
      </c>
      <c r="B149" s="103" t="s">
        <v>772</v>
      </c>
      <c r="C149" s="103">
        <v>4.3</v>
      </c>
      <c r="D149" s="104"/>
    </row>
    <row r="150" spans="1:4" ht="15.75" x14ac:dyDescent="0.25">
      <c r="A150" s="103" t="s">
        <v>642</v>
      </c>
      <c r="B150" s="103" t="s">
        <v>773</v>
      </c>
      <c r="C150" s="103">
        <v>7.3</v>
      </c>
      <c r="D150" s="104"/>
    </row>
    <row r="151" spans="1:4" ht="15.75" x14ac:dyDescent="0.25">
      <c r="A151" s="103" t="s">
        <v>642</v>
      </c>
      <c r="B151" s="103" t="s">
        <v>774</v>
      </c>
      <c r="C151" s="103">
        <v>5.5</v>
      </c>
      <c r="D151" s="104"/>
    </row>
    <row r="152" spans="1:4" ht="15.75" x14ac:dyDescent="0.25">
      <c r="A152" s="103" t="s">
        <v>642</v>
      </c>
      <c r="B152" s="103" t="s">
        <v>775</v>
      </c>
      <c r="C152" s="103">
        <v>9</v>
      </c>
      <c r="D152" s="104"/>
    </row>
    <row r="153" spans="1:4" ht="15.75" x14ac:dyDescent="0.25">
      <c r="A153" s="103" t="s">
        <v>642</v>
      </c>
      <c r="B153" s="103" t="s">
        <v>776</v>
      </c>
      <c r="C153" s="103">
        <v>5.8</v>
      </c>
      <c r="D153" s="104"/>
    </row>
    <row r="154" spans="1:4" ht="15.75" x14ac:dyDescent="0.25">
      <c r="A154" s="103" t="s">
        <v>642</v>
      </c>
      <c r="B154" s="103" t="s">
        <v>777</v>
      </c>
      <c r="C154" s="103">
        <v>3.8</v>
      </c>
      <c r="D154" s="104"/>
    </row>
    <row r="155" spans="1:4" ht="15.75" x14ac:dyDescent="0.25">
      <c r="A155" s="103" t="s">
        <v>642</v>
      </c>
      <c r="B155" s="103" t="s">
        <v>778</v>
      </c>
      <c r="C155" s="103">
        <v>3</v>
      </c>
      <c r="D155" s="104"/>
    </row>
    <row r="156" spans="1:4" ht="15.75" x14ac:dyDescent="0.25">
      <c r="A156" s="103" t="s">
        <v>642</v>
      </c>
      <c r="B156" s="103" t="s">
        <v>779</v>
      </c>
      <c r="C156" s="103">
        <v>12</v>
      </c>
      <c r="D156" s="104"/>
    </row>
    <row r="157" spans="1:4" ht="15.75" x14ac:dyDescent="0.25">
      <c r="A157" s="103" t="s">
        <v>642</v>
      </c>
      <c r="B157" s="103" t="s">
        <v>780</v>
      </c>
      <c r="C157" s="103">
        <v>4</v>
      </c>
      <c r="D157" s="104"/>
    </row>
    <row r="158" spans="1:4" ht="15.75" x14ac:dyDescent="0.25">
      <c r="A158" s="103" t="s">
        <v>642</v>
      </c>
      <c r="B158" s="103" t="s">
        <v>781</v>
      </c>
      <c r="C158" s="103">
        <v>7</v>
      </c>
      <c r="D158" s="104"/>
    </row>
    <row r="159" spans="1:4" ht="15.75" x14ac:dyDescent="0.25">
      <c r="A159" s="103" t="s">
        <v>642</v>
      </c>
      <c r="B159" s="103" t="s">
        <v>782</v>
      </c>
      <c r="C159" s="103">
        <v>8</v>
      </c>
      <c r="D159" s="104"/>
    </row>
    <row r="160" spans="1:4" ht="15.75" x14ac:dyDescent="0.25">
      <c r="A160" s="103" t="s">
        <v>642</v>
      </c>
      <c r="B160" s="103" t="s">
        <v>783</v>
      </c>
      <c r="C160" s="103">
        <v>3.3</v>
      </c>
      <c r="D160" s="104"/>
    </row>
    <row r="161" spans="1:4" ht="15.75" x14ac:dyDescent="0.25">
      <c r="A161" s="103" t="s">
        <v>642</v>
      </c>
      <c r="B161" s="103" t="s">
        <v>784</v>
      </c>
      <c r="C161" s="103">
        <v>10.3</v>
      </c>
      <c r="D161" s="104"/>
    </row>
    <row r="162" spans="1:4" ht="15.75" x14ac:dyDescent="0.25">
      <c r="A162" s="103" t="s">
        <v>642</v>
      </c>
      <c r="B162" s="103" t="s">
        <v>785</v>
      </c>
      <c r="C162" s="103">
        <v>5.3</v>
      </c>
      <c r="D162" s="104"/>
    </row>
    <row r="163" spans="1:4" ht="15.75" x14ac:dyDescent="0.25">
      <c r="A163" s="103" t="s">
        <v>642</v>
      </c>
      <c r="B163" s="103" t="s">
        <v>786</v>
      </c>
      <c r="C163" s="103">
        <v>4</v>
      </c>
      <c r="D163" s="104"/>
    </row>
    <row r="164" spans="1:4" ht="15.75" x14ac:dyDescent="0.25">
      <c r="A164" s="103" t="s">
        <v>642</v>
      </c>
      <c r="B164" s="103" t="s">
        <v>787</v>
      </c>
      <c r="C164" s="103">
        <v>9</v>
      </c>
      <c r="D164" s="104"/>
    </row>
    <row r="165" spans="1:4" ht="15.75" x14ac:dyDescent="0.25">
      <c r="A165" s="103" t="s">
        <v>642</v>
      </c>
      <c r="B165" s="103" t="s">
        <v>788</v>
      </c>
      <c r="C165" s="103">
        <v>6</v>
      </c>
      <c r="D165" s="104"/>
    </row>
    <row r="166" spans="1:4" ht="15.75" x14ac:dyDescent="0.25">
      <c r="A166" s="103" t="s">
        <v>642</v>
      </c>
      <c r="B166" s="103" t="s">
        <v>789</v>
      </c>
      <c r="C166" s="103">
        <v>10</v>
      </c>
      <c r="D166" s="104"/>
    </row>
    <row r="167" spans="1:4" ht="15.75" x14ac:dyDescent="0.25">
      <c r="A167" s="103" t="s">
        <v>642</v>
      </c>
      <c r="B167" s="103" t="s">
        <v>790</v>
      </c>
      <c r="C167" s="103">
        <v>8</v>
      </c>
      <c r="D167" s="104"/>
    </row>
    <row r="168" spans="1:4" ht="15.75" x14ac:dyDescent="0.25">
      <c r="A168" s="103" t="s">
        <v>642</v>
      </c>
      <c r="B168" s="103" t="s">
        <v>791</v>
      </c>
      <c r="C168" s="103">
        <v>10</v>
      </c>
      <c r="D168" s="104"/>
    </row>
    <row r="169" spans="1:4" ht="15.75" x14ac:dyDescent="0.25">
      <c r="A169" s="103" t="s">
        <v>642</v>
      </c>
      <c r="B169" s="103" t="s">
        <v>792</v>
      </c>
      <c r="C169" s="103">
        <v>7</v>
      </c>
      <c r="D169" s="104"/>
    </row>
    <row r="170" spans="1:4" ht="15.75" x14ac:dyDescent="0.25">
      <c r="A170" s="103" t="s">
        <v>642</v>
      </c>
      <c r="B170" s="103" t="s">
        <v>793</v>
      </c>
      <c r="C170" s="103">
        <v>5.8</v>
      </c>
      <c r="D170" s="104"/>
    </row>
    <row r="171" spans="1:4" ht="15.75" x14ac:dyDescent="0.25">
      <c r="A171" s="103" t="s">
        <v>642</v>
      </c>
      <c r="B171" s="103" t="s">
        <v>794</v>
      </c>
      <c r="C171" s="103">
        <v>7.5</v>
      </c>
      <c r="D171" s="104"/>
    </row>
    <row r="172" spans="1:4" ht="15.75" x14ac:dyDescent="0.25">
      <c r="A172" s="103" t="s">
        <v>642</v>
      </c>
      <c r="B172" s="103" t="s">
        <v>795</v>
      </c>
      <c r="C172" s="103">
        <v>5</v>
      </c>
      <c r="D172" s="104"/>
    </row>
    <row r="173" spans="1:4" ht="15.75" x14ac:dyDescent="0.25">
      <c r="A173" s="103" t="s">
        <v>642</v>
      </c>
      <c r="B173" s="103" t="s">
        <v>796</v>
      </c>
      <c r="C173" s="103">
        <v>8</v>
      </c>
      <c r="D173" s="104"/>
    </row>
    <row r="174" spans="1:4" ht="15.75" x14ac:dyDescent="0.25">
      <c r="A174" s="103" t="s">
        <v>642</v>
      </c>
      <c r="B174" s="103" t="s">
        <v>797</v>
      </c>
      <c r="C174" s="103">
        <v>4</v>
      </c>
      <c r="D174" s="104"/>
    </row>
    <row r="175" spans="1:4" ht="15.75" x14ac:dyDescent="0.25">
      <c r="A175" s="103" t="s">
        <v>642</v>
      </c>
      <c r="B175" s="103" t="s">
        <v>798</v>
      </c>
      <c r="C175" s="103">
        <v>5.5</v>
      </c>
      <c r="D175" s="104"/>
    </row>
    <row r="176" spans="1:4" ht="15.75" x14ac:dyDescent="0.25">
      <c r="A176" s="103" t="s">
        <v>642</v>
      </c>
      <c r="B176" s="103" t="s">
        <v>799</v>
      </c>
      <c r="C176" s="103">
        <v>7</v>
      </c>
      <c r="D176" s="104"/>
    </row>
    <row r="177" spans="1:4" ht="15.75" x14ac:dyDescent="0.25">
      <c r="A177" s="103" t="s">
        <v>642</v>
      </c>
      <c r="B177" s="103" t="s">
        <v>800</v>
      </c>
      <c r="C177" s="103">
        <v>7.5</v>
      </c>
      <c r="D177" s="104"/>
    </row>
    <row r="178" spans="1:4" ht="15.75" x14ac:dyDescent="0.25">
      <c r="A178" s="103" t="s">
        <v>642</v>
      </c>
      <c r="B178" s="103" t="s">
        <v>801</v>
      </c>
      <c r="C178" s="103">
        <v>9.8000000000000007</v>
      </c>
      <c r="D178" s="104"/>
    </row>
    <row r="179" spans="1:4" ht="15.75" x14ac:dyDescent="0.25">
      <c r="A179" s="103" t="s">
        <v>642</v>
      </c>
      <c r="B179" s="103" t="s">
        <v>802</v>
      </c>
      <c r="C179" s="103">
        <v>12.3</v>
      </c>
      <c r="D179" s="104"/>
    </row>
    <row r="180" spans="1:4" ht="15.75" x14ac:dyDescent="0.25">
      <c r="A180" s="103" t="s">
        <v>642</v>
      </c>
      <c r="B180" s="103" t="s">
        <v>803</v>
      </c>
      <c r="C180" s="103">
        <v>14</v>
      </c>
      <c r="D180" s="104"/>
    </row>
    <row r="181" spans="1:4" ht="15.75" x14ac:dyDescent="0.25">
      <c r="A181" s="103" t="s">
        <v>642</v>
      </c>
      <c r="B181" s="103" t="s">
        <v>804</v>
      </c>
      <c r="C181" s="103">
        <v>12.3</v>
      </c>
      <c r="D181" s="104"/>
    </row>
    <row r="182" spans="1:4" ht="15.75" x14ac:dyDescent="0.25">
      <c r="A182" s="103" t="s">
        <v>642</v>
      </c>
      <c r="B182" s="103" t="s">
        <v>805</v>
      </c>
      <c r="C182" s="103">
        <v>11.8</v>
      </c>
      <c r="D182" s="104"/>
    </row>
    <row r="183" spans="1:4" ht="15.75" x14ac:dyDescent="0.25">
      <c r="A183" s="103" t="s">
        <v>642</v>
      </c>
      <c r="B183" s="103" t="s">
        <v>806</v>
      </c>
      <c r="C183" s="103">
        <v>8.8000000000000007</v>
      </c>
      <c r="D183" s="104"/>
    </row>
    <row r="184" spans="1:4" ht="15.75" x14ac:dyDescent="0.25">
      <c r="A184" s="103" t="s">
        <v>642</v>
      </c>
      <c r="B184" s="103" t="s">
        <v>807</v>
      </c>
      <c r="C184" s="103">
        <v>6.3</v>
      </c>
      <c r="D184" s="104"/>
    </row>
    <row r="185" spans="1:4" ht="15.75" x14ac:dyDescent="0.25">
      <c r="A185" s="103" t="s">
        <v>642</v>
      </c>
      <c r="B185" s="103" t="s">
        <v>808</v>
      </c>
      <c r="C185" s="103">
        <v>8.3000000000000007</v>
      </c>
      <c r="D185" s="104"/>
    </row>
    <row r="186" spans="1:4" ht="15.75" x14ac:dyDescent="0.25">
      <c r="A186" s="103" t="s">
        <v>642</v>
      </c>
      <c r="B186" s="103" t="s">
        <v>809</v>
      </c>
      <c r="C186" s="103">
        <v>4.5</v>
      </c>
      <c r="D186" s="104"/>
    </row>
    <row r="187" spans="1:4" ht="15.75" x14ac:dyDescent="0.25">
      <c r="A187" s="103" t="s">
        <v>642</v>
      </c>
      <c r="B187" s="103" t="s">
        <v>810</v>
      </c>
      <c r="C187" s="103">
        <v>3</v>
      </c>
      <c r="D187" s="104"/>
    </row>
    <row r="188" spans="1:4" ht="15.75" x14ac:dyDescent="0.25">
      <c r="A188" s="103" t="s">
        <v>642</v>
      </c>
      <c r="B188" s="103" t="s">
        <v>811</v>
      </c>
      <c r="C188" s="103">
        <v>6</v>
      </c>
      <c r="D188" s="104"/>
    </row>
    <row r="189" spans="1:4" ht="15.75" x14ac:dyDescent="0.25">
      <c r="A189" s="103" t="s">
        <v>642</v>
      </c>
      <c r="B189" s="103" t="s">
        <v>812</v>
      </c>
      <c r="C189" s="103">
        <v>5</v>
      </c>
      <c r="D189" s="104"/>
    </row>
    <row r="190" spans="1:4" ht="15.75" x14ac:dyDescent="0.25">
      <c r="A190" s="103" t="s">
        <v>642</v>
      </c>
      <c r="B190" s="103" t="s">
        <v>813</v>
      </c>
      <c r="C190" s="103">
        <v>7</v>
      </c>
      <c r="D190" s="104"/>
    </row>
    <row r="191" spans="1:4" ht="15.75" x14ac:dyDescent="0.25">
      <c r="A191" s="103" t="s">
        <v>642</v>
      </c>
      <c r="B191" s="103" t="s">
        <v>814</v>
      </c>
      <c r="C191" s="103">
        <v>3.5</v>
      </c>
      <c r="D191" s="104"/>
    </row>
    <row r="192" spans="1:4" ht="15.75" x14ac:dyDescent="0.25">
      <c r="A192" s="103" t="s">
        <v>642</v>
      </c>
      <c r="B192" s="103" t="s">
        <v>815</v>
      </c>
      <c r="C192" s="103">
        <v>7</v>
      </c>
      <c r="D192" s="104"/>
    </row>
    <row r="193" spans="1:4" ht="15.75" x14ac:dyDescent="0.25">
      <c r="A193" s="103" t="s">
        <v>642</v>
      </c>
      <c r="B193" s="103" t="s">
        <v>816</v>
      </c>
      <c r="C193" s="103">
        <v>10</v>
      </c>
      <c r="D193" s="104"/>
    </row>
    <row r="194" spans="1:4" ht="15.75" x14ac:dyDescent="0.25">
      <c r="A194" s="103" t="s">
        <v>642</v>
      </c>
      <c r="B194" s="103" t="s">
        <v>817</v>
      </c>
      <c r="C194" s="103">
        <v>5</v>
      </c>
      <c r="D194" s="104"/>
    </row>
    <row r="195" spans="1:4" ht="15.75" x14ac:dyDescent="0.25">
      <c r="A195" s="103" t="s">
        <v>642</v>
      </c>
      <c r="B195" s="103" t="s">
        <v>818</v>
      </c>
      <c r="C195" s="103">
        <v>4</v>
      </c>
      <c r="D195" s="104"/>
    </row>
    <row r="196" spans="1:4" ht="15.75" x14ac:dyDescent="0.25">
      <c r="A196" s="103" t="s">
        <v>642</v>
      </c>
      <c r="B196" s="103" t="s">
        <v>819</v>
      </c>
      <c r="C196" s="103">
        <v>6</v>
      </c>
      <c r="D196" s="104"/>
    </row>
    <row r="197" spans="1:4" ht="15.75" x14ac:dyDescent="0.25">
      <c r="A197" s="103" t="s">
        <v>642</v>
      </c>
      <c r="B197" s="103" t="s">
        <v>820</v>
      </c>
      <c r="C197" s="103">
        <v>4</v>
      </c>
      <c r="D197" s="104"/>
    </row>
    <row r="198" spans="1:4" ht="15.75" x14ac:dyDescent="0.25">
      <c r="A198" s="103" t="s">
        <v>642</v>
      </c>
      <c r="B198" s="103" t="s">
        <v>821</v>
      </c>
      <c r="C198" s="103">
        <v>3.3</v>
      </c>
      <c r="D198" s="104"/>
    </row>
    <row r="199" spans="1:4" ht="15.75" x14ac:dyDescent="0.25">
      <c r="A199" s="103" t="s">
        <v>642</v>
      </c>
      <c r="B199" s="103" t="s">
        <v>822</v>
      </c>
      <c r="C199" s="103">
        <v>12</v>
      </c>
      <c r="D199" s="104"/>
    </row>
    <row r="200" spans="1:4" ht="15.75" x14ac:dyDescent="0.25">
      <c r="A200" s="103" t="s">
        <v>642</v>
      </c>
      <c r="B200" s="103" t="s">
        <v>823</v>
      </c>
      <c r="C200" s="103">
        <v>7.3</v>
      </c>
      <c r="D200" s="104"/>
    </row>
    <row r="201" spans="1:4" ht="15.75" x14ac:dyDescent="0.25">
      <c r="A201" s="103" t="s">
        <v>642</v>
      </c>
      <c r="B201" s="103" t="s">
        <v>824</v>
      </c>
      <c r="C201" s="103">
        <v>4</v>
      </c>
      <c r="D201" s="104"/>
    </row>
    <row r="202" spans="1:4" ht="15.75" x14ac:dyDescent="0.25">
      <c r="A202" s="103" t="s">
        <v>642</v>
      </c>
      <c r="B202" s="103" t="s">
        <v>825</v>
      </c>
      <c r="C202" s="103">
        <v>3</v>
      </c>
      <c r="D202" s="104"/>
    </row>
    <row r="203" spans="1:4" ht="15.75" x14ac:dyDescent="0.25">
      <c r="A203" s="103" t="s">
        <v>642</v>
      </c>
      <c r="B203" s="103" t="s">
        <v>826</v>
      </c>
      <c r="C203" s="103">
        <v>1.5</v>
      </c>
      <c r="D203" s="104"/>
    </row>
    <row r="204" spans="1:4" ht="15.75" x14ac:dyDescent="0.25">
      <c r="A204" s="103" t="s">
        <v>642</v>
      </c>
      <c r="B204" s="103" t="s">
        <v>827</v>
      </c>
      <c r="C204" s="103">
        <v>4.5</v>
      </c>
      <c r="D204" s="104"/>
    </row>
    <row r="205" spans="1:4" ht="15.75" x14ac:dyDescent="0.25">
      <c r="A205" s="103" t="s">
        <v>642</v>
      </c>
      <c r="B205" s="103" t="s">
        <v>827</v>
      </c>
      <c r="C205" s="103">
        <v>6</v>
      </c>
      <c r="D205" s="104"/>
    </row>
    <row r="206" spans="1:4" ht="15.75" x14ac:dyDescent="0.25">
      <c r="A206" s="103" t="s">
        <v>642</v>
      </c>
      <c r="B206" s="103" t="s">
        <v>828</v>
      </c>
      <c r="C206" s="103">
        <v>7.3</v>
      </c>
      <c r="D206" s="104"/>
    </row>
    <row r="207" spans="1:4" ht="15.75" x14ac:dyDescent="0.25">
      <c r="A207" s="103" t="s">
        <v>642</v>
      </c>
      <c r="B207" s="103" t="s">
        <v>829</v>
      </c>
      <c r="C207" s="103">
        <v>5</v>
      </c>
      <c r="D207" s="104"/>
    </row>
    <row r="208" spans="1:4" ht="15.75" x14ac:dyDescent="0.25">
      <c r="A208" s="103" t="s">
        <v>642</v>
      </c>
      <c r="B208" s="103" t="s">
        <v>830</v>
      </c>
      <c r="C208" s="103">
        <v>8</v>
      </c>
      <c r="D208" s="104"/>
    </row>
    <row r="209" spans="1:4" ht="15.75" x14ac:dyDescent="0.25">
      <c r="A209" s="103" t="s">
        <v>642</v>
      </c>
      <c r="B209" s="103" t="s">
        <v>831</v>
      </c>
      <c r="C209" s="103">
        <v>6</v>
      </c>
      <c r="D209" s="104"/>
    </row>
    <row r="210" spans="1:4" ht="15.75" x14ac:dyDescent="0.25">
      <c r="A210" s="103" t="s">
        <v>642</v>
      </c>
      <c r="B210" s="103" t="s">
        <v>832</v>
      </c>
      <c r="C210" s="103">
        <v>4</v>
      </c>
      <c r="D210" s="104"/>
    </row>
    <row r="211" spans="1:4" ht="15.75" x14ac:dyDescent="0.25">
      <c r="A211" s="103" t="s">
        <v>642</v>
      </c>
      <c r="B211" s="103" t="s">
        <v>833</v>
      </c>
      <c r="C211" s="103">
        <v>10</v>
      </c>
      <c r="D211" s="104"/>
    </row>
    <row r="212" spans="1:4" ht="15.75" x14ac:dyDescent="0.25">
      <c r="A212" s="103" t="s">
        <v>642</v>
      </c>
      <c r="B212" s="103" t="s">
        <v>834</v>
      </c>
      <c r="C212" s="103">
        <v>4.5</v>
      </c>
      <c r="D212" s="104"/>
    </row>
    <row r="213" spans="1:4" ht="15.75" x14ac:dyDescent="0.25">
      <c r="A213" s="103" t="s">
        <v>642</v>
      </c>
      <c r="B213" s="103" t="s">
        <v>835</v>
      </c>
      <c r="C213" s="103">
        <v>3.5</v>
      </c>
      <c r="D213" s="104"/>
    </row>
    <row r="214" spans="1:4" ht="15.75" x14ac:dyDescent="0.25">
      <c r="A214" s="103" t="s">
        <v>642</v>
      </c>
      <c r="B214" s="103" t="s">
        <v>836</v>
      </c>
      <c r="C214" s="103">
        <v>4</v>
      </c>
      <c r="D214" s="104"/>
    </row>
    <row r="215" spans="1:4" ht="15.75" x14ac:dyDescent="0.25">
      <c r="A215" s="103" t="s">
        <v>642</v>
      </c>
      <c r="B215" s="103" t="s">
        <v>837</v>
      </c>
      <c r="C215" s="103">
        <v>8</v>
      </c>
      <c r="D215" s="104"/>
    </row>
    <row r="216" spans="1:4" ht="15.75" x14ac:dyDescent="0.25">
      <c r="A216" s="103" t="s">
        <v>642</v>
      </c>
      <c r="B216" s="103" t="s">
        <v>838</v>
      </c>
      <c r="C216" s="103">
        <v>6</v>
      </c>
      <c r="D216" s="104"/>
    </row>
    <row r="217" spans="1:4" ht="15.75" x14ac:dyDescent="0.25">
      <c r="A217" s="103" t="s">
        <v>642</v>
      </c>
      <c r="B217" s="103" t="s">
        <v>839</v>
      </c>
      <c r="C217" s="103">
        <v>3</v>
      </c>
      <c r="D217" s="104"/>
    </row>
    <row r="218" spans="1:4" ht="15.75" x14ac:dyDescent="0.25">
      <c r="A218" s="103" t="s">
        <v>642</v>
      </c>
      <c r="B218" s="103" t="s">
        <v>840</v>
      </c>
      <c r="C218" s="103">
        <v>7</v>
      </c>
      <c r="D218" s="104"/>
    </row>
    <row r="219" spans="1:4" ht="15.75" x14ac:dyDescent="0.25">
      <c r="A219" s="103" t="s">
        <v>642</v>
      </c>
      <c r="B219" s="103" t="s">
        <v>841</v>
      </c>
      <c r="C219" s="103">
        <v>6</v>
      </c>
      <c r="D219" s="104"/>
    </row>
    <row r="220" spans="1:4" ht="15.75" x14ac:dyDescent="0.25">
      <c r="A220" s="103" t="s">
        <v>208</v>
      </c>
      <c r="B220" s="103" t="s">
        <v>842</v>
      </c>
      <c r="C220" s="103">
        <v>7</v>
      </c>
      <c r="D220" s="104"/>
    </row>
    <row r="221" spans="1:4" ht="15.75" x14ac:dyDescent="0.25">
      <c r="A221" s="103" t="s">
        <v>208</v>
      </c>
      <c r="B221" s="103" t="s">
        <v>843</v>
      </c>
      <c r="C221" s="103">
        <v>7.8</v>
      </c>
      <c r="D221" s="104"/>
    </row>
    <row r="222" spans="1:4" ht="15.75" x14ac:dyDescent="0.25">
      <c r="A222" s="103" t="s">
        <v>208</v>
      </c>
      <c r="B222" s="103" t="s">
        <v>844</v>
      </c>
      <c r="C222" s="103">
        <v>2.5</v>
      </c>
      <c r="D222" s="104"/>
    </row>
    <row r="223" spans="1:4" ht="15.75" x14ac:dyDescent="0.25">
      <c r="A223" s="103" t="s">
        <v>208</v>
      </c>
      <c r="B223" s="103" t="s">
        <v>845</v>
      </c>
      <c r="C223" s="103">
        <v>12</v>
      </c>
      <c r="D223" s="104"/>
    </row>
    <row r="224" spans="1:4" ht="15.75" x14ac:dyDescent="0.25">
      <c r="A224" s="103" t="s">
        <v>208</v>
      </c>
      <c r="B224" s="103" t="s">
        <v>846</v>
      </c>
      <c r="C224" s="103">
        <v>5</v>
      </c>
      <c r="D224" s="104"/>
    </row>
    <row r="225" spans="1:4" ht="15.75" x14ac:dyDescent="0.25">
      <c r="A225" s="103" t="s">
        <v>208</v>
      </c>
      <c r="B225" s="103" t="s">
        <v>847</v>
      </c>
      <c r="C225" s="103">
        <v>2.2999999999999998</v>
      </c>
      <c r="D225" s="104"/>
    </row>
    <row r="226" spans="1:4" ht="15.75" x14ac:dyDescent="0.25">
      <c r="A226" s="103" t="s">
        <v>208</v>
      </c>
      <c r="B226" s="103" t="s">
        <v>848</v>
      </c>
      <c r="C226" s="103">
        <v>5</v>
      </c>
      <c r="D226" s="104"/>
    </row>
    <row r="227" spans="1:4" ht="15.75" x14ac:dyDescent="0.25">
      <c r="A227" s="103" t="s">
        <v>208</v>
      </c>
      <c r="B227" s="103" t="s">
        <v>849</v>
      </c>
      <c r="C227" s="103">
        <v>6</v>
      </c>
      <c r="D227" s="104"/>
    </row>
    <row r="228" spans="1:4" ht="15.75" x14ac:dyDescent="0.25">
      <c r="A228" s="103" t="s">
        <v>208</v>
      </c>
      <c r="B228" s="103" t="s">
        <v>850</v>
      </c>
      <c r="C228" s="103">
        <v>8</v>
      </c>
      <c r="D228" s="104"/>
    </row>
    <row r="229" spans="1:4" ht="15.75" x14ac:dyDescent="0.25">
      <c r="A229" s="103" t="s">
        <v>208</v>
      </c>
      <c r="B229" s="103" t="s">
        <v>851</v>
      </c>
      <c r="C229" s="103">
        <v>10</v>
      </c>
      <c r="D229" s="104"/>
    </row>
    <row r="230" spans="1:4" ht="15.75" x14ac:dyDescent="0.25">
      <c r="A230" s="103" t="s">
        <v>208</v>
      </c>
      <c r="B230" s="103" t="s">
        <v>852</v>
      </c>
      <c r="C230" s="103">
        <v>8.3000000000000007</v>
      </c>
      <c r="D230" s="104"/>
    </row>
    <row r="231" spans="1:4" ht="15.75" x14ac:dyDescent="0.25">
      <c r="A231" s="103" t="s">
        <v>208</v>
      </c>
      <c r="B231" s="103" t="s">
        <v>853</v>
      </c>
      <c r="C231" s="103">
        <v>6.5</v>
      </c>
      <c r="D231" s="104"/>
    </row>
    <row r="232" spans="1:4" ht="15.75" x14ac:dyDescent="0.25">
      <c r="A232" s="103" t="s">
        <v>208</v>
      </c>
      <c r="B232" s="103" t="s">
        <v>854</v>
      </c>
      <c r="C232" s="103">
        <v>7.3</v>
      </c>
      <c r="D232" s="104"/>
    </row>
    <row r="233" spans="1:4" ht="15.75" x14ac:dyDescent="0.25">
      <c r="A233" s="103" t="s">
        <v>208</v>
      </c>
      <c r="B233" s="103" t="s">
        <v>855</v>
      </c>
      <c r="C233" s="103">
        <v>8.3000000000000007</v>
      </c>
      <c r="D233" s="104"/>
    </row>
    <row r="234" spans="1:4" ht="15.75" x14ac:dyDescent="0.25">
      <c r="A234" s="103" t="s">
        <v>208</v>
      </c>
      <c r="B234" s="103" t="s">
        <v>856</v>
      </c>
      <c r="C234" s="103">
        <v>9</v>
      </c>
      <c r="D234" s="104"/>
    </row>
    <row r="235" spans="1:4" ht="15.75" x14ac:dyDescent="0.25">
      <c r="A235" s="103" t="s">
        <v>208</v>
      </c>
      <c r="B235" s="103" t="s">
        <v>857</v>
      </c>
      <c r="C235" s="103">
        <v>6.3</v>
      </c>
      <c r="D235" s="104"/>
    </row>
    <row r="236" spans="1:4" ht="15.75" x14ac:dyDescent="0.25">
      <c r="A236" s="103" t="s">
        <v>208</v>
      </c>
      <c r="B236" s="103" t="s">
        <v>858</v>
      </c>
      <c r="C236" s="103">
        <v>3.5</v>
      </c>
      <c r="D236" s="104"/>
    </row>
    <row r="237" spans="1:4" ht="15.75" x14ac:dyDescent="0.25">
      <c r="A237" s="103" t="s">
        <v>208</v>
      </c>
      <c r="B237" s="103" t="s">
        <v>859</v>
      </c>
      <c r="C237" s="103">
        <v>5.3</v>
      </c>
      <c r="D237" s="104"/>
    </row>
    <row r="238" spans="1:4" ht="15.75" x14ac:dyDescent="0.25">
      <c r="A238" s="103" t="s">
        <v>208</v>
      </c>
      <c r="B238" s="103" t="s">
        <v>860</v>
      </c>
      <c r="C238" s="103">
        <v>6</v>
      </c>
      <c r="D238" s="104"/>
    </row>
    <row r="239" spans="1:4" ht="15.75" x14ac:dyDescent="0.25">
      <c r="A239" s="103" t="s">
        <v>208</v>
      </c>
      <c r="B239" s="103" t="s">
        <v>861</v>
      </c>
      <c r="C239" s="103">
        <v>3.5</v>
      </c>
      <c r="D239" s="104"/>
    </row>
    <row r="240" spans="1:4" ht="15.75" x14ac:dyDescent="0.25">
      <c r="A240" s="103" t="s">
        <v>208</v>
      </c>
      <c r="B240" s="103" t="s">
        <v>862</v>
      </c>
      <c r="C240" s="103">
        <v>8</v>
      </c>
      <c r="D240" s="104"/>
    </row>
    <row r="241" spans="1:4" ht="15.75" x14ac:dyDescent="0.25">
      <c r="A241" s="103" t="s">
        <v>208</v>
      </c>
      <c r="B241" s="103" t="s">
        <v>863</v>
      </c>
      <c r="C241" s="103">
        <v>4.5</v>
      </c>
      <c r="D241" s="104"/>
    </row>
    <row r="242" spans="1:4" ht="15.75" x14ac:dyDescent="0.25">
      <c r="A242" s="103" t="s">
        <v>208</v>
      </c>
      <c r="B242" s="103" t="s">
        <v>864</v>
      </c>
      <c r="C242" s="103">
        <v>3.8</v>
      </c>
      <c r="D242" s="104"/>
    </row>
    <row r="243" spans="1:4" ht="15.75" x14ac:dyDescent="0.25">
      <c r="A243" s="103" t="s">
        <v>208</v>
      </c>
      <c r="B243" s="103" t="s">
        <v>865</v>
      </c>
      <c r="C243" s="103">
        <v>4</v>
      </c>
      <c r="D243" s="104"/>
    </row>
    <row r="244" spans="1:4" ht="15.75" x14ac:dyDescent="0.25">
      <c r="A244" s="103" t="s">
        <v>208</v>
      </c>
      <c r="B244" s="103" t="s">
        <v>866</v>
      </c>
      <c r="C244" s="103">
        <v>6.5</v>
      </c>
      <c r="D244" s="104"/>
    </row>
    <row r="245" spans="1:4" ht="15.75" x14ac:dyDescent="0.25">
      <c r="A245" s="103" t="s">
        <v>208</v>
      </c>
      <c r="B245" s="103" t="s">
        <v>867</v>
      </c>
      <c r="C245" s="103">
        <v>8.8000000000000007</v>
      </c>
      <c r="D245" s="104"/>
    </row>
    <row r="246" spans="1:4" ht="15.75" x14ac:dyDescent="0.25">
      <c r="A246" s="103" t="s">
        <v>208</v>
      </c>
      <c r="B246" s="103" t="s">
        <v>868</v>
      </c>
      <c r="C246" s="103">
        <v>4</v>
      </c>
      <c r="D246" s="104"/>
    </row>
    <row r="247" spans="1:4" ht="15.75" x14ac:dyDescent="0.25">
      <c r="A247" s="103" t="s">
        <v>208</v>
      </c>
      <c r="B247" s="103" t="s">
        <v>869</v>
      </c>
      <c r="C247" s="103">
        <v>8</v>
      </c>
      <c r="D247" s="104"/>
    </row>
    <row r="248" spans="1:4" ht="15.75" x14ac:dyDescent="0.25">
      <c r="A248" s="103" t="s">
        <v>208</v>
      </c>
      <c r="B248" s="103" t="s">
        <v>870</v>
      </c>
      <c r="C248" s="103">
        <v>5</v>
      </c>
      <c r="D248" s="104"/>
    </row>
    <row r="249" spans="1:4" ht="15.75" x14ac:dyDescent="0.25">
      <c r="A249" s="103" t="s">
        <v>208</v>
      </c>
      <c r="B249" s="103" t="s">
        <v>871</v>
      </c>
      <c r="C249" s="103">
        <v>3.5</v>
      </c>
      <c r="D249" s="104"/>
    </row>
    <row r="250" spans="1:4" ht="15.75" x14ac:dyDescent="0.25">
      <c r="A250" s="103" t="s">
        <v>208</v>
      </c>
      <c r="B250" s="103" t="s">
        <v>872</v>
      </c>
      <c r="C250" s="103">
        <v>2.5</v>
      </c>
      <c r="D250" s="104"/>
    </row>
    <row r="251" spans="1:4" ht="15.75" x14ac:dyDescent="0.25">
      <c r="A251" s="103" t="s">
        <v>208</v>
      </c>
      <c r="B251" s="103" t="s">
        <v>873</v>
      </c>
      <c r="C251" s="103">
        <v>3</v>
      </c>
      <c r="D251" s="104"/>
    </row>
    <row r="252" spans="1:4" ht="15.75" x14ac:dyDescent="0.25">
      <c r="A252" s="103" t="s">
        <v>208</v>
      </c>
      <c r="B252" s="103" t="s">
        <v>874</v>
      </c>
      <c r="C252" s="103">
        <v>2.5</v>
      </c>
      <c r="D252" s="104"/>
    </row>
    <row r="253" spans="1:4" ht="15.75" x14ac:dyDescent="0.25">
      <c r="A253" s="103" t="s">
        <v>208</v>
      </c>
      <c r="B253" s="103" t="s">
        <v>979</v>
      </c>
      <c r="C253" s="103">
        <v>2.8</v>
      </c>
      <c r="D253" s="104"/>
    </row>
    <row r="254" spans="1:4" ht="15.75" x14ac:dyDescent="0.25">
      <c r="A254" s="103" t="s">
        <v>208</v>
      </c>
      <c r="B254" s="103" t="s">
        <v>957</v>
      </c>
      <c r="C254" s="103">
        <v>3.3</v>
      </c>
      <c r="D254" s="104"/>
    </row>
    <row r="255" spans="1:4" ht="15.75" x14ac:dyDescent="0.25">
      <c r="A255" s="103" t="s">
        <v>208</v>
      </c>
      <c r="B255" s="103" t="s">
        <v>958</v>
      </c>
      <c r="C255" s="103">
        <v>3</v>
      </c>
      <c r="D255" s="104"/>
    </row>
    <row r="256" spans="1:4" ht="15.75" x14ac:dyDescent="0.25">
      <c r="A256" s="103" t="s">
        <v>208</v>
      </c>
      <c r="B256" s="103" t="s">
        <v>959</v>
      </c>
      <c r="C256" s="103">
        <v>3.5</v>
      </c>
      <c r="D256" s="104"/>
    </row>
    <row r="257" spans="1:4" ht="15.75" x14ac:dyDescent="0.25">
      <c r="A257" s="103" t="s">
        <v>208</v>
      </c>
      <c r="B257" s="103" t="s">
        <v>960</v>
      </c>
      <c r="C257" s="103">
        <v>5.3</v>
      </c>
      <c r="D257" s="104"/>
    </row>
    <row r="258" spans="1:4" ht="15.75" x14ac:dyDescent="0.25">
      <c r="A258" s="103" t="s">
        <v>208</v>
      </c>
      <c r="B258" s="103" t="s">
        <v>961</v>
      </c>
      <c r="C258" s="103">
        <v>8</v>
      </c>
      <c r="D258" s="104"/>
    </row>
    <row r="259" spans="1:4" ht="15.75" x14ac:dyDescent="0.25">
      <c r="A259" s="103" t="s">
        <v>208</v>
      </c>
      <c r="B259" s="103" t="s">
        <v>963</v>
      </c>
      <c r="C259" s="103">
        <v>5</v>
      </c>
      <c r="D259" s="104"/>
    </row>
    <row r="260" spans="1:4" ht="15.75" x14ac:dyDescent="0.25">
      <c r="A260" s="103" t="s">
        <v>208</v>
      </c>
      <c r="B260" s="103" t="s">
        <v>964</v>
      </c>
      <c r="C260" s="103">
        <v>7</v>
      </c>
      <c r="D260" s="104"/>
    </row>
    <row r="261" spans="1:4" ht="15.75" x14ac:dyDescent="0.25">
      <c r="A261" s="103" t="s">
        <v>208</v>
      </c>
      <c r="B261" s="103" t="s">
        <v>965</v>
      </c>
      <c r="C261" s="103">
        <v>8.3000000000000007</v>
      </c>
      <c r="D261" s="104"/>
    </row>
    <row r="262" spans="1:4" ht="15.75" x14ac:dyDescent="0.25">
      <c r="A262" s="103" t="s">
        <v>208</v>
      </c>
      <c r="B262" s="103" t="s">
        <v>966</v>
      </c>
      <c r="C262" s="103">
        <v>9.8000000000000007</v>
      </c>
      <c r="D262" s="104"/>
    </row>
    <row r="263" spans="1:4" ht="15.75" x14ac:dyDescent="0.25">
      <c r="A263" s="103" t="s">
        <v>208</v>
      </c>
      <c r="B263" s="103" t="s">
        <v>967</v>
      </c>
      <c r="C263" s="103">
        <v>6</v>
      </c>
      <c r="D263" s="104"/>
    </row>
    <row r="264" spans="1:4" ht="15.75" x14ac:dyDescent="0.25">
      <c r="A264" s="103" t="s">
        <v>208</v>
      </c>
      <c r="B264" s="103" t="s">
        <v>968</v>
      </c>
      <c r="C264" s="103">
        <v>8</v>
      </c>
      <c r="D264" s="104"/>
    </row>
    <row r="265" spans="1:4" ht="15.75" x14ac:dyDescent="0.25">
      <c r="A265" s="103" t="s">
        <v>208</v>
      </c>
      <c r="B265" s="103" t="s">
        <v>969</v>
      </c>
      <c r="C265" s="103">
        <v>4.8</v>
      </c>
      <c r="D265" s="104"/>
    </row>
    <row r="266" spans="1:4" ht="15.75" x14ac:dyDescent="0.25">
      <c r="A266" s="103" t="s">
        <v>208</v>
      </c>
      <c r="B266" s="103" t="s">
        <v>970</v>
      </c>
      <c r="C266" s="103">
        <v>9.5</v>
      </c>
      <c r="D266" s="104"/>
    </row>
    <row r="267" spans="1:4" ht="15.75" x14ac:dyDescent="0.25">
      <c r="A267" s="103" t="s">
        <v>208</v>
      </c>
      <c r="B267" s="103" t="s">
        <v>971</v>
      </c>
      <c r="C267" s="103">
        <v>6.8</v>
      </c>
      <c r="D267" s="104"/>
    </row>
    <row r="268" spans="1:4" ht="15.75" x14ac:dyDescent="0.25">
      <c r="A268" s="103" t="s">
        <v>208</v>
      </c>
      <c r="B268" s="103" t="s">
        <v>972</v>
      </c>
      <c r="C268" s="103">
        <v>3.5</v>
      </c>
      <c r="D268" s="104"/>
    </row>
    <row r="269" spans="1:4" ht="15.75" x14ac:dyDescent="0.25">
      <c r="A269" s="103" t="s">
        <v>208</v>
      </c>
      <c r="B269" s="103" t="s">
        <v>973</v>
      </c>
      <c r="C269" s="103">
        <v>4.8</v>
      </c>
      <c r="D269" s="104"/>
    </row>
    <row r="270" spans="1:4" ht="15.75" x14ac:dyDescent="0.25">
      <c r="A270" s="103" t="s">
        <v>208</v>
      </c>
      <c r="B270" s="103" t="s">
        <v>974</v>
      </c>
      <c r="C270" s="103">
        <v>2</v>
      </c>
      <c r="D270" s="104"/>
    </row>
    <row r="271" spans="1:4" ht="15.75" x14ac:dyDescent="0.25">
      <c r="A271" s="103" t="s">
        <v>208</v>
      </c>
      <c r="B271" s="103" t="s">
        <v>975</v>
      </c>
      <c r="C271" s="103">
        <v>2</v>
      </c>
      <c r="D271" s="104"/>
    </row>
    <row r="272" spans="1:4" ht="15.75" x14ac:dyDescent="0.25">
      <c r="A272" s="103" t="s">
        <v>208</v>
      </c>
      <c r="B272" s="103" t="s">
        <v>976</v>
      </c>
      <c r="C272" s="103">
        <v>4.5</v>
      </c>
      <c r="D272" s="104"/>
    </row>
    <row r="273" spans="1:4" ht="15.75" x14ac:dyDescent="0.25">
      <c r="A273" s="103" t="s">
        <v>208</v>
      </c>
      <c r="B273" s="103" t="s">
        <v>977</v>
      </c>
      <c r="C273" s="103">
        <v>2.5</v>
      </c>
      <c r="D273" s="104"/>
    </row>
    <row r="274" spans="1:4" ht="15.75" x14ac:dyDescent="0.25">
      <c r="A274" s="103" t="s">
        <v>208</v>
      </c>
      <c r="B274" s="103" t="s">
        <v>978</v>
      </c>
      <c r="C274" s="103">
        <v>4</v>
      </c>
      <c r="D274" s="104"/>
    </row>
    <row r="275" spans="1:4" ht="15.75" x14ac:dyDescent="0.25">
      <c r="A275" s="103" t="s">
        <v>653</v>
      </c>
      <c r="B275" s="103" t="s">
        <v>875</v>
      </c>
      <c r="C275" s="103">
        <v>2.5</v>
      </c>
      <c r="D275" s="104"/>
    </row>
    <row r="276" spans="1:4" ht="15.75" x14ac:dyDescent="0.25">
      <c r="A276" s="103" t="s">
        <v>653</v>
      </c>
      <c r="B276" s="103" t="s">
        <v>876</v>
      </c>
      <c r="C276" s="103">
        <v>1.3</v>
      </c>
      <c r="D276" s="104"/>
    </row>
    <row r="277" spans="1:4" ht="15.75" x14ac:dyDescent="0.25">
      <c r="A277" s="103" t="s">
        <v>653</v>
      </c>
      <c r="B277" s="103" t="s">
        <v>877</v>
      </c>
      <c r="C277" s="103">
        <v>3.3</v>
      </c>
      <c r="D277" s="104"/>
    </row>
    <row r="278" spans="1:4" ht="15.75" x14ac:dyDescent="0.25">
      <c r="A278" s="103" t="s">
        <v>653</v>
      </c>
      <c r="B278" s="103" t="s">
        <v>878</v>
      </c>
      <c r="C278" s="103">
        <v>4</v>
      </c>
      <c r="D278" s="104"/>
    </row>
    <row r="279" spans="1:4" ht="15.75" x14ac:dyDescent="0.25">
      <c r="A279" s="103" t="s">
        <v>653</v>
      </c>
      <c r="B279" s="103" t="s">
        <v>879</v>
      </c>
      <c r="C279" s="103">
        <v>7</v>
      </c>
      <c r="D279" s="104"/>
    </row>
    <row r="280" spans="1:4" ht="15.75" x14ac:dyDescent="0.25">
      <c r="A280" s="103" t="s">
        <v>653</v>
      </c>
      <c r="B280" s="103" t="s">
        <v>880</v>
      </c>
      <c r="C280" s="103">
        <v>2.8</v>
      </c>
      <c r="D280" s="104"/>
    </row>
    <row r="281" spans="1:4" ht="15.75" x14ac:dyDescent="0.25">
      <c r="A281" s="103" t="s">
        <v>653</v>
      </c>
      <c r="B281" s="103" t="s">
        <v>881</v>
      </c>
      <c r="C281" s="103">
        <v>5.8</v>
      </c>
      <c r="D281" s="104"/>
    </row>
    <row r="282" spans="1:4" ht="15.75" x14ac:dyDescent="0.25">
      <c r="A282" s="103" t="s">
        <v>653</v>
      </c>
      <c r="B282" s="103" t="s">
        <v>882</v>
      </c>
      <c r="C282" s="103">
        <v>3.5</v>
      </c>
      <c r="D282" s="104"/>
    </row>
    <row r="283" spans="1:4" ht="15.75" x14ac:dyDescent="0.25">
      <c r="A283" s="103" t="s">
        <v>653</v>
      </c>
      <c r="B283" s="103" t="s">
        <v>883</v>
      </c>
      <c r="C283" s="103">
        <v>12</v>
      </c>
      <c r="D283" s="104"/>
    </row>
    <row r="284" spans="1:4" ht="15.75" x14ac:dyDescent="0.25">
      <c r="A284" s="103" t="s">
        <v>653</v>
      </c>
      <c r="B284" s="103" t="s">
        <v>884</v>
      </c>
      <c r="C284" s="103">
        <v>12.5</v>
      </c>
      <c r="D284" s="104"/>
    </row>
    <row r="285" spans="1:4" ht="15.75" x14ac:dyDescent="0.25">
      <c r="A285" s="103" t="s">
        <v>653</v>
      </c>
      <c r="B285" s="103" t="s">
        <v>885</v>
      </c>
      <c r="C285" s="103">
        <v>3</v>
      </c>
      <c r="D285" s="104"/>
    </row>
    <row r="286" spans="1:4" ht="15.75" x14ac:dyDescent="0.25">
      <c r="A286" s="103" t="s">
        <v>653</v>
      </c>
      <c r="B286" s="103" t="s">
        <v>886</v>
      </c>
      <c r="C286" s="103">
        <v>7</v>
      </c>
      <c r="D286" s="104"/>
    </row>
    <row r="287" spans="1:4" ht="15.75" x14ac:dyDescent="0.25">
      <c r="A287" s="103" t="s">
        <v>653</v>
      </c>
      <c r="B287" s="103" t="s">
        <v>887</v>
      </c>
      <c r="C287" s="103">
        <v>5</v>
      </c>
      <c r="D287" s="104"/>
    </row>
    <row r="288" spans="1:4" ht="15.75" x14ac:dyDescent="0.25">
      <c r="A288" s="103" t="s">
        <v>653</v>
      </c>
      <c r="B288" s="103" t="s">
        <v>888</v>
      </c>
      <c r="C288" s="103">
        <v>6</v>
      </c>
      <c r="D288" s="104"/>
    </row>
    <row r="289" spans="1:4" ht="15.75" x14ac:dyDescent="0.25">
      <c r="A289" s="103" t="s">
        <v>653</v>
      </c>
      <c r="B289" s="103" t="s">
        <v>889</v>
      </c>
      <c r="C289" s="103">
        <v>4</v>
      </c>
      <c r="D289" s="104"/>
    </row>
    <row r="290" spans="1:4" ht="15.75" x14ac:dyDescent="0.25">
      <c r="A290" s="103" t="s">
        <v>653</v>
      </c>
      <c r="B290" s="103" t="s">
        <v>890</v>
      </c>
      <c r="C290" s="103">
        <v>3</v>
      </c>
      <c r="D290" s="104"/>
    </row>
    <row r="291" spans="1:4" ht="15.75" x14ac:dyDescent="0.25">
      <c r="A291" s="103" t="s">
        <v>653</v>
      </c>
      <c r="B291" s="103" t="s">
        <v>891</v>
      </c>
      <c r="C291" s="103">
        <v>4.5</v>
      </c>
      <c r="D291" s="104"/>
    </row>
    <row r="292" spans="1:4" ht="15.75" x14ac:dyDescent="0.25">
      <c r="A292" s="103" t="s">
        <v>653</v>
      </c>
      <c r="B292" s="103" t="s">
        <v>892</v>
      </c>
      <c r="C292" s="103">
        <v>3.3</v>
      </c>
      <c r="D292" s="104"/>
    </row>
    <row r="293" spans="1:4" ht="15.75" x14ac:dyDescent="0.25">
      <c r="A293" s="103" t="s">
        <v>653</v>
      </c>
      <c r="B293" s="103" t="s">
        <v>893</v>
      </c>
      <c r="C293" s="103">
        <v>6</v>
      </c>
      <c r="D293" s="104"/>
    </row>
    <row r="294" spans="1:4" ht="15.75" x14ac:dyDescent="0.25">
      <c r="A294" s="103" t="s">
        <v>653</v>
      </c>
      <c r="B294" s="103" t="s">
        <v>894</v>
      </c>
      <c r="C294" s="103">
        <v>15.8</v>
      </c>
      <c r="D294" s="104"/>
    </row>
    <row r="295" spans="1:4" ht="15.75" x14ac:dyDescent="0.25">
      <c r="A295" s="103" t="s">
        <v>653</v>
      </c>
      <c r="B295" s="103" t="s">
        <v>895</v>
      </c>
      <c r="C295" s="103">
        <v>11.8</v>
      </c>
      <c r="D295" s="104"/>
    </row>
    <row r="296" spans="1:4" ht="15.75" x14ac:dyDescent="0.25">
      <c r="A296" s="103" t="s">
        <v>653</v>
      </c>
      <c r="B296" s="103" t="s">
        <v>896</v>
      </c>
      <c r="C296" s="103">
        <v>7</v>
      </c>
      <c r="D296" s="104"/>
    </row>
    <row r="297" spans="1:4" ht="15.75" x14ac:dyDescent="0.25">
      <c r="A297" s="103" t="s">
        <v>653</v>
      </c>
      <c r="B297" s="103" t="s">
        <v>897</v>
      </c>
      <c r="C297" s="103">
        <v>5</v>
      </c>
      <c r="D297" s="104"/>
    </row>
    <row r="298" spans="1:4" ht="15.75" x14ac:dyDescent="0.25">
      <c r="A298" s="103" t="s">
        <v>653</v>
      </c>
      <c r="B298" s="103" t="s">
        <v>898</v>
      </c>
      <c r="C298" s="103">
        <v>5</v>
      </c>
      <c r="D298" s="104"/>
    </row>
    <row r="299" spans="1:4" ht="15.75" x14ac:dyDescent="0.25">
      <c r="A299" s="103" t="s">
        <v>653</v>
      </c>
      <c r="B299" s="103" t="s">
        <v>899</v>
      </c>
      <c r="C299" s="103">
        <v>3</v>
      </c>
      <c r="D299" s="104"/>
    </row>
    <row r="300" spans="1:4" ht="15.75" x14ac:dyDescent="0.25">
      <c r="A300" s="103" t="s">
        <v>653</v>
      </c>
      <c r="B300" s="103" t="s">
        <v>900</v>
      </c>
      <c r="C300" s="103">
        <v>9.8000000000000007</v>
      </c>
      <c r="D300" s="104"/>
    </row>
    <row r="301" spans="1:4" ht="15.75" x14ac:dyDescent="0.25">
      <c r="A301" s="103" t="s">
        <v>653</v>
      </c>
      <c r="B301" s="103" t="s">
        <v>901</v>
      </c>
      <c r="C301" s="103">
        <v>5.8</v>
      </c>
      <c r="D301" s="104"/>
    </row>
    <row r="302" spans="1:4" ht="15.75" x14ac:dyDescent="0.25">
      <c r="A302" s="103" t="s">
        <v>653</v>
      </c>
      <c r="B302" s="103" t="s">
        <v>902</v>
      </c>
      <c r="C302" s="103">
        <v>9.5</v>
      </c>
      <c r="D302" s="104"/>
    </row>
    <row r="303" spans="1:4" ht="15.75" x14ac:dyDescent="0.25">
      <c r="A303" s="103" t="s">
        <v>653</v>
      </c>
      <c r="B303" s="103" t="s">
        <v>903</v>
      </c>
      <c r="C303" s="103">
        <v>4.8</v>
      </c>
      <c r="D303" s="104"/>
    </row>
    <row r="304" spans="1:4" ht="15.75" x14ac:dyDescent="0.25">
      <c r="A304" s="103" t="s">
        <v>653</v>
      </c>
      <c r="B304" s="103" t="s">
        <v>904</v>
      </c>
      <c r="C304" s="103">
        <v>10.3</v>
      </c>
      <c r="D304" s="104"/>
    </row>
    <row r="305" spans="1:4" ht="15.75" x14ac:dyDescent="0.25">
      <c r="A305" s="103" t="s">
        <v>653</v>
      </c>
      <c r="B305" s="103" t="s">
        <v>905</v>
      </c>
      <c r="C305" s="103">
        <v>5.3</v>
      </c>
      <c r="D305" s="104"/>
    </row>
    <row r="306" spans="1:4" ht="15.75" x14ac:dyDescent="0.25">
      <c r="A306" s="103" t="s">
        <v>653</v>
      </c>
      <c r="B306" s="103" t="s">
        <v>906</v>
      </c>
      <c r="C306" s="103">
        <v>13.8</v>
      </c>
      <c r="D306" s="104"/>
    </row>
    <row r="307" spans="1:4" ht="15.75" x14ac:dyDescent="0.25">
      <c r="A307" s="103" t="s">
        <v>653</v>
      </c>
      <c r="B307" s="103" t="s">
        <v>907</v>
      </c>
      <c r="C307" s="103">
        <v>10</v>
      </c>
      <c r="D307" s="104"/>
    </row>
    <row r="308" spans="1:4" ht="15.75" x14ac:dyDescent="0.25">
      <c r="A308" s="103" t="s">
        <v>653</v>
      </c>
      <c r="B308" s="103" t="s">
        <v>908</v>
      </c>
      <c r="C308" s="103">
        <v>8.3000000000000007</v>
      </c>
      <c r="D308" s="104"/>
    </row>
    <row r="309" spans="1:4" ht="15.75" x14ac:dyDescent="0.25">
      <c r="A309" s="103" t="s">
        <v>653</v>
      </c>
      <c r="B309" s="103" t="s">
        <v>909</v>
      </c>
      <c r="C309" s="103">
        <v>6</v>
      </c>
      <c r="D309" s="104"/>
    </row>
    <row r="310" spans="1:4" ht="15.75" x14ac:dyDescent="0.25">
      <c r="A310" s="103" t="s">
        <v>653</v>
      </c>
      <c r="B310" s="103" t="s">
        <v>910</v>
      </c>
      <c r="C310" s="103">
        <v>6</v>
      </c>
      <c r="D310" s="104"/>
    </row>
    <row r="311" spans="1:4" ht="15.75" x14ac:dyDescent="0.25">
      <c r="A311" s="103" t="s">
        <v>653</v>
      </c>
      <c r="B311" s="103" t="s">
        <v>911</v>
      </c>
      <c r="C311" s="103">
        <v>7</v>
      </c>
      <c r="D311" s="104"/>
    </row>
    <row r="312" spans="1:4" ht="15.75" x14ac:dyDescent="0.25">
      <c r="A312" s="103" t="s">
        <v>653</v>
      </c>
      <c r="B312" s="103" t="s">
        <v>912</v>
      </c>
      <c r="C312" s="103">
        <v>8</v>
      </c>
      <c r="D312" s="104"/>
    </row>
    <row r="313" spans="1:4" ht="15.75" x14ac:dyDescent="0.25">
      <c r="A313" s="103" t="s">
        <v>653</v>
      </c>
      <c r="B313" s="103" t="s">
        <v>913</v>
      </c>
      <c r="C313" s="103">
        <v>9.8000000000000007</v>
      </c>
      <c r="D313" s="104"/>
    </row>
    <row r="314" spans="1:4" ht="15.75" x14ac:dyDescent="0.25">
      <c r="A314" s="103" t="s">
        <v>653</v>
      </c>
      <c r="B314" s="103" t="s">
        <v>914</v>
      </c>
      <c r="C314" s="103">
        <v>3.5</v>
      </c>
      <c r="D314" s="104"/>
    </row>
    <row r="315" spans="1:4" ht="15.75" x14ac:dyDescent="0.25">
      <c r="A315" s="103" t="s">
        <v>653</v>
      </c>
      <c r="B315" s="103" t="s">
        <v>915</v>
      </c>
      <c r="C315" s="103">
        <v>2.2999999999999998</v>
      </c>
      <c r="D315" s="104"/>
    </row>
    <row r="316" spans="1:4" ht="15.75" x14ac:dyDescent="0.25">
      <c r="A316" s="103" t="s">
        <v>653</v>
      </c>
      <c r="B316" s="103" t="s">
        <v>916</v>
      </c>
      <c r="C316" s="103">
        <v>5.5</v>
      </c>
      <c r="D316" s="104"/>
    </row>
    <row r="317" spans="1:4" ht="15.75" x14ac:dyDescent="0.25">
      <c r="A317" s="103" t="s">
        <v>653</v>
      </c>
      <c r="B317" s="103" t="s">
        <v>917</v>
      </c>
      <c r="C317" s="103">
        <v>9.8000000000000007</v>
      </c>
      <c r="D317" s="104"/>
    </row>
    <row r="318" spans="1:4" ht="15.75" x14ac:dyDescent="0.25">
      <c r="A318" s="103" t="s">
        <v>653</v>
      </c>
      <c r="B318" s="103" t="s">
        <v>918</v>
      </c>
      <c r="C318" s="103">
        <v>10</v>
      </c>
      <c r="D318" s="104"/>
    </row>
    <row r="319" spans="1:4" ht="15.75" x14ac:dyDescent="0.25">
      <c r="A319" s="103" t="s">
        <v>653</v>
      </c>
      <c r="B319" s="103" t="s">
        <v>919</v>
      </c>
      <c r="C319" s="103">
        <v>3</v>
      </c>
      <c r="D319" s="104"/>
    </row>
    <row r="320" spans="1:4" ht="15.75" x14ac:dyDescent="0.25">
      <c r="A320" s="103" t="s">
        <v>653</v>
      </c>
      <c r="B320" s="103" t="s">
        <v>920</v>
      </c>
      <c r="C320" s="103">
        <v>2.5</v>
      </c>
      <c r="D320" s="104"/>
    </row>
    <row r="321" spans="1:4" ht="15.75" x14ac:dyDescent="0.25">
      <c r="A321" s="103" t="s">
        <v>653</v>
      </c>
      <c r="B321" s="103" t="s">
        <v>921</v>
      </c>
      <c r="C321" s="103">
        <v>4.5</v>
      </c>
      <c r="D321" s="104"/>
    </row>
    <row r="322" spans="1:4" ht="15.75" x14ac:dyDescent="0.25">
      <c r="A322" s="103" t="s">
        <v>653</v>
      </c>
      <c r="B322" s="103" t="s">
        <v>922</v>
      </c>
      <c r="C322" s="103">
        <v>6.8</v>
      </c>
      <c r="D322" s="104"/>
    </row>
    <row r="323" spans="1:4" ht="15.75" x14ac:dyDescent="0.25">
      <c r="A323" s="103" t="s">
        <v>653</v>
      </c>
      <c r="B323" s="103" t="s">
        <v>923</v>
      </c>
      <c r="C323" s="103">
        <v>5</v>
      </c>
      <c r="D323" s="104"/>
    </row>
    <row r="324" spans="1:4" ht="15.75" x14ac:dyDescent="0.25">
      <c r="A324" s="103" t="s">
        <v>653</v>
      </c>
      <c r="B324" s="103" t="s">
        <v>924</v>
      </c>
      <c r="C324" s="103">
        <v>11</v>
      </c>
      <c r="D324" s="104"/>
    </row>
    <row r="325" spans="1:4" ht="15.75" x14ac:dyDescent="0.25">
      <c r="A325" s="103" t="s">
        <v>653</v>
      </c>
      <c r="B325" s="103" t="s">
        <v>925</v>
      </c>
      <c r="C325" s="103">
        <v>13.5</v>
      </c>
      <c r="D325" s="104"/>
    </row>
    <row r="326" spans="1:4" ht="15.75" x14ac:dyDescent="0.25">
      <c r="A326" s="103" t="s">
        <v>653</v>
      </c>
      <c r="B326" s="103" t="s">
        <v>926</v>
      </c>
      <c r="C326" s="103">
        <v>5</v>
      </c>
      <c r="D326" s="104"/>
    </row>
    <row r="327" spans="1:4" ht="15.75" x14ac:dyDescent="0.25">
      <c r="A327" s="103" t="s">
        <v>654</v>
      </c>
      <c r="B327" s="103" t="s">
        <v>927</v>
      </c>
      <c r="C327" s="103">
        <v>7.5</v>
      </c>
      <c r="D327" s="104"/>
    </row>
    <row r="328" spans="1:4" ht="15.75" x14ac:dyDescent="0.25">
      <c r="A328" s="103" t="s">
        <v>654</v>
      </c>
      <c r="B328" s="103" t="s">
        <v>928</v>
      </c>
      <c r="C328" s="103">
        <v>2.5</v>
      </c>
      <c r="D328" s="104"/>
    </row>
    <row r="329" spans="1:4" ht="15.75" x14ac:dyDescent="0.25">
      <c r="A329" s="103" t="s">
        <v>654</v>
      </c>
      <c r="B329" s="103" t="s">
        <v>929</v>
      </c>
      <c r="C329" s="103">
        <v>2</v>
      </c>
      <c r="D329" s="104"/>
    </row>
    <row r="330" spans="1:4" ht="15.75" x14ac:dyDescent="0.25">
      <c r="A330" s="103" t="s">
        <v>654</v>
      </c>
      <c r="B330" s="103" t="s">
        <v>930</v>
      </c>
      <c r="C330" s="103">
        <v>6</v>
      </c>
      <c r="D330" s="104"/>
    </row>
    <row r="331" spans="1:4" ht="15.75" x14ac:dyDescent="0.25">
      <c r="A331" s="103" t="s">
        <v>654</v>
      </c>
      <c r="B331" s="103" t="s">
        <v>931</v>
      </c>
      <c r="C331" s="103">
        <v>14</v>
      </c>
      <c r="D331" s="104"/>
    </row>
    <row r="332" spans="1:4" ht="15.75" x14ac:dyDescent="0.25">
      <c r="A332" s="103" t="s">
        <v>654</v>
      </c>
      <c r="B332" s="103" t="s">
        <v>932</v>
      </c>
      <c r="C332" s="103">
        <v>5.5</v>
      </c>
      <c r="D332" s="104"/>
    </row>
    <row r="333" spans="1:4" ht="15.75" x14ac:dyDescent="0.25">
      <c r="A333" s="103" t="s">
        <v>654</v>
      </c>
      <c r="B333" s="103" t="s">
        <v>933</v>
      </c>
      <c r="C333" s="103">
        <v>7</v>
      </c>
      <c r="D333" s="104"/>
    </row>
    <row r="334" spans="1:4" ht="15.75" x14ac:dyDescent="0.25">
      <c r="A334" s="103" t="s">
        <v>654</v>
      </c>
      <c r="B334" s="103" t="s">
        <v>934</v>
      </c>
      <c r="C334" s="103">
        <v>9</v>
      </c>
      <c r="D334" s="104"/>
    </row>
    <row r="335" spans="1:4" ht="15.75" x14ac:dyDescent="0.25">
      <c r="A335" s="103" t="s">
        <v>654</v>
      </c>
      <c r="B335" s="103" t="s">
        <v>935</v>
      </c>
      <c r="C335" s="103">
        <v>13.3</v>
      </c>
      <c r="D335" s="104"/>
    </row>
    <row r="336" spans="1:4" ht="15.75" x14ac:dyDescent="0.25">
      <c r="A336" s="103" t="s">
        <v>654</v>
      </c>
      <c r="B336" s="103" t="s">
        <v>936</v>
      </c>
      <c r="C336" s="103">
        <v>7</v>
      </c>
      <c r="D336" s="104"/>
    </row>
    <row r="337" spans="1:4" ht="15.75" x14ac:dyDescent="0.25">
      <c r="A337" s="103" t="s">
        <v>654</v>
      </c>
      <c r="B337" s="103" t="s">
        <v>937</v>
      </c>
      <c r="C337" s="103">
        <v>15</v>
      </c>
      <c r="D337" s="104"/>
    </row>
    <row r="338" spans="1:4" ht="15.75" x14ac:dyDescent="0.25">
      <c r="A338" s="103" t="s">
        <v>654</v>
      </c>
      <c r="B338" s="103" t="s">
        <v>938</v>
      </c>
      <c r="C338" s="103">
        <v>6.8</v>
      </c>
      <c r="D338" s="104"/>
    </row>
    <row r="339" spans="1:4" ht="15.75" x14ac:dyDescent="0.25">
      <c r="A339" s="103" t="s">
        <v>654</v>
      </c>
      <c r="B339" s="103" t="s">
        <v>939</v>
      </c>
      <c r="C339" s="103">
        <v>9</v>
      </c>
      <c r="D339" s="104"/>
    </row>
    <row r="340" spans="1:4" ht="15.75" x14ac:dyDescent="0.25">
      <c r="A340" s="103" t="s">
        <v>654</v>
      </c>
      <c r="B340" s="103" t="s">
        <v>940</v>
      </c>
      <c r="C340" s="103">
        <v>12.5</v>
      </c>
      <c r="D340" s="104"/>
    </row>
    <row r="341" spans="1:4" ht="15.75" x14ac:dyDescent="0.25">
      <c r="A341" s="103" t="s">
        <v>654</v>
      </c>
      <c r="B341" s="103" t="s">
        <v>941</v>
      </c>
      <c r="C341" s="103">
        <v>15.5</v>
      </c>
      <c r="D341" s="104"/>
    </row>
    <row r="342" spans="1:4" ht="15.75" x14ac:dyDescent="0.25">
      <c r="A342" s="103" t="s">
        <v>654</v>
      </c>
      <c r="B342" s="103" t="s">
        <v>942</v>
      </c>
      <c r="C342" s="103">
        <v>13.5</v>
      </c>
      <c r="D342" s="104"/>
    </row>
    <row r="343" spans="1:4" ht="15.75" x14ac:dyDescent="0.25">
      <c r="A343" s="103" t="s">
        <v>654</v>
      </c>
      <c r="B343" s="103" t="s">
        <v>943</v>
      </c>
      <c r="C343" s="103">
        <v>13.3</v>
      </c>
      <c r="D343" s="104"/>
    </row>
    <row r="344" spans="1:4" ht="15.75" x14ac:dyDescent="0.25">
      <c r="A344" s="103" t="s">
        <v>654</v>
      </c>
      <c r="B344" s="103" t="s">
        <v>944</v>
      </c>
      <c r="C344" s="103">
        <v>4.3</v>
      </c>
      <c r="D344" s="104"/>
    </row>
    <row r="345" spans="1:4" ht="15.75" x14ac:dyDescent="0.25">
      <c r="A345" s="103" t="s">
        <v>654</v>
      </c>
      <c r="B345" s="103" t="s">
        <v>945</v>
      </c>
      <c r="C345" s="103">
        <v>5.3</v>
      </c>
      <c r="D345" s="104"/>
    </row>
    <row r="346" spans="1:4" ht="15.75" x14ac:dyDescent="0.25">
      <c r="A346" s="103" t="s">
        <v>654</v>
      </c>
      <c r="B346" s="103" t="s">
        <v>946</v>
      </c>
      <c r="C346" s="103">
        <v>8</v>
      </c>
      <c r="D346" s="104"/>
    </row>
    <row r="347" spans="1:4" ht="15.75" x14ac:dyDescent="0.25">
      <c r="A347" s="103" t="s">
        <v>654</v>
      </c>
      <c r="B347" s="103" t="s">
        <v>947</v>
      </c>
      <c r="C347" s="103">
        <v>7</v>
      </c>
      <c r="D347" s="104"/>
    </row>
    <row r="348" spans="1:4" ht="15.75" x14ac:dyDescent="0.25">
      <c r="A348" s="103" t="s">
        <v>654</v>
      </c>
      <c r="B348" s="103" t="s">
        <v>948</v>
      </c>
      <c r="C348" s="103">
        <v>12.5</v>
      </c>
      <c r="D348" s="104"/>
    </row>
    <row r="349" spans="1:4" ht="15.75" x14ac:dyDescent="0.25">
      <c r="A349" s="103" t="s">
        <v>654</v>
      </c>
      <c r="B349" s="103" t="s">
        <v>949</v>
      </c>
      <c r="C349" s="103">
        <v>7</v>
      </c>
      <c r="D349" s="104"/>
    </row>
    <row r="350" spans="1:4" ht="15.75" x14ac:dyDescent="0.25">
      <c r="A350" s="103" t="s">
        <v>654</v>
      </c>
      <c r="B350" s="103" t="s">
        <v>950</v>
      </c>
      <c r="C350" s="103">
        <v>2.5</v>
      </c>
      <c r="D350" s="104"/>
    </row>
    <row r="351" spans="1:4" ht="15.75" x14ac:dyDescent="0.25">
      <c r="A351" s="103" t="s">
        <v>654</v>
      </c>
      <c r="B351" s="103" t="s">
        <v>951</v>
      </c>
      <c r="C351" s="103">
        <v>5.3</v>
      </c>
      <c r="D351" s="104"/>
    </row>
    <row r="352" spans="1:4" ht="15.75" x14ac:dyDescent="0.25">
      <c r="A352" s="103" t="s">
        <v>654</v>
      </c>
      <c r="B352" s="103" t="s">
        <v>952</v>
      </c>
      <c r="C352" s="103">
        <v>10</v>
      </c>
      <c r="D352" s="104"/>
    </row>
    <row r="353" spans="1:4" ht="15.75" x14ac:dyDescent="0.25">
      <c r="A353" s="103" t="s">
        <v>654</v>
      </c>
      <c r="B353" s="103" t="s">
        <v>953</v>
      </c>
      <c r="C353" s="103">
        <v>5.3</v>
      </c>
      <c r="D353" s="104"/>
    </row>
    <row r="354" spans="1:4" ht="15.75" x14ac:dyDescent="0.25">
      <c r="A354" s="103" t="s">
        <v>654</v>
      </c>
      <c r="B354" s="103" t="s">
        <v>954</v>
      </c>
      <c r="C354" s="103">
        <v>7.5</v>
      </c>
      <c r="D354" s="104"/>
    </row>
    <row r="355" spans="1:4" ht="15.75" x14ac:dyDescent="0.25">
      <c r="A355" s="103" t="s">
        <v>654</v>
      </c>
      <c r="B355" s="103" t="s">
        <v>955</v>
      </c>
      <c r="C355" s="103">
        <v>3.5</v>
      </c>
      <c r="D355" s="104"/>
    </row>
    <row r="356" spans="1:4" ht="15.75" x14ac:dyDescent="0.25">
      <c r="A356" s="103" t="s">
        <v>654</v>
      </c>
      <c r="B356" s="103" t="s">
        <v>956</v>
      </c>
      <c r="C356" s="103">
        <v>2</v>
      </c>
      <c r="D356" s="104"/>
    </row>
    <row r="357" spans="1:4" x14ac:dyDescent="0.25">
      <c r="A357" s="103"/>
      <c r="B357" s="103"/>
      <c r="C357" s="103"/>
    </row>
    <row r="358" spans="1:4" ht="18.75" x14ac:dyDescent="0.3">
      <c r="A358" s="278" t="s">
        <v>721</v>
      </c>
      <c r="B358" s="279"/>
      <c r="C358" s="280"/>
    </row>
    <row r="359" spans="1:4" x14ac:dyDescent="0.25">
      <c r="A359" s="103" t="s">
        <v>251</v>
      </c>
      <c r="B359" s="103" t="s">
        <v>262</v>
      </c>
      <c r="C359" s="103">
        <v>10</v>
      </c>
    </row>
    <row r="360" spans="1:4" x14ac:dyDescent="0.25">
      <c r="A360" s="103" t="s">
        <v>251</v>
      </c>
      <c r="B360" s="103" t="s">
        <v>255</v>
      </c>
      <c r="C360" s="103">
        <v>7.3</v>
      </c>
    </row>
    <row r="361" spans="1:4" x14ac:dyDescent="0.25">
      <c r="A361" s="103" t="s">
        <v>251</v>
      </c>
      <c r="B361" s="103" t="s">
        <v>261</v>
      </c>
      <c r="C361" s="103">
        <v>7.3</v>
      </c>
    </row>
    <row r="362" spans="1:4" x14ac:dyDescent="0.25">
      <c r="A362" s="103" t="s">
        <v>251</v>
      </c>
      <c r="B362" s="103" t="s">
        <v>260</v>
      </c>
      <c r="C362" s="103">
        <v>5</v>
      </c>
    </row>
    <row r="363" spans="1:4" x14ac:dyDescent="0.25">
      <c r="A363" s="103" t="s">
        <v>251</v>
      </c>
      <c r="B363" s="103" t="s">
        <v>257</v>
      </c>
      <c r="C363" s="103">
        <v>9.5</v>
      </c>
    </row>
    <row r="364" spans="1:4" x14ac:dyDescent="0.25">
      <c r="A364" s="103" t="s">
        <v>251</v>
      </c>
      <c r="B364" s="103" t="s">
        <v>258</v>
      </c>
      <c r="C364" s="103">
        <v>5.5</v>
      </c>
    </row>
    <row r="365" spans="1:4" x14ac:dyDescent="0.25">
      <c r="A365" s="103" t="s">
        <v>251</v>
      </c>
      <c r="B365" s="103" t="s">
        <v>256</v>
      </c>
      <c r="C365" s="103">
        <v>7.5</v>
      </c>
    </row>
    <row r="366" spans="1:4" x14ac:dyDescent="0.25">
      <c r="A366" s="103" t="s">
        <v>251</v>
      </c>
      <c r="B366" s="103" t="s">
        <v>268</v>
      </c>
      <c r="C366" s="103">
        <v>5.5</v>
      </c>
    </row>
    <row r="367" spans="1:4" x14ac:dyDescent="0.25">
      <c r="A367" s="103" t="s">
        <v>251</v>
      </c>
      <c r="B367" s="103" t="s">
        <v>252</v>
      </c>
      <c r="C367" s="103">
        <v>5</v>
      </c>
    </row>
    <row r="368" spans="1:4" x14ac:dyDescent="0.25">
      <c r="A368" s="103" t="s">
        <v>251</v>
      </c>
      <c r="B368" s="103" t="s">
        <v>253</v>
      </c>
      <c r="C368" s="103">
        <v>6.8</v>
      </c>
    </row>
    <row r="369" spans="1:3" x14ac:dyDescent="0.25">
      <c r="A369" s="103" t="s">
        <v>251</v>
      </c>
      <c r="B369" s="103" t="s">
        <v>266</v>
      </c>
      <c r="C369" s="103">
        <v>11.3</v>
      </c>
    </row>
    <row r="370" spans="1:3" x14ac:dyDescent="0.25">
      <c r="A370" s="103" t="s">
        <v>251</v>
      </c>
      <c r="B370" s="103" t="s">
        <v>264</v>
      </c>
      <c r="C370" s="103">
        <v>5.5</v>
      </c>
    </row>
    <row r="371" spans="1:3" x14ac:dyDescent="0.25">
      <c r="A371" s="103" t="s">
        <v>251</v>
      </c>
      <c r="B371" s="103" t="s">
        <v>267</v>
      </c>
      <c r="C371" s="103">
        <v>3</v>
      </c>
    </row>
    <row r="372" spans="1:3" x14ac:dyDescent="0.25">
      <c r="A372" s="103" t="s">
        <v>251</v>
      </c>
      <c r="B372" s="103" t="s">
        <v>259</v>
      </c>
      <c r="C372" s="103">
        <v>8.5</v>
      </c>
    </row>
    <row r="373" spans="1:3" x14ac:dyDescent="0.25">
      <c r="A373" s="103" t="s">
        <v>251</v>
      </c>
      <c r="B373" s="103" t="s">
        <v>269</v>
      </c>
      <c r="C373" s="103">
        <v>3.5</v>
      </c>
    </row>
    <row r="374" spans="1:3" x14ac:dyDescent="0.25">
      <c r="A374" s="103" t="s">
        <v>251</v>
      </c>
      <c r="B374" s="103" t="s">
        <v>263</v>
      </c>
      <c r="C374" s="103">
        <v>4.5</v>
      </c>
    </row>
    <row r="375" spans="1:3" x14ac:dyDescent="0.25">
      <c r="A375" s="103" t="s">
        <v>251</v>
      </c>
      <c r="B375" s="103" t="s">
        <v>265</v>
      </c>
      <c r="C375" s="103">
        <v>7.8</v>
      </c>
    </row>
    <row r="376" spans="1:3" x14ac:dyDescent="0.25">
      <c r="A376" s="103" t="s">
        <v>251</v>
      </c>
      <c r="B376" s="103" t="s">
        <v>254</v>
      </c>
      <c r="C376" s="103">
        <v>4.8</v>
      </c>
    </row>
    <row r="377" spans="1:3" x14ac:dyDescent="0.25">
      <c r="A377" s="103" t="s">
        <v>270</v>
      </c>
      <c r="B377" s="103" t="s">
        <v>276</v>
      </c>
      <c r="C377" s="103">
        <v>2</v>
      </c>
    </row>
    <row r="378" spans="1:3" x14ac:dyDescent="0.25">
      <c r="A378" s="103" t="s">
        <v>270</v>
      </c>
      <c r="B378" s="103" t="s">
        <v>275</v>
      </c>
      <c r="C378" s="103">
        <v>4</v>
      </c>
    </row>
    <row r="379" spans="1:3" x14ac:dyDescent="0.25">
      <c r="A379" s="103" t="s">
        <v>270</v>
      </c>
      <c r="B379" s="103" t="s">
        <v>277</v>
      </c>
      <c r="C379" s="103">
        <v>3.5</v>
      </c>
    </row>
    <row r="380" spans="1:3" x14ac:dyDescent="0.25">
      <c r="A380" s="103" t="s">
        <v>270</v>
      </c>
      <c r="B380" s="103" t="s">
        <v>278</v>
      </c>
      <c r="C380" s="103">
        <v>6</v>
      </c>
    </row>
    <row r="381" spans="1:3" x14ac:dyDescent="0.25">
      <c r="A381" s="103" t="s">
        <v>270</v>
      </c>
      <c r="B381" s="103" t="s">
        <v>274</v>
      </c>
      <c r="C381" s="103">
        <v>4.3</v>
      </c>
    </row>
    <row r="382" spans="1:3" x14ac:dyDescent="0.25">
      <c r="A382" s="103" t="s">
        <v>270</v>
      </c>
      <c r="B382" s="103" t="s">
        <v>284</v>
      </c>
      <c r="C382" s="103">
        <v>2.2999999999999998</v>
      </c>
    </row>
    <row r="383" spans="1:3" x14ac:dyDescent="0.25">
      <c r="A383" s="103" t="s">
        <v>270</v>
      </c>
      <c r="B383" s="103" t="s">
        <v>273</v>
      </c>
      <c r="C383" s="103">
        <v>4</v>
      </c>
    </row>
    <row r="384" spans="1:3" x14ac:dyDescent="0.25">
      <c r="A384" s="103" t="s">
        <v>270</v>
      </c>
      <c r="B384" s="103" t="s">
        <v>272</v>
      </c>
      <c r="C384" s="103">
        <v>4.5</v>
      </c>
    </row>
    <row r="385" spans="1:3" x14ac:dyDescent="0.25">
      <c r="A385" s="103" t="s">
        <v>270</v>
      </c>
      <c r="B385" s="103" t="s">
        <v>281</v>
      </c>
      <c r="C385" s="103">
        <v>3.5</v>
      </c>
    </row>
    <row r="386" spans="1:3" x14ac:dyDescent="0.25">
      <c r="A386" s="103" t="s">
        <v>270</v>
      </c>
      <c r="B386" s="103" t="s">
        <v>283</v>
      </c>
      <c r="C386" s="103">
        <v>3</v>
      </c>
    </row>
    <row r="387" spans="1:3" x14ac:dyDescent="0.25">
      <c r="A387" s="103" t="s">
        <v>270</v>
      </c>
      <c r="B387" s="103" t="s">
        <v>271</v>
      </c>
      <c r="C387" s="103">
        <v>3.5</v>
      </c>
    </row>
    <row r="388" spans="1:3" x14ac:dyDescent="0.25">
      <c r="A388" s="103" t="s">
        <v>270</v>
      </c>
      <c r="B388" s="103" t="s">
        <v>279</v>
      </c>
      <c r="C388" s="103">
        <v>2</v>
      </c>
    </row>
    <row r="389" spans="1:3" x14ac:dyDescent="0.25">
      <c r="A389" s="103" t="s">
        <v>270</v>
      </c>
      <c r="B389" s="103" t="s">
        <v>280</v>
      </c>
      <c r="C389" s="103">
        <v>1.8</v>
      </c>
    </row>
    <row r="390" spans="1:3" x14ac:dyDescent="0.25">
      <c r="A390" s="103" t="s">
        <v>270</v>
      </c>
      <c r="B390" s="103" t="s">
        <v>282</v>
      </c>
      <c r="C390" s="103">
        <v>3.8</v>
      </c>
    </row>
    <row r="391" spans="1:3" x14ac:dyDescent="0.25">
      <c r="A391" s="103" t="s">
        <v>270</v>
      </c>
      <c r="B391" s="103" t="s">
        <v>290</v>
      </c>
      <c r="C391" s="103">
        <v>2</v>
      </c>
    </row>
    <row r="392" spans="1:3" x14ac:dyDescent="0.25">
      <c r="A392" s="103" t="s">
        <v>270</v>
      </c>
      <c r="B392" s="103" t="s">
        <v>287</v>
      </c>
      <c r="C392" s="103">
        <v>11.3</v>
      </c>
    </row>
    <row r="393" spans="1:3" x14ac:dyDescent="0.25">
      <c r="A393" s="103" t="s">
        <v>270</v>
      </c>
      <c r="B393" s="103" t="s">
        <v>289</v>
      </c>
      <c r="C393" s="103">
        <v>2.5</v>
      </c>
    </row>
    <row r="394" spans="1:3" x14ac:dyDescent="0.25">
      <c r="A394" s="103" t="s">
        <v>270</v>
      </c>
      <c r="B394" s="103" t="s">
        <v>288</v>
      </c>
      <c r="C394" s="103">
        <v>4</v>
      </c>
    </row>
    <row r="395" spans="1:3" x14ac:dyDescent="0.25">
      <c r="A395" s="103" t="s">
        <v>270</v>
      </c>
      <c r="B395" s="103" t="s">
        <v>295</v>
      </c>
      <c r="C395" s="103">
        <v>3.3</v>
      </c>
    </row>
    <row r="396" spans="1:3" x14ac:dyDescent="0.25">
      <c r="A396" s="103" t="s">
        <v>270</v>
      </c>
      <c r="B396" s="103" t="s">
        <v>285</v>
      </c>
      <c r="C396" s="103">
        <v>2.5</v>
      </c>
    </row>
    <row r="397" spans="1:3" x14ac:dyDescent="0.25">
      <c r="A397" s="103" t="s">
        <v>270</v>
      </c>
      <c r="B397" s="103" t="s">
        <v>286</v>
      </c>
      <c r="C397" s="103">
        <v>6</v>
      </c>
    </row>
    <row r="398" spans="1:3" x14ac:dyDescent="0.25">
      <c r="A398" s="103" t="s">
        <v>270</v>
      </c>
      <c r="B398" s="103" t="s">
        <v>291</v>
      </c>
      <c r="C398" s="103">
        <v>2.5</v>
      </c>
    </row>
    <row r="399" spans="1:3" x14ac:dyDescent="0.25">
      <c r="A399" s="103" t="s">
        <v>270</v>
      </c>
      <c r="B399" s="103" t="s">
        <v>292</v>
      </c>
      <c r="C399" s="103">
        <v>3</v>
      </c>
    </row>
    <row r="400" spans="1:3" x14ac:dyDescent="0.25">
      <c r="A400" s="103" t="s">
        <v>270</v>
      </c>
      <c r="B400" s="103" t="s">
        <v>293</v>
      </c>
      <c r="C400" s="103">
        <v>5</v>
      </c>
    </row>
    <row r="401" spans="1:3" x14ac:dyDescent="0.25">
      <c r="A401" s="103" t="s">
        <v>270</v>
      </c>
      <c r="B401" s="103" t="s">
        <v>299</v>
      </c>
      <c r="C401" s="103">
        <v>9.5</v>
      </c>
    </row>
    <row r="402" spans="1:3" x14ac:dyDescent="0.25">
      <c r="A402" s="103" t="s">
        <v>270</v>
      </c>
      <c r="B402" s="103" t="s">
        <v>294</v>
      </c>
      <c r="C402" s="103">
        <v>6</v>
      </c>
    </row>
    <row r="403" spans="1:3" x14ac:dyDescent="0.25">
      <c r="A403" s="103" t="s">
        <v>270</v>
      </c>
      <c r="B403" s="103" t="s">
        <v>297</v>
      </c>
      <c r="C403" s="103">
        <v>3.3</v>
      </c>
    </row>
    <row r="404" spans="1:3" x14ac:dyDescent="0.25">
      <c r="A404" s="103" t="s">
        <v>270</v>
      </c>
      <c r="B404" s="103" t="s">
        <v>296</v>
      </c>
      <c r="C404" s="103">
        <v>5</v>
      </c>
    </row>
    <row r="405" spans="1:3" x14ac:dyDescent="0.25">
      <c r="A405" s="103" t="s">
        <v>270</v>
      </c>
      <c r="B405" s="103" t="s">
        <v>300</v>
      </c>
      <c r="C405" s="103">
        <v>2.5</v>
      </c>
    </row>
    <row r="406" spans="1:3" x14ac:dyDescent="0.25">
      <c r="A406" s="103" t="s">
        <v>270</v>
      </c>
      <c r="B406" s="103" t="s">
        <v>302</v>
      </c>
      <c r="C406" s="103">
        <v>2.5</v>
      </c>
    </row>
    <row r="407" spans="1:3" x14ac:dyDescent="0.25">
      <c r="A407" s="103" t="s">
        <v>270</v>
      </c>
      <c r="B407" s="103" t="s">
        <v>301</v>
      </c>
      <c r="C407" s="103">
        <v>2.2999999999999998</v>
      </c>
    </row>
    <row r="408" spans="1:3" x14ac:dyDescent="0.25">
      <c r="A408" s="103" t="s">
        <v>270</v>
      </c>
      <c r="B408" s="103" t="s">
        <v>298</v>
      </c>
      <c r="C408" s="103">
        <v>2</v>
      </c>
    </row>
    <row r="409" spans="1:3" x14ac:dyDescent="0.25">
      <c r="A409" s="103" t="s">
        <v>303</v>
      </c>
      <c r="B409" s="103" t="s">
        <v>376</v>
      </c>
      <c r="C409" s="103">
        <v>2.2999999999999998</v>
      </c>
    </row>
    <row r="410" spans="1:3" x14ac:dyDescent="0.25">
      <c r="A410" s="103" t="s">
        <v>303</v>
      </c>
      <c r="B410" s="103" t="s">
        <v>369</v>
      </c>
      <c r="C410" s="103">
        <v>2</v>
      </c>
    </row>
    <row r="411" spans="1:3" x14ac:dyDescent="0.25">
      <c r="A411" s="103" t="s">
        <v>303</v>
      </c>
      <c r="B411" s="103" t="s">
        <v>354</v>
      </c>
      <c r="C411" s="103">
        <v>2.5</v>
      </c>
    </row>
    <row r="412" spans="1:3" x14ac:dyDescent="0.25">
      <c r="A412" s="103" t="s">
        <v>303</v>
      </c>
      <c r="B412" s="103" t="s">
        <v>323</v>
      </c>
      <c r="C412" s="103">
        <v>6</v>
      </c>
    </row>
    <row r="413" spans="1:3" x14ac:dyDescent="0.25">
      <c r="A413" s="103" t="s">
        <v>303</v>
      </c>
      <c r="B413" s="103" t="s">
        <v>322</v>
      </c>
      <c r="C413" s="103">
        <v>3</v>
      </c>
    </row>
    <row r="414" spans="1:3" x14ac:dyDescent="0.25">
      <c r="A414" s="103" t="s">
        <v>303</v>
      </c>
      <c r="B414" s="103" t="s">
        <v>332</v>
      </c>
      <c r="C414" s="103">
        <v>7.5</v>
      </c>
    </row>
    <row r="415" spans="1:3" x14ac:dyDescent="0.25">
      <c r="A415" s="103" t="s">
        <v>303</v>
      </c>
      <c r="B415" s="103" t="s">
        <v>365</v>
      </c>
      <c r="C415" s="103">
        <v>2.5</v>
      </c>
    </row>
    <row r="416" spans="1:3" x14ac:dyDescent="0.25">
      <c r="A416" s="103" t="s">
        <v>303</v>
      </c>
      <c r="B416" s="103" t="s">
        <v>366</v>
      </c>
      <c r="C416" s="103">
        <v>2</v>
      </c>
    </row>
    <row r="417" spans="1:3" x14ac:dyDescent="0.25">
      <c r="A417" s="103" t="s">
        <v>303</v>
      </c>
      <c r="B417" s="103" t="s">
        <v>367</v>
      </c>
      <c r="C417" s="103">
        <v>3</v>
      </c>
    </row>
    <row r="418" spans="1:3" x14ac:dyDescent="0.25">
      <c r="A418" s="103" t="s">
        <v>303</v>
      </c>
      <c r="B418" s="103" t="s">
        <v>309</v>
      </c>
      <c r="C418" s="103">
        <v>3.2</v>
      </c>
    </row>
    <row r="419" spans="1:3" x14ac:dyDescent="0.25">
      <c r="A419" s="103" t="s">
        <v>303</v>
      </c>
      <c r="B419" s="103" t="s">
        <v>318</v>
      </c>
      <c r="C419" s="103">
        <v>2.5</v>
      </c>
    </row>
    <row r="420" spans="1:3" x14ac:dyDescent="0.25">
      <c r="A420" s="103" t="s">
        <v>303</v>
      </c>
      <c r="B420" s="103" t="s">
        <v>307</v>
      </c>
      <c r="C420" s="103">
        <v>3.5</v>
      </c>
    </row>
    <row r="421" spans="1:3" x14ac:dyDescent="0.25">
      <c r="A421" s="103" t="s">
        <v>303</v>
      </c>
      <c r="B421" s="103" t="s">
        <v>315</v>
      </c>
      <c r="C421" s="103">
        <v>3.3</v>
      </c>
    </row>
    <row r="422" spans="1:3" x14ac:dyDescent="0.25">
      <c r="A422" s="103" t="s">
        <v>303</v>
      </c>
      <c r="B422" s="103" t="s">
        <v>308</v>
      </c>
      <c r="C422" s="103">
        <v>3.5</v>
      </c>
    </row>
    <row r="423" spans="1:3" x14ac:dyDescent="0.25">
      <c r="A423" s="103" t="s">
        <v>303</v>
      </c>
      <c r="B423" s="103" t="s">
        <v>304</v>
      </c>
      <c r="C423" s="103">
        <v>3.3</v>
      </c>
    </row>
    <row r="424" spans="1:3" x14ac:dyDescent="0.25">
      <c r="A424" s="103" t="s">
        <v>303</v>
      </c>
      <c r="B424" s="103" t="s">
        <v>305</v>
      </c>
      <c r="C424" s="103">
        <v>2.2999999999999998</v>
      </c>
    </row>
    <row r="425" spans="1:3" x14ac:dyDescent="0.25">
      <c r="A425" s="103" t="s">
        <v>303</v>
      </c>
      <c r="B425" s="103" t="s">
        <v>306</v>
      </c>
      <c r="C425" s="103">
        <v>3.8</v>
      </c>
    </row>
    <row r="426" spans="1:3" x14ac:dyDescent="0.25">
      <c r="A426" s="103" t="s">
        <v>303</v>
      </c>
      <c r="B426" s="103" t="s">
        <v>333</v>
      </c>
      <c r="C426" s="103">
        <v>3</v>
      </c>
    </row>
    <row r="427" spans="1:3" x14ac:dyDescent="0.25">
      <c r="A427" s="103" t="s">
        <v>303</v>
      </c>
      <c r="B427" s="103" t="s">
        <v>327</v>
      </c>
      <c r="C427" s="103">
        <v>2</v>
      </c>
    </row>
    <row r="428" spans="1:3" x14ac:dyDescent="0.25">
      <c r="A428" s="103" t="s">
        <v>303</v>
      </c>
      <c r="B428" s="103" t="s">
        <v>326</v>
      </c>
      <c r="C428" s="103">
        <v>3.5</v>
      </c>
    </row>
    <row r="429" spans="1:3" x14ac:dyDescent="0.25">
      <c r="A429" s="103" t="s">
        <v>303</v>
      </c>
      <c r="B429" s="103" t="s">
        <v>329</v>
      </c>
      <c r="C429" s="103">
        <v>2.5</v>
      </c>
    </row>
    <row r="430" spans="1:3" x14ac:dyDescent="0.25">
      <c r="A430" s="103" t="s">
        <v>303</v>
      </c>
      <c r="B430" s="103" t="s">
        <v>324</v>
      </c>
      <c r="C430" s="103">
        <v>2.2999999999999998</v>
      </c>
    </row>
    <row r="431" spans="1:3" x14ac:dyDescent="0.25">
      <c r="A431" s="103" t="s">
        <v>303</v>
      </c>
      <c r="B431" s="103" t="s">
        <v>316</v>
      </c>
      <c r="C431" s="103">
        <v>2.2999999999999998</v>
      </c>
    </row>
    <row r="432" spans="1:3" x14ac:dyDescent="0.25">
      <c r="A432" s="103" t="s">
        <v>303</v>
      </c>
      <c r="B432" s="103" t="s">
        <v>377</v>
      </c>
      <c r="C432" s="103">
        <v>4</v>
      </c>
    </row>
    <row r="433" spans="1:3" x14ac:dyDescent="0.25">
      <c r="A433" s="103" t="s">
        <v>303</v>
      </c>
      <c r="B433" s="103" t="s">
        <v>378</v>
      </c>
      <c r="C433" s="103">
        <v>2.2999999999999998</v>
      </c>
    </row>
    <row r="434" spans="1:3" x14ac:dyDescent="0.25">
      <c r="A434" s="103" t="s">
        <v>303</v>
      </c>
      <c r="B434" s="103" t="s">
        <v>330</v>
      </c>
      <c r="C434" s="103">
        <v>2.5</v>
      </c>
    </row>
    <row r="435" spans="1:3" x14ac:dyDescent="0.25">
      <c r="A435" s="103" t="s">
        <v>303</v>
      </c>
      <c r="B435" s="103" t="s">
        <v>334</v>
      </c>
      <c r="C435" s="103">
        <v>2.2999999999999998</v>
      </c>
    </row>
    <row r="436" spans="1:3" x14ac:dyDescent="0.25">
      <c r="A436" s="103" t="s">
        <v>303</v>
      </c>
      <c r="B436" s="103" t="s">
        <v>352</v>
      </c>
      <c r="C436" s="103">
        <v>3</v>
      </c>
    </row>
    <row r="437" spans="1:3" x14ac:dyDescent="0.25">
      <c r="A437" s="103" t="s">
        <v>303</v>
      </c>
      <c r="B437" s="103" t="s">
        <v>336</v>
      </c>
      <c r="C437" s="103">
        <v>1.8</v>
      </c>
    </row>
    <row r="438" spans="1:3" x14ac:dyDescent="0.25">
      <c r="A438" s="103" t="s">
        <v>303</v>
      </c>
      <c r="B438" s="103" t="s">
        <v>317</v>
      </c>
      <c r="C438" s="103">
        <v>3.3</v>
      </c>
    </row>
    <row r="439" spans="1:3" x14ac:dyDescent="0.25">
      <c r="A439" s="103" t="s">
        <v>303</v>
      </c>
      <c r="B439" s="103" t="s">
        <v>337</v>
      </c>
      <c r="C439" s="103">
        <v>1.3</v>
      </c>
    </row>
    <row r="440" spans="1:3" x14ac:dyDescent="0.25">
      <c r="A440" s="103" t="s">
        <v>303</v>
      </c>
      <c r="B440" s="103" t="s">
        <v>339</v>
      </c>
      <c r="C440" s="103">
        <v>2</v>
      </c>
    </row>
    <row r="441" spans="1:3" x14ac:dyDescent="0.25">
      <c r="A441" s="103" t="s">
        <v>303</v>
      </c>
      <c r="B441" s="103" t="s">
        <v>340</v>
      </c>
      <c r="C441" s="103">
        <v>4</v>
      </c>
    </row>
    <row r="442" spans="1:3" x14ac:dyDescent="0.25">
      <c r="A442" s="103" t="s">
        <v>303</v>
      </c>
      <c r="B442" s="103" t="s">
        <v>341</v>
      </c>
      <c r="C442" s="103">
        <v>2.2999999999999998</v>
      </c>
    </row>
    <row r="443" spans="1:3" x14ac:dyDescent="0.25">
      <c r="A443" s="103" t="s">
        <v>303</v>
      </c>
      <c r="B443" s="103" t="s">
        <v>342</v>
      </c>
      <c r="C443" s="103">
        <v>3.3</v>
      </c>
    </row>
    <row r="444" spans="1:3" x14ac:dyDescent="0.25">
      <c r="A444" s="103" t="s">
        <v>303</v>
      </c>
      <c r="B444" s="103" t="s">
        <v>343</v>
      </c>
      <c r="C444" s="103">
        <v>5</v>
      </c>
    </row>
    <row r="445" spans="1:3" x14ac:dyDescent="0.25">
      <c r="A445" s="103" t="s">
        <v>303</v>
      </c>
      <c r="B445" s="103" t="s">
        <v>310</v>
      </c>
      <c r="C445" s="103">
        <v>2.5</v>
      </c>
    </row>
    <row r="446" spans="1:3" x14ac:dyDescent="0.25">
      <c r="A446" s="103" t="s">
        <v>303</v>
      </c>
      <c r="B446" s="103" t="s">
        <v>344</v>
      </c>
      <c r="C446" s="103">
        <v>5.8</v>
      </c>
    </row>
    <row r="447" spans="1:3" x14ac:dyDescent="0.25">
      <c r="A447" s="103" t="s">
        <v>303</v>
      </c>
      <c r="B447" s="103" t="s">
        <v>355</v>
      </c>
      <c r="C447" s="103">
        <v>9</v>
      </c>
    </row>
    <row r="448" spans="1:3" x14ac:dyDescent="0.25">
      <c r="A448" s="103" t="s">
        <v>303</v>
      </c>
      <c r="B448" s="103" t="s">
        <v>345</v>
      </c>
      <c r="C448" s="103">
        <v>5</v>
      </c>
    </row>
    <row r="449" spans="1:3" x14ac:dyDescent="0.25">
      <c r="A449" s="103" t="s">
        <v>303</v>
      </c>
      <c r="B449" s="103" t="s">
        <v>312</v>
      </c>
      <c r="C449" s="103">
        <v>2.8</v>
      </c>
    </row>
    <row r="450" spans="1:3" x14ac:dyDescent="0.25">
      <c r="A450" s="103" t="s">
        <v>303</v>
      </c>
      <c r="B450" s="103" t="s">
        <v>313</v>
      </c>
      <c r="C450" s="103">
        <v>3.5</v>
      </c>
    </row>
    <row r="451" spans="1:3" x14ac:dyDescent="0.25">
      <c r="A451" s="103" t="s">
        <v>303</v>
      </c>
      <c r="B451" s="103" t="s">
        <v>314</v>
      </c>
      <c r="C451" s="103">
        <v>4.3</v>
      </c>
    </row>
    <row r="452" spans="1:3" x14ac:dyDescent="0.25">
      <c r="A452" s="103" t="s">
        <v>303</v>
      </c>
      <c r="B452" s="103" t="s">
        <v>335</v>
      </c>
      <c r="C452" s="103">
        <v>2.2999999999999998</v>
      </c>
    </row>
    <row r="453" spans="1:3" x14ac:dyDescent="0.25">
      <c r="A453" s="103" t="s">
        <v>303</v>
      </c>
      <c r="B453" s="103" t="s">
        <v>346</v>
      </c>
      <c r="C453" s="103">
        <v>4.8</v>
      </c>
    </row>
    <row r="454" spans="1:3" x14ac:dyDescent="0.25">
      <c r="A454" s="103" t="s">
        <v>303</v>
      </c>
      <c r="B454" s="103" t="s">
        <v>311</v>
      </c>
      <c r="C454" s="103">
        <v>4.5</v>
      </c>
    </row>
    <row r="455" spans="1:3" x14ac:dyDescent="0.25">
      <c r="A455" s="103" t="s">
        <v>303</v>
      </c>
      <c r="B455" s="103" t="s">
        <v>331</v>
      </c>
      <c r="C455" s="103">
        <v>2.5</v>
      </c>
    </row>
    <row r="456" spans="1:3" x14ac:dyDescent="0.25">
      <c r="A456" s="103" t="s">
        <v>303</v>
      </c>
      <c r="B456" s="103" t="s">
        <v>368</v>
      </c>
      <c r="C456" s="103">
        <v>1.5</v>
      </c>
    </row>
    <row r="457" spans="1:3" x14ac:dyDescent="0.25">
      <c r="A457" s="103" t="s">
        <v>303</v>
      </c>
      <c r="B457" s="103" t="s">
        <v>348</v>
      </c>
      <c r="C457" s="103">
        <v>2</v>
      </c>
    </row>
    <row r="458" spans="1:3" x14ac:dyDescent="0.25">
      <c r="A458" s="103" t="s">
        <v>303</v>
      </c>
      <c r="B458" s="103" t="s">
        <v>347</v>
      </c>
      <c r="C458" s="103">
        <v>3.5</v>
      </c>
    </row>
    <row r="459" spans="1:3" x14ac:dyDescent="0.25">
      <c r="A459" s="103" t="s">
        <v>303</v>
      </c>
      <c r="B459" s="103" t="s">
        <v>349</v>
      </c>
      <c r="C459" s="103">
        <v>6.5</v>
      </c>
    </row>
    <row r="460" spans="1:3" x14ac:dyDescent="0.25">
      <c r="A460" s="103" t="s">
        <v>303</v>
      </c>
      <c r="B460" s="103" t="s">
        <v>328</v>
      </c>
      <c r="C460" s="103">
        <v>2.5</v>
      </c>
    </row>
    <row r="461" spans="1:3" x14ac:dyDescent="0.25">
      <c r="A461" s="103" t="s">
        <v>303</v>
      </c>
      <c r="B461" s="103" t="s">
        <v>338</v>
      </c>
      <c r="C461" s="103">
        <v>2.8</v>
      </c>
    </row>
    <row r="462" spans="1:3" x14ac:dyDescent="0.25">
      <c r="A462" s="103" t="s">
        <v>303</v>
      </c>
      <c r="B462" s="103" t="s">
        <v>370</v>
      </c>
      <c r="C462" s="103">
        <v>2.5</v>
      </c>
    </row>
    <row r="463" spans="1:3" x14ac:dyDescent="0.25">
      <c r="A463" s="103" t="s">
        <v>303</v>
      </c>
      <c r="B463" s="103" t="s">
        <v>358</v>
      </c>
      <c r="C463" s="103">
        <v>2.2000000000000002</v>
      </c>
    </row>
    <row r="464" spans="1:3" x14ac:dyDescent="0.25">
      <c r="A464" s="103" t="s">
        <v>303</v>
      </c>
      <c r="B464" s="103" t="s">
        <v>371</v>
      </c>
      <c r="C464" s="103">
        <v>2.8</v>
      </c>
    </row>
    <row r="465" spans="1:3" x14ac:dyDescent="0.25">
      <c r="A465" s="103" t="s">
        <v>303</v>
      </c>
      <c r="B465" s="103" t="s">
        <v>375</v>
      </c>
      <c r="C465" s="103">
        <v>3.5</v>
      </c>
    </row>
    <row r="466" spans="1:3" x14ac:dyDescent="0.25">
      <c r="A466" s="103" t="s">
        <v>303</v>
      </c>
      <c r="B466" s="103" t="s">
        <v>364</v>
      </c>
      <c r="C466" s="103">
        <v>2</v>
      </c>
    </row>
    <row r="467" spans="1:3" x14ac:dyDescent="0.25">
      <c r="A467" s="103" t="s">
        <v>303</v>
      </c>
      <c r="B467" s="103" t="s">
        <v>356</v>
      </c>
      <c r="C467" s="103">
        <v>2</v>
      </c>
    </row>
    <row r="468" spans="1:3" x14ac:dyDescent="0.25">
      <c r="A468" s="103" t="s">
        <v>303</v>
      </c>
      <c r="B468" s="103" t="s">
        <v>351</v>
      </c>
      <c r="C468" s="103">
        <v>3.5</v>
      </c>
    </row>
    <row r="469" spans="1:3" x14ac:dyDescent="0.25">
      <c r="A469" s="103" t="s">
        <v>303</v>
      </c>
      <c r="B469" s="103" t="s">
        <v>359</v>
      </c>
      <c r="C469" s="103">
        <v>2.8</v>
      </c>
    </row>
    <row r="470" spans="1:3" x14ac:dyDescent="0.25">
      <c r="A470" s="103" t="s">
        <v>303</v>
      </c>
      <c r="B470" s="103" t="s">
        <v>350</v>
      </c>
      <c r="C470" s="103">
        <v>4</v>
      </c>
    </row>
    <row r="471" spans="1:3" x14ac:dyDescent="0.25">
      <c r="A471" s="103" t="s">
        <v>303</v>
      </c>
      <c r="B471" s="103" t="s">
        <v>325</v>
      </c>
      <c r="C471" s="103">
        <v>4</v>
      </c>
    </row>
    <row r="472" spans="1:3" x14ac:dyDescent="0.25">
      <c r="A472" s="103" t="s">
        <v>303</v>
      </c>
      <c r="B472" s="103" t="s">
        <v>321</v>
      </c>
      <c r="C472" s="103">
        <v>3.3</v>
      </c>
    </row>
    <row r="473" spans="1:3" x14ac:dyDescent="0.25">
      <c r="A473" s="103" t="s">
        <v>303</v>
      </c>
      <c r="B473" s="103" t="s">
        <v>372</v>
      </c>
      <c r="C473" s="103">
        <v>3</v>
      </c>
    </row>
    <row r="474" spans="1:3" x14ac:dyDescent="0.25">
      <c r="A474" s="103" t="s">
        <v>303</v>
      </c>
      <c r="B474" s="103" t="s">
        <v>373</v>
      </c>
      <c r="C474" s="103">
        <v>4</v>
      </c>
    </row>
    <row r="475" spans="1:3" x14ac:dyDescent="0.25">
      <c r="A475" s="103" t="s">
        <v>303</v>
      </c>
      <c r="B475" s="103" t="s">
        <v>374</v>
      </c>
      <c r="C475" s="103">
        <v>5</v>
      </c>
    </row>
    <row r="476" spans="1:3" x14ac:dyDescent="0.25">
      <c r="A476" s="103" t="s">
        <v>303</v>
      </c>
      <c r="B476" s="103" t="s">
        <v>362</v>
      </c>
      <c r="C476" s="103">
        <v>3</v>
      </c>
    </row>
    <row r="477" spans="1:3" x14ac:dyDescent="0.25">
      <c r="A477" s="103" t="s">
        <v>303</v>
      </c>
      <c r="B477" s="103" t="s">
        <v>363</v>
      </c>
      <c r="C477" s="103">
        <v>2.2999999999999998</v>
      </c>
    </row>
    <row r="478" spans="1:3" x14ac:dyDescent="0.25">
      <c r="A478" s="103" t="s">
        <v>303</v>
      </c>
      <c r="B478" s="103" t="s">
        <v>357</v>
      </c>
      <c r="C478" s="103">
        <v>3.5</v>
      </c>
    </row>
    <row r="479" spans="1:3" x14ac:dyDescent="0.25">
      <c r="A479" s="103" t="s">
        <v>303</v>
      </c>
      <c r="B479" s="103" t="s">
        <v>360</v>
      </c>
      <c r="C479" s="103">
        <v>3.5</v>
      </c>
    </row>
    <row r="480" spans="1:3" x14ac:dyDescent="0.25">
      <c r="A480" s="103" t="s">
        <v>303</v>
      </c>
      <c r="B480" s="103" t="s">
        <v>361</v>
      </c>
      <c r="C480" s="103">
        <v>5.8</v>
      </c>
    </row>
    <row r="481" spans="1:3" x14ac:dyDescent="0.25">
      <c r="A481" s="103" t="s">
        <v>303</v>
      </c>
      <c r="B481" s="103" t="s">
        <v>320</v>
      </c>
      <c r="C481" s="103">
        <v>2.5</v>
      </c>
    </row>
    <row r="482" spans="1:3" x14ac:dyDescent="0.25">
      <c r="A482" s="103" t="s">
        <v>303</v>
      </c>
      <c r="B482" s="103" t="s">
        <v>319</v>
      </c>
      <c r="C482" s="103">
        <v>1.8</v>
      </c>
    </row>
    <row r="483" spans="1:3" x14ac:dyDescent="0.25">
      <c r="A483" s="103" t="s">
        <v>303</v>
      </c>
      <c r="B483" s="103" t="s">
        <v>353</v>
      </c>
      <c r="C483" s="103">
        <v>2.5</v>
      </c>
    </row>
    <row r="484" spans="1:3" x14ac:dyDescent="0.25">
      <c r="A484" s="103" t="s">
        <v>379</v>
      </c>
      <c r="B484" s="103" t="s">
        <v>380</v>
      </c>
      <c r="C484" s="103">
        <v>3</v>
      </c>
    </row>
    <row r="485" spans="1:3" x14ac:dyDescent="0.25">
      <c r="A485" s="103" t="s">
        <v>379</v>
      </c>
      <c r="B485" s="103" t="s">
        <v>381</v>
      </c>
      <c r="C485" s="103">
        <v>4</v>
      </c>
    </row>
    <row r="486" spans="1:3" x14ac:dyDescent="0.25">
      <c r="A486" s="103" t="s">
        <v>379</v>
      </c>
      <c r="B486" s="103" t="s">
        <v>382</v>
      </c>
      <c r="C486" s="103">
        <v>3.3</v>
      </c>
    </row>
    <row r="487" spans="1:3" x14ac:dyDescent="0.25">
      <c r="A487" s="103" t="s">
        <v>379</v>
      </c>
      <c r="B487" s="103" t="s">
        <v>386</v>
      </c>
      <c r="C487" s="103">
        <v>3.3</v>
      </c>
    </row>
    <row r="488" spans="1:3" x14ac:dyDescent="0.25">
      <c r="A488" s="103" t="s">
        <v>379</v>
      </c>
      <c r="B488" s="103" t="s">
        <v>383</v>
      </c>
      <c r="C488" s="103">
        <v>3</v>
      </c>
    </row>
    <row r="489" spans="1:3" x14ac:dyDescent="0.25">
      <c r="A489" s="103" t="s">
        <v>379</v>
      </c>
      <c r="B489" s="103" t="s">
        <v>389</v>
      </c>
      <c r="C489" s="103">
        <v>2.2999999999999998</v>
      </c>
    </row>
    <row r="490" spans="1:3" x14ac:dyDescent="0.25">
      <c r="A490" s="103" t="s">
        <v>379</v>
      </c>
      <c r="B490" s="103" t="s">
        <v>388</v>
      </c>
      <c r="C490" s="103">
        <v>4</v>
      </c>
    </row>
    <row r="491" spans="1:3" x14ac:dyDescent="0.25">
      <c r="A491" s="103" t="s">
        <v>379</v>
      </c>
      <c r="B491" s="103" t="s">
        <v>385</v>
      </c>
      <c r="C491" s="103">
        <v>3.8</v>
      </c>
    </row>
    <row r="492" spans="1:3" x14ac:dyDescent="0.25">
      <c r="A492" s="103" t="s">
        <v>379</v>
      </c>
      <c r="B492" s="103" t="s">
        <v>384</v>
      </c>
      <c r="C492" s="103">
        <v>6</v>
      </c>
    </row>
    <row r="493" spans="1:3" x14ac:dyDescent="0.25">
      <c r="A493" s="103" t="s">
        <v>379</v>
      </c>
      <c r="B493" s="103" t="s">
        <v>387</v>
      </c>
      <c r="C493" s="103">
        <v>6</v>
      </c>
    </row>
    <row r="494" spans="1:3" x14ac:dyDescent="0.25">
      <c r="A494" s="103" t="s">
        <v>379</v>
      </c>
      <c r="B494" s="103" t="s">
        <v>390</v>
      </c>
      <c r="C494" s="103">
        <v>5</v>
      </c>
    </row>
    <row r="495" spans="1:3" x14ac:dyDescent="0.25">
      <c r="A495" s="103" t="s">
        <v>379</v>
      </c>
      <c r="B495" s="103" t="s">
        <v>391</v>
      </c>
      <c r="C495" s="103">
        <v>4.5</v>
      </c>
    </row>
    <row r="496" spans="1:3" x14ac:dyDescent="0.25">
      <c r="A496" s="103" t="s">
        <v>379</v>
      </c>
      <c r="B496" s="103" t="s">
        <v>392</v>
      </c>
      <c r="C496" s="103">
        <v>5</v>
      </c>
    </row>
    <row r="497" spans="1:3" x14ac:dyDescent="0.25">
      <c r="A497" s="103" t="s">
        <v>379</v>
      </c>
      <c r="B497" s="103" t="s">
        <v>393</v>
      </c>
      <c r="C497" s="103">
        <v>5</v>
      </c>
    </row>
    <row r="498" spans="1:3" x14ac:dyDescent="0.25">
      <c r="A498" s="103" t="s">
        <v>379</v>
      </c>
      <c r="B498" s="103" t="s">
        <v>396</v>
      </c>
      <c r="C498" s="103">
        <v>3</v>
      </c>
    </row>
    <row r="499" spans="1:3" x14ac:dyDescent="0.25">
      <c r="A499" s="103" t="s">
        <v>379</v>
      </c>
      <c r="B499" s="103" t="s">
        <v>395</v>
      </c>
      <c r="C499" s="103">
        <v>5</v>
      </c>
    </row>
    <row r="500" spans="1:3" x14ac:dyDescent="0.25">
      <c r="A500" s="103" t="s">
        <v>379</v>
      </c>
      <c r="B500" s="103" t="s">
        <v>394</v>
      </c>
      <c r="C500" s="103">
        <v>5</v>
      </c>
    </row>
    <row r="501" spans="1:3" x14ac:dyDescent="0.25">
      <c r="A501" s="103" t="s">
        <v>379</v>
      </c>
      <c r="B501" s="103" t="s">
        <v>397</v>
      </c>
      <c r="C501" s="103">
        <v>2.5</v>
      </c>
    </row>
    <row r="502" spans="1:3" x14ac:dyDescent="0.25">
      <c r="A502" s="103" t="s">
        <v>379</v>
      </c>
      <c r="B502" s="103" t="s">
        <v>398</v>
      </c>
      <c r="C502" s="103">
        <v>4.5</v>
      </c>
    </row>
    <row r="503" spans="1:3" x14ac:dyDescent="0.25">
      <c r="A503" s="103" t="s">
        <v>379</v>
      </c>
      <c r="B503" s="103" t="s">
        <v>399</v>
      </c>
      <c r="C503" s="103">
        <v>6</v>
      </c>
    </row>
    <row r="504" spans="1:3" x14ac:dyDescent="0.25">
      <c r="A504" s="103" t="s">
        <v>379</v>
      </c>
      <c r="B504" s="103" t="s">
        <v>400</v>
      </c>
      <c r="C504" s="103">
        <v>4.5</v>
      </c>
    </row>
    <row r="505" spans="1:3" x14ac:dyDescent="0.25">
      <c r="A505" s="103" t="s">
        <v>379</v>
      </c>
      <c r="B505" s="103" t="s">
        <v>401</v>
      </c>
      <c r="C505" s="103">
        <v>3.8</v>
      </c>
    </row>
    <row r="506" spans="1:3" x14ac:dyDescent="0.25">
      <c r="A506" s="103" t="s">
        <v>379</v>
      </c>
      <c r="B506" s="103" t="s">
        <v>405</v>
      </c>
      <c r="C506" s="103">
        <v>4.5</v>
      </c>
    </row>
    <row r="507" spans="1:3" x14ac:dyDescent="0.25">
      <c r="A507" s="103" t="s">
        <v>379</v>
      </c>
      <c r="B507" s="103" t="s">
        <v>404</v>
      </c>
      <c r="C507" s="103">
        <v>3.3</v>
      </c>
    </row>
    <row r="508" spans="1:3" x14ac:dyDescent="0.25">
      <c r="A508" s="103" t="s">
        <v>379</v>
      </c>
      <c r="B508" s="103" t="s">
        <v>403</v>
      </c>
      <c r="C508" s="103">
        <v>5</v>
      </c>
    </row>
    <row r="509" spans="1:3" x14ac:dyDescent="0.25">
      <c r="A509" s="103" t="s">
        <v>379</v>
      </c>
      <c r="B509" s="103" t="s">
        <v>406</v>
      </c>
      <c r="C509" s="103">
        <v>3</v>
      </c>
    </row>
    <row r="510" spans="1:3" x14ac:dyDescent="0.25">
      <c r="A510" s="103" t="s">
        <v>379</v>
      </c>
      <c r="B510" s="103" t="s">
        <v>407</v>
      </c>
      <c r="C510" s="103">
        <v>3</v>
      </c>
    </row>
    <row r="511" spans="1:3" x14ac:dyDescent="0.25">
      <c r="A511" s="103" t="s">
        <v>379</v>
      </c>
      <c r="B511" s="103" t="s">
        <v>402</v>
      </c>
      <c r="C511" s="103">
        <v>3</v>
      </c>
    </row>
    <row r="512" spans="1:3" x14ac:dyDescent="0.25">
      <c r="A512" s="103" t="s">
        <v>379</v>
      </c>
      <c r="B512" s="103" t="s">
        <v>408</v>
      </c>
      <c r="C512" s="103">
        <v>6</v>
      </c>
    </row>
    <row r="513" spans="1:3" x14ac:dyDescent="0.25">
      <c r="A513" s="103" t="s">
        <v>379</v>
      </c>
      <c r="B513" s="103" t="s">
        <v>409</v>
      </c>
      <c r="C513" s="103">
        <v>4.5</v>
      </c>
    </row>
    <row r="514" spans="1:3" x14ac:dyDescent="0.25">
      <c r="A514" s="103" t="s">
        <v>379</v>
      </c>
      <c r="B514" s="103" t="s">
        <v>410</v>
      </c>
      <c r="C514" s="103">
        <v>4.5</v>
      </c>
    </row>
    <row r="515" spans="1:3" x14ac:dyDescent="0.25">
      <c r="A515" s="103" t="s">
        <v>379</v>
      </c>
      <c r="B515" s="103" t="s">
        <v>411</v>
      </c>
      <c r="C515" s="103">
        <v>2</v>
      </c>
    </row>
    <row r="516" spans="1:3" x14ac:dyDescent="0.25">
      <c r="A516" s="103" t="s">
        <v>379</v>
      </c>
      <c r="B516" s="103" t="s">
        <v>412</v>
      </c>
      <c r="C516" s="103">
        <v>5</v>
      </c>
    </row>
    <row r="517" spans="1:3" x14ac:dyDescent="0.25">
      <c r="A517" s="103" t="s">
        <v>379</v>
      </c>
      <c r="B517" s="103" t="s">
        <v>414</v>
      </c>
      <c r="C517" s="103">
        <v>2</v>
      </c>
    </row>
    <row r="518" spans="1:3" x14ac:dyDescent="0.25">
      <c r="A518" s="103" t="s">
        <v>379</v>
      </c>
      <c r="B518" s="103" t="s">
        <v>413</v>
      </c>
      <c r="C518" s="103">
        <v>4.5</v>
      </c>
    </row>
    <row r="519" spans="1:3" x14ac:dyDescent="0.25">
      <c r="A519" s="103" t="s">
        <v>379</v>
      </c>
      <c r="B519" s="103" t="s">
        <v>415</v>
      </c>
      <c r="C519" s="103">
        <v>4.5</v>
      </c>
    </row>
    <row r="520" spans="1:3" x14ac:dyDescent="0.25">
      <c r="A520" s="103" t="s">
        <v>379</v>
      </c>
      <c r="B520" s="103" t="s">
        <v>416</v>
      </c>
      <c r="C520" s="103">
        <v>3.3</v>
      </c>
    </row>
    <row r="521" spans="1:3" x14ac:dyDescent="0.25">
      <c r="A521" s="103" t="s">
        <v>417</v>
      </c>
      <c r="B521" s="103" t="s">
        <v>419</v>
      </c>
      <c r="C521" s="103">
        <v>5.5</v>
      </c>
    </row>
    <row r="522" spans="1:3" x14ac:dyDescent="0.25">
      <c r="A522" s="103" t="s">
        <v>417</v>
      </c>
      <c r="B522" s="103" t="s">
        <v>418</v>
      </c>
      <c r="C522" s="103">
        <v>3.3</v>
      </c>
    </row>
    <row r="523" spans="1:3" x14ac:dyDescent="0.25">
      <c r="A523" s="103" t="s">
        <v>417</v>
      </c>
      <c r="B523" s="103" t="s">
        <v>420</v>
      </c>
      <c r="C523" s="103">
        <v>4.5</v>
      </c>
    </row>
    <row r="524" spans="1:3" x14ac:dyDescent="0.25">
      <c r="A524" s="103" t="s">
        <v>417</v>
      </c>
      <c r="B524" s="103" t="s">
        <v>421</v>
      </c>
      <c r="C524" s="103">
        <v>6.3</v>
      </c>
    </row>
    <row r="525" spans="1:3" x14ac:dyDescent="0.25">
      <c r="A525" s="103" t="s">
        <v>417</v>
      </c>
      <c r="B525" s="103" t="s">
        <v>423</v>
      </c>
      <c r="C525" s="103">
        <v>6.3</v>
      </c>
    </row>
    <row r="526" spans="1:3" x14ac:dyDescent="0.25">
      <c r="A526" s="103" t="s">
        <v>417</v>
      </c>
      <c r="B526" s="103" t="s">
        <v>422</v>
      </c>
      <c r="C526" s="103">
        <v>3.5</v>
      </c>
    </row>
    <row r="527" spans="1:3" x14ac:dyDescent="0.25">
      <c r="A527" s="103" t="s">
        <v>417</v>
      </c>
      <c r="B527" s="103" t="s">
        <v>424</v>
      </c>
      <c r="C527" s="103">
        <v>5</v>
      </c>
    </row>
    <row r="528" spans="1:3" x14ac:dyDescent="0.25">
      <c r="A528" s="103" t="s">
        <v>417</v>
      </c>
      <c r="B528" s="103" t="s">
        <v>426</v>
      </c>
      <c r="C528" s="103">
        <v>5</v>
      </c>
    </row>
    <row r="529" spans="1:3" x14ac:dyDescent="0.25">
      <c r="A529" s="103" t="s">
        <v>417</v>
      </c>
      <c r="B529" s="103" t="s">
        <v>425</v>
      </c>
      <c r="C529" s="103">
        <v>3.5</v>
      </c>
    </row>
    <row r="530" spans="1:3" x14ac:dyDescent="0.25">
      <c r="A530" s="103" t="s">
        <v>417</v>
      </c>
      <c r="B530" s="103" t="s">
        <v>427</v>
      </c>
      <c r="C530" s="103">
        <v>7.8</v>
      </c>
    </row>
    <row r="531" spans="1:3" x14ac:dyDescent="0.25">
      <c r="A531" s="103" t="s">
        <v>417</v>
      </c>
      <c r="B531" s="103" t="s">
        <v>428</v>
      </c>
      <c r="C531" s="103">
        <v>2.8</v>
      </c>
    </row>
    <row r="532" spans="1:3" x14ac:dyDescent="0.25">
      <c r="A532" s="103" t="s">
        <v>417</v>
      </c>
      <c r="B532" s="103" t="s">
        <v>429</v>
      </c>
      <c r="C532" s="103">
        <v>8.3000000000000007</v>
      </c>
    </row>
    <row r="533" spans="1:3" x14ac:dyDescent="0.25">
      <c r="A533" s="103" t="s">
        <v>417</v>
      </c>
      <c r="B533" s="103" t="s">
        <v>430</v>
      </c>
      <c r="C533" s="103">
        <v>5.3</v>
      </c>
    </row>
    <row r="534" spans="1:3" x14ac:dyDescent="0.25">
      <c r="A534" s="103" t="s">
        <v>417</v>
      </c>
      <c r="B534" s="103" t="s">
        <v>431</v>
      </c>
      <c r="C534" s="103">
        <v>5.8</v>
      </c>
    </row>
    <row r="535" spans="1:3" x14ac:dyDescent="0.25">
      <c r="A535" s="103" t="s">
        <v>417</v>
      </c>
      <c r="B535" s="103" t="s">
        <v>462</v>
      </c>
      <c r="C535" s="103">
        <v>3.8</v>
      </c>
    </row>
    <row r="536" spans="1:3" x14ac:dyDescent="0.25">
      <c r="A536" s="103" t="s">
        <v>417</v>
      </c>
      <c r="B536" s="103" t="s">
        <v>432</v>
      </c>
      <c r="C536" s="103">
        <v>2.2999999999999998</v>
      </c>
    </row>
    <row r="537" spans="1:3" x14ac:dyDescent="0.25">
      <c r="A537" s="103" t="s">
        <v>417</v>
      </c>
      <c r="B537" s="103" t="s">
        <v>465</v>
      </c>
      <c r="C537" s="103">
        <v>3.3</v>
      </c>
    </row>
    <row r="538" spans="1:3" x14ac:dyDescent="0.25">
      <c r="A538" s="103" t="s">
        <v>417</v>
      </c>
      <c r="B538" s="103" t="s">
        <v>433</v>
      </c>
      <c r="C538" s="103">
        <v>4</v>
      </c>
    </row>
    <row r="539" spans="1:3" x14ac:dyDescent="0.25">
      <c r="A539" s="103" t="s">
        <v>417</v>
      </c>
      <c r="B539" s="103" t="s">
        <v>434</v>
      </c>
      <c r="C539" s="103">
        <v>6.3</v>
      </c>
    </row>
    <row r="540" spans="1:3" x14ac:dyDescent="0.25">
      <c r="A540" s="103" t="s">
        <v>417</v>
      </c>
      <c r="B540" s="103" t="s">
        <v>435</v>
      </c>
      <c r="C540" s="103">
        <v>5</v>
      </c>
    </row>
    <row r="541" spans="1:3" x14ac:dyDescent="0.25">
      <c r="A541" s="103" t="s">
        <v>417</v>
      </c>
      <c r="B541" s="103" t="s">
        <v>436</v>
      </c>
      <c r="C541" s="103">
        <v>5.5</v>
      </c>
    </row>
    <row r="542" spans="1:3" x14ac:dyDescent="0.25">
      <c r="A542" s="103" t="s">
        <v>417</v>
      </c>
      <c r="B542" s="103" t="s">
        <v>440</v>
      </c>
      <c r="C542" s="103">
        <v>4.5</v>
      </c>
    </row>
    <row r="543" spans="1:3" x14ac:dyDescent="0.25">
      <c r="A543" s="103" t="s">
        <v>417</v>
      </c>
      <c r="B543" s="103" t="s">
        <v>437</v>
      </c>
      <c r="C543" s="103">
        <v>2.5</v>
      </c>
    </row>
    <row r="544" spans="1:3" x14ac:dyDescent="0.25">
      <c r="A544" s="103" t="s">
        <v>417</v>
      </c>
      <c r="B544" s="103" t="s">
        <v>438</v>
      </c>
      <c r="C544" s="103">
        <v>6</v>
      </c>
    </row>
    <row r="545" spans="1:3" x14ac:dyDescent="0.25">
      <c r="A545" s="103" t="s">
        <v>417</v>
      </c>
      <c r="B545" s="103" t="s">
        <v>439</v>
      </c>
      <c r="C545" s="103">
        <v>5</v>
      </c>
    </row>
    <row r="546" spans="1:3" x14ac:dyDescent="0.25">
      <c r="A546" s="103" t="s">
        <v>417</v>
      </c>
      <c r="B546" s="103" t="s">
        <v>441</v>
      </c>
      <c r="C546" s="103">
        <v>2.5</v>
      </c>
    </row>
    <row r="547" spans="1:3" x14ac:dyDescent="0.25">
      <c r="A547" s="103" t="s">
        <v>417</v>
      </c>
      <c r="B547" s="103" t="s">
        <v>464</v>
      </c>
      <c r="C547" s="103">
        <v>4.5</v>
      </c>
    </row>
    <row r="548" spans="1:3" x14ac:dyDescent="0.25">
      <c r="A548" s="103" t="s">
        <v>417</v>
      </c>
      <c r="B548" s="103" t="s">
        <v>463</v>
      </c>
      <c r="C548" s="103">
        <v>3.5</v>
      </c>
    </row>
    <row r="549" spans="1:3" x14ac:dyDescent="0.25">
      <c r="A549" s="103" t="s">
        <v>417</v>
      </c>
      <c r="B549" s="103" t="s">
        <v>444</v>
      </c>
      <c r="C549" s="103">
        <v>4.3</v>
      </c>
    </row>
    <row r="550" spans="1:3" x14ac:dyDescent="0.25">
      <c r="A550" s="103" t="s">
        <v>417</v>
      </c>
      <c r="B550" s="103" t="s">
        <v>443</v>
      </c>
      <c r="C550" s="103">
        <v>4.3</v>
      </c>
    </row>
    <row r="551" spans="1:3" x14ac:dyDescent="0.25">
      <c r="A551" s="103" t="s">
        <v>417</v>
      </c>
      <c r="B551" s="103" t="s">
        <v>445</v>
      </c>
      <c r="C551" s="103">
        <v>4.5</v>
      </c>
    </row>
    <row r="552" spans="1:3" x14ac:dyDescent="0.25">
      <c r="A552" s="103" t="s">
        <v>417</v>
      </c>
      <c r="B552" s="103" t="s">
        <v>442</v>
      </c>
      <c r="C552" s="103">
        <v>2</v>
      </c>
    </row>
    <row r="553" spans="1:3" x14ac:dyDescent="0.25">
      <c r="A553" s="103" t="s">
        <v>417</v>
      </c>
      <c r="B553" s="103" t="s">
        <v>447</v>
      </c>
      <c r="C553" s="103">
        <v>4</v>
      </c>
    </row>
    <row r="554" spans="1:3" x14ac:dyDescent="0.25">
      <c r="A554" s="103" t="s">
        <v>417</v>
      </c>
      <c r="B554" s="103" t="s">
        <v>446</v>
      </c>
      <c r="C554" s="103">
        <v>3.8</v>
      </c>
    </row>
    <row r="555" spans="1:3" x14ac:dyDescent="0.25">
      <c r="A555" s="103" t="s">
        <v>417</v>
      </c>
      <c r="B555" s="103" t="s">
        <v>448</v>
      </c>
      <c r="C555" s="103">
        <v>4</v>
      </c>
    </row>
    <row r="556" spans="1:3" x14ac:dyDescent="0.25">
      <c r="A556" s="103" t="s">
        <v>417</v>
      </c>
      <c r="B556" s="103" t="s">
        <v>449</v>
      </c>
      <c r="C556" s="103">
        <v>3</v>
      </c>
    </row>
    <row r="557" spans="1:3" x14ac:dyDescent="0.25">
      <c r="A557" s="103" t="s">
        <v>417</v>
      </c>
      <c r="B557" s="103" t="s">
        <v>450</v>
      </c>
      <c r="C557" s="103">
        <v>4</v>
      </c>
    </row>
    <row r="558" spans="1:3" x14ac:dyDescent="0.25">
      <c r="A558" s="103" t="s">
        <v>417</v>
      </c>
      <c r="B558" s="103" t="s">
        <v>451</v>
      </c>
      <c r="C558" s="103">
        <v>5.5</v>
      </c>
    </row>
    <row r="559" spans="1:3" x14ac:dyDescent="0.25">
      <c r="A559" s="103" t="s">
        <v>417</v>
      </c>
      <c r="B559" s="103" t="s">
        <v>453</v>
      </c>
      <c r="C559" s="103">
        <v>6</v>
      </c>
    </row>
    <row r="560" spans="1:3" x14ac:dyDescent="0.25">
      <c r="A560" s="103" t="s">
        <v>417</v>
      </c>
      <c r="B560" s="103" t="s">
        <v>452</v>
      </c>
      <c r="C560" s="103">
        <v>5.3</v>
      </c>
    </row>
    <row r="561" spans="1:3" x14ac:dyDescent="0.25">
      <c r="A561" s="103" t="s">
        <v>417</v>
      </c>
      <c r="B561" s="103" t="s">
        <v>454</v>
      </c>
      <c r="C561" s="103">
        <v>7.5</v>
      </c>
    </row>
    <row r="562" spans="1:3" x14ac:dyDescent="0.25">
      <c r="A562" s="103" t="s">
        <v>417</v>
      </c>
      <c r="B562" s="103" t="s">
        <v>455</v>
      </c>
      <c r="C562" s="103">
        <v>4</v>
      </c>
    </row>
    <row r="563" spans="1:3" x14ac:dyDescent="0.25">
      <c r="A563" s="103" t="s">
        <v>417</v>
      </c>
      <c r="B563" s="103" t="s">
        <v>456</v>
      </c>
      <c r="C563" s="103">
        <v>3.5</v>
      </c>
    </row>
    <row r="564" spans="1:3" x14ac:dyDescent="0.25">
      <c r="A564" s="103" t="s">
        <v>417</v>
      </c>
      <c r="B564" s="103" t="s">
        <v>457</v>
      </c>
      <c r="C564" s="103">
        <v>3</v>
      </c>
    </row>
    <row r="565" spans="1:3" x14ac:dyDescent="0.25">
      <c r="A565" s="103" t="s">
        <v>417</v>
      </c>
      <c r="B565" s="103" t="s">
        <v>466</v>
      </c>
      <c r="C565" s="103">
        <v>3</v>
      </c>
    </row>
    <row r="566" spans="1:3" x14ac:dyDescent="0.25">
      <c r="A566" s="103" t="s">
        <v>417</v>
      </c>
      <c r="B566" s="103" t="s">
        <v>458</v>
      </c>
      <c r="C566" s="103">
        <v>1.5</v>
      </c>
    </row>
    <row r="567" spans="1:3" x14ac:dyDescent="0.25">
      <c r="A567" s="103" t="s">
        <v>417</v>
      </c>
      <c r="B567" s="103" t="s">
        <v>460</v>
      </c>
      <c r="C567" s="103">
        <v>4.5</v>
      </c>
    </row>
    <row r="568" spans="1:3" x14ac:dyDescent="0.25">
      <c r="A568" s="103" t="s">
        <v>417</v>
      </c>
      <c r="B568" s="103" t="s">
        <v>459</v>
      </c>
      <c r="C568" s="103">
        <v>3.5</v>
      </c>
    </row>
    <row r="569" spans="1:3" x14ac:dyDescent="0.25">
      <c r="A569" s="103" t="s">
        <v>417</v>
      </c>
      <c r="B569" s="103" t="s">
        <v>461</v>
      </c>
      <c r="C569" s="103">
        <v>5</v>
      </c>
    </row>
    <row r="570" spans="1:3" x14ac:dyDescent="0.25">
      <c r="A570" s="103" t="s">
        <v>417</v>
      </c>
      <c r="B570" s="103" t="s">
        <v>467</v>
      </c>
      <c r="C570" s="103">
        <v>5.5</v>
      </c>
    </row>
    <row r="571" spans="1:3" x14ac:dyDescent="0.25">
      <c r="A571" s="103" t="s">
        <v>417</v>
      </c>
      <c r="B571" s="103" t="s">
        <v>468</v>
      </c>
      <c r="C571" s="103">
        <v>3</v>
      </c>
    </row>
    <row r="572" spans="1:3" x14ac:dyDescent="0.25">
      <c r="A572" s="103" t="s">
        <v>417</v>
      </c>
      <c r="B572" s="103" t="s">
        <v>469</v>
      </c>
      <c r="C572" s="103">
        <v>4</v>
      </c>
    </row>
    <row r="573" spans="1:3" x14ac:dyDescent="0.25">
      <c r="A573" s="103" t="s">
        <v>417</v>
      </c>
      <c r="B573" s="103" t="s">
        <v>470</v>
      </c>
      <c r="C573" s="103">
        <v>6</v>
      </c>
    </row>
    <row r="574" spans="1:3" x14ac:dyDescent="0.25">
      <c r="A574" s="103" t="s">
        <v>520</v>
      </c>
      <c r="B574" s="103" t="s">
        <v>521</v>
      </c>
      <c r="C574" s="103">
        <v>2.2999999999999998</v>
      </c>
    </row>
    <row r="575" spans="1:3" x14ac:dyDescent="0.25">
      <c r="A575" s="103" t="s">
        <v>520</v>
      </c>
      <c r="B575" s="103" t="s">
        <v>522</v>
      </c>
      <c r="C575" s="103">
        <v>3</v>
      </c>
    </row>
    <row r="576" spans="1:3" x14ac:dyDescent="0.25">
      <c r="A576" s="103" t="s">
        <v>520</v>
      </c>
      <c r="B576" s="103" t="s">
        <v>523</v>
      </c>
      <c r="C576" s="103">
        <v>4</v>
      </c>
    </row>
    <row r="577" spans="1:3" x14ac:dyDescent="0.25">
      <c r="A577" s="103" t="s">
        <v>520</v>
      </c>
      <c r="B577" s="103" t="s">
        <v>524</v>
      </c>
      <c r="C577" s="103">
        <v>2</v>
      </c>
    </row>
    <row r="578" spans="1:3" x14ac:dyDescent="0.25">
      <c r="A578" s="103" t="s">
        <v>520</v>
      </c>
      <c r="B578" s="103" t="s">
        <v>525</v>
      </c>
      <c r="C578" s="103">
        <v>2.2999999999999998</v>
      </c>
    </row>
    <row r="579" spans="1:3" x14ac:dyDescent="0.25">
      <c r="A579" s="103" t="s">
        <v>520</v>
      </c>
      <c r="B579" s="103" t="s">
        <v>527</v>
      </c>
      <c r="C579" s="103">
        <v>2</v>
      </c>
    </row>
    <row r="580" spans="1:3" x14ac:dyDescent="0.25">
      <c r="A580" s="103" t="s">
        <v>520</v>
      </c>
      <c r="B580" s="103" t="s">
        <v>526</v>
      </c>
      <c r="C580" s="103">
        <v>6</v>
      </c>
    </row>
    <row r="581" spans="1:3" x14ac:dyDescent="0.25">
      <c r="A581" s="103" t="s">
        <v>520</v>
      </c>
      <c r="B581" s="103" t="s">
        <v>530</v>
      </c>
      <c r="C581" s="103">
        <v>7</v>
      </c>
    </row>
    <row r="582" spans="1:3" x14ac:dyDescent="0.25">
      <c r="A582" s="103" t="s">
        <v>520</v>
      </c>
      <c r="B582" s="103" t="s">
        <v>528</v>
      </c>
      <c r="C582" s="103">
        <v>2.5</v>
      </c>
    </row>
    <row r="583" spans="1:3" x14ac:dyDescent="0.25">
      <c r="A583" s="103" t="s">
        <v>520</v>
      </c>
      <c r="B583" s="103" t="s">
        <v>529</v>
      </c>
      <c r="C583" s="103">
        <v>4.3</v>
      </c>
    </row>
    <row r="584" spans="1:3" x14ac:dyDescent="0.25">
      <c r="A584" s="103" t="s">
        <v>520</v>
      </c>
      <c r="B584" s="103" t="s">
        <v>531</v>
      </c>
      <c r="C584" s="103">
        <v>8</v>
      </c>
    </row>
    <row r="585" spans="1:3" x14ac:dyDescent="0.25">
      <c r="A585" s="103" t="s">
        <v>520</v>
      </c>
      <c r="B585" s="103" t="s">
        <v>532</v>
      </c>
      <c r="C585" s="103">
        <v>8</v>
      </c>
    </row>
    <row r="586" spans="1:3" x14ac:dyDescent="0.25">
      <c r="A586" s="103" t="s">
        <v>520</v>
      </c>
      <c r="B586" s="103" t="s">
        <v>533</v>
      </c>
      <c r="C586" s="103">
        <v>4</v>
      </c>
    </row>
    <row r="587" spans="1:3" x14ac:dyDescent="0.25">
      <c r="A587" s="103" t="s">
        <v>520</v>
      </c>
      <c r="B587" s="103" t="s">
        <v>534</v>
      </c>
      <c r="C587" s="103">
        <v>5.3</v>
      </c>
    </row>
    <row r="588" spans="1:3" x14ac:dyDescent="0.25">
      <c r="A588" s="103" t="s">
        <v>520</v>
      </c>
      <c r="B588" s="103" t="s">
        <v>535</v>
      </c>
      <c r="C588" s="103">
        <v>5</v>
      </c>
    </row>
    <row r="589" spans="1:3" x14ac:dyDescent="0.25">
      <c r="A589" s="103" t="s">
        <v>520</v>
      </c>
      <c r="B589" s="103" t="s">
        <v>536</v>
      </c>
      <c r="C589" s="103">
        <v>5.5</v>
      </c>
    </row>
    <row r="590" spans="1:3" x14ac:dyDescent="0.25">
      <c r="A590" s="103" t="s">
        <v>520</v>
      </c>
      <c r="B590" s="103" t="s">
        <v>537</v>
      </c>
      <c r="C590" s="103">
        <v>6.3</v>
      </c>
    </row>
    <row r="591" spans="1:3" x14ac:dyDescent="0.25">
      <c r="A591" s="103" t="s">
        <v>520</v>
      </c>
      <c r="B591" s="103" t="s">
        <v>539</v>
      </c>
      <c r="C591" s="103">
        <v>4</v>
      </c>
    </row>
    <row r="592" spans="1:3" x14ac:dyDescent="0.25">
      <c r="A592" s="103" t="s">
        <v>520</v>
      </c>
      <c r="B592" s="103" t="s">
        <v>538</v>
      </c>
      <c r="C592" s="103">
        <v>2.5</v>
      </c>
    </row>
    <row r="593" spans="1:3" x14ac:dyDescent="0.25">
      <c r="A593" s="103" t="s">
        <v>520</v>
      </c>
      <c r="B593" s="103" t="s">
        <v>540</v>
      </c>
      <c r="C593" s="103">
        <v>2.2999999999999998</v>
      </c>
    </row>
    <row r="594" spans="1:3" x14ac:dyDescent="0.25">
      <c r="A594" s="103" t="s">
        <v>520</v>
      </c>
      <c r="B594" s="103" t="s">
        <v>541</v>
      </c>
      <c r="C594" s="103">
        <v>3.8</v>
      </c>
    </row>
    <row r="595" spans="1:3" x14ac:dyDescent="0.25">
      <c r="A595" s="103" t="s">
        <v>520</v>
      </c>
      <c r="B595" s="103" t="s">
        <v>542</v>
      </c>
      <c r="C595" s="103">
        <v>3.3</v>
      </c>
    </row>
    <row r="596" spans="1:3" x14ac:dyDescent="0.25">
      <c r="A596" s="103" t="s">
        <v>520</v>
      </c>
      <c r="B596" s="103" t="s">
        <v>543</v>
      </c>
      <c r="C596" s="103">
        <v>1.8</v>
      </c>
    </row>
    <row r="597" spans="1:3" x14ac:dyDescent="0.25">
      <c r="A597" s="103" t="s">
        <v>520</v>
      </c>
      <c r="B597" s="103" t="s">
        <v>547</v>
      </c>
      <c r="C597" s="103">
        <v>2.8</v>
      </c>
    </row>
    <row r="598" spans="1:3" x14ac:dyDescent="0.25">
      <c r="A598" s="103" t="s">
        <v>520</v>
      </c>
      <c r="B598" s="103" t="s">
        <v>549</v>
      </c>
      <c r="C598" s="103">
        <v>4.3</v>
      </c>
    </row>
    <row r="599" spans="1:3" x14ac:dyDescent="0.25">
      <c r="A599" s="103" t="s">
        <v>520</v>
      </c>
      <c r="B599" s="103" t="s">
        <v>548</v>
      </c>
      <c r="C599" s="103">
        <v>3.5</v>
      </c>
    </row>
    <row r="600" spans="1:3" x14ac:dyDescent="0.25">
      <c r="A600" s="103" t="s">
        <v>520</v>
      </c>
      <c r="B600" s="103" t="s">
        <v>550</v>
      </c>
      <c r="C600" s="103">
        <v>4.3</v>
      </c>
    </row>
    <row r="601" spans="1:3" x14ac:dyDescent="0.25">
      <c r="A601" s="103" t="s">
        <v>520</v>
      </c>
      <c r="B601" s="103" t="s">
        <v>546</v>
      </c>
      <c r="C601" s="103">
        <v>2</v>
      </c>
    </row>
    <row r="602" spans="1:3" x14ac:dyDescent="0.25">
      <c r="A602" s="103" t="s">
        <v>520</v>
      </c>
      <c r="B602" s="103" t="s">
        <v>553</v>
      </c>
      <c r="C602" s="103">
        <v>3.5</v>
      </c>
    </row>
    <row r="603" spans="1:3" x14ac:dyDescent="0.25">
      <c r="A603" s="103" t="s">
        <v>520</v>
      </c>
      <c r="B603" s="103" t="s">
        <v>554</v>
      </c>
      <c r="C603" s="103">
        <v>1.3</v>
      </c>
    </row>
    <row r="604" spans="1:3" x14ac:dyDescent="0.25">
      <c r="A604" s="103" t="s">
        <v>520</v>
      </c>
      <c r="B604" s="103" t="s">
        <v>545</v>
      </c>
      <c r="C604" s="103">
        <v>4.8</v>
      </c>
    </row>
    <row r="605" spans="1:3" x14ac:dyDescent="0.25">
      <c r="A605" s="103" t="s">
        <v>520</v>
      </c>
      <c r="B605" s="103" t="s">
        <v>552</v>
      </c>
      <c r="C605" s="103">
        <v>3.8</v>
      </c>
    </row>
    <row r="606" spans="1:3" x14ac:dyDescent="0.25">
      <c r="A606" s="103" t="s">
        <v>520</v>
      </c>
      <c r="B606" s="103" t="s">
        <v>551</v>
      </c>
      <c r="C606" s="103">
        <v>4.5</v>
      </c>
    </row>
    <row r="607" spans="1:3" x14ac:dyDescent="0.25">
      <c r="A607" s="103" t="s">
        <v>520</v>
      </c>
      <c r="B607" s="103" t="s">
        <v>544</v>
      </c>
      <c r="C607" s="103">
        <v>7.8</v>
      </c>
    </row>
    <row r="608" spans="1:3" x14ac:dyDescent="0.25">
      <c r="A608" s="103" t="s">
        <v>520</v>
      </c>
      <c r="B608" s="103" t="s">
        <v>555</v>
      </c>
      <c r="C608" s="103">
        <v>8</v>
      </c>
    </row>
    <row r="609" spans="1:3" x14ac:dyDescent="0.25">
      <c r="A609" s="103" t="s">
        <v>520</v>
      </c>
      <c r="B609" s="103" t="s">
        <v>558</v>
      </c>
      <c r="C609" s="103">
        <v>9</v>
      </c>
    </row>
    <row r="610" spans="1:3" x14ac:dyDescent="0.25">
      <c r="A610" s="103" t="s">
        <v>520</v>
      </c>
      <c r="B610" s="103" t="s">
        <v>557</v>
      </c>
      <c r="C610" s="103">
        <v>8</v>
      </c>
    </row>
    <row r="611" spans="1:3" x14ac:dyDescent="0.25">
      <c r="A611" s="103" t="s">
        <v>520</v>
      </c>
      <c r="B611" s="103" t="s">
        <v>556</v>
      </c>
      <c r="C611" s="103">
        <v>6.8</v>
      </c>
    </row>
    <row r="612" spans="1:3" x14ac:dyDescent="0.25">
      <c r="A612" s="103" t="s">
        <v>520</v>
      </c>
      <c r="B612" s="103" t="s">
        <v>559</v>
      </c>
      <c r="C612" s="103">
        <v>3.5</v>
      </c>
    </row>
    <row r="613" spans="1:3" x14ac:dyDescent="0.25">
      <c r="A613" s="103" t="s">
        <v>520</v>
      </c>
      <c r="B613" s="103" t="s">
        <v>560</v>
      </c>
      <c r="C613" s="103">
        <v>5</v>
      </c>
    </row>
    <row r="614" spans="1:3" x14ac:dyDescent="0.25">
      <c r="A614" s="103" t="s">
        <v>520</v>
      </c>
      <c r="B614" s="103" t="s">
        <v>561</v>
      </c>
      <c r="C614" s="103">
        <v>7</v>
      </c>
    </row>
    <row r="615" spans="1:3" x14ac:dyDescent="0.25">
      <c r="A615" s="103" t="s">
        <v>520</v>
      </c>
      <c r="B615" s="103" t="s">
        <v>564</v>
      </c>
      <c r="C615" s="103">
        <v>8</v>
      </c>
    </row>
    <row r="616" spans="1:3" x14ac:dyDescent="0.25">
      <c r="A616" s="103" t="s">
        <v>520</v>
      </c>
      <c r="B616" s="103" t="s">
        <v>563</v>
      </c>
      <c r="C616" s="103">
        <v>5</v>
      </c>
    </row>
    <row r="617" spans="1:3" x14ac:dyDescent="0.25">
      <c r="A617" s="103" t="s">
        <v>520</v>
      </c>
      <c r="B617" s="103" t="s">
        <v>562</v>
      </c>
      <c r="C617" s="103">
        <v>17.5</v>
      </c>
    </row>
    <row r="618" spans="1:3" x14ac:dyDescent="0.25">
      <c r="A618" s="103" t="s">
        <v>520</v>
      </c>
      <c r="B618" s="103" t="s">
        <v>565</v>
      </c>
      <c r="C618" s="103">
        <v>4.5</v>
      </c>
    </row>
    <row r="619" spans="1:3" x14ac:dyDescent="0.25">
      <c r="A619" s="103" t="s">
        <v>520</v>
      </c>
      <c r="B619" s="103" t="s">
        <v>566</v>
      </c>
      <c r="C619" s="103">
        <v>8</v>
      </c>
    </row>
    <row r="620" spans="1:3" x14ac:dyDescent="0.25">
      <c r="A620" s="103" t="s">
        <v>520</v>
      </c>
      <c r="B620" s="103" t="s">
        <v>567</v>
      </c>
      <c r="C620" s="103">
        <v>4.5</v>
      </c>
    </row>
    <row r="621" spans="1:3" x14ac:dyDescent="0.25">
      <c r="A621" s="103" t="s">
        <v>520</v>
      </c>
      <c r="B621" s="103" t="s">
        <v>568</v>
      </c>
      <c r="C621" s="103">
        <v>4</v>
      </c>
    </row>
    <row r="622" spans="1:3" x14ac:dyDescent="0.25">
      <c r="A622" s="103" t="s">
        <v>520</v>
      </c>
      <c r="B622" s="103" t="s">
        <v>569</v>
      </c>
      <c r="C622" s="103">
        <v>1.8</v>
      </c>
    </row>
    <row r="623" spans="1:3" x14ac:dyDescent="0.25">
      <c r="A623" s="103" t="s">
        <v>520</v>
      </c>
      <c r="B623" s="103" t="s">
        <v>570</v>
      </c>
      <c r="C623" s="103">
        <v>7.3</v>
      </c>
    </row>
    <row r="624" spans="1:3" x14ac:dyDescent="0.25">
      <c r="A624" s="103" t="s">
        <v>520</v>
      </c>
      <c r="B624" s="103" t="s">
        <v>572</v>
      </c>
      <c r="C624" s="103">
        <v>7.3</v>
      </c>
    </row>
    <row r="625" spans="1:3" x14ac:dyDescent="0.25">
      <c r="A625" s="103" t="s">
        <v>520</v>
      </c>
      <c r="B625" s="103" t="s">
        <v>573</v>
      </c>
      <c r="C625" s="103">
        <v>5.8</v>
      </c>
    </row>
    <row r="626" spans="1:3" x14ac:dyDescent="0.25">
      <c r="A626" s="103" t="s">
        <v>520</v>
      </c>
      <c r="B626" s="103" t="s">
        <v>574</v>
      </c>
      <c r="C626" s="103">
        <v>3.8</v>
      </c>
    </row>
    <row r="627" spans="1:3" x14ac:dyDescent="0.25">
      <c r="A627" s="103" t="s">
        <v>520</v>
      </c>
      <c r="B627" s="103" t="s">
        <v>571</v>
      </c>
      <c r="C627" s="103">
        <v>4.3</v>
      </c>
    </row>
    <row r="628" spans="1:3" x14ac:dyDescent="0.25">
      <c r="A628" s="103" t="s">
        <v>520</v>
      </c>
      <c r="B628" s="103" t="s">
        <v>575</v>
      </c>
      <c r="C628" s="103">
        <v>3</v>
      </c>
    </row>
    <row r="629" spans="1:3" x14ac:dyDescent="0.25">
      <c r="A629" s="103" t="s">
        <v>520</v>
      </c>
      <c r="B629" s="103" t="s">
        <v>577</v>
      </c>
      <c r="C629" s="103">
        <v>3.3</v>
      </c>
    </row>
    <row r="630" spans="1:3" x14ac:dyDescent="0.25">
      <c r="A630" s="103" t="s">
        <v>520</v>
      </c>
      <c r="B630" s="103" t="s">
        <v>576</v>
      </c>
      <c r="C630" s="103">
        <v>4</v>
      </c>
    </row>
    <row r="631" spans="1:3" x14ac:dyDescent="0.25">
      <c r="A631" s="103" t="s">
        <v>520</v>
      </c>
      <c r="B631" s="103" t="s">
        <v>578</v>
      </c>
      <c r="C631" s="103">
        <v>3</v>
      </c>
    </row>
    <row r="632" spans="1:3" x14ac:dyDescent="0.25">
      <c r="A632" s="103" t="s">
        <v>520</v>
      </c>
      <c r="B632" s="103" t="s">
        <v>579</v>
      </c>
      <c r="C632" s="103">
        <v>3</v>
      </c>
    </row>
    <row r="633" spans="1:3" x14ac:dyDescent="0.25">
      <c r="A633" s="103" t="s">
        <v>520</v>
      </c>
      <c r="B633" s="103" t="s">
        <v>580</v>
      </c>
      <c r="C633" s="103">
        <v>5</v>
      </c>
    </row>
    <row r="634" spans="1:3" x14ac:dyDescent="0.25">
      <c r="A634" s="103" t="s">
        <v>520</v>
      </c>
      <c r="B634" s="103" t="s">
        <v>581</v>
      </c>
      <c r="C634" s="103">
        <v>1.8</v>
      </c>
    </row>
    <row r="635" spans="1:3" x14ac:dyDescent="0.25">
      <c r="A635" s="103" t="s">
        <v>520</v>
      </c>
      <c r="B635" s="103" t="s">
        <v>582</v>
      </c>
      <c r="C635" s="103">
        <v>2.8</v>
      </c>
    </row>
    <row r="636" spans="1:3" x14ac:dyDescent="0.25">
      <c r="A636" s="103" t="s">
        <v>520</v>
      </c>
      <c r="B636" s="103" t="s">
        <v>583</v>
      </c>
      <c r="C636" s="103">
        <v>4.5</v>
      </c>
    </row>
    <row r="637" spans="1:3" x14ac:dyDescent="0.25">
      <c r="A637" s="103" t="s">
        <v>520</v>
      </c>
      <c r="B637" s="103" t="s">
        <v>584</v>
      </c>
      <c r="C637" s="103">
        <v>6.5</v>
      </c>
    </row>
    <row r="638" spans="1:3" x14ac:dyDescent="0.25">
      <c r="A638" s="103" t="s">
        <v>520</v>
      </c>
      <c r="B638" s="103" t="s">
        <v>586</v>
      </c>
      <c r="C638" s="103">
        <v>2.5</v>
      </c>
    </row>
    <row r="639" spans="1:3" x14ac:dyDescent="0.25">
      <c r="A639" s="103" t="s">
        <v>520</v>
      </c>
      <c r="B639" s="103" t="s">
        <v>585</v>
      </c>
      <c r="C639" s="103">
        <v>4.3</v>
      </c>
    </row>
    <row r="640" spans="1:3" x14ac:dyDescent="0.25">
      <c r="A640" s="103" t="s">
        <v>520</v>
      </c>
      <c r="B640" s="103" t="s">
        <v>587</v>
      </c>
      <c r="C640" s="103">
        <v>4</v>
      </c>
    </row>
    <row r="641" spans="1:3" x14ac:dyDescent="0.25">
      <c r="A641" s="103" t="s">
        <v>520</v>
      </c>
      <c r="B641" s="103" t="s">
        <v>588</v>
      </c>
      <c r="C641" s="103">
        <v>7.5</v>
      </c>
    </row>
    <row r="642" spans="1:3" x14ac:dyDescent="0.25">
      <c r="A642" s="103" t="s">
        <v>520</v>
      </c>
      <c r="B642" s="103" t="s">
        <v>590</v>
      </c>
      <c r="C642" s="103">
        <v>2.5</v>
      </c>
    </row>
    <row r="643" spans="1:3" x14ac:dyDescent="0.25">
      <c r="A643" s="103" t="s">
        <v>520</v>
      </c>
      <c r="B643" s="103" t="s">
        <v>591</v>
      </c>
      <c r="C643" s="103">
        <v>4.5</v>
      </c>
    </row>
    <row r="644" spans="1:3" x14ac:dyDescent="0.25">
      <c r="A644" s="103" t="s">
        <v>520</v>
      </c>
      <c r="B644" s="103" t="s">
        <v>592</v>
      </c>
      <c r="C644" s="103">
        <v>3.3</v>
      </c>
    </row>
    <row r="645" spans="1:3" x14ac:dyDescent="0.25">
      <c r="A645" s="103" t="s">
        <v>520</v>
      </c>
      <c r="B645" s="103" t="s">
        <v>593</v>
      </c>
      <c r="C645" s="103">
        <v>3</v>
      </c>
    </row>
    <row r="646" spans="1:3" x14ac:dyDescent="0.25">
      <c r="A646" s="103" t="s">
        <v>520</v>
      </c>
      <c r="B646" s="103" t="s">
        <v>595</v>
      </c>
      <c r="C646" s="103">
        <v>2.5</v>
      </c>
    </row>
    <row r="647" spans="1:3" x14ac:dyDescent="0.25">
      <c r="A647" s="103" t="s">
        <v>520</v>
      </c>
      <c r="B647" s="103" t="s">
        <v>596</v>
      </c>
      <c r="C647" s="103">
        <v>2.5</v>
      </c>
    </row>
    <row r="648" spans="1:3" x14ac:dyDescent="0.25">
      <c r="A648" s="103" t="s">
        <v>520</v>
      </c>
      <c r="B648" s="103" t="s">
        <v>598</v>
      </c>
      <c r="C648" s="103">
        <v>4</v>
      </c>
    </row>
    <row r="649" spans="1:3" x14ac:dyDescent="0.25">
      <c r="A649" s="103" t="s">
        <v>520</v>
      </c>
      <c r="B649" s="103" t="s">
        <v>597</v>
      </c>
      <c r="C649" s="103">
        <v>1.3</v>
      </c>
    </row>
    <row r="650" spans="1:3" x14ac:dyDescent="0.25">
      <c r="A650" s="103" t="s">
        <v>520</v>
      </c>
      <c r="B650" s="103" t="s">
        <v>599</v>
      </c>
      <c r="C650" s="103">
        <v>2.2999999999999998</v>
      </c>
    </row>
    <row r="651" spans="1:3" x14ac:dyDescent="0.25">
      <c r="A651" s="103" t="s">
        <v>520</v>
      </c>
      <c r="B651" s="103" t="s">
        <v>594</v>
      </c>
      <c r="C651" s="103">
        <v>2</v>
      </c>
    </row>
    <row r="652" spans="1:3" x14ac:dyDescent="0.25">
      <c r="A652" s="103" t="s">
        <v>520</v>
      </c>
      <c r="B652" s="103" t="s">
        <v>600</v>
      </c>
      <c r="C652" s="103">
        <v>2</v>
      </c>
    </row>
    <row r="653" spans="1:3" x14ac:dyDescent="0.25">
      <c r="A653" s="103" t="s">
        <v>520</v>
      </c>
      <c r="B653" s="103" t="s">
        <v>604</v>
      </c>
      <c r="C653" s="103">
        <v>6.5</v>
      </c>
    </row>
    <row r="654" spans="1:3" x14ac:dyDescent="0.25">
      <c r="A654" s="103" t="s">
        <v>520</v>
      </c>
      <c r="B654" s="103" t="s">
        <v>601</v>
      </c>
      <c r="C654" s="103">
        <v>7.8</v>
      </c>
    </row>
    <row r="655" spans="1:3" x14ac:dyDescent="0.25">
      <c r="A655" s="103" t="s">
        <v>520</v>
      </c>
      <c r="B655" s="103" t="s">
        <v>603</v>
      </c>
      <c r="C655" s="103">
        <v>5</v>
      </c>
    </row>
    <row r="656" spans="1:3" x14ac:dyDescent="0.25">
      <c r="A656" s="103" t="s">
        <v>520</v>
      </c>
      <c r="B656" s="103" t="s">
        <v>602</v>
      </c>
      <c r="C656" s="103">
        <v>8.8000000000000007</v>
      </c>
    </row>
    <row r="657" spans="1:3" x14ac:dyDescent="0.25">
      <c r="A657" s="103" t="s">
        <v>520</v>
      </c>
      <c r="B657" s="103" t="s">
        <v>606</v>
      </c>
      <c r="C657" s="103">
        <v>1.5</v>
      </c>
    </row>
    <row r="658" spans="1:3" x14ac:dyDescent="0.25">
      <c r="A658" s="103" t="s">
        <v>520</v>
      </c>
      <c r="B658" s="105" t="s">
        <v>605</v>
      </c>
      <c r="C658" s="103">
        <v>1.5</v>
      </c>
    </row>
    <row r="659" spans="1:3" x14ac:dyDescent="0.25">
      <c r="A659" s="103" t="s">
        <v>520</v>
      </c>
      <c r="B659" s="103" t="s">
        <v>607</v>
      </c>
      <c r="C659" s="103">
        <v>2.5</v>
      </c>
    </row>
    <row r="660" spans="1:3" x14ac:dyDescent="0.25">
      <c r="A660" s="103" t="s">
        <v>520</v>
      </c>
      <c r="B660" s="103" t="s">
        <v>608</v>
      </c>
      <c r="C660" s="103">
        <v>2.8</v>
      </c>
    </row>
    <row r="661" spans="1:3" x14ac:dyDescent="0.25">
      <c r="A661" s="103" t="s">
        <v>520</v>
      </c>
      <c r="B661" s="103" t="s">
        <v>589</v>
      </c>
      <c r="C661" s="103">
        <v>12</v>
      </c>
    </row>
    <row r="662" spans="1:3" x14ac:dyDescent="0.25">
      <c r="A662" s="103" t="s">
        <v>520</v>
      </c>
      <c r="B662" s="103" t="s">
        <v>609</v>
      </c>
      <c r="C662" s="103">
        <v>3</v>
      </c>
    </row>
    <row r="663" spans="1:3" x14ac:dyDescent="0.25">
      <c r="A663" s="103" t="s">
        <v>520</v>
      </c>
      <c r="B663" s="103" t="s">
        <v>610</v>
      </c>
      <c r="C663" s="103">
        <v>3</v>
      </c>
    </row>
    <row r="664" spans="1:3" x14ac:dyDescent="0.25">
      <c r="A664" s="103" t="s">
        <v>520</v>
      </c>
      <c r="B664" s="103" t="s">
        <v>612</v>
      </c>
      <c r="C664" s="103">
        <v>3.5</v>
      </c>
    </row>
    <row r="665" spans="1:3" x14ac:dyDescent="0.25">
      <c r="A665" s="103" t="s">
        <v>520</v>
      </c>
      <c r="B665" s="103" t="s">
        <v>611</v>
      </c>
      <c r="C665" s="103">
        <v>4.5</v>
      </c>
    </row>
    <row r="666" spans="1:3" x14ac:dyDescent="0.25">
      <c r="A666" s="103" t="s">
        <v>520</v>
      </c>
      <c r="B666" s="103" t="s">
        <v>613</v>
      </c>
      <c r="C666" s="103">
        <v>4.5</v>
      </c>
    </row>
    <row r="667" spans="1:3" x14ac:dyDescent="0.25">
      <c r="A667" s="103" t="s">
        <v>520</v>
      </c>
      <c r="B667" s="103" t="s">
        <v>614</v>
      </c>
      <c r="C667" s="103">
        <v>5.3</v>
      </c>
    </row>
    <row r="668" spans="1:3" x14ac:dyDescent="0.25">
      <c r="A668" s="103" t="s">
        <v>520</v>
      </c>
      <c r="B668" s="103" t="s">
        <v>615</v>
      </c>
      <c r="C668" s="103">
        <v>8.3000000000000007</v>
      </c>
    </row>
    <row r="669" spans="1:3" x14ac:dyDescent="0.25">
      <c r="A669" s="103" t="s">
        <v>520</v>
      </c>
      <c r="B669" s="103" t="s">
        <v>616</v>
      </c>
      <c r="C669" s="103">
        <v>2.2999999999999998</v>
      </c>
    </row>
    <row r="670" spans="1:3" x14ac:dyDescent="0.25">
      <c r="A670" s="103" t="s">
        <v>520</v>
      </c>
      <c r="B670" s="103" t="s">
        <v>617</v>
      </c>
      <c r="C670" s="103">
        <v>2.5</v>
      </c>
    </row>
    <row r="671" spans="1:3" x14ac:dyDescent="0.25">
      <c r="A671" s="103" t="s">
        <v>520</v>
      </c>
      <c r="B671" s="103" t="s">
        <v>618</v>
      </c>
      <c r="C671" s="103">
        <v>1.8</v>
      </c>
    </row>
    <row r="672" spans="1:3" x14ac:dyDescent="0.25">
      <c r="A672" s="103" t="s">
        <v>520</v>
      </c>
      <c r="B672" s="103" t="s">
        <v>619</v>
      </c>
      <c r="C672" s="103">
        <v>2.5</v>
      </c>
    </row>
    <row r="673" spans="1:3" x14ac:dyDescent="0.25">
      <c r="A673" s="103" t="s">
        <v>520</v>
      </c>
      <c r="B673" s="103" t="s">
        <v>620</v>
      </c>
      <c r="C673" s="103">
        <v>3.5</v>
      </c>
    </row>
    <row r="674" spans="1:3" x14ac:dyDescent="0.25">
      <c r="A674" s="103" t="s">
        <v>520</v>
      </c>
      <c r="B674" s="103" t="s">
        <v>621</v>
      </c>
      <c r="C674" s="103">
        <v>2</v>
      </c>
    </row>
    <row r="675" spans="1:3" x14ac:dyDescent="0.25">
      <c r="A675" s="103" t="s">
        <v>520</v>
      </c>
      <c r="B675" s="103" t="s">
        <v>622</v>
      </c>
      <c r="C675" s="103">
        <v>4</v>
      </c>
    </row>
    <row r="676" spans="1:3" x14ac:dyDescent="0.25">
      <c r="A676" s="103" t="s">
        <v>520</v>
      </c>
      <c r="B676" s="103" t="s">
        <v>623</v>
      </c>
      <c r="C676" s="103">
        <v>6.5</v>
      </c>
    </row>
    <row r="677" spans="1:3" x14ac:dyDescent="0.25">
      <c r="A677" s="103" t="s">
        <v>520</v>
      </c>
      <c r="B677" s="103" t="s">
        <v>624</v>
      </c>
      <c r="C677" s="103">
        <v>2</v>
      </c>
    </row>
    <row r="678" spans="1:3" x14ac:dyDescent="0.25">
      <c r="A678" s="103" t="s">
        <v>520</v>
      </c>
      <c r="B678" s="103" t="s">
        <v>625</v>
      </c>
      <c r="C678" s="103">
        <v>1.3</v>
      </c>
    </row>
    <row r="679" spans="1:3" x14ac:dyDescent="0.25">
      <c r="A679" s="103" t="s">
        <v>520</v>
      </c>
      <c r="B679" s="103" t="s">
        <v>626</v>
      </c>
      <c r="C679" s="103">
        <v>6.3</v>
      </c>
    </row>
    <row r="680" spans="1:3" x14ac:dyDescent="0.25">
      <c r="A680" s="103" t="s">
        <v>520</v>
      </c>
      <c r="B680" s="103" t="s">
        <v>627</v>
      </c>
      <c r="C680" s="103">
        <v>8</v>
      </c>
    </row>
    <row r="681" spans="1:3" x14ac:dyDescent="0.25">
      <c r="A681" s="103" t="s">
        <v>520</v>
      </c>
      <c r="B681" s="103" t="s">
        <v>631</v>
      </c>
      <c r="C681" s="103">
        <v>3.5</v>
      </c>
    </row>
    <row r="682" spans="1:3" x14ac:dyDescent="0.25">
      <c r="A682" s="103" t="s">
        <v>520</v>
      </c>
      <c r="B682" s="103" t="s">
        <v>629</v>
      </c>
      <c r="C682" s="103">
        <v>3.5</v>
      </c>
    </row>
    <row r="683" spans="1:3" x14ac:dyDescent="0.25">
      <c r="A683" s="103" t="s">
        <v>520</v>
      </c>
      <c r="B683" s="103" t="s">
        <v>630</v>
      </c>
      <c r="C683" s="103">
        <v>4.3</v>
      </c>
    </row>
    <row r="684" spans="1:3" x14ac:dyDescent="0.25">
      <c r="A684" s="103" t="s">
        <v>520</v>
      </c>
      <c r="B684" s="103" t="s">
        <v>628</v>
      </c>
      <c r="C684" s="103">
        <v>2</v>
      </c>
    </row>
    <row r="685" spans="1:3" x14ac:dyDescent="0.25">
      <c r="A685" s="103" t="s">
        <v>520</v>
      </c>
      <c r="B685" s="103" t="s">
        <v>640</v>
      </c>
      <c r="C685" s="103">
        <v>8.5</v>
      </c>
    </row>
    <row r="686" spans="1:3" x14ac:dyDescent="0.25">
      <c r="A686" s="103" t="s">
        <v>520</v>
      </c>
      <c r="B686" s="103" t="s">
        <v>637</v>
      </c>
      <c r="C686" s="103">
        <v>5</v>
      </c>
    </row>
    <row r="687" spans="1:3" x14ac:dyDescent="0.25">
      <c r="A687" s="103" t="s">
        <v>520</v>
      </c>
      <c r="B687" s="103" t="s">
        <v>638</v>
      </c>
      <c r="C687" s="103">
        <v>6.5</v>
      </c>
    </row>
    <row r="688" spans="1:3" x14ac:dyDescent="0.25">
      <c r="A688" s="103" t="s">
        <v>520</v>
      </c>
      <c r="B688" s="103" t="s">
        <v>639</v>
      </c>
      <c r="C688" s="103">
        <v>7.5</v>
      </c>
    </row>
    <row r="689" spans="1:3" x14ac:dyDescent="0.25">
      <c r="A689" s="103" t="s">
        <v>520</v>
      </c>
      <c r="B689" s="103" t="s">
        <v>633</v>
      </c>
      <c r="C689" s="103">
        <v>3.8</v>
      </c>
    </row>
    <row r="690" spans="1:3" x14ac:dyDescent="0.25">
      <c r="A690" s="103" t="s">
        <v>520</v>
      </c>
      <c r="B690" s="103" t="s">
        <v>634</v>
      </c>
      <c r="C690" s="103">
        <v>4.5</v>
      </c>
    </row>
    <row r="691" spans="1:3" x14ac:dyDescent="0.25">
      <c r="A691" s="103" t="s">
        <v>520</v>
      </c>
      <c r="B691" s="103" t="s">
        <v>636</v>
      </c>
      <c r="C691" s="103">
        <v>4.8</v>
      </c>
    </row>
    <row r="692" spans="1:3" x14ac:dyDescent="0.25">
      <c r="A692" s="103" t="s">
        <v>520</v>
      </c>
      <c r="B692" s="103" t="s">
        <v>632</v>
      </c>
      <c r="C692" s="103">
        <v>3</v>
      </c>
    </row>
    <row r="693" spans="1:3" x14ac:dyDescent="0.25">
      <c r="A693" s="103" t="s">
        <v>520</v>
      </c>
      <c r="B693" s="103" t="s">
        <v>635</v>
      </c>
      <c r="C693" s="103">
        <v>3.5</v>
      </c>
    </row>
    <row r="694" spans="1:3" x14ac:dyDescent="0.25">
      <c r="A694" s="103" t="s">
        <v>520</v>
      </c>
      <c r="B694" s="103" t="s">
        <v>641</v>
      </c>
      <c r="C694" s="103">
        <v>3</v>
      </c>
    </row>
    <row r="695" spans="1:3" x14ac:dyDescent="0.25">
      <c r="A695" s="103" t="s">
        <v>471</v>
      </c>
      <c r="B695" s="103" t="s">
        <v>472</v>
      </c>
      <c r="C695" s="103">
        <v>1.5</v>
      </c>
    </row>
    <row r="696" spans="1:3" x14ac:dyDescent="0.25">
      <c r="A696" s="103" t="s">
        <v>471</v>
      </c>
      <c r="B696" s="103" t="s">
        <v>473</v>
      </c>
      <c r="C696" s="103">
        <v>2.5</v>
      </c>
    </row>
    <row r="697" spans="1:3" x14ac:dyDescent="0.25">
      <c r="A697" s="103" t="s">
        <v>471</v>
      </c>
      <c r="B697" s="103" t="s">
        <v>474</v>
      </c>
      <c r="C697" s="103">
        <v>1.5</v>
      </c>
    </row>
    <row r="698" spans="1:3" x14ac:dyDescent="0.25">
      <c r="A698" s="103" t="s">
        <v>471</v>
      </c>
      <c r="B698" s="103" t="s">
        <v>475</v>
      </c>
      <c r="C698" s="103">
        <v>1.5</v>
      </c>
    </row>
    <row r="699" spans="1:3" x14ac:dyDescent="0.25">
      <c r="A699" s="103" t="s">
        <v>471</v>
      </c>
      <c r="B699" s="103" t="s">
        <v>476</v>
      </c>
      <c r="C699" s="103">
        <v>1.5</v>
      </c>
    </row>
    <row r="700" spans="1:3" x14ac:dyDescent="0.25">
      <c r="A700" s="103" t="s">
        <v>471</v>
      </c>
      <c r="B700" s="103" t="s">
        <v>477</v>
      </c>
      <c r="C700" s="103">
        <v>1.8</v>
      </c>
    </row>
    <row r="701" spans="1:3" x14ac:dyDescent="0.25">
      <c r="A701" s="103" t="s">
        <v>471</v>
      </c>
      <c r="B701" s="103" t="s">
        <v>478</v>
      </c>
      <c r="C701" s="103">
        <v>1</v>
      </c>
    </row>
    <row r="702" spans="1:3" x14ac:dyDescent="0.25">
      <c r="A702" s="103" t="s">
        <v>471</v>
      </c>
      <c r="B702" s="103" t="s">
        <v>479</v>
      </c>
      <c r="C702" s="103">
        <v>1.3</v>
      </c>
    </row>
    <row r="703" spans="1:3" x14ac:dyDescent="0.25">
      <c r="A703" s="103" t="s">
        <v>471</v>
      </c>
      <c r="B703" s="103" t="s">
        <v>480</v>
      </c>
      <c r="C703" s="103">
        <v>1.3</v>
      </c>
    </row>
    <row r="704" spans="1:3" x14ac:dyDescent="0.25">
      <c r="A704" s="103" t="s">
        <v>471</v>
      </c>
      <c r="B704" s="103" t="s">
        <v>481</v>
      </c>
      <c r="C704" s="103">
        <v>1</v>
      </c>
    </row>
    <row r="705" spans="1:3" x14ac:dyDescent="0.25">
      <c r="A705" s="103" t="s">
        <v>471</v>
      </c>
      <c r="B705" s="103" t="s">
        <v>482</v>
      </c>
      <c r="C705" s="103">
        <v>1.8</v>
      </c>
    </row>
    <row r="706" spans="1:3" x14ac:dyDescent="0.25">
      <c r="A706" s="103" t="s">
        <v>471</v>
      </c>
      <c r="B706" s="103" t="s">
        <v>483</v>
      </c>
      <c r="C706" s="103">
        <v>1.5</v>
      </c>
    </row>
    <row r="707" spans="1:3" x14ac:dyDescent="0.25">
      <c r="A707" s="103" t="s">
        <v>471</v>
      </c>
      <c r="B707" s="103" t="s">
        <v>484</v>
      </c>
      <c r="C707" s="103">
        <v>1.3</v>
      </c>
    </row>
    <row r="708" spans="1:3" x14ac:dyDescent="0.25">
      <c r="A708" s="103" t="s">
        <v>471</v>
      </c>
      <c r="B708" s="103" t="s">
        <v>485</v>
      </c>
      <c r="C708" s="103">
        <v>1.8</v>
      </c>
    </row>
    <row r="709" spans="1:3" x14ac:dyDescent="0.25">
      <c r="A709" s="103" t="s">
        <v>471</v>
      </c>
      <c r="B709" s="103" t="s">
        <v>486</v>
      </c>
      <c r="C709" s="103">
        <v>1.8</v>
      </c>
    </row>
    <row r="710" spans="1:3" x14ac:dyDescent="0.25">
      <c r="A710" s="103" t="s">
        <v>471</v>
      </c>
      <c r="B710" s="103" t="s">
        <v>487</v>
      </c>
      <c r="C710" s="103">
        <v>2.5</v>
      </c>
    </row>
    <row r="711" spans="1:3" x14ac:dyDescent="0.25">
      <c r="A711" s="103" t="s">
        <v>471</v>
      </c>
      <c r="B711" s="103" t="s">
        <v>488</v>
      </c>
      <c r="C711" s="103">
        <v>1.8</v>
      </c>
    </row>
    <row r="712" spans="1:3" x14ac:dyDescent="0.25">
      <c r="A712" s="103" t="s">
        <v>471</v>
      </c>
      <c r="B712" s="103" t="s">
        <v>489</v>
      </c>
      <c r="C712" s="103">
        <v>3</v>
      </c>
    </row>
    <row r="713" spans="1:3" x14ac:dyDescent="0.25">
      <c r="A713" s="103" t="s">
        <v>471</v>
      </c>
      <c r="B713" s="103" t="s">
        <v>490</v>
      </c>
      <c r="C713" s="103">
        <v>2.5</v>
      </c>
    </row>
    <row r="714" spans="1:3" x14ac:dyDescent="0.25">
      <c r="A714" s="103" t="s">
        <v>471</v>
      </c>
      <c r="B714" s="103" t="s">
        <v>491</v>
      </c>
      <c r="C714" s="103">
        <v>3.3</v>
      </c>
    </row>
    <row r="715" spans="1:3" x14ac:dyDescent="0.25">
      <c r="A715" s="103" t="s">
        <v>471</v>
      </c>
      <c r="B715" s="103" t="s">
        <v>492</v>
      </c>
      <c r="C715" s="103">
        <v>3.5</v>
      </c>
    </row>
    <row r="716" spans="1:3" x14ac:dyDescent="0.25">
      <c r="A716" s="103" t="s">
        <v>471</v>
      </c>
      <c r="B716" s="103" t="s">
        <v>493</v>
      </c>
      <c r="C716" s="103">
        <v>1.8</v>
      </c>
    </row>
    <row r="717" spans="1:3" x14ac:dyDescent="0.25">
      <c r="A717" s="103" t="s">
        <v>471</v>
      </c>
      <c r="B717" s="103" t="s">
        <v>494</v>
      </c>
      <c r="C717" s="103">
        <v>3</v>
      </c>
    </row>
    <row r="718" spans="1:3" x14ac:dyDescent="0.25">
      <c r="A718" s="103" t="s">
        <v>471</v>
      </c>
      <c r="B718" s="103" t="s">
        <v>495</v>
      </c>
      <c r="C718" s="103">
        <v>2</v>
      </c>
    </row>
    <row r="719" spans="1:3" x14ac:dyDescent="0.25">
      <c r="A719" s="103" t="s">
        <v>471</v>
      </c>
      <c r="B719" s="103" t="s">
        <v>496</v>
      </c>
      <c r="C719" s="103">
        <v>3.5</v>
      </c>
    </row>
    <row r="720" spans="1:3" x14ac:dyDescent="0.25">
      <c r="A720" s="103" t="s">
        <v>471</v>
      </c>
      <c r="B720" s="103" t="s">
        <v>497</v>
      </c>
      <c r="C720" s="103">
        <v>2.5</v>
      </c>
    </row>
    <row r="721" spans="1:3" x14ac:dyDescent="0.25">
      <c r="A721" s="103" t="s">
        <v>471</v>
      </c>
      <c r="B721" s="103" t="s">
        <v>498</v>
      </c>
      <c r="C721" s="103">
        <v>1.5</v>
      </c>
    </row>
    <row r="722" spans="1:3" x14ac:dyDescent="0.25">
      <c r="A722" s="103" t="s">
        <v>499</v>
      </c>
      <c r="B722" s="103" t="s">
        <v>500</v>
      </c>
      <c r="C722" s="103">
        <v>1.8</v>
      </c>
    </row>
    <row r="723" spans="1:3" x14ac:dyDescent="0.25">
      <c r="A723" s="103" t="s">
        <v>499</v>
      </c>
      <c r="B723" s="103" t="s">
        <v>501</v>
      </c>
      <c r="C723" s="103">
        <v>2.2999999999999998</v>
      </c>
    </row>
    <row r="724" spans="1:3" x14ac:dyDescent="0.25">
      <c r="A724" s="103" t="s">
        <v>499</v>
      </c>
      <c r="B724" s="103" t="s">
        <v>502</v>
      </c>
      <c r="C724" s="103">
        <v>2.2999999999999998</v>
      </c>
    </row>
    <row r="725" spans="1:3" x14ac:dyDescent="0.25">
      <c r="A725" s="103" t="s">
        <v>499</v>
      </c>
      <c r="B725" s="103" t="s">
        <v>503</v>
      </c>
      <c r="C725" s="103">
        <v>2.5</v>
      </c>
    </row>
    <row r="726" spans="1:3" x14ac:dyDescent="0.25">
      <c r="A726" s="103" t="s">
        <v>499</v>
      </c>
      <c r="B726" s="103" t="s">
        <v>504</v>
      </c>
      <c r="C726" s="103">
        <v>3.8</v>
      </c>
    </row>
    <row r="727" spans="1:3" x14ac:dyDescent="0.25">
      <c r="A727" s="103" t="s">
        <v>499</v>
      </c>
      <c r="B727" s="103" t="s">
        <v>505</v>
      </c>
      <c r="C727" s="103">
        <v>3</v>
      </c>
    </row>
    <row r="728" spans="1:3" x14ac:dyDescent="0.25">
      <c r="A728" s="103" t="s">
        <v>499</v>
      </c>
      <c r="B728" s="103" t="s">
        <v>506</v>
      </c>
      <c r="C728" s="103">
        <v>2</v>
      </c>
    </row>
    <row r="729" spans="1:3" x14ac:dyDescent="0.25">
      <c r="A729" s="103" t="s">
        <v>499</v>
      </c>
      <c r="B729" s="103" t="s">
        <v>507</v>
      </c>
      <c r="C729" s="103">
        <v>1.8</v>
      </c>
    </row>
    <row r="730" spans="1:3" x14ac:dyDescent="0.25">
      <c r="A730" s="103" t="s">
        <v>499</v>
      </c>
      <c r="B730" s="103" t="s">
        <v>508</v>
      </c>
      <c r="C730" s="103">
        <v>2.2999999999999998</v>
      </c>
    </row>
    <row r="731" spans="1:3" x14ac:dyDescent="0.25">
      <c r="A731" s="103" t="s">
        <v>499</v>
      </c>
      <c r="B731" s="103" t="s">
        <v>509</v>
      </c>
      <c r="C731" s="103">
        <v>2</v>
      </c>
    </row>
    <row r="732" spans="1:3" x14ac:dyDescent="0.25">
      <c r="A732" s="103" t="s">
        <v>499</v>
      </c>
      <c r="B732" s="103" t="s">
        <v>510</v>
      </c>
      <c r="C732" s="103">
        <v>2</v>
      </c>
    </row>
    <row r="733" spans="1:3" x14ac:dyDescent="0.25">
      <c r="A733" s="103" t="s">
        <v>499</v>
      </c>
      <c r="B733" s="103" t="s">
        <v>511</v>
      </c>
      <c r="C733" s="103">
        <v>3.5</v>
      </c>
    </row>
    <row r="734" spans="1:3" x14ac:dyDescent="0.25">
      <c r="A734" s="103" t="s">
        <v>499</v>
      </c>
      <c r="B734" s="103" t="s">
        <v>512</v>
      </c>
      <c r="C734" s="103">
        <v>1.8</v>
      </c>
    </row>
    <row r="735" spans="1:3" x14ac:dyDescent="0.25">
      <c r="A735" s="103" t="s">
        <v>499</v>
      </c>
      <c r="B735" s="103" t="s">
        <v>513</v>
      </c>
      <c r="C735" s="103">
        <v>2.5</v>
      </c>
    </row>
    <row r="736" spans="1:3" x14ac:dyDescent="0.25">
      <c r="A736" s="103" t="s">
        <v>499</v>
      </c>
      <c r="B736" s="103" t="s">
        <v>514</v>
      </c>
      <c r="C736" s="103">
        <v>1.8</v>
      </c>
    </row>
    <row r="737" spans="1:3" x14ac:dyDescent="0.25">
      <c r="A737" s="103" t="s">
        <v>499</v>
      </c>
      <c r="B737" s="103" t="s">
        <v>515</v>
      </c>
      <c r="C737" s="103">
        <v>2</v>
      </c>
    </row>
    <row r="738" spans="1:3" x14ac:dyDescent="0.25">
      <c r="A738" s="103" t="s">
        <v>499</v>
      </c>
      <c r="B738" s="103" t="s">
        <v>516</v>
      </c>
      <c r="C738" s="103">
        <v>3</v>
      </c>
    </row>
    <row r="739" spans="1:3" x14ac:dyDescent="0.25">
      <c r="A739" s="103" t="s">
        <v>499</v>
      </c>
      <c r="B739" s="103" t="s">
        <v>517</v>
      </c>
      <c r="C739" s="103">
        <v>4</v>
      </c>
    </row>
    <row r="740" spans="1:3" x14ac:dyDescent="0.25">
      <c r="A740" s="103" t="s">
        <v>499</v>
      </c>
      <c r="B740" s="103" t="s">
        <v>518</v>
      </c>
      <c r="C740" s="103">
        <v>5.5</v>
      </c>
    </row>
    <row r="741" spans="1:3" x14ac:dyDescent="0.25">
      <c r="A741" s="103" t="s">
        <v>499</v>
      </c>
      <c r="B741" s="103" t="s">
        <v>519</v>
      </c>
      <c r="C741" s="103">
        <v>3.5</v>
      </c>
    </row>
    <row r="742" spans="1:3" x14ac:dyDescent="0.25">
      <c r="A742" s="103" t="s">
        <v>643</v>
      </c>
      <c r="B742" s="103" t="s">
        <v>644</v>
      </c>
      <c r="C742" s="103">
        <v>2.5</v>
      </c>
    </row>
    <row r="743" spans="1:3" x14ac:dyDescent="0.25">
      <c r="A743" s="103" t="s">
        <v>643</v>
      </c>
      <c r="B743" s="103" t="s">
        <v>645</v>
      </c>
      <c r="C743" s="103">
        <v>1.3</v>
      </c>
    </row>
    <row r="744" spans="1:3" x14ac:dyDescent="0.25">
      <c r="A744" s="103" t="s">
        <v>643</v>
      </c>
      <c r="B744" s="103" t="s">
        <v>646</v>
      </c>
      <c r="C744" s="103">
        <v>1.3</v>
      </c>
    </row>
    <row r="745" spans="1:3" x14ac:dyDescent="0.25">
      <c r="A745" s="103" t="s">
        <v>643</v>
      </c>
      <c r="B745" s="103" t="s">
        <v>647</v>
      </c>
      <c r="C745" s="103">
        <v>1.8</v>
      </c>
    </row>
    <row r="746" spans="1:3" x14ac:dyDescent="0.25">
      <c r="A746" s="103" t="s">
        <v>643</v>
      </c>
      <c r="B746" s="103" t="s">
        <v>648</v>
      </c>
      <c r="C746" s="103">
        <v>3.5</v>
      </c>
    </row>
    <row r="747" spans="1:3" x14ac:dyDescent="0.25">
      <c r="A747" s="103" t="s">
        <v>643</v>
      </c>
      <c r="B747" s="103" t="s">
        <v>649</v>
      </c>
      <c r="C747" s="103">
        <v>6.3</v>
      </c>
    </row>
    <row r="748" spans="1:3" x14ac:dyDescent="0.25">
      <c r="A748" s="103" t="s">
        <v>643</v>
      </c>
      <c r="B748" s="103" t="s">
        <v>650</v>
      </c>
      <c r="C748" s="103">
        <v>6</v>
      </c>
    </row>
    <row r="749" spans="1:3" x14ac:dyDescent="0.25">
      <c r="A749" s="103" t="s">
        <v>643</v>
      </c>
      <c r="B749" s="103" t="s">
        <v>651</v>
      </c>
      <c r="C749" s="103">
        <v>2.5</v>
      </c>
    </row>
    <row r="750" spans="1:3" x14ac:dyDescent="0.25">
      <c r="A750" s="103" t="s">
        <v>643</v>
      </c>
      <c r="B750" s="103" t="s">
        <v>652</v>
      </c>
      <c r="C750" s="103">
        <v>3.5</v>
      </c>
    </row>
  </sheetData>
  <sortState xmlns:xlrd2="http://schemas.microsoft.com/office/spreadsheetml/2017/richdata2" ref="A2:C694">
    <sortCondition ref="A33:A694"/>
    <sortCondition ref="B33:B694"/>
    <sortCondition ref="C33:C694"/>
  </sortState>
  <mergeCells count="1">
    <mergeCell ref="A358:C35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A6E02-D6F3-49BA-B708-5E645FD67CD9}">
  <sheetPr codeName="Sheet4"/>
  <dimension ref="A1:E2"/>
  <sheetViews>
    <sheetView workbookViewId="0"/>
  </sheetViews>
  <sheetFormatPr defaultRowHeight="15" x14ac:dyDescent="0.25"/>
  <sheetData>
    <row r="1" spans="1:5" x14ac:dyDescent="0.25">
      <c r="A1" t="s">
        <v>1124</v>
      </c>
      <c r="D1" t="s">
        <v>1123</v>
      </c>
      <c r="E1" t="s">
        <v>1116</v>
      </c>
    </row>
    <row r="2" spans="1:5" x14ac:dyDescent="0.25">
      <c r="A2" t="s">
        <v>1127</v>
      </c>
      <c r="B2" t="s">
        <v>1128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43BE9-8801-4AD5-A70B-BF9A2BDD7CC3}">
  <sheetPr codeName="Sheet5"/>
  <dimension ref="A1:H2"/>
  <sheetViews>
    <sheetView workbookViewId="0"/>
  </sheetViews>
  <sheetFormatPr defaultRowHeight="15" x14ac:dyDescent="0.25"/>
  <cols>
    <col min="1" max="3" width="7.5703125" bestFit="1" customWidth="1"/>
    <col min="5" max="8" width="7.5703125" bestFit="1" customWidth="1"/>
  </cols>
  <sheetData>
    <row r="1" spans="1:8" x14ac:dyDescent="0.25">
      <c r="A1" s="219" t="s">
        <v>1125</v>
      </c>
      <c r="B1" s="219" t="s">
        <v>1125</v>
      </c>
      <c r="C1" s="219" t="s">
        <v>1125</v>
      </c>
      <c r="D1" t="s">
        <v>1125</v>
      </c>
      <c r="E1" s="219" t="s">
        <v>1125</v>
      </c>
      <c r="F1" s="219" t="s">
        <v>1125</v>
      </c>
      <c r="G1" s="219" t="s">
        <v>1125</v>
      </c>
      <c r="H1" s="219" t="s">
        <v>1125</v>
      </c>
    </row>
    <row r="2" spans="1:8" x14ac:dyDescent="0.25">
      <c r="A2" s="219" t="s">
        <v>1126</v>
      </c>
      <c r="B2" s="219" t="s">
        <v>1126</v>
      </c>
      <c r="C2" s="219" t="s">
        <v>1126</v>
      </c>
      <c r="D2" t="s">
        <v>1126</v>
      </c>
      <c r="E2" s="219" t="s">
        <v>1126</v>
      </c>
      <c r="F2" s="219" t="s">
        <v>1126</v>
      </c>
      <c r="G2" s="219" t="s">
        <v>1126</v>
      </c>
      <c r="H2" s="219" t="s">
        <v>1126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Calorie Breakdown</vt:lpstr>
      <vt:lpstr>Studies - Protein-Carb-Fat</vt:lpstr>
      <vt:lpstr>METs</vt:lpstr>
      <vt:lpstr>_options1</vt:lpstr>
      <vt:lpstr>_options2</vt:lpstr>
      <vt:lpstr>_options3</vt:lpstr>
      <vt:lpstr>_options4</vt:lpstr>
      <vt:lpstr>_options5</vt:lpstr>
      <vt:lpstr>_options6</vt:lpstr>
      <vt:lpstr>_options7</vt:lpstr>
      <vt:lpstr>_options8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 Purses</cp:lastModifiedBy>
  <dcterms:created xsi:type="dcterms:W3CDTF">2019-10-21T12:26:08Z</dcterms:created>
  <dcterms:modified xsi:type="dcterms:W3CDTF">2021-02-08T18:47:49Z</dcterms:modified>
</cp:coreProperties>
</file>