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nhqcao\Desktop\Project_lab3\"/>
    </mc:Choice>
  </mc:AlternateContent>
  <bookViews>
    <workbookView xWindow="0" yWindow="0" windowWidth="7470" windowHeight="2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1" l="1"/>
  <c r="C92" i="1"/>
  <c r="B92" i="1"/>
  <c r="B91" i="1"/>
  <c r="D74" i="1" l="1"/>
  <c r="K110" i="1"/>
  <c r="K111" i="1"/>
  <c r="K112" i="1"/>
  <c r="K113" i="1"/>
  <c r="K114" i="1"/>
  <c r="K115" i="1"/>
  <c r="K116" i="1"/>
  <c r="K117" i="1"/>
  <c r="K100" i="1"/>
  <c r="K101" i="1"/>
  <c r="K102" i="1"/>
  <c r="K103" i="1"/>
  <c r="K104" i="1"/>
  <c r="K105" i="1"/>
  <c r="K106" i="1"/>
  <c r="K107" i="1"/>
  <c r="K99" i="1"/>
  <c r="U13" i="1" l="1"/>
  <c r="R13" i="1"/>
  <c r="K13" i="1"/>
  <c r="M13" i="1"/>
  <c r="N4" i="1"/>
  <c r="N5" i="1"/>
  <c r="N6" i="1"/>
  <c r="N7" i="1"/>
  <c r="N8" i="1"/>
  <c r="N9" i="1"/>
  <c r="N10" i="1"/>
  <c r="N11" i="1"/>
  <c r="N12" i="1"/>
  <c r="N3" i="1"/>
  <c r="N15" i="1" s="1"/>
  <c r="L4" i="1"/>
  <c r="L5" i="1"/>
  <c r="L6" i="1"/>
  <c r="L7" i="1"/>
  <c r="L8" i="1"/>
  <c r="L9" i="1"/>
  <c r="L10" i="1"/>
  <c r="L11" i="1"/>
  <c r="L12" i="1"/>
  <c r="L3" i="1"/>
  <c r="L13" i="1" s="1"/>
  <c r="B21" i="1"/>
  <c r="B20" i="1"/>
  <c r="B19" i="1"/>
  <c r="C26" i="1"/>
  <c r="B26" i="1"/>
  <c r="C25" i="1"/>
  <c r="B25" i="1"/>
  <c r="C24" i="1"/>
  <c r="B24" i="1"/>
  <c r="C23" i="1"/>
  <c r="B23" i="1"/>
  <c r="C22" i="1"/>
  <c r="B22" i="1"/>
  <c r="C21" i="1"/>
  <c r="C20" i="1"/>
  <c r="C19" i="1"/>
  <c r="C18" i="1"/>
  <c r="C17" i="1"/>
  <c r="N13" i="1" l="1"/>
  <c r="L15" i="1"/>
  <c r="C11" i="1"/>
  <c r="C10" i="1"/>
  <c r="C9" i="1"/>
  <c r="C8" i="1"/>
  <c r="C7" i="1"/>
  <c r="C6" i="1"/>
  <c r="C5" i="1"/>
  <c r="C4" i="1"/>
  <c r="C3" i="1"/>
  <c r="B2" i="1"/>
  <c r="C2" i="1"/>
  <c r="B11" i="1"/>
  <c r="B10" i="1"/>
  <c r="B9" i="1"/>
  <c r="B8" i="1"/>
  <c r="B7" i="1"/>
  <c r="B6" i="1"/>
  <c r="B5" i="1"/>
  <c r="B4" i="1"/>
  <c r="B3" i="1"/>
  <c r="B13" i="1" s="1"/>
  <c r="B14" i="1" s="1"/>
  <c r="C13" i="1" l="1"/>
  <c r="C14" i="1" s="1"/>
</calcChain>
</file>

<file path=xl/sharedStrings.xml><?xml version="1.0" encoding="utf-8"?>
<sst xmlns="http://schemas.openxmlformats.org/spreadsheetml/2006/main" count="166" uniqueCount="83">
  <si>
    <t>right(s)</t>
  </si>
  <si>
    <t>left</t>
  </si>
  <si>
    <t>deg/sec</t>
  </si>
  <si>
    <t>5.8x9.5</t>
  </si>
  <si>
    <t>box</t>
  </si>
  <si>
    <t>car</t>
  </si>
  <si>
    <t>deg/s</t>
  </si>
  <si>
    <t>500ms</t>
  </si>
  <si>
    <t>40X29</t>
  </si>
  <si>
    <t>sensor1 + 3.25</t>
  </si>
  <si>
    <t>sensor2 + 4.9</t>
  </si>
  <si>
    <t>sensor1</t>
  </si>
  <si>
    <t>real</t>
  </si>
  <si>
    <t>reading</t>
  </si>
  <si>
    <t>sensor2</t>
  </si>
  <si>
    <t>var</t>
  </si>
  <si>
    <t>Real</t>
  </si>
  <si>
    <t>Sensor</t>
  </si>
  <si>
    <t>Degree</t>
  </si>
  <si>
    <t>Cal-ir</t>
  </si>
  <si>
    <t>Measured-ir</t>
  </si>
  <si>
    <t>estimator 2 (-5,-5)</t>
  </si>
  <si>
    <t>Real-Wall</t>
  </si>
  <si>
    <t>Guess-Wall</t>
  </si>
  <si>
    <t>Forward 2 times</t>
  </si>
  <si>
    <t>Commands</t>
  </si>
  <si>
    <t>angle</t>
  </si>
  <si>
    <t>Backward 2 times</t>
  </si>
  <si>
    <t>Turn left x2</t>
  </si>
  <si>
    <t>Turn right x2</t>
  </si>
  <si>
    <t>Fx2 Rx2</t>
  </si>
  <si>
    <t>Fx2 Lx2</t>
  </si>
  <si>
    <t>Fx2 Bx2</t>
  </si>
  <si>
    <t>Bx2 Lx2</t>
  </si>
  <si>
    <t>Bx2 Rx2</t>
  </si>
  <si>
    <t>All of below measurements are distance from sensors to the wall (not from origin)</t>
  </si>
  <si>
    <t>1(Wall#)</t>
  </si>
  <si>
    <t>2(Wall#)</t>
  </si>
  <si>
    <t>183(3)</t>
  </si>
  <si>
    <t>156(1)</t>
  </si>
  <si>
    <t>85(1)</t>
  </si>
  <si>
    <t>103(1)</t>
  </si>
  <si>
    <t>230(1)</t>
  </si>
  <si>
    <t>169(3)</t>
  </si>
  <si>
    <t>146(3)</t>
  </si>
  <si>
    <t>225(3)</t>
  </si>
  <si>
    <t>159(1)</t>
  </si>
  <si>
    <t>123(1)</t>
  </si>
  <si>
    <t>105(3)</t>
  </si>
  <si>
    <t>111(3)</t>
  </si>
  <si>
    <t>270(3)</t>
  </si>
  <si>
    <t>130(3)</t>
  </si>
  <si>
    <t>150(1)</t>
  </si>
  <si>
    <t>133(3)</t>
  </si>
  <si>
    <t>131(3)</t>
  </si>
  <si>
    <t>260(2)</t>
  </si>
  <si>
    <t>147(4)</t>
  </si>
  <si>
    <t>backward</t>
  </si>
  <si>
    <t>right</t>
  </si>
  <si>
    <t>forward(cm)</t>
  </si>
  <si>
    <t>left (deg)</t>
  </si>
  <si>
    <t>Forward</t>
  </si>
  <si>
    <t>Left</t>
  </si>
  <si>
    <t>Backward</t>
  </si>
  <si>
    <t>Right</t>
  </si>
  <si>
    <t>Trial 1</t>
  </si>
  <si>
    <t>Trial 2</t>
  </si>
  <si>
    <t>X</t>
  </si>
  <si>
    <t>Y</t>
  </si>
  <si>
    <t>250ms</t>
  </si>
  <si>
    <t>forward</t>
  </si>
  <si>
    <t>2 wheel</t>
  </si>
  <si>
    <t>1 wheel</t>
  </si>
  <si>
    <t>New 3/9/2018</t>
  </si>
  <si>
    <t>sensor 1</t>
  </si>
  <si>
    <t>sensor 2</t>
  </si>
  <si>
    <t>65x53</t>
  </si>
  <si>
    <t>magnetometer</t>
  </si>
  <si>
    <t xml:space="preserve">All of below measurements are distance from sensors to the wall (not from origin) </t>
  </si>
  <si>
    <t>1(side)</t>
  </si>
  <si>
    <t>angle with offset</t>
  </si>
  <si>
    <t>AVG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</si>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</sst>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000000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abSelected="1" topLeftCell="A97" workbookViewId="0">
      <selection activeCell="G98" sqref="G98"/>
    </sheetView>
  </sheetViews>
  <sheetFormatPr defaultRowHeight="15" x14ac:dyDescent="0.25"/>
  <cols>
    <col min="2" max="2" width="17.7109375" customWidth="1"/>
    <col min="3" max="3" width="14.5703125" customWidth="1"/>
    <col min="4" max="4" width="12.42578125" customWidth="1"/>
    <col min="5" max="5" width="11.140625" customWidth="1"/>
    <col min="6" max="6" width="20.5703125" customWidth="1"/>
    <col min="9" max="9" width="15.28515625" customWidth="1"/>
    <col min="10" max="10" width="40.140625" customWidth="1"/>
    <col min="11" max="11" width="14.7109375" customWidth="1"/>
    <col min="12" max="12" width="14" customWidth="1"/>
    <col min="13" max="13" width="10.5703125" customWidth="1"/>
    <col min="19" max="19" width="12.85546875" customWidth="1"/>
  </cols>
  <sheetData>
    <row r="1" spans="1:21" x14ac:dyDescent="0.25">
      <c r="B1" t="s">
        <v>0</v>
      </c>
      <c r="C1" t="s">
        <v>1</v>
      </c>
      <c r="F1" t="s">
        <v>5</v>
      </c>
      <c r="G1" t="s">
        <v>4</v>
      </c>
      <c r="J1" s="7" t="s">
        <v>7</v>
      </c>
      <c r="K1" s="7"/>
      <c r="L1" s="7"/>
      <c r="M1" s="7"/>
      <c r="N1" s="7"/>
      <c r="Q1" s="7" t="s">
        <v>11</v>
      </c>
      <c r="R1" s="7"/>
      <c r="T1" s="7" t="s">
        <v>14</v>
      </c>
      <c r="U1" s="7"/>
    </row>
    <row r="2" spans="1:21" x14ac:dyDescent="0.25">
      <c r="A2">
        <v>1</v>
      </c>
      <c r="B2">
        <f>2.15-1.316</f>
        <v>0.83399999999999985</v>
      </c>
      <c r="C2">
        <f>2.365-1.442</f>
        <v>0.92300000000000026</v>
      </c>
      <c r="F2" t="s">
        <v>3</v>
      </c>
      <c r="G2" t="s">
        <v>8</v>
      </c>
      <c r="K2" t="s">
        <v>0</v>
      </c>
      <c r="L2" t="s">
        <v>6</v>
      </c>
      <c r="M2" t="s">
        <v>1</v>
      </c>
      <c r="N2" t="s">
        <v>6</v>
      </c>
      <c r="Q2" t="s">
        <v>12</v>
      </c>
      <c r="R2" t="s">
        <v>13</v>
      </c>
      <c r="T2" t="s">
        <v>12</v>
      </c>
      <c r="U2" t="s">
        <v>13</v>
      </c>
    </row>
    <row r="3" spans="1:21" x14ac:dyDescent="0.25">
      <c r="A3">
        <v>2</v>
      </c>
      <c r="B3">
        <f>3.082-2.2</f>
        <v>0.88199999999999967</v>
      </c>
      <c r="C3">
        <f>3.287-2.365</f>
        <v>0.92199999999999971</v>
      </c>
      <c r="G3">
        <v>19.3</v>
      </c>
      <c r="J3">
        <v>1</v>
      </c>
      <c r="K3">
        <v>188</v>
      </c>
      <c r="L3">
        <f>K3*2</f>
        <v>376</v>
      </c>
      <c r="M3">
        <v>180</v>
      </c>
      <c r="N3">
        <f>M3*2</f>
        <v>360</v>
      </c>
      <c r="Q3">
        <v>137</v>
      </c>
      <c r="R3">
        <v>133</v>
      </c>
      <c r="T3">
        <v>104</v>
      </c>
      <c r="U3">
        <v>105</v>
      </c>
    </row>
    <row r="4" spans="1:21" x14ac:dyDescent="0.25">
      <c r="A4">
        <v>3</v>
      </c>
      <c r="B4">
        <f>3.965-3.082</f>
        <v>0.88300000000000001</v>
      </c>
      <c r="C4">
        <f>4.193-3.287</f>
        <v>0.90599999999999969</v>
      </c>
      <c r="J4">
        <v>2</v>
      </c>
      <c r="K4">
        <v>189</v>
      </c>
      <c r="L4">
        <f t="shared" ref="L4:L12" si="0">K4*2</f>
        <v>378</v>
      </c>
      <c r="M4">
        <v>184</v>
      </c>
      <c r="N4">
        <f t="shared" ref="N4:N12" si="1">M4*2</f>
        <v>368</v>
      </c>
      <c r="R4">
        <v>131</v>
      </c>
      <c r="U4">
        <v>102</v>
      </c>
    </row>
    <row r="5" spans="1:21" x14ac:dyDescent="0.25">
      <c r="A5">
        <v>4</v>
      </c>
      <c r="B5">
        <f>4.831-3.965</f>
        <v>0.86600000000000055</v>
      </c>
      <c r="C5">
        <f>5.116-4.193</f>
        <v>0.92300000000000004</v>
      </c>
      <c r="F5" t="s">
        <v>9</v>
      </c>
      <c r="J5">
        <v>3</v>
      </c>
      <c r="K5">
        <v>186</v>
      </c>
      <c r="L5">
        <f t="shared" si="0"/>
        <v>372</v>
      </c>
      <c r="M5">
        <v>183</v>
      </c>
      <c r="N5">
        <f t="shared" si="1"/>
        <v>366</v>
      </c>
      <c r="R5">
        <v>131</v>
      </c>
      <c r="U5">
        <v>104</v>
      </c>
    </row>
    <row r="6" spans="1:21" x14ac:dyDescent="0.25">
      <c r="A6">
        <v>5</v>
      </c>
      <c r="B6">
        <f>5.696-4.831</f>
        <v>0.86499999999999932</v>
      </c>
      <c r="C6">
        <f>6.022-5.116</f>
        <v>0.90600000000000058</v>
      </c>
      <c r="F6" t="s">
        <v>10</v>
      </c>
      <c r="J6">
        <v>4</v>
      </c>
      <c r="K6">
        <v>189</v>
      </c>
      <c r="L6">
        <f t="shared" si="0"/>
        <v>378</v>
      </c>
      <c r="M6">
        <v>183</v>
      </c>
      <c r="N6">
        <f t="shared" si="1"/>
        <v>366</v>
      </c>
      <c r="R6">
        <v>135</v>
      </c>
      <c r="U6">
        <v>112</v>
      </c>
    </row>
    <row r="7" spans="1:21" x14ac:dyDescent="0.25">
      <c r="A7">
        <v>6</v>
      </c>
      <c r="B7">
        <f>6.564-5.696</f>
        <v>0.86800000000000033</v>
      </c>
      <c r="C7">
        <f>6.944-6.022</f>
        <v>0.92199999999999971</v>
      </c>
      <c r="J7">
        <v>5</v>
      </c>
      <c r="K7">
        <v>189</v>
      </c>
      <c r="L7">
        <f t="shared" si="0"/>
        <v>378</v>
      </c>
      <c r="M7">
        <v>184</v>
      </c>
      <c r="N7">
        <f t="shared" si="1"/>
        <v>368</v>
      </c>
      <c r="R7">
        <v>132</v>
      </c>
      <c r="U7">
        <v>107</v>
      </c>
    </row>
    <row r="8" spans="1:21" x14ac:dyDescent="0.25">
      <c r="A8">
        <v>7</v>
      </c>
      <c r="B8">
        <f>7.431-6.564</f>
        <v>0.86699999999999999</v>
      </c>
      <c r="C8">
        <f>7.85-6.944</f>
        <v>0.90599999999999969</v>
      </c>
      <c r="J8">
        <v>6</v>
      </c>
      <c r="K8">
        <v>188</v>
      </c>
      <c r="L8">
        <f t="shared" si="0"/>
        <v>376</v>
      </c>
      <c r="M8">
        <v>185</v>
      </c>
      <c r="N8">
        <f t="shared" si="1"/>
        <v>370</v>
      </c>
      <c r="R8">
        <v>128</v>
      </c>
      <c r="U8">
        <v>105</v>
      </c>
    </row>
    <row r="9" spans="1:21" x14ac:dyDescent="0.25">
      <c r="A9">
        <v>8</v>
      </c>
      <c r="B9">
        <f>8.297-7.431</f>
        <v>0.86600000000000055</v>
      </c>
      <c r="C9">
        <f>8.756-7.85</f>
        <v>0.90600000000000058</v>
      </c>
      <c r="J9">
        <v>7</v>
      </c>
      <c r="K9">
        <v>189</v>
      </c>
      <c r="L9">
        <f t="shared" si="0"/>
        <v>378</v>
      </c>
      <c r="M9">
        <v>185</v>
      </c>
      <c r="N9">
        <f t="shared" si="1"/>
        <v>370</v>
      </c>
      <c r="R9">
        <v>130</v>
      </c>
      <c r="U9">
        <v>101</v>
      </c>
    </row>
    <row r="10" spans="1:21" x14ac:dyDescent="0.25">
      <c r="A10">
        <v>9</v>
      </c>
      <c r="B10">
        <f>9.163-8.297</f>
        <v>0.86599999999999966</v>
      </c>
      <c r="C10">
        <f>9.678-8.756</f>
        <v>0.9220000000000006</v>
      </c>
      <c r="J10">
        <v>8</v>
      </c>
      <c r="K10">
        <v>190</v>
      </c>
      <c r="L10">
        <f t="shared" si="0"/>
        <v>380</v>
      </c>
      <c r="M10">
        <v>183</v>
      </c>
      <c r="N10">
        <f t="shared" si="1"/>
        <v>366</v>
      </c>
      <c r="R10">
        <v>131</v>
      </c>
      <c r="U10">
        <v>106</v>
      </c>
    </row>
    <row r="11" spans="1:21" x14ac:dyDescent="0.25">
      <c r="A11">
        <v>10</v>
      </c>
      <c r="B11">
        <f>10.03-9.163</f>
        <v>0.8669999999999991</v>
      </c>
      <c r="C11">
        <f>0.921</f>
        <v>0.92100000000000004</v>
      </c>
      <c r="J11">
        <v>9</v>
      </c>
      <c r="K11">
        <v>189</v>
      </c>
      <c r="L11">
        <f t="shared" si="0"/>
        <v>378</v>
      </c>
      <c r="M11">
        <v>184</v>
      </c>
      <c r="N11">
        <f t="shared" si="1"/>
        <v>368</v>
      </c>
      <c r="R11">
        <v>135</v>
      </c>
      <c r="U11">
        <v>99</v>
      </c>
    </row>
    <row r="12" spans="1:21" x14ac:dyDescent="0.25">
      <c r="J12">
        <v>10</v>
      </c>
      <c r="K12">
        <v>191</v>
      </c>
      <c r="L12">
        <f t="shared" si="0"/>
        <v>382</v>
      </c>
      <c r="M12">
        <v>183</v>
      </c>
      <c r="N12">
        <f t="shared" si="1"/>
        <v>366</v>
      </c>
      <c r="R12">
        <v>135</v>
      </c>
      <c r="U12">
        <v>102</v>
      </c>
    </row>
    <row r="13" spans="1:21" x14ac:dyDescent="0.25">
      <c r="B13">
        <f>AVERAGE(B2:B11)</f>
        <v>0.86639999999999984</v>
      </c>
      <c r="C13">
        <f>AVERAGE(C2:C11)</f>
        <v>0.91569999999999996</v>
      </c>
      <c r="K13">
        <f t="shared" ref="K13:N13" si="2">_xlfn.VAR.P(K3:K12)</f>
        <v>1.56</v>
      </c>
      <c r="L13">
        <f t="shared" si="2"/>
        <v>6.24</v>
      </c>
      <c r="M13">
        <f t="shared" si="2"/>
        <v>1.8399999999999992</v>
      </c>
      <c r="N13">
        <f t="shared" si="2"/>
        <v>7.3599999999999968</v>
      </c>
      <c r="Q13" t="s">
        <v>15</v>
      </c>
      <c r="R13">
        <f>_xlfn.VAR.P(R3:R12)</f>
        <v>5.09</v>
      </c>
      <c r="U13">
        <f t="shared" ref="U13" si="3">_xlfn.VAR.P(U3:U12)</f>
        <v>12.010000000000002</v>
      </c>
    </row>
    <row r="14" spans="1:21" x14ac:dyDescent="0.25">
      <c r="A14" t="s">
        <v>2</v>
      </c>
      <c r="B14">
        <f>360/B13</f>
        <v>415.51246537396128</v>
      </c>
      <c r="C14">
        <f>360/C13</f>
        <v>393.14185868734302</v>
      </c>
    </row>
    <row r="15" spans="1:21" x14ac:dyDescent="0.25">
      <c r="L15">
        <f t="shared" ref="L15:N15" si="4">AVERAGE(L3:L12)</f>
        <v>377.6</v>
      </c>
      <c r="N15">
        <f t="shared" si="4"/>
        <v>366.8</v>
      </c>
    </row>
    <row r="16" spans="1:21" x14ac:dyDescent="0.25">
      <c r="B16" t="s">
        <v>0</v>
      </c>
      <c r="C16" t="s">
        <v>1</v>
      </c>
    </row>
    <row r="17" spans="1:21" x14ac:dyDescent="0.25">
      <c r="A17">
        <v>1</v>
      </c>
      <c r="B17">
        <v>40</v>
      </c>
      <c r="C17">
        <f>2.365-1.442</f>
        <v>0.92300000000000026</v>
      </c>
    </row>
    <row r="18" spans="1:21" x14ac:dyDescent="0.25">
      <c r="A18">
        <v>2</v>
      </c>
      <c r="B18">
        <v>38</v>
      </c>
      <c r="C18">
        <f>3.287-2.365</f>
        <v>0.92199999999999971</v>
      </c>
      <c r="I18" s="7" t="s">
        <v>35</v>
      </c>
      <c r="J18" s="7"/>
      <c r="K18" s="7"/>
      <c r="L18" s="7"/>
      <c r="M18" s="7"/>
      <c r="N18" s="7"/>
      <c r="Q18" s="8" t="s">
        <v>21</v>
      </c>
      <c r="R18" s="8"/>
      <c r="S18" s="8"/>
      <c r="T18" s="8"/>
      <c r="U18" s="8"/>
    </row>
    <row r="19" spans="1:21" x14ac:dyDescent="0.25">
      <c r="A19">
        <v>3</v>
      </c>
      <c r="B19">
        <f>77-38</f>
        <v>39</v>
      </c>
      <c r="C19">
        <f>4.193-3.287</f>
        <v>0.90599999999999969</v>
      </c>
      <c r="I19" t="s">
        <v>25</v>
      </c>
      <c r="J19" s="7" t="s">
        <v>16</v>
      </c>
      <c r="K19" s="7"/>
      <c r="L19" s="7"/>
      <c r="M19" s="7" t="s">
        <v>17</v>
      </c>
      <c r="N19" s="7"/>
      <c r="Q19" t="s">
        <v>18</v>
      </c>
      <c r="R19" t="s">
        <v>19</v>
      </c>
      <c r="S19" t="s">
        <v>20</v>
      </c>
      <c r="T19" t="s">
        <v>22</v>
      </c>
      <c r="U19" t="s">
        <v>23</v>
      </c>
    </row>
    <row r="20" spans="1:21" x14ac:dyDescent="0.25">
      <c r="A20">
        <v>4</v>
      </c>
      <c r="B20">
        <f>110-77</f>
        <v>33</v>
      </c>
      <c r="C20">
        <f>5.116-4.193</f>
        <v>0.92300000000000004</v>
      </c>
      <c r="J20" s="1">
        <v>1</v>
      </c>
      <c r="K20" s="1">
        <v>2</v>
      </c>
      <c r="L20" t="s">
        <v>26</v>
      </c>
      <c r="M20" s="1" t="s">
        <v>36</v>
      </c>
      <c r="N20" s="1" t="s">
        <v>37</v>
      </c>
      <c r="Q20">
        <v>0</v>
      </c>
      <c r="R20">
        <v>20.100000000000001</v>
      </c>
      <c r="S20">
        <v>20.5</v>
      </c>
      <c r="T20">
        <v>1</v>
      </c>
      <c r="U20">
        <v>1</v>
      </c>
    </row>
    <row r="21" spans="1:21" x14ac:dyDescent="0.25">
      <c r="A21">
        <v>5</v>
      </c>
      <c r="B21">
        <f>154-110</f>
        <v>44</v>
      </c>
      <c r="C21">
        <f>6.022-5.116</f>
        <v>0.90600000000000058</v>
      </c>
      <c r="J21">
        <v>100</v>
      </c>
      <c r="K21">
        <v>150</v>
      </c>
      <c r="L21">
        <v>0</v>
      </c>
      <c r="M21" t="s">
        <v>48</v>
      </c>
      <c r="N21" t="s">
        <v>39</v>
      </c>
      <c r="Q21">
        <v>30</v>
      </c>
      <c r="R21">
        <v>23.9</v>
      </c>
      <c r="S21">
        <v>24.5</v>
      </c>
      <c r="T21">
        <v>1</v>
      </c>
      <c r="U21">
        <v>1</v>
      </c>
    </row>
    <row r="22" spans="1:21" x14ac:dyDescent="0.25">
      <c r="A22">
        <v>6</v>
      </c>
      <c r="B22">
        <f>6.564-5.696</f>
        <v>0.86800000000000033</v>
      </c>
      <c r="C22">
        <f>6.944-6.022</f>
        <v>0.92199999999999971</v>
      </c>
      <c r="I22" t="s">
        <v>24</v>
      </c>
      <c r="J22">
        <v>11</v>
      </c>
      <c r="K22">
        <v>82</v>
      </c>
      <c r="L22">
        <v>-8</v>
      </c>
      <c r="M22" t="s">
        <v>49</v>
      </c>
      <c r="N22" t="s">
        <v>40</v>
      </c>
      <c r="Q22">
        <v>-10</v>
      </c>
      <c r="R22">
        <v>20.5</v>
      </c>
      <c r="S22">
        <v>21.5</v>
      </c>
      <c r="T22">
        <v>1</v>
      </c>
      <c r="U22">
        <v>1</v>
      </c>
    </row>
    <row r="23" spans="1:21" x14ac:dyDescent="0.25">
      <c r="A23">
        <v>7</v>
      </c>
      <c r="B23">
        <f>7.431-6.564</f>
        <v>0.86699999999999999</v>
      </c>
      <c r="C23">
        <f>7.85-6.944</f>
        <v>0.90599999999999969</v>
      </c>
      <c r="I23" t="s">
        <v>27</v>
      </c>
      <c r="J23">
        <v>110</v>
      </c>
      <c r="K23">
        <v>215</v>
      </c>
      <c r="L23">
        <v>8</v>
      </c>
      <c r="M23" t="s">
        <v>41</v>
      </c>
      <c r="N23" t="s">
        <v>42</v>
      </c>
      <c r="Q23">
        <v>40</v>
      </c>
      <c r="R23">
        <v>25.4</v>
      </c>
      <c r="S23">
        <v>26</v>
      </c>
      <c r="T23">
        <v>2</v>
      </c>
      <c r="U23">
        <v>2</v>
      </c>
    </row>
    <row r="24" spans="1:21" x14ac:dyDescent="0.25">
      <c r="A24">
        <v>8</v>
      </c>
      <c r="B24">
        <f>8.297-7.431</f>
        <v>0.86600000000000055</v>
      </c>
      <c r="C24">
        <f>8.756-7.85</f>
        <v>0.90600000000000058</v>
      </c>
      <c r="I24" t="s">
        <v>28</v>
      </c>
      <c r="J24">
        <v>160</v>
      </c>
      <c r="K24">
        <v>170</v>
      </c>
      <c r="L24">
        <v>40</v>
      </c>
      <c r="M24" t="s">
        <v>43</v>
      </c>
      <c r="N24" t="s">
        <v>38</v>
      </c>
      <c r="Q24">
        <v>110</v>
      </c>
      <c r="R24">
        <v>15.9</v>
      </c>
      <c r="S24">
        <v>16.5</v>
      </c>
      <c r="T24">
        <v>2</v>
      </c>
      <c r="U24">
        <v>2</v>
      </c>
    </row>
    <row r="25" spans="1:21" x14ac:dyDescent="0.25">
      <c r="A25">
        <v>9</v>
      </c>
      <c r="B25">
        <f>9.163-8.297</f>
        <v>0.86599999999999966</v>
      </c>
      <c r="C25">
        <f>9.678-8.756</f>
        <v>0.9220000000000006</v>
      </c>
      <c r="I25" t="s">
        <v>29</v>
      </c>
      <c r="J25">
        <v>200</v>
      </c>
      <c r="K25">
        <v>142</v>
      </c>
      <c r="L25" s="3">
        <v>-50</v>
      </c>
      <c r="M25" s="3" t="s">
        <v>45</v>
      </c>
      <c r="N25" s="3" t="s">
        <v>44</v>
      </c>
      <c r="Q25">
        <v>160</v>
      </c>
      <c r="R25">
        <v>11.1</v>
      </c>
      <c r="S25">
        <v>10.9</v>
      </c>
      <c r="T25">
        <v>4</v>
      </c>
      <c r="U25">
        <v>4</v>
      </c>
    </row>
    <row r="26" spans="1:21" x14ac:dyDescent="0.25">
      <c r="A26">
        <v>10</v>
      </c>
      <c r="B26">
        <f>10.03-9.163</f>
        <v>0.8669999999999991</v>
      </c>
      <c r="C26">
        <f>0.921</f>
        <v>0.92100000000000004</v>
      </c>
      <c r="I26" t="s">
        <v>30</v>
      </c>
      <c r="J26">
        <v>265</v>
      </c>
      <c r="K26">
        <v>115</v>
      </c>
      <c r="L26" s="3">
        <v>-60</v>
      </c>
      <c r="M26" s="3" t="s">
        <v>50</v>
      </c>
      <c r="N26" s="3" t="s">
        <v>51</v>
      </c>
      <c r="Q26">
        <v>-170</v>
      </c>
      <c r="R26">
        <v>10.5</v>
      </c>
      <c r="S26">
        <v>10.3</v>
      </c>
      <c r="T26">
        <v>4</v>
      </c>
      <c r="U26">
        <v>4</v>
      </c>
    </row>
    <row r="27" spans="1:21" x14ac:dyDescent="0.25">
      <c r="I27" t="s">
        <v>31</v>
      </c>
      <c r="J27">
        <v>137</v>
      </c>
      <c r="K27">
        <v>120</v>
      </c>
      <c r="L27" s="3">
        <v>50</v>
      </c>
      <c r="M27" s="3" t="s">
        <v>52</v>
      </c>
      <c r="N27" s="3" t="s">
        <v>53</v>
      </c>
      <c r="Q27">
        <v>-45</v>
      </c>
      <c r="R27">
        <v>8.5</v>
      </c>
      <c r="S27">
        <v>8.6</v>
      </c>
      <c r="T27">
        <v>3</v>
      </c>
      <c r="U27">
        <v>3</v>
      </c>
    </row>
    <row r="28" spans="1:21" x14ac:dyDescent="0.25">
      <c r="I28" t="s">
        <v>32</v>
      </c>
      <c r="J28">
        <v>129</v>
      </c>
      <c r="K28">
        <v>152</v>
      </c>
      <c r="L28">
        <v>5</v>
      </c>
      <c r="M28" t="s">
        <v>47</v>
      </c>
      <c r="N28" t="s">
        <v>46</v>
      </c>
      <c r="Q28">
        <v>-60</v>
      </c>
      <c r="R28">
        <v>6</v>
      </c>
      <c r="S28">
        <v>5</v>
      </c>
      <c r="T28">
        <v>3</v>
      </c>
      <c r="U28">
        <v>3</v>
      </c>
    </row>
    <row r="29" spans="1:21" x14ac:dyDescent="0.25">
      <c r="I29" t="s">
        <v>33</v>
      </c>
      <c r="J29">
        <v>142</v>
      </c>
      <c r="K29">
        <v>250</v>
      </c>
      <c r="L29">
        <v>30</v>
      </c>
      <c r="M29" t="s">
        <v>54</v>
      </c>
      <c r="N29" t="s">
        <v>55</v>
      </c>
    </row>
    <row r="30" spans="1:21" x14ac:dyDescent="0.25">
      <c r="B30" s="7" t="s">
        <v>71</v>
      </c>
      <c r="C30" s="7"/>
      <c r="D30" s="7"/>
      <c r="E30" s="7"/>
      <c r="I30" t="s">
        <v>34</v>
      </c>
      <c r="J30">
        <v>135</v>
      </c>
      <c r="K30">
        <v>145</v>
      </c>
      <c r="L30">
        <v>-50</v>
      </c>
      <c r="M30" t="s">
        <v>53</v>
      </c>
      <c r="N30" t="s">
        <v>56</v>
      </c>
    </row>
    <row r="31" spans="1:21" x14ac:dyDescent="0.25">
      <c r="B31" t="s">
        <v>69</v>
      </c>
    </row>
    <row r="32" spans="1:21" x14ac:dyDescent="0.25">
      <c r="B32" t="s">
        <v>59</v>
      </c>
      <c r="C32" t="s">
        <v>57</v>
      </c>
      <c r="D32" t="s">
        <v>60</v>
      </c>
      <c r="E32" t="s">
        <v>58</v>
      </c>
      <c r="I32" s="7" t="s">
        <v>35</v>
      </c>
      <c r="J32" s="7"/>
      <c r="K32" s="7"/>
      <c r="L32" s="7"/>
      <c r="M32" s="7"/>
      <c r="N32" s="7"/>
    </row>
    <row r="33" spans="1:16" x14ac:dyDescent="0.25">
      <c r="A33">
        <v>1</v>
      </c>
      <c r="B33">
        <v>2.9</v>
      </c>
      <c r="C33">
        <v>3.8</v>
      </c>
      <c r="D33">
        <v>28</v>
      </c>
      <c r="E33">
        <v>30</v>
      </c>
      <c r="H33" t="s">
        <v>69</v>
      </c>
      <c r="I33" t="s">
        <v>25</v>
      </c>
      <c r="J33" s="7" t="s">
        <v>16</v>
      </c>
      <c r="K33" s="7"/>
      <c r="L33" s="7"/>
      <c r="M33" s="7"/>
      <c r="N33" s="7"/>
      <c r="O33" s="7" t="s">
        <v>17</v>
      </c>
      <c r="P33" s="7"/>
    </row>
    <row r="34" spans="1:16" x14ac:dyDescent="0.25">
      <c r="A34">
        <v>2</v>
      </c>
      <c r="B34">
        <v>2.8</v>
      </c>
      <c r="C34">
        <v>3.4</v>
      </c>
      <c r="D34">
        <v>27</v>
      </c>
      <c r="E34">
        <v>32</v>
      </c>
      <c r="J34" s="2">
        <v>1</v>
      </c>
      <c r="K34" s="2">
        <v>2</v>
      </c>
      <c r="L34" t="s">
        <v>26</v>
      </c>
      <c r="M34" t="s">
        <v>67</v>
      </c>
      <c r="N34" t="s">
        <v>68</v>
      </c>
      <c r="O34" s="2">
        <v>1</v>
      </c>
      <c r="P34" s="2">
        <v>2</v>
      </c>
    </row>
    <row r="35" spans="1:16" x14ac:dyDescent="0.25">
      <c r="A35">
        <v>3</v>
      </c>
      <c r="B35">
        <v>2.9</v>
      </c>
      <c r="C35">
        <v>3.5</v>
      </c>
      <c r="D35">
        <v>29</v>
      </c>
      <c r="E35">
        <v>31</v>
      </c>
      <c r="J35">
        <v>115</v>
      </c>
      <c r="K35">
        <v>150</v>
      </c>
      <c r="L35">
        <v>0</v>
      </c>
      <c r="M35">
        <v>0</v>
      </c>
      <c r="N35">
        <v>0</v>
      </c>
      <c r="O35">
        <v>110</v>
      </c>
      <c r="P35">
        <v>150</v>
      </c>
    </row>
    <row r="36" spans="1:16" x14ac:dyDescent="0.25">
      <c r="A36">
        <v>4</v>
      </c>
      <c r="B36">
        <v>2.7</v>
      </c>
      <c r="C36">
        <v>3.7</v>
      </c>
      <c r="D36">
        <v>30</v>
      </c>
      <c r="E36">
        <v>30</v>
      </c>
      <c r="H36" s="7" t="s">
        <v>65</v>
      </c>
      <c r="I36" t="s">
        <v>61</v>
      </c>
      <c r="J36">
        <v>117</v>
      </c>
      <c r="K36">
        <v>120</v>
      </c>
      <c r="L36">
        <v>0</v>
      </c>
      <c r="M36">
        <v>2.5</v>
      </c>
      <c r="N36">
        <v>1</v>
      </c>
      <c r="O36">
        <v>113</v>
      </c>
      <c r="P36">
        <v>111</v>
      </c>
    </row>
    <row r="37" spans="1:16" x14ac:dyDescent="0.25">
      <c r="A37">
        <v>5</v>
      </c>
      <c r="B37">
        <v>3.2</v>
      </c>
      <c r="C37">
        <v>3.4</v>
      </c>
      <c r="D37">
        <v>27</v>
      </c>
      <c r="E37">
        <v>32</v>
      </c>
      <c r="H37" s="7"/>
      <c r="I37" t="s">
        <v>61</v>
      </c>
      <c r="J37">
        <v>118</v>
      </c>
      <c r="K37">
        <v>90</v>
      </c>
      <c r="L37">
        <v>3</v>
      </c>
      <c r="M37">
        <v>7</v>
      </c>
      <c r="N37">
        <v>1</v>
      </c>
      <c r="O37">
        <v>115</v>
      </c>
      <c r="P37">
        <v>89</v>
      </c>
    </row>
    <row r="38" spans="1:16" x14ac:dyDescent="0.25">
      <c r="A38">
        <v>6</v>
      </c>
      <c r="B38">
        <v>2.8</v>
      </c>
      <c r="C38">
        <v>3.4</v>
      </c>
      <c r="D38">
        <v>27</v>
      </c>
      <c r="E38">
        <v>29</v>
      </c>
      <c r="H38" s="7"/>
      <c r="I38" t="s">
        <v>62</v>
      </c>
      <c r="J38">
        <v>145</v>
      </c>
      <c r="K38">
        <v>125</v>
      </c>
      <c r="L38">
        <v>34</v>
      </c>
      <c r="M38">
        <v>5</v>
      </c>
      <c r="N38">
        <v>2.5</v>
      </c>
      <c r="O38">
        <v>150</v>
      </c>
      <c r="P38">
        <v>126</v>
      </c>
    </row>
    <row r="39" spans="1:16" x14ac:dyDescent="0.25">
      <c r="A39">
        <v>7</v>
      </c>
      <c r="B39">
        <v>2.8</v>
      </c>
      <c r="C39">
        <v>3.5</v>
      </c>
      <c r="D39">
        <v>29</v>
      </c>
      <c r="E39">
        <v>30</v>
      </c>
      <c r="H39" s="7"/>
      <c r="I39" t="s">
        <v>63</v>
      </c>
      <c r="J39">
        <v>115</v>
      </c>
      <c r="K39">
        <v>165</v>
      </c>
      <c r="L39" s="3">
        <v>35</v>
      </c>
      <c r="M39" s="3">
        <v>1.5</v>
      </c>
      <c r="N39" s="3">
        <v>0.5</v>
      </c>
      <c r="O39">
        <v>118</v>
      </c>
      <c r="P39">
        <v>162</v>
      </c>
    </row>
    <row r="40" spans="1:16" x14ac:dyDescent="0.25">
      <c r="A40">
        <v>8</v>
      </c>
      <c r="B40">
        <v>3</v>
      </c>
      <c r="C40">
        <v>3.7</v>
      </c>
      <c r="D40">
        <v>28</v>
      </c>
      <c r="E40">
        <v>31</v>
      </c>
      <c r="H40" s="7"/>
      <c r="I40" t="s">
        <v>63</v>
      </c>
      <c r="J40">
        <v>82</v>
      </c>
      <c r="K40">
        <v>187</v>
      </c>
      <c r="L40" s="3">
        <v>30</v>
      </c>
      <c r="M40" s="3">
        <v>-0.5</v>
      </c>
      <c r="N40" s="3">
        <v>-2.8</v>
      </c>
      <c r="O40">
        <v>90</v>
      </c>
      <c r="P40">
        <v>195</v>
      </c>
    </row>
    <row r="41" spans="1:16" x14ac:dyDescent="0.25">
      <c r="A41">
        <v>9</v>
      </c>
      <c r="B41">
        <v>3</v>
      </c>
      <c r="C41">
        <v>3.6</v>
      </c>
      <c r="D41">
        <v>27</v>
      </c>
      <c r="E41">
        <v>30</v>
      </c>
      <c r="H41" s="7"/>
      <c r="I41" t="s">
        <v>64</v>
      </c>
      <c r="J41">
        <v>75</v>
      </c>
      <c r="K41">
        <v>160</v>
      </c>
      <c r="L41" s="3">
        <v>12</v>
      </c>
      <c r="M41" s="3">
        <v>-1</v>
      </c>
      <c r="N41" s="3">
        <v>-2.5</v>
      </c>
      <c r="O41" s="3">
        <v>77</v>
      </c>
      <c r="P41" s="3">
        <v>150</v>
      </c>
    </row>
    <row r="42" spans="1:16" x14ac:dyDescent="0.25">
      <c r="A42">
        <v>10</v>
      </c>
      <c r="B42">
        <v>3.1</v>
      </c>
      <c r="C42">
        <v>3.5</v>
      </c>
      <c r="D42">
        <v>30</v>
      </c>
      <c r="E42">
        <v>32</v>
      </c>
    </row>
    <row r="43" spans="1:16" x14ac:dyDescent="0.25">
      <c r="H43" s="7" t="s">
        <v>66</v>
      </c>
      <c r="J43">
        <v>120</v>
      </c>
      <c r="K43">
        <v>150</v>
      </c>
      <c r="L43">
        <v>0</v>
      </c>
      <c r="M43">
        <v>0</v>
      </c>
      <c r="N43">
        <v>0</v>
      </c>
      <c r="O43">
        <v>115</v>
      </c>
      <c r="P43">
        <v>144</v>
      </c>
    </row>
    <row r="44" spans="1:16" x14ac:dyDescent="0.25">
      <c r="B44" s="7" t="s">
        <v>72</v>
      </c>
      <c r="C44" s="7"/>
      <c r="D44" s="7"/>
      <c r="E44" s="7"/>
      <c r="H44" s="7"/>
      <c r="I44" t="s">
        <v>61</v>
      </c>
      <c r="J44">
        <v>118</v>
      </c>
      <c r="K44">
        <v>120</v>
      </c>
      <c r="L44">
        <v>0</v>
      </c>
      <c r="M44">
        <v>1.7</v>
      </c>
      <c r="N44">
        <v>0.5</v>
      </c>
      <c r="O44">
        <v>115</v>
      </c>
      <c r="P44">
        <v>124</v>
      </c>
    </row>
    <row r="45" spans="1:16" x14ac:dyDescent="0.25">
      <c r="B45" t="s">
        <v>60</v>
      </c>
      <c r="D45" t="s">
        <v>58</v>
      </c>
      <c r="H45" s="7"/>
      <c r="I45" t="s">
        <v>61</v>
      </c>
      <c r="J45">
        <v>118</v>
      </c>
      <c r="K45">
        <v>91</v>
      </c>
      <c r="L45">
        <v>1</v>
      </c>
      <c r="M45">
        <v>5.5</v>
      </c>
      <c r="N45">
        <v>1</v>
      </c>
      <c r="O45">
        <v>108</v>
      </c>
      <c r="P45">
        <v>90</v>
      </c>
    </row>
    <row r="46" spans="1:16" x14ac:dyDescent="0.25">
      <c r="B46" t="s">
        <v>70</v>
      </c>
      <c r="C46" t="s">
        <v>57</v>
      </c>
      <c r="D46" t="s">
        <v>70</v>
      </c>
      <c r="E46" t="s">
        <v>57</v>
      </c>
      <c r="H46" s="7"/>
      <c r="I46" t="s">
        <v>62</v>
      </c>
      <c r="J46">
        <v>125</v>
      </c>
      <c r="K46">
        <v>109</v>
      </c>
      <c r="L46">
        <v>28</v>
      </c>
      <c r="M46">
        <v>4.2</v>
      </c>
      <c r="N46">
        <v>2.5</v>
      </c>
      <c r="O46">
        <v>136</v>
      </c>
      <c r="P46">
        <v>113</v>
      </c>
    </row>
    <row r="47" spans="1:16" x14ac:dyDescent="0.25">
      <c r="A47">
        <v>1</v>
      </c>
      <c r="B47">
        <v>-14</v>
      </c>
      <c r="C47">
        <v>10</v>
      </c>
      <c r="D47">
        <v>14</v>
      </c>
      <c r="E47">
        <v>-17</v>
      </c>
      <c r="H47" s="7"/>
      <c r="I47" t="s">
        <v>63</v>
      </c>
      <c r="J47">
        <v>111</v>
      </c>
      <c r="K47">
        <v>155</v>
      </c>
      <c r="L47">
        <v>30</v>
      </c>
      <c r="M47">
        <v>1</v>
      </c>
      <c r="N47">
        <v>-0.5</v>
      </c>
      <c r="O47">
        <v>115</v>
      </c>
      <c r="P47">
        <v>150</v>
      </c>
    </row>
    <row r="48" spans="1:16" x14ac:dyDescent="0.25">
      <c r="A48">
        <v>2</v>
      </c>
      <c r="B48">
        <v>-15</v>
      </c>
      <c r="C48">
        <v>14</v>
      </c>
      <c r="D48">
        <v>15</v>
      </c>
      <c r="E48">
        <v>-15</v>
      </c>
      <c r="H48" s="7"/>
      <c r="I48" t="s">
        <v>63</v>
      </c>
      <c r="J48">
        <v>100</v>
      </c>
      <c r="K48">
        <v>172</v>
      </c>
      <c r="L48">
        <v>28</v>
      </c>
      <c r="M48">
        <v>-1</v>
      </c>
      <c r="N48">
        <v>-2.5</v>
      </c>
      <c r="O48">
        <v>100</v>
      </c>
      <c r="P48">
        <v>180</v>
      </c>
    </row>
    <row r="49" spans="1:16" x14ac:dyDescent="0.25">
      <c r="A49">
        <v>3</v>
      </c>
      <c r="B49">
        <v>-12</v>
      </c>
      <c r="C49">
        <v>10</v>
      </c>
      <c r="D49">
        <v>15</v>
      </c>
      <c r="E49">
        <v>-15</v>
      </c>
      <c r="H49" s="7"/>
      <c r="I49" t="s">
        <v>64</v>
      </c>
      <c r="J49">
        <v>82</v>
      </c>
      <c r="K49">
        <v>150</v>
      </c>
      <c r="L49">
        <v>11</v>
      </c>
      <c r="M49">
        <v>-0.5</v>
      </c>
      <c r="N49">
        <v>-3.5</v>
      </c>
      <c r="O49">
        <v>79</v>
      </c>
      <c r="P49">
        <v>153</v>
      </c>
    </row>
    <row r="50" spans="1:16" x14ac:dyDescent="0.25">
      <c r="A50">
        <v>4</v>
      </c>
      <c r="B50">
        <v>-15</v>
      </c>
      <c r="C50">
        <v>13</v>
      </c>
      <c r="D50">
        <v>14</v>
      </c>
      <c r="E50">
        <v>-16</v>
      </c>
    </row>
    <row r="51" spans="1:16" x14ac:dyDescent="0.25">
      <c r="A51">
        <v>5</v>
      </c>
      <c r="B51">
        <v>-15</v>
      </c>
      <c r="C51">
        <v>11</v>
      </c>
      <c r="D51">
        <v>14</v>
      </c>
      <c r="E51">
        <v>-17</v>
      </c>
    </row>
    <row r="52" spans="1:16" x14ac:dyDescent="0.25">
      <c r="A52">
        <v>6</v>
      </c>
      <c r="B52">
        <v>-13</v>
      </c>
      <c r="C52">
        <v>15</v>
      </c>
      <c r="D52">
        <v>13</v>
      </c>
      <c r="E52">
        <v>-16</v>
      </c>
    </row>
    <row r="53" spans="1:16" x14ac:dyDescent="0.25">
      <c r="A53">
        <v>7</v>
      </c>
      <c r="B53">
        <v>-17</v>
      </c>
      <c r="C53">
        <v>12</v>
      </c>
      <c r="D53">
        <v>17</v>
      </c>
      <c r="E53">
        <v>-14</v>
      </c>
      <c r="H53" s="7" t="s">
        <v>73</v>
      </c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>
        <v>8</v>
      </c>
      <c r="B54">
        <v>-15</v>
      </c>
      <c r="C54">
        <v>11</v>
      </c>
      <c r="D54">
        <v>17</v>
      </c>
      <c r="E54">
        <v>-20</v>
      </c>
      <c r="J54" s="4">
        <v>1</v>
      </c>
      <c r="K54" s="4">
        <v>2</v>
      </c>
      <c r="L54" t="s">
        <v>26</v>
      </c>
      <c r="M54" t="s">
        <v>67</v>
      </c>
      <c r="N54" t="s">
        <v>68</v>
      </c>
      <c r="O54" s="4">
        <v>1</v>
      </c>
      <c r="P54" s="4">
        <v>2</v>
      </c>
    </row>
    <row r="55" spans="1:16" x14ac:dyDescent="0.25">
      <c r="A55">
        <v>9</v>
      </c>
      <c r="B55">
        <v>-13</v>
      </c>
      <c r="C55">
        <v>14</v>
      </c>
      <c r="D55">
        <v>14</v>
      </c>
      <c r="E55">
        <v>-15</v>
      </c>
      <c r="K55">
        <v>-9.42</v>
      </c>
    </row>
    <row r="56" spans="1:16" x14ac:dyDescent="0.25">
      <c r="A56">
        <v>10</v>
      </c>
      <c r="B56">
        <v>-13</v>
      </c>
      <c r="C56">
        <v>14</v>
      </c>
      <c r="D56">
        <v>14</v>
      </c>
      <c r="E56">
        <v>-18</v>
      </c>
      <c r="I56" t="s">
        <v>70</v>
      </c>
      <c r="J56">
        <v>300</v>
      </c>
      <c r="K56">
        <v>150</v>
      </c>
    </row>
    <row r="60" spans="1:16" x14ac:dyDescent="0.25">
      <c r="B60" s="7" t="s">
        <v>71</v>
      </c>
      <c r="C60" s="7"/>
      <c r="D60" s="7"/>
      <c r="E60" s="7"/>
    </row>
    <row r="61" spans="1:16" x14ac:dyDescent="0.25">
      <c r="B61" t="s">
        <v>69</v>
      </c>
    </row>
    <row r="62" spans="1:16" x14ac:dyDescent="0.25">
      <c r="B62" t="s">
        <v>59</v>
      </c>
      <c r="C62" t="s">
        <v>57</v>
      </c>
      <c r="D62" t="s">
        <v>60</v>
      </c>
      <c r="E62" t="s">
        <v>58</v>
      </c>
    </row>
    <row r="63" spans="1:16" x14ac:dyDescent="0.25">
      <c r="A63">
        <v>1</v>
      </c>
      <c r="B63">
        <v>30</v>
      </c>
      <c r="C63">
        <v>31</v>
      </c>
      <c r="D63">
        <v>44</v>
      </c>
      <c r="E63">
        <v>45</v>
      </c>
    </row>
    <row r="64" spans="1:16" x14ac:dyDescent="0.25">
      <c r="A64">
        <v>2</v>
      </c>
      <c r="B64">
        <v>31</v>
      </c>
      <c r="C64">
        <v>32</v>
      </c>
      <c r="D64">
        <v>41</v>
      </c>
      <c r="E64">
        <v>47</v>
      </c>
    </row>
    <row r="65" spans="1:12" x14ac:dyDescent="0.25">
      <c r="A65">
        <v>3</v>
      </c>
      <c r="B65">
        <v>31</v>
      </c>
      <c r="C65">
        <v>30</v>
      </c>
      <c r="D65">
        <v>45</v>
      </c>
      <c r="E65">
        <v>44</v>
      </c>
    </row>
    <row r="66" spans="1:12" x14ac:dyDescent="0.25">
      <c r="A66">
        <v>4</v>
      </c>
      <c r="B66">
        <v>32</v>
      </c>
      <c r="C66">
        <v>30</v>
      </c>
      <c r="D66">
        <v>47</v>
      </c>
      <c r="E66">
        <v>43</v>
      </c>
    </row>
    <row r="67" spans="1:12" x14ac:dyDescent="0.25">
      <c r="A67">
        <v>5</v>
      </c>
      <c r="B67">
        <v>30</v>
      </c>
      <c r="C67">
        <v>31</v>
      </c>
      <c r="D67">
        <v>44</v>
      </c>
      <c r="E67">
        <v>44</v>
      </c>
    </row>
    <row r="68" spans="1:12" x14ac:dyDescent="0.25">
      <c r="A68" t="s">
        <v>81</v>
      </c>
      <c r="D68">
        <v>50</v>
      </c>
      <c r="E68">
        <v>49</v>
      </c>
      <c r="K68" t="s">
        <v>74</v>
      </c>
      <c r="L68" t="s">
        <v>75</v>
      </c>
    </row>
    <row r="69" spans="1:12" x14ac:dyDescent="0.25">
      <c r="A69" t="s">
        <v>82</v>
      </c>
      <c r="D69">
        <v>47</v>
      </c>
      <c r="E69">
        <v>47</v>
      </c>
      <c r="J69">
        <v>1520626</v>
      </c>
    </row>
    <row r="70" spans="1:12" x14ac:dyDescent="0.25">
      <c r="B70" t="s">
        <v>77</v>
      </c>
      <c r="D70">
        <v>44</v>
      </c>
      <c r="E70">
        <v>44</v>
      </c>
      <c r="J70" s="5">
        <v>873395</v>
      </c>
      <c r="K70">
        <v>300</v>
      </c>
      <c r="L70">
        <v>175</v>
      </c>
    </row>
    <row r="71" spans="1:12" x14ac:dyDescent="0.25">
      <c r="A71">
        <v>1</v>
      </c>
      <c r="B71">
        <v>157.69999999999999</v>
      </c>
      <c r="D71">
        <v>41</v>
      </c>
      <c r="E71">
        <v>41</v>
      </c>
      <c r="I71" t="s">
        <v>70</v>
      </c>
      <c r="J71">
        <v>941860</v>
      </c>
      <c r="K71">
        <v>300</v>
      </c>
      <c r="L71">
        <v>140</v>
      </c>
    </row>
    <row r="72" spans="1:12" x14ac:dyDescent="0.25">
      <c r="A72">
        <v>2</v>
      </c>
      <c r="B72">
        <v>159.81</v>
      </c>
      <c r="D72">
        <v>44</v>
      </c>
      <c r="E72">
        <v>41</v>
      </c>
      <c r="I72" t="s">
        <v>70</v>
      </c>
      <c r="J72">
        <v>992037</v>
      </c>
      <c r="K72">
        <v>300</v>
      </c>
      <c r="L72">
        <v>110</v>
      </c>
    </row>
    <row r="73" spans="1:12" x14ac:dyDescent="0.25">
      <c r="A73">
        <v>3</v>
      </c>
      <c r="B73">
        <v>157.9</v>
      </c>
      <c r="C73" t="s">
        <v>81</v>
      </c>
      <c r="D73">
        <f>AVERAGE(D63:D72)</f>
        <v>44.7</v>
      </c>
      <c r="I73" t="s">
        <v>1</v>
      </c>
      <c r="J73">
        <v>7049645</v>
      </c>
      <c r="K73">
        <v>286</v>
      </c>
      <c r="L73">
        <v>149</v>
      </c>
    </row>
    <row r="74" spans="1:12" x14ac:dyDescent="0.25">
      <c r="A74">
        <v>4</v>
      </c>
      <c r="B74">
        <v>159.47999999999999</v>
      </c>
      <c r="C74" t="s">
        <v>82</v>
      </c>
      <c r="D74">
        <f xml:space="preserve"> VAR(D63:D72)*PI()/180*PI()/180</f>
        <v>2.3049384763860949E-3</v>
      </c>
      <c r="I74" t="s">
        <v>1</v>
      </c>
      <c r="J74">
        <v>81646</v>
      </c>
      <c r="K74">
        <v>125</v>
      </c>
      <c r="L74">
        <v>313</v>
      </c>
    </row>
    <row r="75" spans="1:12" x14ac:dyDescent="0.25">
      <c r="A75">
        <v>5</v>
      </c>
      <c r="B75">
        <v>157.16999999999999</v>
      </c>
      <c r="I75" t="s">
        <v>57</v>
      </c>
      <c r="J75">
        <v>123270</v>
      </c>
      <c r="K75">
        <v>140</v>
      </c>
      <c r="L75">
        <v>355</v>
      </c>
    </row>
    <row r="76" spans="1:12" x14ac:dyDescent="0.25">
      <c r="A76">
        <v>6</v>
      </c>
      <c r="B76">
        <v>175.42</v>
      </c>
      <c r="I76" t="s">
        <v>57</v>
      </c>
      <c r="J76">
        <v>146318</v>
      </c>
      <c r="K76">
        <v>156</v>
      </c>
      <c r="L76">
        <v>398</v>
      </c>
    </row>
    <row r="77" spans="1:12" x14ac:dyDescent="0.25">
      <c r="A77">
        <v>7</v>
      </c>
      <c r="B77">
        <v>181.14</v>
      </c>
      <c r="I77" t="s">
        <v>58</v>
      </c>
      <c r="J77">
        <v>169879</v>
      </c>
      <c r="K77">
        <v>245</v>
      </c>
      <c r="L77">
        <v>165</v>
      </c>
    </row>
    <row r="78" spans="1:12" x14ac:dyDescent="0.25">
      <c r="A78">
        <v>8</v>
      </c>
      <c r="B78">
        <v>181.14</v>
      </c>
      <c r="I78" t="s">
        <v>58</v>
      </c>
      <c r="J78">
        <v>197971</v>
      </c>
      <c r="K78">
        <v>266</v>
      </c>
      <c r="L78">
        <v>166</v>
      </c>
    </row>
    <row r="79" spans="1:12" x14ac:dyDescent="0.25">
      <c r="A79">
        <v>9</v>
      </c>
      <c r="B79">
        <v>172.28</v>
      </c>
    </row>
    <row r="80" spans="1:12" x14ac:dyDescent="0.25">
      <c r="A80">
        <v>10</v>
      </c>
      <c r="B80">
        <v>172.29</v>
      </c>
      <c r="J80">
        <v>782982</v>
      </c>
      <c r="K80">
        <v>300</v>
      </c>
      <c r="L80">
        <v>186</v>
      </c>
    </row>
    <row r="81" spans="1:12" x14ac:dyDescent="0.25">
      <c r="A81">
        <v>11</v>
      </c>
      <c r="B81">
        <v>183.51</v>
      </c>
      <c r="I81" t="s">
        <v>70</v>
      </c>
      <c r="J81">
        <v>844860</v>
      </c>
      <c r="K81">
        <v>298</v>
      </c>
      <c r="L81">
        <v>153</v>
      </c>
    </row>
    <row r="82" spans="1:12" x14ac:dyDescent="0.25">
      <c r="A82">
        <v>12</v>
      </c>
      <c r="B82">
        <v>190.23</v>
      </c>
      <c r="I82" t="s">
        <v>70</v>
      </c>
      <c r="J82">
        <v>878428</v>
      </c>
      <c r="K82">
        <v>299</v>
      </c>
      <c r="L82">
        <v>115</v>
      </c>
    </row>
    <row r="83" spans="1:12" x14ac:dyDescent="0.25">
      <c r="A83">
        <v>13</v>
      </c>
      <c r="B83">
        <v>190.23</v>
      </c>
      <c r="I83" t="s">
        <v>1</v>
      </c>
      <c r="J83">
        <v>906616</v>
      </c>
      <c r="K83">
        <v>191</v>
      </c>
      <c r="L83">
        <v>194</v>
      </c>
    </row>
    <row r="84" spans="1:12" x14ac:dyDescent="0.25">
      <c r="A84">
        <v>14</v>
      </c>
      <c r="B84">
        <v>173.9</v>
      </c>
      <c r="I84" t="s">
        <v>1</v>
      </c>
      <c r="J84">
        <v>941816</v>
      </c>
      <c r="K84">
        <v>109</v>
      </c>
      <c r="L84">
        <v>300</v>
      </c>
    </row>
    <row r="85" spans="1:12" x14ac:dyDescent="0.25">
      <c r="A85">
        <v>15</v>
      </c>
      <c r="B85">
        <v>168.38</v>
      </c>
      <c r="I85" t="s">
        <v>57</v>
      </c>
      <c r="J85">
        <v>999421</v>
      </c>
      <c r="K85">
        <v>112</v>
      </c>
      <c r="L85">
        <v>340</v>
      </c>
    </row>
    <row r="86" spans="1:12" x14ac:dyDescent="0.25">
      <c r="A86">
        <v>16</v>
      </c>
      <c r="B86">
        <v>173.74</v>
      </c>
      <c r="I86" t="s">
        <v>57</v>
      </c>
      <c r="J86">
        <v>8032536</v>
      </c>
      <c r="K86">
        <v>112</v>
      </c>
      <c r="L86">
        <v>381</v>
      </c>
    </row>
    <row r="87" spans="1:12" x14ac:dyDescent="0.25">
      <c r="A87">
        <v>17</v>
      </c>
      <c r="B87">
        <v>173.74</v>
      </c>
      <c r="I87" t="s">
        <v>58</v>
      </c>
      <c r="J87">
        <v>63754</v>
      </c>
      <c r="K87">
        <v>245</v>
      </c>
      <c r="L87">
        <v>180</v>
      </c>
    </row>
    <row r="88" spans="1:12" x14ac:dyDescent="0.25">
      <c r="A88">
        <v>18</v>
      </c>
      <c r="B88">
        <v>172.17</v>
      </c>
      <c r="I88" t="s">
        <v>58</v>
      </c>
      <c r="J88">
        <v>103046</v>
      </c>
      <c r="K88">
        <v>226</v>
      </c>
      <c r="L88">
        <v>123</v>
      </c>
    </row>
    <row r="89" spans="1:12" x14ac:dyDescent="0.25">
      <c r="A89">
        <v>19</v>
      </c>
      <c r="B89">
        <v>172.54</v>
      </c>
    </row>
    <row r="90" spans="1:12" x14ac:dyDescent="0.25">
      <c r="A90">
        <v>20</v>
      </c>
      <c r="B90">
        <v>172.17</v>
      </c>
    </row>
    <row r="91" spans="1:12" x14ac:dyDescent="0.25">
      <c r="A91" t="s">
        <v>81</v>
      </c>
      <c r="B91">
        <f>AVERAGE(B71:B90)</f>
        <v>172.24699999999999</v>
      </c>
      <c r="J91" t="s">
        <v>76</v>
      </c>
    </row>
    <row r="92" spans="1:12" x14ac:dyDescent="0.25">
      <c r="A92" t="s">
        <v>82</v>
      </c>
      <c r="B92">
        <f>VAR(B71:B90)</f>
        <v>101.39780105263155</v>
      </c>
      <c r="C92">
        <f>B92*PI()*PI()/180/180</f>
        <v>3.088753652869863E-2</v>
      </c>
      <c r="J92">
        <v>6.5</v>
      </c>
    </row>
    <row r="96" spans="1:12" x14ac:dyDescent="0.25">
      <c r="B96" s="7" t="s">
        <v>78</v>
      </c>
      <c r="C96" s="7"/>
      <c r="D96" s="7"/>
      <c r="E96" s="7"/>
      <c r="F96" s="7"/>
      <c r="G96" s="7"/>
    </row>
    <row r="97" spans="1:11" x14ac:dyDescent="0.25">
      <c r="A97" t="s">
        <v>69</v>
      </c>
      <c r="B97" t="s">
        <v>25</v>
      </c>
      <c r="C97" s="7" t="s">
        <v>16</v>
      </c>
      <c r="D97" s="7"/>
      <c r="E97" s="7"/>
      <c r="F97" s="7"/>
      <c r="G97" s="7"/>
      <c r="H97" s="7" t="s">
        <v>17</v>
      </c>
      <c r="I97" s="7"/>
    </row>
    <row r="98" spans="1:11" x14ac:dyDescent="0.25">
      <c r="C98" s="6" t="s">
        <v>79</v>
      </c>
      <c r="D98" s="6">
        <v>2</v>
      </c>
      <c r="E98" t="s">
        <v>26</v>
      </c>
      <c r="F98" t="s">
        <v>67</v>
      </c>
      <c r="G98" t="s">
        <v>68</v>
      </c>
      <c r="H98" s="6">
        <v>1</v>
      </c>
      <c r="I98" s="6">
        <v>2</v>
      </c>
      <c r="J98" t="s">
        <v>26</v>
      </c>
      <c r="K98" t="s">
        <v>80</v>
      </c>
    </row>
    <row r="99" spans="1:11" x14ac:dyDescent="0.25">
      <c r="C99">
        <v>265</v>
      </c>
      <c r="D99">
        <v>279</v>
      </c>
      <c r="E99">
        <v>0</v>
      </c>
      <c r="F99">
        <v>0</v>
      </c>
      <c r="G99">
        <v>0</v>
      </c>
      <c r="H99">
        <v>265</v>
      </c>
      <c r="I99">
        <v>279</v>
      </c>
      <c r="J99">
        <v>268</v>
      </c>
      <c r="K99">
        <f>J99-268</f>
        <v>0</v>
      </c>
    </row>
    <row r="100" spans="1:11" x14ac:dyDescent="0.25">
      <c r="A100" s="7" t="s">
        <v>65</v>
      </c>
      <c r="B100" t="s">
        <v>61</v>
      </c>
      <c r="C100">
        <v>265</v>
      </c>
      <c r="D100">
        <v>251</v>
      </c>
      <c r="E100">
        <v>0</v>
      </c>
      <c r="F100">
        <v>25</v>
      </c>
      <c r="G100">
        <v>0</v>
      </c>
      <c r="H100">
        <v>265</v>
      </c>
      <c r="I100">
        <v>253</v>
      </c>
      <c r="J100">
        <v>266</v>
      </c>
      <c r="K100">
        <f t="shared" ref="K100:K107" si="5">J100-268</f>
        <v>-2</v>
      </c>
    </row>
    <row r="101" spans="1:11" x14ac:dyDescent="0.25">
      <c r="A101" s="7"/>
      <c r="B101" t="s">
        <v>61</v>
      </c>
      <c r="C101">
        <v>265</v>
      </c>
      <c r="D101">
        <v>223</v>
      </c>
      <c r="E101">
        <v>0</v>
      </c>
      <c r="F101">
        <v>55</v>
      </c>
      <c r="G101">
        <v>0</v>
      </c>
      <c r="H101">
        <v>263</v>
      </c>
      <c r="I101">
        <v>225</v>
      </c>
      <c r="J101">
        <v>262</v>
      </c>
      <c r="K101">
        <f t="shared" si="5"/>
        <v>-6</v>
      </c>
    </row>
    <row r="102" spans="1:11" x14ac:dyDescent="0.25">
      <c r="A102" s="7"/>
      <c r="B102" t="s">
        <v>62</v>
      </c>
      <c r="C102">
        <v>340</v>
      </c>
      <c r="D102">
        <v>335</v>
      </c>
      <c r="E102">
        <v>45</v>
      </c>
      <c r="F102">
        <v>50</v>
      </c>
      <c r="G102">
        <v>0</v>
      </c>
      <c r="H102">
        <v>310</v>
      </c>
      <c r="I102">
        <v>318</v>
      </c>
      <c r="J102">
        <v>299</v>
      </c>
      <c r="K102">
        <f t="shared" si="5"/>
        <v>31</v>
      </c>
    </row>
    <row r="103" spans="1:11" x14ac:dyDescent="0.25">
      <c r="A103" s="7"/>
      <c r="B103" t="s">
        <v>62</v>
      </c>
      <c r="C103">
        <v>225</v>
      </c>
      <c r="D103">
        <v>276</v>
      </c>
      <c r="E103" s="3">
        <v>90</v>
      </c>
      <c r="F103" s="3">
        <v>50</v>
      </c>
      <c r="G103" s="3">
        <v>0</v>
      </c>
      <c r="H103">
        <v>224</v>
      </c>
      <c r="I103">
        <v>276</v>
      </c>
      <c r="J103">
        <v>334</v>
      </c>
      <c r="K103">
        <f t="shared" si="5"/>
        <v>66</v>
      </c>
    </row>
    <row r="104" spans="1:11" x14ac:dyDescent="0.25">
      <c r="A104" s="7"/>
      <c r="B104" t="s">
        <v>63</v>
      </c>
      <c r="C104">
        <v>224</v>
      </c>
      <c r="D104">
        <v>307</v>
      </c>
      <c r="E104" s="3">
        <v>90</v>
      </c>
      <c r="F104" s="3">
        <v>50</v>
      </c>
      <c r="G104" s="3">
        <v>-32</v>
      </c>
      <c r="H104">
        <v>223</v>
      </c>
      <c r="I104">
        <v>306</v>
      </c>
      <c r="J104">
        <v>332</v>
      </c>
      <c r="K104">
        <f t="shared" si="5"/>
        <v>64</v>
      </c>
    </row>
    <row r="105" spans="1:11" x14ac:dyDescent="0.25">
      <c r="A105" s="7"/>
      <c r="B105" t="s">
        <v>63</v>
      </c>
      <c r="C105">
        <v>221</v>
      </c>
      <c r="D105">
        <v>335</v>
      </c>
      <c r="E105" s="3">
        <v>90</v>
      </c>
      <c r="F105" s="3">
        <v>50</v>
      </c>
      <c r="G105" s="3">
        <v>-65</v>
      </c>
      <c r="H105" s="3">
        <v>219</v>
      </c>
      <c r="I105" s="3">
        <v>321</v>
      </c>
      <c r="J105">
        <v>330</v>
      </c>
      <c r="K105">
        <f t="shared" si="5"/>
        <v>62</v>
      </c>
    </row>
    <row r="106" spans="1:11" x14ac:dyDescent="0.25">
      <c r="B106" t="s">
        <v>64</v>
      </c>
      <c r="C106">
        <v>275</v>
      </c>
      <c r="D106">
        <v>330</v>
      </c>
      <c r="E106" s="3">
        <v>45</v>
      </c>
      <c r="F106" s="3">
        <v>51</v>
      </c>
      <c r="G106" s="3">
        <v>-62</v>
      </c>
      <c r="H106" s="3">
        <v>270</v>
      </c>
      <c r="I106" s="3">
        <v>336</v>
      </c>
      <c r="J106">
        <v>305</v>
      </c>
      <c r="K106">
        <f t="shared" si="5"/>
        <v>37</v>
      </c>
    </row>
    <row r="107" spans="1:11" x14ac:dyDescent="0.25">
      <c r="B107" t="s">
        <v>64</v>
      </c>
      <c r="C107">
        <v>202</v>
      </c>
      <c r="D107">
        <v>234</v>
      </c>
      <c r="E107" s="3">
        <v>4</v>
      </c>
      <c r="F107" s="3">
        <v>49</v>
      </c>
      <c r="G107" s="3">
        <v>-70</v>
      </c>
      <c r="H107" s="3">
        <v>201</v>
      </c>
      <c r="I107" s="3">
        <v>230</v>
      </c>
      <c r="J107">
        <v>271</v>
      </c>
      <c r="K107">
        <f t="shared" si="5"/>
        <v>3</v>
      </c>
    </row>
    <row r="109" spans="1:11" x14ac:dyDescent="0.25">
      <c r="A109" s="7" t="s">
        <v>66</v>
      </c>
      <c r="C109">
        <v>265</v>
      </c>
      <c r="D109">
        <v>277</v>
      </c>
      <c r="E109">
        <v>0</v>
      </c>
      <c r="F109">
        <v>0</v>
      </c>
      <c r="G109">
        <v>0</v>
      </c>
      <c r="H109">
        <v>268</v>
      </c>
      <c r="I109">
        <v>278</v>
      </c>
      <c r="J109">
        <v>269</v>
      </c>
    </row>
    <row r="110" spans="1:11" x14ac:dyDescent="0.25">
      <c r="A110" s="7"/>
      <c r="B110" t="s">
        <v>61</v>
      </c>
      <c r="C110">
        <v>260</v>
      </c>
      <c r="D110">
        <v>247</v>
      </c>
      <c r="E110">
        <v>0</v>
      </c>
      <c r="F110">
        <v>30</v>
      </c>
      <c r="G110">
        <v>0</v>
      </c>
      <c r="H110">
        <v>264</v>
      </c>
      <c r="I110">
        <v>253</v>
      </c>
      <c r="J110">
        <v>260</v>
      </c>
      <c r="K110">
        <f t="shared" ref="K110:K117" si="6">J110-269</f>
        <v>-9</v>
      </c>
    </row>
    <row r="111" spans="1:11" x14ac:dyDescent="0.25">
      <c r="A111" s="7"/>
      <c r="B111" t="s">
        <v>61</v>
      </c>
      <c r="C111">
        <v>258</v>
      </c>
      <c r="D111">
        <v>220</v>
      </c>
      <c r="E111">
        <v>3</v>
      </c>
      <c r="F111">
        <v>58</v>
      </c>
      <c r="G111">
        <v>1</v>
      </c>
      <c r="H111">
        <v>267</v>
      </c>
      <c r="I111">
        <v>224</v>
      </c>
      <c r="J111">
        <v>265</v>
      </c>
      <c r="K111">
        <f t="shared" si="6"/>
        <v>-4</v>
      </c>
    </row>
    <row r="112" spans="1:11" x14ac:dyDescent="0.25">
      <c r="A112" s="7"/>
      <c r="B112" t="s">
        <v>62</v>
      </c>
      <c r="C112">
        <v>325</v>
      </c>
      <c r="D112">
        <v>334</v>
      </c>
      <c r="E112">
        <v>48</v>
      </c>
      <c r="F112">
        <v>55</v>
      </c>
      <c r="G112">
        <v>1</v>
      </c>
      <c r="H112">
        <v>307</v>
      </c>
      <c r="I112">
        <v>318</v>
      </c>
      <c r="J112">
        <v>295</v>
      </c>
      <c r="K112">
        <f t="shared" si="6"/>
        <v>26</v>
      </c>
    </row>
    <row r="113" spans="1:11" x14ac:dyDescent="0.25">
      <c r="A113" s="7"/>
      <c r="B113" t="s">
        <v>62</v>
      </c>
      <c r="C113">
        <v>215</v>
      </c>
      <c r="D113">
        <v>270</v>
      </c>
      <c r="E113">
        <v>90</v>
      </c>
      <c r="F113">
        <v>53</v>
      </c>
      <c r="G113">
        <v>0</v>
      </c>
      <c r="H113">
        <v>221</v>
      </c>
      <c r="I113">
        <v>279</v>
      </c>
      <c r="J113">
        <v>336</v>
      </c>
      <c r="K113">
        <f t="shared" si="6"/>
        <v>67</v>
      </c>
    </row>
    <row r="114" spans="1:11" x14ac:dyDescent="0.25">
      <c r="A114" s="7"/>
      <c r="B114" t="s">
        <v>63</v>
      </c>
      <c r="C114">
        <v>216</v>
      </c>
      <c r="D114">
        <v>308</v>
      </c>
      <c r="E114">
        <v>90</v>
      </c>
      <c r="F114">
        <v>45</v>
      </c>
      <c r="G114">
        <v>-30</v>
      </c>
      <c r="H114">
        <v>225</v>
      </c>
      <c r="I114">
        <v>310</v>
      </c>
      <c r="J114">
        <v>347</v>
      </c>
      <c r="K114">
        <f t="shared" si="6"/>
        <v>78</v>
      </c>
    </row>
    <row r="115" spans="1:11" x14ac:dyDescent="0.25">
      <c r="A115" s="7"/>
      <c r="B115" t="s">
        <v>63</v>
      </c>
      <c r="C115">
        <v>220</v>
      </c>
      <c r="D115">
        <v>335</v>
      </c>
      <c r="E115">
        <v>90</v>
      </c>
      <c r="F115">
        <v>42</v>
      </c>
      <c r="G115">
        <v>-65</v>
      </c>
      <c r="H115">
        <v>231</v>
      </c>
      <c r="I115">
        <v>340</v>
      </c>
      <c r="J115">
        <v>335</v>
      </c>
      <c r="K115">
        <f t="shared" si="6"/>
        <v>66</v>
      </c>
    </row>
    <row r="116" spans="1:11" x14ac:dyDescent="0.25">
      <c r="B116" t="s">
        <v>64</v>
      </c>
      <c r="C116">
        <v>260</v>
      </c>
      <c r="D116">
        <v>330</v>
      </c>
      <c r="E116">
        <v>45</v>
      </c>
      <c r="F116">
        <v>55</v>
      </c>
      <c r="G116">
        <v>-60</v>
      </c>
      <c r="H116">
        <v>256</v>
      </c>
      <c r="I116">
        <v>328</v>
      </c>
      <c r="J116">
        <v>299</v>
      </c>
      <c r="K116">
        <f t="shared" si="6"/>
        <v>30</v>
      </c>
    </row>
    <row r="117" spans="1:11" x14ac:dyDescent="0.25">
      <c r="B117" t="s">
        <v>64</v>
      </c>
      <c r="C117">
        <v>190</v>
      </c>
      <c r="D117">
        <v>242</v>
      </c>
      <c r="E117">
        <v>-3</v>
      </c>
      <c r="F117">
        <v>48</v>
      </c>
      <c r="G117">
        <v>-65</v>
      </c>
      <c r="H117">
        <v>203</v>
      </c>
      <c r="I117">
        <v>240</v>
      </c>
      <c r="J117">
        <v>260</v>
      </c>
      <c r="K117">
        <f t="shared" si="6"/>
        <v>-9</v>
      </c>
    </row>
  </sheetData>
  <mergeCells count="21">
    <mergeCell ref="B96:G96"/>
    <mergeCell ref="C97:G97"/>
    <mergeCell ref="H97:I97"/>
    <mergeCell ref="A100:A105"/>
    <mergeCell ref="A109:A115"/>
    <mergeCell ref="B60:E60"/>
    <mergeCell ref="J1:N1"/>
    <mergeCell ref="Q1:R1"/>
    <mergeCell ref="T1:U1"/>
    <mergeCell ref="O33:P33"/>
    <mergeCell ref="Q18:U18"/>
    <mergeCell ref="M19:N19"/>
    <mergeCell ref="J19:L19"/>
    <mergeCell ref="I18:N18"/>
    <mergeCell ref="H53:P53"/>
    <mergeCell ref="B30:E30"/>
    <mergeCell ref="B44:E44"/>
    <mergeCell ref="H36:H41"/>
    <mergeCell ref="H43:H49"/>
    <mergeCell ref="I32:N32"/>
    <mergeCell ref="J33:N3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Hoang</dc:creator>
  <cp:lastModifiedBy>Minh Cao</cp:lastModifiedBy>
  <dcterms:created xsi:type="dcterms:W3CDTF">2018-02-23T06:36:42Z</dcterms:created>
  <dcterms:modified xsi:type="dcterms:W3CDTF">2018-03-13T21:24:56Z</dcterms:modified>
</cp:coreProperties>
</file>