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680" firstSheet="3" activeTab="9"/>
  </bookViews>
  <sheets>
    <sheet name="Test" sheetId="13" r:id="rId1"/>
    <sheet name="MutliCourier7" sheetId="11" r:id="rId2"/>
    <sheet name="MutliCourier6" sheetId="10" r:id="rId3"/>
    <sheet name="MutliCourier5" sheetId="9" r:id="rId4"/>
    <sheet name="MutliCourier4" sheetId="8" r:id="rId5"/>
    <sheet name="MutliCourier3" sheetId="7" r:id="rId6"/>
    <sheet name="MutliCourier2" sheetId="6" r:id="rId7"/>
    <sheet name="MutliCourier1" sheetId="5" r:id="rId8"/>
    <sheet name="Courier" sheetId="12" r:id="rId9"/>
    <sheet name="Summary" sheetId="2" r:id="rId10"/>
    <sheet name="summary-cross-suplier-no-roundt" sheetId="4" r:id="rId11"/>
    <sheet name="summary-single-supplier-no-roun" sheetId="3" r:id="rId12"/>
    <sheet name="single-supplier-roundtrip" sheetId="1" r:id="rId13"/>
  </sheets>
  <definedNames>
    <definedName name="_xlnm._FilterDatabase" localSheetId="11" hidden="1">'summary-single-supplier-no-roun'!$A$1:$P$210</definedName>
  </definedNames>
  <calcPr calcId="0"/>
  <pivotCaches>
    <pivotCache cacheId="37" r:id="rId14"/>
    <pivotCache cacheId="40" r:id="rId15"/>
    <pivotCache cacheId="46" r:id="rId16"/>
  </pivotCaches>
</workbook>
</file>

<file path=xl/calcChain.xml><?xml version="1.0" encoding="utf-8"?>
<calcChain xmlns="http://schemas.openxmlformats.org/spreadsheetml/2006/main">
  <c r="I26" i="2" l="1"/>
  <c r="J26" i="2"/>
  <c r="H26" i="2"/>
  <c r="J27" i="2"/>
  <c r="I27" i="2"/>
  <c r="H27" i="2"/>
  <c r="G26" i="2"/>
  <c r="F26" i="2"/>
  <c r="E26" i="2"/>
  <c r="L12" i="2"/>
  <c r="J12" i="2"/>
  <c r="P15" i="2"/>
  <c r="P12" i="2"/>
  <c r="P13" i="2"/>
  <c r="Q1" i="3"/>
  <c r="O3" i="3"/>
  <c r="P3" i="3" s="1"/>
  <c r="O4" i="3"/>
  <c r="P4" i="3" s="1"/>
  <c r="O5" i="3"/>
  <c r="P5" i="3" s="1"/>
  <c r="O6" i="3"/>
  <c r="P6" i="3" s="1"/>
  <c r="O7" i="3"/>
  <c r="P7" i="3" s="1"/>
  <c r="O8" i="3"/>
  <c r="P8" i="3" s="1"/>
  <c r="O9" i="3"/>
  <c r="P9" i="3" s="1"/>
  <c r="O10" i="3"/>
  <c r="P10" i="3" s="1"/>
  <c r="O11" i="3"/>
  <c r="P11" i="3" s="1"/>
  <c r="O12" i="3"/>
  <c r="P12" i="3" s="1"/>
  <c r="O13" i="3"/>
  <c r="P13" i="3" s="1"/>
  <c r="O14" i="3"/>
  <c r="P14" i="3" s="1"/>
  <c r="O15" i="3"/>
  <c r="P15" i="3" s="1"/>
  <c r="O16" i="3"/>
  <c r="P16" i="3" s="1"/>
  <c r="O17" i="3"/>
  <c r="P17" i="3" s="1"/>
  <c r="O18" i="3"/>
  <c r="P18" i="3" s="1"/>
  <c r="O19" i="3"/>
  <c r="P19" i="3" s="1"/>
  <c r="O20" i="3"/>
  <c r="P20" i="3" s="1"/>
  <c r="O21" i="3"/>
  <c r="P21" i="3" s="1"/>
  <c r="O22" i="3"/>
  <c r="P22" i="3" s="1"/>
  <c r="O23" i="3"/>
  <c r="P23" i="3" s="1"/>
  <c r="O24" i="3"/>
  <c r="P24" i="3" s="1"/>
  <c r="O25" i="3"/>
  <c r="P25" i="3" s="1"/>
  <c r="O26" i="3"/>
  <c r="P26" i="3" s="1"/>
  <c r="O27" i="3"/>
  <c r="P27" i="3" s="1"/>
  <c r="O28" i="3"/>
  <c r="P28" i="3" s="1"/>
  <c r="O29" i="3"/>
  <c r="P29" i="3" s="1"/>
  <c r="O30" i="3"/>
  <c r="P30" i="3" s="1"/>
  <c r="O31" i="3"/>
  <c r="P31" i="3" s="1"/>
  <c r="O32" i="3"/>
  <c r="P32" i="3" s="1"/>
  <c r="O33" i="3"/>
  <c r="P33" i="3" s="1"/>
  <c r="O34" i="3"/>
  <c r="P34" i="3" s="1"/>
  <c r="O35" i="3"/>
  <c r="P35" i="3" s="1"/>
  <c r="O36" i="3"/>
  <c r="P36" i="3" s="1"/>
  <c r="O37" i="3"/>
  <c r="P37" i="3" s="1"/>
  <c r="O38" i="3"/>
  <c r="P38" i="3" s="1"/>
  <c r="O39" i="3"/>
  <c r="P39" i="3" s="1"/>
  <c r="O40" i="3"/>
  <c r="P40" i="3" s="1"/>
  <c r="O41" i="3"/>
  <c r="P41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9" i="3"/>
  <c r="P49" i="3" s="1"/>
  <c r="O50" i="3"/>
  <c r="P50" i="3" s="1"/>
  <c r="O51" i="3"/>
  <c r="P51" i="3" s="1"/>
  <c r="O52" i="3"/>
  <c r="P52" i="3" s="1"/>
  <c r="O53" i="3"/>
  <c r="P53" i="3" s="1"/>
  <c r="O54" i="3"/>
  <c r="P54" i="3" s="1"/>
  <c r="O55" i="3"/>
  <c r="P55" i="3" s="1"/>
  <c r="O56" i="3"/>
  <c r="P56" i="3" s="1"/>
  <c r="O57" i="3"/>
  <c r="P57" i="3" s="1"/>
  <c r="O58" i="3"/>
  <c r="P58" i="3" s="1"/>
  <c r="O59" i="3"/>
  <c r="P59" i="3" s="1"/>
  <c r="O60" i="3"/>
  <c r="P60" i="3" s="1"/>
  <c r="O61" i="3"/>
  <c r="P61" i="3" s="1"/>
  <c r="O62" i="3"/>
  <c r="P62" i="3" s="1"/>
  <c r="O63" i="3"/>
  <c r="P63" i="3" s="1"/>
  <c r="O64" i="3"/>
  <c r="P64" i="3" s="1"/>
  <c r="O65" i="3"/>
  <c r="P65" i="3" s="1"/>
  <c r="O66" i="3"/>
  <c r="P66" i="3" s="1"/>
  <c r="O67" i="3"/>
  <c r="P67" i="3" s="1"/>
  <c r="O68" i="3"/>
  <c r="P68" i="3" s="1"/>
  <c r="O69" i="3"/>
  <c r="P69" i="3" s="1"/>
  <c r="O70" i="3"/>
  <c r="P70" i="3" s="1"/>
  <c r="O71" i="3"/>
  <c r="P71" i="3" s="1"/>
  <c r="O72" i="3"/>
  <c r="P72" i="3" s="1"/>
  <c r="O73" i="3"/>
  <c r="P73" i="3" s="1"/>
  <c r="O74" i="3"/>
  <c r="P74" i="3" s="1"/>
  <c r="O75" i="3"/>
  <c r="P75" i="3" s="1"/>
  <c r="O76" i="3"/>
  <c r="P76" i="3" s="1"/>
  <c r="O77" i="3"/>
  <c r="P77" i="3" s="1"/>
  <c r="O78" i="3"/>
  <c r="P78" i="3" s="1"/>
  <c r="O79" i="3"/>
  <c r="P79" i="3" s="1"/>
  <c r="O80" i="3"/>
  <c r="P80" i="3" s="1"/>
  <c r="O81" i="3"/>
  <c r="P81" i="3" s="1"/>
  <c r="O82" i="3"/>
  <c r="P82" i="3" s="1"/>
  <c r="O83" i="3"/>
  <c r="P83" i="3" s="1"/>
  <c r="O84" i="3"/>
  <c r="P84" i="3" s="1"/>
  <c r="O85" i="3"/>
  <c r="P85" i="3" s="1"/>
  <c r="O86" i="3"/>
  <c r="P86" i="3" s="1"/>
  <c r="O87" i="3"/>
  <c r="P87" i="3" s="1"/>
  <c r="O88" i="3"/>
  <c r="P88" i="3" s="1"/>
  <c r="O89" i="3"/>
  <c r="P89" i="3" s="1"/>
  <c r="O90" i="3"/>
  <c r="P90" i="3" s="1"/>
  <c r="O91" i="3"/>
  <c r="P91" i="3" s="1"/>
  <c r="O92" i="3"/>
  <c r="P92" i="3" s="1"/>
  <c r="O93" i="3"/>
  <c r="P93" i="3" s="1"/>
  <c r="O94" i="3"/>
  <c r="P94" i="3" s="1"/>
  <c r="O95" i="3"/>
  <c r="P95" i="3" s="1"/>
  <c r="O96" i="3"/>
  <c r="P96" i="3" s="1"/>
  <c r="O97" i="3"/>
  <c r="P97" i="3" s="1"/>
  <c r="O98" i="3"/>
  <c r="P98" i="3" s="1"/>
  <c r="O99" i="3"/>
  <c r="P99" i="3" s="1"/>
  <c r="O100" i="3"/>
  <c r="P100" i="3" s="1"/>
  <c r="O101" i="3"/>
  <c r="P101" i="3" s="1"/>
  <c r="O102" i="3"/>
  <c r="P102" i="3" s="1"/>
  <c r="O103" i="3"/>
  <c r="P103" i="3" s="1"/>
  <c r="O104" i="3"/>
  <c r="P104" i="3" s="1"/>
  <c r="O105" i="3"/>
  <c r="P105" i="3" s="1"/>
  <c r="O106" i="3"/>
  <c r="P106" i="3" s="1"/>
  <c r="O107" i="3"/>
  <c r="P107" i="3" s="1"/>
  <c r="O108" i="3"/>
  <c r="P108" i="3" s="1"/>
  <c r="O109" i="3"/>
  <c r="P109" i="3" s="1"/>
  <c r="O110" i="3"/>
  <c r="P110" i="3" s="1"/>
  <c r="O111" i="3"/>
  <c r="P111" i="3" s="1"/>
  <c r="O112" i="3"/>
  <c r="P112" i="3" s="1"/>
  <c r="O113" i="3"/>
  <c r="P113" i="3" s="1"/>
  <c r="O114" i="3"/>
  <c r="P114" i="3" s="1"/>
  <c r="O115" i="3"/>
  <c r="P115" i="3" s="1"/>
  <c r="O116" i="3"/>
  <c r="P116" i="3" s="1"/>
  <c r="O117" i="3"/>
  <c r="P117" i="3" s="1"/>
  <c r="O118" i="3"/>
  <c r="P118" i="3" s="1"/>
  <c r="O119" i="3"/>
  <c r="P119" i="3" s="1"/>
  <c r="O120" i="3"/>
  <c r="P120" i="3" s="1"/>
  <c r="O121" i="3"/>
  <c r="P121" i="3" s="1"/>
  <c r="O122" i="3"/>
  <c r="P122" i="3" s="1"/>
  <c r="O123" i="3"/>
  <c r="P123" i="3" s="1"/>
  <c r="O124" i="3"/>
  <c r="P124" i="3" s="1"/>
  <c r="O125" i="3"/>
  <c r="P125" i="3" s="1"/>
  <c r="O126" i="3"/>
  <c r="P126" i="3" s="1"/>
  <c r="O127" i="3"/>
  <c r="P127" i="3" s="1"/>
  <c r="O128" i="3"/>
  <c r="P128" i="3" s="1"/>
  <c r="O129" i="3"/>
  <c r="P129" i="3" s="1"/>
  <c r="O130" i="3"/>
  <c r="P130" i="3" s="1"/>
  <c r="O131" i="3"/>
  <c r="P131" i="3" s="1"/>
  <c r="O132" i="3"/>
  <c r="P132" i="3" s="1"/>
  <c r="O133" i="3"/>
  <c r="P133" i="3" s="1"/>
  <c r="O134" i="3"/>
  <c r="P134" i="3" s="1"/>
  <c r="O135" i="3"/>
  <c r="P135" i="3" s="1"/>
  <c r="O136" i="3"/>
  <c r="P136" i="3" s="1"/>
  <c r="O137" i="3"/>
  <c r="P137" i="3" s="1"/>
  <c r="O138" i="3"/>
  <c r="P138" i="3" s="1"/>
  <c r="O139" i="3"/>
  <c r="P139" i="3" s="1"/>
  <c r="O140" i="3"/>
  <c r="P140" i="3" s="1"/>
  <c r="O141" i="3"/>
  <c r="P141" i="3" s="1"/>
  <c r="O142" i="3"/>
  <c r="P142" i="3" s="1"/>
  <c r="O143" i="3"/>
  <c r="P143" i="3" s="1"/>
  <c r="O144" i="3"/>
  <c r="P144" i="3" s="1"/>
  <c r="O145" i="3"/>
  <c r="P145" i="3" s="1"/>
  <c r="O146" i="3"/>
  <c r="P146" i="3" s="1"/>
  <c r="O147" i="3"/>
  <c r="P147" i="3" s="1"/>
  <c r="O148" i="3"/>
  <c r="P148" i="3" s="1"/>
  <c r="O149" i="3"/>
  <c r="P149" i="3" s="1"/>
  <c r="O150" i="3"/>
  <c r="P150" i="3" s="1"/>
  <c r="O151" i="3"/>
  <c r="P151" i="3" s="1"/>
  <c r="O152" i="3"/>
  <c r="P152" i="3" s="1"/>
  <c r="O153" i="3"/>
  <c r="P153" i="3" s="1"/>
  <c r="O154" i="3"/>
  <c r="P154" i="3" s="1"/>
  <c r="O155" i="3"/>
  <c r="P155" i="3" s="1"/>
  <c r="O156" i="3"/>
  <c r="P156" i="3" s="1"/>
  <c r="O157" i="3"/>
  <c r="P157" i="3" s="1"/>
  <c r="O158" i="3"/>
  <c r="P158" i="3" s="1"/>
  <c r="O159" i="3"/>
  <c r="P159" i="3" s="1"/>
  <c r="O160" i="3"/>
  <c r="P160" i="3" s="1"/>
  <c r="O161" i="3"/>
  <c r="P161" i="3" s="1"/>
  <c r="O162" i="3"/>
  <c r="P162" i="3" s="1"/>
  <c r="O163" i="3"/>
  <c r="P163" i="3" s="1"/>
  <c r="O164" i="3"/>
  <c r="P164" i="3" s="1"/>
  <c r="O165" i="3"/>
  <c r="P165" i="3" s="1"/>
  <c r="O166" i="3"/>
  <c r="P166" i="3" s="1"/>
  <c r="O167" i="3"/>
  <c r="P167" i="3" s="1"/>
  <c r="O168" i="3"/>
  <c r="P168" i="3" s="1"/>
  <c r="O169" i="3"/>
  <c r="P169" i="3" s="1"/>
  <c r="O170" i="3"/>
  <c r="P170" i="3" s="1"/>
  <c r="O171" i="3"/>
  <c r="P171" i="3" s="1"/>
  <c r="O172" i="3"/>
  <c r="P172" i="3" s="1"/>
  <c r="O173" i="3"/>
  <c r="P173" i="3" s="1"/>
  <c r="O174" i="3"/>
  <c r="P174" i="3" s="1"/>
  <c r="O175" i="3"/>
  <c r="P175" i="3" s="1"/>
  <c r="O176" i="3"/>
  <c r="P176" i="3" s="1"/>
  <c r="O177" i="3"/>
  <c r="P177" i="3" s="1"/>
  <c r="O178" i="3"/>
  <c r="P178" i="3" s="1"/>
  <c r="O179" i="3"/>
  <c r="P179" i="3" s="1"/>
  <c r="O180" i="3"/>
  <c r="P180" i="3" s="1"/>
  <c r="O181" i="3"/>
  <c r="P181" i="3" s="1"/>
  <c r="O182" i="3"/>
  <c r="P182" i="3" s="1"/>
  <c r="O183" i="3"/>
  <c r="P183" i="3" s="1"/>
  <c r="O184" i="3"/>
  <c r="P184" i="3" s="1"/>
  <c r="O185" i="3"/>
  <c r="P185" i="3" s="1"/>
  <c r="O186" i="3"/>
  <c r="P186" i="3" s="1"/>
  <c r="O187" i="3"/>
  <c r="P187" i="3" s="1"/>
  <c r="O188" i="3"/>
  <c r="P188" i="3" s="1"/>
  <c r="O189" i="3"/>
  <c r="P189" i="3" s="1"/>
  <c r="O190" i="3"/>
  <c r="P190" i="3" s="1"/>
  <c r="O191" i="3"/>
  <c r="P191" i="3" s="1"/>
  <c r="O192" i="3"/>
  <c r="P192" i="3" s="1"/>
  <c r="O193" i="3"/>
  <c r="P193" i="3" s="1"/>
  <c r="O194" i="3"/>
  <c r="P194" i="3" s="1"/>
  <c r="O195" i="3"/>
  <c r="P195" i="3" s="1"/>
  <c r="O196" i="3"/>
  <c r="P196" i="3" s="1"/>
  <c r="O197" i="3"/>
  <c r="P197" i="3" s="1"/>
  <c r="O198" i="3"/>
  <c r="P198" i="3" s="1"/>
  <c r="O199" i="3"/>
  <c r="P199" i="3" s="1"/>
  <c r="O200" i="3"/>
  <c r="P200" i="3" s="1"/>
  <c r="O201" i="3"/>
  <c r="P201" i="3" s="1"/>
  <c r="O202" i="3"/>
  <c r="P202" i="3" s="1"/>
  <c r="O203" i="3"/>
  <c r="P203" i="3" s="1"/>
  <c r="O204" i="3"/>
  <c r="P204" i="3" s="1"/>
  <c r="O205" i="3"/>
  <c r="P205" i="3" s="1"/>
  <c r="O206" i="3"/>
  <c r="P206" i="3" s="1"/>
  <c r="O207" i="3"/>
  <c r="P207" i="3" s="1"/>
  <c r="O208" i="3"/>
  <c r="P208" i="3" s="1"/>
  <c r="O209" i="3"/>
  <c r="P209" i="3" s="1"/>
  <c r="O210" i="3"/>
  <c r="P210" i="3" s="1"/>
  <c r="O2" i="3"/>
  <c r="P2" i="3" s="1"/>
  <c r="S15" i="2"/>
  <c r="C4" i="13"/>
  <c r="E4" i="13" s="1"/>
  <c r="I4" i="13" s="1"/>
  <c r="B4" i="13"/>
  <c r="K4" i="13" s="1"/>
  <c r="B3" i="13"/>
  <c r="D3" i="13" s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" i="3"/>
  <c r="P5" i="2"/>
  <c r="P6" i="2"/>
  <c r="P7" i="2"/>
  <c r="P8" i="2"/>
  <c r="P9" i="2"/>
  <c r="P10" i="2"/>
  <c r="P4" i="2"/>
  <c r="S13" i="2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4" i="11"/>
  <c r="G4" i="10"/>
  <c r="G4" i="9"/>
  <c r="G4" i="8"/>
  <c r="G4" i="7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4" i="6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4" i="5"/>
  <c r="B25" i="7"/>
  <c r="C25" i="7" s="1"/>
  <c r="F25" i="7"/>
  <c r="K25" i="7"/>
  <c r="T12" i="2"/>
  <c r="F9" i="4"/>
  <c r="I9" i="4"/>
  <c r="I10" i="4" s="1"/>
  <c r="C4" i="11"/>
  <c r="B5" i="11" s="1"/>
  <c r="B4" i="11"/>
  <c r="K4" i="11" s="1"/>
  <c r="D3" i="11"/>
  <c r="B3" i="11"/>
  <c r="C4" i="10"/>
  <c r="B5" i="10" s="1"/>
  <c r="B4" i="10"/>
  <c r="J4" i="10" s="1"/>
  <c r="B3" i="10"/>
  <c r="D3" i="10" s="1"/>
  <c r="C4" i="9"/>
  <c r="B5" i="9" s="1"/>
  <c r="C5" i="9" s="1"/>
  <c r="B4" i="9"/>
  <c r="J4" i="9" s="1"/>
  <c r="B3" i="9"/>
  <c r="D3" i="9" s="1"/>
  <c r="C4" i="8"/>
  <c r="B5" i="8" s="1"/>
  <c r="C5" i="8" s="1"/>
  <c r="B4" i="8"/>
  <c r="J4" i="8" s="1"/>
  <c r="B3" i="8"/>
  <c r="D3" i="8" s="1"/>
  <c r="C4" i="7"/>
  <c r="B5" i="7" s="1"/>
  <c r="B4" i="7"/>
  <c r="K4" i="7" s="1"/>
  <c r="B3" i="7"/>
  <c r="D3" i="7" s="1"/>
  <c r="C4" i="6"/>
  <c r="B5" i="6" s="1"/>
  <c r="B4" i="6"/>
  <c r="J4" i="6" s="1"/>
  <c r="D3" i="6"/>
  <c r="B3" i="6"/>
  <c r="B3" i="5"/>
  <c r="D3" i="5" s="1"/>
  <c r="B4" i="5"/>
  <c r="F4" i="5" s="1"/>
  <c r="C4" i="5"/>
  <c r="D4" i="5"/>
  <c r="E4" i="5"/>
  <c r="H4" i="5"/>
  <c r="I4" i="5"/>
  <c r="J4" i="5"/>
  <c r="K4" i="5"/>
  <c r="B5" i="5"/>
  <c r="C5" i="5" s="1"/>
  <c r="R12" i="2"/>
  <c r="N12" i="2"/>
  <c r="H3" i="12"/>
  <c r="H5" i="12"/>
  <c r="H7" i="12"/>
  <c r="H4" i="12"/>
  <c r="H6" i="12"/>
  <c r="H8" i="12"/>
  <c r="H2" i="12"/>
  <c r="D3" i="12"/>
  <c r="D5" i="12"/>
  <c r="D7" i="12"/>
  <c r="D4" i="12"/>
  <c r="D6" i="12"/>
  <c r="D8" i="12"/>
  <c r="D2" i="12"/>
  <c r="E3" i="12"/>
  <c r="E5" i="12"/>
  <c r="E7" i="12"/>
  <c r="E4" i="12"/>
  <c r="E6" i="12"/>
  <c r="E8" i="12"/>
  <c r="E2" i="12"/>
  <c r="B3" i="12"/>
  <c r="B5" i="12"/>
  <c r="B7" i="12"/>
  <c r="B4" i="12"/>
  <c r="B6" i="12"/>
  <c r="B8" i="12"/>
  <c r="B2" i="12"/>
  <c r="B5" i="13" l="1"/>
  <c r="D4" i="13"/>
  <c r="H4" i="13" s="1"/>
  <c r="K5" i="13"/>
  <c r="C5" i="13"/>
  <c r="F5" i="13"/>
  <c r="G5" i="13" s="1"/>
  <c r="J5" i="13"/>
  <c r="F4" i="13"/>
  <c r="G4" i="13" s="1"/>
  <c r="J4" i="13"/>
  <c r="D5" i="13"/>
  <c r="H5" i="13" s="1"/>
  <c r="L5" i="13" s="1"/>
  <c r="H9" i="12"/>
  <c r="J25" i="7"/>
  <c r="D25" i="7"/>
  <c r="H25" i="7" s="1"/>
  <c r="L25" i="7" s="1"/>
  <c r="K4" i="9"/>
  <c r="E25" i="7"/>
  <c r="I25" i="7" s="1"/>
  <c r="M25" i="7" s="1"/>
  <c r="B26" i="7"/>
  <c r="J5" i="5"/>
  <c r="F5" i="5"/>
  <c r="J5" i="11"/>
  <c r="C5" i="11"/>
  <c r="K5" i="11"/>
  <c r="F5" i="11"/>
  <c r="D5" i="11"/>
  <c r="H5" i="11" s="1"/>
  <c r="E4" i="11"/>
  <c r="I4" i="11" s="1"/>
  <c r="J4" i="11"/>
  <c r="D4" i="11"/>
  <c r="H4" i="11" s="1"/>
  <c r="F4" i="11"/>
  <c r="K5" i="10"/>
  <c r="F5" i="10"/>
  <c r="D5" i="10"/>
  <c r="H5" i="10" s="1"/>
  <c r="J5" i="10"/>
  <c r="C5" i="10"/>
  <c r="D4" i="10"/>
  <c r="H4" i="10" s="1"/>
  <c r="F4" i="10"/>
  <c r="K4" i="10"/>
  <c r="E4" i="10"/>
  <c r="I4" i="10" s="1"/>
  <c r="F4" i="9"/>
  <c r="B6" i="9"/>
  <c r="E5" i="9"/>
  <c r="I5" i="9" s="1"/>
  <c r="D4" i="9"/>
  <c r="H4" i="9" s="1"/>
  <c r="K5" i="9"/>
  <c r="F5" i="9"/>
  <c r="D5" i="9"/>
  <c r="H5" i="9" s="1"/>
  <c r="J5" i="9"/>
  <c r="E4" i="9"/>
  <c r="I4" i="9" s="1"/>
  <c r="B6" i="8"/>
  <c r="E5" i="8"/>
  <c r="I5" i="8" s="1"/>
  <c r="D4" i="8"/>
  <c r="H4" i="8" s="1"/>
  <c r="K5" i="8"/>
  <c r="F5" i="8"/>
  <c r="D5" i="8"/>
  <c r="H5" i="8" s="1"/>
  <c r="F4" i="8"/>
  <c r="K4" i="8"/>
  <c r="J5" i="8"/>
  <c r="E4" i="8"/>
  <c r="I4" i="8" s="1"/>
  <c r="J5" i="7"/>
  <c r="C5" i="7"/>
  <c r="K5" i="7"/>
  <c r="F5" i="7"/>
  <c r="D5" i="7"/>
  <c r="H5" i="7" s="1"/>
  <c r="L5" i="7" s="1"/>
  <c r="E4" i="7"/>
  <c r="I4" i="7" s="1"/>
  <c r="J4" i="7"/>
  <c r="D4" i="7"/>
  <c r="H4" i="7" s="1"/>
  <c r="F4" i="7"/>
  <c r="K5" i="6"/>
  <c r="F5" i="6"/>
  <c r="D5" i="6"/>
  <c r="H5" i="6" s="1"/>
  <c r="J5" i="6"/>
  <c r="C5" i="6"/>
  <c r="D4" i="6"/>
  <c r="H4" i="6" s="1"/>
  <c r="F4" i="6"/>
  <c r="K4" i="6"/>
  <c r="E4" i="6"/>
  <c r="I4" i="6" s="1"/>
  <c r="D5" i="5"/>
  <c r="H5" i="5" s="1"/>
  <c r="L5" i="5" s="1"/>
  <c r="E5" i="5"/>
  <c r="I5" i="5" s="1"/>
  <c r="B6" i="5"/>
  <c r="F6" i="5" s="1"/>
  <c r="K5" i="5"/>
  <c r="E5" i="13" l="1"/>
  <c r="I5" i="13" s="1"/>
  <c r="G8" i="12"/>
  <c r="G7" i="12"/>
  <c r="G6" i="12"/>
  <c r="G5" i="12"/>
  <c r="G4" i="12"/>
  <c r="G3" i="12"/>
  <c r="G2" i="12"/>
  <c r="C26" i="7"/>
  <c r="J26" i="7"/>
  <c r="D26" i="7"/>
  <c r="H26" i="7" s="1"/>
  <c r="L26" i="7" s="1"/>
  <c r="F26" i="7"/>
  <c r="K26" i="7"/>
  <c r="L5" i="11"/>
  <c r="E5" i="11"/>
  <c r="I5" i="11" s="1"/>
  <c r="B6" i="11"/>
  <c r="B6" i="10"/>
  <c r="E5" i="10"/>
  <c r="I5" i="10" s="1"/>
  <c r="L5" i="10"/>
  <c r="L5" i="9"/>
  <c r="K6" i="9"/>
  <c r="F6" i="9"/>
  <c r="D6" i="9"/>
  <c r="H6" i="9" s="1"/>
  <c r="L6" i="9" s="1"/>
  <c r="J6" i="9"/>
  <c r="C6" i="9"/>
  <c r="L5" i="8"/>
  <c r="K6" i="8"/>
  <c r="F6" i="8"/>
  <c r="D6" i="8"/>
  <c r="H6" i="8" s="1"/>
  <c r="L6" i="8" s="1"/>
  <c r="C6" i="8"/>
  <c r="J6" i="8"/>
  <c r="E5" i="7"/>
  <c r="I5" i="7" s="1"/>
  <c r="B6" i="7"/>
  <c r="B6" i="6"/>
  <c r="E5" i="6"/>
  <c r="I5" i="6" s="1"/>
  <c r="L5" i="6"/>
  <c r="C6" i="5"/>
  <c r="K6" i="5"/>
  <c r="D6" i="5"/>
  <c r="H6" i="5" s="1"/>
  <c r="L6" i="5" s="1"/>
  <c r="J6" i="5"/>
  <c r="G9" i="12" l="1"/>
  <c r="E26" i="7"/>
  <c r="I26" i="7" s="1"/>
  <c r="M26" i="7" s="1"/>
  <c r="B27" i="7"/>
  <c r="J6" i="11"/>
  <c r="C6" i="11"/>
  <c r="K6" i="11"/>
  <c r="F6" i="11"/>
  <c r="D6" i="11"/>
  <c r="H6" i="11" s="1"/>
  <c r="L6" i="11" s="1"/>
  <c r="K6" i="10"/>
  <c r="F6" i="10"/>
  <c r="D6" i="10"/>
  <c r="H6" i="10" s="1"/>
  <c r="L6" i="10" s="1"/>
  <c r="J6" i="10"/>
  <c r="C6" i="10"/>
  <c r="B7" i="9"/>
  <c r="E6" i="9"/>
  <c r="I6" i="9" s="1"/>
  <c r="B7" i="8"/>
  <c r="E6" i="8"/>
  <c r="I6" i="8" s="1"/>
  <c r="J6" i="7"/>
  <c r="C6" i="7"/>
  <c r="K6" i="7"/>
  <c r="F6" i="7"/>
  <c r="D6" i="7"/>
  <c r="H6" i="7" s="1"/>
  <c r="L6" i="7" s="1"/>
  <c r="K6" i="6"/>
  <c r="F6" i="6"/>
  <c r="D6" i="6"/>
  <c r="H6" i="6" s="1"/>
  <c r="L6" i="6" s="1"/>
  <c r="J6" i="6"/>
  <c r="C6" i="6"/>
  <c r="E6" i="5"/>
  <c r="I6" i="5" s="1"/>
  <c r="B7" i="5"/>
  <c r="F7" i="5" s="1"/>
  <c r="M6" i="9" l="1"/>
  <c r="M6" i="8"/>
  <c r="D27" i="7"/>
  <c r="H27" i="7" s="1"/>
  <c r="L27" i="7" s="1"/>
  <c r="F27" i="7"/>
  <c r="K27" i="7"/>
  <c r="C27" i="7"/>
  <c r="J27" i="7"/>
  <c r="M6" i="5"/>
  <c r="B7" i="11"/>
  <c r="E6" i="11"/>
  <c r="I6" i="11" s="1"/>
  <c r="B7" i="10"/>
  <c r="E6" i="10"/>
  <c r="I6" i="10" s="1"/>
  <c r="J7" i="9"/>
  <c r="C7" i="9"/>
  <c r="K7" i="9"/>
  <c r="F7" i="9"/>
  <c r="D7" i="9"/>
  <c r="H7" i="9" s="1"/>
  <c r="L7" i="9" s="1"/>
  <c r="J7" i="8"/>
  <c r="C7" i="8"/>
  <c r="D7" i="8"/>
  <c r="H7" i="8" s="1"/>
  <c r="L7" i="8" s="1"/>
  <c r="K7" i="8"/>
  <c r="F7" i="8"/>
  <c r="B7" i="7"/>
  <c r="E6" i="7"/>
  <c r="I6" i="7" s="1"/>
  <c r="B7" i="6"/>
  <c r="E6" i="6"/>
  <c r="I6" i="6" s="1"/>
  <c r="C7" i="5"/>
  <c r="K7" i="5"/>
  <c r="D7" i="5"/>
  <c r="H7" i="5" s="1"/>
  <c r="L7" i="5" s="1"/>
  <c r="J7" i="5"/>
  <c r="M6" i="11" l="1"/>
  <c r="M6" i="10"/>
  <c r="E27" i="7"/>
  <c r="I27" i="7" s="1"/>
  <c r="M27" i="7" s="1"/>
  <c r="B28" i="7"/>
  <c r="M6" i="7"/>
  <c r="M6" i="6"/>
  <c r="K7" i="11"/>
  <c r="F7" i="11"/>
  <c r="D7" i="11"/>
  <c r="H7" i="11" s="1"/>
  <c r="L7" i="11" s="1"/>
  <c r="J7" i="11"/>
  <c r="C7" i="11"/>
  <c r="J7" i="10"/>
  <c r="C7" i="10"/>
  <c r="K7" i="10"/>
  <c r="F7" i="10"/>
  <c r="D7" i="10"/>
  <c r="H7" i="10" s="1"/>
  <c r="L7" i="10" s="1"/>
  <c r="B8" i="9"/>
  <c r="E7" i="9"/>
  <c r="I7" i="9" s="1"/>
  <c r="B8" i="8"/>
  <c r="E7" i="8"/>
  <c r="I7" i="8" s="1"/>
  <c r="K7" i="7"/>
  <c r="F7" i="7"/>
  <c r="D7" i="7"/>
  <c r="H7" i="7" s="1"/>
  <c r="L7" i="7" s="1"/>
  <c r="J7" i="7"/>
  <c r="C7" i="7"/>
  <c r="J7" i="6"/>
  <c r="C7" i="6"/>
  <c r="K7" i="6"/>
  <c r="F7" i="6"/>
  <c r="D7" i="6"/>
  <c r="H7" i="6" s="1"/>
  <c r="L7" i="6" s="1"/>
  <c r="E7" i="5"/>
  <c r="I7" i="5" s="1"/>
  <c r="B8" i="5"/>
  <c r="F8" i="5" s="1"/>
  <c r="M7" i="9" l="1"/>
  <c r="M7" i="8"/>
  <c r="C28" i="7"/>
  <c r="J28" i="7"/>
  <c r="D28" i="7"/>
  <c r="H28" i="7" s="1"/>
  <c r="L28" i="7" s="1"/>
  <c r="F28" i="7"/>
  <c r="K28" i="7"/>
  <c r="M7" i="5"/>
  <c r="B8" i="11"/>
  <c r="E7" i="11"/>
  <c r="I7" i="11" s="1"/>
  <c r="B8" i="10"/>
  <c r="E7" i="10"/>
  <c r="I7" i="10" s="1"/>
  <c r="K8" i="9"/>
  <c r="F8" i="9"/>
  <c r="D8" i="9"/>
  <c r="H8" i="9" s="1"/>
  <c r="L8" i="9" s="1"/>
  <c r="J8" i="9"/>
  <c r="C8" i="9"/>
  <c r="K8" i="8"/>
  <c r="F8" i="8"/>
  <c r="D8" i="8"/>
  <c r="H8" i="8" s="1"/>
  <c r="L8" i="8" s="1"/>
  <c r="J8" i="8"/>
  <c r="C8" i="8"/>
  <c r="B8" i="7"/>
  <c r="E7" i="7"/>
  <c r="I7" i="7" s="1"/>
  <c r="B8" i="6"/>
  <c r="E7" i="6"/>
  <c r="I7" i="6" s="1"/>
  <c r="C8" i="5"/>
  <c r="K8" i="5"/>
  <c r="D8" i="5"/>
  <c r="H8" i="5" s="1"/>
  <c r="L8" i="5" s="1"/>
  <c r="J8" i="5"/>
  <c r="M7" i="11" l="1"/>
  <c r="M7" i="10"/>
  <c r="E28" i="7"/>
  <c r="I28" i="7" s="1"/>
  <c r="M28" i="7" s="1"/>
  <c r="M7" i="7"/>
  <c r="M7" i="6"/>
  <c r="J8" i="11"/>
  <c r="C8" i="11"/>
  <c r="K8" i="11"/>
  <c r="F8" i="11"/>
  <c r="D8" i="11"/>
  <c r="H8" i="11" s="1"/>
  <c r="L8" i="11" s="1"/>
  <c r="K8" i="10"/>
  <c r="F8" i="10"/>
  <c r="D8" i="10"/>
  <c r="H8" i="10" s="1"/>
  <c r="L8" i="10" s="1"/>
  <c r="J8" i="10"/>
  <c r="C8" i="10"/>
  <c r="B9" i="9"/>
  <c r="E8" i="9"/>
  <c r="I8" i="9" s="1"/>
  <c r="B9" i="8"/>
  <c r="E8" i="8"/>
  <c r="I8" i="8" s="1"/>
  <c r="J8" i="7"/>
  <c r="C8" i="7"/>
  <c r="K8" i="7"/>
  <c r="F8" i="7"/>
  <c r="D8" i="7"/>
  <c r="H8" i="7" s="1"/>
  <c r="L8" i="7" s="1"/>
  <c r="K8" i="6"/>
  <c r="F8" i="6"/>
  <c r="D8" i="6"/>
  <c r="H8" i="6" s="1"/>
  <c r="L8" i="6" s="1"/>
  <c r="J8" i="6"/>
  <c r="C8" i="6"/>
  <c r="E8" i="5"/>
  <c r="I8" i="5" s="1"/>
  <c r="B9" i="5"/>
  <c r="F9" i="5" s="1"/>
  <c r="M8" i="9" l="1"/>
  <c r="M8" i="8"/>
  <c r="M8" i="5"/>
  <c r="B9" i="11"/>
  <c r="E8" i="11"/>
  <c r="I8" i="11" s="1"/>
  <c r="B9" i="10"/>
  <c r="E8" i="10"/>
  <c r="I8" i="10" s="1"/>
  <c r="J9" i="9"/>
  <c r="C9" i="9"/>
  <c r="K9" i="9"/>
  <c r="F9" i="9"/>
  <c r="D9" i="9"/>
  <c r="H9" i="9" s="1"/>
  <c r="L9" i="9" s="1"/>
  <c r="J9" i="8"/>
  <c r="C9" i="8"/>
  <c r="K9" i="8"/>
  <c r="F9" i="8"/>
  <c r="D9" i="8"/>
  <c r="H9" i="8" s="1"/>
  <c r="L9" i="8" s="1"/>
  <c r="B9" i="7"/>
  <c r="E8" i="7"/>
  <c r="I8" i="7" s="1"/>
  <c r="B9" i="6"/>
  <c r="E8" i="6"/>
  <c r="I8" i="6" s="1"/>
  <c r="C9" i="5"/>
  <c r="K9" i="5"/>
  <c r="D9" i="5"/>
  <c r="H9" i="5" s="1"/>
  <c r="L9" i="5" s="1"/>
  <c r="J9" i="5"/>
  <c r="M8" i="11" l="1"/>
  <c r="M8" i="10"/>
  <c r="M8" i="7"/>
  <c r="M8" i="6"/>
  <c r="K9" i="11"/>
  <c r="F9" i="11"/>
  <c r="D9" i="11"/>
  <c r="H9" i="11" s="1"/>
  <c r="L9" i="11" s="1"/>
  <c r="J9" i="11"/>
  <c r="C9" i="11"/>
  <c r="J9" i="10"/>
  <c r="C9" i="10"/>
  <c r="K9" i="10"/>
  <c r="F9" i="10"/>
  <c r="D9" i="10"/>
  <c r="H9" i="10" s="1"/>
  <c r="L9" i="10" s="1"/>
  <c r="B10" i="9"/>
  <c r="E9" i="9"/>
  <c r="I9" i="9" s="1"/>
  <c r="B10" i="8"/>
  <c r="E9" i="8"/>
  <c r="I9" i="8" s="1"/>
  <c r="K9" i="7"/>
  <c r="F9" i="7"/>
  <c r="D9" i="7"/>
  <c r="H9" i="7" s="1"/>
  <c r="L9" i="7" s="1"/>
  <c r="J9" i="7"/>
  <c r="C9" i="7"/>
  <c r="J9" i="6"/>
  <c r="C9" i="6"/>
  <c r="K9" i="6"/>
  <c r="F9" i="6"/>
  <c r="D9" i="6"/>
  <c r="H9" i="6" s="1"/>
  <c r="L9" i="6" s="1"/>
  <c r="E9" i="5"/>
  <c r="I9" i="5" s="1"/>
  <c r="B10" i="5"/>
  <c r="F10" i="5" s="1"/>
  <c r="M9" i="9" l="1"/>
  <c r="M9" i="8"/>
  <c r="M9" i="5"/>
  <c r="B10" i="11"/>
  <c r="E9" i="11"/>
  <c r="I9" i="11" s="1"/>
  <c r="B10" i="10"/>
  <c r="E9" i="10"/>
  <c r="I9" i="10" s="1"/>
  <c r="K10" i="9"/>
  <c r="F10" i="9"/>
  <c r="D10" i="9"/>
  <c r="H10" i="9" s="1"/>
  <c r="L10" i="9" s="1"/>
  <c r="J10" i="9"/>
  <c r="C10" i="9"/>
  <c r="K10" i="8"/>
  <c r="F10" i="8"/>
  <c r="D10" i="8"/>
  <c r="H10" i="8" s="1"/>
  <c r="L10" i="8" s="1"/>
  <c r="J10" i="8"/>
  <c r="C10" i="8"/>
  <c r="B10" i="7"/>
  <c r="E9" i="7"/>
  <c r="I9" i="7" s="1"/>
  <c r="B10" i="6"/>
  <c r="E9" i="6"/>
  <c r="I9" i="6" s="1"/>
  <c r="C10" i="5"/>
  <c r="K10" i="5"/>
  <c r="D10" i="5"/>
  <c r="H10" i="5" s="1"/>
  <c r="L10" i="5" s="1"/>
  <c r="J10" i="5"/>
  <c r="M9" i="11" l="1"/>
  <c r="M9" i="10"/>
  <c r="M9" i="7"/>
  <c r="M9" i="6"/>
  <c r="J10" i="11"/>
  <c r="C10" i="11"/>
  <c r="K10" i="11"/>
  <c r="F10" i="11"/>
  <c r="D10" i="11"/>
  <c r="H10" i="11" s="1"/>
  <c r="L10" i="11" s="1"/>
  <c r="K10" i="10"/>
  <c r="F10" i="10"/>
  <c r="D10" i="10"/>
  <c r="H10" i="10" s="1"/>
  <c r="L10" i="10" s="1"/>
  <c r="J10" i="10"/>
  <c r="C10" i="10"/>
  <c r="B11" i="9"/>
  <c r="E10" i="9"/>
  <c r="I10" i="9" s="1"/>
  <c r="B11" i="8"/>
  <c r="E10" i="8"/>
  <c r="I10" i="8" s="1"/>
  <c r="J10" i="7"/>
  <c r="C10" i="7"/>
  <c r="K10" i="7"/>
  <c r="F10" i="7"/>
  <c r="D10" i="7"/>
  <c r="H10" i="7" s="1"/>
  <c r="L10" i="7" s="1"/>
  <c r="K10" i="6"/>
  <c r="J10" i="6"/>
  <c r="F10" i="6"/>
  <c r="D10" i="6"/>
  <c r="H10" i="6" s="1"/>
  <c r="L10" i="6" s="1"/>
  <c r="C10" i="6"/>
  <c r="E10" i="5"/>
  <c r="I10" i="5" s="1"/>
  <c r="B11" i="5"/>
  <c r="F11" i="5" s="1"/>
  <c r="M10" i="9" l="1"/>
  <c r="M10" i="8"/>
  <c r="M10" i="5"/>
  <c r="B11" i="11"/>
  <c r="E10" i="11"/>
  <c r="I10" i="11" s="1"/>
  <c r="B11" i="10"/>
  <c r="E10" i="10"/>
  <c r="I10" i="10" s="1"/>
  <c r="J11" i="9"/>
  <c r="C11" i="9"/>
  <c r="K11" i="9"/>
  <c r="F11" i="9"/>
  <c r="D11" i="9"/>
  <c r="H11" i="9" s="1"/>
  <c r="L11" i="9" s="1"/>
  <c r="J11" i="8"/>
  <c r="C11" i="8"/>
  <c r="K11" i="8"/>
  <c r="F11" i="8"/>
  <c r="D11" i="8"/>
  <c r="H11" i="8" s="1"/>
  <c r="L11" i="8" s="1"/>
  <c r="B11" i="7"/>
  <c r="E10" i="7"/>
  <c r="I10" i="7" s="1"/>
  <c r="B11" i="6"/>
  <c r="E10" i="6"/>
  <c r="I10" i="6" s="1"/>
  <c r="C11" i="5"/>
  <c r="K11" i="5"/>
  <c r="D11" i="5"/>
  <c r="H11" i="5" s="1"/>
  <c r="L11" i="5" s="1"/>
  <c r="J11" i="5"/>
  <c r="M10" i="11" l="1"/>
  <c r="M10" i="10"/>
  <c r="M10" i="7"/>
  <c r="M10" i="6"/>
  <c r="K11" i="11"/>
  <c r="F11" i="11"/>
  <c r="D11" i="11"/>
  <c r="H11" i="11" s="1"/>
  <c r="L11" i="11" s="1"/>
  <c r="J11" i="11"/>
  <c r="C11" i="11"/>
  <c r="J11" i="10"/>
  <c r="C11" i="10"/>
  <c r="K11" i="10"/>
  <c r="F11" i="10"/>
  <c r="D11" i="10"/>
  <c r="H11" i="10" s="1"/>
  <c r="L11" i="10" s="1"/>
  <c r="B12" i="9"/>
  <c r="E11" i="9"/>
  <c r="I11" i="9" s="1"/>
  <c r="B12" i="8"/>
  <c r="E11" i="8"/>
  <c r="I11" i="8" s="1"/>
  <c r="K11" i="7"/>
  <c r="F11" i="7"/>
  <c r="D11" i="7"/>
  <c r="H11" i="7" s="1"/>
  <c r="L11" i="7" s="1"/>
  <c r="J11" i="7"/>
  <c r="C11" i="7"/>
  <c r="J11" i="6"/>
  <c r="C11" i="6"/>
  <c r="K11" i="6"/>
  <c r="F11" i="6"/>
  <c r="D11" i="6"/>
  <c r="H11" i="6" s="1"/>
  <c r="L11" i="6" s="1"/>
  <c r="E11" i="5"/>
  <c r="I11" i="5" s="1"/>
  <c r="B12" i="5"/>
  <c r="F12" i="5" s="1"/>
  <c r="M11" i="9" l="1"/>
  <c r="M11" i="8"/>
  <c r="M11" i="5"/>
  <c r="B12" i="11"/>
  <c r="E11" i="11"/>
  <c r="I11" i="11" s="1"/>
  <c r="B12" i="10"/>
  <c r="E11" i="10"/>
  <c r="I11" i="10" s="1"/>
  <c r="K12" i="9"/>
  <c r="F12" i="9"/>
  <c r="D12" i="9"/>
  <c r="H12" i="9" s="1"/>
  <c r="L12" i="9" s="1"/>
  <c r="J12" i="9"/>
  <c r="C12" i="9"/>
  <c r="K12" i="8"/>
  <c r="F12" i="8"/>
  <c r="D12" i="8"/>
  <c r="H12" i="8" s="1"/>
  <c r="L12" i="8" s="1"/>
  <c r="J12" i="8"/>
  <c r="C12" i="8"/>
  <c r="B12" i="7"/>
  <c r="E11" i="7"/>
  <c r="I11" i="7" s="1"/>
  <c r="B12" i="6"/>
  <c r="E11" i="6"/>
  <c r="I11" i="6" s="1"/>
  <c r="C12" i="5"/>
  <c r="K12" i="5"/>
  <c r="D12" i="5"/>
  <c r="H12" i="5" s="1"/>
  <c r="L12" i="5" s="1"/>
  <c r="J12" i="5"/>
  <c r="M11" i="11" l="1"/>
  <c r="M11" i="10"/>
  <c r="M11" i="7"/>
  <c r="M11" i="6"/>
  <c r="J12" i="11"/>
  <c r="C12" i="11"/>
  <c r="K12" i="11"/>
  <c r="F12" i="11"/>
  <c r="D12" i="11"/>
  <c r="H12" i="11" s="1"/>
  <c r="L12" i="11" s="1"/>
  <c r="K12" i="10"/>
  <c r="F12" i="10"/>
  <c r="D12" i="10"/>
  <c r="H12" i="10" s="1"/>
  <c r="L12" i="10" s="1"/>
  <c r="J12" i="10"/>
  <c r="C12" i="10"/>
  <c r="B13" i="9"/>
  <c r="E12" i="9"/>
  <c r="I12" i="9" s="1"/>
  <c r="B13" i="8"/>
  <c r="E12" i="8"/>
  <c r="I12" i="8" s="1"/>
  <c r="J12" i="7"/>
  <c r="C12" i="7"/>
  <c r="K12" i="7"/>
  <c r="F12" i="7"/>
  <c r="D12" i="7"/>
  <c r="H12" i="7" s="1"/>
  <c r="L12" i="7" s="1"/>
  <c r="K12" i="6"/>
  <c r="F12" i="6"/>
  <c r="D12" i="6"/>
  <c r="H12" i="6" s="1"/>
  <c r="L12" i="6" s="1"/>
  <c r="C12" i="6"/>
  <c r="J12" i="6"/>
  <c r="E12" i="5"/>
  <c r="I12" i="5" s="1"/>
  <c r="B13" i="5"/>
  <c r="F13" i="5" s="1"/>
  <c r="M12" i="9" l="1"/>
  <c r="M12" i="8"/>
  <c r="M12" i="5"/>
  <c r="B13" i="11"/>
  <c r="E12" i="11"/>
  <c r="I12" i="11" s="1"/>
  <c r="B13" i="10"/>
  <c r="E12" i="10"/>
  <c r="I12" i="10" s="1"/>
  <c r="J13" i="9"/>
  <c r="C13" i="9"/>
  <c r="K13" i="9"/>
  <c r="F13" i="9"/>
  <c r="D13" i="9"/>
  <c r="H13" i="9" s="1"/>
  <c r="L13" i="9" s="1"/>
  <c r="J13" i="8"/>
  <c r="C13" i="8"/>
  <c r="K13" i="8"/>
  <c r="F13" i="8"/>
  <c r="D13" i="8"/>
  <c r="H13" i="8" s="1"/>
  <c r="L13" i="8" s="1"/>
  <c r="B13" i="7"/>
  <c r="E12" i="7"/>
  <c r="I12" i="7" s="1"/>
  <c r="B13" i="6"/>
  <c r="E12" i="6"/>
  <c r="I12" i="6" s="1"/>
  <c r="C13" i="5"/>
  <c r="D13" i="5"/>
  <c r="H13" i="5" s="1"/>
  <c r="L13" i="5" s="1"/>
  <c r="J13" i="5"/>
  <c r="K13" i="5"/>
  <c r="M12" i="11" l="1"/>
  <c r="M12" i="10"/>
  <c r="M12" i="7"/>
  <c r="M12" i="6"/>
  <c r="K13" i="11"/>
  <c r="F13" i="11"/>
  <c r="D13" i="11"/>
  <c r="H13" i="11" s="1"/>
  <c r="L13" i="11" s="1"/>
  <c r="J13" i="11"/>
  <c r="C13" i="11"/>
  <c r="J13" i="10"/>
  <c r="C13" i="10"/>
  <c r="K13" i="10"/>
  <c r="F13" i="10"/>
  <c r="D13" i="10"/>
  <c r="H13" i="10" s="1"/>
  <c r="L13" i="10" s="1"/>
  <c r="B14" i="9"/>
  <c r="E13" i="9"/>
  <c r="I13" i="9" s="1"/>
  <c r="B14" i="8"/>
  <c r="E13" i="8"/>
  <c r="I13" i="8" s="1"/>
  <c r="K13" i="7"/>
  <c r="F13" i="7"/>
  <c r="D13" i="7"/>
  <c r="H13" i="7" s="1"/>
  <c r="L13" i="7" s="1"/>
  <c r="J13" i="7"/>
  <c r="C13" i="7"/>
  <c r="J13" i="6"/>
  <c r="C13" i="6"/>
  <c r="D13" i="6"/>
  <c r="H13" i="6" s="1"/>
  <c r="L13" i="6" s="1"/>
  <c r="K13" i="6"/>
  <c r="F13" i="6"/>
  <c r="E13" i="5"/>
  <c r="I13" i="5" s="1"/>
  <c r="B14" i="5"/>
  <c r="F14" i="5" s="1"/>
  <c r="M13" i="9" l="1"/>
  <c r="M13" i="8"/>
  <c r="M13" i="5"/>
  <c r="B14" i="11"/>
  <c r="E13" i="11"/>
  <c r="I13" i="11" s="1"/>
  <c r="B14" i="10"/>
  <c r="E13" i="10"/>
  <c r="I13" i="10" s="1"/>
  <c r="K14" i="9"/>
  <c r="F14" i="9"/>
  <c r="D14" i="9"/>
  <c r="H14" i="9" s="1"/>
  <c r="L14" i="9" s="1"/>
  <c r="J14" i="9"/>
  <c r="C14" i="9"/>
  <c r="K14" i="8"/>
  <c r="F14" i="8"/>
  <c r="D14" i="8"/>
  <c r="H14" i="8" s="1"/>
  <c r="L14" i="8" s="1"/>
  <c r="J14" i="8"/>
  <c r="C14" i="8"/>
  <c r="B14" i="7"/>
  <c r="E13" i="7"/>
  <c r="I13" i="7" s="1"/>
  <c r="B14" i="6"/>
  <c r="E13" i="6"/>
  <c r="I13" i="6" s="1"/>
  <c r="D14" i="5"/>
  <c r="H14" i="5" s="1"/>
  <c r="L14" i="5" s="1"/>
  <c r="J14" i="5"/>
  <c r="K14" i="5"/>
  <c r="C14" i="5"/>
  <c r="M13" i="11" l="1"/>
  <c r="M13" i="10"/>
  <c r="M13" i="7"/>
  <c r="M13" i="6"/>
  <c r="J14" i="11"/>
  <c r="C14" i="11"/>
  <c r="K14" i="11"/>
  <c r="F14" i="11"/>
  <c r="D14" i="11"/>
  <c r="H14" i="11" s="1"/>
  <c r="L14" i="11" s="1"/>
  <c r="K14" i="10"/>
  <c r="F14" i="10"/>
  <c r="D14" i="10"/>
  <c r="H14" i="10" s="1"/>
  <c r="L14" i="10" s="1"/>
  <c r="J14" i="10"/>
  <c r="C14" i="10"/>
  <c r="B15" i="9"/>
  <c r="E14" i="9"/>
  <c r="I14" i="9" s="1"/>
  <c r="B15" i="8"/>
  <c r="E14" i="8"/>
  <c r="I14" i="8" s="1"/>
  <c r="J14" i="7"/>
  <c r="C14" i="7"/>
  <c r="K14" i="7"/>
  <c r="F14" i="7"/>
  <c r="D14" i="7"/>
  <c r="H14" i="7" s="1"/>
  <c r="L14" i="7" s="1"/>
  <c r="K14" i="6"/>
  <c r="F14" i="6"/>
  <c r="D14" i="6"/>
  <c r="H14" i="6" s="1"/>
  <c r="L14" i="6" s="1"/>
  <c r="J14" i="6"/>
  <c r="C14" i="6"/>
  <c r="B15" i="5"/>
  <c r="F15" i="5" s="1"/>
  <c r="E14" i="5"/>
  <c r="I14" i="5" s="1"/>
  <c r="M14" i="9" l="1"/>
  <c r="M14" i="8"/>
  <c r="M14" i="5"/>
  <c r="B15" i="11"/>
  <c r="E14" i="11"/>
  <c r="I14" i="11" s="1"/>
  <c r="B15" i="10"/>
  <c r="E14" i="10"/>
  <c r="I14" i="10" s="1"/>
  <c r="J15" i="9"/>
  <c r="C15" i="9"/>
  <c r="K15" i="9"/>
  <c r="F15" i="9"/>
  <c r="D15" i="9"/>
  <c r="H15" i="9" s="1"/>
  <c r="L15" i="9" s="1"/>
  <c r="J15" i="8"/>
  <c r="C15" i="8"/>
  <c r="K15" i="8"/>
  <c r="F15" i="8"/>
  <c r="D15" i="8"/>
  <c r="H15" i="8" s="1"/>
  <c r="L15" i="8" s="1"/>
  <c r="B15" i="7"/>
  <c r="E14" i="7"/>
  <c r="I14" i="7" s="1"/>
  <c r="B15" i="6"/>
  <c r="E14" i="6"/>
  <c r="I14" i="6" s="1"/>
  <c r="D15" i="5"/>
  <c r="H15" i="5" s="1"/>
  <c r="L15" i="5" s="1"/>
  <c r="J15" i="5"/>
  <c r="C15" i="5"/>
  <c r="K15" i="5"/>
  <c r="M14" i="11" l="1"/>
  <c r="M14" i="10"/>
  <c r="M14" i="7"/>
  <c r="M14" i="6"/>
  <c r="K15" i="11"/>
  <c r="J15" i="11"/>
  <c r="F15" i="11"/>
  <c r="D15" i="11"/>
  <c r="H15" i="11" s="1"/>
  <c r="L15" i="11" s="1"/>
  <c r="C15" i="11"/>
  <c r="J15" i="10"/>
  <c r="C15" i="10"/>
  <c r="K15" i="10"/>
  <c r="F15" i="10"/>
  <c r="D15" i="10"/>
  <c r="H15" i="10" s="1"/>
  <c r="L15" i="10" s="1"/>
  <c r="B16" i="9"/>
  <c r="E15" i="9"/>
  <c r="I15" i="9" s="1"/>
  <c r="B16" i="8"/>
  <c r="E15" i="8"/>
  <c r="I15" i="8" s="1"/>
  <c r="K15" i="7"/>
  <c r="F15" i="7"/>
  <c r="D15" i="7"/>
  <c r="H15" i="7" s="1"/>
  <c r="L15" i="7" s="1"/>
  <c r="J15" i="7"/>
  <c r="C15" i="7"/>
  <c r="J15" i="6"/>
  <c r="C15" i="6"/>
  <c r="K15" i="6"/>
  <c r="F15" i="6"/>
  <c r="D15" i="6"/>
  <c r="H15" i="6" s="1"/>
  <c r="L15" i="6" s="1"/>
  <c r="B16" i="5"/>
  <c r="F16" i="5" s="1"/>
  <c r="E15" i="5"/>
  <c r="I15" i="5" s="1"/>
  <c r="M15" i="9" l="1"/>
  <c r="M15" i="8"/>
  <c r="M15" i="5"/>
  <c r="B16" i="11"/>
  <c r="E15" i="11"/>
  <c r="I15" i="11" s="1"/>
  <c r="B16" i="10"/>
  <c r="E15" i="10"/>
  <c r="I15" i="10" s="1"/>
  <c r="K16" i="9"/>
  <c r="F16" i="9"/>
  <c r="D16" i="9"/>
  <c r="H16" i="9" s="1"/>
  <c r="L16" i="9" s="1"/>
  <c r="J16" i="9"/>
  <c r="C16" i="9"/>
  <c r="J16" i="8"/>
  <c r="F16" i="8"/>
  <c r="D16" i="8"/>
  <c r="H16" i="8" s="1"/>
  <c r="L16" i="8" s="1"/>
  <c r="K16" i="8"/>
  <c r="C16" i="8"/>
  <c r="B16" i="7"/>
  <c r="E15" i="7"/>
  <c r="I15" i="7" s="1"/>
  <c r="B16" i="6"/>
  <c r="E15" i="6"/>
  <c r="I15" i="6" s="1"/>
  <c r="D16" i="5"/>
  <c r="H16" i="5" s="1"/>
  <c r="L16" i="5" s="1"/>
  <c r="J16" i="5"/>
  <c r="K16" i="5"/>
  <c r="C16" i="5"/>
  <c r="M15" i="11" l="1"/>
  <c r="M15" i="10"/>
  <c r="M15" i="7"/>
  <c r="M15" i="6"/>
  <c r="K16" i="11"/>
  <c r="F16" i="11"/>
  <c r="D16" i="11"/>
  <c r="H16" i="11" s="1"/>
  <c r="L16" i="11" s="1"/>
  <c r="J16" i="11"/>
  <c r="C16" i="11"/>
  <c r="K16" i="10"/>
  <c r="F16" i="10"/>
  <c r="D16" i="10"/>
  <c r="H16" i="10" s="1"/>
  <c r="L16" i="10" s="1"/>
  <c r="J16" i="10"/>
  <c r="C16" i="10"/>
  <c r="B17" i="9"/>
  <c r="E16" i="9"/>
  <c r="I16" i="9" s="1"/>
  <c r="B17" i="8"/>
  <c r="E16" i="8"/>
  <c r="I16" i="8" s="1"/>
  <c r="J16" i="7"/>
  <c r="K16" i="7"/>
  <c r="C16" i="7"/>
  <c r="F16" i="7"/>
  <c r="D16" i="7"/>
  <c r="H16" i="7" s="1"/>
  <c r="L16" i="7" s="1"/>
  <c r="K16" i="6"/>
  <c r="F16" i="6"/>
  <c r="D16" i="6"/>
  <c r="H16" i="6" s="1"/>
  <c r="L16" i="6" s="1"/>
  <c r="C16" i="6"/>
  <c r="J16" i="6"/>
  <c r="B17" i="5"/>
  <c r="F17" i="5" s="1"/>
  <c r="E16" i="5"/>
  <c r="I16" i="5" s="1"/>
  <c r="M16" i="9" l="1"/>
  <c r="M16" i="8"/>
  <c r="M16" i="5"/>
  <c r="B17" i="11"/>
  <c r="E16" i="11"/>
  <c r="I16" i="11" s="1"/>
  <c r="B17" i="10"/>
  <c r="E16" i="10"/>
  <c r="I16" i="10" s="1"/>
  <c r="J17" i="9"/>
  <c r="C17" i="9"/>
  <c r="K17" i="9"/>
  <c r="F17" i="9"/>
  <c r="D17" i="9"/>
  <c r="H17" i="9" s="1"/>
  <c r="L17" i="9" s="1"/>
  <c r="K17" i="8"/>
  <c r="F17" i="8"/>
  <c r="D17" i="8"/>
  <c r="H17" i="8" s="1"/>
  <c r="L17" i="8" s="1"/>
  <c r="J17" i="8"/>
  <c r="C17" i="8"/>
  <c r="B17" i="7"/>
  <c r="E16" i="7"/>
  <c r="I16" i="7" s="1"/>
  <c r="B17" i="6"/>
  <c r="E16" i="6"/>
  <c r="I16" i="6" s="1"/>
  <c r="D17" i="5"/>
  <c r="H17" i="5" s="1"/>
  <c r="L17" i="5" s="1"/>
  <c r="J17" i="5"/>
  <c r="C17" i="5"/>
  <c r="K17" i="5"/>
  <c r="G11" i="2"/>
  <c r="G10" i="2"/>
  <c r="G9" i="2"/>
  <c r="G8" i="2"/>
  <c r="G7" i="2"/>
  <c r="G6" i="2"/>
  <c r="G5" i="2"/>
  <c r="G4" i="2"/>
  <c r="O11" i="2"/>
  <c r="O10" i="2"/>
  <c r="O9" i="2"/>
  <c r="O8" i="2"/>
  <c r="O7" i="2"/>
  <c r="O6" i="2"/>
  <c r="O5" i="2"/>
  <c r="O4" i="2"/>
  <c r="W11" i="2"/>
  <c r="W5" i="2"/>
  <c r="W6" i="2"/>
  <c r="W7" i="2"/>
  <c r="W8" i="2"/>
  <c r="W9" i="2"/>
  <c r="W10" i="2"/>
  <c r="W4" i="2"/>
  <c r="K12" i="2"/>
  <c r="S12" i="2"/>
  <c r="M16" i="11" l="1"/>
  <c r="M16" i="10"/>
  <c r="M16" i="7"/>
  <c r="M16" i="6"/>
  <c r="J17" i="11"/>
  <c r="C17" i="11"/>
  <c r="K17" i="11"/>
  <c r="F17" i="11"/>
  <c r="D17" i="11"/>
  <c r="H17" i="11" s="1"/>
  <c r="L17" i="11" s="1"/>
  <c r="J17" i="10"/>
  <c r="C17" i="10"/>
  <c r="K17" i="10"/>
  <c r="F17" i="10"/>
  <c r="D17" i="10"/>
  <c r="H17" i="10" s="1"/>
  <c r="L17" i="10" s="1"/>
  <c r="B18" i="9"/>
  <c r="E17" i="9"/>
  <c r="I17" i="9" s="1"/>
  <c r="B18" i="8"/>
  <c r="E17" i="8"/>
  <c r="I17" i="8" s="1"/>
  <c r="K17" i="7"/>
  <c r="F17" i="7"/>
  <c r="D17" i="7"/>
  <c r="H17" i="7" s="1"/>
  <c r="L17" i="7" s="1"/>
  <c r="J17" i="7"/>
  <c r="C17" i="7"/>
  <c r="J17" i="6"/>
  <c r="C17" i="6"/>
  <c r="D17" i="6"/>
  <c r="H17" i="6" s="1"/>
  <c r="L17" i="6" s="1"/>
  <c r="K17" i="6"/>
  <c r="F17" i="6"/>
  <c r="B18" i="5"/>
  <c r="F18" i="5" s="1"/>
  <c r="E17" i="5"/>
  <c r="I17" i="5" s="1"/>
  <c r="M17" i="9" l="1"/>
  <c r="M17" i="8"/>
  <c r="M17" i="5"/>
  <c r="B18" i="11"/>
  <c r="E17" i="11"/>
  <c r="I17" i="11" s="1"/>
  <c r="B18" i="10"/>
  <c r="E17" i="10"/>
  <c r="I17" i="10" s="1"/>
  <c r="J18" i="9"/>
  <c r="F18" i="9"/>
  <c r="D18" i="9"/>
  <c r="H18" i="9" s="1"/>
  <c r="L18" i="9" s="1"/>
  <c r="K18" i="9"/>
  <c r="C18" i="9"/>
  <c r="J18" i="8"/>
  <c r="C18" i="8"/>
  <c r="K18" i="8"/>
  <c r="F18" i="8"/>
  <c r="D18" i="8"/>
  <c r="H18" i="8" s="1"/>
  <c r="L18" i="8" s="1"/>
  <c r="B18" i="7"/>
  <c r="E17" i="7"/>
  <c r="I17" i="7" s="1"/>
  <c r="B18" i="6"/>
  <c r="E17" i="6"/>
  <c r="I17" i="6" s="1"/>
  <c r="D18" i="5"/>
  <c r="H18" i="5" s="1"/>
  <c r="L18" i="5" s="1"/>
  <c r="J18" i="5"/>
  <c r="K18" i="5"/>
  <c r="C18" i="5"/>
  <c r="M17" i="11" l="1"/>
  <c r="M17" i="10"/>
  <c r="M17" i="7"/>
  <c r="M17" i="6"/>
  <c r="K18" i="11"/>
  <c r="F18" i="11"/>
  <c r="D18" i="11"/>
  <c r="H18" i="11" s="1"/>
  <c r="L18" i="11" s="1"/>
  <c r="J18" i="11"/>
  <c r="C18" i="11"/>
  <c r="J18" i="10"/>
  <c r="F18" i="10"/>
  <c r="D18" i="10"/>
  <c r="H18" i="10" s="1"/>
  <c r="L18" i="10" s="1"/>
  <c r="K18" i="10"/>
  <c r="C18" i="10"/>
  <c r="B19" i="9"/>
  <c r="E18" i="9"/>
  <c r="I18" i="9" s="1"/>
  <c r="B19" i="8"/>
  <c r="E18" i="8"/>
  <c r="I18" i="8" s="1"/>
  <c r="J18" i="7"/>
  <c r="C18" i="7"/>
  <c r="K18" i="7"/>
  <c r="F18" i="7"/>
  <c r="D18" i="7"/>
  <c r="H18" i="7" s="1"/>
  <c r="L18" i="7" s="1"/>
  <c r="K18" i="6"/>
  <c r="F18" i="6"/>
  <c r="D18" i="6"/>
  <c r="H18" i="6" s="1"/>
  <c r="L18" i="6" s="1"/>
  <c r="J18" i="6"/>
  <c r="C18" i="6"/>
  <c r="B19" i="5"/>
  <c r="F19" i="5" s="1"/>
  <c r="E18" i="5"/>
  <c r="I18" i="5" s="1"/>
  <c r="M18" i="9" l="1"/>
  <c r="M18" i="8"/>
  <c r="M18" i="5"/>
  <c r="B19" i="11"/>
  <c r="E18" i="11"/>
  <c r="I18" i="11" s="1"/>
  <c r="B19" i="10"/>
  <c r="E18" i="10"/>
  <c r="I18" i="10" s="1"/>
  <c r="K19" i="9"/>
  <c r="F19" i="9"/>
  <c r="D19" i="9"/>
  <c r="H19" i="9" s="1"/>
  <c r="L19" i="9" s="1"/>
  <c r="J19" i="9"/>
  <c r="C19" i="9"/>
  <c r="K19" i="8"/>
  <c r="F19" i="8"/>
  <c r="D19" i="8"/>
  <c r="H19" i="8" s="1"/>
  <c r="L19" i="8" s="1"/>
  <c r="C19" i="8"/>
  <c r="J19" i="8"/>
  <c r="B19" i="7"/>
  <c r="E18" i="7"/>
  <c r="I18" i="7" s="1"/>
  <c r="B19" i="6"/>
  <c r="E18" i="6"/>
  <c r="I18" i="6" s="1"/>
  <c r="D19" i="5"/>
  <c r="H19" i="5" s="1"/>
  <c r="L19" i="5" s="1"/>
  <c r="J19" i="5"/>
  <c r="C19" i="5"/>
  <c r="K19" i="5"/>
  <c r="M18" i="11" l="1"/>
  <c r="M18" i="10"/>
  <c r="M18" i="7"/>
  <c r="M18" i="6"/>
  <c r="J19" i="11"/>
  <c r="C19" i="11"/>
  <c r="K19" i="11"/>
  <c r="F19" i="11"/>
  <c r="D19" i="11"/>
  <c r="H19" i="11" s="1"/>
  <c r="L19" i="11" s="1"/>
  <c r="K19" i="10"/>
  <c r="F19" i="10"/>
  <c r="D19" i="10"/>
  <c r="H19" i="10" s="1"/>
  <c r="L19" i="10" s="1"/>
  <c r="J19" i="10"/>
  <c r="C19" i="10"/>
  <c r="B20" i="9"/>
  <c r="E19" i="9"/>
  <c r="I19" i="9" s="1"/>
  <c r="B20" i="8"/>
  <c r="E19" i="8"/>
  <c r="I19" i="8" s="1"/>
  <c r="K19" i="7"/>
  <c r="F19" i="7"/>
  <c r="D19" i="7"/>
  <c r="H19" i="7" s="1"/>
  <c r="L19" i="7" s="1"/>
  <c r="J19" i="7"/>
  <c r="C19" i="7"/>
  <c r="J19" i="6"/>
  <c r="C19" i="6"/>
  <c r="K19" i="6"/>
  <c r="F19" i="6"/>
  <c r="D19" i="6"/>
  <c r="H19" i="6" s="1"/>
  <c r="L19" i="6" s="1"/>
  <c r="B20" i="5"/>
  <c r="F20" i="5" s="1"/>
  <c r="E19" i="5"/>
  <c r="I19" i="5" s="1"/>
  <c r="M19" i="9" l="1"/>
  <c r="M19" i="8"/>
  <c r="M19" i="5"/>
  <c r="B20" i="11"/>
  <c r="E19" i="11"/>
  <c r="I19" i="11" s="1"/>
  <c r="B20" i="10"/>
  <c r="E19" i="10"/>
  <c r="I19" i="10" s="1"/>
  <c r="J20" i="9"/>
  <c r="C20" i="9"/>
  <c r="K20" i="9"/>
  <c r="F20" i="9"/>
  <c r="D20" i="9"/>
  <c r="H20" i="9" s="1"/>
  <c r="L20" i="9" s="1"/>
  <c r="J20" i="8"/>
  <c r="C20" i="8"/>
  <c r="D20" i="8"/>
  <c r="H20" i="8" s="1"/>
  <c r="L20" i="8" s="1"/>
  <c r="K20" i="8"/>
  <c r="F20" i="8"/>
  <c r="B20" i="7"/>
  <c r="E19" i="7"/>
  <c r="I19" i="7" s="1"/>
  <c r="B20" i="6"/>
  <c r="E19" i="6"/>
  <c r="I19" i="6" s="1"/>
  <c r="D20" i="5"/>
  <c r="H20" i="5" s="1"/>
  <c r="L20" i="5" s="1"/>
  <c r="J20" i="5"/>
  <c r="K20" i="5"/>
  <c r="C20" i="5"/>
  <c r="M19" i="11" l="1"/>
  <c r="M19" i="10"/>
  <c r="M19" i="7"/>
  <c r="M19" i="6"/>
  <c r="K20" i="11"/>
  <c r="F20" i="11"/>
  <c r="D20" i="11"/>
  <c r="H20" i="11" s="1"/>
  <c r="L20" i="11" s="1"/>
  <c r="J20" i="11"/>
  <c r="C20" i="11"/>
  <c r="J20" i="10"/>
  <c r="C20" i="10"/>
  <c r="K20" i="10"/>
  <c r="F20" i="10"/>
  <c r="D20" i="10"/>
  <c r="H20" i="10" s="1"/>
  <c r="L20" i="10" s="1"/>
  <c r="B21" i="9"/>
  <c r="E20" i="9"/>
  <c r="I20" i="9" s="1"/>
  <c r="B21" i="8"/>
  <c r="E20" i="8"/>
  <c r="I20" i="8" s="1"/>
  <c r="J20" i="7"/>
  <c r="C20" i="7"/>
  <c r="K20" i="7"/>
  <c r="F20" i="7"/>
  <c r="D20" i="7"/>
  <c r="H20" i="7" s="1"/>
  <c r="L20" i="7" s="1"/>
  <c r="K20" i="6"/>
  <c r="F20" i="6"/>
  <c r="D20" i="6"/>
  <c r="H20" i="6" s="1"/>
  <c r="L20" i="6" s="1"/>
  <c r="C20" i="6"/>
  <c r="J20" i="6"/>
  <c r="B21" i="5"/>
  <c r="F21" i="5" s="1"/>
  <c r="E20" i="5"/>
  <c r="I20" i="5" s="1"/>
  <c r="M20" i="9" l="1"/>
  <c r="M20" i="8"/>
  <c r="M20" i="5"/>
  <c r="B21" i="11"/>
  <c r="E20" i="11"/>
  <c r="I20" i="11" s="1"/>
  <c r="B21" i="10"/>
  <c r="E20" i="10"/>
  <c r="I20" i="10" s="1"/>
  <c r="K21" i="9"/>
  <c r="F21" i="9"/>
  <c r="D21" i="9"/>
  <c r="H21" i="9" s="1"/>
  <c r="L21" i="9" s="1"/>
  <c r="C21" i="9"/>
  <c r="J21" i="9"/>
  <c r="K21" i="8"/>
  <c r="F21" i="8"/>
  <c r="D21" i="8"/>
  <c r="H21" i="8" s="1"/>
  <c r="L21" i="8" s="1"/>
  <c r="J21" i="8"/>
  <c r="C21" i="8"/>
  <c r="B21" i="7"/>
  <c r="E20" i="7"/>
  <c r="I20" i="7" s="1"/>
  <c r="B21" i="6"/>
  <c r="E20" i="6"/>
  <c r="I20" i="6" s="1"/>
  <c r="D21" i="5"/>
  <c r="H21" i="5" s="1"/>
  <c r="L21" i="5" s="1"/>
  <c r="J21" i="5"/>
  <c r="C21" i="5"/>
  <c r="K21" i="5"/>
  <c r="M20" i="11" l="1"/>
  <c r="M20" i="10"/>
  <c r="M20" i="7"/>
  <c r="M20" i="6"/>
  <c r="J21" i="11"/>
  <c r="C21" i="11"/>
  <c r="K21" i="11"/>
  <c r="F21" i="11"/>
  <c r="D21" i="11"/>
  <c r="H21" i="11" s="1"/>
  <c r="L21" i="11" s="1"/>
  <c r="K21" i="10"/>
  <c r="F21" i="10"/>
  <c r="D21" i="10"/>
  <c r="H21" i="10" s="1"/>
  <c r="L21" i="10" s="1"/>
  <c r="J21" i="10"/>
  <c r="C21" i="10"/>
  <c r="B22" i="9"/>
  <c r="E21" i="9"/>
  <c r="I21" i="9" s="1"/>
  <c r="B22" i="8"/>
  <c r="E21" i="8"/>
  <c r="I21" i="8" s="1"/>
  <c r="K21" i="7"/>
  <c r="F21" i="7"/>
  <c r="D21" i="7"/>
  <c r="H21" i="7" s="1"/>
  <c r="L21" i="7" s="1"/>
  <c r="J21" i="7"/>
  <c r="C21" i="7"/>
  <c r="J21" i="6"/>
  <c r="C21" i="6"/>
  <c r="D21" i="6"/>
  <c r="H21" i="6" s="1"/>
  <c r="L21" i="6" s="1"/>
  <c r="K21" i="6"/>
  <c r="F21" i="6"/>
  <c r="E21" i="5"/>
  <c r="I21" i="5" s="1"/>
  <c r="M21" i="9" l="1"/>
  <c r="M21" i="8"/>
  <c r="M21" i="5"/>
  <c r="B22" i="11"/>
  <c r="E21" i="11"/>
  <c r="I21" i="11" s="1"/>
  <c r="B22" i="10"/>
  <c r="E21" i="10"/>
  <c r="I21" i="10" s="1"/>
  <c r="J22" i="9"/>
  <c r="C22" i="9"/>
  <c r="D22" i="9"/>
  <c r="H22" i="9" s="1"/>
  <c r="L22" i="9" s="1"/>
  <c r="K22" i="9"/>
  <c r="F22" i="9"/>
  <c r="J22" i="8"/>
  <c r="C22" i="8"/>
  <c r="K22" i="8"/>
  <c r="F22" i="8"/>
  <c r="D22" i="8"/>
  <c r="H22" i="8" s="1"/>
  <c r="L22" i="8" s="1"/>
  <c r="B22" i="7"/>
  <c r="E21" i="7"/>
  <c r="I21" i="7" s="1"/>
  <c r="B22" i="6"/>
  <c r="E21" i="6"/>
  <c r="I21" i="6" s="1"/>
  <c r="M21" i="11" l="1"/>
  <c r="M21" i="10"/>
  <c r="M21" i="7"/>
  <c r="M21" i="6"/>
  <c r="K22" i="11"/>
  <c r="F22" i="11"/>
  <c r="D22" i="11"/>
  <c r="H22" i="11" s="1"/>
  <c r="L22" i="11" s="1"/>
  <c r="J22" i="11"/>
  <c r="C22" i="11"/>
  <c r="J22" i="10"/>
  <c r="C22" i="10"/>
  <c r="K22" i="10"/>
  <c r="F22" i="10"/>
  <c r="D22" i="10"/>
  <c r="H22" i="10" s="1"/>
  <c r="L22" i="10" s="1"/>
  <c r="B23" i="9"/>
  <c r="E22" i="9"/>
  <c r="I22" i="9" s="1"/>
  <c r="B23" i="8"/>
  <c r="E22" i="8"/>
  <c r="I22" i="8" s="1"/>
  <c r="J22" i="7"/>
  <c r="C22" i="7"/>
  <c r="K22" i="7"/>
  <c r="F22" i="7"/>
  <c r="D22" i="7"/>
  <c r="H22" i="7" s="1"/>
  <c r="L22" i="7" s="1"/>
  <c r="K22" i="6"/>
  <c r="F22" i="6"/>
  <c r="D22" i="6"/>
  <c r="H22" i="6" s="1"/>
  <c r="L22" i="6" s="1"/>
  <c r="J22" i="6"/>
  <c r="C22" i="6"/>
  <c r="M22" i="9" l="1"/>
  <c r="M22" i="8"/>
  <c r="B23" i="11"/>
  <c r="E22" i="11"/>
  <c r="I22" i="11" s="1"/>
  <c r="B23" i="10"/>
  <c r="E22" i="10"/>
  <c r="I22" i="10" s="1"/>
  <c r="K23" i="9"/>
  <c r="F23" i="9"/>
  <c r="D23" i="9"/>
  <c r="H23" i="9" s="1"/>
  <c r="L23" i="9" s="1"/>
  <c r="J23" i="9"/>
  <c r="C23" i="9"/>
  <c r="K23" i="8"/>
  <c r="F23" i="8"/>
  <c r="D23" i="8"/>
  <c r="H23" i="8" s="1"/>
  <c r="L23" i="8" s="1"/>
  <c r="C23" i="8"/>
  <c r="J23" i="8"/>
  <c r="B23" i="7"/>
  <c r="E22" i="7"/>
  <c r="I22" i="7" s="1"/>
  <c r="B23" i="6"/>
  <c r="E22" i="6"/>
  <c r="I22" i="6" s="1"/>
  <c r="M22" i="11" l="1"/>
  <c r="M22" i="10"/>
  <c r="M22" i="7"/>
  <c r="M22" i="6"/>
  <c r="J23" i="11"/>
  <c r="C23" i="11"/>
  <c r="K23" i="11"/>
  <c r="F23" i="11"/>
  <c r="D23" i="11"/>
  <c r="H23" i="11" s="1"/>
  <c r="L23" i="11" s="1"/>
  <c r="K23" i="10"/>
  <c r="F23" i="10"/>
  <c r="D23" i="10"/>
  <c r="H23" i="10" s="1"/>
  <c r="L23" i="10" s="1"/>
  <c r="J23" i="10"/>
  <c r="C23" i="10"/>
  <c r="B24" i="9"/>
  <c r="E23" i="9"/>
  <c r="I23" i="9" s="1"/>
  <c r="B24" i="8"/>
  <c r="E23" i="8"/>
  <c r="I23" i="8" s="1"/>
  <c r="K23" i="7"/>
  <c r="F23" i="7"/>
  <c r="D23" i="7"/>
  <c r="H23" i="7" s="1"/>
  <c r="L23" i="7" s="1"/>
  <c r="J23" i="7"/>
  <c r="C23" i="7"/>
  <c r="J23" i="6"/>
  <c r="C23" i="6"/>
  <c r="K23" i="6"/>
  <c r="F23" i="6"/>
  <c r="D23" i="6"/>
  <c r="H23" i="6" s="1"/>
  <c r="L23" i="6" s="1"/>
  <c r="M23" i="9" l="1"/>
  <c r="M23" i="8"/>
  <c r="B24" i="11"/>
  <c r="E23" i="11"/>
  <c r="I23" i="11" s="1"/>
  <c r="B24" i="10"/>
  <c r="E23" i="10"/>
  <c r="I23" i="10" s="1"/>
  <c r="J24" i="9"/>
  <c r="C24" i="9"/>
  <c r="K24" i="9"/>
  <c r="F24" i="9"/>
  <c r="D24" i="9"/>
  <c r="H24" i="9" s="1"/>
  <c r="L24" i="9" s="1"/>
  <c r="J24" i="8"/>
  <c r="C24" i="8"/>
  <c r="D24" i="8"/>
  <c r="H24" i="8" s="1"/>
  <c r="L24" i="8" s="1"/>
  <c r="K24" i="8"/>
  <c r="F24" i="8"/>
  <c r="B24" i="7"/>
  <c r="E23" i="7"/>
  <c r="I23" i="7" s="1"/>
  <c r="B24" i="6"/>
  <c r="E23" i="6"/>
  <c r="I23" i="6" s="1"/>
  <c r="M23" i="11" l="1"/>
  <c r="M23" i="10"/>
  <c r="M23" i="7"/>
  <c r="M23" i="6"/>
  <c r="K24" i="11"/>
  <c r="F24" i="11"/>
  <c r="D24" i="11"/>
  <c r="H24" i="11" s="1"/>
  <c r="L24" i="11" s="1"/>
  <c r="J24" i="11"/>
  <c r="C24" i="11"/>
  <c r="J24" i="10"/>
  <c r="C24" i="10"/>
  <c r="K24" i="10"/>
  <c r="F24" i="10"/>
  <c r="D24" i="10"/>
  <c r="H24" i="10" s="1"/>
  <c r="L24" i="10" s="1"/>
  <c r="B25" i="9"/>
  <c r="E24" i="9"/>
  <c r="I24" i="9" s="1"/>
  <c r="B25" i="8"/>
  <c r="E24" i="8"/>
  <c r="I24" i="8" s="1"/>
  <c r="J24" i="7"/>
  <c r="C24" i="7"/>
  <c r="K24" i="7"/>
  <c r="F24" i="7"/>
  <c r="D24" i="7"/>
  <c r="H24" i="7" s="1"/>
  <c r="L24" i="7" s="1"/>
  <c r="K24" i="6"/>
  <c r="F24" i="6"/>
  <c r="D24" i="6"/>
  <c r="H24" i="6" s="1"/>
  <c r="L24" i="6" s="1"/>
  <c r="C24" i="6"/>
  <c r="J24" i="6"/>
  <c r="M24" i="9" l="1"/>
  <c r="M24" i="8"/>
  <c r="B25" i="11"/>
  <c r="E24" i="11"/>
  <c r="I24" i="11" s="1"/>
  <c r="B25" i="10"/>
  <c r="E24" i="10"/>
  <c r="I24" i="10" s="1"/>
  <c r="K25" i="9"/>
  <c r="F25" i="9"/>
  <c r="D25" i="9"/>
  <c r="H25" i="9" s="1"/>
  <c r="L25" i="9" s="1"/>
  <c r="C25" i="9"/>
  <c r="J25" i="9"/>
  <c r="K25" i="8"/>
  <c r="F25" i="8"/>
  <c r="D25" i="8"/>
  <c r="H25" i="8" s="1"/>
  <c r="L25" i="8" s="1"/>
  <c r="J25" i="8"/>
  <c r="C25" i="8"/>
  <c r="E24" i="7"/>
  <c r="I24" i="7" s="1"/>
  <c r="E24" i="6"/>
  <c r="I24" i="6" s="1"/>
  <c r="M24" i="11" l="1"/>
  <c r="M24" i="10"/>
  <c r="M24" i="7"/>
  <c r="M24" i="6"/>
  <c r="J25" i="11"/>
  <c r="C25" i="11"/>
  <c r="K25" i="11"/>
  <c r="F25" i="11"/>
  <c r="D25" i="11"/>
  <c r="H25" i="11" s="1"/>
  <c r="L25" i="11" s="1"/>
  <c r="K25" i="10"/>
  <c r="F25" i="10"/>
  <c r="D25" i="10"/>
  <c r="H25" i="10" s="1"/>
  <c r="L25" i="10" s="1"/>
  <c r="J25" i="10"/>
  <c r="C25" i="10"/>
  <c r="B26" i="9"/>
  <c r="E25" i="9"/>
  <c r="I25" i="9" s="1"/>
  <c r="B26" i="8"/>
  <c r="E25" i="8"/>
  <c r="I25" i="8" s="1"/>
  <c r="M25" i="9" l="1"/>
  <c r="M25" i="8"/>
  <c r="B26" i="11"/>
  <c r="E25" i="11"/>
  <c r="I25" i="11" s="1"/>
  <c r="B26" i="10"/>
  <c r="E25" i="10"/>
  <c r="I25" i="10" s="1"/>
  <c r="J26" i="9"/>
  <c r="C26" i="9"/>
  <c r="D26" i="9"/>
  <c r="H26" i="9" s="1"/>
  <c r="K26" i="9"/>
  <c r="F26" i="9"/>
  <c r="J26" i="8"/>
  <c r="C26" i="8"/>
  <c r="K26" i="8"/>
  <c r="F26" i="8"/>
  <c r="D26" i="8"/>
  <c r="H26" i="8" s="1"/>
  <c r="L26" i="8" s="1"/>
  <c r="L26" i="9" l="1"/>
  <c r="M25" i="11"/>
  <c r="M25" i="10"/>
  <c r="K26" i="11"/>
  <c r="F26" i="11"/>
  <c r="D26" i="11"/>
  <c r="H26" i="11" s="1"/>
  <c r="J26" i="11"/>
  <c r="C26" i="11"/>
  <c r="J26" i="10"/>
  <c r="C26" i="10"/>
  <c r="B27" i="10" s="1"/>
  <c r="K26" i="10"/>
  <c r="F26" i="10"/>
  <c r="D26" i="10"/>
  <c r="H26" i="10" s="1"/>
  <c r="B27" i="9"/>
  <c r="E26" i="9"/>
  <c r="I26" i="9" s="1"/>
  <c r="B27" i="8"/>
  <c r="E26" i="8"/>
  <c r="I26" i="8" s="1"/>
  <c r="L26" i="11" l="1"/>
  <c r="L26" i="10"/>
  <c r="C27" i="10"/>
  <c r="F27" i="10"/>
  <c r="D27" i="10"/>
  <c r="H27" i="10" s="1"/>
  <c r="K27" i="10"/>
  <c r="J27" i="10"/>
  <c r="M26" i="9"/>
  <c r="M26" i="8"/>
  <c r="B27" i="11"/>
  <c r="E26" i="11"/>
  <c r="I26" i="11" s="1"/>
  <c r="E26" i="10"/>
  <c r="I26" i="10" s="1"/>
  <c r="K27" i="9"/>
  <c r="F27" i="9"/>
  <c r="D27" i="9"/>
  <c r="H27" i="9" s="1"/>
  <c r="J27" i="9"/>
  <c r="C27" i="9"/>
  <c r="K27" i="8"/>
  <c r="F27" i="8"/>
  <c r="D27" i="8"/>
  <c r="H27" i="8" s="1"/>
  <c r="L27" i="8" s="1"/>
  <c r="C27" i="8"/>
  <c r="J27" i="8"/>
  <c r="C6" i="12"/>
  <c r="C3" i="12"/>
  <c r="L27" i="10" l="1"/>
  <c r="E27" i="10"/>
  <c r="I27" i="10" s="1"/>
  <c r="M27" i="10" s="1"/>
  <c r="B28" i="10"/>
  <c r="F6" i="12"/>
  <c r="L27" i="9"/>
  <c r="M26" i="11"/>
  <c r="F3" i="12"/>
  <c r="M26" i="10"/>
  <c r="J27" i="11"/>
  <c r="C27" i="11"/>
  <c r="K27" i="11"/>
  <c r="F27" i="11"/>
  <c r="D27" i="11"/>
  <c r="H27" i="11" s="1"/>
  <c r="E27" i="9"/>
  <c r="I27" i="9" s="1"/>
  <c r="B28" i="8"/>
  <c r="E27" i="8"/>
  <c r="I27" i="8" s="1"/>
  <c r="C8" i="12"/>
  <c r="F8" i="12" l="1"/>
  <c r="L27" i="11"/>
  <c r="D28" i="10"/>
  <c r="H28" i="10" s="1"/>
  <c r="K28" i="10"/>
  <c r="C28" i="10"/>
  <c r="E28" i="10" s="1"/>
  <c r="I28" i="10" s="1"/>
  <c r="M28" i="10" s="1"/>
  <c r="F28" i="10"/>
  <c r="J28" i="10"/>
  <c r="M27" i="9"/>
  <c r="M27" i="8"/>
  <c r="E27" i="11"/>
  <c r="I27" i="11" s="1"/>
  <c r="J28" i="8"/>
  <c r="C28" i="8"/>
  <c r="D28" i="8"/>
  <c r="H28" i="8" s="1"/>
  <c r="L28" i="8" s="1"/>
  <c r="K28" i="8"/>
  <c r="F28" i="8"/>
  <c r="C7" i="12"/>
  <c r="C2" i="12"/>
  <c r="F7" i="12" l="1"/>
  <c r="L28" i="10"/>
  <c r="F2" i="12"/>
  <c r="M27" i="11"/>
  <c r="E28" i="8"/>
  <c r="I28" i="8" s="1"/>
  <c r="C4" i="12"/>
  <c r="F4" i="12" l="1"/>
  <c r="M28" i="8"/>
  <c r="C5" i="12" l="1"/>
  <c r="F5" i="12" l="1"/>
  <c r="F9" i="12" s="1"/>
  <c r="I9" i="12" s="1"/>
</calcChain>
</file>

<file path=xl/sharedStrings.xml><?xml version="1.0" encoding="utf-8"?>
<sst xmlns="http://schemas.openxmlformats.org/spreadsheetml/2006/main" count="1094" uniqueCount="77">
  <si>
    <t>id</t>
  </si>
  <si>
    <t>date</t>
  </si>
  <si>
    <t>vrp</t>
  </si>
  <si>
    <t>orders</t>
  </si>
  <si>
    <t>calc_time</t>
  </si>
  <si>
    <t>couriers</t>
  </si>
  <si>
    <t>stops</t>
  </si>
  <si>
    <t>dist</t>
  </si>
  <si>
    <t>time</t>
  </si>
  <si>
    <t>tw</t>
  </si>
  <si>
    <t>unserved</t>
  </si>
  <si>
    <t>wasted</t>
  </si>
  <si>
    <t>avr_stop_dist</t>
  </si>
  <si>
    <t>8/7 0:0-21:0</t>
  </si>
  <si>
    <t>0-13-12-b</t>
  </si>
  <si>
    <t>8/3 0:0-21:0</t>
  </si>
  <si>
    <t>8/5 0:0-21:0</t>
  </si>
  <si>
    <t>8/11 0:0-21:0</t>
  </si>
  <si>
    <t>8/12 0:0-21:0</t>
  </si>
  <si>
    <t>8/6 0:0-21:0</t>
  </si>
  <si>
    <t>8/13 0:0-21:0</t>
  </si>
  <si>
    <t>0-13-12-d</t>
  </si>
  <si>
    <t>Row Labels</t>
  </si>
  <si>
    <t>Grand Total</t>
  </si>
  <si>
    <t>Sum of couriers</t>
  </si>
  <si>
    <t>Sum of dist</t>
  </si>
  <si>
    <t>0-13-12-f</t>
  </si>
  <si>
    <t>Single No Round</t>
  </si>
  <si>
    <t>Single Round</t>
  </si>
  <si>
    <t>Multi Supplier</t>
  </si>
  <si>
    <t>Sum of time</t>
  </si>
  <si>
    <t>Average Tour Time</t>
  </si>
  <si>
    <t>Sum of orders</t>
  </si>
  <si>
    <t>Return to Supplier</t>
  </si>
  <si>
    <t>Retailer 4 Arrive</t>
  </si>
  <si>
    <t>Retailer 3 Arrive</t>
  </si>
  <si>
    <t>Retailer 2 Arrive</t>
  </si>
  <si>
    <t>Retailer 1 Arrive</t>
  </si>
  <si>
    <t>Supplier</t>
  </si>
  <si>
    <t>Wait Time</t>
  </si>
  <si>
    <t>Drive Time</t>
  </si>
  <si>
    <t>Long</t>
  </si>
  <si>
    <t>Lat</t>
  </si>
  <si>
    <t>Depart</t>
  </si>
  <si>
    <t>Arrive</t>
  </si>
  <si>
    <t>Courier ID</t>
  </si>
  <si>
    <t>Type</t>
  </si>
  <si>
    <t>Start</t>
  </si>
  <si>
    <t>End</t>
  </si>
  <si>
    <t>First Drop Arrive</t>
  </si>
  <si>
    <t>Total Time</t>
  </si>
  <si>
    <t>Raw Time</t>
  </si>
  <si>
    <t>8/3 8:0-21:0</t>
  </si>
  <si>
    <t>8/5 8:0-21:0</t>
  </si>
  <si>
    <t>8/6 8:0-21:0</t>
  </si>
  <si>
    <t>8/7 8:0-21:0</t>
  </si>
  <si>
    <t>8/11 8:0-21:0</t>
  </si>
  <si>
    <t>8/12 8:0-21:0</t>
  </si>
  <si>
    <t>8/13 8:0-21:0</t>
  </si>
  <si>
    <t>[{"courier_id":101,"stops":[{"starts_at":"2017-08-13T00:00:00+0000","lng":121.078803,"jobs":[{"id":1005714,"type":"pickup"},{"id":994798,"type":"pickup"},{"id":1005750,"type":"pickup"},{"id":994841,"type":"pickup"},{"id":1005710,"type":"pickup"}],"ends_at":"2017-08-13T00:00:00+0000","lat":14.606475},{"starts_at":"2017-08-13T00:08:56+0000","lng":121.0711,"jobs":[{"id":994798,"type":"delivery"}],"ends_at":"2017-08-13T01:10:00+0000","lat":14.6113},{"starts_at":"2017-08-13T01:27:13+0000","lng":121.0584,"jobs":[{"id":994841,"type":"delivery"}],"ends_at":"2017-08-13T01:37:13+0000","lat":14.6568},{"starts_at":"2017-08-13T01:54:47+0000","lng":121.072968,"jobs":[{"id":1020053,"type":"pickup"},{"id":992070,"type":"pickup"},{"id":992281,"type":"pickup"}],"ends_at":"2017-08-13T03:14:47+0000","lat":14.705532},{"starts_at":"2017-08-13T03:32:26+0000","lng":121.0686016,"jobs":[{"id":1005750,"type":"delivery"}],"ends_at":"2017-08-13T03:42:26+0000","lat":14.6656619},{"starts_at":"2017-08-13T03:59:10+0000","lng":121.030776,"jobs":[{"id":1002441,"type":"pickup"},{"id":1002190,"type":"pickup"}],"ends_at":"2017-08-13T04:24:10+0000","lat":14.6396484},{"starts_at":"2017-08-13T04:39:57+0000","lng":121.00241,"jobs":[{"id":1009727,"type":"pickup"},{"id":1009401,"type":"pickup"}],"ends_at":"2017-08-13T05:04:57+0000","lat":14.643915},{"starts_at":"2017-08-13T05:11:37+0000","lng":120.9959361,"jobs":[{"id":1020053,"type":"delivery"}],"ends_at":"2017-08-13T06:31:37+0000","lat":14.6477048},{"starts_at":"2017-08-13T07:07:11+0000","lng":121.0699921,"jobs":[{"id":1005710,"type":"delivery"}],"ends_at":"2017-08-13T07:17:11+0000","lat":14.5890617},{"starts_at":"2017-08-13T07:22:53+0000","lng":121.0767,"jobs":[{"id":992281,"type":"delivery"}],"ends_at":"2017-08-13T08:42:53+0000","lat":14.5832},{"starts_at":"2017-08-13T08:52:26+0000","lng":121.071657,"jobs":[{"id":1005234,"type":"pickup"}],"ends_at":"2017-08-13T09:02:26+0000","lat":14.567561},{"starts_at":"2017-08-13T09:11:51+0000","lng":121.0722417,"jobs":[{"id":1005714,"type":"delivery"}],"ends_at":"2017-08-13T09:21:51+0000","lat":14.5592778},{"starts_at":"2017-08-13T09:32:10+0000","lng":121.0558888,"jobs":[{"id":1005234,"type":"delivery"}],"ends_at":"2017-08-13T09:42:10+0000","lat":14.552047},{"starts_at":"2017-08-13T09:50:05+0000","lng":121.0458,"jobs":[{"id":992070,"type":"delivery"}],"ends_at":"2017-08-13T11:10:05+0000","lat":14.5548},{"starts_at":"2017-08-13T11:15:01+0000","lng":121.0501638,"jobs":[{"id":1002190,"type":"delivery"}],"ends_at":"2017-08-13T11:30:01+0000","lat":14.5520982},{"starts_at":"2017-08-13T11:34:56+0000","lng":121.0503226,"jobs":[{"id":1009727,"type":"delivery"}],"ends_at":"2017-08-13T11:49:56+0000","lat":14.5468323},{"starts_at":"2017-08-13T11:52:23+0000","lng":121.048483,"jobs":[{"id":1002441,"type":"delivery"}],"ends_at":"2017-08-13T12:07:23+0000","lat":14.5496041},{"starts_at":"2017-08-13T12:15:44+0000","lng":121.0441846,"jobs":[{"id":1009401,"type":"delivery"}],"ends_at":"2017-08-13T12:30:44+0000","lat":14.5412434}]},</t>
  </si>
  <si>
    <t>{"courier_id":103,"stops":[{"starts_at":"2017-08-13T00:00:00+0000","lng":121.030776,"jobs":[{"id":995459,"type":"pickup"},{"id":995635,"type":"pickup"},{"id":1002187,"type":"pickup"},{"id":1002124,"type":"pickup"},{"id":1002451,"type":"pickup"},{"id":995399,"type":"pickup"},{"id":1002214,"type":"pickup"},{"id":995206,"type":"pickup"},{"id":1002173,"type":"pickup"}],"ends_at":"2017-08-13T00:00:00+0000","lat":14.6396484},{"starts_at":"2017-08-13T00:13:12+0000","lng":121.0118301,"jobs":[{"id":1002451,"type":"delivery"}],"ends_at":"2017-08-13T01:15:00+0000","lat":14.6386977},{"starts_at":"2017-08-13T01:28:55+0000","lng":121.00241,"jobs":[{"id":1009530,"type":"pickup"},{"id":992006,"type":"pickup"},{"id":1009648,"type":"pickup"},{"id":992577,"type":"pickup"},{"id":1009668,"type":"pickup"}],"ends_at":"2017-08-13T02:08:55+0000","lat":14.643915},{"starts_at":"2017-08-13T02:31:10+0000","lng":120.982999,"jobs":[{"id":1009648,"type":"delivery"}],"ends_at":"2017-08-13T02:46:10+0000","lat":14.6073835},{"starts_at":"2017-08-13T03:23:48+0000","lng":121.0520481,"jobs":[{"id":1002124,"type":"delivery"}],"ends_at":"2017-08-13T03:38:48+0000","lat":14.6117922},{"starts_at":"2017-08-13T03:53:12+0000","lng":121.078803,"jobs":[{"id":994931,"type":"pickup"}],"ends_at":"2017-08-13T04:03:12+0000","lat":14.606475},{"starts_at":"2017-08-13T04:17:25+0000","lng":121.071657,"jobs":[{"id":1005230,"type":"pickup"},{"id":1005225,"type":"pickup"}],"ends_at":"2017-08-13T04:27:25+0000","lat":14.567561},{"starts_at":"2017-08-13T04:37:22+0000","lng":121.0581358,"jobs":[{"id":1009530,"type":"delivery"}],"ends_at":"2017-08-13T04:52:22+0000","lat":14.5661665},{"starts_at":"2017-08-13T05:06:43+0000","lng":121.0491652,"jobs":[{"id":1005230,"type":"delivery"}],"ends_at":"2017-08-13T05:16:43+0000","lat":14.5804345},{"starts_at":"2017-08-13T05:19:10+0000","lng":121.0507,"jobs":[{"id":995399,"type":"delivery"}],"ends_at":"2017-08-13T05:34:10+0000","lat":14.5778},{"starts_at":"2017-08-13T05:52:50+0000","lng":121.0200349,"jobs":[{"id":1005225,"type":"delivery"}],"ends_at":"2017-08-13T06:02:50+0000","lat":14.5745509},{"starts_at":"2017-08-13T06:19:45+0000","lng":121.0275731,"jobs":[{"id":1009668,"type":"delivery"}],"ends_at":"2017-08-13T06:34:45+0000","lat":14.5583088},{"starts_at":"2017-08-13T06:42:33+0000","lng":121.0216367,"jobs":[{"id":1002173,"type":"delivery"}],"ends_at":"2017-08-13T06:57:33+0000","lat":14.5501767},{"starts_at":"2017-08-13T07:04:13+0000","lng":121.0261384,"jobs":[{"id":1002214,"type":"delivery"}],"ends_at":"2017-08-13T07:19:13+0000","lat":14.5511759},{"starts_at":"2017-08-13T07:36:58+0000","lng":120.9941,"jobs":[{"id":992006,"type":"delivery"}],"ends_at":"2017-08-13T07:51:58+0000","lat":14.5231},{"starts_at":"2017-08-13T08:08:35+0000","lng":120.969,"jobs":[{"id":994931,"type":"delivery"}],"ends_at":"2017-08-13T08:18:35+0000","lat":14.4657},{"starts_at":"2017-08-13T08:46:44+0000","lng":121.02368,"jobs":[{"id":995459,"type":"delivery"}],"ends_at":"2017-08-13T09:01:44+0000","lat":14.487604},{"starts_at":"2017-08-13T09:23:34+0000","lng":121.0371,"jobs":[{"id":995635,"type":"delivery"}],"ends_at":"2017-08-13T10:23:34+0000","lat":14.4557},{"starts_at":"2017-08-13T10:41:56+0000","lng":121.026973,"jobs":[{"id":1002187,"type":"delivery"}],"ends_at":"2017-08-13T10:56:56+0000","lat":14.424139},{"starts_at":"2017-08-13T11:05:31+0000","lng":121.0161,"jobs":[{"id":995206,"type":"delivery"}],"ends_at":"2017-08-13T12:05:31+0000","lat":14.4294},{"starts_at":"2017-08-13T12:26:45+0000","lng":121.0383,"jobs":[{"id":992577,"type":"delivery"}],"ends_at":"2017-08-13T12:36:45+0000","lat":14.3936}]},</t>
  </si>
  <si>
    <t>{"courier_id":107,"stops":[{"starts_at":"2017-08-13T00:00:00+0000","lng":121.080341,"jobs":[{"id":1007430,"type":"pickup"},{"id":1006147,"type":"pickup"},{"id":1006393,"type":"pickup"},{"id":1006784,"type":"pickup"},{"id":1006674,"type":"pickup"},{"id":1006809,"type":"pickup"},{"id":1006657,"type":"pickup"},{"id":1006338,"type":"pickup"},{"id":1006914,"type":"pickup"},{"id":1006969,"type":"pickup"},{"id":1006359,"type":"pickup"},{"id":1007172,"type":"pickup"},{"id":1006350,"type":"pickup"},{"id":1006773,"type":"pickup"},{"id":1006952,"type":"pickup"},{"id":1007330,"type":"pickup"},{"id":991537,"type":"pickup"},{"id":1007293,"type":"pickup"},{"id":1006278,"type":"pickup"},{"id":1006374,"type":"pickup"},{"id":1007287,"type":"pickup"},{"id":1006762,"type":"pickup"}],"ends_at":"2017-08-13T00:00:00+0000","lat":14.289357},{"starts_at":"2017-08-13T00:38:24+0000","lng":121.050015,"jobs":[{"id":1006674,"type":"delivery"}],"ends_at":"2017-08-13T01:10:00+0000","lat":14.5301395},{"starts_at":"2017-08-13T01:38:40+0000","lng":121.0680939,"jobs":[{"id":1007172,"type":"delivery"}],"ends_at":"2017-08-13T01:48:40+0000","lat":14.5696689},{"starts_at":"2017-08-13T01:55:42+0000","lng":121.071657,"jobs":[{"id":1005238,"type":"pickup"}],"ends_at":"2017-08-13T02:05:42+0000","lat":14.567561},{"starts_at":"2017-08-13T02:09:54+0000","lng":121.0725,"jobs":[{"id":991537,"type":"delivery"}],"ends_at":"2017-08-13T02:19:54+0000","lat":14.5733},{"starts_at":"2017-08-13T02:29:33+0000","lng":121.075843,"jobs":[{"id":1006350,"type":"delivery"}],"ends_at":"2017-08-13T02:44:33+0000","lat":14.5843602},{"starts_at":"2017-08-13T02:55:07+0000","lng":121.0888185,"jobs":[{"id":1007293,"type":"delivery"}],"ends_at":"2017-08-13T03:05:07+0000","lat":14.5877054},{"starts_at":"2017-08-13T03:11:32+0000","lng":121.0840112,"jobs":[{"id":1007330,"type":"delivery"}],"ends_at":"2017-08-13T03:21:32+0000","lat":14.5908746},{"starts_at":"2017-08-13T03:22:55+0000","lng":121.0874353,"jobs":[{"id":1005238,"type":"delivery"}],"ends_at":"2017-08-13T03:32:55+0000","lat":14.590122},{"starts_at":"2017-08-13T03:44:55+0000","lng":121.0975609,"jobs":[{"id":1007430,"type":"delivery"}],"ends_at":"2017-08-13T03:59:55+0000","lat":14.598238},{"starts_at":"2017-08-13T04:06:02+0000","lng":121.091894,"jobs":[{"id":1007287,"type":"delivery"}],"ends_at":"2017-08-13T04:16:02+0000","lat":14.6039527},{"starts_at":"2017-08-13T04:18:55+0000","lng":121.0888495,"jobs":[{"id":1006147,"type":"delivery"}],"ends_at":"2017-08-13T04:28:55+0000","lat":14.6030778},{"starts_at":"2017-08-13T04:48:35+0000","lng":121.1178192,"jobs":[{"id":1006969,"type":"delivery"}],"ends_at":"2017-08-13T04:58:35+0000","lat":14.6167644},{"starts_at":"2017-08-13T05:14:33+0000","lng":121.1025739,"jobs":[{"id":1006359,"type":"delivery"}],"ends_at":"2017-08-13T05:24:33+0000","lat":14.6248527},{"starts_at":"2017-08-13T05:27:44+0000","lng":121.1068579,"jobs":[{"id":1006657,"type":"delivery"}],"ends_at":"2017-08-13T05:37:44+0000","lat":14.6271619},{"starts_at":"2017-08-13T05:48:25+0000","lng":121.1098351,"jobs":[{"id":1006278,"type":"delivery"}],"ends_at":"2017-08-13T06:13:25+0000","lat":14.6424173},{"starts_at":"2017-08-13T06:18:05+0000","lng":121.1200927,"jobs":[{"id":1006393,"type":"delivery"}],"ends_at":"2017-08-13T06:38:05+0000","lat":14.6448998},{"starts_at":"2017-08-13T06:41:49+0000","lng":121.1121384,"jobs":[{"id":1006762,"type":"delivery"}],"ends_at":"2017-08-13T06:51:49+0000","lat":14.6486731},{"starts_at":"2017-08-13T06:59:11+0000","lng":121.1125581,"jobs":[{"id":1006809,"type":"delivery"}],"ends_at":"2017-08-13T07:14:11+0000","lat":14.662977},{"starts_at":"2017-08-13T07:38:08+0000","lng":121.1110113,"jobs":[{"id":1006338,"type":"delivery"}],"ends_at":"2017-08-13T07:53:08+0000","lat":14.682942},{"starts_at":"2017-08-13T08:01:39+0000","lng":121.1040687,"jobs":[{"id":1006784,"type":"delivery"}],"ends_at":"2017-08-13T08:11:39+0000","lat":14.691174},{"starts_at":"2017-08-13T08:19:23+0000","lng":121.0949349,"jobs":[{"id":1006773,"type":"delivery"}],"ends_at":"2017-08-13T08:34:23+0000","lat":14.6966478},{"starts_at":"2017-08-13T08:41:21+0000","lng":121.076878,"jobs":[{"id":1006374,"type":"delivery"}],"ends_at":"2017-08-13T08:51:21+0000","lat":14.705209},{"starts_at":"2017-08-13T09:17:20+0000","lng":121.0445275,"jobs":[{"id":1006952,"type":"delivery"}],"ends_at":"2017-08-13T09:27:20+0000","lat":14.7584565},{"starts_at":"2017-08-13T09:38:44+0000","lng":121.0318422,"jobs":[{"id":1006914,"type":"delivery"}],"ends_at":"2017-08-13T09:53:44+0000","lat":14.7413115}]}</t>
  </si>
  <si>
    <t>{"courier_id":109,"stops":[{"starts_at":"2017-08-13T00:00:00+0000","lng":121.080341,"jobs":[{"id":1006994,"type":"pickup"},{"id":1007251,"type":"pickup"},{"id":1006247,"type":"pickup"},{"id":1006225,"type":"pickup"},{"id":1006850,"type":"pickup"},{"id":1007397,"type":"pickup"},{"id":1007015,"type":"pickup"},{"id":1006129,"type":"pickup"},{"id":991220,"type":"pickup"},{"id":1007208,"type":"pickup"},{"id":1006863,"type":"pickup"},{"id":1006627,"type":"pickup"},{"id":1006513,"type":"pickup"},{"id":1007421,"type":"pickup"},{"id":1007341,"type":"pickup"},{"id":1007131,"type":"pickup"}],"ends_at":"2017-08-13T00:00:00+0000","lat":14.289357},{"starts_at":"2017-08-13T00:29:49+0000","lng":121.0532289,"jobs":[{"id":1006863,"type":"delivery"}],"ends_at":"2017-08-13T01:15:00+0000","lat":14.4573773},{"starts_at":"2017-08-13T01:27:54+0000","lng":121.0609645,"jobs":[{"id":1006850,"type":"delivery"}],"ends_at":"2017-08-13T01:37:54+0000","lat":14.4810672},{"starts_at":"2017-08-13T02:20:12+0000","lng":121.0949579,"jobs":[{"id":1006247,"type":"delivery"}],"ends_at":"2017-08-13T02:40:12+0000","lat":14.5588059},{"starts_at":"2017-08-13T02:59:02+0000","lng":121.0696173,"jobs":[{"id":1006225,"type":"delivery"}],"ends_at":"2017-08-13T03:09:02+0000","lat":14.5582918},{"starts_at":"2017-08-13T03:18:20+0000","lng":121.071657,"jobs":[{"id":993786,"type":"pickup"}],"ends_at":"2017-08-13T03:28:20+0000","lat":14.567561},{"starts_at":"2017-08-13T03:32:25+0000","lng":121.0679258,"jobs":[{"id":1007015,"type":"delivery"}],"ends_at":"2017-08-13T03:52:25+0000","lat":14.5764023},{"starts_at":"2017-08-13T04:19:25+0000","lng":121.0564,"jobs":[{"id":993786,"type":"delivery"}],"ends_at":"2017-08-13T04:29:25+0000","lat":14.6336},{"starts_at":"2017-08-13T04:34:49+0000","lng":121.0630925,"jobs":[{"id":1007131,"type":"delivery"}],"ends_at":"2017-08-13T04:44:49+0000","lat":14.6278537},{"starts_at":"2017-08-13T05:03:14+0000","lng":121.0337481,"jobs":[{"id":1006129,"type":"delivery"}],"ends_at":"2017-08-13T05:18:14+0000","lat":14.6410788},{"starts_at":"2017-08-13T05:20:45+0000","lng":121.030776,"jobs":[{"id":1002322,"type":"pickup"},{"id":1002276,"type":"pickup"},{"id":995111,"type":"pickup"}],"ends_at":"2017-08-13T05:50:45+0000","lat":14.6396484},{"starts_at":"2017-08-13T06:11:20+0000","lng":121.0105654,"jobs":[{"id":1002322,"type":"delivery"}],"ends_at":"2017-08-13T06:26:20+0000","lat":14.6029383},{"starts_at":"2017-08-13T06:28:33+0000","lng":121.0037203,"jobs":[{"id":1007341,"type":"delivery"}],"ends_at":"2017-08-13T06:38:33+0000","lat":14.6017377},{"starts_at":"2017-08-13T06:50:19+0000","lng":120.9938516,"jobs":[{"id":1006994,"type":"delivery"}],"ends_at":"2017-08-13T07:05:19+0000","lat":14.616063},{"starts_at":"2017-08-13T07:11:04+0000","lng":120.9977629,"jobs":[{"id":1007251,"type":"delivery"}],"ends_at":"2017-08-13T07:36:04+0000","lat":14.622984},{"starts_at":"2017-08-13T07:48:01+0000","lng":121.00241,"jobs":[{"id":1009823,"type":"pickup"}],"ends_at":"2017-08-13T08:08:01+0000","lat":14.643915},{"starts_at":"2017-08-13T08:14:22+0000","lng":121.0066976,"jobs":[{"id":1007397,"type":"delivery"}],"ends_at":"2017-08-13T08:29:22+0000","lat":14.6517518},{"starts_at":"2017-08-13T08:36:41+0000","lng":120.997909,"jobs":[{"id":995111,"type":"delivery"}],"ends_at":"2017-08-13T08:51:41+0000","lat":14.652911},{"starts_at":"2017-08-13T08:55:57+0000","lng":121.0065709,"jobs":[{"id":1006627,"type":"delivery"}],"ends_at":"2017-08-13T09:10:57+0000","lat":14.6577817},{"starts_at":"2017-08-13T09:21:16+0000","lng":121.0285426,"jobs":[{"id":1007421,"type":"delivery"}],"ends_at":"2017-08-13T09:31:16+0000","lat":14.6554854},{"starts_at":"2017-08-13T09:37:05+0000","lng":121.0278324,"jobs":[{"id":1002276,"type":"delivery"}],"ends_at":"2017-08-13T09:52:05+0000","lat":14.6603782},{"starts_at":"2017-08-13T10:10:05+0000","lng":121.0474295,"jobs":[{"id":1006513,"type":"delivery"}],"ends_at":"2017-08-13T10:35:05+0000","lat":14.6718631},{"starts_at":"2017-08-13T10:49:04+0000","lng":121.032174,"jobs":[{"id":991220,"type":"delivery"}],"ends_at":"2017-08-13T11:09:04+0000","lat":14.68498},{"starts_at":"2017-08-13T11:16:20+0000","lng":121.0151596,"jobs":[{"id":1007208,"type":"delivery"}],"ends_at":"2017-08-13T11:36:20+0000","lat":14.6985166},{"starts_at":"2017-08-13T12:07:43+0000","lng":120.9397259,"jobs":[{"id":1009823,"type":"delivery"}],"ends_at":"2017-08-13T12:22:43+0000","lat":14.7057531}]},</t>
  </si>
  <si>
    <t>{"courier_id":106,"stops":[{"starts_at":"2017-08-13T00:00:00+0000","lng":121.080341,"jobs":[{"id":991911,"type":"pickup"},{"id":1006646,"type":"pickup"},{"id":991595,"type":"pickup"},{"id":1007346,"type":"pickup"},{"id":1007197,"type":"pickup"},{"id":1006500,"type":"pickup"},{"id":1006911,"type":"pickup"},{"id":1007386,"type":"pickup"},{"id":1006566,"type":"pickup"},{"id":991369,"type":"pickup"},{"id":1006924,"type":"pickup"},{"id":1006212,"type":"pickup"},{"id":1006294,"type":"pickup"},{"id":991658,"type":"pickup"},{"id":1006424,"type":"pickup"},{"id":1006158,"type":"pickup"},{"id":991949,"type":"pickup"},{"id":1006996,"type":"pickup"},{"id":1006490,"type":"pickup"}],"ends_at":"2017-08-13T00:00:00+0000","lat":14.289357},{"starts_at":"2017-08-13T00:30:46+0000","lng":121.0383,"jobs":[{"id":991369,"type":"delivery"}],"ends_at":"2017-08-13T02:00:00+0000","lat":14.3936},{"starts_at":"2017-08-13T02:18:50+0000","lng":121.0161,"jobs":[{"id":991949,"type":"delivery"}],"ends_at":"2017-08-13T02:28:50+0000","lat":14.4294},{"starts_at":"2017-08-13T02:47:33+0000","lng":120.9941,"jobs":[{"id":991658,"type":"delivery"}],"ends_at":"2017-08-13T03:02:33+0000","lat":14.4553},{"starts_at":"2017-08-13T03:08:40+0000","lng":120.9857,"jobs":[{"id":991595,"type":"delivery"}],"ends_at":"2017-08-13T03:18:40+0000","lat":14.4474},{"starts_at":"2017-08-13T03:21:15+0000","lng":120.9810223,"jobs":[{"id":1006158,"type":"delivery"}],"ends_at":"2017-08-13T03:41:15+0000","lat":14.450138},{"starts_at":"2017-08-13T03:45:56+0000","lng":120.9767273,"jobs":[{"id":1006566,"type":"delivery"}],"ends_at":"2017-08-13T04:00:56+0000","lat":14.4539479},{"starts_at":"2017-08-13T04:08:11+0000","lng":120.969,"jobs":[{"id":991911,"type":"delivery"}],"ends_at":"2017-08-13T04:18:11+0000","lat":14.4657},{"starts_at":"2017-08-13T05:16:52+0000","lng":121.00241,"jobs":[{"id":1009693,"type":"pickup"},{"id":1009554,"type":"pickup"},{"id":1009563,"type":"pickup"}],"ends_at":"2017-08-13T05:41:52+0000","lat":14.643915},{"starts_at":"2017-08-13T05:58:37+0000","lng":121.0319258,"jobs":[{"id":1009563,"type":"delivery"}],"ends_at":"2017-08-13T06:13:37+0000","lat":14.6366901},{"starts_at":"2017-08-13T06:24:46+0000","lng":121.0409989,"jobs":[{"id":1009693,"type":"delivery"}],"ends_at":"2017-08-13T06:39:46+0000","lat":14.6503848},{"starts_at":"2017-08-13T06:48:53+0000","lng":121.053643,"jobs":[{"id":1006424,"type":"delivery"}],"ends_at":"2017-08-13T07:03:53+0000","lat":14.6517754},{"starts_at":"2017-08-13T07:14:34+0000","lng":121.073902,"jobs":[{"id":1006294,"type":"delivery"}],"ends_at":"2017-08-13T07:24:34+0000","lat":14.6526488},{"starts_at":"2017-08-13T07:31:57+0000","lng":121.0701939,"jobs":[{"id":1006212,"type":"delivery"}],"ends_at":"2017-08-13T07:46:57+0000","lat":14.6606379},{"starts_at":"2017-08-13T07:58:32+0000","lng":121.0774157,"jobs":[{"id":1006924,"type":"delivery"}],"ends_at":"2017-08-13T08:18:32+0000","lat":14.6651913},{"starts_at":"2017-08-13T08:32:56+0000","lng":121.0802597,"jobs":[{"id":1007386,"type":"delivery"}],"ends_at":"2017-08-13T08:47:56+0000","lat":14.6542802},{"starts_at":"2017-08-13T09:03:53+0000","lng":121.1016511,"jobs":[{"id":1006500,"type":"delivery"}],"ends_at":"2017-08-13T09:18:53+0000","lat":14.6555013},{"starts_at":"2017-08-13T09:27:39+0000","lng":121.0955758,"jobs":[{"id":1007346,"type":"delivery"}],"ends_at":"2017-08-13T09:42:39+0000","lat":14.651469},{"starts_at":"2017-08-13T09:51:50+0000","lng":121.1031909,"jobs":[{"id":1006490,"type":"delivery"}],"ends_at":"2017-08-13T10:06:50+0000","lat":14.6391859},{"starts_at":"2017-08-13T10:23:02+0000","lng":121.0968977,"jobs":[{"id":1009554,"type":"delivery"}],"ends_at":"2017-08-13T10:38:02+0000","lat":14.6103289},{"starts_at":"2017-08-13T10:56:02+0000","lng":121.1089369,"jobs":[{"id":1006646,"type":"delivery"}],"ends_at":"2017-08-13T11:16:02+0000","lat":14.5931009},{"starts_at":"2017-08-13T11:35:50+0000","lng":121.1340525,"jobs":[{"id":1006996,"type":"delivery"}],"ends_at":"2017-08-13T11:55:50+0000","lat":14.5705317},{"starts_at":"2017-08-13T12:06:20+0000","lng":121.1310077,"jobs":[{"id":1007197,"type":"delivery"}],"ends_at":"2017-08-13T12:26:20+0000","lat":14.5828321},{"starts_at":"2017-08-13T12:42:25+0000","lng":121.1504819,"jobs":[{"id":1006911,"type":"delivery"}],"ends_at":"2017-08-13T12:57:25+0000","lat":14.610544}]},</t>
  </si>
  <si>
    <t>{"courier_id":110,"stops":[{"starts_at":"2017-08-13T00:00:00+0000","lng":121.080341,"jobs":[{"id":1007179,"type":"pickup"},{"id":1006233,"type":"pickup"},{"id":1007190,"type":"pickup"},{"id":1006479,"type":"pickup"},{"id":1007325,"type":"pickup"},{"id":1007300,"type":"pickup"},{"id":1006742,"type":"pickup"},{"id":1006884,"type":"pickup"},{"id":991551,"type":"pickup"},{"id":1006149,"type":"pickup"},{"id":991467,"type":"pickup"},{"id":991805,"type":"pickup"},{"id":1006496,"type":"pickup"},{"id":1006228,"type":"pickup"},{"id":1007021,"type":"pickup"},{"id":1006315,"type":"pickup"},{"id":1006194,"type":"pickup"},{"id":1006385,"type":"pickup"},{"id":1006400,"type":"pickup"},{"id":1006750,"type":"pickup"},{"id":1006165,"type":"pickup"},{"id":1006346,"type":"pickup"},{"id":1006472,"type":"pickup"},{"id":1006527,"type":"pickup"}],"ends_at":"2017-08-13T00:00:00+0000","lat":14.289357},{"starts_at":"2017-08-13T00:25:04+0000","lng":121.0394638,"jobs":[{"id":1006742,"type":"delivery"}],"ends_at":"2017-08-13T01:25:00+0000","lat":14.4559656},{"starts_at":"2017-08-13T01:26:40+0000","lng":121.0347059,"jobs":[{"id":1006496,"type":"delivery"}],"ends_at":"2017-08-13T01:41:40+0000","lat":14.4573218},{"starts_at":"2017-08-13T01:56:33+0000","lng":121.015494,"jobs":[{"id":1007021,"type":"delivery"}],"ends_at":"2017-08-13T02:21:33+0000","lat":14.4514495},{"starts_at":"2017-08-13T02:30:55+0000","lng":121.0163224,"jobs":[{"id":1006315,"type":"delivery"}],"ends_at":"2017-08-13T02:45:55+0000","lat":14.4577883},{"starts_at":"2017-08-13T02:51:26+0000","lng":121.014956,"jobs":[{"id":1006884,"type":"delivery"}],"ends_at":"2017-08-13T03:01:26+0000","lat":14.4637718},{"starts_at":"2017-08-13T03:04:30+0000","lng":121.0172185,"jobs":[{"id":1007179,"type":"delivery"}],"ends_at":"2017-08-13T03:29:30+0000","lat":14.4618473},{"starts_at":"2017-08-13T04:11:51+0000","lng":121.0291007,"jobs":[{"id":1007190,"type":"delivery"}],"ends_at":"2017-08-13T04:31:51+0000","lat":14.5114628},{"starts_at":"2017-08-13T04:59:09+0000","lng":121.0005239,"jobs":[{"id":1006750,"type":"delivery"}],"ends_at":"2017-08-13T05:09:09+0000","lat":14.5172822},{"starts_at":"2017-08-13T05:22:14+0000","lng":120.9567115,"jobs":[{"id":1006149,"type":"delivery"}],"ends_at":"2017-08-13T05:37:14+0000","lat":14.5064565},{"starts_at":"2017-08-13T05:46:54+0000","lng":120.9862737,"jobs":[{"id":1006228,"type":"delivery"}],"ends_at":"2017-08-13T05:56:54+0000","lat":14.5280139},{"starts_at":"2017-08-13T06:00:12+0000","lng":120.9894,"jobs":[{"id":991805,"type":"delivery"}],"ends_at":"2017-08-13T06:25:12+0000","lat":14.5302},{"starts_at":"2017-08-13T06:34:26+0000","lng":120.9937,"jobs":[{"id":991467,"type":"delivery"}],"ends_at":"2017-08-13T06:59:26+0000","lat":14.5377},{"starts_at":"2017-08-13T07:16:21+0000","lng":120.983883,"jobs":[{"id":1006194,"type":"delivery"}],"ends_at":"2017-08-13T07:36:21+0000","lat":14.575644},{"starts_at":"2017-08-13T07:46:19+0000","lng":120.9894,"jobs":[{"id":991551,"type":"delivery"}],"ends_at":"2017-08-13T08:01:19+0000","lat":14.5836},{"starts_at":"2017-08-13T08:09:39+0000","lng":120.9787895,"jobs":[{"id":1006479,"type":"delivery"}],"ends_at":"2017-08-13T08:24:39+0000","lat":14.5957703},{"starts_at":"2017-08-13T08:45:32+0000","lng":121.009739,"jobs":[{"id":1007325,"type":"delivery"}],"ends_at":"2017-08-13T09:00:32+0000","lat":14.6010812},{"starts_at":"2017-08-13T09:19:19+0000","lng":121.0469543,"jobs":[{"id":1006165,"type":"delivery"}],"ends_at":"2017-08-13T09:44:19+0000","lat":14.6162022},{"starts_at":"2017-08-13T09:48:16+0000","lng":121.051105,"jobs":[{"id":1007300,"type":"delivery"}],"ends_at":"2017-08-13T09:58:16+0000","lat":14.6163956},{"starts_at":"2017-08-13T10:05:17+0000","lng":121.058661,"jobs":[{"id":1006346,"type":"delivery"}],"ends_at":"2017-08-13T10:15:17+0000","lat":14.619973},{"starts_at":"2017-08-13T10:22:01+0000","lng":121.0522235,"jobs":[{"id":1006385,"type":"delivery"}],"ends_at":"2017-08-13T10:32:01+0000","lat":14.6210271},{"starts_at":"2017-08-13T10:41:58+0000","lng":121.0450582,"jobs":[{"id":1006233,"type":"delivery"}],"ends_at":"2017-08-13T10:51:58+0000","lat":14.6245758},{"starts_at":"2017-08-13T11:25:09+0000","lng":120.9810167,"jobs":[{"id":1006472,"type":"delivery"}],"ends_at":"2017-08-13T11:40:09+0000","lat":14.6269034},{"starts_at":"2017-08-13T11:52:49+0000","lng":120.9777476,"jobs":[{"id":1006527,"type":"delivery"}],"ends_at":"2017-08-13T12:07:49+0000","lat":14.6361122},{"starts_at":"2017-08-13T12:25:31+0000","lng":120.9485621,"jobs":[{"id":1006400,"type":"delivery"}],"ends_at":"2017-08-13T12:40:31+0000","lat":14.6554077}]},</t>
  </si>
  <si>
    <t>{"courier_id":108,"stops":[{"starts_at":"2017-08-13T00:00:00+0000","lng":121.080341,"jobs":[{"id":1006690,"type":"pickup"},{"id":1006199,"type":"pickup"},{"id":1006370,"type":"pickup"},{"id":1006905,"type":"pickup"},{"id":1007427,"type":"pickup"},{"id":1007185,"type":"pickup"},{"id":1006670,"type":"pickup"},{"id":1006186,"type":"pickup"},{"id":1006735,"type":"pickup"},{"id":991275,"type":"pickup"},{"id":1006933,"type":"pickup"},{"id":1006258,"type":"pickup"},{"id":991506,"type":"pickup"},{"id":1006939,"type":"pickup"},{"id":1006777,"type":"pickup"},{"id":1006274,"type":"pickup"},{"id":1007130,"type":"pickup"},{"id":1006443,"type":"pickup"},{"id":1007233,"type":"pickup"},{"id":1007106,"type":"pickup"},{"id":1006455,"type":"pickup"},{"id":1006205,"type":"pickup"},{"id":1006703,"type":"pickup"}],"ends_at":"2017-08-13T00:00:00+0000","lat":14.289357},{"starts_at":"2017-08-13T00:24:28+0000","lng":121.0650935,"jobs":[{"id":1006933,"type":"delivery"}],"ends_at":"2017-08-13T01:25:00+0000","lat":14.2417158},{"starts_at":"2017-08-13T02:16:10+0000","lng":121.0165709,"jobs":[{"id":1007427,"type":"delivery"}],"ends_at":"2017-08-13T02:31:10+0000","lat":14.4389041},{"starts_at":"2017-08-13T02:48:56+0000","lng":121.0371,"jobs":[{"id":991506,"type":"delivery"}],"ends_at":"2017-08-13T03:03:56+0000","lat":14.4557},{"starts_at":"2017-08-13T03:19:43+0000","lng":121.051971,"jobs":[{"id":1006690,"type":"delivery"}],"ends_at":"2017-08-13T03:44:43+0000","lat":14.4793594},{"starts_at":"2017-08-13T04:02:10+0000","lng":121.020976,"jobs":[{"id":991275,"type":"delivery"}],"ends_at":"2017-08-13T04:42:10+0000","lat":14.53176},{"starts_at":"2017-08-13T04:54:32+0000","lng":121.0129287,"jobs":[{"id":1007130,"type":"delivery"}],"ends_at":"2017-08-13T05:04:32+0000","lat":14.5462555},{"starts_at":"2017-08-13T05:16:07+0000","lng":121.0232472,"jobs":[{"id":1006186,"type":"delivery"}],"ends_at":"2017-08-13T05:31:07+0000","lat":14.5526588},{"starts_at":"2017-08-13T05:47:01+0000","lng":121.0189148,"jobs":[{"id":1006703,"type":"delivery"}],"ends_at":"2017-08-13T06:02:01+0000","lat":14.5664707},{"starts_at":"2017-08-13T06:07:35+0000","lng":121.020099,"jobs":[{"id":1006258,"type":"delivery"}],"ends_at":"2017-08-13T06:22:35+0000","lat":14.5694852},{"starts_at":"2017-08-13T06:37:28+0000","lng":121.0458611,"jobs":[{"id":1006905,"type":"delivery"}],"ends_at":"2017-08-13T06:47:28+0000","lat":14.5547298},{"starts_at":"2017-08-13T06:53:57+0000","lng":121.0505263,"jobs":[{"id":1006370,"type":"delivery"}],"ends_at":"2017-08-13T07:03:57+0000","lat":14.5507339},{"starts_at":"2017-08-13T07:11:16+0000","lng":121.058955,"jobs":[{"id":1006670,"type":"delivery"}],"ends_at":"2017-08-13T07:21:16+0000","lat":14.5560108},{"starts_at":"2017-08-13T07:30:13+0000","lng":121.0555831,"jobs":[{"id":1007106,"type":"delivery"}],"ends_at":"2017-08-13T07:55:13+0000","lat":14.5628655},{"starts_at":"2017-08-13T08:14:21+0000","lng":121.0627503,"jobs":[{"id":1007233,"type":"delivery"}],"ends_at":"2017-08-13T08:24:21+0000","lat":14.5689911},{"starts_at":"2017-08-13T08:27:14+0000","lng":121.0594033,"jobs":[{"id":1006205,"type":"delivery"}],"ends_at":"2017-08-13T08:37:14+0000","lat":14.5686506},{"starts_at":"2017-08-13T08:48:41+0000","lng":121.058967,"jobs":[{"id":1006443,"type":"delivery"}],"ends_at":"2017-08-13T09:08:41+0000","lat":14.579905},{"starts_at":"2017-08-13T09:11:34+0000","lng":121.060527,"jobs":[{"id":1006455,"type":"delivery"}],"ends_at":"2017-08-13T09:26:34+0000","lat":14.581896},{"starts_at":"2017-08-13T09:29:41+0000","lng":121.058014,"jobs":[{"id":1006777,"type":"delivery"}],"ends_at":"2017-08-13T09:39:41+0000","lat":14.5792477},{"starts_at":"2017-08-13T09:43:39+0000","lng":121.0559829,"jobs":[{"id":1006274,"type":"delivery"}],"ends_at":"2017-08-13T09:58:39+0000","lat":14.5799448},{"starts_at":"2017-08-13T10:06:31+0000","lng":121.048307,"jobs":[{"id":1006199,"type":"delivery"}],"ends_at":"2017-08-13T10:21:31+0000","lat":14.5812206},{"starts_at":"2017-08-13T10:25:35+0000","lng":121.0436092,"jobs":[{"id":1006735,"type":"delivery"}],"ends_at":"2017-08-13T10:40:35+0000","lat":14.5848124},{"starts_at":"2017-08-13T10:45:13+0000","lng":121.0505744,"jobs":[{"id":1006939,"type":"delivery"}],"ends_at":"2017-08-13T11:00:13+0000","lat":14.587401},{"starts_at":"2017-08-13T11:03:34+0000","lng":121.0473262,"jobs":[{"id":1007185,"type":"delivery"}],"ends_at":"2017-08-13T11:13:34+0000","lat":14.5882634}]}]}</t>
  </si>
  <si>
    <t>Loading Time</t>
  </si>
  <si>
    <t>Sum of stops</t>
  </si>
  <si>
    <t>{"unserved_deliveries":{},"tours":[{"courier_id":102,"stops":[{"starts_at":"2017-08-11T16:00:00+0000","lng":121.099936,"jobs":[{"id":994451,"type":"pickup"},{"id":993508,"type":"pickup"},{"id":994583,"type":"pickup"},{"id":990932,"type":"pickup"},{"id":994690,"type":"pickup"},{"id":995419,"type":"pickup"}],"ends_at":"2017-08-11T16:00:00+0000","lat":14.635089},{"starts_at":"2017-08-11T16:50:38+0000","lng":121.020976,"jobs":[{"id":995419,"type":"delivery"},{"id":990932,"type":"delivery"},{"id":993508,"type":"delivery"},{"id":994690,"type":"delivery"},{"id":994583,"type":"delivery"},{"id":994451,"type":"delivery"}],"ends_at":"2017-08-12T02:20:00+0000","lat":14.53176}]}]}</t>
  </si>
  <si>
    <t>Date</t>
  </si>
  <si>
    <t># Vehicles</t>
  </si>
  <si>
    <t>Total Distance</t>
  </si>
  <si>
    <t>Saving vs 2</t>
  </si>
  <si>
    <t>Saving vs 1</t>
  </si>
  <si>
    <t>1. Single Vehicle with Round Trip</t>
  </si>
  <si>
    <t>2. Single Vehicle No Round Trip</t>
  </si>
  <si>
    <t>3. Multi-Supplier Optimisation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</si>
</sst>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0.0"/>
    <numFmt numFmtId="167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1" xfId="0" applyFont="1" applyFill="1" applyBorder="1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11" xfId="0" applyNumberFormat="1" applyFont="1" applyFill="1" applyBorder="1"/>
    <xf numFmtId="164" fontId="0" fillId="0" borderId="0" xfId="2" applyNumberFormat="1" applyFont="1"/>
    <xf numFmtId="1" fontId="0" fillId="0" borderId="0" xfId="0" applyNumberFormat="1"/>
    <xf numFmtId="165" fontId="0" fillId="0" borderId="0" xfId="0" applyNumberFormat="1"/>
    <xf numFmtId="165" fontId="16" fillId="33" borderId="11" xfId="0" applyNumberFormat="1" applyFont="1" applyFill="1" applyBorder="1"/>
    <xf numFmtId="0" fontId="16" fillId="33" borderId="0" xfId="0" applyFont="1" applyFill="1" applyBorder="1"/>
    <xf numFmtId="165" fontId="16" fillId="33" borderId="0" xfId="0" applyNumberFormat="1" applyFont="1" applyFill="1" applyBorder="1"/>
    <xf numFmtId="18" fontId="0" fillId="0" borderId="0" xfId="0" applyNumberFormat="1"/>
    <xf numFmtId="0" fontId="14" fillId="0" borderId="0" xfId="0" applyFont="1"/>
    <xf numFmtId="43" fontId="0" fillId="0" borderId="0" xfId="1" applyFont="1"/>
    <xf numFmtId="43" fontId="0" fillId="0" borderId="0" xfId="0" applyNumberFormat="1"/>
    <xf numFmtId="167" fontId="0" fillId="0" borderId="0" xfId="1" applyNumberFormat="1" applyFont="1"/>
    <xf numFmtId="167" fontId="16" fillId="33" borderId="11" xfId="1" applyNumberFormat="1" applyFont="1" applyFill="1" applyBorder="1"/>
    <xf numFmtId="0" fontId="16" fillId="33" borderId="12" xfId="0" applyFont="1" applyFill="1" applyBorder="1"/>
    <xf numFmtId="0" fontId="16" fillId="33" borderId="13" xfId="0" applyFont="1" applyFill="1" applyBorder="1"/>
    <xf numFmtId="0" fontId="0" fillId="0" borderId="12" xfId="0" applyBorder="1"/>
    <xf numFmtId="0" fontId="16" fillId="33" borderId="14" xfId="0" applyNumberFormat="1" applyFont="1" applyFill="1" applyBorder="1"/>
    <xf numFmtId="0" fontId="0" fillId="0" borderId="12" xfId="0" applyNumberFormat="1" applyBorder="1"/>
    <xf numFmtId="164" fontId="0" fillId="0" borderId="12" xfId="2" applyNumberFormat="1" applyFont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99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Tour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Test!$K$3</c:f>
              <c:strCache>
                <c:ptCount val="1"/>
                <c:pt idx="0">
                  <c:v>Long</c:v>
                </c:pt>
              </c:strCache>
            </c:strRef>
          </c:tx>
          <c:xVal>
            <c:numRef>
              <c:f>Test!$J$4:$J$25</c:f>
              <c:numCache>
                <c:formatCode>General</c:formatCode>
                <c:ptCount val="22"/>
                <c:pt idx="0">
                  <c:v>14.635</c:v>
                </c:pt>
                <c:pt idx="1">
                  <c:v>14.531700000000001</c:v>
                </c:pt>
              </c:numCache>
            </c:numRef>
          </c:xVal>
          <c:yVal>
            <c:numRef>
              <c:f>Test!$K$4:$K$25</c:f>
              <c:numCache>
                <c:formatCode>General</c:formatCode>
                <c:ptCount val="22"/>
                <c:pt idx="0">
                  <c:v>121.099</c:v>
                </c:pt>
                <c:pt idx="1">
                  <c:v>121.02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276608"/>
        <c:axId val="371392512"/>
      </c:scatterChart>
      <c:valAx>
        <c:axId val="3702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1392512"/>
        <c:crosses val="autoZero"/>
        <c:crossBetween val="midCat"/>
      </c:valAx>
      <c:valAx>
        <c:axId val="37139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276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Tour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MutliCourier7!$K$3</c:f>
              <c:strCache>
                <c:ptCount val="1"/>
                <c:pt idx="0">
                  <c:v>Long</c:v>
                </c:pt>
              </c:strCache>
            </c:strRef>
          </c:tx>
          <c:xVal>
            <c:numRef>
              <c:f>MutliCourier7!$J$4:$J$25</c:f>
              <c:numCache>
                <c:formatCode>General</c:formatCode>
                <c:ptCount val="22"/>
                <c:pt idx="0">
                  <c:v>14.289300000000001</c:v>
                </c:pt>
                <c:pt idx="1">
                  <c:v>14.2417</c:v>
                </c:pt>
                <c:pt idx="2">
                  <c:v>14.4389</c:v>
                </c:pt>
                <c:pt idx="3">
                  <c:v>14.4557</c:v>
                </c:pt>
                <c:pt idx="4">
                  <c:v>14.4793</c:v>
                </c:pt>
                <c:pt idx="5">
                  <c:v>14.531700000000001</c:v>
                </c:pt>
                <c:pt idx="6">
                  <c:v>14.546200000000001</c:v>
                </c:pt>
                <c:pt idx="7">
                  <c:v>14.5526</c:v>
                </c:pt>
                <c:pt idx="8">
                  <c:v>14.5664</c:v>
                </c:pt>
                <c:pt idx="9">
                  <c:v>14.5694</c:v>
                </c:pt>
                <c:pt idx="10">
                  <c:v>14.5547</c:v>
                </c:pt>
                <c:pt idx="11">
                  <c:v>14.550700000000001</c:v>
                </c:pt>
                <c:pt idx="12">
                  <c:v>14.555999999999999</c:v>
                </c:pt>
                <c:pt idx="13">
                  <c:v>14.562799999999999</c:v>
                </c:pt>
                <c:pt idx="14">
                  <c:v>14.568899999999999</c:v>
                </c:pt>
                <c:pt idx="15">
                  <c:v>14.5686</c:v>
                </c:pt>
                <c:pt idx="16">
                  <c:v>14.5799</c:v>
                </c:pt>
                <c:pt idx="17">
                  <c:v>14.581799999999999</c:v>
                </c:pt>
                <c:pt idx="18">
                  <c:v>14.5792</c:v>
                </c:pt>
                <c:pt idx="19">
                  <c:v>14.5799</c:v>
                </c:pt>
                <c:pt idx="20">
                  <c:v>14.581200000000001</c:v>
                </c:pt>
                <c:pt idx="21">
                  <c:v>14.5848</c:v>
                </c:pt>
              </c:numCache>
            </c:numRef>
          </c:xVal>
          <c:yVal>
            <c:numRef>
              <c:f>MutliCourier7!$K$4:$K$25</c:f>
              <c:numCache>
                <c:formatCode>General</c:formatCode>
                <c:ptCount val="22"/>
                <c:pt idx="0">
                  <c:v>121.08</c:v>
                </c:pt>
                <c:pt idx="1">
                  <c:v>121.065</c:v>
                </c:pt>
                <c:pt idx="2">
                  <c:v>121.01600000000001</c:v>
                </c:pt>
                <c:pt idx="3">
                  <c:v>121.03700000000001</c:v>
                </c:pt>
                <c:pt idx="4">
                  <c:v>121.051</c:v>
                </c:pt>
                <c:pt idx="5">
                  <c:v>121.02</c:v>
                </c:pt>
                <c:pt idx="6">
                  <c:v>121.012</c:v>
                </c:pt>
                <c:pt idx="7">
                  <c:v>121.023</c:v>
                </c:pt>
                <c:pt idx="8">
                  <c:v>121.018</c:v>
                </c:pt>
                <c:pt idx="9">
                  <c:v>121.02</c:v>
                </c:pt>
                <c:pt idx="10">
                  <c:v>121.045</c:v>
                </c:pt>
                <c:pt idx="11">
                  <c:v>121.05</c:v>
                </c:pt>
                <c:pt idx="12">
                  <c:v>121.05800000000001</c:v>
                </c:pt>
                <c:pt idx="13">
                  <c:v>121.05500000000001</c:v>
                </c:pt>
                <c:pt idx="14">
                  <c:v>121.062</c:v>
                </c:pt>
                <c:pt idx="15">
                  <c:v>121.059</c:v>
                </c:pt>
                <c:pt idx="16">
                  <c:v>121.05800000000001</c:v>
                </c:pt>
                <c:pt idx="17">
                  <c:v>121.06</c:v>
                </c:pt>
                <c:pt idx="18">
                  <c:v>121.05800000000001</c:v>
                </c:pt>
                <c:pt idx="19">
                  <c:v>121.05500000000001</c:v>
                </c:pt>
                <c:pt idx="20">
                  <c:v>121.048</c:v>
                </c:pt>
                <c:pt idx="21">
                  <c:v>121.04300000000001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15840"/>
        <c:axId val="199317376"/>
      </c:scatterChart>
      <c:valAx>
        <c:axId val="19931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317376"/>
        <c:crosses val="autoZero"/>
        <c:crossBetween val="midCat"/>
      </c:valAx>
      <c:valAx>
        <c:axId val="19931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315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Tour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MutliCourier6!$K$3</c:f>
              <c:strCache>
                <c:ptCount val="1"/>
                <c:pt idx="0">
                  <c:v>Long</c:v>
                </c:pt>
              </c:strCache>
            </c:strRef>
          </c:tx>
          <c:xVal>
            <c:numRef>
              <c:f>MutliCourier6!$J$4:$J$25</c:f>
              <c:numCache>
                <c:formatCode>General</c:formatCode>
                <c:ptCount val="22"/>
                <c:pt idx="0">
                  <c:v>14.289300000000001</c:v>
                </c:pt>
                <c:pt idx="1">
                  <c:v>14.4559</c:v>
                </c:pt>
                <c:pt idx="2">
                  <c:v>14.4573</c:v>
                </c:pt>
                <c:pt idx="3">
                  <c:v>14.4514</c:v>
                </c:pt>
                <c:pt idx="4">
                  <c:v>14.457700000000001</c:v>
                </c:pt>
                <c:pt idx="5">
                  <c:v>14.463699999999999</c:v>
                </c:pt>
                <c:pt idx="6">
                  <c:v>14.4618</c:v>
                </c:pt>
                <c:pt idx="7">
                  <c:v>14.5114</c:v>
                </c:pt>
                <c:pt idx="8">
                  <c:v>14.517200000000001</c:v>
                </c:pt>
                <c:pt idx="9">
                  <c:v>14.506399999999999</c:v>
                </c:pt>
                <c:pt idx="10">
                  <c:v>14.528</c:v>
                </c:pt>
                <c:pt idx="11">
                  <c:v>14.530200000000001</c:v>
                </c:pt>
                <c:pt idx="12">
                  <c:v>14.537699999999999</c:v>
                </c:pt>
                <c:pt idx="13">
                  <c:v>14.5756</c:v>
                </c:pt>
                <c:pt idx="14">
                  <c:v>14.583600000000001</c:v>
                </c:pt>
                <c:pt idx="15">
                  <c:v>14.595700000000001</c:v>
                </c:pt>
                <c:pt idx="16">
                  <c:v>14.601000000000001</c:v>
                </c:pt>
                <c:pt idx="17">
                  <c:v>14.616199999999999</c:v>
                </c:pt>
                <c:pt idx="18">
                  <c:v>14.616300000000001</c:v>
                </c:pt>
                <c:pt idx="19">
                  <c:v>14.619899999999999</c:v>
                </c:pt>
                <c:pt idx="20">
                  <c:v>14.621</c:v>
                </c:pt>
                <c:pt idx="21">
                  <c:v>14.624499999999999</c:v>
                </c:pt>
              </c:numCache>
            </c:numRef>
          </c:xVal>
          <c:yVal>
            <c:numRef>
              <c:f>MutliCourier6!$K$4:$K$25</c:f>
              <c:numCache>
                <c:formatCode>General</c:formatCode>
                <c:ptCount val="22"/>
                <c:pt idx="0">
                  <c:v>121.08</c:v>
                </c:pt>
                <c:pt idx="1">
                  <c:v>121.039</c:v>
                </c:pt>
                <c:pt idx="2">
                  <c:v>121.03400000000001</c:v>
                </c:pt>
                <c:pt idx="3">
                  <c:v>121.015</c:v>
                </c:pt>
                <c:pt idx="4">
                  <c:v>121.01600000000001</c:v>
                </c:pt>
                <c:pt idx="5">
                  <c:v>121.014</c:v>
                </c:pt>
                <c:pt idx="6">
                  <c:v>121.017</c:v>
                </c:pt>
                <c:pt idx="7">
                  <c:v>121.029</c:v>
                </c:pt>
                <c:pt idx="8">
                  <c:v>121</c:v>
                </c:pt>
                <c:pt idx="9">
                  <c:v>120.956</c:v>
                </c:pt>
                <c:pt idx="10">
                  <c:v>120.986</c:v>
                </c:pt>
                <c:pt idx="11">
                  <c:v>120.989</c:v>
                </c:pt>
                <c:pt idx="12">
                  <c:v>120.99299999999999</c:v>
                </c:pt>
                <c:pt idx="13">
                  <c:v>120.983</c:v>
                </c:pt>
                <c:pt idx="14">
                  <c:v>120.989</c:v>
                </c:pt>
                <c:pt idx="15">
                  <c:v>120.97799999999999</c:v>
                </c:pt>
                <c:pt idx="16">
                  <c:v>121.009</c:v>
                </c:pt>
                <c:pt idx="17">
                  <c:v>121.04600000000001</c:v>
                </c:pt>
                <c:pt idx="18">
                  <c:v>121.051</c:v>
                </c:pt>
                <c:pt idx="19">
                  <c:v>121.05800000000001</c:v>
                </c:pt>
                <c:pt idx="20">
                  <c:v>121.05200000000001</c:v>
                </c:pt>
                <c:pt idx="21">
                  <c:v>121.045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56576"/>
        <c:axId val="210862464"/>
      </c:scatterChart>
      <c:valAx>
        <c:axId val="21085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62464"/>
        <c:crosses val="autoZero"/>
        <c:crossBetween val="midCat"/>
      </c:valAx>
      <c:valAx>
        <c:axId val="21086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56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Tour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MutliCourier5!$K$3</c:f>
              <c:strCache>
                <c:ptCount val="1"/>
                <c:pt idx="0">
                  <c:v>Long</c:v>
                </c:pt>
              </c:strCache>
            </c:strRef>
          </c:tx>
          <c:xVal>
            <c:numRef>
              <c:f>MutliCourier5!$J$4:$J$25</c:f>
              <c:numCache>
                <c:formatCode>General</c:formatCode>
                <c:ptCount val="22"/>
                <c:pt idx="0">
                  <c:v>14.289300000000001</c:v>
                </c:pt>
                <c:pt idx="1">
                  <c:v>14.393599999999999</c:v>
                </c:pt>
                <c:pt idx="2">
                  <c:v>14.429399999999999</c:v>
                </c:pt>
                <c:pt idx="3">
                  <c:v>14.455299999999999</c:v>
                </c:pt>
                <c:pt idx="4">
                  <c:v>14.4474</c:v>
                </c:pt>
                <c:pt idx="5">
                  <c:v>14.450100000000001</c:v>
                </c:pt>
                <c:pt idx="6">
                  <c:v>14.453900000000001</c:v>
                </c:pt>
                <c:pt idx="7">
                  <c:v>14.4657</c:v>
                </c:pt>
                <c:pt idx="8">
                  <c:v>14.6439</c:v>
                </c:pt>
                <c:pt idx="9">
                  <c:v>14.6366</c:v>
                </c:pt>
                <c:pt idx="10">
                  <c:v>14.6503</c:v>
                </c:pt>
                <c:pt idx="11">
                  <c:v>14.6517</c:v>
                </c:pt>
                <c:pt idx="12">
                  <c:v>14.6526</c:v>
                </c:pt>
                <c:pt idx="13">
                  <c:v>14.660600000000001</c:v>
                </c:pt>
                <c:pt idx="14">
                  <c:v>14.665100000000001</c:v>
                </c:pt>
                <c:pt idx="15">
                  <c:v>14.654199999999999</c:v>
                </c:pt>
                <c:pt idx="16">
                  <c:v>14.6555</c:v>
                </c:pt>
                <c:pt idx="17">
                  <c:v>14.651400000000001</c:v>
                </c:pt>
                <c:pt idx="18">
                  <c:v>14.639099999999999</c:v>
                </c:pt>
                <c:pt idx="19">
                  <c:v>14.610300000000001</c:v>
                </c:pt>
                <c:pt idx="20">
                  <c:v>14.5931</c:v>
                </c:pt>
                <c:pt idx="21">
                  <c:v>14.570499999999999</c:v>
                </c:pt>
              </c:numCache>
            </c:numRef>
          </c:xVal>
          <c:yVal>
            <c:numRef>
              <c:f>MutliCourier5!$K$4:$K$25</c:f>
              <c:numCache>
                <c:formatCode>General</c:formatCode>
                <c:ptCount val="22"/>
                <c:pt idx="0">
                  <c:v>121.08</c:v>
                </c:pt>
                <c:pt idx="1">
                  <c:v>121.038</c:v>
                </c:pt>
                <c:pt idx="2">
                  <c:v>121.01600000000001</c:v>
                </c:pt>
                <c:pt idx="3">
                  <c:v>120.994</c:v>
                </c:pt>
                <c:pt idx="4">
                  <c:v>120.985</c:v>
                </c:pt>
                <c:pt idx="5">
                  <c:v>120.98099999999999</c:v>
                </c:pt>
                <c:pt idx="6">
                  <c:v>120.976</c:v>
                </c:pt>
                <c:pt idx="7">
                  <c:v>120.96899999999999</c:v>
                </c:pt>
                <c:pt idx="8">
                  <c:v>121.002</c:v>
                </c:pt>
                <c:pt idx="9">
                  <c:v>121.03100000000001</c:v>
                </c:pt>
                <c:pt idx="10">
                  <c:v>121.04</c:v>
                </c:pt>
                <c:pt idx="11">
                  <c:v>121.053</c:v>
                </c:pt>
                <c:pt idx="12">
                  <c:v>121.07299999999999</c:v>
                </c:pt>
                <c:pt idx="13">
                  <c:v>121.07</c:v>
                </c:pt>
                <c:pt idx="14">
                  <c:v>121.077</c:v>
                </c:pt>
                <c:pt idx="15">
                  <c:v>121.08</c:v>
                </c:pt>
                <c:pt idx="16">
                  <c:v>121.101</c:v>
                </c:pt>
                <c:pt idx="17">
                  <c:v>121.095</c:v>
                </c:pt>
                <c:pt idx="18">
                  <c:v>121.10299999999999</c:v>
                </c:pt>
                <c:pt idx="19">
                  <c:v>121.096</c:v>
                </c:pt>
                <c:pt idx="20">
                  <c:v>121.108</c:v>
                </c:pt>
                <c:pt idx="21">
                  <c:v>121.134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13856"/>
        <c:axId val="369915392"/>
      </c:scatterChart>
      <c:valAx>
        <c:axId val="36991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915392"/>
        <c:crosses val="autoZero"/>
        <c:crossBetween val="midCat"/>
      </c:valAx>
      <c:valAx>
        <c:axId val="36991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913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Tour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MutliCourier4!$K$3</c:f>
              <c:strCache>
                <c:ptCount val="1"/>
                <c:pt idx="0">
                  <c:v>Long</c:v>
                </c:pt>
              </c:strCache>
            </c:strRef>
          </c:tx>
          <c:xVal>
            <c:numRef>
              <c:f>MutliCourier4!$J$4:$J$25</c:f>
              <c:numCache>
                <c:formatCode>General</c:formatCode>
                <c:ptCount val="22"/>
                <c:pt idx="0">
                  <c:v>14.289300000000001</c:v>
                </c:pt>
                <c:pt idx="1">
                  <c:v>14.4573</c:v>
                </c:pt>
                <c:pt idx="2">
                  <c:v>14.481</c:v>
                </c:pt>
                <c:pt idx="3">
                  <c:v>14.5588</c:v>
                </c:pt>
                <c:pt idx="4">
                  <c:v>14.558199999999999</c:v>
                </c:pt>
                <c:pt idx="5">
                  <c:v>14.567500000000001</c:v>
                </c:pt>
                <c:pt idx="6">
                  <c:v>14.5764</c:v>
                </c:pt>
                <c:pt idx="7">
                  <c:v>14.633599999999999</c:v>
                </c:pt>
                <c:pt idx="8">
                  <c:v>14.627800000000001</c:v>
                </c:pt>
                <c:pt idx="9">
                  <c:v>14.641</c:v>
                </c:pt>
                <c:pt idx="10">
                  <c:v>14.6396</c:v>
                </c:pt>
                <c:pt idx="11">
                  <c:v>14.6029</c:v>
                </c:pt>
                <c:pt idx="12">
                  <c:v>14.601699999999999</c:v>
                </c:pt>
                <c:pt idx="13">
                  <c:v>14.616</c:v>
                </c:pt>
                <c:pt idx="14">
                  <c:v>14.6229</c:v>
                </c:pt>
                <c:pt idx="15">
                  <c:v>14.6439</c:v>
                </c:pt>
                <c:pt idx="16">
                  <c:v>14.6517</c:v>
                </c:pt>
                <c:pt idx="17">
                  <c:v>14.652900000000001</c:v>
                </c:pt>
                <c:pt idx="18">
                  <c:v>14.6577</c:v>
                </c:pt>
                <c:pt idx="19">
                  <c:v>14.6554</c:v>
                </c:pt>
                <c:pt idx="20">
                  <c:v>14.660299999999999</c:v>
                </c:pt>
                <c:pt idx="21">
                  <c:v>14.671799999999999</c:v>
                </c:pt>
              </c:numCache>
            </c:numRef>
          </c:xVal>
          <c:yVal>
            <c:numRef>
              <c:f>MutliCourier4!$K$4:$K$25</c:f>
              <c:numCache>
                <c:formatCode>General</c:formatCode>
                <c:ptCount val="22"/>
                <c:pt idx="0">
                  <c:v>121.08</c:v>
                </c:pt>
                <c:pt idx="1">
                  <c:v>121.053</c:v>
                </c:pt>
                <c:pt idx="2">
                  <c:v>121.06</c:v>
                </c:pt>
                <c:pt idx="3">
                  <c:v>121.09399999999999</c:v>
                </c:pt>
                <c:pt idx="4">
                  <c:v>121.069</c:v>
                </c:pt>
                <c:pt idx="5">
                  <c:v>121.071</c:v>
                </c:pt>
                <c:pt idx="6">
                  <c:v>121.06699999999999</c:v>
                </c:pt>
                <c:pt idx="7">
                  <c:v>121.056</c:v>
                </c:pt>
                <c:pt idx="8">
                  <c:v>121.063</c:v>
                </c:pt>
                <c:pt idx="9">
                  <c:v>121.033</c:v>
                </c:pt>
                <c:pt idx="10">
                  <c:v>121.03</c:v>
                </c:pt>
                <c:pt idx="11">
                  <c:v>121.01</c:v>
                </c:pt>
                <c:pt idx="12">
                  <c:v>121.003</c:v>
                </c:pt>
                <c:pt idx="13">
                  <c:v>120.99299999999999</c:v>
                </c:pt>
                <c:pt idx="14">
                  <c:v>120.997</c:v>
                </c:pt>
                <c:pt idx="15">
                  <c:v>121.002</c:v>
                </c:pt>
                <c:pt idx="16">
                  <c:v>121.006</c:v>
                </c:pt>
                <c:pt idx="17">
                  <c:v>120.997</c:v>
                </c:pt>
                <c:pt idx="18">
                  <c:v>121.006</c:v>
                </c:pt>
                <c:pt idx="19">
                  <c:v>121.02800000000001</c:v>
                </c:pt>
                <c:pt idx="20">
                  <c:v>121.027</c:v>
                </c:pt>
                <c:pt idx="21">
                  <c:v>121.047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171904"/>
        <c:axId val="248181888"/>
      </c:scatterChart>
      <c:valAx>
        <c:axId val="248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181888"/>
        <c:crosses val="autoZero"/>
        <c:crossBetween val="midCat"/>
      </c:valAx>
      <c:valAx>
        <c:axId val="24818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171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Tour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MutliCourier3!$K$3</c:f>
              <c:strCache>
                <c:ptCount val="1"/>
                <c:pt idx="0">
                  <c:v>Long</c:v>
                </c:pt>
              </c:strCache>
            </c:strRef>
          </c:tx>
          <c:xVal>
            <c:numRef>
              <c:f>MutliCourier3!$J$4:$J$25</c:f>
              <c:numCache>
                <c:formatCode>General</c:formatCode>
                <c:ptCount val="22"/>
                <c:pt idx="0">
                  <c:v>14.289300000000001</c:v>
                </c:pt>
                <c:pt idx="1">
                  <c:v>14.530099999999999</c:v>
                </c:pt>
                <c:pt idx="2">
                  <c:v>14.569599999999999</c:v>
                </c:pt>
                <c:pt idx="3">
                  <c:v>14.567500000000001</c:v>
                </c:pt>
                <c:pt idx="4">
                  <c:v>14.5733</c:v>
                </c:pt>
                <c:pt idx="5">
                  <c:v>14.584300000000001</c:v>
                </c:pt>
                <c:pt idx="6">
                  <c:v>14.5877</c:v>
                </c:pt>
                <c:pt idx="7">
                  <c:v>14.5908</c:v>
                </c:pt>
                <c:pt idx="8">
                  <c:v>14.5901</c:v>
                </c:pt>
                <c:pt idx="9">
                  <c:v>14.5982</c:v>
                </c:pt>
                <c:pt idx="10">
                  <c:v>14.603899999999999</c:v>
                </c:pt>
                <c:pt idx="11">
                  <c:v>14.603</c:v>
                </c:pt>
                <c:pt idx="12">
                  <c:v>14.6167</c:v>
                </c:pt>
                <c:pt idx="13">
                  <c:v>14.6248</c:v>
                </c:pt>
                <c:pt idx="14">
                  <c:v>14.6271</c:v>
                </c:pt>
                <c:pt idx="15">
                  <c:v>14.6424</c:v>
                </c:pt>
                <c:pt idx="16">
                  <c:v>14.6448</c:v>
                </c:pt>
                <c:pt idx="17">
                  <c:v>14.6486</c:v>
                </c:pt>
                <c:pt idx="18">
                  <c:v>14.6629</c:v>
                </c:pt>
                <c:pt idx="19">
                  <c:v>14.6829</c:v>
                </c:pt>
                <c:pt idx="20">
                  <c:v>14.6911</c:v>
                </c:pt>
                <c:pt idx="21">
                  <c:v>14.6966</c:v>
                </c:pt>
              </c:numCache>
            </c:numRef>
          </c:xVal>
          <c:yVal>
            <c:numRef>
              <c:f>MutliCourier3!$K$4:$K$25</c:f>
              <c:numCache>
                <c:formatCode>General</c:formatCode>
                <c:ptCount val="22"/>
                <c:pt idx="0">
                  <c:v>121.08</c:v>
                </c:pt>
                <c:pt idx="1">
                  <c:v>121.05</c:v>
                </c:pt>
                <c:pt idx="2">
                  <c:v>121.068</c:v>
                </c:pt>
                <c:pt idx="3">
                  <c:v>121.071</c:v>
                </c:pt>
                <c:pt idx="4">
                  <c:v>121.072</c:v>
                </c:pt>
                <c:pt idx="5">
                  <c:v>121.075</c:v>
                </c:pt>
                <c:pt idx="6">
                  <c:v>121.08799999999999</c:v>
                </c:pt>
                <c:pt idx="7">
                  <c:v>121.084</c:v>
                </c:pt>
                <c:pt idx="8">
                  <c:v>121.087</c:v>
                </c:pt>
                <c:pt idx="9">
                  <c:v>121.09699999999999</c:v>
                </c:pt>
                <c:pt idx="10">
                  <c:v>121.09099999999999</c:v>
                </c:pt>
                <c:pt idx="11">
                  <c:v>121.08799999999999</c:v>
                </c:pt>
                <c:pt idx="12">
                  <c:v>121.117</c:v>
                </c:pt>
                <c:pt idx="13">
                  <c:v>121.102</c:v>
                </c:pt>
                <c:pt idx="14">
                  <c:v>121.10599999999999</c:v>
                </c:pt>
                <c:pt idx="15">
                  <c:v>121.10899999999999</c:v>
                </c:pt>
                <c:pt idx="16">
                  <c:v>121.12</c:v>
                </c:pt>
                <c:pt idx="17">
                  <c:v>121.11199999999999</c:v>
                </c:pt>
                <c:pt idx="18">
                  <c:v>121.11199999999999</c:v>
                </c:pt>
                <c:pt idx="19">
                  <c:v>121.111</c:v>
                </c:pt>
                <c:pt idx="20">
                  <c:v>121.104</c:v>
                </c:pt>
                <c:pt idx="21">
                  <c:v>121.09399999999999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57696"/>
        <c:axId val="246559488"/>
      </c:scatterChart>
      <c:valAx>
        <c:axId val="24655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559488"/>
        <c:crosses val="autoZero"/>
        <c:crossBetween val="midCat"/>
      </c:valAx>
      <c:valAx>
        <c:axId val="24655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557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Tour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MutliCourier2!$K$3</c:f>
              <c:strCache>
                <c:ptCount val="1"/>
                <c:pt idx="0">
                  <c:v>Long</c:v>
                </c:pt>
              </c:strCache>
            </c:strRef>
          </c:tx>
          <c:xVal>
            <c:numRef>
              <c:f>MutliCourier2!$J$4:$J$25</c:f>
              <c:numCache>
                <c:formatCode>General</c:formatCode>
                <c:ptCount val="22"/>
                <c:pt idx="0">
                  <c:v>14.6396</c:v>
                </c:pt>
                <c:pt idx="1">
                  <c:v>14.6386</c:v>
                </c:pt>
                <c:pt idx="2">
                  <c:v>14.6439</c:v>
                </c:pt>
                <c:pt idx="3">
                  <c:v>14.6073</c:v>
                </c:pt>
                <c:pt idx="4">
                  <c:v>14.611700000000001</c:v>
                </c:pt>
                <c:pt idx="5">
                  <c:v>14.606400000000001</c:v>
                </c:pt>
                <c:pt idx="6">
                  <c:v>14.567500000000001</c:v>
                </c:pt>
                <c:pt idx="7">
                  <c:v>14.5661</c:v>
                </c:pt>
                <c:pt idx="8">
                  <c:v>14.580399999999999</c:v>
                </c:pt>
                <c:pt idx="9">
                  <c:v>14.5778</c:v>
                </c:pt>
                <c:pt idx="10">
                  <c:v>14.5745</c:v>
                </c:pt>
                <c:pt idx="11">
                  <c:v>14.558299999999999</c:v>
                </c:pt>
                <c:pt idx="12">
                  <c:v>14.5501</c:v>
                </c:pt>
                <c:pt idx="13">
                  <c:v>14.5511</c:v>
                </c:pt>
                <c:pt idx="14">
                  <c:v>14.523099999999999</c:v>
                </c:pt>
                <c:pt idx="15">
                  <c:v>14.4657</c:v>
                </c:pt>
                <c:pt idx="16">
                  <c:v>14.4876</c:v>
                </c:pt>
                <c:pt idx="17">
                  <c:v>14.4557</c:v>
                </c:pt>
                <c:pt idx="18">
                  <c:v>14.424099999999999</c:v>
                </c:pt>
                <c:pt idx="19">
                  <c:v>14.429399999999999</c:v>
                </c:pt>
                <c:pt idx="20">
                  <c:v>14.393599999999999</c:v>
                </c:pt>
              </c:numCache>
            </c:numRef>
          </c:xVal>
          <c:yVal>
            <c:numRef>
              <c:f>MutliCourier2!$K$4:$K$25</c:f>
              <c:numCache>
                <c:formatCode>General</c:formatCode>
                <c:ptCount val="22"/>
                <c:pt idx="0">
                  <c:v>121.03</c:v>
                </c:pt>
                <c:pt idx="1">
                  <c:v>121.011</c:v>
                </c:pt>
                <c:pt idx="2">
                  <c:v>121.002</c:v>
                </c:pt>
                <c:pt idx="3">
                  <c:v>120.982</c:v>
                </c:pt>
                <c:pt idx="4">
                  <c:v>121.05200000000001</c:v>
                </c:pt>
                <c:pt idx="5">
                  <c:v>121.078</c:v>
                </c:pt>
                <c:pt idx="6">
                  <c:v>121.071</c:v>
                </c:pt>
                <c:pt idx="7">
                  <c:v>121.05800000000001</c:v>
                </c:pt>
                <c:pt idx="8">
                  <c:v>121.04900000000001</c:v>
                </c:pt>
                <c:pt idx="9">
                  <c:v>121.05</c:v>
                </c:pt>
                <c:pt idx="10">
                  <c:v>121.02</c:v>
                </c:pt>
                <c:pt idx="11">
                  <c:v>121.027</c:v>
                </c:pt>
                <c:pt idx="12">
                  <c:v>121.021</c:v>
                </c:pt>
                <c:pt idx="13">
                  <c:v>121.026</c:v>
                </c:pt>
                <c:pt idx="14">
                  <c:v>120.994</c:v>
                </c:pt>
                <c:pt idx="15">
                  <c:v>120.96899999999999</c:v>
                </c:pt>
                <c:pt idx="16">
                  <c:v>121.023</c:v>
                </c:pt>
                <c:pt idx="17">
                  <c:v>121.03700000000001</c:v>
                </c:pt>
                <c:pt idx="18">
                  <c:v>121.026</c:v>
                </c:pt>
                <c:pt idx="19">
                  <c:v>121.01600000000001</c:v>
                </c:pt>
                <c:pt idx="20">
                  <c:v>121.038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41280"/>
        <c:axId val="199842816"/>
      </c:scatterChart>
      <c:valAx>
        <c:axId val="19984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842816"/>
        <c:crosses val="autoZero"/>
        <c:crossBetween val="midCat"/>
      </c:valAx>
      <c:valAx>
        <c:axId val="19984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41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Tour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MutliCourier1!$K$3</c:f>
              <c:strCache>
                <c:ptCount val="1"/>
                <c:pt idx="0">
                  <c:v>Long</c:v>
                </c:pt>
              </c:strCache>
            </c:strRef>
          </c:tx>
          <c:xVal>
            <c:numRef>
              <c:f>MutliCourier1!$J$4:$J$25</c:f>
              <c:numCache>
                <c:formatCode>General</c:formatCode>
                <c:ptCount val="22"/>
                <c:pt idx="0">
                  <c:v>14.606400000000001</c:v>
                </c:pt>
                <c:pt idx="1">
                  <c:v>14.6113</c:v>
                </c:pt>
                <c:pt idx="2">
                  <c:v>14.6568</c:v>
                </c:pt>
                <c:pt idx="3">
                  <c:v>14.705500000000001</c:v>
                </c:pt>
                <c:pt idx="4">
                  <c:v>14.6656</c:v>
                </c:pt>
                <c:pt idx="5">
                  <c:v>14.6396</c:v>
                </c:pt>
                <c:pt idx="6">
                  <c:v>14.6439</c:v>
                </c:pt>
                <c:pt idx="7">
                  <c:v>14.6477</c:v>
                </c:pt>
                <c:pt idx="8">
                  <c:v>14.589</c:v>
                </c:pt>
                <c:pt idx="9">
                  <c:v>14.5832</c:v>
                </c:pt>
                <c:pt idx="10">
                  <c:v>14.567500000000001</c:v>
                </c:pt>
                <c:pt idx="11">
                  <c:v>14.559200000000001</c:v>
                </c:pt>
                <c:pt idx="12">
                  <c:v>14.552</c:v>
                </c:pt>
                <c:pt idx="13">
                  <c:v>14.5548</c:v>
                </c:pt>
                <c:pt idx="14">
                  <c:v>14.552</c:v>
                </c:pt>
                <c:pt idx="15">
                  <c:v>14.546799999999999</c:v>
                </c:pt>
                <c:pt idx="16">
                  <c:v>14.5496</c:v>
                </c:pt>
                <c:pt idx="17">
                  <c:v>14.5412</c:v>
                </c:pt>
              </c:numCache>
            </c:numRef>
          </c:xVal>
          <c:yVal>
            <c:numRef>
              <c:f>MutliCourier1!$K$4:$K$25</c:f>
              <c:numCache>
                <c:formatCode>General</c:formatCode>
                <c:ptCount val="22"/>
                <c:pt idx="0">
                  <c:v>121.078</c:v>
                </c:pt>
                <c:pt idx="1">
                  <c:v>121.071</c:v>
                </c:pt>
                <c:pt idx="2">
                  <c:v>121.05800000000001</c:v>
                </c:pt>
                <c:pt idx="3">
                  <c:v>121.072</c:v>
                </c:pt>
                <c:pt idx="4">
                  <c:v>121.068</c:v>
                </c:pt>
                <c:pt idx="5">
                  <c:v>121.03</c:v>
                </c:pt>
                <c:pt idx="6">
                  <c:v>121.002</c:v>
                </c:pt>
                <c:pt idx="7">
                  <c:v>120.995</c:v>
                </c:pt>
                <c:pt idx="8">
                  <c:v>121.069</c:v>
                </c:pt>
                <c:pt idx="9">
                  <c:v>121.07599999999999</c:v>
                </c:pt>
                <c:pt idx="10">
                  <c:v>121.071</c:v>
                </c:pt>
                <c:pt idx="11">
                  <c:v>121.072</c:v>
                </c:pt>
                <c:pt idx="12">
                  <c:v>121.05500000000001</c:v>
                </c:pt>
                <c:pt idx="13">
                  <c:v>121.045</c:v>
                </c:pt>
                <c:pt idx="14">
                  <c:v>121.05</c:v>
                </c:pt>
                <c:pt idx="15">
                  <c:v>121.05</c:v>
                </c:pt>
                <c:pt idx="16">
                  <c:v>121.048</c:v>
                </c:pt>
                <c:pt idx="17">
                  <c:v>121.044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71424"/>
        <c:axId val="214472960"/>
      </c:scatterChart>
      <c:valAx>
        <c:axId val="21447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72960"/>
        <c:crosses val="autoZero"/>
        <c:crossBetween val="midCat"/>
      </c:valAx>
      <c:valAx>
        <c:axId val="21447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71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1</xdr:row>
      <xdr:rowOff>166687</xdr:rowOff>
    </xdr:from>
    <xdr:to>
      <xdr:col>21</xdr:col>
      <xdr:colOff>504825</xdr:colOff>
      <xdr:row>22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1</xdr:row>
      <xdr:rowOff>166687</xdr:rowOff>
    </xdr:from>
    <xdr:to>
      <xdr:col>21</xdr:col>
      <xdr:colOff>504825</xdr:colOff>
      <xdr:row>22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1</xdr:row>
      <xdr:rowOff>166687</xdr:rowOff>
    </xdr:from>
    <xdr:to>
      <xdr:col>21</xdr:col>
      <xdr:colOff>504825</xdr:colOff>
      <xdr:row>22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1</xdr:row>
      <xdr:rowOff>166687</xdr:rowOff>
    </xdr:from>
    <xdr:to>
      <xdr:col>21</xdr:col>
      <xdr:colOff>504825</xdr:colOff>
      <xdr:row>22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1</xdr:row>
      <xdr:rowOff>166687</xdr:rowOff>
    </xdr:from>
    <xdr:to>
      <xdr:col>21</xdr:col>
      <xdr:colOff>504825</xdr:colOff>
      <xdr:row>22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1</xdr:row>
      <xdr:rowOff>166687</xdr:rowOff>
    </xdr:from>
    <xdr:to>
      <xdr:col>21</xdr:col>
      <xdr:colOff>504825</xdr:colOff>
      <xdr:row>22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1</xdr:row>
      <xdr:rowOff>166687</xdr:rowOff>
    </xdr:from>
    <xdr:to>
      <xdr:col>21</xdr:col>
      <xdr:colOff>504825</xdr:colOff>
      <xdr:row>22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1</xdr:row>
      <xdr:rowOff>166687</xdr:rowOff>
    </xdr:from>
    <xdr:to>
      <xdr:col>21</xdr:col>
      <xdr:colOff>504825</xdr:colOff>
      <xdr:row>22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purgeon, Paul GSUK-PTT/DAAC" refreshedDate="43063.357125462964" createdVersion="4" refreshedVersion="4" minRefreshableVersion="3" recordCount="209">
  <cacheSource type="worksheet">
    <worksheetSource ref="A1:M210" sheet="single-supplier-roundtrip"/>
  </cacheSource>
  <cacheFields count="13">
    <cacheField name="id" numFmtId="0">
      <sharedItems containsSemiMixedTypes="0" containsString="0" containsNumber="1" containsInteger="1" minValue="382" maxValue="590"/>
    </cacheField>
    <cacheField name="date" numFmtId="0">
      <sharedItems count="7">
        <s v="8/7 0:0-21:0"/>
        <s v="8/3 0:0-21:0"/>
        <s v="8/5 0:0-21:0"/>
        <s v="8/11 0:0-21:0"/>
        <s v="8/12 0:0-21:0"/>
        <s v="8/6 0:0-21:0"/>
        <s v="8/13 0:0-21:0"/>
      </sharedItems>
    </cacheField>
    <cacheField name="vrp" numFmtId="0">
      <sharedItems/>
    </cacheField>
    <cacheField name="orders" numFmtId="0">
      <sharedItems containsSemiMixedTypes="0" containsString="0" containsNumber="1" containsInteger="1" minValue="1" maxValue="150"/>
    </cacheField>
    <cacheField name="calc_time" numFmtId="0">
      <sharedItems containsSemiMixedTypes="0" containsString="0" containsNumber="1" minValue="1.34" maxValue="7.5"/>
    </cacheField>
    <cacheField name="couriers" numFmtId="0">
      <sharedItems containsSemiMixedTypes="0" containsString="0" containsNumber="1" containsInteger="1" minValue="1" maxValue="8"/>
    </cacheField>
    <cacheField name="stops" numFmtId="0">
      <sharedItems containsSemiMixedTypes="0" containsString="0" containsNumber="1" containsInteger="1" minValue="3" maxValue="162"/>
    </cacheField>
    <cacheField name="dist" numFmtId="0">
      <sharedItems containsSemiMixedTypes="0" containsString="0" containsNumber="1" minValue="9.94" maxValue="778.26"/>
    </cacheField>
    <cacheField name="time" numFmtId="0">
      <sharedItems containsSemiMixedTypes="0" containsString="0" containsNumber="1" minValue="1" maxValue="89.36"/>
    </cacheField>
    <cacheField name="tw" numFmtId="0">
      <sharedItems containsSemiMixedTypes="0" containsString="0" containsNumber="1" containsInteger="1" minValue="12" maxValue="12"/>
    </cacheField>
    <cacheField name="unserved" numFmtId="0">
      <sharedItems containsSemiMixedTypes="0" containsString="0" containsNumber="1" containsInteger="1" minValue="0" maxValue="0"/>
    </cacheField>
    <cacheField name="wasted" numFmtId="0">
      <sharedItems containsSemiMixedTypes="0" containsString="0" containsNumber="1" minValue="0.01" maxValue="0.97750000000000004"/>
    </cacheField>
    <cacheField name="avr_stop_dist" numFmtId="0">
      <sharedItems containsSemiMixedTypes="0" containsString="0" containsNumber="1" minValue="3.4510000000000001" maxValue="46.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purgeon, Paul GSUK-PTT/DAAC" refreshedDate="43063.359328009261" createdVersion="4" refreshedVersion="4" minRefreshableVersion="3" recordCount="209">
  <cacheSource type="worksheet">
    <worksheetSource ref="A1:M210" sheet="summary-single-supplier-no-roun"/>
  </cacheSource>
  <cacheFields count="13">
    <cacheField name="id" numFmtId="0">
      <sharedItems containsSemiMixedTypes="0" containsString="0" containsNumber="1" containsInteger="1" minValue="382" maxValue="590"/>
    </cacheField>
    <cacheField name="date" numFmtId="0">
      <sharedItems count="7">
        <s v="8/7 0:0-21:0"/>
        <s v="8/3 0:0-21:0"/>
        <s v="8/5 0:0-21:0"/>
        <s v="8/11 0:0-21:0"/>
        <s v="8/12 0:0-21:0"/>
        <s v="8/6 0:0-21:0"/>
        <s v="8/13 0:0-21:0"/>
      </sharedItems>
    </cacheField>
    <cacheField name="vrp" numFmtId="0">
      <sharedItems/>
    </cacheField>
    <cacheField name="orders" numFmtId="0">
      <sharedItems containsSemiMixedTypes="0" containsString="0" containsNumber="1" containsInteger="1" minValue="1" maxValue="150"/>
    </cacheField>
    <cacheField name="calc_time" numFmtId="0">
      <sharedItems containsSemiMixedTypes="0" containsString="0" containsNumber="1" minValue="1.39" maxValue="7.3"/>
    </cacheField>
    <cacheField name="couriers" numFmtId="0">
      <sharedItems containsSemiMixedTypes="0" containsString="0" containsNumber="1" containsInteger="1" minValue="1" maxValue="7"/>
    </cacheField>
    <cacheField name="stops" numFmtId="0">
      <sharedItems containsSemiMixedTypes="0" containsString="0" containsNumber="1" containsInteger="1" minValue="2" maxValue="156"/>
    </cacheField>
    <cacheField name="dist" numFmtId="0">
      <sharedItems containsSemiMixedTypes="0" containsString="0" containsNumber="1" minValue="6.13" maxValue="526.11"/>
    </cacheField>
    <cacheField name="time" numFmtId="0">
      <sharedItems containsSemiMixedTypes="0" containsString="0" containsNumber="1" minValue="0.57999999999999996" maxValue="82.94"/>
    </cacheField>
    <cacheField name="tw" numFmtId="0">
      <sharedItems containsSemiMixedTypes="0" containsString="0" containsNumber="1" containsInteger="1" minValue="12" maxValue="12"/>
    </cacheField>
    <cacheField name="unserved" numFmtId="0">
      <sharedItems containsSemiMixedTypes="0" containsString="0" containsNumber="1" containsInteger="1" minValue="0" maxValue="0"/>
    </cacheField>
    <cacheField name="wasted" numFmtId="0">
      <sharedItems containsSemiMixedTypes="0" containsString="0" containsNumber="1" minValue="-48.56" maxValue="0.16"/>
    </cacheField>
    <cacheField name="avr_stop_dist" numFmtId="0">
      <sharedItems containsSemiMixedTypes="0" containsString="0" containsNumber="1" minValue="2.9510000000000001" maxValue="48.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purgeon, Paul GSUK-PTT/DAAC" refreshedDate="43063.54464039352" createdVersion="4" refreshedVersion="4" minRefreshableVersion="3" recordCount="7">
  <cacheSource type="worksheet">
    <worksheetSource ref="A1:M8" sheet="summary-cross-suplier-no-roundt"/>
  </cacheSource>
  <cacheFields count="13">
    <cacheField name="id" numFmtId="0">
      <sharedItems containsSemiMixedTypes="0" containsString="0" containsNumber="1" containsInteger="1" minValue="913" maxValue="919"/>
    </cacheField>
    <cacheField name="date" numFmtId="0">
      <sharedItems count="14">
        <s v="8/3 8:0-21:0"/>
        <s v="8/5 8:0-21:0"/>
        <s v="8/6 8:0-21:0"/>
        <s v="8/7 8:0-21:0"/>
        <s v="8/11 8:0-21:0"/>
        <s v="8/12 8:0-21:0"/>
        <s v="8/13 8:0-21:0"/>
        <s v="8/3 0:0-21:0" u="1"/>
        <s v="8/13 0:0-21:0" u="1"/>
        <s v="8/5 0:0-21:0" u="1"/>
        <s v="8/6 0:0-21:0" u="1"/>
        <s v="8/7 0:0-21:0" u="1"/>
        <s v="8/12 0:0-21:0" u="1"/>
        <s v="8/11 0:0-21:0" u="1"/>
      </sharedItems>
    </cacheField>
    <cacheField name="vrp" numFmtId="0">
      <sharedItems/>
    </cacheField>
    <cacheField name="orders" numFmtId="0">
      <sharedItems containsSemiMixedTypes="0" containsString="0" containsNumber="1" containsInteger="1" minValue="143" maxValue="941"/>
    </cacheField>
    <cacheField name="calc_time" numFmtId="0">
      <sharedItems containsSemiMixedTypes="0" containsString="0" containsNumber="1" minValue="7.88" maxValue="39.979999999999997"/>
    </cacheField>
    <cacheField name="couriers" numFmtId="0">
      <sharedItems containsSemiMixedTypes="0" containsString="0" containsNumber="1" containsInteger="1" minValue="7" maxValue="64"/>
    </cacheField>
    <cacheField name="stops" numFmtId="0">
      <sharedItems containsSemiMixedTypes="0" containsString="0" containsNumber="1" containsInteger="1" minValue="162" maxValue="1134"/>
    </cacheField>
    <cacheField name="dist" numFmtId="0">
      <sharedItems containsSemiMixedTypes="0" containsString="0" containsNumber="1" minValue="681.38" maxValue="4640.9399999999996"/>
    </cacheField>
    <cacheField name="time" numFmtId="0">
      <sharedItems containsSemiMixedTypes="0" containsString="0" containsNumber="1" minValue="80.099999999999994" maxValue="807.61"/>
    </cacheField>
    <cacheField name="tw" numFmtId="0">
      <sharedItems containsSemiMixedTypes="0" containsString="0" containsNumber="1" containsInteger="1" minValue="12" maxValue="12"/>
    </cacheField>
    <cacheField name="unserved" numFmtId="0">
      <sharedItems containsSemiMixedTypes="0" containsString="0" containsNumber="1" containsInteger="1" minValue="0" maxValue="0"/>
    </cacheField>
    <cacheField name="wasted" numFmtId="0">
      <sharedItems containsSemiMixedTypes="0" containsString="0" containsNumber="1" minValue="-3.6141025641025601" maxValue="-0.21142857142857099"/>
    </cacheField>
    <cacheField name="avr_stop_dist" numFmtId="0">
      <sharedItems containsSemiMixedTypes="0" containsString="0" containsNumber="1" minValue="3.8620000000000001" maxValue="4.463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">
  <r>
    <n v="382"/>
    <x v="0"/>
    <s v="0-13-12-b"/>
    <n v="7"/>
    <n v="5.44"/>
    <n v="1"/>
    <n v="9"/>
    <n v="85.54"/>
    <n v="4.84"/>
    <n v="12"/>
    <n v="0"/>
    <n v="0.33"/>
    <n v="10.693"/>
  </r>
  <r>
    <n v="383"/>
    <x v="1"/>
    <s v="0-13-12-b"/>
    <n v="6"/>
    <n v="5.38"/>
    <n v="1"/>
    <n v="8"/>
    <n v="80.33"/>
    <n v="8.6999999999999993"/>
    <n v="12"/>
    <n v="0"/>
    <n v="0.65"/>
    <n v="11.476000000000001"/>
  </r>
  <r>
    <n v="384"/>
    <x v="2"/>
    <s v="0-13-12-b"/>
    <n v="3"/>
    <n v="1.64"/>
    <n v="1"/>
    <n v="5"/>
    <n v="50.37"/>
    <n v="5.7"/>
    <n v="12"/>
    <n v="0"/>
    <n v="0.4"/>
    <n v="12.593"/>
  </r>
  <r>
    <n v="385"/>
    <x v="0"/>
    <s v="0-13-12-b"/>
    <n v="5"/>
    <n v="1.68"/>
    <n v="1"/>
    <n v="7"/>
    <n v="75.680000000000007"/>
    <n v="5.24"/>
    <n v="12"/>
    <n v="0"/>
    <n v="0.3"/>
    <n v="12.613"/>
  </r>
  <r>
    <n v="386"/>
    <x v="3"/>
    <s v="0-13-12-b"/>
    <n v="2"/>
    <n v="1.76"/>
    <n v="1"/>
    <n v="4"/>
    <n v="67.040000000000006"/>
    <n v="3.85"/>
    <n v="12"/>
    <n v="0"/>
    <n v="0.11"/>
    <n v="22.347000000000001"/>
  </r>
  <r>
    <n v="387"/>
    <x v="4"/>
    <s v="0-13-12-b"/>
    <n v="1"/>
    <n v="1.58"/>
    <n v="1"/>
    <n v="3"/>
    <n v="23.72"/>
    <n v="1.74"/>
    <n v="12"/>
    <n v="0"/>
    <n v="0.06"/>
    <n v="11.86"/>
  </r>
  <r>
    <n v="388"/>
    <x v="1"/>
    <s v="0-13-12-b"/>
    <n v="2"/>
    <n v="2.17"/>
    <n v="1"/>
    <n v="4"/>
    <n v="51.37"/>
    <n v="2.41"/>
    <n v="12"/>
    <n v="0"/>
    <n v="0.08"/>
    <n v="17.123000000000001"/>
  </r>
  <r>
    <n v="389"/>
    <x v="2"/>
    <s v="0-13-12-b"/>
    <n v="8"/>
    <n v="5.41"/>
    <n v="1"/>
    <n v="10"/>
    <n v="109.5"/>
    <n v="6.69"/>
    <n v="12"/>
    <n v="0"/>
    <n v="0.48"/>
    <n v="12.167"/>
  </r>
  <r>
    <n v="390"/>
    <x v="0"/>
    <s v="0-13-12-b"/>
    <n v="1"/>
    <n v="1.58"/>
    <n v="1"/>
    <n v="3"/>
    <n v="19.079999999999998"/>
    <n v="1.02"/>
    <n v="12"/>
    <n v="0"/>
    <n v="0.01"/>
    <n v="9.5399999999999991"/>
  </r>
  <r>
    <n v="391"/>
    <x v="1"/>
    <s v="0-13-12-b"/>
    <n v="41"/>
    <n v="5.69"/>
    <n v="3"/>
    <n v="47"/>
    <n v="234.9"/>
    <n v="32.46"/>
    <n v="12"/>
    <n v="0"/>
    <n v="0.84333333333333305"/>
    <n v="5.1070000000000002"/>
  </r>
  <r>
    <n v="392"/>
    <x v="3"/>
    <s v="0-13-12-b"/>
    <n v="41"/>
    <n v="6.16"/>
    <n v="3"/>
    <n v="47"/>
    <n v="226.24"/>
    <n v="31.56"/>
    <n v="12"/>
    <n v="0"/>
    <n v="0.82333333333333303"/>
    <n v="4.9180000000000001"/>
  </r>
  <r>
    <n v="393"/>
    <x v="1"/>
    <s v="0-13-12-b"/>
    <n v="4"/>
    <n v="2.2999999999999998"/>
    <n v="1"/>
    <n v="6"/>
    <n v="71.45"/>
    <n v="4.4800000000000004"/>
    <n v="12"/>
    <n v="0"/>
    <n v="0.27"/>
    <n v="14.29"/>
  </r>
  <r>
    <n v="394"/>
    <x v="0"/>
    <s v="0-13-12-b"/>
    <n v="8"/>
    <n v="5.8"/>
    <n v="1"/>
    <n v="10"/>
    <n v="88.83"/>
    <n v="5.69"/>
    <n v="12"/>
    <n v="0"/>
    <n v="0.4"/>
    <n v="9.8699999999999992"/>
  </r>
  <r>
    <n v="395"/>
    <x v="3"/>
    <s v="0-13-12-b"/>
    <n v="3"/>
    <n v="2.2400000000000002"/>
    <n v="1"/>
    <n v="5"/>
    <n v="70.89"/>
    <n v="3.9"/>
    <n v="12"/>
    <n v="0"/>
    <n v="0.21"/>
    <n v="17.722999999999999"/>
  </r>
  <r>
    <n v="396"/>
    <x v="1"/>
    <s v="0-13-12-b"/>
    <n v="34"/>
    <n v="6.3"/>
    <n v="2"/>
    <n v="38"/>
    <n v="292.76"/>
    <n v="21.14"/>
    <n v="12"/>
    <n v="0"/>
    <n v="0.77"/>
    <n v="7.9119999999999999"/>
  </r>
  <r>
    <n v="397"/>
    <x v="5"/>
    <s v="0-13-12-b"/>
    <n v="150"/>
    <n v="7.5"/>
    <n v="6"/>
    <n v="162"/>
    <n v="778.26"/>
    <n v="72.11"/>
    <n v="12"/>
    <n v="0"/>
    <n v="0.88666666666666705"/>
    <n v="4.8339999999999996"/>
  </r>
  <r>
    <n v="398"/>
    <x v="0"/>
    <s v="0-13-12-b"/>
    <n v="34"/>
    <n v="5.51"/>
    <n v="2"/>
    <n v="38"/>
    <n v="292.54000000000002"/>
    <n v="21.72"/>
    <n v="12"/>
    <n v="0"/>
    <n v="0.79"/>
    <n v="7.9059999999999997"/>
  </r>
  <r>
    <n v="399"/>
    <x v="3"/>
    <s v="0-13-12-b"/>
    <n v="34"/>
    <n v="5.52"/>
    <n v="2"/>
    <n v="38"/>
    <n v="292.76"/>
    <n v="22.06"/>
    <n v="12"/>
    <n v="0"/>
    <n v="0.80500000000000005"/>
    <n v="7.9119999999999999"/>
  </r>
  <r>
    <n v="400"/>
    <x v="6"/>
    <s v="0-13-12-b"/>
    <n v="104"/>
    <n v="6.27"/>
    <n v="5"/>
    <n v="114"/>
    <n v="570.78"/>
    <n v="51.38"/>
    <n v="12"/>
    <n v="0"/>
    <n v="0.75800000000000001"/>
    <n v="5.0510000000000002"/>
  </r>
  <r>
    <n v="401"/>
    <x v="1"/>
    <s v="0-13-12-b"/>
    <n v="17"/>
    <n v="5.73"/>
    <n v="1"/>
    <n v="19"/>
    <n v="104.94"/>
    <n v="8.99"/>
    <n v="12"/>
    <n v="0"/>
    <n v="0.65"/>
    <n v="5.83"/>
  </r>
  <r>
    <n v="402"/>
    <x v="2"/>
    <s v="0-13-12-b"/>
    <n v="15"/>
    <n v="5.73"/>
    <n v="1"/>
    <n v="17"/>
    <n v="129.86000000000001"/>
    <n v="12.48"/>
    <n v="12"/>
    <n v="0"/>
    <n v="0.95"/>
    <n v="8.1159999999999997"/>
  </r>
  <r>
    <n v="403"/>
    <x v="0"/>
    <s v="0-13-12-b"/>
    <n v="25"/>
    <n v="5.43"/>
    <n v="2"/>
    <n v="29"/>
    <n v="162.88"/>
    <n v="18.37"/>
    <n v="12"/>
    <n v="0"/>
    <n v="0.71"/>
    <n v="5.8170000000000002"/>
  </r>
  <r>
    <n v="404"/>
    <x v="3"/>
    <s v="0-13-12-b"/>
    <n v="17"/>
    <n v="6.5"/>
    <n v="1"/>
    <n v="19"/>
    <n v="107.37"/>
    <n v="8.85"/>
    <n v="12"/>
    <n v="0"/>
    <n v="0.65"/>
    <n v="5.9649999999999999"/>
  </r>
  <r>
    <n v="405"/>
    <x v="4"/>
    <s v="0-13-12-b"/>
    <n v="1"/>
    <n v="1.58"/>
    <n v="1"/>
    <n v="3"/>
    <n v="35.369999999999997"/>
    <n v="1.61"/>
    <n v="12"/>
    <n v="0"/>
    <n v="0.01"/>
    <n v="17.684999999999999"/>
  </r>
  <r>
    <n v="406"/>
    <x v="2"/>
    <s v="0-13-12-b"/>
    <n v="2"/>
    <n v="1.75"/>
    <n v="1"/>
    <n v="4"/>
    <n v="69.67"/>
    <n v="4.1100000000000003"/>
    <n v="12"/>
    <n v="0"/>
    <n v="0.2"/>
    <n v="23.222999999999999"/>
  </r>
  <r>
    <n v="407"/>
    <x v="0"/>
    <s v="0-13-12-b"/>
    <n v="17"/>
    <n v="5.86"/>
    <n v="2"/>
    <n v="21"/>
    <n v="121.89"/>
    <n v="13.65"/>
    <n v="12"/>
    <n v="0"/>
    <n v="0.54"/>
    <n v="6.0949999999999998"/>
  </r>
  <r>
    <n v="408"/>
    <x v="3"/>
    <s v="0-13-12-b"/>
    <n v="9"/>
    <n v="5.48"/>
    <n v="2"/>
    <n v="13"/>
    <n v="69.430000000000007"/>
    <n v="12.67"/>
    <n v="12"/>
    <n v="0"/>
    <n v="0.48"/>
    <n v="5.7859999999999996"/>
  </r>
  <r>
    <n v="409"/>
    <x v="4"/>
    <s v="0-13-12-b"/>
    <n v="4"/>
    <n v="1.42"/>
    <n v="1"/>
    <n v="6"/>
    <n v="74.69"/>
    <n v="5.68"/>
    <n v="12"/>
    <n v="0"/>
    <n v="0.36"/>
    <n v="14.938000000000001"/>
  </r>
  <r>
    <n v="410"/>
    <x v="1"/>
    <s v="0-13-12-b"/>
    <n v="5"/>
    <n v="1.76"/>
    <n v="1"/>
    <n v="7"/>
    <n v="71.41"/>
    <n v="4.71"/>
    <n v="12"/>
    <n v="0"/>
    <n v="0.35"/>
    <n v="11.901999999999999"/>
  </r>
  <r>
    <n v="411"/>
    <x v="0"/>
    <s v="0-13-12-b"/>
    <n v="4"/>
    <n v="1.69"/>
    <n v="1"/>
    <n v="6"/>
    <n v="55.27"/>
    <n v="3.59"/>
    <n v="12"/>
    <n v="0"/>
    <n v="0.2"/>
    <n v="11.054"/>
  </r>
  <r>
    <n v="412"/>
    <x v="3"/>
    <s v="0-13-12-b"/>
    <n v="4"/>
    <n v="2.1"/>
    <n v="1"/>
    <n v="6"/>
    <n v="52.62"/>
    <n v="3.78"/>
    <n v="12"/>
    <n v="0"/>
    <n v="0.28000000000000003"/>
    <n v="10.523999999999999"/>
  </r>
  <r>
    <n v="413"/>
    <x v="0"/>
    <s v="0-13-12-b"/>
    <n v="1"/>
    <n v="2.74"/>
    <n v="1"/>
    <n v="3"/>
    <n v="29.23"/>
    <n v="2.1"/>
    <n v="12"/>
    <n v="0"/>
    <n v="0.08"/>
    <n v="14.615"/>
  </r>
  <r>
    <n v="414"/>
    <x v="0"/>
    <s v="0-13-12-b"/>
    <n v="27"/>
    <n v="6.76"/>
    <n v="2"/>
    <n v="31"/>
    <n v="159.72"/>
    <n v="13.72"/>
    <n v="12"/>
    <n v="0"/>
    <n v="0.51500000000000001"/>
    <n v="5.3239999999999998"/>
  </r>
  <r>
    <n v="415"/>
    <x v="1"/>
    <s v="0-13-12-b"/>
    <n v="114"/>
    <n v="7.09"/>
    <n v="5"/>
    <n v="124"/>
    <n v="424.48"/>
    <n v="50.47"/>
    <n v="12"/>
    <n v="0"/>
    <n v="0.79"/>
    <n v="3.4510000000000001"/>
  </r>
  <r>
    <n v="416"/>
    <x v="0"/>
    <s v="0-13-12-b"/>
    <n v="10"/>
    <n v="6.2"/>
    <n v="1"/>
    <n v="12"/>
    <n v="94.17"/>
    <n v="8.59"/>
    <n v="12"/>
    <n v="0"/>
    <n v="0.66"/>
    <n v="8.5609999999999999"/>
  </r>
  <r>
    <n v="417"/>
    <x v="3"/>
    <s v="0-13-12-b"/>
    <n v="107"/>
    <n v="6.98"/>
    <n v="4"/>
    <n v="115"/>
    <n v="415.81"/>
    <n v="49.69"/>
    <n v="12"/>
    <n v="0"/>
    <n v="0.97750000000000004"/>
    <n v="3.6469999999999998"/>
  </r>
  <r>
    <n v="418"/>
    <x v="1"/>
    <s v="0-13-12-b"/>
    <n v="42"/>
    <n v="6.24"/>
    <n v="5"/>
    <n v="52"/>
    <n v="234.71"/>
    <n v="57.37"/>
    <n v="12"/>
    <n v="0"/>
    <n v="0.876"/>
    <n v="4.6020000000000003"/>
  </r>
  <r>
    <n v="419"/>
    <x v="2"/>
    <s v="0-13-12-b"/>
    <n v="69"/>
    <n v="5.79"/>
    <n v="6"/>
    <n v="81"/>
    <n v="301.25"/>
    <n v="69.510000000000005"/>
    <n v="12"/>
    <n v="0"/>
    <n v="0.875"/>
    <n v="3.766"/>
  </r>
  <r>
    <n v="420"/>
    <x v="0"/>
    <s v="0-13-12-b"/>
    <n v="34"/>
    <n v="5.44"/>
    <n v="3"/>
    <n v="40"/>
    <n v="225.06"/>
    <n v="34.67"/>
    <n v="12"/>
    <n v="0"/>
    <n v="0.89"/>
    <n v="5.7709999999999999"/>
  </r>
  <r>
    <n v="421"/>
    <x v="3"/>
    <s v="0-13-12-b"/>
    <n v="42"/>
    <n v="5.87"/>
    <n v="5"/>
    <n v="52"/>
    <n v="241.5"/>
    <n v="58.33"/>
    <n v="12"/>
    <n v="0"/>
    <n v="0.88600000000000001"/>
    <n v="4.7350000000000003"/>
  </r>
  <r>
    <n v="422"/>
    <x v="4"/>
    <s v="0-13-12-b"/>
    <n v="51"/>
    <n v="5.31"/>
    <n v="5"/>
    <n v="61"/>
    <n v="301.77"/>
    <n v="61.88"/>
    <n v="12"/>
    <n v="0"/>
    <n v="0.93799999999999994"/>
    <n v="5.03"/>
  </r>
  <r>
    <n v="423"/>
    <x v="1"/>
    <s v="0-13-12-b"/>
    <n v="7"/>
    <n v="5.6"/>
    <n v="1"/>
    <n v="9"/>
    <n v="78.180000000000007"/>
    <n v="5.04"/>
    <n v="12"/>
    <n v="0"/>
    <n v="0.33"/>
    <n v="9.7729999999999997"/>
  </r>
  <r>
    <n v="424"/>
    <x v="3"/>
    <s v="0-13-12-b"/>
    <n v="28"/>
    <n v="5.47"/>
    <n v="2"/>
    <n v="32"/>
    <n v="173.6"/>
    <n v="19.5"/>
    <n v="12"/>
    <n v="0"/>
    <n v="0.73"/>
    <n v="5.6"/>
  </r>
  <r>
    <n v="425"/>
    <x v="1"/>
    <s v="0-13-12-b"/>
    <n v="25"/>
    <n v="5.3"/>
    <n v="2"/>
    <n v="29"/>
    <n v="187.03"/>
    <n v="20.76"/>
    <n v="12"/>
    <n v="0"/>
    <n v="0.78"/>
    <n v="6.68"/>
  </r>
  <r>
    <n v="426"/>
    <x v="2"/>
    <s v="0-13-12-b"/>
    <n v="24"/>
    <n v="5.56"/>
    <n v="2"/>
    <n v="28"/>
    <n v="188.1"/>
    <n v="14.87"/>
    <n v="12"/>
    <n v="0"/>
    <n v="0.54500000000000004"/>
    <n v="6.9669999999999996"/>
  </r>
  <r>
    <n v="427"/>
    <x v="5"/>
    <s v="0-13-12-b"/>
    <n v="1"/>
    <n v="1.76"/>
    <n v="1"/>
    <n v="3"/>
    <n v="31.43"/>
    <n v="1.7"/>
    <n v="12"/>
    <n v="0"/>
    <n v="0.01"/>
    <n v="15.715"/>
  </r>
  <r>
    <n v="428"/>
    <x v="3"/>
    <s v="0-13-12-b"/>
    <n v="25"/>
    <n v="5.6"/>
    <n v="2"/>
    <n v="29"/>
    <n v="169.93"/>
    <n v="18.32"/>
    <n v="12"/>
    <n v="0"/>
    <n v="0.71"/>
    <n v="6.069"/>
  </r>
  <r>
    <n v="429"/>
    <x v="4"/>
    <s v="0-13-12-b"/>
    <n v="27"/>
    <n v="5.68"/>
    <n v="2"/>
    <n v="31"/>
    <n v="151.12"/>
    <n v="20.82"/>
    <n v="12"/>
    <n v="0"/>
    <n v="0.80500000000000005"/>
    <n v="5.0369999999999999"/>
  </r>
  <r>
    <n v="430"/>
    <x v="6"/>
    <s v="0-13-12-b"/>
    <n v="11"/>
    <n v="4.72"/>
    <n v="1"/>
    <n v="13"/>
    <n v="123.24"/>
    <n v="8.08"/>
    <n v="12"/>
    <n v="0"/>
    <n v="0.59"/>
    <n v="10.27"/>
  </r>
  <r>
    <n v="431"/>
    <x v="1"/>
    <s v="0-13-12-b"/>
    <n v="5"/>
    <n v="1.61"/>
    <n v="1"/>
    <n v="7"/>
    <n v="109.34"/>
    <n v="10.5"/>
    <n v="12"/>
    <n v="0"/>
    <n v="0.82"/>
    <n v="18.222999999999999"/>
  </r>
  <r>
    <n v="432"/>
    <x v="2"/>
    <s v="0-13-12-b"/>
    <n v="1"/>
    <n v="1.58"/>
    <n v="1"/>
    <n v="3"/>
    <n v="56.55"/>
    <n v="3.67"/>
    <n v="12"/>
    <n v="0"/>
    <n v="0.11"/>
    <n v="28.274999999999999"/>
  </r>
  <r>
    <n v="433"/>
    <x v="5"/>
    <s v="0-13-12-b"/>
    <n v="1"/>
    <n v="1.46"/>
    <n v="1"/>
    <n v="3"/>
    <n v="31.47"/>
    <n v="2.59"/>
    <n v="12"/>
    <n v="0"/>
    <n v="0.11"/>
    <n v="15.734999999999999"/>
  </r>
  <r>
    <n v="434"/>
    <x v="0"/>
    <s v="0-13-12-b"/>
    <n v="5"/>
    <n v="1.42"/>
    <n v="1"/>
    <n v="7"/>
    <n v="73.040000000000006"/>
    <n v="8.8699999999999992"/>
    <n v="12"/>
    <n v="0"/>
    <n v="0.62"/>
    <n v="12.173"/>
  </r>
  <r>
    <n v="435"/>
    <x v="3"/>
    <s v="0-13-12-b"/>
    <n v="2"/>
    <n v="1.55"/>
    <n v="1"/>
    <n v="4"/>
    <n v="45.05"/>
    <n v="4.7"/>
    <n v="12"/>
    <n v="0"/>
    <n v="0.25"/>
    <n v="15.016999999999999"/>
  </r>
  <r>
    <n v="436"/>
    <x v="4"/>
    <s v="0-13-12-b"/>
    <n v="11"/>
    <n v="4.93"/>
    <n v="2"/>
    <n v="15"/>
    <n v="141.02000000000001"/>
    <n v="18.739999999999998"/>
    <n v="12"/>
    <n v="0"/>
    <n v="0.70499999999999996"/>
    <n v="10.073"/>
  </r>
  <r>
    <n v="437"/>
    <x v="6"/>
    <s v="0-13-12-b"/>
    <n v="3"/>
    <n v="1.57"/>
    <n v="1"/>
    <n v="5"/>
    <n v="57.91"/>
    <n v="6.55"/>
    <n v="12"/>
    <n v="0"/>
    <n v="0.44"/>
    <n v="14.478"/>
  </r>
  <r>
    <n v="438"/>
    <x v="1"/>
    <s v="0-13-12-b"/>
    <n v="20"/>
    <n v="5.7"/>
    <n v="2"/>
    <n v="24"/>
    <n v="146.77000000000001"/>
    <n v="14.27"/>
    <n v="12"/>
    <n v="0"/>
    <n v="0.53"/>
    <n v="6.3810000000000002"/>
  </r>
  <r>
    <n v="439"/>
    <x v="2"/>
    <s v="0-13-12-b"/>
    <n v="4"/>
    <n v="1.58"/>
    <n v="1"/>
    <n v="6"/>
    <n v="46.66"/>
    <n v="3.2"/>
    <n v="12"/>
    <n v="0"/>
    <n v="0.14000000000000001"/>
    <n v="9.3320000000000007"/>
  </r>
  <r>
    <n v="440"/>
    <x v="0"/>
    <s v="0-13-12-b"/>
    <n v="1"/>
    <n v="1.48"/>
    <n v="1"/>
    <n v="3"/>
    <n v="79.239999999999995"/>
    <n v="3.22"/>
    <n v="12"/>
    <n v="0"/>
    <n v="0.06"/>
    <n v="39.619999999999997"/>
  </r>
  <r>
    <n v="441"/>
    <x v="3"/>
    <s v="0-13-12-b"/>
    <n v="20"/>
    <n v="5.43"/>
    <n v="2"/>
    <n v="24"/>
    <n v="143.72999999999999"/>
    <n v="16.03"/>
    <n v="12"/>
    <n v="0"/>
    <n v="0.62"/>
    <n v="6.2489999999999997"/>
  </r>
  <r>
    <n v="442"/>
    <x v="1"/>
    <s v="0-13-12-b"/>
    <n v="27"/>
    <n v="6.17"/>
    <n v="2"/>
    <n v="31"/>
    <n v="262.79000000000002"/>
    <n v="15.64"/>
    <n v="12"/>
    <n v="0"/>
    <n v="0.54"/>
    <n v="8.76"/>
  </r>
  <r>
    <n v="443"/>
    <x v="2"/>
    <s v="0-13-12-b"/>
    <n v="1"/>
    <n v="1.47"/>
    <n v="1"/>
    <n v="3"/>
    <n v="46.21"/>
    <n v="1.08"/>
    <n v="12"/>
    <n v="0"/>
    <n v="0.01"/>
    <n v="23.105"/>
  </r>
  <r>
    <n v="444"/>
    <x v="0"/>
    <s v="0-13-12-b"/>
    <n v="7"/>
    <n v="4.7300000000000004"/>
    <n v="1"/>
    <n v="9"/>
    <n v="110.84"/>
    <n v="4.6399999999999997"/>
    <n v="12"/>
    <n v="0"/>
    <n v="0.26"/>
    <n v="13.855"/>
  </r>
  <r>
    <n v="445"/>
    <x v="3"/>
    <s v="0-13-12-b"/>
    <n v="16"/>
    <n v="5.8"/>
    <n v="1"/>
    <n v="18"/>
    <n v="152.77000000000001"/>
    <n v="9.49"/>
    <n v="12"/>
    <n v="0"/>
    <n v="0.69"/>
    <n v="8.9860000000000007"/>
  </r>
  <r>
    <n v="446"/>
    <x v="2"/>
    <s v="0-13-12-b"/>
    <n v="16"/>
    <n v="5.53"/>
    <n v="2"/>
    <n v="20"/>
    <n v="90.14"/>
    <n v="20.88"/>
    <n v="12"/>
    <n v="0"/>
    <n v="0.83499999999999996"/>
    <n v="4.7439999999999998"/>
  </r>
  <r>
    <n v="447"/>
    <x v="0"/>
    <s v="0-13-12-b"/>
    <n v="38"/>
    <n v="5.58"/>
    <n v="4"/>
    <n v="46"/>
    <n v="205.13"/>
    <n v="44.3"/>
    <n v="12"/>
    <n v="0"/>
    <n v="0.875"/>
    <n v="4.5579999999999998"/>
  </r>
  <r>
    <n v="448"/>
    <x v="4"/>
    <s v="0-13-12-b"/>
    <n v="19"/>
    <n v="5.79"/>
    <n v="2"/>
    <n v="23"/>
    <n v="122.78"/>
    <n v="13.43"/>
    <n v="12"/>
    <n v="0"/>
    <n v="0.505"/>
    <n v="5.5810000000000004"/>
  </r>
  <r>
    <n v="449"/>
    <x v="1"/>
    <s v="0-13-12-b"/>
    <n v="21"/>
    <n v="5.53"/>
    <n v="2"/>
    <n v="25"/>
    <n v="156.38999999999999"/>
    <n v="23.19"/>
    <n v="12"/>
    <n v="0"/>
    <n v="0.89500000000000002"/>
    <n v="6.516"/>
  </r>
  <r>
    <n v="450"/>
    <x v="2"/>
    <s v="0-13-12-b"/>
    <n v="63"/>
    <n v="5.74"/>
    <n v="6"/>
    <n v="75"/>
    <n v="319.20999999999998"/>
    <n v="63.37"/>
    <n v="12"/>
    <n v="0"/>
    <n v="0.81166666666666698"/>
    <n v="4.3140000000000001"/>
  </r>
  <r>
    <n v="451"/>
    <x v="0"/>
    <s v="0-13-12-b"/>
    <n v="6"/>
    <n v="4.9000000000000004"/>
    <n v="1"/>
    <n v="8"/>
    <n v="69.94"/>
    <n v="8.74"/>
    <n v="12"/>
    <n v="0"/>
    <n v="0.66"/>
    <n v="9.9909999999999997"/>
  </r>
  <r>
    <n v="452"/>
    <x v="3"/>
    <s v="0-13-12-b"/>
    <n v="21"/>
    <n v="5.53"/>
    <n v="2"/>
    <n v="25"/>
    <n v="151.68"/>
    <n v="19.96"/>
    <n v="12"/>
    <n v="0"/>
    <n v="0.78"/>
    <n v="6.32"/>
  </r>
  <r>
    <n v="453"/>
    <x v="4"/>
    <s v="0-13-12-b"/>
    <n v="53"/>
    <n v="5.36"/>
    <n v="5"/>
    <n v="63"/>
    <n v="335.9"/>
    <n v="60.23"/>
    <n v="12"/>
    <n v="0"/>
    <n v="0.91400000000000003"/>
    <n v="5.4180000000000001"/>
  </r>
  <r>
    <n v="454"/>
    <x v="1"/>
    <s v="0-13-12-b"/>
    <n v="16"/>
    <n v="5.64"/>
    <n v="1"/>
    <n v="18"/>
    <n v="181.76"/>
    <n v="11.56"/>
    <n v="12"/>
    <n v="0"/>
    <n v="0.94"/>
    <n v="10.692"/>
  </r>
  <r>
    <n v="455"/>
    <x v="0"/>
    <s v="0-13-12-b"/>
    <n v="10"/>
    <n v="4.9400000000000004"/>
    <n v="1"/>
    <n v="12"/>
    <n v="84.24"/>
    <n v="6.12"/>
    <n v="12"/>
    <n v="0"/>
    <n v="0.45"/>
    <n v="7.6580000000000004"/>
  </r>
  <r>
    <n v="456"/>
    <x v="3"/>
    <s v="0-13-12-b"/>
    <n v="17"/>
    <n v="5.6"/>
    <n v="1"/>
    <n v="19"/>
    <n v="115.54"/>
    <n v="12.57"/>
    <n v="12"/>
    <n v="0"/>
    <n v="0.96"/>
    <n v="6.4189999999999996"/>
  </r>
  <r>
    <n v="457"/>
    <x v="1"/>
    <s v="0-13-12-b"/>
    <n v="29"/>
    <n v="5.65"/>
    <n v="2"/>
    <n v="33"/>
    <n v="178.17"/>
    <n v="14.19"/>
    <n v="12"/>
    <n v="0"/>
    <n v="0.54"/>
    <n v="5.5679999999999996"/>
  </r>
  <r>
    <n v="458"/>
    <x v="0"/>
    <s v="0-13-12-b"/>
    <n v="19"/>
    <n v="5.71"/>
    <n v="1"/>
    <n v="21"/>
    <n v="111.53"/>
    <n v="9.4499999999999993"/>
    <n v="12"/>
    <n v="0"/>
    <n v="0.76"/>
    <n v="5.577"/>
  </r>
  <r>
    <n v="459"/>
    <x v="3"/>
    <s v="0-13-12-b"/>
    <n v="27"/>
    <n v="5.56"/>
    <n v="2"/>
    <n v="31"/>
    <n v="152.18"/>
    <n v="14.62"/>
    <n v="12"/>
    <n v="0"/>
    <n v="0.56499999999999995"/>
    <n v="5.0730000000000004"/>
  </r>
  <r>
    <n v="460"/>
    <x v="1"/>
    <s v="0-13-12-b"/>
    <n v="37"/>
    <n v="5.37"/>
    <n v="4"/>
    <n v="45"/>
    <n v="241.37"/>
    <n v="47.03"/>
    <n v="12"/>
    <n v="0"/>
    <n v="0.89500000000000002"/>
    <n v="5.4859999999999998"/>
  </r>
  <r>
    <n v="461"/>
    <x v="3"/>
    <s v="0-13-12-b"/>
    <n v="37"/>
    <n v="5.12"/>
    <n v="4"/>
    <n v="45"/>
    <n v="243.04"/>
    <n v="47.71"/>
    <n v="12"/>
    <n v="0"/>
    <n v="0.90749999999999997"/>
    <n v="5.524"/>
  </r>
  <r>
    <n v="462"/>
    <x v="2"/>
    <s v="0-13-12-b"/>
    <n v="2"/>
    <n v="1.7"/>
    <n v="1"/>
    <n v="4"/>
    <n v="33.799999999999997"/>
    <n v="1.57"/>
    <n v="12"/>
    <n v="0"/>
    <n v="0.06"/>
    <n v="11.266999999999999"/>
  </r>
  <r>
    <n v="463"/>
    <x v="0"/>
    <s v="0-13-12-b"/>
    <n v="28"/>
    <n v="5.67"/>
    <n v="2"/>
    <n v="32"/>
    <n v="153.66"/>
    <n v="12.76"/>
    <n v="12"/>
    <n v="0"/>
    <n v="0.5"/>
    <n v="4.9569999999999999"/>
  </r>
  <r>
    <n v="464"/>
    <x v="3"/>
    <s v="0-13-12-b"/>
    <n v="6"/>
    <n v="4.82"/>
    <n v="1"/>
    <n v="8"/>
    <n v="44.84"/>
    <n v="6.16"/>
    <n v="12"/>
    <n v="0"/>
    <n v="0.46"/>
    <n v="6.4059999999999997"/>
  </r>
  <r>
    <n v="465"/>
    <x v="4"/>
    <s v="0-13-12-b"/>
    <n v="32"/>
    <n v="5.18"/>
    <n v="2"/>
    <n v="36"/>
    <n v="174.74"/>
    <n v="13.78"/>
    <n v="12"/>
    <n v="0"/>
    <n v="0.53500000000000003"/>
    <n v="4.9930000000000003"/>
  </r>
  <r>
    <n v="466"/>
    <x v="1"/>
    <s v="0-13-12-b"/>
    <n v="25"/>
    <n v="5.64"/>
    <n v="2"/>
    <n v="29"/>
    <n v="175.77"/>
    <n v="16.440000000000001"/>
    <n v="12"/>
    <n v="0"/>
    <n v="0.61499999999999999"/>
    <n v="6.2779999999999996"/>
  </r>
  <r>
    <n v="467"/>
    <x v="0"/>
    <s v="0-13-12-b"/>
    <n v="21"/>
    <n v="5.56"/>
    <n v="1"/>
    <n v="23"/>
    <n v="130.68"/>
    <n v="10.99"/>
    <n v="12"/>
    <n v="0"/>
    <n v="0.84"/>
    <n v="5.94"/>
  </r>
  <r>
    <n v="468"/>
    <x v="3"/>
    <s v="0-13-12-b"/>
    <n v="34"/>
    <n v="5.0999999999999996"/>
    <n v="2"/>
    <n v="38"/>
    <n v="241.43"/>
    <n v="23.55"/>
    <n v="12"/>
    <n v="0"/>
    <n v="0.9"/>
    <n v="6.5250000000000004"/>
  </r>
  <r>
    <n v="469"/>
    <x v="1"/>
    <s v="0-13-12-b"/>
    <n v="2"/>
    <n v="1.41"/>
    <n v="1"/>
    <n v="4"/>
    <n v="17.920000000000002"/>
    <n v="3.22"/>
    <n v="12"/>
    <n v="0"/>
    <n v="0.21"/>
    <n v="5.9729999999999999"/>
  </r>
  <r>
    <n v="470"/>
    <x v="3"/>
    <s v="0-13-12-b"/>
    <n v="19"/>
    <n v="5.9"/>
    <n v="1"/>
    <n v="21"/>
    <n v="93.55"/>
    <n v="11.64"/>
    <n v="12"/>
    <n v="0"/>
    <n v="0.92"/>
    <n v="4.6779999999999999"/>
  </r>
  <r>
    <n v="471"/>
    <x v="1"/>
    <s v="0-13-12-b"/>
    <n v="6"/>
    <n v="4.8099999999999996"/>
    <n v="1"/>
    <n v="8"/>
    <n v="134.83000000000001"/>
    <n v="8.1300000000000008"/>
    <n v="12"/>
    <n v="0"/>
    <n v="0.54"/>
    <n v="19.260999999999999"/>
  </r>
  <r>
    <n v="472"/>
    <x v="3"/>
    <s v="0-13-12-b"/>
    <n v="1"/>
    <n v="1.42"/>
    <n v="1"/>
    <n v="3"/>
    <n v="22.66"/>
    <n v="2.13"/>
    <n v="12"/>
    <n v="0"/>
    <n v="0.08"/>
    <n v="11.33"/>
  </r>
  <r>
    <n v="473"/>
    <x v="1"/>
    <s v="0-13-12-b"/>
    <n v="1"/>
    <n v="1.5"/>
    <n v="1"/>
    <n v="3"/>
    <n v="92.76"/>
    <n v="2.38"/>
    <n v="12"/>
    <n v="0"/>
    <n v="0.01"/>
    <n v="46.38"/>
  </r>
  <r>
    <n v="474"/>
    <x v="0"/>
    <s v="0-13-12-b"/>
    <n v="7"/>
    <n v="4.8899999999999997"/>
    <n v="1"/>
    <n v="9"/>
    <n v="142.28"/>
    <n v="6.14"/>
    <n v="12"/>
    <n v="0"/>
    <n v="0.39"/>
    <n v="17.785"/>
  </r>
  <r>
    <n v="475"/>
    <x v="4"/>
    <s v="0-13-12-b"/>
    <n v="5"/>
    <n v="1.52"/>
    <n v="1"/>
    <n v="7"/>
    <n v="126.14"/>
    <n v="9.1"/>
    <n v="12"/>
    <n v="0"/>
    <n v="0.57999999999999996"/>
    <n v="21.023"/>
  </r>
  <r>
    <n v="476"/>
    <x v="0"/>
    <s v="0-13-12-b"/>
    <n v="16"/>
    <n v="5.64"/>
    <n v="1"/>
    <n v="18"/>
    <n v="116.12"/>
    <n v="9.86"/>
    <n v="12"/>
    <n v="0"/>
    <n v="0.77"/>
    <n v="6.8310000000000004"/>
  </r>
  <r>
    <n v="477"/>
    <x v="3"/>
    <s v="0-13-12-b"/>
    <n v="2"/>
    <n v="1.72"/>
    <n v="1"/>
    <n v="4"/>
    <n v="66.11"/>
    <n v="3.8"/>
    <n v="12"/>
    <n v="0"/>
    <n v="0.13"/>
    <n v="22.036999999999999"/>
  </r>
  <r>
    <n v="478"/>
    <x v="1"/>
    <s v="0-13-12-b"/>
    <n v="2"/>
    <n v="1.73"/>
    <n v="1"/>
    <n v="4"/>
    <n v="72.02"/>
    <n v="2.99"/>
    <n v="12"/>
    <n v="0"/>
    <n v="0.14000000000000001"/>
    <n v="24.007000000000001"/>
  </r>
  <r>
    <n v="479"/>
    <x v="0"/>
    <s v="0-13-12-b"/>
    <n v="1"/>
    <n v="1.51"/>
    <n v="1"/>
    <n v="3"/>
    <n v="52.05"/>
    <n v="2.1800000000000002"/>
    <n v="12"/>
    <n v="0"/>
    <n v="0.01"/>
    <n v="26.024999999999999"/>
  </r>
  <r>
    <n v="480"/>
    <x v="3"/>
    <s v="0-13-12-b"/>
    <n v="1"/>
    <n v="1.62"/>
    <n v="1"/>
    <n v="3"/>
    <n v="35.25"/>
    <n v="1.34"/>
    <n v="12"/>
    <n v="0"/>
    <n v="0.03"/>
    <n v="17.625"/>
  </r>
  <r>
    <n v="481"/>
    <x v="4"/>
    <s v="0-13-12-b"/>
    <n v="16"/>
    <n v="5.74"/>
    <n v="1"/>
    <n v="18"/>
    <n v="120.75"/>
    <n v="10.38"/>
    <n v="12"/>
    <n v="0"/>
    <n v="0.79"/>
    <n v="7.1029999999999998"/>
  </r>
  <r>
    <n v="482"/>
    <x v="1"/>
    <s v="0-13-12-b"/>
    <n v="3"/>
    <n v="1.4"/>
    <n v="1"/>
    <n v="5"/>
    <n v="73.89"/>
    <n v="2.98"/>
    <n v="12"/>
    <n v="0"/>
    <n v="0.15"/>
    <n v="18.472999999999999"/>
  </r>
  <r>
    <n v="483"/>
    <x v="0"/>
    <s v="0-13-12-b"/>
    <n v="6"/>
    <n v="4.6500000000000004"/>
    <n v="1"/>
    <n v="8"/>
    <n v="45.02"/>
    <n v="3.53"/>
    <n v="12"/>
    <n v="0"/>
    <n v="0.26"/>
    <n v="6.431"/>
  </r>
  <r>
    <n v="484"/>
    <x v="4"/>
    <s v="0-13-12-b"/>
    <n v="26"/>
    <n v="5.71"/>
    <n v="2"/>
    <n v="30"/>
    <n v="147.66999999999999"/>
    <n v="12.83"/>
    <n v="12"/>
    <n v="0"/>
    <n v="0.49"/>
    <n v="5.0919999999999996"/>
  </r>
  <r>
    <n v="485"/>
    <x v="1"/>
    <s v="0-13-12-b"/>
    <n v="19"/>
    <n v="5.64"/>
    <n v="1"/>
    <n v="21"/>
    <n v="121.9"/>
    <n v="9.5399999999999991"/>
    <n v="12"/>
    <n v="0"/>
    <n v="0.75"/>
    <n v="6.0949999999999998"/>
  </r>
  <r>
    <n v="486"/>
    <x v="0"/>
    <s v="0-13-12-b"/>
    <n v="36"/>
    <n v="5.33"/>
    <n v="2"/>
    <n v="40"/>
    <n v="194.58"/>
    <n v="24.18"/>
    <n v="12"/>
    <n v="0"/>
    <n v="0.93"/>
    <n v="4.9889999999999999"/>
  </r>
  <r>
    <n v="487"/>
    <x v="4"/>
    <s v="0-13-12-b"/>
    <n v="11"/>
    <n v="5.1100000000000003"/>
    <n v="1"/>
    <n v="13"/>
    <n v="114.08"/>
    <n v="7.43"/>
    <n v="12"/>
    <n v="0"/>
    <n v="0.56000000000000005"/>
    <n v="9.5069999999999997"/>
  </r>
  <r>
    <n v="488"/>
    <x v="1"/>
    <s v="0-13-12-b"/>
    <n v="25"/>
    <n v="5.63"/>
    <n v="2"/>
    <n v="29"/>
    <n v="119.63"/>
    <n v="13.26"/>
    <n v="12"/>
    <n v="0"/>
    <n v="0.52"/>
    <n v="4.2729999999999997"/>
  </r>
  <r>
    <n v="489"/>
    <x v="0"/>
    <s v="0-13-12-b"/>
    <n v="55"/>
    <n v="5.45"/>
    <n v="2"/>
    <n v="59"/>
    <n v="232.89"/>
    <n v="22.45"/>
    <n v="12"/>
    <n v="0"/>
    <n v="0.91"/>
    <n v="4.0149999999999997"/>
  </r>
  <r>
    <n v="490"/>
    <x v="3"/>
    <s v="0-13-12-b"/>
    <n v="36"/>
    <n v="5.24"/>
    <n v="2"/>
    <n v="40"/>
    <n v="176.82"/>
    <n v="18.149999999999999"/>
    <n v="12"/>
    <n v="0"/>
    <n v="0.73"/>
    <n v="4.5339999999999998"/>
  </r>
  <r>
    <n v="491"/>
    <x v="1"/>
    <s v="0-13-12-b"/>
    <n v="60"/>
    <n v="5.26"/>
    <n v="3"/>
    <n v="66"/>
    <n v="244.11"/>
    <n v="26.17"/>
    <n v="12"/>
    <n v="0"/>
    <n v="0.67333333333333301"/>
    <n v="3.7559999999999998"/>
  </r>
  <r>
    <n v="492"/>
    <x v="0"/>
    <s v="0-13-12-b"/>
    <n v="13"/>
    <n v="4.8099999999999996"/>
    <n v="1"/>
    <n v="15"/>
    <n v="104.26"/>
    <n v="8.17"/>
    <n v="12"/>
    <n v="0"/>
    <n v="0.62"/>
    <n v="7.4470000000000001"/>
  </r>
  <r>
    <n v="493"/>
    <x v="3"/>
    <s v="0-13-12-b"/>
    <n v="19"/>
    <n v="5.73"/>
    <n v="1"/>
    <n v="21"/>
    <n v="129.28"/>
    <n v="10.4"/>
    <n v="12"/>
    <n v="0"/>
    <n v="0.82"/>
    <n v="6.4640000000000004"/>
  </r>
  <r>
    <n v="494"/>
    <x v="0"/>
    <s v="0-13-12-b"/>
    <n v="1"/>
    <n v="1.78"/>
    <n v="1"/>
    <n v="3"/>
    <n v="39.58"/>
    <n v="1.81"/>
    <n v="12"/>
    <n v="0"/>
    <n v="0.03"/>
    <n v="19.79"/>
  </r>
  <r>
    <n v="495"/>
    <x v="4"/>
    <s v="0-13-12-b"/>
    <n v="10"/>
    <n v="5.0999999999999996"/>
    <n v="1"/>
    <n v="12"/>
    <n v="95.26"/>
    <n v="5.47"/>
    <n v="12"/>
    <n v="0"/>
    <n v="0.4"/>
    <n v="8.66"/>
  </r>
  <r>
    <n v="496"/>
    <x v="1"/>
    <s v="0-13-12-b"/>
    <n v="15"/>
    <n v="5.52"/>
    <n v="2"/>
    <n v="19"/>
    <n v="157.68"/>
    <n v="15.16"/>
    <n v="12"/>
    <n v="0"/>
    <n v="0.55500000000000005"/>
    <n v="8.76"/>
  </r>
  <r>
    <n v="497"/>
    <x v="2"/>
    <s v="0-13-12-b"/>
    <n v="12"/>
    <n v="4.88"/>
    <n v="1"/>
    <n v="14"/>
    <n v="86.43"/>
    <n v="8.5"/>
    <n v="12"/>
    <n v="0"/>
    <n v="0.66"/>
    <n v="6.6479999999999997"/>
  </r>
  <r>
    <n v="498"/>
    <x v="5"/>
    <s v="0-13-12-b"/>
    <n v="10"/>
    <n v="5.05"/>
    <n v="1"/>
    <n v="12"/>
    <n v="96.3"/>
    <n v="10.96"/>
    <n v="12"/>
    <n v="0"/>
    <n v="0.87"/>
    <n v="8.7550000000000008"/>
  </r>
  <r>
    <n v="499"/>
    <x v="0"/>
    <s v="0-13-12-b"/>
    <n v="14"/>
    <n v="5.39"/>
    <n v="2"/>
    <n v="18"/>
    <n v="105.72"/>
    <n v="14.7"/>
    <n v="12"/>
    <n v="0"/>
    <n v="0.55000000000000004"/>
    <n v="6.2190000000000003"/>
  </r>
  <r>
    <n v="500"/>
    <x v="3"/>
    <s v="0-13-12-b"/>
    <n v="10"/>
    <n v="4.8099999999999996"/>
    <n v="1"/>
    <n v="12"/>
    <n v="125.72"/>
    <n v="9.77"/>
    <n v="12"/>
    <n v="0"/>
    <n v="0.77"/>
    <n v="11.429"/>
  </r>
  <r>
    <n v="501"/>
    <x v="4"/>
    <s v="0-13-12-b"/>
    <n v="37"/>
    <n v="5.41"/>
    <n v="2"/>
    <n v="41"/>
    <n v="163.53"/>
    <n v="18.940000000000001"/>
    <n v="12"/>
    <n v="0"/>
    <n v="0.755"/>
    <n v="4.0880000000000001"/>
  </r>
  <r>
    <n v="502"/>
    <x v="6"/>
    <s v="0-13-12-b"/>
    <n v="14"/>
    <n v="5.95"/>
    <n v="1"/>
    <n v="16"/>
    <n v="93.39"/>
    <n v="9.75"/>
    <n v="12"/>
    <n v="0"/>
    <n v="0.77"/>
    <n v="6.226"/>
  </r>
  <r>
    <n v="503"/>
    <x v="1"/>
    <s v="0-13-12-b"/>
    <n v="16"/>
    <n v="5.9"/>
    <n v="1"/>
    <n v="18"/>
    <n v="125.96"/>
    <n v="9.49"/>
    <n v="12"/>
    <n v="0"/>
    <n v="0.75"/>
    <n v="7.4089999999999998"/>
  </r>
  <r>
    <n v="504"/>
    <x v="0"/>
    <s v="0-13-12-b"/>
    <n v="16"/>
    <n v="5.99"/>
    <n v="1"/>
    <n v="18"/>
    <n v="119"/>
    <n v="9.42"/>
    <n v="12"/>
    <n v="0"/>
    <n v="0.74"/>
    <n v="7"/>
  </r>
  <r>
    <n v="505"/>
    <x v="3"/>
    <s v="0-13-12-b"/>
    <n v="34"/>
    <n v="5.41"/>
    <n v="2"/>
    <n v="38"/>
    <n v="198.04"/>
    <n v="17.21"/>
    <n v="12"/>
    <n v="0"/>
    <n v="0.65500000000000003"/>
    <n v="5.3520000000000003"/>
  </r>
  <r>
    <n v="506"/>
    <x v="4"/>
    <s v="0-13-12-b"/>
    <n v="9"/>
    <n v="5.0199999999999996"/>
    <n v="1"/>
    <n v="11"/>
    <n v="109.69"/>
    <n v="6.85"/>
    <n v="12"/>
    <n v="0"/>
    <n v="0.52"/>
    <n v="10.968999999999999"/>
  </r>
  <r>
    <n v="507"/>
    <x v="1"/>
    <s v="0-13-12-b"/>
    <n v="50"/>
    <n v="5.7"/>
    <n v="6"/>
    <n v="62"/>
    <n v="264.94"/>
    <n v="64.3"/>
    <n v="12"/>
    <n v="0"/>
    <n v="0.82333333333333303"/>
    <n v="4.343"/>
  </r>
  <r>
    <n v="508"/>
    <x v="2"/>
    <s v="0-13-12-b"/>
    <n v="45"/>
    <n v="5.51"/>
    <n v="4"/>
    <n v="53"/>
    <n v="278"/>
    <n v="49.06"/>
    <n v="12"/>
    <n v="0"/>
    <n v="0.94"/>
    <n v="5.3460000000000001"/>
  </r>
  <r>
    <n v="509"/>
    <x v="0"/>
    <s v="0-13-12-b"/>
    <n v="78"/>
    <n v="5.93"/>
    <n v="6"/>
    <n v="90"/>
    <n v="345.85"/>
    <n v="61.33"/>
    <n v="12"/>
    <n v="0"/>
    <n v="0.79833333333333301"/>
    <n v="3.8860000000000001"/>
  </r>
  <r>
    <n v="510"/>
    <x v="3"/>
    <s v="0-13-12-b"/>
    <n v="49"/>
    <n v="5.53"/>
    <n v="6"/>
    <n v="61"/>
    <n v="258.73"/>
    <n v="64.430000000000007"/>
    <n v="12"/>
    <n v="0"/>
    <n v="0.83"/>
    <n v="4.3120000000000003"/>
  </r>
  <r>
    <n v="511"/>
    <x v="4"/>
    <s v="0-13-12-b"/>
    <n v="19"/>
    <n v="5.47"/>
    <n v="2"/>
    <n v="23"/>
    <n v="173.11"/>
    <n v="22.71"/>
    <n v="12"/>
    <n v="0"/>
    <n v="0.85499999999999998"/>
    <n v="7.8689999999999998"/>
  </r>
  <r>
    <n v="512"/>
    <x v="2"/>
    <s v="0-13-12-b"/>
    <n v="3"/>
    <n v="1.4"/>
    <n v="1"/>
    <n v="5"/>
    <n v="41.13"/>
    <n v="4.97"/>
    <n v="12"/>
    <n v="0"/>
    <n v="0.34"/>
    <n v="10.282999999999999"/>
  </r>
  <r>
    <n v="513"/>
    <x v="3"/>
    <s v="0-13-12-b"/>
    <n v="9"/>
    <n v="5.16"/>
    <n v="1"/>
    <n v="11"/>
    <n v="64.819999999999993"/>
    <n v="8.06"/>
    <n v="12"/>
    <n v="0"/>
    <n v="0.64"/>
    <n v="6.4820000000000002"/>
  </r>
  <r>
    <n v="514"/>
    <x v="4"/>
    <s v="0-13-12-b"/>
    <n v="1"/>
    <n v="1.59"/>
    <n v="1"/>
    <n v="3"/>
    <n v="57.37"/>
    <n v="2.62"/>
    <n v="12"/>
    <n v="0"/>
    <n v="0.06"/>
    <n v="28.684999999999999"/>
  </r>
  <r>
    <n v="515"/>
    <x v="0"/>
    <s v="0-13-12-b"/>
    <n v="13"/>
    <n v="5.04"/>
    <n v="1"/>
    <n v="15"/>
    <n v="175.7"/>
    <n v="8.93"/>
    <n v="12"/>
    <n v="0"/>
    <n v="0.66"/>
    <n v="12.55"/>
  </r>
  <r>
    <n v="516"/>
    <x v="6"/>
    <s v="0-13-12-b"/>
    <n v="5"/>
    <n v="1.58"/>
    <n v="1"/>
    <n v="7"/>
    <n v="36.25"/>
    <n v="2.89"/>
    <n v="12"/>
    <n v="0"/>
    <n v="0.21"/>
    <n v="6.0419999999999998"/>
  </r>
  <r>
    <n v="517"/>
    <x v="1"/>
    <s v="0-13-12-b"/>
    <n v="12"/>
    <n v="4.82"/>
    <n v="1"/>
    <n v="14"/>
    <n v="121.99"/>
    <n v="6.54"/>
    <n v="12"/>
    <n v="0"/>
    <n v="0.49"/>
    <n v="9.3840000000000003"/>
  </r>
  <r>
    <n v="518"/>
    <x v="0"/>
    <s v="0-13-12-b"/>
    <n v="12"/>
    <n v="4.95"/>
    <n v="1"/>
    <n v="14"/>
    <n v="126.93"/>
    <n v="7.02"/>
    <n v="12"/>
    <n v="0"/>
    <n v="0.53"/>
    <n v="9.7639999999999993"/>
  </r>
  <r>
    <n v="519"/>
    <x v="3"/>
    <s v="0-13-12-b"/>
    <n v="22"/>
    <n v="5.49"/>
    <n v="1"/>
    <n v="24"/>
    <n v="137.72999999999999"/>
    <n v="10.75"/>
    <n v="12"/>
    <n v="0"/>
    <n v="0.84"/>
    <n v="5.9880000000000004"/>
  </r>
  <r>
    <n v="520"/>
    <x v="1"/>
    <s v="0-13-12-b"/>
    <n v="17"/>
    <n v="5.41"/>
    <n v="2"/>
    <n v="21"/>
    <n v="157.11000000000001"/>
    <n v="20.29"/>
    <n v="12"/>
    <n v="0"/>
    <n v="0.745"/>
    <n v="7.8559999999999999"/>
  </r>
  <r>
    <n v="521"/>
    <x v="0"/>
    <s v="0-13-12-b"/>
    <n v="2"/>
    <n v="1.45"/>
    <n v="1"/>
    <n v="4"/>
    <n v="50.6"/>
    <n v="2.84"/>
    <n v="12"/>
    <n v="0"/>
    <n v="0.11"/>
    <n v="16.867000000000001"/>
  </r>
  <r>
    <n v="522"/>
    <x v="3"/>
    <s v="0-13-12-b"/>
    <n v="1"/>
    <n v="1.59"/>
    <n v="1"/>
    <n v="3"/>
    <n v="21.31"/>
    <n v="1.75"/>
    <n v="12"/>
    <n v="0"/>
    <n v="0.08"/>
    <n v="10.654999999999999"/>
  </r>
  <r>
    <n v="523"/>
    <x v="1"/>
    <s v="0-13-12-b"/>
    <n v="12"/>
    <n v="4.82"/>
    <n v="1"/>
    <n v="14"/>
    <n v="114.45"/>
    <n v="10.99"/>
    <n v="12"/>
    <n v="0"/>
    <n v="0.85"/>
    <n v="8.8040000000000003"/>
  </r>
  <r>
    <n v="524"/>
    <x v="0"/>
    <s v="0-13-12-b"/>
    <n v="15"/>
    <n v="5.48"/>
    <n v="1"/>
    <n v="17"/>
    <n v="137.69"/>
    <n v="10.130000000000001"/>
    <n v="12"/>
    <n v="0"/>
    <n v="0.76"/>
    <n v="8.6059999999999999"/>
  </r>
  <r>
    <n v="525"/>
    <x v="3"/>
    <s v="0-13-12-b"/>
    <n v="12"/>
    <n v="5.54"/>
    <n v="1"/>
    <n v="14"/>
    <n v="114.45"/>
    <n v="12.32"/>
    <n v="12"/>
    <n v="0"/>
    <n v="0.97"/>
    <n v="8.8040000000000003"/>
  </r>
  <r>
    <n v="526"/>
    <x v="1"/>
    <s v="0-13-12-b"/>
    <n v="13"/>
    <n v="5.39"/>
    <n v="2"/>
    <n v="17"/>
    <n v="97.95"/>
    <n v="13.76"/>
    <n v="12"/>
    <n v="0"/>
    <n v="0.53"/>
    <n v="6.1219999999999999"/>
  </r>
  <r>
    <n v="527"/>
    <x v="2"/>
    <s v="0-13-12-b"/>
    <n v="7"/>
    <n v="5.35"/>
    <n v="1"/>
    <n v="9"/>
    <n v="98.84"/>
    <n v="9.1"/>
    <n v="12"/>
    <n v="0"/>
    <n v="0.71"/>
    <n v="12.355"/>
  </r>
  <r>
    <n v="528"/>
    <x v="5"/>
    <s v="0-13-12-b"/>
    <n v="11"/>
    <n v="5.32"/>
    <n v="1"/>
    <n v="13"/>
    <n v="97.24"/>
    <n v="8.7100000000000009"/>
    <n v="12"/>
    <n v="0"/>
    <n v="0.66"/>
    <n v="8.1029999999999998"/>
  </r>
  <r>
    <n v="529"/>
    <x v="4"/>
    <s v="0-13-12-b"/>
    <n v="5"/>
    <n v="1.94"/>
    <n v="1"/>
    <n v="7"/>
    <n v="50.41"/>
    <n v="9.1300000000000008"/>
    <n v="12"/>
    <n v="0"/>
    <n v="0.69"/>
    <n v="8.4019999999999992"/>
  </r>
  <r>
    <n v="530"/>
    <x v="1"/>
    <s v="0-13-12-b"/>
    <n v="11"/>
    <n v="5.39"/>
    <n v="1"/>
    <n v="13"/>
    <n v="48.62"/>
    <n v="11.86"/>
    <n v="12"/>
    <n v="0"/>
    <n v="0.95"/>
    <n v="4.0519999999999996"/>
  </r>
  <r>
    <n v="531"/>
    <x v="2"/>
    <s v="0-13-12-b"/>
    <n v="5"/>
    <n v="2.2599999999999998"/>
    <n v="1"/>
    <n v="7"/>
    <n v="28.78"/>
    <n v="2.6"/>
    <n v="12"/>
    <n v="0"/>
    <n v="0.15"/>
    <n v="4.7969999999999997"/>
  </r>
  <r>
    <n v="532"/>
    <x v="0"/>
    <s v="0-13-12-b"/>
    <n v="16"/>
    <n v="5.89"/>
    <n v="1"/>
    <n v="18"/>
    <n v="113.3"/>
    <n v="10.220000000000001"/>
    <n v="12"/>
    <n v="0"/>
    <n v="0.84"/>
    <n v="6.665"/>
  </r>
  <r>
    <n v="533"/>
    <x v="3"/>
    <s v="0-13-12-d"/>
    <n v="16"/>
    <n v="5.65"/>
    <n v="2"/>
    <n v="20"/>
    <n v="103.82"/>
    <n v="19.79"/>
    <n v="12"/>
    <n v="0"/>
    <n v="0.78500000000000003"/>
    <n v="5.4640000000000004"/>
  </r>
  <r>
    <n v="534"/>
    <x v="4"/>
    <s v="0-13-12-b"/>
    <n v="5"/>
    <n v="2.06"/>
    <n v="1"/>
    <n v="7"/>
    <n v="28.78"/>
    <n v="2.6"/>
    <n v="12"/>
    <n v="0"/>
    <n v="0.15"/>
    <n v="4.7969999999999997"/>
  </r>
  <r>
    <n v="535"/>
    <x v="2"/>
    <s v="0-13-12-b"/>
    <n v="14"/>
    <n v="5.42"/>
    <n v="1"/>
    <n v="16"/>
    <n v="121.23"/>
    <n v="8.98"/>
    <n v="12"/>
    <n v="0"/>
    <n v="0.72"/>
    <n v="8.0820000000000007"/>
  </r>
  <r>
    <n v="536"/>
    <x v="4"/>
    <s v="0-13-12-b"/>
    <n v="1"/>
    <n v="1.48"/>
    <n v="1"/>
    <n v="3"/>
    <n v="46.37"/>
    <n v="1.63"/>
    <n v="12"/>
    <n v="0"/>
    <n v="0.01"/>
    <n v="23.184999999999999"/>
  </r>
  <r>
    <n v="537"/>
    <x v="6"/>
    <s v="0-13-12-b"/>
    <n v="6"/>
    <n v="5.0199999999999996"/>
    <n v="1"/>
    <n v="8"/>
    <n v="74.900000000000006"/>
    <n v="4.0199999999999996"/>
    <n v="12"/>
    <n v="0"/>
    <n v="0.28999999999999998"/>
    <n v="10.7"/>
  </r>
  <r>
    <n v="538"/>
    <x v="1"/>
    <s v="0-13-12-b"/>
    <n v="10"/>
    <n v="5.05"/>
    <n v="1"/>
    <n v="12"/>
    <n v="80.63"/>
    <n v="12.36"/>
    <n v="12"/>
    <n v="0"/>
    <n v="0.96"/>
    <n v="7.33"/>
  </r>
  <r>
    <n v="539"/>
    <x v="0"/>
    <s v="0-13-12-b"/>
    <n v="7"/>
    <n v="4.82"/>
    <n v="1"/>
    <n v="9"/>
    <n v="86.44"/>
    <n v="10.71"/>
    <n v="12"/>
    <n v="0"/>
    <n v="0.72"/>
    <n v="10.805"/>
  </r>
  <r>
    <n v="540"/>
    <x v="3"/>
    <s v="0-13-12-b"/>
    <n v="6"/>
    <n v="4.97"/>
    <n v="1"/>
    <n v="8"/>
    <n v="125.69"/>
    <n v="6.64"/>
    <n v="12"/>
    <n v="0"/>
    <n v="0.45"/>
    <n v="17.956"/>
  </r>
  <r>
    <n v="541"/>
    <x v="1"/>
    <s v="0-13-12-b"/>
    <n v="13"/>
    <n v="4.75"/>
    <n v="2"/>
    <n v="17"/>
    <n v="113.97"/>
    <n v="13.17"/>
    <n v="12"/>
    <n v="0"/>
    <n v="0.47499999999999998"/>
    <n v="7.1230000000000002"/>
  </r>
  <r>
    <n v="542"/>
    <x v="0"/>
    <s v="0-13-12-b"/>
    <n v="22"/>
    <n v="5.63"/>
    <n v="2"/>
    <n v="26"/>
    <n v="144.97"/>
    <n v="14.99"/>
    <n v="12"/>
    <n v="0"/>
    <n v="0.55500000000000005"/>
    <n v="5.7990000000000004"/>
  </r>
  <r>
    <n v="543"/>
    <x v="1"/>
    <s v="0-13-12-b"/>
    <n v="3"/>
    <n v="1.65"/>
    <n v="1"/>
    <n v="5"/>
    <n v="57.08"/>
    <n v="3.05"/>
    <n v="12"/>
    <n v="0"/>
    <n v="0.15"/>
    <n v="14.27"/>
  </r>
  <r>
    <n v="544"/>
    <x v="0"/>
    <s v="0-13-12-b"/>
    <n v="18"/>
    <n v="5.61"/>
    <n v="1"/>
    <n v="20"/>
    <n v="110.77"/>
    <n v="9.36"/>
    <n v="12"/>
    <n v="0"/>
    <n v="0.74"/>
    <n v="5.83"/>
  </r>
  <r>
    <n v="545"/>
    <x v="3"/>
    <s v="0-13-12-b"/>
    <n v="1"/>
    <n v="1.74"/>
    <n v="1"/>
    <n v="3"/>
    <n v="22.25"/>
    <n v="1.34"/>
    <n v="12"/>
    <n v="0"/>
    <n v="0.04"/>
    <n v="11.125"/>
  </r>
  <r>
    <n v="546"/>
    <x v="0"/>
    <s v="0-13-12-b"/>
    <n v="14"/>
    <n v="5.51"/>
    <n v="1"/>
    <n v="16"/>
    <n v="126"/>
    <n v="8.9700000000000006"/>
    <n v="12"/>
    <n v="0"/>
    <n v="0.7"/>
    <n v="8.4"/>
  </r>
  <r>
    <n v="547"/>
    <x v="3"/>
    <s v="0-13-12-b"/>
    <n v="14"/>
    <n v="5.4"/>
    <n v="1"/>
    <n v="16"/>
    <n v="108.19"/>
    <n v="8.4499999999999993"/>
    <n v="12"/>
    <n v="0"/>
    <n v="0.68"/>
    <n v="7.2130000000000001"/>
  </r>
  <r>
    <n v="548"/>
    <x v="4"/>
    <s v="0-13-12-b"/>
    <n v="21"/>
    <n v="5.9"/>
    <n v="1"/>
    <n v="23"/>
    <n v="127.59"/>
    <n v="10.65"/>
    <n v="12"/>
    <n v="0"/>
    <n v="0.84"/>
    <n v="5.8"/>
  </r>
  <r>
    <n v="549"/>
    <x v="1"/>
    <s v="0-13-12-b"/>
    <n v="11"/>
    <n v="4.82"/>
    <n v="1"/>
    <n v="13"/>
    <n v="121.08"/>
    <n v="7.47"/>
    <n v="12"/>
    <n v="0"/>
    <n v="0.56000000000000005"/>
    <n v="10.09"/>
  </r>
  <r>
    <n v="550"/>
    <x v="0"/>
    <s v="0-13-12-b"/>
    <n v="5"/>
    <n v="1.51"/>
    <n v="1"/>
    <n v="7"/>
    <n v="42.34"/>
    <n v="3.45"/>
    <n v="12"/>
    <n v="0"/>
    <n v="0.21"/>
    <n v="7.0570000000000004"/>
  </r>
  <r>
    <n v="551"/>
    <x v="3"/>
    <s v="0-13-12-b"/>
    <n v="10"/>
    <n v="4.8"/>
    <n v="1"/>
    <n v="12"/>
    <n v="110.35"/>
    <n v="7.33"/>
    <n v="12"/>
    <n v="0"/>
    <n v="0.52"/>
    <n v="10.032"/>
  </r>
  <r>
    <n v="552"/>
    <x v="1"/>
    <s v="0-13-12-b"/>
    <n v="12"/>
    <n v="4.9000000000000004"/>
    <n v="1"/>
    <n v="14"/>
    <n v="108.64"/>
    <n v="7.52"/>
    <n v="12"/>
    <n v="0"/>
    <n v="0.57999999999999996"/>
    <n v="8.3569999999999993"/>
  </r>
  <r>
    <n v="553"/>
    <x v="3"/>
    <s v="0-13-12-b"/>
    <n v="16"/>
    <n v="6.07"/>
    <n v="1"/>
    <n v="18"/>
    <n v="148.22"/>
    <n v="10.75"/>
    <n v="12"/>
    <n v="0"/>
    <n v="0.83"/>
    <n v="8.7189999999999994"/>
  </r>
  <r>
    <n v="554"/>
    <x v="4"/>
    <s v="0-13-12-b"/>
    <n v="14"/>
    <n v="5.7"/>
    <n v="1"/>
    <n v="16"/>
    <n v="104.07"/>
    <n v="7.98"/>
    <n v="12"/>
    <n v="0"/>
    <n v="0.6"/>
    <n v="6.9379999999999997"/>
  </r>
  <r>
    <n v="555"/>
    <x v="1"/>
    <s v="0-13-12-b"/>
    <n v="3"/>
    <n v="1.52"/>
    <n v="1"/>
    <n v="5"/>
    <n v="58.98"/>
    <n v="2.78"/>
    <n v="12"/>
    <n v="0"/>
    <n v="0.14000000000000001"/>
    <n v="14.744999999999999"/>
  </r>
  <r>
    <n v="556"/>
    <x v="2"/>
    <s v="0-13-12-b"/>
    <n v="19"/>
    <n v="5.64"/>
    <n v="1"/>
    <n v="21"/>
    <n v="160.37"/>
    <n v="11.56"/>
    <n v="12"/>
    <n v="0"/>
    <n v="0.92"/>
    <n v="8.0190000000000001"/>
  </r>
  <r>
    <n v="557"/>
    <x v="0"/>
    <s v="0-13-12-b"/>
    <n v="4"/>
    <n v="1.52"/>
    <n v="1"/>
    <n v="6"/>
    <n v="64.790000000000006"/>
    <n v="3.42"/>
    <n v="12"/>
    <n v="0"/>
    <n v="0.19"/>
    <n v="12.958"/>
  </r>
  <r>
    <n v="558"/>
    <x v="3"/>
    <s v="0-13-12-b"/>
    <n v="3"/>
    <n v="1.36"/>
    <n v="1"/>
    <n v="5"/>
    <n v="58.98"/>
    <n v="2.78"/>
    <n v="12"/>
    <n v="0"/>
    <n v="0.14000000000000001"/>
    <n v="14.744999999999999"/>
  </r>
  <r>
    <n v="559"/>
    <x v="4"/>
    <s v="0-13-12-b"/>
    <n v="4"/>
    <n v="1.54"/>
    <n v="1"/>
    <n v="6"/>
    <n v="37.56"/>
    <n v="2.64"/>
    <n v="12"/>
    <n v="0"/>
    <n v="0.16"/>
    <n v="7.5119999999999996"/>
  </r>
  <r>
    <n v="560"/>
    <x v="1"/>
    <s v="0-13-12-b"/>
    <n v="67"/>
    <n v="5.43"/>
    <n v="3"/>
    <n v="73"/>
    <n v="258.7"/>
    <n v="27.22"/>
    <n v="12"/>
    <n v="0"/>
    <n v="0.72"/>
    <n v="3.593"/>
  </r>
  <r>
    <n v="561"/>
    <x v="2"/>
    <s v="0-13-12-b"/>
    <n v="19"/>
    <n v="5.9"/>
    <n v="1"/>
    <n v="21"/>
    <n v="88.42"/>
    <n v="8.1199999999999992"/>
    <n v="12"/>
    <n v="0"/>
    <n v="0.66"/>
    <n v="4.4210000000000003"/>
  </r>
  <r>
    <n v="562"/>
    <x v="0"/>
    <s v="0-13-12-b"/>
    <n v="53"/>
    <n v="5.44"/>
    <n v="2"/>
    <n v="57"/>
    <n v="230.79"/>
    <n v="22.79"/>
    <n v="12"/>
    <n v="0"/>
    <n v="0.91"/>
    <n v="4.1210000000000004"/>
  </r>
  <r>
    <n v="563"/>
    <x v="3"/>
    <s v="0-13-12-b"/>
    <n v="45"/>
    <n v="5.51"/>
    <n v="2"/>
    <n v="49"/>
    <n v="248.23"/>
    <n v="21.89"/>
    <n v="12"/>
    <n v="0"/>
    <n v="0.84"/>
    <n v="5.1710000000000003"/>
  </r>
  <r>
    <n v="564"/>
    <x v="1"/>
    <s v="0-13-12-b"/>
    <n v="16"/>
    <n v="5.58"/>
    <n v="1"/>
    <n v="18"/>
    <n v="127.87"/>
    <n v="9.43"/>
    <n v="12"/>
    <n v="0"/>
    <n v="0.75"/>
    <n v="7.5220000000000002"/>
  </r>
  <r>
    <n v="565"/>
    <x v="0"/>
    <s v="0-13-12-b"/>
    <n v="19"/>
    <n v="5.74"/>
    <n v="1"/>
    <n v="21"/>
    <n v="95.52"/>
    <n v="9.06"/>
    <n v="12"/>
    <n v="0"/>
    <n v="0.74"/>
    <n v="4.7759999999999998"/>
  </r>
  <r>
    <n v="566"/>
    <x v="3"/>
    <s v="0-13-12-b"/>
    <n v="1"/>
    <n v="1.59"/>
    <n v="1"/>
    <n v="3"/>
    <n v="28.21"/>
    <n v="1.47"/>
    <n v="12"/>
    <n v="0"/>
    <n v="0.02"/>
    <n v="14.105"/>
  </r>
  <r>
    <n v="567"/>
    <x v="2"/>
    <s v="0-13-12-b"/>
    <n v="1"/>
    <n v="1.53"/>
    <n v="1"/>
    <n v="3"/>
    <n v="9.94"/>
    <n v="1"/>
    <n v="12"/>
    <n v="0"/>
    <n v="0.06"/>
    <n v="4.97"/>
  </r>
  <r>
    <n v="568"/>
    <x v="0"/>
    <s v="0-13-12-b"/>
    <n v="40"/>
    <n v="5.39"/>
    <n v="2"/>
    <n v="44"/>
    <n v="209.47"/>
    <n v="20.57"/>
    <n v="12"/>
    <n v="0"/>
    <n v="0.78500000000000003"/>
    <n v="4.8710000000000004"/>
  </r>
  <r>
    <n v="569"/>
    <x v="1"/>
    <s v="0-13-12-b"/>
    <n v="23"/>
    <n v="6.04"/>
    <n v="3"/>
    <n v="29"/>
    <n v="151.72"/>
    <n v="32.6"/>
    <n v="12"/>
    <n v="0"/>
    <n v="0.81666666666666698"/>
    <n v="5.4189999999999996"/>
  </r>
  <r>
    <n v="570"/>
    <x v="2"/>
    <s v="0-13-12-b"/>
    <n v="56"/>
    <n v="6.09"/>
    <n v="8"/>
    <n v="72"/>
    <n v="428.07"/>
    <n v="89.18"/>
    <n v="12"/>
    <n v="0"/>
    <n v="0.83499999999999996"/>
    <n v="6.0289999999999999"/>
  </r>
  <r>
    <n v="571"/>
    <x v="0"/>
    <s v="0-13-12-b"/>
    <n v="25"/>
    <n v="6.01"/>
    <n v="4"/>
    <n v="33"/>
    <n v="170.02"/>
    <n v="40.01"/>
    <n v="12"/>
    <n v="0"/>
    <n v="0.745"/>
    <n v="5.3129999999999997"/>
  </r>
  <r>
    <n v="572"/>
    <x v="3"/>
    <s v="0-13-12-b"/>
    <n v="23"/>
    <n v="6.37"/>
    <n v="3"/>
    <n v="29"/>
    <n v="151.72"/>
    <n v="32.6"/>
    <n v="12"/>
    <n v="0"/>
    <n v="0.81666666666666698"/>
    <n v="5.4189999999999996"/>
  </r>
  <r>
    <n v="573"/>
    <x v="4"/>
    <s v="0-13-12-b"/>
    <n v="52"/>
    <n v="6.32"/>
    <n v="8"/>
    <n v="68"/>
    <n v="348.99"/>
    <n v="89.36"/>
    <n v="12"/>
    <n v="0"/>
    <n v="0.82874999999999999"/>
    <n v="5.2089999999999996"/>
  </r>
  <r>
    <n v="574"/>
    <x v="0"/>
    <s v="0-13-12-b"/>
    <n v="19"/>
    <n v="6.17"/>
    <n v="1"/>
    <n v="21"/>
    <n v="130.47999999999999"/>
    <n v="11.08"/>
    <n v="12"/>
    <n v="0"/>
    <n v="0.88"/>
    <n v="6.524"/>
  </r>
  <r>
    <n v="575"/>
    <x v="1"/>
    <s v="0-13-12-b"/>
    <n v="7"/>
    <n v="4.97"/>
    <n v="1"/>
    <n v="7"/>
    <n v="89.08"/>
    <n v="9.52"/>
    <n v="12"/>
    <n v="0"/>
    <n v="0.72"/>
    <n v="14.847"/>
  </r>
  <r>
    <n v="576"/>
    <x v="2"/>
    <s v="0-13-12-b"/>
    <n v="38"/>
    <n v="5.87"/>
    <n v="5"/>
    <n v="48"/>
    <n v="245.76"/>
    <n v="58.24"/>
    <n v="12"/>
    <n v="0"/>
    <n v="0.91400000000000003"/>
    <n v="5.2290000000000001"/>
  </r>
  <r>
    <n v="577"/>
    <x v="0"/>
    <s v="0-13-12-b"/>
    <n v="52"/>
    <n v="6.03"/>
    <n v="8"/>
    <n v="68"/>
    <n v="332.18"/>
    <n v="86.72"/>
    <n v="12"/>
    <n v="0"/>
    <n v="0.83250000000000002"/>
    <n v="4.9580000000000002"/>
  </r>
  <r>
    <n v="578"/>
    <x v="3"/>
    <s v="0-13-12-b"/>
    <n v="38"/>
    <n v="5.82"/>
    <n v="6"/>
    <n v="50"/>
    <n v="245.7"/>
    <n v="65.19"/>
    <n v="12"/>
    <n v="0"/>
    <n v="0.84499999999999997"/>
    <n v="5.0140000000000002"/>
  </r>
  <r>
    <n v="579"/>
    <x v="4"/>
    <s v="0-13-12-b"/>
    <n v="40"/>
    <n v="6.11"/>
    <n v="6"/>
    <n v="52"/>
    <n v="266.42"/>
    <n v="67.069999999999993"/>
    <n v="12"/>
    <n v="0"/>
    <n v="0.86499999999999999"/>
    <n v="5.2240000000000002"/>
  </r>
  <r>
    <n v="580"/>
    <x v="5"/>
    <s v="0-13-12-b"/>
    <n v="16"/>
    <n v="6.06"/>
    <n v="2"/>
    <n v="12"/>
    <n v="178.78"/>
    <n v="17.38"/>
    <n v="12"/>
    <n v="0"/>
    <n v="0.60499999999999998"/>
    <n v="16.253"/>
  </r>
  <r>
    <n v="581"/>
    <x v="0"/>
    <s v="0-13-12-b"/>
    <n v="28"/>
    <n v="6.16"/>
    <n v="3"/>
    <n v="23"/>
    <n v="177.26"/>
    <n v="31.79"/>
    <n v="12"/>
    <n v="0"/>
    <n v="0.78"/>
    <n v="8.0570000000000004"/>
  </r>
  <r>
    <n v="582"/>
    <x v="3"/>
    <s v="0-13-12-b"/>
    <n v="8"/>
    <n v="4.8499999999999996"/>
    <n v="2"/>
    <n v="12"/>
    <n v="63.09"/>
    <n v="14.72"/>
    <n v="12"/>
    <n v="0"/>
    <n v="0.52500000000000002"/>
    <n v="5.7350000000000003"/>
  </r>
  <r>
    <n v="583"/>
    <x v="4"/>
    <s v="0-13-12-b"/>
    <n v="6"/>
    <n v="4.8499999999999996"/>
    <n v="1"/>
    <n v="3"/>
    <n v="37.479999999999997"/>
    <n v="3.12"/>
    <n v="12"/>
    <n v="0"/>
    <n v="0.11"/>
    <n v="18.739999999999998"/>
  </r>
  <r>
    <n v="584"/>
    <x v="2"/>
    <s v="0-13-12-b"/>
    <n v="9"/>
    <n v="4.75"/>
    <n v="1"/>
    <n v="11"/>
    <n v="94.8"/>
    <n v="5.16"/>
    <n v="12"/>
    <n v="0"/>
    <n v="0.38"/>
    <n v="9.48"/>
  </r>
  <r>
    <n v="585"/>
    <x v="0"/>
    <s v="0-13-12-b"/>
    <n v="6"/>
    <n v="4.8099999999999996"/>
    <n v="1"/>
    <n v="8"/>
    <n v="78.5"/>
    <n v="4.87"/>
    <n v="12"/>
    <n v="0"/>
    <n v="0.34"/>
    <n v="11.214"/>
  </r>
  <r>
    <n v="586"/>
    <x v="0"/>
    <s v="0-13-12-b"/>
    <n v="13"/>
    <n v="4.83"/>
    <n v="1"/>
    <n v="15"/>
    <n v="72"/>
    <n v="6.54"/>
    <n v="12"/>
    <n v="0"/>
    <n v="0.48"/>
    <n v="5.1429999999999998"/>
  </r>
  <r>
    <n v="587"/>
    <x v="3"/>
    <s v="0-13-12-b"/>
    <n v="12"/>
    <n v="4.78"/>
    <n v="1"/>
    <n v="14"/>
    <n v="73.31"/>
    <n v="6.61"/>
    <n v="12"/>
    <n v="0"/>
    <n v="0.48"/>
    <n v="5.6390000000000002"/>
  </r>
  <r>
    <n v="588"/>
    <x v="1"/>
    <s v="0-13-12-b"/>
    <n v="8"/>
    <n v="4.84"/>
    <n v="1"/>
    <n v="10"/>
    <n v="63.66"/>
    <n v="5.69"/>
    <n v="12"/>
    <n v="0"/>
    <n v="0.4"/>
    <n v="7.0730000000000004"/>
  </r>
  <r>
    <n v="589"/>
    <x v="0"/>
    <s v="0-13-12-b"/>
    <n v="7"/>
    <n v="4.9000000000000004"/>
    <n v="1"/>
    <n v="9"/>
    <n v="71.31"/>
    <n v="5.14"/>
    <n v="12"/>
    <n v="0"/>
    <n v="0.38"/>
    <n v="8.9139999999999997"/>
  </r>
  <r>
    <n v="590"/>
    <x v="3"/>
    <s v="0-13-12-b"/>
    <n v="3"/>
    <n v="1.34"/>
    <n v="1"/>
    <n v="5"/>
    <n v="66.2"/>
    <n v="2.95"/>
    <n v="12"/>
    <n v="0"/>
    <n v="0.18"/>
    <n v="16.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n v="382"/>
    <x v="0"/>
    <s v="0-13-12-b"/>
    <n v="7"/>
    <n v="5.96"/>
    <n v="1"/>
    <n v="8"/>
    <n v="68.17"/>
    <n v="4.42"/>
    <n v="12"/>
    <n v="0"/>
    <n v="-1.34"/>
    <n v="9.7390000000000008"/>
  </r>
  <r>
    <n v="383"/>
    <x v="1"/>
    <s v="0-13-12-b"/>
    <n v="6"/>
    <n v="5.43"/>
    <n v="1"/>
    <n v="7"/>
    <n v="57.25"/>
    <n v="7.91"/>
    <n v="12"/>
    <n v="0"/>
    <n v="-4.37"/>
    <n v="9.5419999999999998"/>
  </r>
  <r>
    <n v="384"/>
    <x v="2"/>
    <s v="0-13-12-b"/>
    <n v="3"/>
    <n v="1.43"/>
    <n v="1"/>
    <n v="4"/>
    <n v="27.53"/>
    <n v="4.71"/>
    <n v="12"/>
    <n v="0"/>
    <n v="-4.63"/>
    <n v="9.1769999999999996"/>
  </r>
  <r>
    <n v="385"/>
    <x v="0"/>
    <s v="0-13-12-b"/>
    <n v="5"/>
    <n v="1.43"/>
    <n v="1"/>
    <n v="6"/>
    <n v="53.14"/>
    <n v="4.0599999999999996"/>
    <n v="12"/>
    <n v="0"/>
    <n v="-0.96"/>
    <n v="10.628"/>
  </r>
  <r>
    <n v="386"/>
    <x v="3"/>
    <s v="0-13-12-b"/>
    <n v="2"/>
    <n v="2.02"/>
    <n v="1"/>
    <n v="3"/>
    <n v="31.16"/>
    <n v="2.5"/>
    <n v="12"/>
    <n v="0"/>
    <n v="-4.8899999999999997"/>
    <n v="15.58"/>
  </r>
  <r>
    <n v="387"/>
    <x v="4"/>
    <s v="0-13-12-b"/>
    <n v="1"/>
    <n v="1.42"/>
    <n v="1"/>
    <n v="2"/>
    <n v="12.38"/>
    <n v="1.27"/>
    <n v="12"/>
    <n v="0"/>
    <n v="-45.19"/>
    <n v="12.38"/>
  </r>
  <r>
    <n v="388"/>
    <x v="1"/>
    <s v="0-13-12-b"/>
    <n v="2"/>
    <n v="1.54"/>
    <n v="1"/>
    <n v="3"/>
    <n v="30.23"/>
    <n v="1.59"/>
    <n v="12"/>
    <n v="0"/>
    <n v="-0.76"/>
    <n v="15.115"/>
  </r>
  <r>
    <n v="389"/>
    <x v="2"/>
    <s v="0-13-12-b"/>
    <n v="8"/>
    <n v="5.22"/>
    <n v="1"/>
    <n v="9"/>
    <n v="93.57"/>
    <n v="5.7"/>
    <n v="12"/>
    <n v="0"/>
    <n v="-0.38"/>
    <n v="11.696"/>
  </r>
  <r>
    <n v="390"/>
    <x v="0"/>
    <s v="0-13-12-b"/>
    <n v="1"/>
    <n v="1.51"/>
    <n v="1"/>
    <n v="2"/>
    <n v="8.8800000000000008"/>
    <n v="0.57999999999999996"/>
    <n v="12"/>
    <n v="0"/>
    <n v="-43.74"/>
    <n v="8.8800000000000008"/>
  </r>
  <r>
    <n v="391"/>
    <x v="1"/>
    <s v="0-13-12-b"/>
    <n v="41"/>
    <n v="6.01"/>
    <n v="3"/>
    <n v="44"/>
    <n v="163.77000000000001"/>
    <n v="29.53"/>
    <n v="12"/>
    <n v="0"/>
    <n v="-1.9733333333333301"/>
    <n v="3.8090000000000002"/>
  </r>
  <r>
    <n v="392"/>
    <x v="3"/>
    <s v="0-13-12-b"/>
    <n v="41"/>
    <n v="6.25"/>
    <n v="3"/>
    <n v="44"/>
    <n v="163.77000000000001"/>
    <n v="28.7"/>
    <n v="12"/>
    <n v="0"/>
    <n v="-2.27"/>
    <n v="3.8090000000000002"/>
  </r>
  <r>
    <n v="393"/>
    <x v="1"/>
    <s v="0-13-12-b"/>
    <n v="4"/>
    <n v="1.67"/>
    <n v="1"/>
    <n v="5"/>
    <n v="48.91"/>
    <n v="3.58"/>
    <n v="12"/>
    <n v="0"/>
    <n v="-1.4"/>
    <n v="12.228"/>
  </r>
  <r>
    <n v="394"/>
    <x v="0"/>
    <s v="0-13-12-b"/>
    <n v="8"/>
    <n v="5.94"/>
    <n v="1"/>
    <n v="9"/>
    <n v="65.680000000000007"/>
    <n v="4.8899999999999997"/>
    <n v="12"/>
    <n v="0"/>
    <n v="-1.3"/>
    <n v="8.2100000000000009"/>
  </r>
  <r>
    <n v="395"/>
    <x v="3"/>
    <s v="0-13-12-b"/>
    <n v="3"/>
    <n v="1.52"/>
    <n v="1"/>
    <n v="4"/>
    <n v="44.99"/>
    <n v="2.81"/>
    <n v="12"/>
    <n v="0"/>
    <n v="-1.88"/>
    <n v="14.997"/>
  </r>
  <r>
    <n v="396"/>
    <x v="1"/>
    <s v="0-13-12-b"/>
    <n v="34"/>
    <n v="5.88"/>
    <n v="2"/>
    <n v="36"/>
    <n v="191.97"/>
    <n v="18.809999999999999"/>
    <n v="12"/>
    <n v="0"/>
    <n v="-0.315"/>
    <n v="5.4850000000000003"/>
  </r>
  <r>
    <n v="397"/>
    <x v="5"/>
    <s v="0-13-12-b"/>
    <n v="150"/>
    <n v="7.04"/>
    <n v="6"/>
    <n v="156"/>
    <n v="526.11"/>
    <n v="65.06"/>
    <n v="12"/>
    <n v="0"/>
    <n v="-0.18666666666666701"/>
    <n v="3.3940000000000001"/>
  </r>
  <r>
    <n v="398"/>
    <x v="0"/>
    <s v="0-13-12-b"/>
    <n v="34"/>
    <n v="5.85"/>
    <n v="2"/>
    <n v="36"/>
    <n v="190.93"/>
    <n v="19.45"/>
    <n v="12"/>
    <n v="0"/>
    <n v="-0.28000000000000003"/>
    <n v="5.4550000000000001"/>
  </r>
  <r>
    <n v="399"/>
    <x v="3"/>
    <s v="0-13-12-b"/>
    <n v="34"/>
    <n v="5.34"/>
    <n v="2"/>
    <n v="36"/>
    <n v="192"/>
    <n v="19.690000000000001"/>
    <n v="12"/>
    <n v="0"/>
    <n v="-0.48"/>
    <n v="5.4859999999999998"/>
  </r>
  <r>
    <n v="400"/>
    <x v="6"/>
    <s v="0-13-12-b"/>
    <n v="104"/>
    <n v="6.2"/>
    <n v="4"/>
    <n v="108"/>
    <n v="445.1"/>
    <n v="48.76"/>
    <n v="12"/>
    <n v="0"/>
    <n v="-6.7500000000000004E-2"/>
    <n v="4.16"/>
  </r>
  <r>
    <n v="401"/>
    <x v="1"/>
    <s v="0-13-12-b"/>
    <n v="17"/>
    <n v="5.49"/>
    <n v="1"/>
    <n v="18"/>
    <n v="89.47"/>
    <n v="8.17"/>
    <n v="12"/>
    <n v="0"/>
    <n v="-0.18"/>
    <n v="5.2629999999999999"/>
  </r>
  <r>
    <n v="402"/>
    <x v="2"/>
    <s v="0-13-12-b"/>
    <n v="15"/>
    <n v="5.46"/>
    <n v="1"/>
    <n v="16"/>
    <n v="113.59"/>
    <n v="11.8"/>
    <n v="12"/>
    <n v="0"/>
    <n v="-1.1499999999999999"/>
    <n v="7.5730000000000004"/>
  </r>
  <r>
    <n v="403"/>
    <x v="0"/>
    <s v="0-13-12-b"/>
    <n v="25"/>
    <n v="5.35"/>
    <n v="2"/>
    <n v="27"/>
    <n v="127.17"/>
    <n v="17.059999999999999"/>
    <n v="12"/>
    <n v="0"/>
    <n v="-2.645"/>
    <n v="4.891"/>
  </r>
  <r>
    <n v="404"/>
    <x v="3"/>
    <s v="0-13-12-b"/>
    <n v="17"/>
    <n v="5.28"/>
    <n v="1"/>
    <n v="18"/>
    <n v="89.47"/>
    <n v="8.17"/>
    <n v="12"/>
    <n v="0"/>
    <n v="-0.18"/>
    <n v="5.2629999999999999"/>
  </r>
  <r>
    <n v="405"/>
    <x v="4"/>
    <s v="0-13-12-b"/>
    <n v="1"/>
    <n v="1.39"/>
    <n v="1"/>
    <n v="2"/>
    <n v="16.38"/>
    <n v="0.93"/>
    <n v="12"/>
    <n v="0"/>
    <n v="-41.9"/>
    <n v="16.38"/>
  </r>
  <r>
    <n v="406"/>
    <x v="2"/>
    <s v="0-13-12-b"/>
    <n v="2"/>
    <n v="1.56"/>
    <n v="1"/>
    <n v="3"/>
    <n v="39.08"/>
    <n v="3.21"/>
    <n v="12"/>
    <n v="0"/>
    <n v="-4.8"/>
    <n v="19.54"/>
  </r>
  <r>
    <n v="407"/>
    <x v="0"/>
    <s v="0-13-12-b"/>
    <n v="17"/>
    <n v="5.0999999999999996"/>
    <n v="2"/>
    <n v="19"/>
    <n v="90.45"/>
    <n v="12.41"/>
    <n v="12"/>
    <n v="0"/>
    <n v="-2.83"/>
    <n v="5.0250000000000004"/>
  </r>
  <r>
    <n v="408"/>
    <x v="3"/>
    <s v="0-13-12-b"/>
    <n v="9"/>
    <n v="5.54"/>
    <n v="1"/>
    <n v="10"/>
    <n v="53.58"/>
    <n v="11.83"/>
    <n v="12"/>
    <n v="0"/>
    <n v="-4.03"/>
    <n v="5.9530000000000003"/>
  </r>
  <r>
    <n v="409"/>
    <x v="4"/>
    <s v="0-13-12-b"/>
    <n v="4"/>
    <n v="1.53"/>
    <n v="1"/>
    <n v="5"/>
    <n v="51.11"/>
    <n v="4.84"/>
    <n v="12"/>
    <n v="0"/>
    <n v="-4.6500000000000004"/>
    <n v="12.778"/>
  </r>
  <r>
    <n v="410"/>
    <x v="1"/>
    <s v="0-13-12-b"/>
    <n v="5"/>
    <n v="1.9"/>
    <n v="1"/>
    <n v="6"/>
    <n v="47.31"/>
    <n v="3.81"/>
    <n v="12"/>
    <n v="0"/>
    <n v="-0.95"/>
    <n v="9.4619999999999997"/>
  </r>
  <r>
    <n v="411"/>
    <x v="0"/>
    <s v="0-13-12-b"/>
    <n v="4"/>
    <n v="1.41"/>
    <n v="1"/>
    <n v="5"/>
    <n v="33.96"/>
    <n v="2.7"/>
    <n v="12"/>
    <n v="0"/>
    <n v="-3.13"/>
    <n v="8.49"/>
  </r>
  <r>
    <n v="412"/>
    <x v="3"/>
    <s v="0-13-12-b"/>
    <n v="4"/>
    <n v="1.45"/>
    <n v="1"/>
    <n v="5"/>
    <n v="33.64"/>
    <n v="2.95"/>
    <n v="12"/>
    <n v="0"/>
    <n v="-1.44"/>
    <n v="8.41"/>
  </r>
  <r>
    <n v="413"/>
    <x v="0"/>
    <s v="0-13-12-b"/>
    <n v="1"/>
    <n v="1.48"/>
    <n v="1"/>
    <n v="2"/>
    <n v="11.67"/>
    <n v="1.46"/>
    <n v="12"/>
    <n v="0"/>
    <n v="-47.58"/>
    <n v="11.67"/>
  </r>
  <r>
    <n v="414"/>
    <x v="0"/>
    <s v="0-13-12-b"/>
    <n v="27"/>
    <n v="6.24"/>
    <n v="2"/>
    <n v="29"/>
    <n v="133.75"/>
    <n v="12.37"/>
    <n v="12"/>
    <n v="0"/>
    <n v="-0.33"/>
    <n v="4.7770000000000001"/>
  </r>
  <r>
    <n v="415"/>
    <x v="1"/>
    <s v="0-13-12-b"/>
    <n v="114"/>
    <n v="7.3"/>
    <n v="4"/>
    <n v="118"/>
    <n v="345.3"/>
    <n v="47.53"/>
    <n v="12"/>
    <n v="0"/>
    <n v="-0.28249999999999997"/>
    <n v="2.9510000000000001"/>
  </r>
  <r>
    <n v="416"/>
    <x v="0"/>
    <s v="0-13-12-b"/>
    <n v="10"/>
    <n v="5.18"/>
    <n v="1"/>
    <n v="11"/>
    <n v="83.67"/>
    <n v="7.71"/>
    <n v="12"/>
    <n v="0"/>
    <n v="-1.03"/>
    <n v="8.3670000000000009"/>
  </r>
  <r>
    <n v="417"/>
    <x v="3"/>
    <s v="0-13-12-b"/>
    <n v="107"/>
    <n v="6.27"/>
    <n v="4"/>
    <n v="111"/>
    <n v="328.09"/>
    <n v="46.29"/>
    <n v="12"/>
    <n v="0"/>
    <n v="-0.29499999999999998"/>
    <n v="2.9830000000000001"/>
  </r>
  <r>
    <n v="418"/>
    <x v="1"/>
    <s v="0-13-12-b"/>
    <n v="42"/>
    <n v="6.19"/>
    <n v="5"/>
    <n v="47"/>
    <n v="162.1"/>
    <n v="53.33"/>
    <n v="12"/>
    <n v="0"/>
    <n v="-4.1360000000000001"/>
    <n v="3.524"/>
  </r>
  <r>
    <n v="419"/>
    <x v="2"/>
    <s v="0-13-12-b"/>
    <n v="69"/>
    <n v="6.4"/>
    <n v="6"/>
    <n v="75"/>
    <n v="229.62"/>
    <n v="64.88"/>
    <n v="12"/>
    <n v="0"/>
    <n v="-1.9166666666666701"/>
    <n v="3.1030000000000002"/>
  </r>
  <r>
    <n v="420"/>
    <x v="0"/>
    <s v="0-13-12-b"/>
    <n v="34"/>
    <n v="5.73"/>
    <n v="3"/>
    <n v="37"/>
    <n v="165.88"/>
    <n v="32.630000000000003"/>
    <n v="12"/>
    <n v="0"/>
    <n v="-2.4500000000000002"/>
    <n v="4.6079999999999997"/>
  </r>
  <r>
    <n v="421"/>
    <x v="3"/>
    <s v="0-13-12-b"/>
    <n v="42"/>
    <n v="5.38"/>
    <n v="5"/>
    <n v="47"/>
    <n v="162.32"/>
    <n v="53.69"/>
    <n v="12"/>
    <n v="0"/>
    <n v="-4.13"/>
    <n v="3.5289999999999999"/>
  </r>
  <r>
    <n v="422"/>
    <x v="4"/>
    <s v="0-13-12-b"/>
    <n v="51"/>
    <n v="5.39"/>
    <n v="5"/>
    <n v="56"/>
    <n v="206.39"/>
    <n v="57.1"/>
    <n v="12"/>
    <n v="0"/>
    <n v="-4.0780000000000003"/>
    <n v="3.7530000000000001"/>
  </r>
  <r>
    <n v="423"/>
    <x v="1"/>
    <s v="0-13-12-b"/>
    <n v="7"/>
    <n v="4.74"/>
    <n v="1"/>
    <n v="8"/>
    <n v="56.34"/>
    <n v="4.13"/>
    <n v="12"/>
    <n v="0"/>
    <n v="-0.51"/>
    <n v="8.0489999999999995"/>
  </r>
  <r>
    <n v="424"/>
    <x v="3"/>
    <s v="0-13-12-b"/>
    <n v="28"/>
    <n v="5.51"/>
    <n v="2"/>
    <n v="30"/>
    <n v="140.28"/>
    <n v="17.78"/>
    <n v="12"/>
    <n v="0"/>
    <n v="-1.7849999999999999"/>
    <n v="4.8369999999999997"/>
  </r>
  <r>
    <n v="425"/>
    <x v="1"/>
    <s v="0-13-12-b"/>
    <n v="25"/>
    <n v="5.79"/>
    <n v="2"/>
    <n v="27"/>
    <n v="140.35"/>
    <n v="18.96"/>
    <n v="12"/>
    <n v="0"/>
    <n v="-1.7450000000000001"/>
    <n v="5.3979999999999997"/>
  </r>
  <r>
    <n v="426"/>
    <x v="2"/>
    <s v="0-13-12-b"/>
    <n v="24"/>
    <n v="5.98"/>
    <n v="2"/>
    <n v="26"/>
    <n v="153.51"/>
    <n v="13.63"/>
    <n v="12"/>
    <n v="0"/>
    <n v="-0.505"/>
    <n v="6.14"/>
  </r>
  <r>
    <n v="427"/>
    <x v="5"/>
    <s v="0-13-12-b"/>
    <n v="1"/>
    <n v="1.52"/>
    <n v="1"/>
    <n v="2"/>
    <n v="15.36"/>
    <n v="0.91"/>
    <n v="12"/>
    <n v="0"/>
    <n v="-42.07"/>
    <n v="15.36"/>
  </r>
  <r>
    <n v="428"/>
    <x v="3"/>
    <s v="0-13-12-b"/>
    <n v="25"/>
    <n v="5.74"/>
    <n v="2"/>
    <n v="27"/>
    <n v="140.35"/>
    <n v="16.96"/>
    <n v="12"/>
    <n v="0"/>
    <n v="-1.2050000000000001"/>
    <n v="5.3979999999999997"/>
  </r>
  <r>
    <n v="429"/>
    <x v="4"/>
    <s v="0-13-12-b"/>
    <n v="27"/>
    <n v="5.59"/>
    <n v="2"/>
    <n v="29"/>
    <n v="132.34"/>
    <n v="20"/>
    <n v="12"/>
    <n v="0"/>
    <n v="-0.245"/>
    <n v="4.726"/>
  </r>
  <r>
    <n v="430"/>
    <x v="6"/>
    <s v="0-13-12-b"/>
    <n v="11"/>
    <n v="4.8099999999999996"/>
    <n v="1"/>
    <n v="12"/>
    <n v="99.94"/>
    <n v="7.41"/>
    <n v="12"/>
    <n v="0"/>
    <n v="-0.27"/>
    <n v="9.0850000000000009"/>
  </r>
  <r>
    <n v="431"/>
    <x v="1"/>
    <s v="0-13-12-b"/>
    <n v="5"/>
    <n v="1.59"/>
    <n v="1"/>
    <n v="6"/>
    <n v="86.02"/>
    <n v="9.23"/>
    <n v="12"/>
    <n v="0"/>
    <n v="-5.91"/>
    <n v="17.204000000000001"/>
  </r>
  <r>
    <n v="432"/>
    <x v="2"/>
    <s v="0-13-12-b"/>
    <n v="1"/>
    <n v="1.59"/>
    <n v="1"/>
    <n v="2"/>
    <n v="27.77"/>
    <n v="2.42"/>
    <n v="12"/>
    <n v="0"/>
    <n v="-46.06"/>
    <n v="27.77"/>
  </r>
  <r>
    <n v="433"/>
    <x v="5"/>
    <s v="0-13-12-b"/>
    <n v="1"/>
    <n v="1.96"/>
    <n v="1"/>
    <n v="2"/>
    <n v="16.05"/>
    <n v="1.93"/>
    <n v="12"/>
    <n v="0"/>
    <n v="-48.56"/>
    <n v="16.05"/>
  </r>
  <r>
    <n v="434"/>
    <x v="0"/>
    <s v="0-13-12-b"/>
    <n v="5"/>
    <n v="2.13"/>
    <n v="1"/>
    <n v="6"/>
    <n v="49.56"/>
    <n v="7.73"/>
    <n v="12"/>
    <n v="0"/>
    <n v="-6.05"/>
    <n v="9.9120000000000008"/>
  </r>
  <r>
    <n v="435"/>
    <x v="3"/>
    <s v="0-13-12-b"/>
    <n v="2"/>
    <n v="1.47"/>
    <n v="1"/>
    <n v="3"/>
    <n v="26.02"/>
    <n v="3.86"/>
    <n v="12"/>
    <n v="0"/>
    <n v="-6.42"/>
    <n v="13.01"/>
  </r>
  <r>
    <n v="436"/>
    <x v="4"/>
    <s v="0-13-12-b"/>
    <n v="11"/>
    <n v="4.79"/>
    <n v="2"/>
    <n v="13"/>
    <n v="89.91"/>
    <n v="17.34"/>
    <n v="12"/>
    <n v="0"/>
    <n v="-5.99"/>
    <n v="7.4930000000000003"/>
  </r>
  <r>
    <n v="437"/>
    <x v="6"/>
    <s v="0-13-12-b"/>
    <n v="3"/>
    <n v="1.52"/>
    <n v="1"/>
    <n v="4"/>
    <n v="40.14"/>
    <n v="5.69"/>
    <n v="12"/>
    <n v="0"/>
    <n v="-6.25"/>
    <n v="13.38"/>
  </r>
  <r>
    <n v="438"/>
    <x v="1"/>
    <s v="0-13-12-b"/>
    <n v="20"/>
    <n v="6.1"/>
    <n v="2"/>
    <n v="22"/>
    <n v="106.32"/>
    <n v="12.55"/>
    <n v="12"/>
    <n v="0"/>
    <n v="-1.165"/>
    <n v="5.0629999999999997"/>
  </r>
  <r>
    <n v="439"/>
    <x v="2"/>
    <s v="0-13-12-b"/>
    <n v="4"/>
    <n v="1.53"/>
    <n v="1"/>
    <n v="5"/>
    <n v="29.11"/>
    <n v="2.4700000000000002"/>
    <n v="12"/>
    <n v="0"/>
    <n v="-1.1100000000000001"/>
    <n v="7.2779999999999996"/>
  </r>
  <r>
    <n v="440"/>
    <x v="0"/>
    <s v="0-13-12-b"/>
    <n v="1"/>
    <n v="2.15"/>
    <n v="1"/>
    <n v="2"/>
    <n v="32"/>
    <n v="1.75"/>
    <n v="12"/>
    <n v="0"/>
    <n v="-42.86"/>
    <n v="32"/>
  </r>
  <r>
    <n v="441"/>
    <x v="3"/>
    <s v="0-13-12-b"/>
    <n v="20"/>
    <n v="5.81"/>
    <n v="2"/>
    <n v="22"/>
    <n v="106.32"/>
    <n v="14.47"/>
    <n v="12"/>
    <n v="0"/>
    <n v="-1.4950000000000001"/>
    <n v="5.0629999999999997"/>
  </r>
  <r>
    <n v="442"/>
    <x v="1"/>
    <s v="0-13-12-b"/>
    <n v="27"/>
    <n v="5.98"/>
    <n v="2"/>
    <n v="29"/>
    <n v="189.05"/>
    <n v="14.01"/>
    <n v="12"/>
    <n v="0"/>
    <n v="-0.30499999999999999"/>
    <n v="6.7519999999999998"/>
  </r>
  <r>
    <n v="443"/>
    <x v="2"/>
    <s v="0-13-12-b"/>
    <n v="1"/>
    <n v="1.69"/>
    <n v="1"/>
    <n v="2"/>
    <n v="23.05"/>
    <n v="0.63"/>
    <n v="12"/>
    <n v="0"/>
    <n v="-43.49"/>
    <n v="23.05"/>
  </r>
  <r>
    <n v="444"/>
    <x v="0"/>
    <s v="0-13-12-b"/>
    <n v="7"/>
    <n v="5.31"/>
    <n v="1"/>
    <n v="8"/>
    <n v="65.819999999999993"/>
    <n v="3.76"/>
    <n v="12"/>
    <n v="0"/>
    <n v="-0.57999999999999996"/>
    <n v="9.4030000000000005"/>
  </r>
  <r>
    <n v="445"/>
    <x v="3"/>
    <s v="0-13-12-b"/>
    <n v="16"/>
    <n v="6.07"/>
    <n v="1"/>
    <n v="17"/>
    <n v="113.74"/>
    <n v="8.83"/>
    <n v="12"/>
    <n v="0"/>
    <n v="-0.14000000000000001"/>
    <n v="7.109"/>
  </r>
  <r>
    <n v="446"/>
    <x v="2"/>
    <s v="0-13-12-b"/>
    <n v="16"/>
    <n v="5.71"/>
    <n v="2"/>
    <n v="18"/>
    <n v="68.5"/>
    <n v="19.989999999999998"/>
    <n v="12"/>
    <n v="0"/>
    <n v="-4.18"/>
    <n v="4.0289999999999999"/>
  </r>
  <r>
    <n v="447"/>
    <x v="0"/>
    <s v="0-13-12-b"/>
    <n v="38"/>
    <n v="6.04"/>
    <n v="4"/>
    <n v="42"/>
    <n v="153.47"/>
    <n v="41.62"/>
    <n v="12"/>
    <n v="0"/>
    <n v="-2.8975"/>
    <n v="3.7429999999999999"/>
  </r>
  <r>
    <n v="448"/>
    <x v="4"/>
    <s v="0-13-12-b"/>
    <n v="19"/>
    <n v="5.86"/>
    <n v="1"/>
    <n v="20"/>
    <n v="103.89"/>
    <n v="11.97"/>
    <n v="12"/>
    <n v="0"/>
    <n v="-0.7"/>
    <n v="5.468"/>
  </r>
  <r>
    <n v="449"/>
    <x v="1"/>
    <s v="0-13-12-b"/>
    <n v="21"/>
    <n v="5.88"/>
    <n v="2"/>
    <n v="23"/>
    <n v="122.92"/>
    <n v="21.79"/>
    <n v="12"/>
    <n v="0"/>
    <n v="-3.28"/>
    <n v="5.5869999999999997"/>
  </r>
  <r>
    <n v="450"/>
    <x v="2"/>
    <s v="0-13-12-b"/>
    <n v="63"/>
    <n v="5.97"/>
    <n v="5"/>
    <n v="68"/>
    <n v="239.3"/>
    <n v="59.84"/>
    <n v="12"/>
    <n v="0"/>
    <n v="-2.6120000000000001"/>
    <n v="3.5720000000000001"/>
  </r>
  <r>
    <n v="451"/>
    <x v="0"/>
    <s v="0-13-12-b"/>
    <n v="6"/>
    <n v="5.37"/>
    <n v="1"/>
    <n v="7"/>
    <n v="57.69"/>
    <n v="8.5"/>
    <n v="12"/>
    <n v="0"/>
    <n v="-4.33"/>
    <n v="9.6150000000000002"/>
  </r>
  <r>
    <n v="452"/>
    <x v="3"/>
    <s v="0-13-12-b"/>
    <n v="21"/>
    <n v="5.55"/>
    <n v="2"/>
    <n v="23"/>
    <n v="122.92"/>
    <n v="18.87"/>
    <n v="12"/>
    <n v="0"/>
    <n v="-2.57"/>
    <n v="5.5869999999999997"/>
  </r>
  <r>
    <n v="453"/>
    <x v="4"/>
    <s v="0-13-12-b"/>
    <n v="53"/>
    <n v="5.27"/>
    <n v="5"/>
    <n v="58"/>
    <n v="226.49"/>
    <n v="55.13"/>
    <n v="12"/>
    <n v="0"/>
    <n v="-3.6139999999999999"/>
    <n v="3.9740000000000002"/>
  </r>
  <r>
    <n v="454"/>
    <x v="1"/>
    <s v="0-13-12-b"/>
    <n v="16"/>
    <n v="6.02"/>
    <n v="1"/>
    <n v="17"/>
    <n v="134.51"/>
    <n v="10.63"/>
    <n v="12"/>
    <n v="0"/>
    <n v="-0.37"/>
    <n v="8.407"/>
  </r>
  <r>
    <n v="455"/>
    <x v="0"/>
    <s v="0-13-12-b"/>
    <n v="10"/>
    <n v="4.76"/>
    <n v="1"/>
    <n v="11"/>
    <n v="68.349999999999994"/>
    <n v="5.45"/>
    <n v="12"/>
    <n v="0"/>
    <n v="-0.4"/>
    <n v="6.835"/>
  </r>
  <r>
    <n v="456"/>
    <x v="3"/>
    <s v="0-13-12-b"/>
    <n v="17"/>
    <n v="6.74"/>
    <n v="1"/>
    <n v="18"/>
    <n v="103.31"/>
    <n v="11.61"/>
    <n v="12"/>
    <n v="0"/>
    <n v="-0.72"/>
    <n v="6.077"/>
  </r>
  <r>
    <n v="457"/>
    <x v="1"/>
    <s v="0-13-12-b"/>
    <n v="29"/>
    <n v="5.56"/>
    <n v="2"/>
    <n v="31"/>
    <n v="144.63"/>
    <n v="12.86"/>
    <n v="12"/>
    <n v="0"/>
    <n v="-0.315"/>
    <n v="4.8209999999999997"/>
  </r>
  <r>
    <n v="458"/>
    <x v="0"/>
    <s v="0-13-12-b"/>
    <n v="19"/>
    <n v="5.49"/>
    <n v="1"/>
    <n v="20"/>
    <n v="96.66"/>
    <n v="8.7899999999999991"/>
    <n v="12"/>
    <n v="0"/>
    <n v="-0.1"/>
    <n v="5.0869999999999997"/>
  </r>
  <r>
    <n v="459"/>
    <x v="3"/>
    <s v="0-13-12-b"/>
    <n v="27"/>
    <n v="5.53"/>
    <n v="2"/>
    <n v="29"/>
    <n v="122.92"/>
    <n v="13.07"/>
    <n v="12"/>
    <n v="0"/>
    <n v="-0.71499999999999997"/>
    <n v="4.3899999999999997"/>
  </r>
  <r>
    <n v="460"/>
    <x v="1"/>
    <s v="0-13-12-b"/>
    <n v="37"/>
    <n v="6.51"/>
    <n v="4"/>
    <n v="41"/>
    <n v="170.22"/>
    <n v="43.78"/>
    <n v="12"/>
    <n v="0"/>
    <n v="-3.7025000000000001"/>
    <n v="4.2560000000000002"/>
  </r>
  <r>
    <n v="461"/>
    <x v="3"/>
    <s v="0-13-12-b"/>
    <n v="37"/>
    <n v="5.48"/>
    <n v="4"/>
    <n v="41"/>
    <n v="170.22"/>
    <n v="44.11"/>
    <n v="12"/>
    <n v="0"/>
    <n v="-4.1124999999999998"/>
    <n v="4.2560000000000002"/>
  </r>
  <r>
    <n v="462"/>
    <x v="2"/>
    <s v="0-13-12-b"/>
    <n v="2"/>
    <n v="1.83"/>
    <n v="1"/>
    <n v="3"/>
    <n v="20.14"/>
    <n v="1.19"/>
    <n v="12"/>
    <n v="0"/>
    <n v="-0.77"/>
    <n v="10.07"/>
  </r>
  <r>
    <n v="463"/>
    <x v="0"/>
    <s v="0-13-12-b"/>
    <n v="28"/>
    <n v="6.3"/>
    <n v="2"/>
    <n v="30"/>
    <n v="124.99"/>
    <n v="11.98"/>
    <n v="12"/>
    <n v="0"/>
    <n v="-0.55500000000000005"/>
    <n v="4.3099999999999996"/>
  </r>
  <r>
    <n v="464"/>
    <x v="3"/>
    <s v="0-13-12-b"/>
    <n v="6"/>
    <n v="5.47"/>
    <n v="1"/>
    <n v="7"/>
    <n v="35.78"/>
    <n v="5.8"/>
    <n v="12"/>
    <n v="0"/>
    <n v="-2.86"/>
    <n v="5.9630000000000001"/>
  </r>
  <r>
    <n v="465"/>
    <x v="4"/>
    <s v="0-13-12-b"/>
    <n v="32"/>
    <n v="5.83"/>
    <n v="2"/>
    <n v="34"/>
    <n v="133.13999999999999"/>
    <n v="12.73"/>
    <n v="12"/>
    <n v="0"/>
    <n v="-0.32"/>
    <n v="4.0350000000000001"/>
  </r>
  <r>
    <n v="466"/>
    <x v="1"/>
    <s v="0-13-12-b"/>
    <n v="25"/>
    <n v="6.01"/>
    <n v="2"/>
    <n v="27"/>
    <n v="123.49"/>
    <n v="14.89"/>
    <n v="12"/>
    <n v="0"/>
    <n v="-0.65500000000000003"/>
    <n v="4.75"/>
  </r>
  <r>
    <n v="467"/>
    <x v="0"/>
    <s v="0-13-12-b"/>
    <n v="21"/>
    <n v="5.71"/>
    <n v="1"/>
    <n v="22"/>
    <n v="116.55"/>
    <n v="10.55"/>
    <n v="12"/>
    <n v="0"/>
    <n v="-0.01"/>
    <n v="5.55"/>
  </r>
  <r>
    <n v="468"/>
    <x v="3"/>
    <s v="0-13-12-b"/>
    <n v="34"/>
    <n v="5.64"/>
    <n v="2"/>
    <n v="36"/>
    <n v="162.80000000000001"/>
    <n v="21.36"/>
    <n v="12"/>
    <n v="0"/>
    <n v="-1.01"/>
    <n v="4.6509999999999998"/>
  </r>
  <r>
    <n v="469"/>
    <x v="1"/>
    <s v="0-13-12-b"/>
    <n v="2"/>
    <n v="1.95"/>
    <n v="1"/>
    <n v="3"/>
    <n v="10.039999999999999"/>
    <n v="2.67"/>
    <n v="12"/>
    <n v="0"/>
    <n v="-6.46"/>
    <n v="5.0199999999999996"/>
  </r>
  <r>
    <n v="470"/>
    <x v="3"/>
    <s v="0-13-12-b"/>
    <n v="19"/>
    <n v="5.74"/>
    <n v="1"/>
    <n v="20"/>
    <n v="82.44"/>
    <n v="11.38"/>
    <n v="12"/>
    <n v="0"/>
    <n v="-0.74"/>
    <n v="4.3390000000000004"/>
  </r>
  <r>
    <n v="471"/>
    <x v="1"/>
    <s v="0-13-12-b"/>
    <n v="6"/>
    <n v="4.71"/>
    <n v="1"/>
    <n v="7"/>
    <n v="88.22"/>
    <n v="6.98"/>
    <n v="12"/>
    <n v="0"/>
    <n v="-2.79"/>
    <n v="14.702999999999999"/>
  </r>
  <r>
    <n v="472"/>
    <x v="3"/>
    <s v="0-13-12-b"/>
    <n v="1"/>
    <n v="1.51"/>
    <n v="1"/>
    <n v="2"/>
    <n v="10.95"/>
    <n v="1.56"/>
    <n v="12"/>
    <n v="0"/>
    <n v="-47.08"/>
    <n v="10.95"/>
  </r>
  <r>
    <n v="473"/>
    <x v="1"/>
    <s v="0-13-12-b"/>
    <n v="1"/>
    <n v="2.16"/>
    <n v="1"/>
    <n v="2"/>
    <n v="48.87"/>
    <n v="1.31"/>
    <n v="12"/>
    <n v="0"/>
    <n v="-40.07"/>
    <n v="48.87"/>
  </r>
  <r>
    <n v="474"/>
    <x v="0"/>
    <s v="0-13-12-b"/>
    <n v="7"/>
    <n v="5.21"/>
    <n v="1"/>
    <n v="8"/>
    <n v="88.63"/>
    <n v="4.75"/>
    <n v="12"/>
    <n v="0"/>
    <n v="-0.5"/>
    <n v="12.661"/>
  </r>
  <r>
    <n v="475"/>
    <x v="4"/>
    <s v="0-13-12-b"/>
    <n v="5"/>
    <n v="2.0699999999999998"/>
    <n v="1"/>
    <n v="6"/>
    <n v="76.3"/>
    <n v="7.89"/>
    <n v="12"/>
    <n v="0"/>
    <n v="-4.4400000000000004"/>
    <n v="15.26"/>
  </r>
  <r>
    <n v="476"/>
    <x v="0"/>
    <s v="0-13-12-b"/>
    <n v="16"/>
    <n v="5.42"/>
    <n v="1"/>
    <n v="17"/>
    <n v="100.14"/>
    <n v="8.92"/>
    <n v="12"/>
    <n v="0"/>
    <n v="-0.1"/>
    <n v="6.2590000000000003"/>
  </r>
  <r>
    <n v="477"/>
    <x v="3"/>
    <s v="0-13-12-b"/>
    <n v="2"/>
    <n v="1.99"/>
    <n v="1"/>
    <n v="3"/>
    <n v="38.49"/>
    <n v="2.64"/>
    <n v="12"/>
    <n v="0"/>
    <n v="-1.54"/>
    <n v="19.245000000000001"/>
  </r>
  <r>
    <n v="478"/>
    <x v="1"/>
    <s v="0-13-12-b"/>
    <n v="2"/>
    <n v="1.61"/>
    <n v="1"/>
    <n v="3"/>
    <n v="50.7"/>
    <n v="2.04"/>
    <n v="12"/>
    <n v="0"/>
    <n v="-1.1200000000000001"/>
    <n v="25.35"/>
  </r>
  <r>
    <n v="479"/>
    <x v="0"/>
    <s v="0-13-12-b"/>
    <n v="1"/>
    <n v="1.54"/>
    <n v="1"/>
    <n v="2"/>
    <n v="26.74"/>
    <n v="1.29"/>
    <n v="12"/>
    <n v="0"/>
    <n v="-40.15"/>
    <n v="26.74"/>
  </r>
  <r>
    <n v="480"/>
    <x v="3"/>
    <s v="0-13-12-b"/>
    <n v="1"/>
    <n v="1.71"/>
    <n v="1"/>
    <n v="2"/>
    <n v="14.74"/>
    <n v="0.75"/>
    <n v="12"/>
    <n v="0"/>
    <n v="-44.47"/>
    <n v="14.74"/>
  </r>
  <r>
    <n v="481"/>
    <x v="4"/>
    <s v="0-13-12-b"/>
    <n v="16"/>
    <n v="5.82"/>
    <n v="1"/>
    <n v="17"/>
    <n v="105.39"/>
    <n v="9.9700000000000006"/>
    <n v="12"/>
    <n v="0"/>
    <n v="-0.04"/>
    <n v="6.5869999999999997"/>
  </r>
  <r>
    <n v="482"/>
    <x v="1"/>
    <s v="0-13-12-b"/>
    <n v="3"/>
    <n v="1.96"/>
    <n v="1"/>
    <n v="4"/>
    <n v="40.26"/>
    <n v="2.14"/>
    <n v="12"/>
    <n v="0"/>
    <n v="-1.1200000000000001"/>
    <n v="13.42"/>
  </r>
  <r>
    <n v="483"/>
    <x v="0"/>
    <s v="0-13-12-b"/>
    <n v="6"/>
    <n v="4.97"/>
    <n v="1"/>
    <n v="7"/>
    <n v="40.01"/>
    <n v="3.04"/>
    <n v="12"/>
    <n v="0"/>
    <n v="-0.6"/>
    <n v="6.6680000000000001"/>
  </r>
  <r>
    <n v="484"/>
    <x v="4"/>
    <s v="0-13-12-b"/>
    <n v="26"/>
    <n v="6.05"/>
    <n v="1"/>
    <n v="27"/>
    <n v="135.04"/>
    <n v="12.13"/>
    <n v="12"/>
    <n v="0"/>
    <n v="0.16"/>
    <n v="5.194"/>
  </r>
  <r>
    <n v="485"/>
    <x v="1"/>
    <s v="0-13-12-b"/>
    <n v="19"/>
    <n v="5.75"/>
    <n v="1"/>
    <n v="20"/>
    <n v="101.71"/>
    <n v="9.0299999999999994"/>
    <n v="12"/>
    <n v="0"/>
    <n v="-0.12"/>
    <n v="5.3529999999999998"/>
  </r>
  <r>
    <n v="486"/>
    <x v="0"/>
    <s v="0-13-12-b"/>
    <n v="36"/>
    <n v="5.38"/>
    <n v="2"/>
    <n v="38"/>
    <n v="169.61"/>
    <n v="23.02"/>
    <n v="12"/>
    <n v="0"/>
    <n v="-1.1599999999999999"/>
    <n v="4.5839999999999996"/>
  </r>
  <r>
    <n v="487"/>
    <x v="4"/>
    <s v="0-13-12-b"/>
    <n v="11"/>
    <n v="5.05"/>
    <n v="1"/>
    <n v="12"/>
    <n v="92.87"/>
    <n v="6.36"/>
    <n v="12"/>
    <n v="0"/>
    <n v="-0.33"/>
    <n v="8.4429999999999996"/>
  </r>
  <r>
    <n v="488"/>
    <x v="1"/>
    <s v="0-13-12-b"/>
    <n v="25"/>
    <n v="5.56"/>
    <n v="2"/>
    <n v="27"/>
    <n v="101.48"/>
    <n v="12.42"/>
    <n v="12"/>
    <n v="0"/>
    <n v="-0.95"/>
    <n v="3.903"/>
  </r>
  <r>
    <n v="489"/>
    <x v="0"/>
    <s v="0-13-12-b"/>
    <n v="55"/>
    <n v="5.5"/>
    <n v="2"/>
    <n v="57"/>
    <n v="202.83"/>
    <n v="21.76"/>
    <n v="12"/>
    <n v="0"/>
    <n v="0.06"/>
    <n v="3.6219999999999999"/>
  </r>
  <r>
    <n v="490"/>
    <x v="3"/>
    <s v="0-13-12-b"/>
    <n v="36"/>
    <n v="5.63"/>
    <n v="2"/>
    <n v="38"/>
    <n v="150.05000000000001"/>
    <n v="16.77"/>
    <n v="12"/>
    <n v="0"/>
    <n v="-0.14000000000000001"/>
    <n v="4.0549999999999997"/>
  </r>
  <r>
    <n v="491"/>
    <x v="1"/>
    <s v="0-13-12-b"/>
    <n v="60"/>
    <n v="5.37"/>
    <n v="2"/>
    <n v="62"/>
    <n v="221.77"/>
    <n v="24.72"/>
    <n v="12"/>
    <n v="0"/>
    <n v="0.155"/>
    <n v="3.6360000000000001"/>
  </r>
  <r>
    <n v="492"/>
    <x v="0"/>
    <s v="0-13-12-b"/>
    <n v="13"/>
    <n v="4.71"/>
    <n v="1"/>
    <n v="14"/>
    <n v="92.33"/>
    <n v="7.33"/>
    <n v="12"/>
    <n v="0"/>
    <n v="-0.26"/>
    <n v="7.1020000000000003"/>
  </r>
  <r>
    <n v="493"/>
    <x v="3"/>
    <s v="0-13-12-b"/>
    <n v="19"/>
    <n v="5.72"/>
    <n v="1"/>
    <n v="20"/>
    <n v="112.26"/>
    <n v="9.61"/>
    <n v="12"/>
    <n v="0"/>
    <n v="-0.05"/>
    <n v="5.9080000000000004"/>
  </r>
  <r>
    <n v="494"/>
    <x v="0"/>
    <s v="0-13-12-b"/>
    <n v="1"/>
    <n v="1.74"/>
    <n v="1"/>
    <n v="2"/>
    <n v="20.16"/>
    <n v="1.02"/>
    <n v="12"/>
    <n v="0"/>
    <n v="-43.14"/>
    <n v="20.16"/>
  </r>
  <r>
    <n v="495"/>
    <x v="4"/>
    <s v="0-13-12-b"/>
    <n v="10"/>
    <n v="4.7"/>
    <n v="1"/>
    <n v="11"/>
    <n v="63.16"/>
    <n v="4.5999999999999996"/>
    <n v="12"/>
    <n v="0"/>
    <n v="-0.46"/>
    <n v="6.3159999999999998"/>
  </r>
  <r>
    <n v="496"/>
    <x v="1"/>
    <s v="0-13-12-b"/>
    <n v="15"/>
    <n v="5.53"/>
    <n v="2"/>
    <n v="17"/>
    <n v="119.94"/>
    <n v="13.39"/>
    <n v="12"/>
    <n v="0"/>
    <n v="-3.2149999999999999"/>
    <n v="7.4960000000000004"/>
  </r>
  <r>
    <n v="497"/>
    <x v="2"/>
    <s v="0-13-12-b"/>
    <n v="12"/>
    <n v="4.8"/>
    <n v="1"/>
    <n v="13"/>
    <n v="63.79"/>
    <n v="7.83"/>
    <n v="12"/>
    <n v="0"/>
    <n v="-4.3600000000000003"/>
    <n v="5.3159999999999998"/>
  </r>
  <r>
    <n v="498"/>
    <x v="5"/>
    <s v="0-13-12-b"/>
    <n v="10"/>
    <n v="4.8899999999999997"/>
    <n v="1"/>
    <n v="11"/>
    <n v="82.35"/>
    <n v="10.33"/>
    <n v="12"/>
    <n v="0"/>
    <n v="-2.5"/>
    <n v="8.2349999999999994"/>
  </r>
  <r>
    <n v="499"/>
    <x v="0"/>
    <s v="0-13-12-b"/>
    <n v="14"/>
    <n v="5.48"/>
    <n v="2"/>
    <n v="16"/>
    <n v="79.900000000000006"/>
    <n v="13.51"/>
    <n v="12"/>
    <n v="0"/>
    <n v="-2.7850000000000001"/>
    <n v="5.327"/>
  </r>
  <r>
    <n v="500"/>
    <x v="3"/>
    <s v="0-13-12-b"/>
    <n v="10"/>
    <n v="4.8099999999999996"/>
    <n v="1"/>
    <n v="11"/>
    <n v="101.81"/>
    <n v="8.66"/>
    <n v="12"/>
    <n v="0"/>
    <n v="-4.29"/>
    <n v="10.180999999999999"/>
  </r>
  <r>
    <n v="501"/>
    <x v="4"/>
    <s v="0-13-12-b"/>
    <n v="37"/>
    <n v="5.86"/>
    <n v="2"/>
    <n v="39"/>
    <n v="143.19999999999999"/>
    <n v="17.79"/>
    <n v="12"/>
    <n v="0"/>
    <n v="-0.52"/>
    <n v="3.7679999999999998"/>
  </r>
  <r>
    <n v="502"/>
    <x v="6"/>
    <s v="0-13-12-b"/>
    <n v="14"/>
    <n v="5.73"/>
    <n v="1"/>
    <n v="15"/>
    <n v="71.599999999999994"/>
    <n v="8.8000000000000007"/>
    <n v="12"/>
    <n v="0"/>
    <n v="-4.28"/>
    <n v="5.1139999999999999"/>
  </r>
  <r>
    <n v="503"/>
    <x v="1"/>
    <s v="0-13-12-b"/>
    <n v="16"/>
    <n v="5.7"/>
    <n v="1"/>
    <n v="17"/>
    <n v="115.27"/>
    <n v="8.64"/>
    <n v="12"/>
    <n v="0"/>
    <n v="-0.13"/>
    <n v="7.2039999999999997"/>
  </r>
  <r>
    <n v="504"/>
    <x v="0"/>
    <s v="0-13-12-b"/>
    <n v="16"/>
    <n v="5.59"/>
    <n v="1"/>
    <n v="17"/>
    <n v="104.78"/>
    <n v="8.6199999999999992"/>
    <n v="12"/>
    <n v="0"/>
    <n v="-0.16"/>
    <n v="6.5490000000000004"/>
  </r>
  <r>
    <n v="505"/>
    <x v="3"/>
    <s v="0-13-12-b"/>
    <n v="34"/>
    <n v="5.54"/>
    <n v="2"/>
    <n v="36"/>
    <n v="168.6"/>
    <n v="15.52"/>
    <n v="12"/>
    <n v="0"/>
    <n v="-0.21"/>
    <n v="4.8170000000000002"/>
  </r>
  <r>
    <n v="506"/>
    <x v="4"/>
    <s v="0-13-12-b"/>
    <n v="9"/>
    <n v="4.9000000000000004"/>
    <n v="1"/>
    <n v="10"/>
    <n v="97.13"/>
    <n v="6.07"/>
    <n v="12"/>
    <n v="0"/>
    <n v="-0.34"/>
    <n v="10.792"/>
  </r>
  <r>
    <n v="507"/>
    <x v="1"/>
    <s v="0-13-12-b"/>
    <n v="50"/>
    <n v="5.66"/>
    <n v="5"/>
    <n v="55"/>
    <n v="181.79"/>
    <n v="60.12"/>
    <n v="12"/>
    <n v="0"/>
    <n v="-3.024"/>
    <n v="3.3660000000000001"/>
  </r>
  <r>
    <n v="508"/>
    <x v="2"/>
    <s v="0-13-12-b"/>
    <n v="45"/>
    <n v="5.82"/>
    <n v="4"/>
    <n v="49"/>
    <n v="202.37"/>
    <n v="45.95"/>
    <n v="12"/>
    <n v="0"/>
    <n v="-3.34"/>
    <n v="4.2160000000000002"/>
  </r>
  <r>
    <n v="509"/>
    <x v="0"/>
    <s v="0-13-12-b"/>
    <n v="78"/>
    <n v="6.26"/>
    <n v="5"/>
    <n v="83"/>
    <n v="250.45"/>
    <n v="57.29"/>
    <n v="12"/>
    <n v="0"/>
    <n v="-3.0680000000000001"/>
    <n v="3.0539999999999998"/>
  </r>
  <r>
    <n v="510"/>
    <x v="3"/>
    <s v="0-13-12-b"/>
    <n v="49"/>
    <n v="5.5"/>
    <n v="5"/>
    <n v="54"/>
    <n v="182.92"/>
    <n v="60.36"/>
    <n v="12"/>
    <n v="0"/>
    <n v="-3.6880000000000002"/>
    <n v="3.4510000000000001"/>
  </r>
  <r>
    <n v="511"/>
    <x v="4"/>
    <s v="0-13-12-b"/>
    <n v="19"/>
    <n v="6.42"/>
    <n v="2"/>
    <n v="21"/>
    <n v="125.38"/>
    <n v="21.36"/>
    <n v="12"/>
    <n v="0"/>
    <n v="-4.1500000000000004"/>
    <n v="6.2690000000000001"/>
  </r>
  <r>
    <n v="512"/>
    <x v="2"/>
    <s v="0-13-12-b"/>
    <n v="3"/>
    <n v="1.5"/>
    <n v="1"/>
    <n v="4"/>
    <n v="28.58"/>
    <n v="4.25"/>
    <n v="12"/>
    <n v="0"/>
    <n v="-4.66"/>
    <n v="9.5269999999999992"/>
  </r>
  <r>
    <n v="513"/>
    <x v="3"/>
    <s v="0-13-12-b"/>
    <n v="9"/>
    <n v="4.95"/>
    <n v="1"/>
    <n v="10"/>
    <n v="55.45"/>
    <n v="7.4"/>
    <n v="12"/>
    <n v="0"/>
    <n v="-1.07"/>
    <n v="6.1609999999999996"/>
  </r>
  <r>
    <n v="514"/>
    <x v="4"/>
    <s v="0-13-12-b"/>
    <n v="1"/>
    <n v="1.51"/>
    <n v="1"/>
    <n v="2"/>
    <n v="28.69"/>
    <n v="1.62"/>
    <n v="12"/>
    <n v="0"/>
    <n v="-43.44"/>
    <n v="28.69"/>
  </r>
  <r>
    <n v="515"/>
    <x v="0"/>
    <s v="0-13-12-b"/>
    <n v="13"/>
    <n v="5.32"/>
    <n v="1"/>
    <n v="14"/>
    <n v="129.43"/>
    <n v="8.01"/>
    <n v="12"/>
    <n v="0"/>
    <n v="-0.18"/>
    <n v="9.9559999999999995"/>
  </r>
  <r>
    <n v="516"/>
    <x v="6"/>
    <s v="0-13-12-b"/>
    <n v="5"/>
    <n v="1.62"/>
    <n v="1"/>
    <n v="6"/>
    <n v="30.56"/>
    <n v="2.62"/>
    <n v="12"/>
    <n v="0"/>
    <n v="-0.63"/>
    <n v="6.1120000000000001"/>
  </r>
  <r>
    <n v="517"/>
    <x v="1"/>
    <s v="0-13-12-b"/>
    <n v="12"/>
    <n v="5.13"/>
    <n v="1"/>
    <n v="13"/>
    <n v="98.47"/>
    <n v="6.04"/>
    <n v="12"/>
    <n v="0"/>
    <n v="-0.34"/>
    <n v="8.2059999999999995"/>
  </r>
  <r>
    <n v="518"/>
    <x v="0"/>
    <s v="0-13-12-b"/>
    <n v="12"/>
    <n v="4.82"/>
    <n v="1"/>
    <n v="13"/>
    <n v="103.41"/>
    <n v="6.52"/>
    <n v="12"/>
    <n v="0"/>
    <n v="-0.3"/>
    <n v="8.6180000000000003"/>
  </r>
  <r>
    <n v="519"/>
    <x v="3"/>
    <s v="0-13-12-b"/>
    <n v="22"/>
    <n v="5.85"/>
    <n v="1"/>
    <n v="23"/>
    <n v="114.22"/>
    <n v="10.25"/>
    <n v="12"/>
    <n v="0"/>
    <n v="0.01"/>
    <n v="5.1920000000000002"/>
  </r>
  <r>
    <n v="520"/>
    <x v="1"/>
    <s v="0-13-12-b"/>
    <n v="17"/>
    <n v="6.33"/>
    <n v="2"/>
    <n v="19"/>
    <n v="120.17"/>
    <n v="18.09"/>
    <n v="12"/>
    <n v="0"/>
    <n v="-2.63"/>
    <n v="6.6760000000000002"/>
  </r>
  <r>
    <n v="521"/>
    <x v="0"/>
    <s v="0-13-12-b"/>
    <n v="2"/>
    <n v="1.54"/>
    <n v="1"/>
    <n v="3"/>
    <n v="33.49"/>
    <n v="1.89"/>
    <n v="12"/>
    <n v="0"/>
    <n v="-0.72"/>
    <n v="16.745000000000001"/>
  </r>
  <r>
    <n v="522"/>
    <x v="3"/>
    <s v="0-13-12-b"/>
    <n v="1"/>
    <n v="2.5499999999999998"/>
    <n v="1"/>
    <n v="2"/>
    <n v="8.76"/>
    <n v="1.35"/>
    <n v="12"/>
    <n v="0"/>
    <n v="-48.17"/>
    <n v="8.76"/>
  </r>
  <r>
    <n v="523"/>
    <x v="1"/>
    <s v="0-13-12-b"/>
    <n v="12"/>
    <n v="5.27"/>
    <n v="1"/>
    <n v="13"/>
    <n v="97.43"/>
    <n v="10.34"/>
    <n v="12"/>
    <n v="0"/>
    <n v="-1.26"/>
    <n v="8.1189999999999998"/>
  </r>
  <r>
    <n v="524"/>
    <x v="0"/>
    <s v="0-13-12-b"/>
    <n v="15"/>
    <n v="5.6"/>
    <n v="1"/>
    <n v="16"/>
    <n v="126.49"/>
    <n v="9.56"/>
    <n v="12"/>
    <n v="0"/>
    <n v="-0.49"/>
    <n v="8.4329999999999998"/>
  </r>
  <r>
    <n v="525"/>
    <x v="3"/>
    <s v="0-13-12-b"/>
    <n v="12"/>
    <n v="4.8099999999999996"/>
    <n v="1"/>
    <n v="13"/>
    <n v="97.43"/>
    <n v="11.67"/>
    <n v="12"/>
    <n v="0"/>
    <n v="-1.57"/>
    <n v="8.1189999999999998"/>
  </r>
  <r>
    <n v="526"/>
    <x v="1"/>
    <s v="0-13-12-b"/>
    <n v="13"/>
    <n v="5.59"/>
    <n v="2"/>
    <n v="15"/>
    <n v="67.680000000000007"/>
    <n v="12.63"/>
    <n v="12"/>
    <n v="0"/>
    <n v="-4.49"/>
    <n v="4.8339999999999996"/>
  </r>
  <r>
    <n v="527"/>
    <x v="2"/>
    <s v="0-13-12-b"/>
    <n v="7"/>
    <n v="5.52"/>
    <n v="1"/>
    <n v="8"/>
    <n v="73.36"/>
    <n v="7.99"/>
    <n v="12"/>
    <n v="0"/>
    <n v="-2.69"/>
    <n v="10.48"/>
  </r>
  <r>
    <n v="528"/>
    <x v="5"/>
    <s v="0-13-12-b"/>
    <n v="11"/>
    <n v="5.26"/>
    <n v="1"/>
    <n v="12"/>
    <n v="74.290000000000006"/>
    <n v="7.8"/>
    <n v="12"/>
    <n v="0"/>
    <n v="-1.03"/>
    <n v="6.7539999999999996"/>
  </r>
  <r>
    <n v="529"/>
    <x v="4"/>
    <s v="0-13-12-b"/>
    <n v="5"/>
    <n v="1.94"/>
    <n v="1"/>
    <n v="6"/>
    <n v="35.380000000000003"/>
    <n v="8.4"/>
    <n v="12"/>
    <n v="0"/>
    <n v="-5.98"/>
    <n v="7.0759999999999996"/>
  </r>
  <r>
    <n v="530"/>
    <x v="1"/>
    <s v="0-13-12-b"/>
    <n v="11"/>
    <n v="6.09"/>
    <n v="1"/>
    <n v="12"/>
    <n v="43.59"/>
    <n v="11.64"/>
    <n v="12"/>
    <n v="0"/>
    <n v="0.11"/>
    <n v="3.9630000000000001"/>
  </r>
  <r>
    <n v="531"/>
    <x v="2"/>
    <s v="0-13-12-b"/>
    <n v="5"/>
    <n v="1.64"/>
    <n v="1"/>
    <n v="6"/>
    <n v="22.46"/>
    <n v="2.15"/>
    <n v="12"/>
    <n v="0"/>
    <n v="-0.68"/>
    <n v="4.492"/>
  </r>
  <r>
    <n v="532"/>
    <x v="0"/>
    <s v="0-13-12-b"/>
    <n v="16"/>
    <n v="6.5"/>
    <n v="1"/>
    <n v="17"/>
    <n v="95.15"/>
    <n v="9.76"/>
    <n v="12"/>
    <n v="0"/>
    <n v="-0.86"/>
    <n v="5.9470000000000001"/>
  </r>
  <r>
    <n v="533"/>
    <x v="3"/>
    <s v="0-13-12-b"/>
    <n v="16"/>
    <n v="5.44"/>
    <n v="2"/>
    <n v="18"/>
    <n v="78.040000000000006"/>
    <n v="18.71"/>
    <n v="12"/>
    <n v="0"/>
    <n v="-2.9950000000000001"/>
    <n v="4.5910000000000002"/>
  </r>
  <r>
    <n v="534"/>
    <x v="4"/>
    <s v="0-13-12-b"/>
    <n v="5"/>
    <n v="1.74"/>
    <n v="1"/>
    <n v="6"/>
    <n v="22.46"/>
    <n v="2.15"/>
    <n v="12"/>
    <n v="0"/>
    <n v="-0.68"/>
    <n v="4.492"/>
  </r>
  <r>
    <n v="535"/>
    <x v="2"/>
    <s v="0-13-12-b"/>
    <n v="14"/>
    <n v="5.74"/>
    <n v="1"/>
    <n v="15"/>
    <n v="103.98"/>
    <n v="8.0500000000000007"/>
    <n v="12"/>
    <n v="0"/>
    <n v="-0.6"/>
    <n v="7.4269999999999996"/>
  </r>
  <r>
    <n v="536"/>
    <x v="4"/>
    <s v="0-13-12-b"/>
    <n v="1"/>
    <n v="1.82"/>
    <n v="1"/>
    <n v="2"/>
    <n v="21.03"/>
    <n v="0.75"/>
    <n v="12"/>
    <n v="0"/>
    <n v="-42.9"/>
    <n v="21.03"/>
  </r>
  <r>
    <n v="537"/>
    <x v="6"/>
    <s v="0-13-12-b"/>
    <n v="6"/>
    <n v="5.31"/>
    <n v="1"/>
    <n v="7"/>
    <n v="53.96"/>
    <n v="3.32"/>
    <n v="12"/>
    <n v="0"/>
    <n v="-0.56999999999999995"/>
    <n v="8.9930000000000003"/>
  </r>
  <r>
    <n v="538"/>
    <x v="1"/>
    <s v="0-13-12-b"/>
    <n v="10"/>
    <n v="5.58"/>
    <n v="1"/>
    <n v="11"/>
    <n v="58.34"/>
    <n v="11.61"/>
    <n v="12"/>
    <n v="0"/>
    <n v="-2.4"/>
    <n v="5.8339999999999996"/>
  </r>
  <r>
    <n v="539"/>
    <x v="0"/>
    <s v="0-13-12-b"/>
    <n v="7"/>
    <n v="4.8499999999999996"/>
    <n v="1"/>
    <n v="8"/>
    <n v="57.99"/>
    <n v="9.6300000000000008"/>
    <n v="12"/>
    <n v="0"/>
    <n v="-4.28"/>
    <n v="8.2840000000000007"/>
  </r>
  <r>
    <n v="540"/>
    <x v="3"/>
    <s v="0-13-12-b"/>
    <n v="6"/>
    <n v="5.1100000000000003"/>
    <n v="1"/>
    <n v="7"/>
    <n v="89.54"/>
    <n v="5.16"/>
    <n v="12"/>
    <n v="0"/>
    <n v="-0.86"/>
    <n v="14.923"/>
  </r>
  <r>
    <n v="541"/>
    <x v="1"/>
    <s v="0-13-12-b"/>
    <n v="13"/>
    <n v="5.21"/>
    <n v="1"/>
    <n v="14"/>
    <n v="90.53"/>
    <n v="11.63"/>
    <n v="12"/>
    <n v="0"/>
    <n v="-1.55"/>
    <n v="6.9640000000000004"/>
  </r>
  <r>
    <n v="542"/>
    <x v="0"/>
    <s v="0-13-12-b"/>
    <n v="22"/>
    <n v="5.48"/>
    <n v="2"/>
    <n v="24"/>
    <n v="113.12"/>
    <n v="13.62"/>
    <n v="12"/>
    <n v="0"/>
    <n v="-1.125"/>
    <n v="4.9180000000000001"/>
  </r>
  <r>
    <n v="543"/>
    <x v="1"/>
    <s v="0-13-12-b"/>
    <n v="3"/>
    <n v="1.5"/>
    <n v="1"/>
    <n v="4"/>
    <n v="36.19"/>
    <n v="2.21"/>
    <n v="12"/>
    <n v="0"/>
    <n v="-1.1000000000000001"/>
    <n v="12.063000000000001"/>
  </r>
  <r>
    <n v="544"/>
    <x v="0"/>
    <s v="0-13-12-b"/>
    <n v="18"/>
    <n v="5.44"/>
    <n v="1"/>
    <n v="19"/>
    <n v="95.47"/>
    <n v="8.67"/>
    <n v="12"/>
    <n v="0"/>
    <n v="-0.13"/>
    <n v="5.3040000000000003"/>
  </r>
  <r>
    <n v="545"/>
    <x v="3"/>
    <s v="0-13-12-b"/>
    <n v="1"/>
    <n v="2.35"/>
    <n v="1"/>
    <n v="2"/>
    <n v="10.38"/>
    <n v="0.8"/>
    <n v="12"/>
    <n v="0"/>
    <n v="-45.13"/>
    <n v="10.38"/>
  </r>
  <r>
    <n v="546"/>
    <x v="0"/>
    <s v="0-13-12-b"/>
    <n v="14"/>
    <n v="6.29"/>
    <n v="1"/>
    <n v="15"/>
    <n v="108.3"/>
    <n v="8.17"/>
    <n v="12"/>
    <n v="0"/>
    <n v="-0.59"/>
    <n v="7.7359999999999998"/>
  </r>
  <r>
    <n v="547"/>
    <x v="3"/>
    <s v="0-13-12-b"/>
    <n v="14"/>
    <n v="5.41"/>
    <n v="1"/>
    <n v="15"/>
    <n v="91.51"/>
    <n v="7.51"/>
    <n v="12"/>
    <n v="0"/>
    <n v="-0.22"/>
    <n v="6.5359999999999996"/>
  </r>
  <r>
    <n v="548"/>
    <x v="4"/>
    <s v="0-13-12-b"/>
    <n v="21"/>
    <n v="6.23"/>
    <n v="1"/>
    <n v="22"/>
    <n v="112.84"/>
    <n v="9.9"/>
    <n v="12"/>
    <n v="0"/>
    <n v="-0.03"/>
    <n v="5.3730000000000002"/>
  </r>
  <r>
    <n v="549"/>
    <x v="1"/>
    <s v="0-13-12-b"/>
    <n v="11"/>
    <n v="4.79"/>
    <n v="1"/>
    <n v="12"/>
    <n v="104.01"/>
    <n v="6.88"/>
    <n v="12"/>
    <n v="0"/>
    <n v="-0.31"/>
    <n v="9.4550000000000001"/>
  </r>
  <r>
    <n v="550"/>
    <x v="0"/>
    <s v="0-13-12-b"/>
    <n v="5"/>
    <n v="1.44"/>
    <n v="1"/>
    <n v="6"/>
    <n v="31.41"/>
    <n v="2.8"/>
    <n v="12"/>
    <n v="0"/>
    <n v="-0.63"/>
    <n v="6.282"/>
  </r>
  <r>
    <n v="551"/>
    <x v="3"/>
    <s v="0-13-12-b"/>
    <n v="10"/>
    <n v="5.1100000000000003"/>
    <n v="1"/>
    <n v="11"/>
    <n v="92.77"/>
    <n v="6.24"/>
    <n v="12"/>
    <n v="0"/>
    <n v="-0.36"/>
    <n v="9.2769999999999992"/>
  </r>
  <r>
    <n v="552"/>
    <x v="1"/>
    <s v="0-13-12-b"/>
    <n v="12"/>
    <n v="4.7699999999999996"/>
    <n v="1"/>
    <n v="13"/>
    <n v="94.05"/>
    <n v="6.42"/>
    <n v="12"/>
    <n v="0"/>
    <n v="-0.33"/>
    <n v="7.8380000000000001"/>
  </r>
  <r>
    <n v="553"/>
    <x v="3"/>
    <s v="0-13-12-b"/>
    <n v="16"/>
    <n v="5.64"/>
    <n v="1"/>
    <n v="17"/>
    <n v="124.7"/>
    <n v="9.8800000000000008"/>
    <n v="12"/>
    <n v="0"/>
    <n v="-0.04"/>
    <n v="7.7939999999999996"/>
  </r>
  <r>
    <n v="554"/>
    <x v="4"/>
    <s v="0-13-12-b"/>
    <n v="14"/>
    <n v="5.55"/>
    <n v="1"/>
    <n v="15"/>
    <n v="94.29"/>
    <n v="7.51"/>
    <n v="12"/>
    <n v="0"/>
    <n v="-0.24"/>
    <n v="6.7350000000000003"/>
  </r>
  <r>
    <n v="555"/>
    <x v="1"/>
    <s v="0-13-12-b"/>
    <n v="3"/>
    <n v="2.2200000000000002"/>
    <n v="1"/>
    <n v="4"/>
    <n v="33.700000000000003"/>
    <n v="1.84"/>
    <n v="12"/>
    <n v="0"/>
    <n v="-0.72"/>
    <n v="11.233000000000001"/>
  </r>
  <r>
    <n v="556"/>
    <x v="2"/>
    <s v="0-13-12-b"/>
    <n v="19"/>
    <n v="5.88"/>
    <n v="1"/>
    <n v="20"/>
    <n v="132.55000000000001"/>
    <n v="11.05"/>
    <n v="12"/>
    <n v="0"/>
    <n v="-2.42"/>
    <n v="6.976"/>
  </r>
  <r>
    <n v="557"/>
    <x v="0"/>
    <s v="0-13-12-b"/>
    <n v="4"/>
    <n v="2.2599999999999998"/>
    <n v="1"/>
    <n v="5"/>
    <n v="39.409999999999997"/>
    <n v="2.4300000000000002"/>
    <n v="12"/>
    <n v="0"/>
    <n v="-0.67"/>
    <n v="9.8529999999999998"/>
  </r>
  <r>
    <n v="558"/>
    <x v="3"/>
    <s v="0-13-12-b"/>
    <n v="3"/>
    <n v="1.95"/>
    <n v="1"/>
    <n v="4"/>
    <n v="33.700000000000003"/>
    <n v="1.84"/>
    <n v="12"/>
    <n v="0"/>
    <n v="-0.72"/>
    <n v="11.233000000000001"/>
  </r>
  <r>
    <n v="559"/>
    <x v="4"/>
    <s v="0-13-12-b"/>
    <n v="4"/>
    <n v="2"/>
    <n v="1"/>
    <n v="5"/>
    <n v="23.99"/>
    <n v="1.98"/>
    <n v="12"/>
    <n v="0"/>
    <n v="-0.7"/>
    <n v="5.9980000000000002"/>
  </r>
  <r>
    <n v="560"/>
    <x v="1"/>
    <s v="0-13-12-b"/>
    <n v="67"/>
    <n v="5.78"/>
    <n v="3"/>
    <n v="70"/>
    <n v="216.33"/>
    <n v="25.59"/>
    <n v="12"/>
    <n v="0"/>
    <n v="-0.27333333333333298"/>
    <n v="3.1349999999999998"/>
  </r>
  <r>
    <n v="561"/>
    <x v="2"/>
    <s v="0-13-12-b"/>
    <n v="19"/>
    <n v="6.77"/>
    <n v="1"/>
    <n v="20"/>
    <n v="79.94"/>
    <n v="7.88"/>
    <n v="12"/>
    <n v="0"/>
    <n v="-0.18"/>
    <n v="4.2069999999999999"/>
  </r>
  <r>
    <n v="562"/>
    <x v="0"/>
    <s v="0-13-12-b"/>
    <n v="53"/>
    <n v="5.87"/>
    <n v="2"/>
    <n v="55"/>
    <n v="196.77"/>
    <n v="21.46"/>
    <n v="12"/>
    <n v="0"/>
    <n v="-0.17"/>
    <n v="3.6440000000000001"/>
  </r>
  <r>
    <n v="563"/>
    <x v="3"/>
    <s v="0-13-12-b"/>
    <n v="45"/>
    <n v="5.33"/>
    <n v="2"/>
    <n v="47"/>
    <n v="193.5"/>
    <n v="20.71"/>
    <n v="12"/>
    <n v="0"/>
    <n v="-0.39500000000000002"/>
    <n v="4.2069999999999999"/>
  </r>
  <r>
    <n v="564"/>
    <x v="1"/>
    <s v="0-13-12-b"/>
    <n v="16"/>
    <n v="6.14"/>
    <n v="1"/>
    <n v="17"/>
    <n v="109.78"/>
    <n v="8.74"/>
    <n v="12"/>
    <n v="0"/>
    <n v="-0.12"/>
    <n v="6.8609999999999998"/>
  </r>
  <r>
    <n v="565"/>
    <x v="0"/>
    <s v="0-13-12-b"/>
    <n v="19"/>
    <n v="5.65"/>
    <n v="1"/>
    <n v="20"/>
    <n v="84.93"/>
    <n v="8.42"/>
    <n v="12"/>
    <n v="0"/>
    <n v="-0.14000000000000001"/>
    <n v="4.47"/>
  </r>
  <r>
    <n v="566"/>
    <x v="3"/>
    <s v="0-13-12-b"/>
    <n v="1"/>
    <n v="1.89"/>
    <n v="1"/>
    <n v="2"/>
    <n v="17.399999999999999"/>
    <n v="0.91"/>
    <n v="12"/>
    <n v="0"/>
    <n v="-42.9"/>
    <n v="17.399999999999999"/>
  </r>
  <r>
    <n v="567"/>
    <x v="2"/>
    <s v="0-13-12-b"/>
    <n v="1"/>
    <n v="1.67"/>
    <n v="1"/>
    <n v="2"/>
    <n v="6.13"/>
    <n v="0.89"/>
    <n v="12"/>
    <n v="0"/>
    <n v="-47.11"/>
    <n v="6.13"/>
  </r>
  <r>
    <n v="568"/>
    <x v="0"/>
    <s v="0-13-12-b"/>
    <n v="40"/>
    <n v="5.3"/>
    <n v="2"/>
    <n v="42"/>
    <n v="166.43"/>
    <n v="18.79"/>
    <n v="12"/>
    <n v="0"/>
    <n v="-0.28999999999999998"/>
    <n v="4.0590000000000002"/>
  </r>
  <r>
    <n v="569"/>
    <x v="1"/>
    <s v="0-13-12-b"/>
    <n v="23"/>
    <n v="5.52"/>
    <n v="3"/>
    <n v="26"/>
    <n v="110.14"/>
    <n v="29.89"/>
    <n v="12"/>
    <n v="0"/>
    <n v="-4.2133333333333303"/>
    <n v="4.4059999999999997"/>
  </r>
  <r>
    <n v="570"/>
    <x v="2"/>
    <s v="0-13-12-b"/>
    <n v="56"/>
    <n v="6.47"/>
    <n v="7"/>
    <n v="63"/>
    <n v="257.63"/>
    <n v="81.5"/>
    <n v="12"/>
    <n v="0"/>
    <n v="-5.2614285714285698"/>
    <n v="4.1550000000000002"/>
  </r>
  <r>
    <n v="571"/>
    <x v="0"/>
    <s v="0-13-12-b"/>
    <n v="25"/>
    <n v="6.53"/>
    <n v="4"/>
    <n v="29"/>
    <n v="113.38"/>
    <n v="37.06"/>
    <n v="12"/>
    <n v="0"/>
    <n v="-15.7425"/>
    <n v="4.0490000000000004"/>
  </r>
  <r>
    <n v="572"/>
    <x v="3"/>
    <s v="0-13-12-b"/>
    <n v="23"/>
    <n v="6.19"/>
    <n v="3"/>
    <n v="26"/>
    <n v="108.59"/>
    <n v="29.8"/>
    <n v="12"/>
    <n v="0"/>
    <n v="-4.2033333333333296"/>
    <n v="4.3440000000000003"/>
  </r>
  <r>
    <n v="573"/>
    <x v="4"/>
    <s v="0-13-12-b"/>
    <n v="52"/>
    <n v="5.79"/>
    <n v="7"/>
    <n v="59"/>
    <n v="222.91"/>
    <n v="82.94"/>
    <n v="12"/>
    <n v="0"/>
    <n v="-5.72"/>
    <n v="3.843"/>
  </r>
  <r>
    <n v="574"/>
    <x v="0"/>
    <s v="0-13-12-b"/>
    <n v="19"/>
    <n v="5.85"/>
    <n v="1"/>
    <n v="20"/>
    <n v="114.56"/>
    <n v="10.31"/>
    <n v="12"/>
    <n v="0"/>
    <n v="0"/>
    <n v="6.0289999999999999"/>
  </r>
  <r>
    <n v="575"/>
    <x v="1"/>
    <s v="0-13-12-b"/>
    <n v="7"/>
    <n v="5.75"/>
    <n v="1"/>
    <n v="6"/>
    <n v="64.430000000000007"/>
    <n v="8.84"/>
    <n v="12"/>
    <n v="0"/>
    <n v="-5.97"/>
    <n v="12.885999999999999"/>
  </r>
  <r>
    <n v="576"/>
    <x v="2"/>
    <s v="0-13-12-b"/>
    <n v="38"/>
    <n v="6.35"/>
    <n v="5"/>
    <n v="43"/>
    <n v="170.5"/>
    <n v="54.36"/>
    <n v="12"/>
    <n v="0"/>
    <n v="-5.1159999999999997"/>
    <n v="4.0599999999999996"/>
  </r>
  <r>
    <n v="577"/>
    <x v="0"/>
    <s v="0-13-12-b"/>
    <n v="52"/>
    <n v="5.84"/>
    <n v="7"/>
    <n v="59"/>
    <n v="226.11"/>
    <n v="81.37"/>
    <n v="12"/>
    <n v="0"/>
    <n v="-5.7242857142857098"/>
    <n v="3.8980000000000001"/>
  </r>
  <r>
    <n v="578"/>
    <x v="3"/>
    <s v="0-13-12-b"/>
    <n v="38"/>
    <n v="5.47"/>
    <n v="6"/>
    <n v="44"/>
    <n v="170.04"/>
    <n v="60.85"/>
    <n v="12"/>
    <n v="0"/>
    <n v="-5.84"/>
    <n v="3.9540000000000002"/>
  </r>
  <r>
    <n v="579"/>
    <x v="4"/>
    <s v="0-13-12-b"/>
    <n v="40"/>
    <n v="5.54"/>
    <n v="6"/>
    <n v="46"/>
    <n v="180.37"/>
    <n v="62.28"/>
    <n v="12"/>
    <n v="0"/>
    <n v="-5.8183333333333298"/>
    <n v="4.008"/>
  </r>
  <r>
    <n v="580"/>
    <x v="5"/>
    <s v="0-13-12-b"/>
    <n v="16"/>
    <n v="5.74"/>
    <n v="2"/>
    <n v="10"/>
    <n v="106.1"/>
    <n v="15.29"/>
    <n v="12"/>
    <n v="0"/>
    <n v="-6.08"/>
    <n v="11.789"/>
  </r>
  <r>
    <n v="581"/>
    <x v="0"/>
    <s v="0-13-12-b"/>
    <n v="28"/>
    <n v="5.85"/>
    <n v="3"/>
    <n v="20"/>
    <n v="121.67"/>
    <n v="29.38"/>
    <n v="12"/>
    <n v="0"/>
    <n v="-5.8966666666666701"/>
    <n v="6.4039999999999999"/>
  </r>
  <r>
    <n v="582"/>
    <x v="3"/>
    <s v="0-13-12-b"/>
    <n v="8"/>
    <n v="4.95"/>
    <n v="2"/>
    <n v="10"/>
    <n v="37.799999999999997"/>
    <n v="13.16"/>
    <n v="12"/>
    <n v="0"/>
    <n v="-27.605"/>
    <n v="4.2"/>
  </r>
  <r>
    <n v="583"/>
    <x v="4"/>
    <s v="0-13-12-b"/>
    <n v="6"/>
    <n v="4.99"/>
    <n v="1"/>
    <n v="2"/>
    <n v="18.61"/>
    <n v="2.1800000000000002"/>
    <n v="12"/>
    <n v="0"/>
    <n v="-47.31"/>
    <n v="18.61"/>
  </r>
  <r>
    <n v="584"/>
    <x v="2"/>
    <s v="0-13-12-b"/>
    <n v="9"/>
    <n v="5.9"/>
    <n v="1"/>
    <n v="10"/>
    <n v="65.75"/>
    <n v="4.24"/>
    <n v="12"/>
    <n v="0"/>
    <n v="-0.5"/>
    <n v="7.306"/>
  </r>
  <r>
    <n v="585"/>
    <x v="0"/>
    <s v="0-13-12-b"/>
    <n v="6"/>
    <n v="4.9800000000000004"/>
    <n v="1"/>
    <n v="7"/>
    <n v="60.18"/>
    <n v="4.33"/>
    <n v="12"/>
    <n v="0"/>
    <n v="-0.91"/>
    <n v="10.029999999999999"/>
  </r>
  <r>
    <n v="586"/>
    <x v="0"/>
    <s v="0-13-12-b"/>
    <n v="13"/>
    <n v="5.48"/>
    <n v="1"/>
    <n v="14"/>
    <n v="60.77"/>
    <n v="6.01"/>
    <n v="12"/>
    <n v="0"/>
    <n v="-0.37"/>
    <n v="4.6749999999999998"/>
  </r>
  <r>
    <n v="587"/>
    <x v="3"/>
    <s v="0-13-12-b"/>
    <n v="12"/>
    <n v="5.14"/>
    <n v="1"/>
    <n v="13"/>
    <n v="61.93"/>
    <n v="6.3"/>
    <n v="12"/>
    <n v="0"/>
    <n v="-0.34"/>
    <n v="5.1609999999999996"/>
  </r>
  <r>
    <n v="588"/>
    <x v="1"/>
    <s v="0-13-12-b"/>
    <n v="8"/>
    <n v="4.76"/>
    <n v="1"/>
    <n v="9"/>
    <n v="52.06"/>
    <n v="5.18"/>
    <n v="12"/>
    <n v="0"/>
    <n v="-0.42"/>
    <n v="6.508"/>
  </r>
  <r>
    <n v="589"/>
    <x v="0"/>
    <s v="0-13-12-b"/>
    <n v="7"/>
    <n v="5.07"/>
    <n v="1"/>
    <n v="8"/>
    <n v="58.22"/>
    <n v="4.47"/>
    <n v="12"/>
    <n v="0"/>
    <n v="-0.93"/>
    <n v="8.3170000000000002"/>
  </r>
  <r>
    <n v="590"/>
    <x v="3"/>
    <s v="0-13-12-b"/>
    <n v="3"/>
    <n v="2.0499999999999998"/>
    <n v="1"/>
    <n v="4"/>
    <n v="41.33"/>
    <n v="2.4900000000000002"/>
    <n v="12"/>
    <n v="0"/>
    <n v="-3.19"/>
    <n v="13.776999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">
  <r>
    <n v="913"/>
    <x v="0"/>
    <s v="0-13-12-f"/>
    <n v="914"/>
    <n v="37.44"/>
    <n v="59"/>
    <n v="1049"/>
    <n v="4528.1099999999997"/>
    <n v="747.08"/>
    <n v="12"/>
    <n v="0"/>
    <n v="-1.99813559322034"/>
    <n v="4.3209999999999997"/>
  </r>
  <r>
    <n v="914"/>
    <x v="1"/>
    <s v="0-13-12-f"/>
    <n v="436"/>
    <n v="18.29"/>
    <n v="39"/>
    <n v="516"/>
    <n v="2045.35"/>
    <n v="480.16"/>
    <n v="12"/>
    <n v="0"/>
    <n v="-3.6141025641025601"/>
    <n v="3.972"/>
  </r>
  <r>
    <n v="915"/>
    <x v="2"/>
    <s v="0-13-12-f"/>
    <n v="189"/>
    <n v="8.69"/>
    <n v="9"/>
    <n v="192"/>
    <n v="852.35"/>
    <n v="108.63"/>
    <n v="12"/>
    <n v="0"/>
    <n v="-1.56111111111111"/>
    <n v="4.4630000000000001"/>
  </r>
  <r>
    <n v="916"/>
    <x v="3"/>
    <s v="0-13-12-f"/>
    <n v="941"/>
    <n v="30.58"/>
    <n v="60"/>
    <n v="1134"/>
    <n v="4426.28"/>
    <n v="755.02"/>
    <n v="12"/>
    <n v="0"/>
    <n v="-2.4091666666666698"/>
    <n v="3.907"/>
  </r>
  <r>
    <n v="917"/>
    <x v="4"/>
    <s v="0-13-12-f"/>
    <n v="903"/>
    <n v="39.979999999999997"/>
    <n v="64"/>
    <n v="1053"/>
    <n v="4640.9399999999996"/>
    <n v="807.61"/>
    <n v="12"/>
    <n v="0"/>
    <n v="-2.4539062500000002"/>
    <n v="4.4119999999999999"/>
  </r>
  <r>
    <n v="918"/>
    <x v="5"/>
    <s v="0-13-12-f"/>
    <n v="481"/>
    <n v="16.14"/>
    <n v="38"/>
    <n v="554"/>
    <n v="2135.75"/>
    <n v="466.87"/>
    <n v="12"/>
    <n v="0"/>
    <n v="-3.2221052631578901"/>
    <n v="3.8620000000000001"/>
  </r>
  <r>
    <n v="919"/>
    <x v="6"/>
    <s v="0-13-12-f"/>
    <n v="143"/>
    <n v="7.88"/>
    <n v="7"/>
    <n v="162"/>
    <n v="681.38"/>
    <n v="80.099999999999994"/>
    <n v="12"/>
    <n v="0"/>
    <n v="-0.21142857142857099"/>
    <n v="4.232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4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Q3:V11" firstHeaderRow="0" firstDataRow="1" firstDataCol="1"/>
  <pivotFields count="13">
    <pivotField showAll="0"/>
    <pivotField axis="axisRow" showAll="0" sortType="ascending">
      <items count="15">
        <item m="1" x="13"/>
        <item x="4"/>
        <item m="1" x="12"/>
        <item x="5"/>
        <item m="1" x="8"/>
        <item x="6"/>
        <item m="1" x="7"/>
        <item x="0"/>
        <item m="1" x="9"/>
        <item x="1"/>
        <item m="1" x="10"/>
        <item x="2"/>
        <item m="1" x="11"/>
        <item x="3"/>
        <item t="default"/>
      </items>
    </pivotField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1"/>
  </rowFields>
  <rowItems count="8">
    <i>
      <x v="1"/>
    </i>
    <i>
      <x v="3"/>
    </i>
    <i>
      <x v="5"/>
    </i>
    <i>
      <x v="7"/>
    </i>
    <i>
      <x v="9"/>
    </i>
    <i>
      <x v="11"/>
    </i>
    <i>
      <x v="1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couriers" fld="5" baseField="0" baseItem="0"/>
    <dataField name="Sum of dist" fld="7" baseField="0" baseItem="0"/>
    <dataField name="Sum of time" fld="8" baseField="0" baseItem="0"/>
    <dataField name="Sum of orders" fld="3" baseField="0" baseItem="0"/>
    <dataField name="Sum of stop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4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3:N11" firstHeaderRow="0" firstDataRow="1" firstDataCol="1"/>
  <pivotFields count="13">
    <pivotField showAll="0"/>
    <pivotField axis="axisRow" showAll="0" sortType="ascending">
      <items count="8">
        <item x="3"/>
        <item x="4"/>
        <item x="6"/>
        <item x="1"/>
        <item x="2"/>
        <item x="5"/>
        <item x="0"/>
        <item t="default"/>
      </items>
    </pivotField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couriers" fld="5" baseField="0" baseItem="0"/>
    <dataField name="Sum of dist" fld="7" baseField="0" baseItem="0"/>
    <dataField name="Sum of time" fld="8" baseField="0" baseItem="0"/>
    <dataField name="Sum of orders" fld="3" baseField="0" baseItem="0"/>
    <dataField name="Sum of stop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11" firstHeaderRow="0" firstDataRow="1" firstDataCol="1"/>
  <pivotFields count="13">
    <pivotField showAll="0"/>
    <pivotField axis="axisRow" showAll="0">
      <items count="8">
        <item x="3"/>
        <item x="4"/>
        <item x="6"/>
        <item x="1"/>
        <item x="2"/>
        <item x="5"/>
        <item x="0"/>
        <item t="default"/>
      </items>
    </pivotField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couriers" fld="5" baseField="0" baseItem="0"/>
    <dataField name="Sum of dist" fld="7" baseField="0" baseItem="0"/>
    <dataField name="Sum of time" fld="8" baseField="0" baseItem="0"/>
    <dataField name="Sum of orders" fld="3" baseField="0" baseItem="0"/>
    <dataField name="Sum of stop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B6" sqref="B6:M27"/>
    </sheetView>
  </sheetViews>
  <sheetFormatPr defaultRowHeight="15" x14ac:dyDescent="0.25"/>
  <cols>
    <col min="1" max="1" width="17.42578125" bestFit="1" customWidth="1"/>
    <col min="2" max="3" width="5.85546875" customWidth="1"/>
    <col min="4" max="5" width="22" bestFit="1" customWidth="1"/>
    <col min="6" max="6" width="5.28515625" bestFit="1" customWidth="1"/>
    <col min="7" max="7" width="5.28515625" customWidth="1"/>
    <col min="8" max="8" width="11.85546875" customWidth="1"/>
    <col min="10" max="10" width="10.5703125" bestFit="1" customWidth="1"/>
    <col min="12" max="12" width="10.7109375" customWidth="1"/>
  </cols>
  <sheetData>
    <row r="1" spans="1:13" x14ac:dyDescent="0.25">
      <c r="H1" t="s">
        <v>68</v>
      </c>
    </row>
    <row r="3" spans="1:13" x14ac:dyDescent="0.25">
      <c r="A3" t="s">
        <v>45</v>
      </c>
      <c r="B3">
        <f>SEARCH("courier_id",$H$1)</f>
        <v>38</v>
      </c>
      <c r="D3" t="str">
        <f>MID($H$1,B3+12,3)</f>
        <v>102</v>
      </c>
      <c r="F3" t="s">
        <v>46</v>
      </c>
      <c r="G3" t="s">
        <v>66</v>
      </c>
      <c r="H3" t="s">
        <v>44</v>
      </c>
      <c r="I3" t="s">
        <v>43</v>
      </c>
      <c r="J3" t="s">
        <v>42</v>
      </c>
      <c r="K3" t="s">
        <v>41</v>
      </c>
      <c r="L3" t="s">
        <v>40</v>
      </c>
      <c r="M3" t="s">
        <v>39</v>
      </c>
    </row>
    <row r="4" spans="1:13" x14ac:dyDescent="0.25">
      <c r="A4" t="s">
        <v>38</v>
      </c>
      <c r="B4">
        <f>SEARCH("starts_at",$H$1)</f>
        <v>65</v>
      </c>
      <c r="C4">
        <f>SEARCH("ends_at",$H$1)</f>
        <v>310</v>
      </c>
      <c r="D4" t="str">
        <f>MID($H$1,B4+12,22)</f>
        <v>2017-08-11T16:00:00+00</v>
      </c>
      <c r="E4" t="str">
        <f>MID($H$1,C4+10,22)</f>
        <v>2017-08-11T16:00:00+00</v>
      </c>
      <c r="F4" t="str">
        <f>MID($H$1,B4+6+SEARCH("type",MID($H$1,B4,1000)),4)</f>
        <v>pick</v>
      </c>
      <c r="G4">
        <f>IF(F4="pick",I4-H4)*24</f>
        <v>0</v>
      </c>
      <c r="H4" s="13">
        <f>TIME(MID(D4,12,2)+8,MID(D4,15,2),MID(D4,18,2))</f>
        <v>0</v>
      </c>
      <c r="I4" s="13">
        <f>TIME(MID(E4,12,2)+8,MID(E4,15,2),MID(E4,18,2))</f>
        <v>0</v>
      </c>
      <c r="J4">
        <f>MID($H$1,B4+4+SEARCH("lat",MID($H$1,B4,1000)),7)*1</f>
        <v>14.635</v>
      </c>
      <c r="K4">
        <f>MID($H$1,B4+4+SEARCH("lng",MID($H$1,B4,1000)),7)*1</f>
        <v>121.099</v>
      </c>
      <c r="L4" s="14">
        <v>29</v>
      </c>
      <c r="M4" s="14">
        <v>60</v>
      </c>
    </row>
    <row r="5" spans="1:13" x14ac:dyDescent="0.25">
      <c r="A5" t="s">
        <v>37</v>
      </c>
      <c r="B5">
        <f>C4-1+SEARCH("starts_at",MID($H$1,C4,1000))</f>
        <v>365</v>
      </c>
      <c r="C5">
        <f>B5-1+SEARCH("ends_at",MID($H$1,B5,1000))</f>
        <v>622</v>
      </c>
      <c r="D5" t="str">
        <f>MID($H$1,B5+12,22)</f>
        <v>2017-08-11T16:50:38+00</v>
      </c>
      <c r="E5" t="str">
        <f>MID($H$1,C5+10,22)</f>
        <v>2017-08-12T02:20:00+00</v>
      </c>
      <c r="F5" t="str">
        <f t="shared" ref="F5:F33" si="0">MID($H$1,B5+6+SEARCH("type",MID($H$1,B5,1000)),4)</f>
        <v>deli</v>
      </c>
      <c r="G5">
        <f t="shared" ref="G5:G27" si="1">IF(F5="pick",I5-H5)*24</f>
        <v>0</v>
      </c>
      <c r="H5" s="13">
        <f>TIME(MID(D5,12,2)+8,MID(D5,15,2),MID(D5,18,2))</f>
        <v>3.5162037037036908E-2</v>
      </c>
      <c r="I5" s="13">
        <f>TIME(MID(E5,12,2)+8,MID(E5,15,2),MID(E5,18,2))</f>
        <v>0.43055555555555558</v>
      </c>
      <c r="J5">
        <f>MID($H$1,B5+4+SEARCH("lat",MID($H$1,B5,1000)),7)*1</f>
        <v>14.531700000000001</v>
      </c>
      <c r="K5">
        <f>MID($H$1,B5+4+SEARCH("lng",MID($H$1,B5,1000)),7)*1</f>
        <v>121.02</v>
      </c>
      <c r="L5" s="8">
        <f>(H5-I4)*24*60</f>
        <v>50.633333333333148</v>
      </c>
      <c r="M5">
        <v>20</v>
      </c>
    </row>
    <row r="6" spans="1:13" x14ac:dyDescent="0.25">
      <c r="A6" t="s">
        <v>36</v>
      </c>
      <c r="H6" s="13"/>
      <c r="I6" s="13"/>
      <c r="L6" s="8"/>
    </row>
    <row r="7" spans="1:13" x14ac:dyDescent="0.25">
      <c r="A7" t="s">
        <v>35</v>
      </c>
      <c r="H7" s="13"/>
      <c r="I7" s="13"/>
      <c r="L7" s="8"/>
    </row>
    <row r="8" spans="1:13" x14ac:dyDescent="0.25">
      <c r="A8" t="s">
        <v>34</v>
      </c>
      <c r="H8" s="13"/>
      <c r="I8" s="13"/>
      <c r="L8" s="8"/>
    </row>
    <row r="9" spans="1:13" x14ac:dyDescent="0.25">
      <c r="A9" t="s">
        <v>33</v>
      </c>
      <c r="H9" s="13"/>
      <c r="I9" s="13"/>
      <c r="L9" s="8"/>
    </row>
    <row r="10" spans="1:13" x14ac:dyDescent="0.25">
      <c r="H10" s="13"/>
      <c r="I10" s="13"/>
      <c r="L10" s="8"/>
    </row>
    <row r="11" spans="1:13" x14ac:dyDescent="0.25">
      <c r="H11" s="13"/>
      <c r="I11" s="13"/>
      <c r="L11" s="8"/>
    </row>
    <row r="12" spans="1:13" x14ac:dyDescent="0.25">
      <c r="H12" s="13"/>
      <c r="I12" s="13"/>
      <c r="L12" s="8"/>
    </row>
    <row r="13" spans="1:13" x14ac:dyDescent="0.25">
      <c r="H13" s="13"/>
      <c r="I13" s="13"/>
      <c r="L13" s="8"/>
    </row>
    <row r="14" spans="1:13" x14ac:dyDescent="0.25">
      <c r="H14" s="13"/>
      <c r="I14" s="13"/>
      <c r="L14" s="8"/>
    </row>
    <row r="15" spans="1:13" x14ac:dyDescent="0.25">
      <c r="H15" s="13"/>
      <c r="I15" s="13"/>
      <c r="L15" s="8"/>
    </row>
    <row r="16" spans="1:13" x14ac:dyDescent="0.25">
      <c r="H16" s="13"/>
      <c r="I16" s="13"/>
      <c r="L16" s="8"/>
    </row>
    <row r="17" spans="8:12" x14ac:dyDescent="0.25">
      <c r="H17" s="13"/>
      <c r="I17" s="13"/>
      <c r="L17" s="8"/>
    </row>
    <row r="18" spans="8:12" x14ac:dyDescent="0.25">
      <c r="H18" s="13"/>
      <c r="I18" s="13"/>
      <c r="L18" s="8"/>
    </row>
    <row r="19" spans="8:12" x14ac:dyDescent="0.25">
      <c r="H19" s="13"/>
      <c r="I19" s="13"/>
      <c r="L19" s="8"/>
    </row>
    <row r="20" spans="8:12" x14ac:dyDescent="0.25">
      <c r="H20" s="13"/>
      <c r="I20" s="13"/>
      <c r="L20" s="8"/>
    </row>
    <row r="21" spans="8:12" x14ac:dyDescent="0.25">
      <c r="H21" s="13"/>
      <c r="I21" s="13"/>
      <c r="L21" s="8"/>
    </row>
    <row r="22" spans="8:12" x14ac:dyDescent="0.25">
      <c r="H22" s="13"/>
      <c r="I22" s="13"/>
      <c r="L22" s="8"/>
    </row>
    <row r="23" spans="8:12" x14ac:dyDescent="0.25">
      <c r="H23" s="13"/>
      <c r="I23" s="13"/>
      <c r="L23" s="8"/>
    </row>
    <row r="24" spans="8:12" x14ac:dyDescent="0.25">
      <c r="H24" s="13"/>
      <c r="I24" s="13"/>
      <c r="L24" s="8"/>
    </row>
    <row r="25" spans="8:12" x14ac:dyDescent="0.25">
      <c r="H25" s="13"/>
      <c r="I25" s="13"/>
      <c r="L25" s="8"/>
    </row>
    <row r="26" spans="8:12" x14ac:dyDescent="0.25">
      <c r="H26" s="13"/>
      <c r="I26" s="13"/>
      <c r="L26" s="8"/>
    </row>
    <row r="27" spans="8:12" x14ac:dyDescent="0.25">
      <c r="H27" s="13"/>
      <c r="I27" s="13"/>
      <c r="L27" s="8"/>
    </row>
    <row r="28" spans="8:12" x14ac:dyDescent="0.25">
      <c r="H28" s="13"/>
      <c r="I28" s="13"/>
      <c r="L28" s="8"/>
    </row>
    <row r="29" spans="8:12" x14ac:dyDescent="0.25">
      <c r="H29" s="13"/>
      <c r="I29" s="13"/>
      <c r="L29" s="8"/>
    </row>
    <row r="30" spans="8:12" x14ac:dyDescent="0.25">
      <c r="H30" s="13"/>
      <c r="I30" s="13"/>
      <c r="L30" s="8"/>
    </row>
    <row r="31" spans="8:12" x14ac:dyDescent="0.25">
      <c r="H31" s="13"/>
      <c r="I31" s="13"/>
      <c r="L31" s="8"/>
    </row>
    <row r="32" spans="8:12" x14ac:dyDescent="0.25">
      <c r="H32" s="13"/>
      <c r="I32" s="13"/>
      <c r="L32" s="8"/>
    </row>
    <row r="33" spans="8:12" x14ac:dyDescent="0.25">
      <c r="H33" s="13"/>
      <c r="I33" s="13"/>
      <c r="L33" s="8"/>
    </row>
    <row r="34" spans="8:12" x14ac:dyDescent="0.25">
      <c r="H34" s="13"/>
      <c r="I34" s="13"/>
      <c r="L34" s="8"/>
    </row>
    <row r="35" spans="8:12" x14ac:dyDescent="0.25">
      <c r="H35" s="13"/>
      <c r="I35" s="13"/>
      <c r="L35" s="8"/>
    </row>
    <row r="36" spans="8:12" x14ac:dyDescent="0.25">
      <c r="H36" s="13"/>
      <c r="I36" s="13"/>
      <c r="L36" s="8"/>
    </row>
    <row r="37" spans="8:12" x14ac:dyDescent="0.25">
      <c r="H37" s="13"/>
      <c r="I37" s="13"/>
      <c r="L37" s="8"/>
    </row>
    <row r="38" spans="8:12" x14ac:dyDescent="0.25">
      <c r="H38" s="13"/>
      <c r="I38" s="13"/>
      <c r="L38" s="8"/>
    </row>
    <row r="39" spans="8:12" x14ac:dyDescent="0.25">
      <c r="H39" s="13"/>
      <c r="I39" s="13"/>
      <c r="L39" s="8"/>
    </row>
    <row r="40" spans="8:12" x14ac:dyDescent="0.25">
      <c r="H40" s="13"/>
      <c r="I40" s="13"/>
      <c r="L40" s="8"/>
    </row>
    <row r="41" spans="8:12" x14ac:dyDescent="0.25">
      <c r="H41" s="13"/>
      <c r="I41" s="13"/>
      <c r="L41" s="8"/>
    </row>
    <row r="42" spans="8:12" x14ac:dyDescent="0.25">
      <c r="H42" s="13"/>
      <c r="I42" s="13"/>
      <c r="L42" s="8"/>
    </row>
    <row r="43" spans="8:12" x14ac:dyDescent="0.25">
      <c r="H43" s="13"/>
      <c r="I43" s="13"/>
      <c r="L43" s="8"/>
    </row>
    <row r="44" spans="8:12" x14ac:dyDescent="0.25">
      <c r="H44" s="13"/>
      <c r="I44" s="13"/>
      <c r="L44" s="8"/>
    </row>
    <row r="45" spans="8:12" x14ac:dyDescent="0.25">
      <c r="H45" s="13"/>
      <c r="I45" s="13"/>
      <c r="L45" s="8"/>
    </row>
    <row r="46" spans="8:12" x14ac:dyDescent="0.25">
      <c r="H46" s="13"/>
      <c r="I46" s="13"/>
      <c r="L46" s="8"/>
    </row>
    <row r="47" spans="8:12" x14ac:dyDescent="0.25">
      <c r="H47" s="13"/>
      <c r="I47" s="13"/>
      <c r="L47" s="8"/>
    </row>
    <row r="48" spans="8:12" x14ac:dyDescent="0.25">
      <c r="H48" s="13"/>
      <c r="I48" s="13"/>
      <c r="L48" s="8"/>
    </row>
    <row r="49" spans="8:12" x14ac:dyDescent="0.25">
      <c r="H49" s="13"/>
      <c r="I49" s="13"/>
      <c r="L49" s="8"/>
    </row>
    <row r="50" spans="8:12" x14ac:dyDescent="0.25">
      <c r="H50" s="13"/>
      <c r="I50" s="13"/>
      <c r="L50" s="8"/>
    </row>
    <row r="51" spans="8:12" x14ac:dyDescent="0.25">
      <c r="H51" s="13"/>
      <c r="I51" s="13"/>
      <c r="L51" s="8"/>
    </row>
    <row r="52" spans="8:12" x14ac:dyDescent="0.25">
      <c r="H52" s="13"/>
      <c r="I52" s="13"/>
      <c r="L52" s="8"/>
    </row>
    <row r="53" spans="8:12" x14ac:dyDescent="0.25">
      <c r="H53" s="13"/>
      <c r="I53" s="13"/>
      <c r="L53" s="8"/>
    </row>
    <row r="54" spans="8:12" x14ac:dyDescent="0.25">
      <c r="H54" s="13"/>
      <c r="I54" s="13"/>
      <c r="L54" s="8"/>
    </row>
    <row r="55" spans="8:12" x14ac:dyDescent="0.25">
      <c r="H55" s="13"/>
      <c r="I55" s="13"/>
      <c r="L55" s="8"/>
    </row>
    <row r="56" spans="8:12" x14ac:dyDescent="0.25">
      <c r="H56" s="13"/>
      <c r="I56" s="13"/>
      <c r="L56" s="8"/>
    </row>
    <row r="57" spans="8:12" x14ac:dyDescent="0.25">
      <c r="H57" s="13"/>
      <c r="I57" s="13"/>
      <c r="L57" s="8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7"/>
  <sheetViews>
    <sheetView tabSelected="1" workbookViewId="0">
      <selection activeCell="L21" sqref="L21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3" width="13.5703125" bestFit="1" customWidth="1"/>
    <col min="4" max="4" width="11.7109375" customWidth="1"/>
    <col min="5" max="5" width="13.42578125" customWidth="1"/>
    <col min="6" max="6" width="13.5703125" bestFit="1" customWidth="1"/>
    <col min="7" max="7" width="11.5703125" customWidth="1"/>
    <col min="8" max="8" width="10" bestFit="1" customWidth="1"/>
    <col min="9" max="9" width="13.140625" bestFit="1" customWidth="1"/>
    <col min="10" max="10" width="12.5703125" customWidth="1"/>
    <col min="11" max="11" width="10.85546875" bestFit="1" customWidth="1"/>
    <col min="12" max="12" width="11.7109375" customWidth="1"/>
    <col min="13" max="13" width="13.42578125" customWidth="1"/>
    <col min="14" max="14" width="12.28515625" customWidth="1"/>
    <col min="15" max="15" width="17.85546875" bestFit="1" customWidth="1"/>
    <col min="17" max="17" width="13.140625" bestFit="1" customWidth="1"/>
    <col min="18" max="18" width="14.85546875" bestFit="1" customWidth="1"/>
    <col min="19" max="19" width="10.85546875" bestFit="1" customWidth="1"/>
    <col min="20" max="20" width="11.7109375" bestFit="1" customWidth="1"/>
    <col min="21" max="21" width="13.42578125" customWidth="1"/>
    <col min="22" max="22" width="12.28515625" customWidth="1"/>
    <col min="23" max="23" width="17.85546875" bestFit="1" customWidth="1"/>
  </cols>
  <sheetData>
    <row r="2" spans="1:23" x14ac:dyDescent="0.25">
      <c r="A2" t="s">
        <v>28</v>
      </c>
      <c r="I2" t="s">
        <v>27</v>
      </c>
      <c r="Q2" t="s">
        <v>29</v>
      </c>
    </row>
    <row r="3" spans="1:23" x14ac:dyDescent="0.25">
      <c r="A3" s="1" t="s">
        <v>22</v>
      </c>
      <c r="B3" t="s">
        <v>24</v>
      </c>
      <c r="C3" t="s">
        <v>25</v>
      </c>
      <c r="D3" t="s">
        <v>30</v>
      </c>
      <c r="E3" t="s">
        <v>32</v>
      </c>
      <c r="F3" t="s">
        <v>67</v>
      </c>
      <c r="G3" s="5" t="s">
        <v>31</v>
      </c>
      <c r="H3" s="11"/>
      <c r="I3" s="1" t="s">
        <v>22</v>
      </c>
      <c r="J3" t="s">
        <v>24</v>
      </c>
      <c r="K3" t="s">
        <v>25</v>
      </c>
      <c r="L3" t="s">
        <v>30</v>
      </c>
      <c r="M3" t="s">
        <v>32</v>
      </c>
      <c r="N3" t="s">
        <v>67</v>
      </c>
      <c r="O3" s="5" t="s">
        <v>31</v>
      </c>
      <c r="Q3" s="1" t="s">
        <v>22</v>
      </c>
      <c r="R3" t="s">
        <v>24</v>
      </c>
      <c r="S3" t="s">
        <v>25</v>
      </c>
      <c r="T3" t="s">
        <v>30</v>
      </c>
      <c r="U3" t="s">
        <v>32</v>
      </c>
      <c r="V3" t="s">
        <v>67</v>
      </c>
      <c r="W3" s="5" t="s">
        <v>31</v>
      </c>
    </row>
    <row r="4" spans="1:23" x14ac:dyDescent="0.25">
      <c r="A4" s="2" t="s">
        <v>17</v>
      </c>
      <c r="B4" s="4">
        <v>84</v>
      </c>
      <c r="C4" s="4">
        <v>6175.8799999999983</v>
      </c>
      <c r="D4" s="4">
        <v>761.56000000000006</v>
      </c>
      <c r="E4" s="4">
        <v>903</v>
      </c>
      <c r="F4" s="4">
        <v>1071</v>
      </c>
      <c r="G4" s="9">
        <f>D4/B4</f>
        <v>9.0661904761904761</v>
      </c>
      <c r="H4" s="9"/>
      <c r="I4" s="2" t="s">
        <v>17</v>
      </c>
      <c r="J4" s="4">
        <v>82</v>
      </c>
      <c r="K4" s="4">
        <v>4633.03</v>
      </c>
      <c r="L4" s="4">
        <v>695.63</v>
      </c>
      <c r="M4" s="4">
        <v>903</v>
      </c>
      <c r="N4" s="4">
        <v>985</v>
      </c>
      <c r="O4" s="9">
        <f>L4/J4</f>
        <v>8.4832926829268285</v>
      </c>
      <c r="P4">
        <f>S4/K4</f>
        <v>1.0017073060178761</v>
      </c>
      <c r="Q4" s="2" t="s">
        <v>56</v>
      </c>
      <c r="R4" s="4">
        <v>64</v>
      </c>
      <c r="S4" s="4">
        <v>4640.9399999999996</v>
      </c>
      <c r="T4" s="4">
        <v>807.61</v>
      </c>
      <c r="U4" s="4">
        <v>903</v>
      </c>
      <c r="V4" s="4">
        <v>1053</v>
      </c>
      <c r="W4" s="9">
        <f>T4/R4</f>
        <v>12.61890625</v>
      </c>
    </row>
    <row r="5" spans="1:23" x14ac:dyDescent="0.25">
      <c r="A5" s="2" t="s">
        <v>18</v>
      </c>
      <c r="B5" s="4">
        <v>54</v>
      </c>
      <c r="C5" s="4">
        <v>3516.3800000000006</v>
      </c>
      <c r="D5" s="4">
        <v>488.42</v>
      </c>
      <c r="E5" s="4">
        <v>481</v>
      </c>
      <c r="F5" s="4">
        <v>584</v>
      </c>
      <c r="G5" s="9">
        <f t="shared" ref="G5:G11" si="0">D5/B5</f>
        <v>9.0448148148148153</v>
      </c>
      <c r="H5" s="9"/>
      <c r="I5" s="2" t="s">
        <v>18</v>
      </c>
      <c r="J5" s="4">
        <v>51</v>
      </c>
      <c r="K5" s="4">
        <v>2571.0700000000002</v>
      </c>
      <c r="L5" s="4">
        <v>447.18999999999988</v>
      </c>
      <c r="M5" s="4">
        <v>481</v>
      </c>
      <c r="N5" s="4">
        <v>527</v>
      </c>
      <c r="O5" s="9">
        <f t="shared" ref="O5:O11" si="1">L5/J5</f>
        <v>8.7684313725490171</v>
      </c>
      <c r="P5">
        <f t="shared" ref="P5:P10" si="2">S5/K5</f>
        <v>0.83068527889166766</v>
      </c>
      <c r="Q5" s="2" t="s">
        <v>57</v>
      </c>
      <c r="R5" s="4">
        <v>38</v>
      </c>
      <c r="S5" s="4">
        <v>2135.75</v>
      </c>
      <c r="T5" s="4">
        <v>466.87</v>
      </c>
      <c r="U5" s="4">
        <v>481</v>
      </c>
      <c r="V5" s="4">
        <v>554</v>
      </c>
      <c r="W5" s="9">
        <f t="shared" ref="W5:W11" si="3">T5/R5</f>
        <v>12.286052631578947</v>
      </c>
    </row>
    <row r="6" spans="1:23" x14ac:dyDescent="0.25">
      <c r="A6" s="2" t="s">
        <v>20</v>
      </c>
      <c r="B6" s="4">
        <v>10</v>
      </c>
      <c r="C6" s="4">
        <v>956.46999999999991</v>
      </c>
      <c r="D6" s="4">
        <v>82.67</v>
      </c>
      <c r="E6" s="4">
        <v>143</v>
      </c>
      <c r="F6" s="4">
        <v>163</v>
      </c>
      <c r="G6" s="9">
        <f t="shared" si="0"/>
        <v>8.2669999999999995</v>
      </c>
      <c r="H6" s="9"/>
      <c r="I6" s="2" t="s">
        <v>20</v>
      </c>
      <c r="J6" s="4">
        <v>9</v>
      </c>
      <c r="K6" s="4">
        <v>741.3</v>
      </c>
      <c r="L6" s="4">
        <v>76.599999999999994</v>
      </c>
      <c r="M6" s="4">
        <v>143</v>
      </c>
      <c r="N6" s="4">
        <v>152</v>
      </c>
      <c r="O6" s="9">
        <f t="shared" si="1"/>
        <v>8.5111111111111111</v>
      </c>
      <c r="P6">
        <f t="shared" si="2"/>
        <v>0.91916902738432493</v>
      </c>
      <c r="Q6" s="2" t="s">
        <v>58</v>
      </c>
      <c r="R6" s="4">
        <v>7</v>
      </c>
      <c r="S6" s="4">
        <v>681.38</v>
      </c>
      <c r="T6" s="4">
        <v>80.099999999999994</v>
      </c>
      <c r="U6" s="4">
        <v>143</v>
      </c>
      <c r="V6" s="4">
        <v>162</v>
      </c>
      <c r="W6" s="9">
        <f t="shared" si="3"/>
        <v>11.442857142857141</v>
      </c>
    </row>
    <row r="7" spans="1:23" x14ac:dyDescent="0.25">
      <c r="A7" s="2" t="s">
        <v>15</v>
      </c>
      <c r="B7" s="4">
        <v>82</v>
      </c>
      <c r="C7" s="4">
        <v>6481.0899999999983</v>
      </c>
      <c r="D7" s="4">
        <v>721.21999999999991</v>
      </c>
      <c r="E7" s="4">
        <v>914</v>
      </c>
      <c r="F7" s="4">
        <v>1076</v>
      </c>
      <c r="G7" s="9">
        <f t="shared" si="0"/>
        <v>8.7953658536585362</v>
      </c>
      <c r="H7" s="9"/>
      <c r="I7" s="2" t="s">
        <v>15</v>
      </c>
      <c r="J7" s="4">
        <v>78</v>
      </c>
      <c r="K7" s="4">
        <v>4887.1099999999997</v>
      </c>
      <c r="L7" s="4">
        <v>658.12000000000012</v>
      </c>
      <c r="M7" s="4">
        <v>914</v>
      </c>
      <c r="N7" s="4">
        <v>990</v>
      </c>
      <c r="O7" s="9">
        <f t="shared" si="1"/>
        <v>8.4374358974358987</v>
      </c>
      <c r="P7">
        <f t="shared" si="2"/>
        <v>0.92654145292412082</v>
      </c>
      <c r="Q7" s="2" t="s">
        <v>52</v>
      </c>
      <c r="R7" s="4">
        <v>59</v>
      </c>
      <c r="S7" s="4">
        <v>4528.1099999999997</v>
      </c>
      <c r="T7" s="4">
        <v>747.08</v>
      </c>
      <c r="U7" s="4">
        <v>914</v>
      </c>
      <c r="V7" s="4">
        <v>1049</v>
      </c>
      <c r="W7" s="9">
        <f t="shared" si="3"/>
        <v>12.662372881355934</v>
      </c>
    </row>
    <row r="8" spans="1:23" x14ac:dyDescent="0.25">
      <c r="A8" s="2" t="s">
        <v>16</v>
      </c>
      <c r="B8" s="4">
        <v>50</v>
      </c>
      <c r="C8" s="4">
        <v>3123.09</v>
      </c>
      <c r="D8" s="4">
        <v>463.60000000000019</v>
      </c>
      <c r="E8" s="4">
        <v>436</v>
      </c>
      <c r="F8" s="4">
        <v>536</v>
      </c>
      <c r="G8" s="9">
        <f t="shared" si="0"/>
        <v>9.2720000000000038</v>
      </c>
      <c r="H8" s="9"/>
      <c r="I8" s="2" t="s">
        <v>16</v>
      </c>
      <c r="J8" s="4">
        <v>48</v>
      </c>
      <c r="K8" s="4">
        <v>2271.81</v>
      </c>
      <c r="L8" s="4">
        <v>426.61</v>
      </c>
      <c r="M8" s="4">
        <v>436</v>
      </c>
      <c r="N8" s="4">
        <v>484</v>
      </c>
      <c r="O8" s="9">
        <f t="shared" si="1"/>
        <v>8.8877083333333342</v>
      </c>
      <c r="P8">
        <f t="shared" si="2"/>
        <v>0.90031736808976104</v>
      </c>
      <c r="Q8" s="2" t="s">
        <v>53</v>
      </c>
      <c r="R8" s="4">
        <v>39</v>
      </c>
      <c r="S8" s="4">
        <v>2045.35</v>
      </c>
      <c r="T8" s="4">
        <v>480.16</v>
      </c>
      <c r="U8" s="4">
        <v>436</v>
      </c>
      <c r="V8" s="4">
        <v>516</v>
      </c>
      <c r="W8" s="9">
        <f t="shared" si="3"/>
        <v>12.311794871794872</v>
      </c>
    </row>
    <row r="9" spans="1:23" x14ac:dyDescent="0.25">
      <c r="A9" s="2" t="s">
        <v>19</v>
      </c>
      <c r="B9" s="4">
        <v>12</v>
      </c>
      <c r="C9" s="4">
        <v>1213.4799999999998</v>
      </c>
      <c r="D9" s="4">
        <v>113.45000000000002</v>
      </c>
      <c r="E9" s="4">
        <v>189</v>
      </c>
      <c r="F9" s="4">
        <v>205</v>
      </c>
      <c r="G9" s="9">
        <f t="shared" si="0"/>
        <v>9.4541666666666675</v>
      </c>
      <c r="H9" s="9"/>
      <c r="I9" s="2" t="s">
        <v>19</v>
      </c>
      <c r="J9" s="4">
        <v>12</v>
      </c>
      <c r="K9" s="4">
        <v>820.26</v>
      </c>
      <c r="L9" s="4">
        <v>101.32</v>
      </c>
      <c r="M9" s="4">
        <v>189</v>
      </c>
      <c r="N9" s="4">
        <v>193</v>
      </c>
      <c r="O9" s="9">
        <f t="shared" si="1"/>
        <v>8.4433333333333334</v>
      </c>
      <c r="P9">
        <f t="shared" si="2"/>
        <v>1.0391217418867189</v>
      </c>
      <c r="Q9" s="2" t="s">
        <v>54</v>
      </c>
      <c r="R9" s="4">
        <v>9</v>
      </c>
      <c r="S9" s="4">
        <v>852.35</v>
      </c>
      <c r="T9" s="4">
        <v>108.63</v>
      </c>
      <c r="U9" s="4">
        <v>189</v>
      </c>
      <c r="V9" s="4">
        <v>192</v>
      </c>
      <c r="W9" s="9">
        <f t="shared" si="3"/>
        <v>12.07</v>
      </c>
    </row>
    <row r="10" spans="1:23" x14ac:dyDescent="0.25">
      <c r="A10" s="2" t="s">
        <v>13</v>
      </c>
      <c r="B10" s="4">
        <v>86</v>
      </c>
      <c r="C10" s="4">
        <v>6672.6000000000022</v>
      </c>
      <c r="D10" s="4">
        <v>734.67</v>
      </c>
      <c r="E10" s="4">
        <v>941</v>
      </c>
      <c r="F10" s="4">
        <v>1102</v>
      </c>
      <c r="G10" s="9">
        <f t="shared" si="0"/>
        <v>8.5426744186046513</v>
      </c>
      <c r="H10" s="9"/>
      <c r="I10" s="2" t="s">
        <v>13</v>
      </c>
      <c r="J10" s="4">
        <v>84</v>
      </c>
      <c r="K10" s="4">
        <v>5110.7100000000009</v>
      </c>
      <c r="L10" s="4">
        <v>673.07999999999993</v>
      </c>
      <c r="M10" s="4">
        <v>941</v>
      </c>
      <c r="N10" s="4">
        <v>1014</v>
      </c>
      <c r="O10" s="9">
        <f t="shared" si="1"/>
        <v>8.0128571428571416</v>
      </c>
      <c r="P10">
        <f t="shared" si="2"/>
        <v>0.86607927274292595</v>
      </c>
      <c r="Q10" s="2" t="s">
        <v>55</v>
      </c>
      <c r="R10" s="4">
        <v>60</v>
      </c>
      <c r="S10" s="4">
        <v>4426.28</v>
      </c>
      <c r="T10" s="4">
        <v>755.02</v>
      </c>
      <c r="U10" s="4">
        <v>941</v>
      </c>
      <c r="V10" s="4">
        <v>1134</v>
      </c>
      <c r="W10" s="9">
        <f t="shared" si="3"/>
        <v>12.583666666666666</v>
      </c>
    </row>
    <row r="11" spans="1:23" x14ac:dyDescent="0.25">
      <c r="A11" s="2" t="s">
        <v>23</v>
      </c>
      <c r="B11" s="4">
        <v>378</v>
      </c>
      <c r="C11" s="4">
        <v>28138.989999999998</v>
      </c>
      <c r="D11" s="4">
        <v>3365.59</v>
      </c>
      <c r="E11" s="4">
        <v>4007</v>
      </c>
      <c r="F11" s="4">
        <v>4737</v>
      </c>
      <c r="G11" s="10">
        <f t="shared" si="0"/>
        <v>8.9036772486772495</v>
      </c>
      <c r="H11" s="12"/>
      <c r="I11" s="2" t="s">
        <v>23</v>
      </c>
      <c r="J11" s="4">
        <v>364</v>
      </c>
      <c r="K11" s="4">
        <v>21035.29</v>
      </c>
      <c r="L11" s="4">
        <v>3078.55</v>
      </c>
      <c r="M11" s="4">
        <v>4007</v>
      </c>
      <c r="N11" s="4">
        <v>4345</v>
      </c>
      <c r="O11" s="10">
        <f t="shared" si="1"/>
        <v>8.4575549450549463</v>
      </c>
      <c r="Q11" s="2" t="s">
        <v>23</v>
      </c>
      <c r="R11" s="4">
        <v>276</v>
      </c>
      <c r="S11" s="4">
        <v>19310.16</v>
      </c>
      <c r="T11" s="4">
        <v>3445.47</v>
      </c>
      <c r="U11" s="4">
        <v>4007</v>
      </c>
      <c r="V11" s="4">
        <v>4660</v>
      </c>
      <c r="W11" s="10">
        <f t="shared" si="3"/>
        <v>12.483586956521739</v>
      </c>
    </row>
    <row r="12" spans="1:23" x14ac:dyDescent="0.25">
      <c r="J12" s="7">
        <f>1-(J11/B11)</f>
        <v>3.703703703703709E-2</v>
      </c>
      <c r="K12" s="7">
        <f>1-(K11/C11)</f>
        <v>0.25245042554832275</v>
      </c>
      <c r="L12" s="7">
        <f>1-(L11/D11)</f>
        <v>8.5286680789995239E-2</v>
      </c>
      <c r="M12" s="7"/>
      <c r="N12" s="6">
        <f>GETPIVOTDATA("Sum of stops",$I$3)+GETPIVOTDATA("Sum of couriers",$I$3)</f>
        <v>4709</v>
      </c>
      <c r="O12" s="7"/>
      <c r="P12">
        <f>_xlfn.STDEV.S(P4:P10)</f>
        <v>7.2926551682902394E-2</v>
      </c>
      <c r="R12">
        <f>GETPIVOTDATA("Sum of couriers",$Q$3)/GETPIVOTDATA("Sum of couriers",$I$3)</f>
        <v>0.75824175824175821</v>
      </c>
      <c r="S12" s="7">
        <f>1-(S11/K11)</f>
        <v>8.2011229700184818E-2</v>
      </c>
      <c r="T12" s="7">
        <f>1-(T11/L11)</f>
        <v>-0.11918598041285655</v>
      </c>
    </row>
    <row r="13" spans="1:23" x14ac:dyDescent="0.25">
      <c r="P13">
        <f>CONFIDENCE(0.05,P12,7)</f>
        <v>5.4023752806031625E-2</v>
      </c>
      <c r="S13">
        <f>S6/K6</f>
        <v>0.91916902738432493</v>
      </c>
    </row>
    <row r="15" spans="1:23" x14ac:dyDescent="0.25">
      <c r="P15">
        <f>2.43*P12/SQRT(7)</f>
        <v>6.6979658990756363E-2</v>
      </c>
      <c r="S15">
        <f>1-(SUMIF(P4:P10,"&lt;1",S4:S10)+SUMIF(P4:P10,"&gt;1",K4:K10))/SUM(K4:K10)</f>
        <v>8.3912796067941109E-2</v>
      </c>
    </row>
    <row r="16" spans="1:23" x14ac:dyDescent="0.25">
      <c r="A16" s="11"/>
      <c r="B16" s="19" t="s">
        <v>74</v>
      </c>
      <c r="C16" s="11"/>
      <c r="D16" s="11"/>
      <c r="E16" s="19" t="s">
        <v>75</v>
      </c>
      <c r="F16" s="11"/>
      <c r="G16" s="11"/>
      <c r="H16" s="19" t="s">
        <v>76</v>
      </c>
      <c r="I16" s="11"/>
      <c r="J16" s="11"/>
    </row>
    <row r="17" spans="1:10" x14ac:dyDescent="0.25">
      <c r="A17" s="5" t="s">
        <v>69</v>
      </c>
      <c r="B17" s="20" t="s">
        <v>70</v>
      </c>
      <c r="C17" s="5" t="s">
        <v>71</v>
      </c>
      <c r="D17" s="5" t="s">
        <v>50</v>
      </c>
      <c r="E17" s="20" t="s">
        <v>70</v>
      </c>
      <c r="F17" s="5" t="s">
        <v>71</v>
      </c>
      <c r="G17" s="5" t="s">
        <v>50</v>
      </c>
      <c r="H17" s="20" t="s">
        <v>70</v>
      </c>
      <c r="I17" s="5" t="s">
        <v>71</v>
      </c>
      <c r="J17" s="5" t="s">
        <v>50</v>
      </c>
    </row>
    <row r="18" spans="1:10" x14ac:dyDescent="0.25">
      <c r="A18" t="s">
        <v>17</v>
      </c>
      <c r="B18" s="21">
        <v>84</v>
      </c>
      <c r="C18" s="17">
        <v>6175.8799999999983</v>
      </c>
      <c r="D18" s="17">
        <v>761.56000000000006</v>
      </c>
      <c r="E18" s="23">
        <v>82</v>
      </c>
      <c r="F18" s="17">
        <v>4633.03</v>
      </c>
      <c r="G18" s="17">
        <v>695.63</v>
      </c>
      <c r="H18" s="23">
        <v>64</v>
      </c>
      <c r="I18" s="17">
        <v>4640.9399999999996</v>
      </c>
      <c r="J18" s="17">
        <v>807.61</v>
      </c>
    </row>
    <row r="19" spans="1:10" x14ac:dyDescent="0.25">
      <c r="A19" t="s">
        <v>18</v>
      </c>
      <c r="B19" s="21">
        <v>54</v>
      </c>
      <c r="C19" s="17">
        <v>3516.3800000000006</v>
      </c>
      <c r="D19" s="17">
        <v>488.42</v>
      </c>
      <c r="E19" s="23">
        <v>51</v>
      </c>
      <c r="F19" s="17">
        <v>2571.0700000000002</v>
      </c>
      <c r="G19" s="17">
        <v>447.18999999999988</v>
      </c>
      <c r="H19" s="23">
        <v>38</v>
      </c>
      <c r="I19" s="17">
        <v>2135.75</v>
      </c>
      <c r="J19" s="17">
        <v>466.87</v>
      </c>
    </row>
    <row r="20" spans="1:10" x14ac:dyDescent="0.25">
      <c r="A20" t="s">
        <v>20</v>
      </c>
      <c r="B20" s="21">
        <v>10</v>
      </c>
      <c r="C20" s="17">
        <v>956.46999999999991</v>
      </c>
      <c r="D20" s="17">
        <v>82.67</v>
      </c>
      <c r="E20" s="23">
        <v>9</v>
      </c>
      <c r="F20" s="17">
        <v>741.3</v>
      </c>
      <c r="G20" s="17">
        <v>76.599999999999994</v>
      </c>
      <c r="H20" s="23">
        <v>7</v>
      </c>
      <c r="I20" s="17">
        <v>681.38</v>
      </c>
      <c r="J20" s="17">
        <v>80.099999999999994</v>
      </c>
    </row>
    <row r="21" spans="1:10" x14ac:dyDescent="0.25">
      <c r="A21" t="s">
        <v>15</v>
      </c>
      <c r="B21" s="21">
        <v>82</v>
      </c>
      <c r="C21" s="17">
        <v>6481.0899999999983</v>
      </c>
      <c r="D21" s="17">
        <v>721.21999999999991</v>
      </c>
      <c r="E21" s="23">
        <v>78</v>
      </c>
      <c r="F21" s="17">
        <v>4887.1099999999997</v>
      </c>
      <c r="G21" s="17">
        <v>658.12000000000012</v>
      </c>
      <c r="H21" s="23">
        <v>59</v>
      </c>
      <c r="I21" s="17">
        <v>4528.1099999999997</v>
      </c>
      <c r="J21" s="17">
        <v>747.08</v>
      </c>
    </row>
    <row r="22" spans="1:10" x14ac:dyDescent="0.25">
      <c r="A22" t="s">
        <v>16</v>
      </c>
      <c r="B22" s="21">
        <v>50</v>
      </c>
      <c r="C22" s="17">
        <v>3123.09</v>
      </c>
      <c r="D22" s="17">
        <v>463.60000000000019</v>
      </c>
      <c r="E22" s="23">
        <v>48</v>
      </c>
      <c r="F22" s="17">
        <v>2271.81</v>
      </c>
      <c r="G22" s="17">
        <v>426.61</v>
      </c>
      <c r="H22" s="23">
        <v>39</v>
      </c>
      <c r="I22" s="17">
        <v>2045.35</v>
      </c>
      <c r="J22" s="17">
        <v>480.16</v>
      </c>
    </row>
    <row r="23" spans="1:10" x14ac:dyDescent="0.25">
      <c r="A23" t="s">
        <v>19</v>
      </c>
      <c r="B23" s="21">
        <v>12</v>
      </c>
      <c r="C23" s="17">
        <v>1213.4799999999998</v>
      </c>
      <c r="D23" s="17">
        <v>113.45000000000002</v>
      </c>
      <c r="E23" s="23">
        <v>12</v>
      </c>
      <c r="F23" s="17">
        <v>820.26</v>
      </c>
      <c r="G23" s="17">
        <v>101.32</v>
      </c>
      <c r="H23" s="23">
        <v>9</v>
      </c>
      <c r="I23" s="17">
        <v>852.35</v>
      </c>
      <c r="J23" s="17">
        <v>108.63</v>
      </c>
    </row>
    <row r="24" spans="1:10" x14ac:dyDescent="0.25">
      <c r="A24" t="s">
        <v>13</v>
      </c>
      <c r="B24" s="21">
        <v>86</v>
      </c>
      <c r="C24" s="17">
        <v>6672.6000000000022</v>
      </c>
      <c r="D24" s="17">
        <v>734.67</v>
      </c>
      <c r="E24" s="23">
        <v>84</v>
      </c>
      <c r="F24" s="17">
        <v>5110.7100000000009</v>
      </c>
      <c r="G24" s="17">
        <v>673.07999999999993</v>
      </c>
      <c r="H24" s="23">
        <v>60</v>
      </c>
      <c r="I24" s="17">
        <v>4426.28</v>
      </c>
      <c r="J24" s="17">
        <v>755.02</v>
      </c>
    </row>
    <row r="25" spans="1:10" x14ac:dyDescent="0.25">
      <c r="A25" s="3" t="s">
        <v>23</v>
      </c>
      <c r="B25" s="22">
        <v>378</v>
      </c>
      <c r="C25" s="18">
        <v>28138.989999999998</v>
      </c>
      <c r="D25" s="18">
        <v>3365.59</v>
      </c>
      <c r="E25" s="22">
        <v>364</v>
      </c>
      <c r="F25" s="18">
        <v>21035.29</v>
      </c>
      <c r="G25" s="18">
        <v>3078.55</v>
      </c>
      <c r="H25" s="22">
        <v>276</v>
      </c>
      <c r="I25" s="18">
        <v>19310.16</v>
      </c>
      <c r="J25" s="18">
        <v>3445.47</v>
      </c>
    </row>
    <row r="26" spans="1:10" x14ac:dyDescent="0.25">
      <c r="A26" t="s">
        <v>73</v>
      </c>
      <c r="B26" s="21"/>
      <c r="E26" s="24">
        <f>1-E25/B25</f>
        <v>3.703703703703709E-2</v>
      </c>
      <c r="F26" s="7">
        <f>1-F25/C25</f>
        <v>0.25245042554832275</v>
      </c>
      <c r="G26" s="7">
        <f>1-G25/D25</f>
        <v>8.5286680789995239E-2</v>
      </c>
      <c r="H26" s="24">
        <f>1-H25/B25</f>
        <v>0.26984126984126988</v>
      </c>
      <c r="I26" s="7">
        <f t="shared" ref="I26:J26" si="4">1-I25/C25</f>
        <v>0.31375788541095462</v>
      </c>
      <c r="J26" s="7">
        <f t="shared" si="4"/>
        <v>-2.3734322956747489E-2</v>
      </c>
    </row>
    <row r="27" spans="1:10" x14ac:dyDescent="0.25">
      <c r="A27" t="s">
        <v>72</v>
      </c>
      <c r="B27" s="21"/>
      <c r="E27" s="21"/>
      <c r="H27" s="24">
        <f>1-H25/E25</f>
        <v>0.24175824175824179</v>
      </c>
      <c r="I27" s="7">
        <f>1-I25/F25</f>
        <v>8.2011229700184818E-2</v>
      </c>
      <c r="J27" s="7">
        <f>1-J25/G25</f>
        <v>-0.11918598041285655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sqref="A1:M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913</v>
      </c>
      <c r="B2" t="s">
        <v>52</v>
      </c>
      <c r="C2" t="s">
        <v>26</v>
      </c>
      <c r="D2">
        <v>914</v>
      </c>
      <c r="E2">
        <v>37.44</v>
      </c>
      <c r="F2">
        <v>59</v>
      </c>
      <c r="G2">
        <v>1049</v>
      </c>
      <c r="H2">
        <v>4528.1099999999997</v>
      </c>
      <c r="I2">
        <v>747.08</v>
      </c>
      <c r="J2">
        <v>12</v>
      </c>
      <c r="K2">
        <v>0</v>
      </c>
      <c r="L2">
        <v>-1.99813559322034</v>
      </c>
      <c r="M2">
        <v>4.3209999999999997</v>
      </c>
    </row>
    <row r="3" spans="1:13" x14ac:dyDescent="0.25">
      <c r="A3">
        <v>914</v>
      </c>
      <c r="B3" t="s">
        <v>53</v>
      </c>
      <c r="C3" t="s">
        <v>26</v>
      </c>
      <c r="D3">
        <v>436</v>
      </c>
      <c r="E3">
        <v>18.29</v>
      </c>
      <c r="F3">
        <v>39</v>
      </c>
      <c r="G3">
        <v>516</v>
      </c>
      <c r="H3">
        <v>2045.35</v>
      </c>
      <c r="I3">
        <v>480.16</v>
      </c>
      <c r="J3">
        <v>12</v>
      </c>
      <c r="K3">
        <v>0</v>
      </c>
      <c r="L3">
        <v>-3.6141025641025601</v>
      </c>
      <c r="M3">
        <v>3.972</v>
      </c>
    </row>
    <row r="4" spans="1:13" x14ac:dyDescent="0.25">
      <c r="A4">
        <v>915</v>
      </c>
      <c r="B4" t="s">
        <v>54</v>
      </c>
      <c r="C4" t="s">
        <v>26</v>
      </c>
      <c r="D4">
        <v>189</v>
      </c>
      <c r="E4">
        <v>8.69</v>
      </c>
      <c r="F4">
        <v>9</v>
      </c>
      <c r="G4">
        <v>192</v>
      </c>
      <c r="H4">
        <v>852.35</v>
      </c>
      <c r="I4">
        <v>108.63</v>
      </c>
      <c r="J4">
        <v>12</v>
      </c>
      <c r="K4">
        <v>0</v>
      </c>
      <c r="L4">
        <v>-1.56111111111111</v>
      </c>
      <c r="M4">
        <v>4.4630000000000001</v>
      </c>
    </row>
    <row r="5" spans="1:13" x14ac:dyDescent="0.25">
      <c r="A5">
        <v>916</v>
      </c>
      <c r="B5" t="s">
        <v>55</v>
      </c>
      <c r="C5" t="s">
        <v>26</v>
      </c>
      <c r="D5">
        <v>941</v>
      </c>
      <c r="E5">
        <v>30.58</v>
      </c>
      <c r="F5">
        <v>60</v>
      </c>
      <c r="G5">
        <v>1134</v>
      </c>
      <c r="H5">
        <v>4426.28</v>
      </c>
      <c r="I5">
        <v>755.02</v>
      </c>
      <c r="J5">
        <v>12</v>
      </c>
      <c r="K5">
        <v>0</v>
      </c>
      <c r="L5">
        <v>-2.4091666666666698</v>
      </c>
      <c r="M5">
        <v>3.907</v>
      </c>
    </row>
    <row r="6" spans="1:13" x14ac:dyDescent="0.25">
      <c r="A6">
        <v>917</v>
      </c>
      <c r="B6" t="s">
        <v>56</v>
      </c>
      <c r="C6" t="s">
        <v>26</v>
      </c>
      <c r="D6">
        <v>903</v>
      </c>
      <c r="E6">
        <v>39.979999999999997</v>
      </c>
      <c r="F6">
        <v>64</v>
      </c>
      <c r="G6">
        <v>1053</v>
      </c>
      <c r="H6">
        <v>4640.9399999999996</v>
      </c>
      <c r="I6">
        <v>807.61</v>
      </c>
      <c r="J6">
        <v>12</v>
      </c>
      <c r="K6">
        <v>0</v>
      </c>
      <c r="L6">
        <v>-2.4539062500000002</v>
      </c>
      <c r="M6">
        <v>4.4119999999999999</v>
      </c>
    </row>
    <row r="7" spans="1:13" x14ac:dyDescent="0.25">
      <c r="A7">
        <v>918</v>
      </c>
      <c r="B7" t="s">
        <v>57</v>
      </c>
      <c r="C7" t="s">
        <v>26</v>
      </c>
      <c r="D7">
        <v>481</v>
      </c>
      <c r="E7">
        <v>16.14</v>
      </c>
      <c r="F7">
        <v>38</v>
      </c>
      <c r="G7">
        <v>554</v>
      </c>
      <c r="H7">
        <v>2135.75</v>
      </c>
      <c r="I7">
        <v>466.87</v>
      </c>
      <c r="J7">
        <v>12</v>
      </c>
      <c r="K7">
        <v>0</v>
      </c>
      <c r="L7">
        <v>-3.2221052631578901</v>
      </c>
      <c r="M7">
        <v>3.8620000000000001</v>
      </c>
    </row>
    <row r="8" spans="1:13" x14ac:dyDescent="0.25">
      <c r="A8">
        <v>919</v>
      </c>
      <c r="B8" t="s">
        <v>58</v>
      </c>
      <c r="C8" t="s">
        <v>26</v>
      </c>
      <c r="D8">
        <v>143</v>
      </c>
      <c r="E8">
        <v>7.88</v>
      </c>
      <c r="F8">
        <v>7</v>
      </c>
      <c r="G8">
        <v>162</v>
      </c>
      <c r="H8">
        <v>681.38</v>
      </c>
      <c r="I8">
        <v>80.099999999999994</v>
      </c>
      <c r="J8">
        <v>12</v>
      </c>
      <c r="K8">
        <v>0</v>
      </c>
      <c r="L8">
        <v>-0.21142857142857099</v>
      </c>
      <c r="M8">
        <v>4.2320000000000002</v>
      </c>
    </row>
    <row r="9" spans="1:13" x14ac:dyDescent="0.25">
      <c r="F9">
        <f>SUM(F2:F8)</f>
        <v>276</v>
      </c>
      <c r="I9">
        <f>SUM(I2:I8)</f>
        <v>3445.47</v>
      </c>
    </row>
    <row r="10" spans="1:13" x14ac:dyDescent="0.25">
      <c r="I10">
        <f>I9/F9</f>
        <v>12.483586956521739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10"/>
  <sheetViews>
    <sheetView workbookViewId="0">
      <pane ySplit="1" topLeftCell="A2" activePane="bottomLeft" state="frozen"/>
      <selection pane="bottomLeft" activeCell="P2" sqref="P2:P210"/>
    </sheetView>
  </sheetViews>
  <sheetFormatPr defaultRowHeight="15" x14ac:dyDescent="0.25"/>
  <cols>
    <col min="13" max="13" width="12.85546875" bestFit="1" customWidth="1"/>
    <col min="16" max="16" width="10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Q1">
        <f>62/209</f>
        <v>0.29665071770334928</v>
      </c>
    </row>
    <row r="2" spans="1:17" hidden="1" x14ac:dyDescent="0.25">
      <c r="A2">
        <v>382</v>
      </c>
      <c r="B2" t="s">
        <v>13</v>
      </c>
      <c r="C2" t="s">
        <v>14</v>
      </c>
      <c r="D2">
        <v>7</v>
      </c>
      <c r="E2">
        <v>5.96</v>
      </c>
      <c r="F2">
        <v>1</v>
      </c>
      <c r="G2">
        <v>8</v>
      </c>
      <c r="H2">
        <v>68.17</v>
      </c>
      <c r="I2">
        <v>4.42</v>
      </c>
      <c r="J2">
        <v>12</v>
      </c>
      <c r="K2">
        <v>0</v>
      </c>
      <c r="L2">
        <v>-1.34</v>
      </c>
      <c r="M2">
        <v>9.7390000000000008</v>
      </c>
      <c r="N2" t="b">
        <f>G2=(D2+F2)</f>
        <v>1</v>
      </c>
      <c r="O2">
        <f>I2/F2</f>
        <v>4.42</v>
      </c>
      <c r="P2" t="b">
        <f>O2&lt;2.5</f>
        <v>0</v>
      </c>
    </row>
    <row r="3" spans="1:17" hidden="1" x14ac:dyDescent="0.25">
      <c r="A3">
        <v>383</v>
      </c>
      <c r="B3" t="s">
        <v>15</v>
      </c>
      <c r="C3" t="s">
        <v>14</v>
      </c>
      <c r="D3">
        <v>6</v>
      </c>
      <c r="E3">
        <v>5.43</v>
      </c>
      <c r="F3">
        <v>1</v>
      </c>
      <c r="G3">
        <v>7</v>
      </c>
      <c r="H3">
        <v>57.25</v>
      </c>
      <c r="I3">
        <v>7.91</v>
      </c>
      <c r="J3">
        <v>12</v>
      </c>
      <c r="K3">
        <v>0</v>
      </c>
      <c r="L3">
        <v>-4.37</v>
      </c>
      <c r="M3">
        <v>9.5419999999999998</v>
      </c>
      <c r="N3" t="b">
        <f t="shared" ref="N3:N66" si="0">G3=(D3+F3)</f>
        <v>1</v>
      </c>
      <c r="O3">
        <f t="shared" ref="O3:O66" si="1">I3/F3</f>
        <v>7.91</v>
      </c>
      <c r="P3" t="b">
        <f t="shared" ref="P3:P66" si="2">O3&lt;2.5</f>
        <v>0</v>
      </c>
    </row>
    <row r="4" spans="1:17" hidden="1" x14ac:dyDescent="0.25">
      <c r="A4">
        <v>384</v>
      </c>
      <c r="B4" t="s">
        <v>16</v>
      </c>
      <c r="C4" t="s">
        <v>14</v>
      </c>
      <c r="D4">
        <v>3</v>
      </c>
      <c r="E4">
        <v>1.43</v>
      </c>
      <c r="F4">
        <v>1</v>
      </c>
      <c r="G4">
        <v>4</v>
      </c>
      <c r="H4">
        <v>27.53</v>
      </c>
      <c r="I4">
        <v>4.71</v>
      </c>
      <c r="J4">
        <v>12</v>
      </c>
      <c r="K4">
        <v>0</v>
      </c>
      <c r="L4">
        <v>-4.63</v>
      </c>
      <c r="M4">
        <v>9.1769999999999996</v>
      </c>
      <c r="N4" t="b">
        <f t="shared" si="0"/>
        <v>1</v>
      </c>
      <c r="O4">
        <f t="shared" si="1"/>
        <v>4.71</v>
      </c>
      <c r="P4" t="b">
        <f t="shared" si="2"/>
        <v>0</v>
      </c>
    </row>
    <row r="5" spans="1:17" hidden="1" x14ac:dyDescent="0.25">
      <c r="A5">
        <v>385</v>
      </c>
      <c r="B5" t="s">
        <v>13</v>
      </c>
      <c r="C5" t="s">
        <v>14</v>
      </c>
      <c r="D5">
        <v>5</v>
      </c>
      <c r="E5">
        <v>1.43</v>
      </c>
      <c r="F5">
        <v>1</v>
      </c>
      <c r="G5">
        <v>6</v>
      </c>
      <c r="H5">
        <v>53.14</v>
      </c>
      <c r="I5">
        <v>4.0599999999999996</v>
      </c>
      <c r="J5">
        <v>12</v>
      </c>
      <c r="K5">
        <v>0</v>
      </c>
      <c r="L5">
        <v>-0.96</v>
      </c>
      <c r="M5">
        <v>10.628</v>
      </c>
      <c r="N5" t="b">
        <f t="shared" si="0"/>
        <v>1</v>
      </c>
      <c r="O5">
        <f t="shared" si="1"/>
        <v>4.0599999999999996</v>
      </c>
      <c r="P5" t="b">
        <f t="shared" si="2"/>
        <v>0</v>
      </c>
    </row>
    <row r="6" spans="1:17" hidden="1" x14ac:dyDescent="0.25">
      <c r="A6">
        <v>386</v>
      </c>
      <c r="B6" t="s">
        <v>17</v>
      </c>
      <c r="C6" t="s">
        <v>14</v>
      </c>
      <c r="D6">
        <v>2</v>
      </c>
      <c r="E6">
        <v>2.02</v>
      </c>
      <c r="F6">
        <v>1</v>
      </c>
      <c r="G6">
        <v>3</v>
      </c>
      <c r="H6">
        <v>31.16</v>
      </c>
      <c r="I6">
        <v>2.5</v>
      </c>
      <c r="J6">
        <v>12</v>
      </c>
      <c r="K6">
        <v>0</v>
      </c>
      <c r="L6">
        <v>-4.8899999999999997</v>
      </c>
      <c r="M6">
        <v>15.58</v>
      </c>
      <c r="N6" t="b">
        <f t="shared" si="0"/>
        <v>1</v>
      </c>
      <c r="O6">
        <f t="shared" si="1"/>
        <v>2.5</v>
      </c>
      <c r="P6" t="b">
        <f t="shared" si="2"/>
        <v>0</v>
      </c>
    </row>
    <row r="7" spans="1:17" x14ac:dyDescent="0.25">
      <c r="A7">
        <v>387</v>
      </c>
      <c r="B7" t="s">
        <v>18</v>
      </c>
      <c r="C7" t="s">
        <v>14</v>
      </c>
      <c r="D7">
        <v>1</v>
      </c>
      <c r="E7">
        <v>1.42</v>
      </c>
      <c r="F7">
        <v>1</v>
      </c>
      <c r="G7">
        <v>2</v>
      </c>
      <c r="H7">
        <v>12.38</v>
      </c>
      <c r="I7">
        <v>1.27</v>
      </c>
      <c r="J7">
        <v>12</v>
      </c>
      <c r="K7">
        <v>0</v>
      </c>
      <c r="L7">
        <v>-45.19</v>
      </c>
      <c r="M7">
        <v>12.38</v>
      </c>
      <c r="N7" t="b">
        <f t="shared" si="0"/>
        <v>1</v>
      </c>
      <c r="O7">
        <f t="shared" si="1"/>
        <v>1.27</v>
      </c>
      <c r="P7" t="b">
        <f t="shared" si="2"/>
        <v>1</v>
      </c>
    </row>
    <row r="8" spans="1:17" x14ac:dyDescent="0.25">
      <c r="A8">
        <v>388</v>
      </c>
      <c r="B8" t="s">
        <v>15</v>
      </c>
      <c r="C8" t="s">
        <v>14</v>
      </c>
      <c r="D8">
        <v>2</v>
      </c>
      <c r="E8">
        <v>1.54</v>
      </c>
      <c r="F8">
        <v>1</v>
      </c>
      <c r="G8">
        <v>3</v>
      </c>
      <c r="H8">
        <v>30.23</v>
      </c>
      <c r="I8">
        <v>1.59</v>
      </c>
      <c r="J8">
        <v>12</v>
      </c>
      <c r="K8">
        <v>0</v>
      </c>
      <c r="L8">
        <v>-0.76</v>
      </c>
      <c r="M8">
        <v>15.115</v>
      </c>
      <c r="N8" t="b">
        <f t="shared" si="0"/>
        <v>1</v>
      </c>
      <c r="O8">
        <f t="shared" si="1"/>
        <v>1.59</v>
      </c>
      <c r="P8" t="b">
        <f t="shared" si="2"/>
        <v>1</v>
      </c>
    </row>
    <row r="9" spans="1:17" hidden="1" x14ac:dyDescent="0.25">
      <c r="A9">
        <v>389</v>
      </c>
      <c r="B9" t="s">
        <v>16</v>
      </c>
      <c r="C9" t="s">
        <v>14</v>
      </c>
      <c r="D9">
        <v>8</v>
      </c>
      <c r="E9">
        <v>5.22</v>
      </c>
      <c r="F9">
        <v>1</v>
      </c>
      <c r="G9">
        <v>9</v>
      </c>
      <c r="H9">
        <v>93.57</v>
      </c>
      <c r="I9">
        <v>5.7</v>
      </c>
      <c r="J9">
        <v>12</v>
      </c>
      <c r="K9">
        <v>0</v>
      </c>
      <c r="L9">
        <v>-0.38</v>
      </c>
      <c r="M9">
        <v>11.696</v>
      </c>
      <c r="N9" t="b">
        <f t="shared" si="0"/>
        <v>1</v>
      </c>
      <c r="O9">
        <f t="shared" si="1"/>
        <v>5.7</v>
      </c>
      <c r="P9" t="b">
        <f t="shared" si="2"/>
        <v>0</v>
      </c>
    </row>
    <row r="10" spans="1:17" x14ac:dyDescent="0.25">
      <c r="A10">
        <v>390</v>
      </c>
      <c r="B10" t="s">
        <v>13</v>
      </c>
      <c r="C10" t="s">
        <v>14</v>
      </c>
      <c r="D10">
        <v>1</v>
      </c>
      <c r="E10">
        <v>1.51</v>
      </c>
      <c r="F10">
        <v>1</v>
      </c>
      <c r="G10">
        <v>2</v>
      </c>
      <c r="H10">
        <v>8.8800000000000008</v>
      </c>
      <c r="I10">
        <v>0.57999999999999996</v>
      </c>
      <c r="J10">
        <v>12</v>
      </c>
      <c r="K10">
        <v>0</v>
      </c>
      <c r="L10">
        <v>-43.74</v>
      </c>
      <c r="M10">
        <v>8.8800000000000008</v>
      </c>
      <c r="N10" t="b">
        <f t="shared" si="0"/>
        <v>1</v>
      </c>
      <c r="O10">
        <f t="shared" si="1"/>
        <v>0.57999999999999996</v>
      </c>
      <c r="P10" t="b">
        <f t="shared" si="2"/>
        <v>1</v>
      </c>
    </row>
    <row r="11" spans="1:17" hidden="1" x14ac:dyDescent="0.25">
      <c r="A11">
        <v>391</v>
      </c>
      <c r="B11" t="s">
        <v>15</v>
      </c>
      <c r="C11" t="s">
        <v>14</v>
      </c>
      <c r="D11">
        <v>41</v>
      </c>
      <c r="E11">
        <v>6.01</v>
      </c>
      <c r="F11">
        <v>3</v>
      </c>
      <c r="G11">
        <v>44</v>
      </c>
      <c r="H11">
        <v>163.77000000000001</v>
      </c>
      <c r="I11">
        <v>29.53</v>
      </c>
      <c r="J11">
        <v>12</v>
      </c>
      <c r="K11">
        <v>0</v>
      </c>
      <c r="L11">
        <v>-1.9733333333333301</v>
      </c>
      <c r="M11">
        <v>3.8090000000000002</v>
      </c>
      <c r="N11" t="b">
        <f t="shared" si="0"/>
        <v>1</v>
      </c>
      <c r="O11">
        <f t="shared" si="1"/>
        <v>9.8433333333333337</v>
      </c>
      <c r="P11" t="b">
        <f t="shared" si="2"/>
        <v>0</v>
      </c>
    </row>
    <row r="12" spans="1:17" hidden="1" x14ac:dyDescent="0.25">
      <c r="A12">
        <v>392</v>
      </c>
      <c r="B12" t="s">
        <v>17</v>
      </c>
      <c r="C12" t="s">
        <v>14</v>
      </c>
      <c r="D12">
        <v>41</v>
      </c>
      <c r="E12">
        <v>6.25</v>
      </c>
      <c r="F12">
        <v>3</v>
      </c>
      <c r="G12">
        <v>44</v>
      </c>
      <c r="H12">
        <v>163.77000000000001</v>
      </c>
      <c r="I12">
        <v>28.7</v>
      </c>
      <c r="J12">
        <v>12</v>
      </c>
      <c r="K12">
        <v>0</v>
      </c>
      <c r="L12">
        <v>-2.27</v>
      </c>
      <c r="M12">
        <v>3.8090000000000002</v>
      </c>
      <c r="N12" t="b">
        <f t="shared" si="0"/>
        <v>1</v>
      </c>
      <c r="O12">
        <f t="shared" si="1"/>
        <v>9.5666666666666664</v>
      </c>
      <c r="P12" t="b">
        <f t="shared" si="2"/>
        <v>0</v>
      </c>
    </row>
    <row r="13" spans="1:17" hidden="1" x14ac:dyDescent="0.25">
      <c r="A13">
        <v>393</v>
      </c>
      <c r="B13" t="s">
        <v>15</v>
      </c>
      <c r="C13" t="s">
        <v>14</v>
      </c>
      <c r="D13">
        <v>4</v>
      </c>
      <c r="E13">
        <v>1.67</v>
      </c>
      <c r="F13">
        <v>1</v>
      </c>
      <c r="G13">
        <v>5</v>
      </c>
      <c r="H13">
        <v>48.91</v>
      </c>
      <c r="I13">
        <v>3.58</v>
      </c>
      <c r="J13">
        <v>12</v>
      </c>
      <c r="K13">
        <v>0</v>
      </c>
      <c r="L13">
        <v>-1.4</v>
      </c>
      <c r="M13">
        <v>12.228</v>
      </c>
      <c r="N13" t="b">
        <f t="shared" si="0"/>
        <v>1</v>
      </c>
      <c r="O13">
        <f t="shared" si="1"/>
        <v>3.58</v>
      </c>
      <c r="P13" t="b">
        <f t="shared" si="2"/>
        <v>0</v>
      </c>
    </row>
    <row r="14" spans="1:17" hidden="1" x14ac:dyDescent="0.25">
      <c r="A14">
        <v>394</v>
      </c>
      <c r="B14" t="s">
        <v>13</v>
      </c>
      <c r="C14" t="s">
        <v>14</v>
      </c>
      <c r="D14">
        <v>8</v>
      </c>
      <c r="E14">
        <v>5.94</v>
      </c>
      <c r="F14">
        <v>1</v>
      </c>
      <c r="G14">
        <v>9</v>
      </c>
      <c r="H14">
        <v>65.680000000000007</v>
      </c>
      <c r="I14">
        <v>4.8899999999999997</v>
      </c>
      <c r="J14">
        <v>12</v>
      </c>
      <c r="K14">
        <v>0</v>
      </c>
      <c r="L14">
        <v>-1.3</v>
      </c>
      <c r="M14">
        <v>8.2100000000000009</v>
      </c>
      <c r="N14" t="b">
        <f t="shared" si="0"/>
        <v>1</v>
      </c>
      <c r="O14">
        <f t="shared" si="1"/>
        <v>4.8899999999999997</v>
      </c>
      <c r="P14" t="b">
        <f t="shared" si="2"/>
        <v>0</v>
      </c>
    </row>
    <row r="15" spans="1:17" hidden="1" x14ac:dyDescent="0.25">
      <c r="A15">
        <v>395</v>
      </c>
      <c r="B15" t="s">
        <v>17</v>
      </c>
      <c r="C15" t="s">
        <v>14</v>
      </c>
      <c r="D15">
        <v>3</v>
      </c>
      <c r="E15">
        <v>1.52</v>
      </c>
      <c r="F15">
        <v>1</v>
      </c>
      <c r="G15">
        <v>4</v>
      </c>
      <c r="H15">
        <v>44.99</v>
      </c>
      <c r="I15">
        <v>2.81</v>
      </c>
      <c r="J15">
        <v>12</v>
      </c>
      <c r="K15">
        <v>0</v>
      </c>
      <c r="L15">
        <v>-1.88</v>
      </c>
      <c r="M15">
        <v>14.997</v>
      </c>
      <c r="N15" t="b">
        <f t="shared" si="0"/>
        <v>1</v>
      </c>
      <c r="O15">
        <f t="shared" si="1"/>
        <v>2.81</v>
      </c>
      <c r="P15" t="b">
        <f t="shared" si="2"/>
        <v>0</v>
      </c>
    </row>
    <row r="16" spans="1:17" hidden="1" x14ac:dyDescent="0.25">
      <c r="A16">
        <v>396</v>
      </c>
      <c r="B16" t="s">
        <v>15</v>
      </c>
      <c r="C16" t="s">
        <v>14</v>
      </c>
      <c r="D16">
        <v>34</v>
      </c>
      <c r="E16">
        <v>5.88</v>
      </c>
      <c r="F16">
        <v>2</v>
      </c>
      <c r="G16">
        <v>36</v>
      </c>
      <c r="H16">
        <v>191.97</v>
      </c>
      <c r="I16">
        <v>18.809999999999999</v>
      </c>
      <c r="J16">
        <v>12</v>
      </c>
      <c r="K16">
        <v>0</v>
      </c>
      <c r="L16">
        <v>-0.315</v>
      </c>
      <c r="M16">
        <v>5.4850000000000003</v>
      </c>
      <c r="N16" t="b">
        <f t="shared" si="0"/>
        <v>1</v>
      </c>
      <c r="O16">
        <f t="shared" si="1"/>
        <v>9.4049999999999994</v>
      </c>
      <c r="P16" t="b">
        <f t="shared" si="2"/>
        <v>0</v>
      </c>
    </row>
    <row r="17" spans="1:16" hidden="1" x14ac:dyDescent="0.25">
      <c r="A17">
        <v>397</v>
      </c>
      <c r="B17" t="s">
        <v>19</v>
      </c>
      <c r="C17" t="s">
        <v>14</v>
      </c>
      <c r="D17">
        <v>150</v>
      </c>
      <c r="E17">
        <v>7.04</v>
      </c>
      <c r="F17">
        <v>6</v>
      </c>
      <c r="G17">
        <v>156</v>
      </c>
      <c r="H17">
        <v>526.11</v>
      </c>
      <c r="I17">
        <v>65.06</v>
      </c>
      <c r="J17">
        <v>12</v>
      </c>
      <c r="K17">
        <v>0</v>
      </c>
      <c r="L17">
        <v>-0.18666666666666701</v>
      </c>
      <c r="M17">
        <v>3.3940000000000001</v>
      </c>
      <c r="N17" t="b">
        <f t="shared" si="0"/>
        <v>1</v>
      </c>
      <c r="O17">
        <f t="shared" si="1"/>
        <v>10.843333333333334</v>
      </c>
      <c r="P17" t="b">
        <f t="shared" si="2"/>
        <v>0</v>
      </c>
    </row>
    <row r="18" spans="1:16" hidden="1" x14ac:dyDescent="0.25">
      <c r="A18">
        <v>398</v>
      </c>
      <c r="B18" t="s">
        <v>13</v>
      </c>
      <c r="C18" t="s">
        <v>14</v>
      </c>
      <c r="D18">
        <v>34</v>
      </c>
      <c r="E18">
        <v>5.85</v>
      </c>
      <c r="F18">
        <v>2</v>
      </c>
      <c r="G18">
        <v>36</v>
      </c>
      <c r="H18">
        <v>190.93</v>
      </c>
      <c r="I18">
        <v>19.45</v>
      </c>
      <c r="J18">
        <v>12</v>
      </c>
      <c r="K18">
        <v>0</v>
      </c>
      <c r="L18">
        <v>-0.28000000000000003</v>
      </c>
      <c r="M18">
        <v>5.4550000000000001</v>
      </c>
      <c r="N18" t="b">
        <f t="shared" si="0"/>
        <v>1</v>
      </c>
      <c r="O18">
        <f t="shared" si="1"/>
        <v>9.7249999999999996</v>
      </c>
      <c r="P18" t="b">
        <f t="shared" si="2"/>
        <v>0</v>
      </c>
    </row>
    <row r="19" spans="1:16" hidden="1" x14ac:dyDescent="0.25">
      <c r="A19">
        <v>399</v>
      </c>
      <c r="B19" t="s">
        <v>17</v>
      </c>
      <c r="C19" t="s">
        <v>14</v>
      </c>
      <c r="D19">
        <v>34</v>
      </c>
      <c r="E19">
        <v>5.34</v>
      </c>
      <c r="F19">
        <v>2</v>
      </c>
      <c r="G19">
        <v>36</v>
      </c>
      <c r="H19">
        <v>192</v>
      </c>
      <c r="I19">
        <v>19.690000000000001</v>
      </c>
      <c r="J19">
        <v>12</v>
      </c>
      <c r="K19">
        <v>0</v>
      </c>
      <c r="L19">
        <v>-0.48</v>
      </c>
      <c r="M19">
        <v>5.4859999999999998</v>
      </c>
      <c r="N19" t="b">
        <f t="shared" si="0"/>
        <v>1</v>
      </c>
      <c r="O19">
        <f t="shared" si="1"/>
        <v>9.8450000000000006</v>
      </c>
      <c r="P19" t="b">
        <f t="shared" si="2"/>
        <v>0</v>
      </c>
    </row>
    <row r="20" spans="1:16" hidden="1" x14ac:dyDescent="0.25">
      <c r="A20">
        <v>400</v>
      </c>
      <c r="B20" t="s">
        <v>20</v>
      </c>
      <c r="C20" t="s">
        <v>14</v>
      </c>
      <c r="D20">
        <v>104</v>
      </c>
      <c r="E20">
        <v>6.2</v>
      </c>
      <c r="F20">
        <v>4</v>
      </c>
      <c r="G20">
        <v>108</v>
      </c>
      <c r="H20">
        <v>445.1</v>
      </c>
      <c r="I20">
        <v>48.76</v>
      </c>
      <c r="J20">
        <v>12</v>
      </c>
      <c r="K20">
        <v>0</v>
      </c>
      <c r="L20">
        <v>-6.7500000000000004E-2</v>
      </c>
      <c r="M20">
        <v>4.16</v>
      </c>
      <c r="N20" t="b">
        <f t="shared" si="0"/>
        <v>1</v>
      </c>
      <c r="O20">
        <f t="shared" si="1"/>
        <v>12.19</v>
      </c>
      <c r="P20" t="b">
        <f t="shared" si="2"/>
        <v>0</v>
      </c>
    </row>
    <row r="21" spans="1:16" hidden="1" x14ac:dyDescent="0.25">
      <c r="A21">
        <v>401</v>
      </c>
      <c r="B21" t="s">
        <v>15</v>
      </c>
      <c r="C21" t="s">
        <v>14</v>
      </c>
      <c r="D21">
        <v>17</v>
      </c>
      <c r="E21">
        <v>5.49</v>
      </c>
      <c r="F21">
        <v>1</v>
      </c>
      <c r="G21">
        <v>18</v>
      </c>
      <c r="H21">
        <v>89.47</v>
      </c>
      <c r="I21">
        <v>8.17</v>
      </c>
      <c r="J21">
        <v>12</v>
      </c>
      <c r="K21">
        <v>0</v>
      </c>
      <c r="L21">
        <v>-0.18</v>
      </c>
      <c r="M21">
        <v>5.2629999999999999</v>
      </c>
      <c r="N21" t="b">
        <f t="shared" si="0"/>
        <v>1</v>
      </c>
      <c r="O21">
        <f t="shared" si="1"/>
        <v>8.17</v>
      </c>
      <c r="P21" t="b">
        <f t="shared" si="2"/>
        <v>0</v>
      </c>
    </row>
    <row r="22" spans="1:16" hidden="1" x14ac:dyDescent="0.25">
      <c r="A22">
        <v>402</v>
      </c>
      <c r="B22" t="s">
        <v>16</v>
      </c>
      <c r="C22" t="s">
        <v>14</v>
      </c>
      <c r="D22">
        <v>15</v>
      </c>
      <c r="E22">
        <v>5.46</v>
      </c>
      <c r="F22">
        <v>1</v>
      </c>
      <c r="G22">
        <v>16</v>
      </c>
      <c r="H22">
        <v>113.59</v>
      </c>
      <c r="I22">
        <v>11.8</v>
      </c>
      <c r="J22">
        <v>12</v>
      </c>
      <c r="K22">
        <v>0</v>
      </c>
      <c r="L22">
        <v>-1.1499999999999999</v>
      </c>
      <c r="M22">
        <v>7.5730000000000004</v>
      </c>
      <c r="N22" t="b">
        <f t="shared" si="0"/>
        <v>1</v>
      </c>
      <c r="O22">
        <f t="shared" si="1"/>
        <v>11.8</v>
      </c>
      <c r="P22" t="b">
        <f t="shared" si="2"/>
        <v>0</v>
      </c>
    </row>
    <row r="23" spans="1:16" hidden="1" x14ac:dyDescent="0.25">
      <c r="A23">
        <v>403</v>
      </c>
      <c r="B23" t="s">
        <v>13</v>
      </c>
      <c r="C23" t="s">
        <v>14</v>
      </c>
      <c r="D23">
        <v>25</v>
      </c>
      <c r="E23">
        <v>5.35</v>
      </c>
      <c r="F23">
        <v>2</v>
      </c>
      <c r="G23">
        <v>27</v>
      </c>
      <c r="H23">
        <v>127.17</v>
      </c>
      <c r="I23">
        <v>17.059999999999999</v>
      </c>
      <c r="J23">
        <v>12</v>
      </c>
      <c r="K23">
        <v>0</v>
      </c>
      <c r="L23">
        <v>-2.645</v>
      </c>
      <c r="M23">
        <v>4.891</v>
      </c>
      <c r="N23" t="b">
        <f t="shared" si="0"/>
        <v>1</v>
      </c>
      <c r="O23">
        <f t="shared" si="1"/>
        <v>8.5299999999999994</v>
      </c>
      <c r="P23" t="b">
        <f t="shared" si="2"/>
        <v>0</v>
      </c>
    </row>
    <row r="24" spans="1:16" hidden="1" x14ac:dyDescent="0.25">
      <c r="A24">
        <v>404</v>
      </c>
      <c r="B24" t="s">
        <v>17</v>
      </c>
      <c r="C24" t="s">
        <v>14</v>
      </c>
      <c r="D24">
        <v>17</v>
      </c>
      <c r="E24">
        <v>5.28</v>
      </c>
      <c r="F24">
        <v>1</v>
      </c>
      <c r="G24">
        <v>18</v>
      </c>
      <c r="H24">
        <v>89.47</v>
      </c>
      <c r="I24">
        <v>8.17</v>
      </c>
      <c r="J24">
        <v>12</v>
      </c>
      <c r="K24">
        <v>0</v>
      </c>
      <c r="L24">
        <v>-0.18</v>
      </c>
      <c r="M24">
        <v>5.2629999999999999</v>
      </c>
      <c r="N24" t="b">
        <f t="shared" si="0"/>
        <v>1</v>
      </c>
      <c r="O24">
        <f t="shared" si="1"/>
        <v>8.17</v>
      </c>
      <c r="P24" t="b">
        <f t="shared" si="2"/>
        <v>0</v>
      </c>
    </row>
    <row r="25" spans="1:16" x14ac:dyDescent="0.25">
      <c r="A25">
        <v>405</v>
      </c>
      <c r="B25" t="s">
        <v>18</v>
      </c>
      <c r="C25" t="s">
        <v>14</v>
      </c>
      <c r="D25">
        <v>1</v>
      </c>
      <c r="E25">
        <v>1.39</v>
      </c>
      <c r="F25">
        <v>1</v>
      </c>
      <c r="G25">
        <v>2</v>
      </c>
      <c r="H25">
        <v>16.38</v>
      </c>
      <c r="I25">
        <v>0.93</v>
      </c>
      <c r="J25">
        <v>12</v>
      </c>
      <c r="K25">
        <v>0</v>
      </c>
      <c r="L25">
        <v>-41.9</v>
      </c>
      <c r="M25">
        <v>16.38</v>
      </c>
      <c r="N25" t="b">
        <f t="shared" si="0"/>
        <v>1</v>
      </c>
      <c r="O25">
        <f t="shared" si="1"/>
        <v>0.93</v>
      </c>
      <c r="P25" t="b">
        <f t="shared" si="2"/>
        <v>1</v>
      </c>
    </row>
    <row r="26" spans="1:16" hidden="1" x14ac:dyDescent="0.25">
      <c r="A26">
        <v>406</v>
      </c>
      <c r="B26" t="s">
        <v>16</v>
      </c>
      <c r="C26" t="s">
        <v>14</v>
      </c>
      <c r="D26">
        <v>2</v>
      </c>
      <c r="E26">
        <v>1.56</v>
      </c>
      <c r="F26">
        <v>1</v>
      </c>
      <c r="G26">
        <v>3</v>
      </c>
      <c r="H26">
        <v>39.08</v>
      </c>
      <c r="I26">
        <v>3.21</v>
      </c>
      <c r="J26">
        <v>12</v>
      </c>
      <c r="K26">
        <v>0</v>
      </c>
      <c r="L26">
        <v>-4.8</v>
      </c>
      <c r="M26">
        <v>19.54</v>
      </c>
      <c r="N26" t="b">
        <f t="shared" si="0"/>
        <v>1</v>
      </c>
      <c r="O26">
        <f t="shared" si="1"/>
        <v>3.21</v>
      </c>
      <c r="P26" t="b">
        <f t="shared" si="2"/>
        <v>0</v>
      </c>
    </row>
    <row r="27" spans="1:16" hidden="1" x14ac:dyDescent="0.25">
      <c r="A27">
        <v>407</v>
      </c>
      <c r="B27" t="s">
        <v>13</v>
      </c>
      <c r="C27" t="s">
        <v>14</v>
      </c>
      <c r="D27">
        <v>17</v>
      </c>
      <c r="E27">
        <v>5.0999999999999996</v>
      </c>
      <c r="F27">
        <v>2</v>
      </c>
      <c r="G27">
        <v>19</v>
      </c>
      <c r="H27">
        <v>90.45</v>
      </c>
      <c r="I27">
        <v>12.41</v>
      </c>
      <c r="J27">
        <v>12</v>
      </c>
      <c r="K27">
        <v>0</v>
      </c>
      <c r="L27">
        <v>-2.83</v>
      </c>
      <c r="M27">
        <v>5.0250000000000004</v>
      </c>
      <c r="N27" t="b">
        <f t="shared" si="0"/>
        <v>1</v>
      </c>
      <c r="O27">
        <f t="shared" si="1"/>
        <v>6.2050000000000001</v>
      </c>
      <c r="P27" t="b">
        <f t="shared" si="2"/>
        <v>0</v>
      </c>
    </row>
    <row r="28" spans="1:16" hidden="1" x14ac:dyDescent="0.25">
      <c r="A28">
        <v>408</v>
      </c>
      <c r="B28" t="s">
        <v>17</v>
      </c>
      <c r="C28" t="s">
        <v>14</v>
      </c>
      <c r="D28">
        <v>9</v>
      </c>
      <c r="E28">
        <v>5.54</v>
      </c>
      <c r="F28">
        <v>1</v>
      </c>
      <c r="G28">
        <v>10</v>
      </c>
      <c r="H28">
        <v>53.58</v>
      </c>
      <c r="I28">
        <v>11.83</v>
      </c>
      <c r="J28">
        <v>12</v>
      </c>
      <c r="K28">
        <v>0</v>
      </c>
      <c r="L28">
        <v>-4.03</v>
      </c>
      <c r="M28">
        <v>5.9530000000000003</v>
      </c>
      <c r="N28" t="b">
        <f t="shared" si="0"/>
        <v>1</v>
      </c>
      <c r="O28">
        <f t="shared" si="1"/>
        <v>11.83</v>
      </c>
      <c r="P28" t="b">
        <f t="shared" si="2"/>
        <v>0</v>
      </c>
    </row>
    <row r="29" spans="1:16" hidden="1" x14ac:dyDescent="0.25">
      <c r="A29">
        <v>409</v>
      </c>
      <c r="B29" t="s">
        <v>18</v>
      </c>
      <c r="C29" t="s">
        <v>14</v>
      </c>
      <c r="D29">
        <v>4</v>
      </c>
      <c r="E29">
        <v>1.53</v>
      </c>
      <c r="F29">
        <v>1</v>
      </c>
      <c r="G29">
        <v>5</v>
      </c>
      <c r="H29">
        <v>51.11</v>
      </c>
      <c r="I29">
        <v>4.84</v>
      </c>
      <c r="J29">
        <v>12</v>
      </c>
      <c r="K29">
        <v>0</v>
      </c>
      <c r="L29">
        <v>-4.6500000000000004</v>
      </c>
      <c r="M29">
        <v>12.778</v>
      </c>
      <c r="N29" t="b">
        <f t="shared" si="0"/>
        <v>1</v>
      </c>
      <c r="O29">
        <f t="shared" si="1"/>
        <v>4.84</v>
      </c>
      <c r="P29" t="b">
        <f t="shared" si="2"/>
        <v>0</v>
      </c>
    </row>
    <row r="30" spans="1:16" hidden="1" x14ac:dyDescent="0.25">
      <c r="A30">
        <v>410</v>
      </c>
      <c r="B30" t="s">
        <v>15</v>
      </c>
      <c r="C30" t="s">
        <v>14</v>
      </c>
      <c r="D30">
        <v>5</v>
      </c>
      <c r="E30">
        <v>1.9</v>
      </c>
      <c r="F30">
        <v>1</v>
      </c>
      <c r="G30">
        <v>6</v>
      </c>
      <c r="H30">
        <v>47.31</v>
      </c>
      <c r="I30">
        <v>3.81</v>
      </c>
      <c r="J30">
        <v>12</v>
      </c>
      <c r="K30">
        <v>0</v>
      </c>
      <c r="L30">
        <v>-0.95</v>
      </c>
      <c r="M30">
        <v>9.4619999999999997</v>
      </c>
      <c r="N30" t="b">
        <f t="shared" si="0"/>
        <v>1</v>
      </c>
      <c r="O30">
        <f t="shared" si="1"/>
        <v>3.81</v>
      </c>
      <c r="P30" t="b">
        <f t="shared" si="2"/>
        <v>0</v>
      </c>
    </row>
    <row r="31" spans="1:16" hidden="1" x14ac:dyDescent="0.25">
      <c r="A31">
        <v>411</v>
      </c>
      <c r="B31" t="s">
        <v>13</v>
      </c>
      <c r="C31" t="s">
        <v>14</v>
      </c>
      <c r="D31">
        <v>4</v>
      </c>
      <c r="E31">
        <v>1.41</v>
      </c>
      <c r="F31">
        <v>1</v>
      </c>
      <c r="G31">
        <v>5</v>
      </c>
      <c r="H31">
        <v>33.96</v>
      </c>
      <c r="I31">
        <v>2.7</v>
      </c>
      <c r="J31">
        <v>12</v>
      </c>
      <c r="K31">
        <v>0</v>
      </c>
      <c r="L31">
        <v>-3.13</v>
      </c>
      <c r="M31">
        <v>8.49</v>
      </c>
      <c r="N31" t="b">
        <f t="shared" si="0"/>
        <v>1</v>
      </c>
      <c r="O31">
        <f t="shared" si="1"/>
        <v>2.7</v>
      </c>
      <c r="P31" t="b">
        <f t="shared" si="2"/>
        <v>0</v>
      </c>
    </row>
    <row r="32" spans="1:16" hidden="1" x14ac:dyDescent="0.25">
      <c r="A32">
        <v>412</v>
      </c>
      <c r="B32" t="s">
        <v>17</v>
      </c>
      <c r="C32" t="s">
        <v>14</v>
      </c>
      <c r="D32">
        <v>4</v>
      </c>
      <c r="E32">
        <v>1.45</v>
      </c>
      <c r="F32">
        <v>1</v>
      </c>
      <c r="G32">
        <v>5</v>
      </c>
      <c r="H32">
        <v>33.64</v>
      </c>
      <c r="I32">
        <v>2.95</v>
      </c>
      <c r="J32">
        <v>12</v>
      </c>
      <c r="K32">
        <v>0</v>
      </c>
      <c r="L32">
        <v>-1.44</v>
      </c>
      <c r="M32">
        <v>8.41</v>
      </c>
      <c r="N32" t="b">
        <f t="shared" si="0"/>
        <v>1</v>
      </c>
      <c r="O32">
        <f t="shared" si="1"/>
        <v>2.95</v>
      </c>
      <c r="P32" t="b">
        <f t="shared" si="2"/>
        <v>0</v>
      </c>
    </row>
    <row r="33" spans="1:16" x14ac:dyDescent="0.25">
      <c r="A33">
        <v>413</v>
      </c>
      <c r="B33" t="s">
        <v>13</v>
      </c>
      <c r="C33" t="s">
        <v>14</v>
      </c>
      <c r="D33">
        <v>1</v>
      </c>
      <c r="E33">
        <v>1.48</v>
      </c>
      <c r="F33">
        <v>1</v>
      </c>
      <c r="G33">
        <v>2</v>
      </c>
      <c r="H33">
        <v>11.67</v>
      </c>
      <c r="I33">
        <v>1.46</v>
      </c>
      <c r="J33">
        <v>12</v>
      </c>
      <c r="K33">
        <v>0</v>
      </c>
      <c r="L33">
        <v>-47.58</v>
      </c>
      <c r="M33">
        <v>11.67</v>
      </c>
      <c r="N33" t="b">
        <f t="shared" si="0"/>
        <v>1</v>
      </c>
      <c r="O33">
        <f t="shared" si="1"/>
        <v>1.46</v>
      </c>
      <c r="P33" t="b">
        <f t="shared" si="2"/>
        <v>1</v>
      </c>
    </row>
    <row r="34" spans="1:16" hidden="1" x14ac:dyDescent="0.25">
      <c r="A34">
        <v>414</v>
      </c>
      <c r="B34" t="s">
        <v>13</v>
      </c>
      <c r="C34" t="s">
        <v>14</v>
      </c>
      <c r="D34">
        <v>27</v>
      </c>
      <c r="E34">
        <v>6.24</v>
      </c>
      <c r="F34">
        <v>2</v>
      </c>
      <c r="G34">
        <v>29</v>
      </c>
      <c r="H34">
        <v>133.75</v>
      </c>
      <c r="I34">
        <v>12.37</v>
      </c>
      <c r="J34">
        <v>12</v>
      </c>
      <c r="K34">
        <v>0</v>
      </c>
      <c r="L34">
        <v>-0.33</v>
      </c>
      <c r="M34">
        <v>4.7770000000000001</v>
      </c>
      <c r="N34" t="b">
        <f t="shared" si="0"/>
        <v>1</v>
      </c>
      <c r="O34">
        <f t="shared" si="1"/>
        <v>6.1849999999999996</v>
      </c>
      <c r="P34" t="b">
        <f t="shared" si="2"/>
        <v>0</v>
      </c>
    </row>
    <row r="35" spans="1:16" hidden="1" x14ac:dyDescent="0.25">
      <c r="A35">
        <v>415</v>
      </c>
      <c r="B35" t="s">
        <v>15</v>
      </c>
      <c r="C35" t="s">
        <v>14</v>
      </c>
      <c r="D35">
        <v>114</v>
      </c>
      <c r="E35">
        <v>7.3</v>
      </c>
      <c r="F35">
        <v>4</v>
      </c>
      <c r="G35">
        <v>118</v>
      </c>
      <c r="H35">
        <v>345.3</v>
      </c>
      <c r="I35">
        <v>47.53</v>
      </c>
      <c r="J35">
        <v>12</v>
      </c>
      <c r="K35">
        <v>0</v>
      </c>
      <c r="L35">
        <v>-0.28249999999999997</v>
      </c>
      <c r="M35">
        <v>2.9510000000000001</v>
      </c>
      <c r="N35" t="b">
        <f t="shared" si="0"/>
        <v>1</v>
      </c>
      <c r="O35">
        <f t="shared" si="1"/>
        <v>11.8825</v>
      </c>
      <c r="P35" t="b">
        <f t="shared" si="2"/>
        <v>0</v>
      </c>
    </row>
    <row r="36" spans="1:16" hidden="1" x14ac:dyDescent="0.25">
      <c r="A36">
        <v>416</v>
      </c>
      <c r="B36" t="s">
        <v>13</v>
      </c>
      <c r="C36" t="s">
        <v>14</v>
      </c>
      <c r="D36">
        <v>10</v>
      </c>
      <c r="E36">
        <v>5.18</v>
      </c>
      <c r="F36">
        <v>1</v>
      </c>
      <c r="G36">
        <v>11</v>
      </c>
      <c r="H36">
        <v>83.67</v>
      </c>
      <c r="I36">
        <v>7.71</v>
      </c>
      <c r="J36">
        <v>12</v>
      </c>
      <c r="K36">
        <v>0</v>
      </c>
      <c r="L36">
        <v>-1.03</v>
      </c>
      <c r="M36">
        <v>8.3670000000000009</v>
      </c>
      <c r="N36" t="b">
        <f t="shared" si="0"/>
        <v>1</v>
      </c>
      <c r="O36">
        <f t="shared" si="1"/>
        <v>7.71</v>
      </c>
      <c r="P36" t="b">
        <f t="shared" si="2"/>
        <v>0</v>
      </c>
    </row>
    <row r="37" spans="1:16" hidden="1" x14ac:dyDescent="0.25">
      <c r="A37">
        <v>417</v>
      </c>
      <c r="B37" t="s">
        <v>17</v>
      </c>
      <c r="C37" t="s">
        <v>14</v>
      </c>
      <c r="D37">
        <v>107</v>
      </c>
      <c r="E37">
        <v>6.27</v>
      </c>
      <c r="F37">
        <v>4</v>
      </c>
      <c r="G37">
        <v>111</v>
      </c>
      <c r="H37">
        <v>328.09</v>
      </c>
      <c r="I37">
        <v>46.29</v>
      </c>
      <c r="J37">
        <v>12</v>
      </c>
      <c r="K37">
        <v>0</v>
      </c>
      <c r="L37">
        <v>-0.29499999999999998</v>
      </c>
      <c r="M37">
        <v>2.9830000000000001</v>
      </c>
      <c r="N37" t="b">
        <f t="shared" si="0"/>
        <v>1</v>
      </c>
      <c r="O37">
        <f t="shared" si="1"/>
        <v>11.5725</v>
      </c>
      <c r="P37" t="b">
        <f t="shared" si="2"/>
        <v>0</v>
      </c>
    </row>
    <row r="38" spans="1:16" hidden="1" x14ac:dyDescent="0.25">
      <c r="A38">
        <v>418</v>
      </c>
      <c r="B38" t="s">
        <v>15</v>
      </c>
      <c r="C38" t="s">
        <v>14</v>
      </c>
      <c r="D38">
        <v>42</v>
      </c>
      <c r="E38">
        <v>6.19</v>
      </c>
      <c r="F38">
        <v>5</v>
      </c>
      <c r="G38">
        <v>47</v>
      </c>
      <c r="H38">
        <v>162.1</v>
      </c>
      <c r="I38">
        <v>53.33</v>
      </c>
      <c r="J38">
        <v>12</v>
      </c>
      <c r="K38">
        <v>0</v>
      </c>
      <c r="L38">
        <v>-4.1360000000000001</v>
      </c>
      <c r="M38">
        <v>3.524</v>
      </c>
      <c r="N38" t="b">
        <f t="shared" si="0"/>
        <v>1</v>
      </c>
      <c r="O38">
        <f t="shared" si="1"/>
        <v>10.666</v>
      </c>
      <c r="P38" t="b">
        <f t="shared" si="2"/>
        <v>0</v>
      </c>
    </row>
    <row r="39" spans="1:16" hidden="1" x14ac:dyDescent="0.25">
      <c r="A39">
        <v>419</v>
      </c>
      <c r="B39" t="s">
        <v>16</v>
      </c>
      <c r="C39" t="s">
        <v>14</v>
      </c>
      <c r="D39">
        <v>69</v>
      </c>
      <c r="E39">
        <v>6.4</v>
      </c>
      <c r="F39">
        <v>6</v>
      </c>
      <c r="G39">
        <v>75</v>
      </c>
      <c r="H39">
        <v>229.62</v>
      </c>
      <c r="I39">
        <v>64.88</v>
      </c>
      <c r="J39">
        <v>12</v>
      </c>
      <c r="K39">
        <v>0</v>
      </c>
      <c r="L39">
        <v>-1.9166666666666701</v>
      </c>
      <c r="M39">
        <v>3.1030000000000002</v>
      </c>
      <c r="N39" t="b">
        <f t="shared" si="0"/>
        <v>1</v>
      </c>
      <c r="O39">
        <f t="shared" si="1"/>
        <v>10.813333333333333</v>
      </c>
      <c r="P39" t="b">
        <f t="shared" si="2"/>
        <v>0</v>
      </c>
    </row>
    <row r="40" spans="1:16" hidden="1" x14ac:dyDescent="0.25">
      <c r="A40">
        <v>420</v>
      </c>
      <c r="B40" t="s">
        <v>13</v>
      </c>
      <c r="C40" t="s">
        <v>14</v>
      </c>
      <c r="D40">
        <v>34</v>
      </c>
      <c r="E40">
        <v>5.73</v>
      </c>
      <c r="F40">
        <v>3</v>
      </c>
      <c r="G40">
        <v>37</v>
      </c>
      <c r="H40">
        <v>165.88</v>
      </c>
      <c r="I40">
        <v>32.630000000000003</v>
      </c>
      <c r="J40">
        <v>12</v>
      </c>
      <c r="K40">
        <v>0</v>
      </c>
      <c r="L40">
        <v>-2.4500000000000002</v>
      </c>
      <c r="M40">
        <v>4.6079999999999997</v>
      </c>
      <c r="N40" t="b">
        <f t="shared" si="0"/>
        <v>1</v>
      </c>
      <c r="O40">
        <f t="shared" si="1"/>
        <v>10.876666666666667</v>
      </c>
      <c r="P40" t="b">
        <f t="shared" si="2"/>
        <v>0</v>
      </c>
    </row>
    <row r="41" spans="1:16" hidden="1" x14ac:dyDescent="0.25">
      <c r="A41">
        <v>421</v>
      </c>
      <c r="B41" t="s">
        <v>17</v>
      </c>
      <c r="C41" t="s">
        <v>14</v>
      </c>
      <c r="D41">
        <v>42</v>
      </c>
      <c r="E41">
        <v>5.38</v>
      </c>
      <c r="F41">
        <v>5</v>
      </c>
      <c r="G41">
        <v>47</v>
      </c>
      <c r="H41">
        <v>162.32</v>
      </c>
      <c r="I41">
        <v>53.69</v>
      </c>
      <c r="J41">
        <v>12</v>
      </c>
      <c r="K41">
        <v>0</v>
      </c>
      <c r="L41">
        <v>-4.13</v>
      </c>
      <c r="M41">
        <v>3.5289999999999999</v>
      </c>
      <c r="N41" t="b">
        <f t="shared" si="0"/>
        <v>1</v>
      </c>
      <c r="O41">
        <f t="shared" si="1"/>
        <v>10.738</v>
      </c>
      <c r="P41" t="b">
        <f t="shared" si="2"/>
        <v>0</v>
      </c>
    </row>
    <row r="42" spans="1:16" hidden="1" x14ac:dyDescent="0.25">
      <c r="A42">
        <v>422</v>
      </c>
      <c r="B42" t="s">
        <v>18</v>
      </c>
      <c r="C42" t="s">
        <v>14</v>
      </c>
      <c r="D42">
        <v>51</v>
      </c>
      <c r="E42">
        <v>5.39</v>
      </c>
      <c r="F42">
        <v>5</v>
      </c>
      <c r="G42">
        <v>56</v>
      </c>
      <c r="H42">
        <v>206.39</v>
      </c>
      <c r="I42">
        <v>57.1</v>
      </c>
      <c r="J42">
        <v>12</v>
      </c>
      <c r="K42">
        <v>0</v>
      </c>
      <c r="L42">
        <v>-4.0780000000000003</v>
      </c>
      <c r="M42">
        <v>3.7530000000000001</v>
      </c>
      <c r="N42" t="b">
        <f t="shared" si="0"/>
        <v>1</v>
      </c>
      <c r="O42">
        <f t="shared" si="1"/>
        <v>11.42</v>
      </c>
      <c r="P42" t="b">
        <f t="shared" si="2"/>
        <v>0</v>
      </c>
    </row>
    <row r="43" spans="1:16" hidden="1" x14ac:dyDescent="0.25">
      <c r="A43">
        <v>423</v>
      </c>
      <c r="B43" t="s">
        <v>15</v>
      </c>
      <c r="C43" t="s">
        <v>14</v>
      </c>
      <c r="D43">
        <v>7</v>
      </c>
      <c r="E43">
        <v>4.74</v>
      </c>
      <c r="F43">
        <v>1</v>
      </c>
      <c r="G43">
        <v>8</v>
      </c>
      <c r="H43">
        <v>56.34</v>
      </c>
      <c r="I43">
        <v>4.13</v>
      </c>
      <c r="J43">
        <v>12</v>
      </c>
      <c r="K43">
        <v>0</v>
      </c>
      <c r="L43">
        <v>-0.51</v>
      </c>
      <c r="M43">
        <v>8.0489999999999995</v>
      </c>
      <c r="N43" t="b">
        <f t="shared" si="0"/>
        <v>1</v>
      </c>
      <c r="O43">
        <f t="shared" si="1"/>
        <v>4.13</v>
      </c>
      <c r="P43" t="b">
        <f t="shared" si="2"/>
        <v>0</v>
      </c>
    </row>
    <row r="44" spans="1:16" hidden="1" x14ac:dyDescent="0.25">
      <c r="A44">
        <v>424</v>
      </c>
      <c r="B44" t="s">
        <v>17</v>
      </c>
      <c r="C44" t="s">
        <v>14</v>
      </c>
      <c r="D44">
        <v>28</v>
      </c>
      <c r="E44">
        <v>5.51</v>
      </c>
      <c r="F44">
        <v>2</v>
      </c>
      <c r="G44">
        <v>30</v>
      </c>
      <c r="H44">
        <v>140.28</v>
      </c>
      <c r="I44">
        <v>17.78</v>
      </c>
      <c r="J44">
        <v>12</v>
      </c>
      <c r="K44">
        <v>0</v>
      </c>
      <c r="L44">
        <v>-1.7849999999999999</v>
      </c>
      <c r="M44">
        <v>4.8369999999999997</v>
      </c>
      <c r="N44" t="b">
        <f t="shared" si="0"/>
        <v>1</v>
      </c>
      <c r="O44">
        <f t="shared" si="1"/>
        <v>8.89</v>
      </c>
      <c r="P44" t="b">
        <f t="shared" si="2"/>
        <v>0</v>
      </c>
    </row>
    <row r="45" spans="1:16" hidden="1" x14ac:dyDescent="0.25">
      <c r="A45">
        <v>425</v>
      </c>
      <c r="B45" t="s">
        <v>15</v>
      </c>
      <c r="C45" t="s">
        <v>14</v>
      </c>
      <c r="D45">
        <v>25</v>
      </c>
      <c r="E45">
        <v>5.79</v>
      </c>
      <c r="F45">
        <v>2</v>
      </c>
      <c r="G45">
        <v>27</v>
      </c>
      <c r="H45">
        <v>140.35</v>
      </c>
      <c r="I45">
        <v>18.96</v>
      </c>
      <c r="J45">
        <v>12</v>
      </c>
      <c r="K45">
        <v>0</v>
      </c>
      <c r="L45">
        <v>-1.7450000000000001</v>
      </c>
      <c r="M45">
        <v>5.3979999999999997</v>
      </c>
      <c r="N45" t="b">
        <f t="shared" si="0"/>
        <v>1</v>
      </c>
      <c r="O45">
        <f t="shared" si="1"/>
        <v>9.48</v>
      </c>
      <c r="P45" t="b">
        <f t="shared" si="2"/>
        <v>0</v>
      </c>
    </row>
    <row r="46" spans="1:16" hidden="1" x14ac:dyDescent="0.25">
      <c r="A46">
        <v>426</v>
      </c>
      <c r="B46" t="s">
        <v>16</v>
      </c>
      <c r="C46" t="s">
        <v>14</v>
      </c>
      <c r="D46">
        <v>24</v>
      </c>
      <c r="E46">
        <v>5.98</v>
      </c>
      <c r="F46">
        <v>2</v>
      </c>
      <c r="G46">
        <v>26</v>
      </c>
      <c r="H46">
        <v>153.51</v>
      </c>
      <c r="I46">
        <v>13.63</v>
      </c>
      <c r="J46">
        <v>12</v>
      </c>
      <c r="K46">
        <v>0</v>
      </c>
      <c r="L46">
        <v>-0.505</v>
      </c>
      <c r="M46">
        <v>6.14</v>
      </c>
      <c r="N46" t="b">
        <f t="shared" si="0"/>
        <v>1</v>
      </c>
      <c r="O46">
        <f t="shared" si="1"/>
        <v>6.8150000000000004</v>
      </c>
      <c r="P46" t="b">
        <f t="shared" si="2"/>
        <v>0</v>
      </c>
    </row>
    <row r="47" spans="1:16" x14ac:dyDescent="0.25">
      <c r="A47">
        <v>427</v>
      </c>
      <c r="B47" t="s">
        <v>19</v>
      </c>
      <c r="C47" t="s">
        <v>14</v>
      </c>
      <c r="D47">
        <v>1</v>
      </c>
      <c r="E47">
        <v>1.52</v>
      </c>
      <c r="F47">
        <v>1</v>
      </c>
      <c r="G47">
        <v>2</v>
      </c>
      <c r="H47">
        <v>15.36</v>
      </c>
      <c r="I47">
        <v>0.91</v>
      </c>
      <c r="J47">
        <v>12</v>
      </c>
      <c r="K47">
        <v>0</v>
      </c>
      <c r="L47">
        <v>-42.07</v>
      </c>
      <c r="M47">
        <v>15.36</v>
      </c>
      <c r="N47" t="b">
        <f t="shared" si="0"/>
        <v>1</v>
      </c>
      <c r="O47">
        <f t="shared" si="1"/>
        <v>0.91</v>
      </c>
      <c r="P47" t="b">
        <f t="shared" si="2"/>
        <v>1</v>
      </c>
    </row>
    <row r="48" spans="1:16" hidden="1" x14ac:dyDescent="0.25">
      <c r="A48">
        <v>428</v>
      </c>
      <c r="B48" t="s">
        <v>17</v>
      </c>
      <c r="C48" t="s">
        <v>14</v>
      </c>
      <c r="D48">
        <v>25</v>
      </c>
      <c r="E48">
        <v>5.74</v>
      </c>
      <c r="F48">
        <v>2</v>
      </c>
      <c r="G48">
        <v>27</v>
      </c>
      <c r="H48">
        <v>140.35</v>
      </c>
      <c r="I48">
        <v>16.96</v>
      </c>
      <c r="J48">
        <v>12</v>
      </c>
      <c r="K48">
        <v>0</v>
      </c>
      <c r="L48">
        <v>-1.2050000000000001</v>
      </c>
      <c r="M48">
        <v>5.3979999999999997</v>
      </c>
      <c r="N48" t="b">
        <f t="shared" si="0"/>
        <v>1</v>
      </c>
      <c r="O48">
        <f t="shared" si="1"/>
        <v>8.48</v>
      </c>
      <c r="P48" t="b">
        <f t="shared" si="2"/>
        <v>0</v>
      </c>
    </row>
    <row r="49" spans="1:16" hidden="1" x14ac:dyDescent="0.25">
      <c r="A49">
        <v>429</v>
      </c>
      <c r="B49" t="s">
        <v>18</v>
      </c>
      <c r="C49" t="s">
        <v>14</v>
      </c>
      <c r="D49">
        <v>27</v>
      </c>
      <c r="E49">
        <v>5.59</v>
      </c>
      <c r="F49">
        <v>2</v>
      </c>
      <c r="G49">
        <v>29</v>
      </c>
      <c r="H49">
        <v>132.34</v>
      </c>
      <c r="I49">
        <v>20</v>
      </c>
      <c r="J49">
        <v>12</v>
      </c>
      <c r="K49">
        <v>0</v>
      </c>
      <c r="L49">
        <v>-0.245</v>
      </c>
      <c r="M49">
        <v>4.726</v>
      </c>
      <c r="N49" t="b">
        <f t="shared" si="0"/>
        <v>1</v>
      </c>
      <c r="O49">
        <f t="shared" si="1"/>
        <v>10</v>
      </c>
      <c r="P49" t="b">
        <f t="shared" si="2"/>
        <v>0</v>
      </c>
    </row>
    <row r="50" spans="1:16" hidden="1" x14ac:dyDescent="0.25">
      <c r="A50">
        <v>430</v>
      </c>
      <c r="B50" t="s">
        <v>20</v>
      </c>
      <c r="C50" t="s">
        <v>14</v>
      </c>
      <c r="D50">
        <v>11</v>
      </c>
      <c r="E50">
        <v>4.8099999999999996</v>
      </c>
      <c r="F50">
        <v>1</v>
      </c>
      <c r="G50">
        <v>12</v>
      </c>
      <c r="H50">
        <v>99.94</v>
      </c>
      <c r="I50">
        <v>7.41</v>
      </c>
      <c r="J50">
        <v>12</v>
      </c>
      <c r="K50">
        <v>0</v>
      </c>
      <c r="L50">
        <v>-0.27</v>
      </c>
      <c r="M50">
        <v>9.0850000000000009</v>
      </c>
      <c r="N50" t="b">
        <f t="shared" si="0"/>
        <v>1</v>
      </c>
      <c r="O50">
        <f t="shared" si="1"/>
        <v>7.41</v>
      </c>
      <c r="P50" t="b">
        <f t="shared" si="2"/>
        <v>0</v>
      </c>
    </row>
    <row r="51" spans="1:16" hidden="1" x14ac:dyDescent="0.25">
      <c r="A51">
        <v>431</v>
      </c>
      <c r="B51" t="s">
        <v>15</v>
      </c>
      <c r="C51" t="s">
        <v>14</v>
      </c>
      <c r="D51">
        <v>5</v>
      </c>
      <c r="E51">
        <v>1.59</v>
      </c>
      <c r="F51">
        <v>1</v>
      </c>
      <c r="G51">
        <v>6</v>
      </c>
      <c r="H51">
        <v>86.02</v>
      </c>
      <c r="I51">
        <v>9.23</v>
      </c>
      <c r="J51">
        <v>12</v>
      </c>
      <c r="K51">
        <v>0</v>
      </c>
      <c r="L51">
        <v>-5.91</v>
      </c>
      <c r="M51">
        <v>17.204000000000001</v>
      </c>
      <c r="N51" t="b">
        <f t="shared" si="0"/>
        <v>1</v>
      </c>
      <c r="O51">
        <f t="shared" si="1"/>
        <v>9.23</v>
      </c>
      <c r="P51" t="b">
        <f t="shared" si="2"/>
        <v>0</v>
      </c>
    </row>
    <row r="52" spans="1:16" x14ac:dyDescent="0.25">
      <c r="A52">
        <v>432</v>
      </c>
      <c r="B52" t="s">
        <v>16</v>
      </c>
      <c r="C52" t="s">
        <v>14</v>
      </c>
      <c r="D52">
        <v>1</v>
      </c>
      <c r="E52">
        <v>1.59</v>
      </c>
      <c r="F52">
        <v>1</v>
      </c>
      <c r="G52">
        <v>2</v>
      </c>
      <c r="H52">
        <v>27.77</v>
      </c>
      <c r="I52">
        <v>2.42</v>
      </c>
      <c r="J52">
        <v>12</v>
      </c>
      <c r="K52">
        <v>0</v>
      </c>
      <c r="L52">
        <v>-46.06</v>
      </c>
      <c r="M52">
        <v>27.77</v>
      </c>
      <c r="N52" t="b">
        <f t="shared" si="0"/>
        <v>1</v>
      </c>
      <c r="O52">
        <f t="shared" si="1"/>
        <v>2.42</v>
      </c>
      <c r="P52" t="b">
        <f t="shared" si="2"/>
        <v>1</v>
      </c>
    </row>
    <row r="53" spans="1:16" x14ac:dyDescent="0.25">
      <c r="A53">
        <v>433</v>
      </c>
      <c r="B53" t="s">
        <v>19</v>
      </c>
      <c r="C53" t="s">
        <v>14</v>
      </c>
      <c r="D53">
        <v>1</v>
      </c>
      <c r="E53">
        <v>1.96</v>
      </c>
      <c r="F53">
        <v>1</v>
      </c>
      <c r="G53">
        <v>2</v>
      </c>
      <c r="H53">
        <v>16.05</v>
      </c>
      <c r="I53">
        <v>1.93</v>
      </c>
      <c r="J53">
        <v>12</v>
      </c>
      <c r="K53">
        <v>0</v>
      </c>
      <c r="L53">
        <v>-48.56</v>
      </c>
      <c r="M53">
        <v>16.05</v>
      </c>
      <c r="N53" t="b">
        <f t="shared" si="0"/>
        <v>1</v>
      </c>
      <c r="O53">
        <f t="shared" si="1"/>
        <v>1.93</v>
      </c>
      <c r="P53" t="b">
        <f t="shared" si="2"/>
        <v>1</v>
      </c>
    </row>
    <row r="54" spans="1:16" hidden="1" x14ac:dyDescent="0.25">
      <c r="A54">
        <v>434</v>
      </c>
      <c r="B54" t="s">
        <v>13</v>
      </c>
      <c r="C54" t="s">
        <v>14</v>
      </c>
      <c r="D54">
        <v>5</v>
      </c>
      <c r="E54">
        <v>2.13</v>
      </c>
      <c r="F54">
        <v>1</v>
      </c>
      <c r="G54">
        <v>6</v>
      </c>
      <c r="H54">
        <v>49.56</v>
      </c>
      <c r="I54">
        <v>7.73</v>
      </c>
      <c r="J54">
        <v>12</v>
      </c>
      <c r="K54">
        <v>0</v>
      </c>
      <c r="L54">
        <v>-6.05</v>
      </c>
      <c r="M54">
        <v>9.9120000000000008</v>
      </c>
      <c r="N54" t="b">
        <f t="shared" si="0"/>
        <v>1</v>
      </c>
      <c r="O54">
        <f t="shared" si="1"/>
        <v>7.73</v>
      </c>
      <c r="P54" t="b">
        <f t="shared" si="2"/>
        <v>0</v>
      </c>
    </row>
    <row r="55" spans="1:16" hidden="1" x14ac:dyDescent="0.25">
      <c r="A55">
        <v>435</v>
      </c>
      <c r="B55" t="s">
        <v>17</v>
      </c>
      <c r="C55" t="s">
        <v>14</v>
      </c>
      <c r="D55">
        <v>2</v>
      </c>
      <c r="E55">
        <v>1.47</v>
      </c>
      <c r="F55">
        <v>1</v>
      </c>
      <c r="G55">
        <v>3</v>
      </c>
      <c r="H55">
        <v>26.02</v>
      </c>
      <c r="I55">
        <v>3.86</v>
      </c>
      <c r="J55">
        <v>12</v>
      </c>
      <c r="K55">
        <v>0</v>
      </c>
      <c r="L55">
        <v>-6.42</v>
      </c>
      <c r="M55">
        <v>13.01</v>
      </c>
      <c r="N55" t="b">
        <f t="shared" si="0"/>
        <v>1</v>
      </c>
      <c r="O55">
        <f t="shared" si="1"/>
        <v>3.86</v>
      </c>
      <c r="P55" t="b">
        <f t="shared" si="2"/>
        <v>0</v>
      </c>
    </row>
    <row r="56" spans="1:16" hidden="1" x14ac:dyDescent="0.25">
      <c r="A56">
        <v>436</v>
      </c>
      <c r="B56" t="s">
        <v>18</v>
      </c>
      <c r="C56" t="s">
        <v>14</v>
      </c>
      <c r="D56">
        <v>11</v>
      </c>
      <c r="E56">
        <v>4.79</v>
      </c>
      <c r="F56">
        <v>2</v>
      </c>
      <c r="G56">
        <v>13</v>
      </c>
      <c r="H56">
        <v>89.91</v>
      </c>
      <c r="I56">
        <v>17.34</v>
      </c>
      <c r="J56">
        <v>12</v>
      </c>
      <c r="K56">
        <v>0</v>
      </c>
      <c r="L56">
        <v>-5.99</v>
      </c>
      <c r="M56">
        <v>7.4930000000000003</v>
      </c>
      <c r="N56" t="b">
        <f t="shared" si="0"/>
        <v>1</v>
      </c>
      <c r="O56">
        <f t="shared" si="1"/>
        <v>8.67</v>
      </c>
      <c r="P56" t="b">
        <f t="shared" si="2"/>
        <v>0</v>
      </c>
    </row>
    <row r="57" spans="1:16" hidden="1" x14ac:dyDescent="0.25">
      <c r="A57">
        <v>437</v>
      </c>
      <c r="B57" t="s">
        <v>20</v>
      </c>
      <c r="C57" t="s">
        <v>14</v>
      </c>
      <c r="D57">
        <v>3</v>
      </c>
      <c r="E57">
        <v>1.52</v>
      </c>
      <c r="F57">
        <v>1</v>
      </c>
      <c r="G57">
        <v>4</v>
      </c>
      <c r="H57">
        <v>40.14</v>
      </c>
      <c r="I57">
        <v>5.69</v>
      </c>
      <c r="J57">
        <v>12</v>
      </c>
      <c r="K57">
        <v>0</v>
      </c>
      <c r="L57">
        <v>-6.25</v>
      </c>
      <c r="M57">
        <v>13.38</v>
      </c>
      <c r="N57" t="b">
        <f t="shared" si="0"/>
        <v>1</v>
      </c>
      <c r="O57">
        <f t="shared" si="1"/>
        <v>5.69</v>
      </c>
      <c r="P57" t="b">
        <f t="shared" si="2"/>
        <v>0</v>
      </c>
    </row>
    <row r="58" spans="1:16" hidden="1" x14ac:dyDescent="0.25">
      <c r="A58">
        <v>438</v>
      </c>
      <c r="B58" t="s">
        <v>15</v>
      </c>
      <c r="C58" t="s">
        <v>14</v>
      </c>
      <c r="D58">
        <v>20</v>
      </c>
      <c r="E58">
        <v>6.1</v>
      </c>
      <c r="F58">
        <v>2</v>
      </c>
      <c r="G58">
        <v>22</v>
      </c>
      <c r="H58">
        <v>106.32</v>
      </c>
      <c r="I58">
        <v>12.55</v>
      </c>
      <c r="J58">
        <v>12</v>
      </c>
      <c r="K58">
        <v>0</v>
      </c>
      <c r="L58">
        <v>-1.165</v>
      </c>
      <c r="M58">
        <v>5.0629999999999997</v>
      </c>
      <c r="N58" t="b">
        <f t="shared" si="0"/>
        <v>1</v>
      </c>
      <c r="O58">
        <f t="shared" si="1"/>
        <v>6.2750000000000004</v>
      </c>
      <c r="P58" t="b">
        <f t="shared" si="2"/>
        <v>0</v>
      </c>
    </row>
    <row r="59" spans="1:16" x14ac:dyDescent="0.25">
      <c r="A59">
        <v>439</v>
      </c>
      <c r="B59" t="s">
        <v>16</v>
      </c>
      <c r="C59" t="s">
        <v>14</v>
      </c>
      <c r="D59">
        <v>4</v>
      </c>
      <c r="E59">
        <v>1.53</v>
      </c>
      <c r="F59">
        <v>1</v>
      </c>
      <c r="G59">
        <v>5</v>
      </c>
      <c r="H59">
        <v>29.11</v>
      </c>
      <c r="I59">
        <v>2.4700000000000002</v>
      </c>
      <c r="J59">
        <v>12</v>
      </c>
      <c r="K59">
        <v>0</v>
      </c>
      <c r="L59">
        <v>-1.1100000000000001</v>
      </c>
      <c r="M59">
        <v>7.2779999999999996</v>
      </c>
      <c r="N59" t="b">
        <f t="shared" si="0"/>
        <v>1</v>
      </c>
      <c r="O59">
        <f t="shared" si="1"/>
        <v>2.4700000000000002</v>
      </c>
      <c r="P59" t="b">
        <f t="shared" si="2"/>
        <v>1</v>
      </c>
    </row>
    <row r="60" spans="1:16" x14ac:dyDescent="0.25">
      <c r="A60">
        <v>440</v>
      </c>
      <c r="B60" t="s">
        <v>13</v>
      </c>
      <c r="C60" t="s">
        <v>14</v>
      </c>
      <c r="D60">
        <v>1</v>
      </c>
      <c r="E60">
        <v>2.15</v>
      </c>
      <c r="F60">
        <v>1</v>
      </c>
      <c r="G60">
        <v>2</v>
      </c>
      <c r="H60">
        <v>32</v>
      </c>
      <c r="I60">
        <v>1.75</v>
      </c>
      <c r="J60">
        <v>12</v>
      </c>
      <c r="K60">
        <v>0</v>
      </c>
      <c r="L60">
        <v>-42.86</v>
      </c>
      <c r="M60">
        <v>32</v>
      </c>
      <c r="N60" t="b">
        <f t="shared" si="0"/>
        <v>1</v>
      </c>
      <c r="O60">
        <f t="shared" si="1"/>
        <v>1.75</v>
      </c>
      <c r="P60" t="b">
        <f t="shared" si="2"/>
        <v>1</v>
      </c>
    </row>
    <row r="61" spans="1:16" hidden="1" x14ac:dyDescent="0.25">
      <c r="A61">
        <v>441</v>
      </c>
      <c r="B61" t="s">
        <v>17</v>
      </c>
      <c r="C61" t="s">
        <v>14</v>
      </c>
      <c r="D61">
        <v>20</v>
      </c>
      <c r="E61">
        <v>5.81</v>
      </c>
      <c r="F61">
        <v>2</v>
      </c>
      <c r="G61">
        <v>22</v>
      </c>
      <c r="H61">
        <v>106.32</v>
      </c>
      <c r="I61">
        <v>14.47</v>
      </c>
      <c r="J61">
        <v>12</v>
      </c>
      <c r="K61">
        <v>0</v>
      </c>
      <c r="L61">
        <v>-1.4950000000000001</v>
      </c>
      <c r="M61">
        <v>5.0629999999999997</v>
      </c>
      <c r="N61" t="b">
        <f t="shared" si="0"/>
        <v>1</v>
      </c>
      <c r="O61">
        <f t="shared" si="1"/>
        <v>7.2350000000000003</v>
      </c>
      <c r="P61" t="b">
        <f t="shared" si="2"/>
        <v>0</v>
      </c>
    </row>
    <row r="62" spans="1:16" hidden="1" x14ac:dyDescent="0.25">
      <c r="A62">
        <v>442</v>
      </c>
      <c r="B62" t="s">
        <v>15</v>
      </c>
      <c r="C62" t="s">
        <v>14</v>
      </c>
      <c r="D62">
        <v>27</v>
      </c>
      <c r="E62">
        <v>5.98</v>
      </c>
      <c r="F62">
        <v>2</v>
      </c>
      <c r="G62">
        <v>29</v>
      </c>
      <c r="H62">
        <v>189.05</v>
      </c>
      <c r="I62">
        <v>14.01</v>
      </c>
      <c r="J62">
        <v>12</v>
      </c>
      <c r="K62">
        <v>0</v>
      </c>
      <c r="L62">
        <v>-0.30499999999999999</v>
      </c>
      <c r="M62">
        <v>6.7519999999999998</v>
      </c>
      <c r="N62" t="b">
        <f t="shared" si="0"/>
        <v>1</v>
      </c>
      <c r="O62">
        <f t="shared" si="1"/>
        <v>7.0049999999999999</v>
      </c>
      <c r="P62" t="b">
        <f t="shared" si="2"/>
        <v>0</v>
      </c>
    </row>
    <row r="63" spans="1:16" x14ac:dyDescent="0.25">
      <c r="A63">
        <v>443</v>
      </c>
      <c r="B63" t="s">
        <v>16</v>
      </c>
      <c r="C63" t="s">
        <v>14</v>
      </c>
      <c r="D63">
        <v>1</v>
      </c>
      <c r="E63">
        <v>1.69</v>
      </c>
      <c r="F63">
        <v>1</v>
      </c>
      <c r="G63">
        <v>2</v>
      </c>
      <c r="H63">
        <v>23.05</v>
      </c>
      <c r="I63">
        <v>0.63</v>
      </c>
      <c r="J63">
        <v>12</v>
      </c>
      <c r="K63">
        <v>0</v>
      </c>
      <c r="L63">
        <v>-43.49</v>
      </c>
      <c r="M63">
        <v>23.05</v>
      </c>
      <c r="N63" t="b">
        <f t="shared" si="0"/>
        <v>1</v>
      </c>
      <c r="O63">
        <f t="shared" si="1"/>
        <v>0.63</v>
      </c>
      <c r="P63" t="b">
        <f t="shared" si="2"/>
        <v>1</v>
      </c>
    </row>
    <row r="64" spans="1:16" hidden="1" x14ac:dyDescent="0.25">
      <c r="A64">
        <v>444</v>
      </c>
      <c r="B64" t="s">
        <v>13</v>
      </c>
      <c r="C64" t="s">
        <v>14</v>
      </c>
      <c r="D64">
        <v>7</v>
      </c>
      <c r="E64">
        <v>5.31</v>
      </c>
      <c r="F64">
        <v>1</v>
      </c>
      <c r="G64">
        <v>8</v>
      </c>
      <c r="H64">
        <v>65.819999999999993</v>
      </c>
      <c r="I64">
        <v>3.76</v>
      </c>
      <c r="J64">
        <v>12</v>
      </c>
      <c r="K64">
        <v>0</v>
      </c>
      <c r="L64">
        <v>-0.57999999999999996</v>
      </c>
      <c r="M64">
        <v>9.4030000000000005</v>
      </c>
      <c r="N64" t="b">
        <f t="shared" si="0"/>
        <v>1</v>
      </c>
      <c r="O64">
        <f t="shared" si="1"/>
        <v>3.76</v>
      </c>
      <c r="P64" t="b">
        <f t="shared" si="2"/>
        <v>0</v>
      </c>
    </row>
    <row r="65" spans="1:16" hidden="1" x14ac:dyDescent="0.25">
      <c r="A65">
        <v>445</v>
      </c>
      <c r="B65" t="s">
        <v>17</v>
      </c>
      <c r="C65" t="s">
        <v>14</v>
      </c>
      <c r="D65">
        <v>16</v>
      </c>
      <c r="E65">
        <v>6.07</v>
      </c>
      <c r="F65">
        <v>1</v>
      </c>
      <c r="G65">
        <v>17</v>
      </c>
      <c r="H65">
        <v>113.74</v>
      </c>
      <c r="I65">
        <v>8.83</v>
      </c>
      <c r="J65">
        <v>12</v>
      </c>
      <c r="K65">
        <v>0</v>
      </c>
      <c r="L65">
        <v>-0.14000000000000001</v>
      </c>
      <c r="M65">
        <v>7.109</v>
      </c>
      <c r="N65" t="b">
        <f t="shared" si="0"/>
        <v>1</v>
      </c>
      <c r="O65">
        <f t="shared" si="1"/>
        <v>8.83</v>
      </c>
      <c r="P65" t="b">
        <f t="shared" si="2"/>
        <v>0</v>
      </c>
    </row>
    <row r="66" spans="1:16" hidden="1" x14ac:dyDescent="0.25">
      <c r="A66">
        <v>446</v>
      </c>
      <c r="B66" t="s">
        <v>16</v>
      </c>
      <c r="C66" t="s">
        <v>14</v>
      </c>
      <c r="D66">
        <v>16</v>
      </c>
      <c r="E66">
        <v>5.71</v>
      </c>
      <c r="F66">
        <v>2</v>
      </c>
      <c r="G66">
        <v>18</v>
      </c>
      <c r="H66">
        <v>68.5</v>
      </c>
      <c r="I66">
        <v>19.989999999999998</v>
      </c>
      <c r="J66">
        <v>12</v>
      </c>
      <c r="K66">
        <v>0</v>
      </c>
      <c r="L66">
        <v>-4.18</v>
      </c>
      <c r="M66">
        <v>4.0289999999999999</v>
      </c>
      <c r="N66" t="b">
        <f t="shared" si="0"/>
        <v>1</v>
      </c>
      <c r="O66">
        <f t="shared" si="1"/>
        <v>9.9949999999999992</v>
      </c>
      <c r="P66" t="b">
        <f t="shared" si="2"/>
        <v>0</v>
      </c>
    </row>
    <row r="67" spans="1:16" hidden="1" x14ac:dyDescent="0.25">
      <c r="A67">
        <v>447</v>
      </c>
      <c r="B67" t="s">
        <v>13</v>
      </c>
      <c r="C67" t="s">
        <v>14</v>
      </c>
      <c r="D67">
        <v>38</v>
      </c>
      <c r="E67">
        <v>6.04</v>
      </c>
      <c r="F67">
        <v>4</v>
      </c>
      <c r="G67">
        <v>42</v>
      </c>
      <c r="H67">
        <v>153.47</v>
      </c>
      <c r="I67">
        <v>41.62</v>
      </c>
      <c r="J67">
        <v>12</v>
      </c>
      <c r="K67">
        <v>0</v>
      </c>
      <c r="L67">
        <v>-2.8975</v>
      </c>
      <c r="M67">
        <v>3.7429999999999999</v>
      </c>
      <c r="N67" t="b">
        <f t="shared" ref="N67:N130" si="3">G67=(D67+F67)</f>
        <v>1</v>
      </c>
      <c r="O67">
        <f t="shared" ref="O67:O130" si="4">I67/F67</f>
        <v>10.404999999999999</v>
      </c>
      <c r="P67" t="b">
        <f t="shared" ref="P67:P130" si="5">O67&lt;2.5</f>
        <v>0</v>
      </c>
    </row>
    <row r="68" spans="1:16" hidden="1" x14ac:dyDescent="0.25">
      <c r="A68">
        <v>448</v>
      </c>
      <c r="B68" t="s">
        <v>18</v>
      </c>
      <c r="C68" t="s">
        <v>14</v>
      </c>
      <c r="D68">
        <v>19</v>
      </c>
      <c r="E68">
        <v>5.86</v>
      </c>
      <c r="F68">
        <v>1</v>
      </c>
      <c r="G68">
        <v>20</v>
      </c>
      <c r="H68">
        <v>103.89</v>
      </c>
      <c r="I68">
        <v>11.97</v>
      </c>
      <c r="J68">
        <v>12</v>
      </c>
      <c r="K68">
        <v>0</v>
      </c>
      <c r="L68">
        <v>-0.7</v>
      </c>
      <c r="M68">
        <v>5.468</v>
      </c>
      <c r="N68" t="b">
        <f t="shared" si="3"/>
        <v>1</v>
      </c>
      <c r="O68">
        <f t="shared" si="4"/>
        <v>11.97</v>
      </c>
      <c r="P68" t="b">
        <f t="shared" si="5"/>
        <v>0</v>
      </c>
    </row>
    <row r="69" spans="1:16" hidden="1" x14ac:dyDescent="0.25">
      <c r="A69">
        <v>449</v>
      </c>
      <c r="B69" t="s">
        <v>15</v>
      </c>
      <c r="C69" t="s">
        <v>14</v>
      </c>
      <c r="D69">
        <v>21</v>
      </c>
      <c r="E69">
        <v>5.88</v>
      </c>
      <c r="F69">
        <v>2</v>
      </c>
      <c r="G69">
        <v>23</v>
      </c>
      <c r="H69">
        <v>122.92</v>
      </c>
      <c r="I69">
        <v>21.79</v>
      </c>
      <c r="J69">
        <v>12</v>
      </c>
      <c r="K69">
        <v>0</v>
      </c>
      <c r="L69">
        <v>-3.28</v>
      </c>
      <c r="M69">
        <v>5.5869999999999997</v>
      </c>
      <c r="N69" t="b">
        <f t="shared" si="3"/>
        <v>1</v>
      </c>
      <c r="O69">
        <f t="shared" si="4"/>
        <v>10.895</v>
      </c>
      <c r="P69" t="b">
        <f t="shared" si="5"/>
        <v>0</v>
      </c>
    </row>
    <row r="70" spans="1:16" hidden="1" x14ac:dyDescent="0.25">
      <c r="A70">
        <v>450</v>
      </c>
      <c r="B70" t="s">
        <v>16</v>
      </c>
      <c r="C70" t="s">
        <v>14</v>
      </c>
      <c r="D70">
        <v>63</v>
      </c>
      <c r="E70">
        <v>5.97</v>
      </c>
      <c r="F70">
        <v>5</v>
      </c>
      <c r="G70">
        <v>68</v>
      </c>
      <c r="H70">
        <v>239.3</v>
      </c>
      <c r="I70">
        <v>59.84</v>
      </c>
      <c r="J70">
        <v>12</v>
      </c>
      <c r="K70">
        <v>0</v>
      </c>
      <c r="L70">
        <v>-2.6120000000000001</v>
      </c>
      <c r="M70">
        <v>3.5720000000000001</v>
      </c>
      <c r="N70" t="b">
        <f t="shared" si="3"/>
        <v>1</v>
      </c>
      <c r="O70">
        <f t="shared" si="4"/>
        <v>11.968</v>
      </c>
      <c r="P70" t="b">
        <f t="shared" si="5"/>
        <v>0</v>
      </c>
    </row>
    <row r="71" spans="1:16" hidden="1" x14ac:dyDescent="0.25">
      <c r="A71">
        <v>451</v>
      </c>
      <c r="B71" t="s">
        <v>13</v>
      </c>
      <c r="C71" t="s">
        <v>14</v>
      </c>
      <c r="D71">
        <v>6</v>
      </c>
      <c r="E71">
        <v>5.37</v>
      </c>
      <c r="F71">
        <v>1</v>
      </c>
      <c r="G71">
        <v>7</v>
      </c>
      <c r="H71">
        <v>57.69</v>
      </c>
      <c r="I71">
        <v>8.5</v>
      </c>
      <c r="J71">
        <v>12</v>
      </c>
      <c r="K71">
        <v>0</v>
      </c>
      <c r="L71">
        <v>-4.33</v>
      </c>
      <c r="M71">
        <v>9.6150000000000002</v>
      </c>
      <c r="N71" t="b">
        <f t="shared" si="3"/>
        <v>1</v>
      </c>
      <c r="O71">
        <f t="shared" si="4"/>
        <v>8.5</v>
      </c>
      <c r="P71" t="b">
        <f t="shared" si="5"/>
        <v>0</v>
      </c>
    </row>
    <row r="72" spans="1:16" hidden="1" x14ac:dyDescent="0.25">
      <c r="A72">
        <v>452</v>
      </c>
      <c r="B72" t="s">
        <v>17</v>
      </c>
      <c r="C72" t="s">
        <v>14</v>
      </c>
      <c r="D72">
        <v>21</v>
      </c>
      <c r="E72">
        <v>5.55</v>
      </c>
      <c r="F72">
        <v>2</v>
      </c>
      <c r="G72">
        <v>23</v>
      </c>
      <c r="H72">
        <v>122.92</v>
      </c>
      <c r="I72">
        <v>18.87</v>
      </c>
      <c r="J72">
        <v>12</v>
      </c>
      <c r="K72">
        <v>0</v>
      </c>
      <c r="L72">
        <v>-2.57</v>
      </c>
      <c r="M72">
        <v>5.5869999999999997</v>
      </c>
      <c r="N72" t="b">
        <f t="shared" si="3"/>
        <v>1</v>
      </c>
      <c r="O72">
        <f t="shared" si="4"/>
        <v>9.4350000000000005</v>
      </c>
      <c r="P72" t="b">
        <f t="shared" si="5"/>
        <v>0</v>
      </c>
    </row>
    <row r="73" spans="1:16" hidden="1" x14ac:dyDescent="0.25">
      <c r="A73">
        <v>453</v>
      </c>
      <c r="B73" t="s">
        <v>18</v>
      </c>
      <c r="C73" t="s">
        <v>14</v>
      </c>
      <c r="D73">
        <v>53</v>
      </c>
      <c r="E73">
        <v>5.27</v>
      </c>
      <c r="F73">
        <v>5</v>
      </c>
      <c r="G73">
        <v>58</v>
      </c>
      <c r="H73">
        <v>226.49</v>
      </c>
      <c r="I73">
        <v>55.13</v>
      </c>
      <c r="J73">
        <v>12</v>
      </c>
      <c r="K73">
        <v>0</v>
      </c>
      <c r="L73">
        <v>-3.6139999999999999</v>
      </c>
      <c r="M73">
        <v>3.9740000000000002</v>
      </c>
      <c r="N73" t="b">
        <f t="shared" si="3"/>
        <v>1</v>
      </c>
      <c r="O73">
        <f t="shared" si="4"/>
        <v>11.026</v>
      </c>
      <c r="P73" t="b">
        <f t="shared" si="5"/>
        <v>0</v>
      </c>
    </row>
    <row r="74" spans="1:16" hidden="1" x14ac:dyDescent="0.25">
      <c r="A74">
        <v>454</v>
      </c>
      <c r="B74" t="s">
        <v>15</v>
      </c>
      <c r="C74" t="s">
        <v>14</v>
      </c>
      <c r="D74">
        <v>16</v>
      </c>
      <c r="E74">
        <v>6.02</v>
      </c>
      <c r="F74">
        <v>1</v>
      </c>
      <c r="G74">
        <v>17</v>
      </c>
      <c r="H74">
        <v>134.51</v>
      </c>
      <c r="I74">
        <v>10.63</v>
      </c>
      <c r="J74">
        <v>12</v>
      </c>
      <c r="K74">
        <v>0</v>
      </c>
      <c r="L74">
        <v>-0.37</v>
      </c>
      <c r="M74">
        <v>8.407</v>
      </c>
      <c r="N74" t="b">
        <f t="shared" si="3"/>
        <v>1</v>
      </c>
      <c r="O74">
        <f t="shared" si="4"/>
        <v>10.63</v>
      </c>
      <c r="P74" t="b">
        <f t="shared" si="5"/>
        <v>0</v>
      </c>
    </row>
    <row r="75" spans="1:16" hidden="1" x14ac:dyDescent="0.25">
      <c r="A75">
        <v>455</v>
      </c>
      <c r="B75" t="s">
        <v>13</v>
      </c>
      <c r="C75" t="s">
        <v>14</v>
      </c>
      <c r="D75">
        <v>10</v>
      </c>
      <c r="E75">
        <v>4.76</v>
      </c>
      <c r="F75">
        <v>1</v>
      </c>
      <c r="G75">
        <v>11</v>
      </c>
      <c r="H75">
        <v>68.349999999999994</v>
      </c>
      <c r="I75">
        <v>5.45</v>
      </c>
      <c r="J75">
        <v>12</v>
      </c>
      <c r="K75">
        <v>0</v>
      </c>
      <c r="L75">
        <v>-0.4</v>
      </c>
      <c r="M75">
        <v>6.835</v>
      </c>
      <c r="N75" t="b">
        <f t="shared" si="3"/>
        <v>1</v>
      </c>
      <c r="O75">
        <f t="shared" si="4"/>
        <v>5.45</v>
      </c>
      <c r="P75" t="b">
        <f t="shared" si="5"/>
        <v>0</v>
      </c>
    </row>
    <row r="76" spans="1:16" hidden="1" x14ac:dyDescent="0.25">
      <c r="A76">
        <v>456</v>
      </c>
      <c r="B76" t="s">
        <v>17</v>
      </c>
      <c r="C76" t="s">
        <v>14</v>
      </c>
      <c r="D76">
        <v>17</v>
      </c>
      <c r="E76">
        <v>6.74</v>
      </c>
      <c r="F76">
        <v>1</v>
      </c>
      <c r="G76">
        <v>18</v>
      </c>
      <c r="H76">
        <v>103.31</v>
      </c>
      <c r="I76">
        <v>11.61</v>
      </c>
      <c r="J76">
        <v>12</v>
      </c>
      <c r="K76">
        <v>0</v>
      </c>
      <c r="L76">
        <v>-0.72</v>
      </c>
      <c r="M76">
        <v>6.077</v>
      </c>
      <c r="N76" t="b">
        <f t="shared" si="3"/>
        <v>1</v>
      </c>
      <c r="O76">
        <f t="shared" si="4"/>
        <v>11.61</v>
      </c>
      <c r="P76" t="b">
        <f t="shared" si="5"/>
        <v>0</v>
      </c>
    </row>
    <row r="77" spans="1:16" hidden="1" x14ac:dyDescent="0.25">
      <c r="A77">
        <v>457</v>
      </c>
      <c r="B77" t="s">
        <v>15</v>
      </c>
      <c r="C77" t="s">
        <v>14</v>
      </c>
      <c r="D77">
        <v>29</v>
      </c>
      <c r="E77">
        <v>5.56</v>
      </c>
      <c r="F77">
        <v>2</v>
      </c>
      <c r="G77">
        <v>31</v>
      </c>
      <c r="H77">
        <v>144.63</v>
      </c>
      <c r="I77">
        <v>12.86</v>
      </c>
      <c r="J77">
        <v>12</v>
      </c>
      <c r="K77">
        <v>0</v>
      </c>
      <c r="L77">
        <v>-0.315</v>
      </c>
      <c r="M77">
        <v>4.8209999999999997</v>
      </c>
      <c r="N77" t="b">
        <f t="shared" si="3"/>
        <v>1</v>
      </c>
      <c r="O77">
        <f t="shared" si="4"/>
        <v>6.43</v>
      </c>
      <c r="P77" t="b">
        <f t="shared" si="5"/>
        <v>0</v>
      </c>
    </row>
    <row r="78" spans="1:16" hidden="1" x14ac:dyDescent="0.25">
      <c r="A78">
        <v>458</v>
      </c>
      <c r="B78" t="s">
        <v>13</v>
      </c>
      <c r="C78" t="s">
        <v>14</v>
      </c>
      <c r="D78">
        <v>19</v>
      </c>
      <c r="E78">
        <v>5.49</v>
      </c>
      <c r="F78">
        <v>1</v>
      </c>
      <c r="G78">
        <v>20</v>
      </c>
      <c r="H78">
        <v>96.66</v>
      </c>
      <c r="I78">
        <v>8.7899999999999991</v>
      </c>
      <c r="J78">
        <v>12</v>
      </c>
      <c r="K78">
        <v>0</v>
      </c>
      <c r="L78">
        <v>-0.1</v>
      </c>
      <c r="M78">
        <v>5.0869999999999997</v>
      </c>
      <c r="N78" t="b">
        <f t="shared" si="3"/>
        <v>1</v>
      </c>
      <c r="O78">
        <f t="shared" si="4"/>
        <v>8.7899999999999991</v>
      </c>
      <c r="P78" t="b">
        <f t="shared" si="5"/>
        <v>0</v>
      </c>
    </row>
    <row r="79" spans="1:16" hidden="1" x14ac:dyDescent="0.25">
      <c r="A79">
        <v>459</v>
      </c>
      <c r="B79" t="s">
        <v>17</v>
      </c>
      <c r="C79" t="s">
        <v>14</v>
      </c>
      <c r="D79">
        <v>27</v>
      </c>
      <c r="E79">
        <v>5.53</v>
      </c>
      <c r="F79">
        <v>2</v>
      </c>
      <c r="G79">
        <v>29</v>
      </c>
      <c r="H79">
        <v>122.92</v>
      </c>
      <c r="I79">
        <v>13.07</v>
      </c>
      <c r="J79">
        <v>12</v>
      </c>
      <c r="K79">
        <v>0</v>
      </c>
      <c r="L79">
        <v>-0.71499999999999997</v>
      </c>
      <c r="M79">
        <v>4.3899999999999997</v>
      </c>
      <c r="N79" t="b">
        <f t="shared" si="3"/>
        <v>1</v>
      </c>
      <c r="O79">
        <f t="shared" si="4"/>
        <v>6.5350000000000001</v>
      </c>
      <c r="P79" t="b">
        <f t="shared" si="5"/>
        <v>0</v>
      </c>
    </row>
    <row r="80" spans="1:16" hidden="1" x14ac:dyDescent="0.25">
      <c r="A80">
        <v>460</v>
      </c>
      <c r="B80" t="s">
        <v>15</v>
      </c>
      <c r="C80" t="s">
        <v>14</v>
      </c>
      <c r="D80">
        <v>37</v>
      </c>
      <c r="E80">
        <v>6.51</v>
      </c>
      <c r="F80">
        <v>4</v>
      </c>
      <c r="G80">
        <v>41</v>
      </c>
      <c r="H80">
        <v>170.22</v>
      </c>
      <c r="I80">
        <v>43.78</v>
      </c>
      <c r="J80">
        <v>12</v>
      </c>
      <c r="K80">
        <v>0</v>
      </c>
      <c r="L80">
        <v>-3.7025000000000001</v>
      </c>
      <c r="M80">
        <v>4.2560000000000002</v>
      </c>
      <c r="N80" t="b">
        <f t="shared" si="3"/>
        <v>1</v>
      </c>
      <c r="O80">
        <f t="shared" si="4"/>
        <v>10.945</v>
      </c>
      <c r="P80" t="b">
        <f t="shared" si="5"/>
        <v>0</v>
      </c>
    </row>
    <row r="81" spans="1:16" hidden="1" x14ac:dyDescent="0.25">
      <c r="A81">
        <v>461</v>
      </c>
      <c r="B81" t="s">
        <v>17</v>
      </c>
      <c r="C81" t="s">
        <v>14</v>
      </c>
      <c r="D81">
        <v>37</v>
      </c>
      <c r="E81">
        <v>5.48</v>
      </c>
      <c r="F81">
        <v>4</v>
      </c>
      <c r="G81">
        <v>41</v>
      </c>
      <c r="H81">
        <v>170.22</v>
      </c>
      <c r="I81">
        <v>44.11</v>
      </c>
      <c r="J81">
        <v>12</v>
      </c>
      <c r="K81">
        <v>0</v>
      </c>
      <c r="L81">
        <v>-4.1124999999999998</v>
      </c>
      <c r="M81">
        <v>4.2560000000000002</v>
      </c>
      <c r="N81" t="b">
        <f t="shared" si="3"/>
        <v>1</v>
      </c>
      <c r="O81">
        <f t="shared" si="4"/>
        <v>11.0275</v>
      </c>
      <c r="P81" t="b">
        <f t="shared" si="5"/>
        <v>0</v>
      </c>
    </row>
    <row r="82" spans="1:16" x14ac:dyDescent="0.25">
      <c r="A82">
        <v>462</v>
      </c>
      <c r="B82" t="s">
        <v>16</v>
      </c>
      <c r="C82" t="s">
        <v>14</v>
      </c>
      <c r="D82">
        <v>2</v>
      </c>
      <c r="E82">
        <v>1.83</v>
      </c>
      <c r="F82">
        <v>1</v>
      </c>
      <c r="G82">
        <v>3</v>
      </c>
      <c r="H82">
        <v>20.14</v>
      </c>
      <c r="I82">
        <v>1.19</v>
      </c>
      <c r="J82">
        <v>12</v>
      </c>
      <c r="K82">
        <v>0</v>
      </c>
      <c r="L82">
        <v>-0.77</v>
      </c>
      <c r="M82">
        <v>10.07</v>
      </c>
      <c r="N82" t="b">
        <f t="shared" si="3"/>
        <v>1</v>
      </c>
      <c r="O82">
        <f t="shared" si="4"/>
        <v>1.19</v>
      </c>
      <c r="P82" t="b">
        <f t="shared" si="5"/>
        <v>1</v>
      </c>
    </row>
    <row r="83" spans="1:16" hidden="1" x14ac:dyDescent="0.25">
      <c r="A83">
        <v>463</v>
      </c>
      <c r="B83" t="s">
        <v>13</v>
      </c>
      <c r="C83" t="s">
        <v>14</v>
      </c>
      <c r="D83">
        <v>28</v>
      </c>
      <c r="E83">
        <v>6.3</v>
      </c>
      <c r="F83">
        <v>2</v>
      </c>
      <c r="G83">
        <v>30</v>
      </c>
      <c r="H83">
        <v>124.99</v>
      </c>
      <c r="I83">
        <v>11.98</v>
      </c>
      <c r="J83">
        <v>12</v>
      </c>
      <c r="K83">
        <v>0</v>
      </c>
      <c r="L83">
        <v>-0.55500000000000005</v>
      </c>
      <c r="M83">
        <v>4.3099999999999996</v>
      </c>
      <c r="N83" t="b">
        <f t="shared" si="3"/>
        <v>1</v>
      </c>
      <c r="O83">
        <f t="shared" si="4"/>
        <v>5.99</v>
      </c>
      <c r="P83" t="b">
        <f t="shared" si="5"/>
        <v>0</v>
      </c>
    </row>
    <row r="84" spans="1:16" hidden="1" x14ac:dyDescent="0.25">
      <c r="A84">
        <v>464</v>
      </c>
      <c r="B84" t="s">
        <v>17</v>
      </c>
      <c r="C84" t="s">
        <v>14</v>
      </c>
      <c r="D84">
        <v>6</v>
      </c>
      <c r="E84">
        <v>5.47</v>
      </c>
      <c r="F84">
        <v>1</v>
      </c>
      <c r="G84">
        <v>7</v>
      </c>
      <c r="H84">
        <v>35.78</v>
      </c>
      <c r="I84">
        <v>5.8</v>
      </c>
      <c r="J84">
        <v>12</v>
      </c>
      <c r="K84">
        <v>0</v>
      </c>
      <c r="L84">
        <v>-2.86</v>
      </c>
      <c r="M84">
        <v>5.9630000000000001</v>
      </c>
      <c r="N84" t="b">
        <f t="shared" si="3"/>
        <v>1</v>
      </c>
      <c r="O84">
        <f t="shared" si="4"/>
        <v>5.8</v>
      </c>
      <c r="P84" t="b">
        <f t="shared" si="5"/>
        <v>0</v>
      </c>
    </row>
    <row r="85" spans="1:16" hidden="1" x14ac:dyDescent="0.25">
      <c r="A85">
        <v>465</v>
      </c>
      <c r="B85" t="s">
        <v>18</v>
      </c>
      <c r="C85" t="s">
        <v>14</v>
      </c>
      <c r="D85">
        <v>32</v>
      </c>
      <c r="E85">
        <v>5.83</v>
      </c>
      <c r="F85">
        <v>2</v>
      </c>
      <c r="G85">
        <v>34</v>
      </c>
      <c r="H85">
        <v>133.13999999999999</v>
      </c>
      <c r="I85">
        <v>12.73</v>
      </c>
      <c r="J85">
        <v>12</v>
      </c>
      <c r="K85">
        <v>0</v>
      </c>
      <c r="L85">
        <v>-0.32</v>
      </c>
      <c r="M85">
        <v>4.0350000000000001</v>
      </c>
      <c r="N85" t="b">
        <f t="shared" si="3"/>
        <v>1</v>
      </c>
      <c r="O85">
        <f t="shared" si="4"/>
        <v>6.3650000000000002</v>
      </c>
      <c r="P85" t="b">
        <f t="shared" si="5"/>
        <v>0</v>
      </c>
    </row>
    <row r="86" spans="1:16" hidden="1" x14ac:dyDescent="0.25">
      <c r="A86">
        <v>466</v>
      </c>
      <c r="B86" t="s">
        <v>15</v>
      </c>
      <c r="C86" t="s">
        <v>14</v>
      </c>
      <c r="D86">
        <v>25</v>
      </c>
      <c r="E86">
        <v>6.01</v>
      </c>
      <c r="F86">
        <v>2</v>
      </c>
      <c r="G86">
        <v>27</v>
      </c>
      <c r="H86">
        <v>123.49</v>
      </c>
      <c r="I86">
        <v>14.89</v>
      </c>
      <c r="J86">
        <v>12</v>
      </c>
      <c r="K86">
        <v>0</v>
      </c>
      <c r="L86">
        <v>-0.65500000000000003</v>
      </c>
      <c r="M86">
        <v>4.75</v>
      </c>
      <c r="N86" t="b">
        <f t="shared" si="3"/>
        <v>1</v>
      </c>
      <c r="O86">
        <f t="shared" si="4"/>
        <v>7.4450000000000003</v>
      </c>
      <c r="P86" t="b">
        <f t="shared" si="5"/>
        <v>0</v>
      </c>
    </row>
    <row r="87" spans="1:16" hidden="1" x14ac:dyDescent="0.25">
      <c r="A87">
        <v>467</v>
      </c>
      <c r="B87" t="s">
        <v>13</v>
      </c>
      <c r="C87" t="s">
        <v>14</v>
      </c>
      <c r="D87">
        <v>21</v>
      </c>
      <c r="E87">
        <v>5.71</v>
      </c>
      <c r="F87">
        <v>1</v>
      </c>
      <c r="G87">
        <v>22</v>
      </c>
      <c r="H87">
        <v>116.55</v>
      </c>
      <c r="I87">
        <v>10.55</v>
      </c>
      <c r="J87">
        <v>12</v>
      </c>
      <c r="K87">
        <v>0</v>
      </c>
      <c r="L87">
        <v>-0.01</v>
      </c>
      <c r="M87">
        <v>5.55</v>
      </c>
      <c r="N87" t="b">
        <f t="shared" si="3"/>
        <v>1</v>
      </c>
      <c r="O87">
        <f t="shared" si="4"/>
        <v>10.55</v>
      </c>
      <c r="P87" t="b">
        <f t="shared" si="5"/>
        <v>0</v>
      </c>
    </row>
    <row r="88" spans="1:16" hidden="1" x14ac:dyDescent="0.25">
      <c r="A88">
        <v>468</v>
      </c>
      <c r="B88" t="s">
        <v>17</v>
      </c>
      <c r="C88" t="s">
        <v>14</v>
      </c>
      <c r="D88">
        <v>34</v>
      </c>
      <c r="E88">
        <v>5.64</v>
      </c>
      <c r="F88">
        <v>2</v>
      </c>
      <c r="G88">
        <v>36</v>
      </c>
      <c r="H88">
        <v>162.80000000000001</v>
      </c>
      <c r="I88">
        <v>21.36</v>
      </c>
      <c r="J88">
        <v>12</v>
      </c>
      <c r="K88">
        <v>0</v>
      </c>
      <c r="L88">
        <v>-1.01</v>
      </c>
      <c r="M88">
        <v>4.6509999999999998</v>
      </c>
      <c r="N88" t="b">
        <f t="shared" si="3"/>
        <v>1</v>
      </c>
      <c r="O88">
        <f t="shared" si="4"/>
        <v>10.68</v>
      </c>
      <c r="P88" t="b">
        <f t="shared" si="5"/>
        <v>0</v>
      </c>
    </row>
    <row r="89" spans="1:16" hidden="1" x14ac:dyDescent="0.25">
      <c r="A89">
        <v>469</v>
      </c>
      <c r="B89" t="s">
        <v>15</v>
      </c>
      <c r="C89" t="s">
        <v>14</v>
      </c>
      <c r="D89">
        <v>2</v>
      </c>
      <c r="E89">
        <v>1.95</v>
      </c>
      <c r="F89">
        <v>1</v>
      </c>
      <c r="G89">
        <v>3</v>
      </c>
      <c r="H89">
        <v>10.039999999999999</v>
      </c>
      <c r="I89">
        <v>2.67</v>
      </c>
      <c r="J89">
        <v>12</v>
      </c>
      <c r="K89">
        <v>0</v>
      </c>
      <c r="L89">
        <v>-6.46</v>
      </c>
      <c r="M89">
        <v>5.0199999999999996</v>
      </c>
      <c r="N89" t="b">
        <f t="shared" si="3"/>
        <v>1</v>
      </c>
      <c r="O89">
        <f t="shared" si="4"/>
        <v>2.67</v>
      </c>
      <c r="P89" t="b">
        <f t="shared" si="5"/>
        <v>0</v>
      </c>
    </row>
    <row r="90" spans="1:16" hidden="1" x14ac:dyDescent="0.25">
      <c r="A90">
        <v>470</v>
      </c>
      <c r="B90" t="s">
        <v>17</v>
      </c>
      <c r="C90" t="s">
        <v>14</v>
      </c>
      <c r="D90">
        <v>19</v>
      </c>
      <c r="E90">
        <v>5.74</v>
      </c>
      <c r="F90">
        <v>1</v>
      </c>
      <c r="G90">
        <v>20</v>
      </c>
      <c r="H90">
        <v>82.44</v>
      </c>
      <c r="I90">
        <v>11.38</v>
      </c>
      <c r="J90">
        <v>12</v>
      </c>
      <c r="K90">
        <v>0</v>
      </c>
      <c r="L90">
        <v>-0.74</v>
      </c>
      <c r="M90">
        <v>4.3390000000000004</v>
      </c>
      <c r="N90" t="b">
        <f t="shared" si="3"/>
        <v>1</v>
      </c>
      <c r="O90">
        <f t="shared" si="4"/>
        <v>11.38</v>
      </c>
      <c r="P90" t="b">
        <f t="shared" si="5"/>
        <v>0</v>
      </c>
    </row>
    <row r="91" spans="1:16" hidden="1" x14ac:dyDescent="0.25">
      <c r="A91">
        <v>471</v>
      </c>
      <c r="B91" t="s">
        <v>15</v>
      </c>
      <c r="C91" t="s">
        <v>14</v>
      </c>
      <c r="D91">
        <v>6</v>
      </c>
      <c r="E91">
        <v>4.71</v>
      </c>
      <c r="F91">
        <v>1</v>
      </c>
      <c r="G91">
        <v>7</v>
      </c>
      <c r="H91">
        <v>88.22</v>
      </c>
      <c r="I91">
        <v>6.98</v>
      </c>
      <c r="J91">
        <v>12</v>
      </c>
      <c r="K91">
        <v>0</v>
      </c>
      <c r="L91">
        <v>-2.79</v>
      </c>
      <c r="M91">
        <v>14.702999999999999</v>
      </c>
      <c r="N91" t="b">
        <f t="shared" si="3"/>
        <v>1</v>
      </c>
      <c r="O91">
        <f t="shared" si="4"/>
        <v>6.98</v>
      </c>
      <c r="P91" t="b">
        <f t="shared" si="5"/>
        <v>0</v>
      </c>
    </row>
    <row r="92" spans="1:16" x14ac:dyDescent="0.25">
      <c r="A92">
        <v>472</v>
      </c>
      <c r="B92" t="s">
        <v>17</v>
      </c>
      <c r="C92" t="s">
        <v>14</v>
      </c>
      <c r="D92">
        <v>1</v>
      </c>
      <c r="E92">
        <v>1.51</v>
      </c>
      <c r="F92">
        <v>1</v>
      </c>
      <c r="G92">
        <v>2</v>
      </c>
      <c r="H92">
        <v>10.95</v>
      </c>
      <c r="I92">
        <v>1.56</v>
      </c>
      <c r="J92">
        <v>12</v>
      </c>
      <c r="K92">
        <v>0</v>
      </c>
      <c r="L92">
        <v>-47.08</v>
      </c>
      <c r="M92">
        <v>10.95</v>
      </c>
      <c r="N92" t="b">
        <f t="shared" si="3"/>
        <v>1</v>
      </c>
      <c r="O92">
        <f t="shared" si="4"/>
        <v>1.56</v>
      </c>
      <c r="P92" t="b">
        <f t="shared" si="5"/>
        <v>1</v>
      </c>
    </row>
    <row r="93" spans="1:16" x14ac:dyDescent="0.25">
      <c r="A93">
        <v>473</v>
      </c>
      <c r="B93" t="s">
        <v>15</v>
      </c>
      <c r="C93" t="s">
        <v>14</v>
      </c>
      <c r="D93">
        <v>1</v>
      </c>
      <c r="E93">
        <v>2.16</v>
      </c>
      <c r="F93">
        <v>1</v>
      </c>
      <c r="G93">
        <v>2</v>
      </c>
      <c r="H93">
        <v>48.87</v>
      </c>
      <c r="I93">
        <v>1.31</v>
      </c>
      <c r="J93">
        <v>12</v>
      </c>
      <c r="K93">
        <v>0</v>
      </c>
      <c r="L93">
        <v>-40.07</v>
      </c>
      <c r="M93">
        <v>48.87</v>
      </c>
      <c r="N93" t="b">
        <f t="shared" si="3"/>
        <v>1</v>
      </c>
      <c r="O93">
        <f t="shared" si="4"/>
        <v>1.31</v>
      </c>
      <c r="P93" t="b">
        <f t="shared" si="5"/>
        <v>1</v>
      </c>
    </row>
    <row r="94" spans="1:16" hidden="1" x14ac:dyDescent="0.25">
      <c r="A94">
        <v>474</v>
      </c>
      <c r="B94" t="s">
        <v>13</v>
      </c>
      <c r="C94" t="s">
        <v>14</v>
      </c>
      <c r="D94">
        <v>7</v>
      </c>
      <c r="E94">
        <v>5.21</v>
      </c>
      <c r="F94">
        <v>1</v>
      </c>
      <c r="G94">
        <v>8</v>
      </c>
      <c r="H94">
        <v>88.63</v>
      </c>
      <c r="I94">
        <v>4.75</v>
      </c>
      <c r="J94">
        <v>12</v>
      </c>
      <c r="K94">
        <v>0</v>
      </c>
      <c r="L94">
        <v>-0.5</v>
      </c>
      <c r="M94">
        <v>12.661</v>
      </c>
      <c r="N94" t="b">
        <f t="shared" si="3"/>
        <v>1</v>
      </c>
      <c r="O94">
        <f t="shared" si="4"/>
        <v>4.75</v>
      </c>
      <c r="P94" t="b">
        <f t="shared" si="5"/>
        <v>0</v>
      </c>
    </row>
    <row r="95" spans="1:16" hidden="1" x14ac:dyDescent="0.25">
      <c r="A95">
        <v>475</v>
      </c>
      <c r="B95" t="s">
        <v>18</v>
      </c>
      <c r="C95" t="s">
        <v>14</v>
      </c>
      <c r="D95">
        <v>5</v>
      </c>
      <c r="E95">
        <v>2.0699999999999998</v>
      </c>
      <c r="F95">
        <v>1</v>
      </c>
      <c r="G95">
        <v>6</v>
      </c>
      <c r="H95">
        <v>76.3</v>
      </c>
      <c r="I95">
        <v>7.89</v>
      </c>
      <c r="J95">
        <v>12</v>
      </c>
      <c r="K95">
        <v>0</v>
      </c>
      <c r="L95">
        <v>-4.4400000000000004</v>
      </c>
      <c r="M95">
        <v>15.26</v>
      </c>
      <c r="N95" t="b">
        <f t="shared" si="3"/>
        <v>1</v>
      </c>
      <c r="O95">
        <f t="shared" si="4"/>
        <v>7.89</v>
      </c>
      <c r="P95" t="b">
        <f t="shared" si="5"/>
        <v>0</v>
      </c>
    </row>
    <row r="96" spans="1:16" hidden="1" x14ac:dyDescent="0.25">
      <c r="A96">
        <v>476</v>
      </c>
      <c r="B96" t="s">
        <v>13</v>
      </c>
      <c r="C96" t="s">
        <v>14</v>
      </c>
      <c r="D96">
        <v>16</v>
      </c>
      <c r="E96">
        <v>5.42</v>
      </c>
      <c r="F96">
        <v>1</v>
      </c>
      <c r="G96">
        <v>17</v>
      </c>
      <c r="H96">
        <v>100.14</v>
      </c>
      <c r="I96">
        <v>8.92</v>
      </c>
      <c r="J96">
        <v>12</v>
      </c>
      <c r="K96">
        <v>0</v>
      </c>
      <c r="L96">
        <v>-0.1</v>
      </c>
      <c r="M96">
        <v>6.2590000000000003</v>
      </c>
      <c r="N96" t="b">
        <f t="shared" si="3"/>
        <v>1</v>
      </c>
      <c r="O96">
        <f t="shared" si="4"/>
        <v>8.92</v>
      </c>
      <c r="P96" t="b">
        <f t="shared" si="5"/>
        <v>0</v>
      </c>
    </row>
    <row r="97" spans="1:16" hidden="1" x14ac:dyDescent="0.25">
      <c r="A97">
        <v>477</v>
      </c>
      <c r="B97" t="s">
        <v>17</v>
      </c>
      <c r="C97" t="s">
        <v>14</v>
      </c>
      <c r="D97">
        <v>2</v>
      </c>
      <c r="E97">
        <v>1.99</v>
      </c>
      <c r="F97">
        <v>1</v>
      </c>
      <c r="G97">
        <v>3</v>
      </c>
      <c r="H97">
        <v>38.49</v>
      </c>
      <c r="I97">
        <v>2.64</v>
      </c>
      <c r="J97">
        <v>12</v>
      </c>
      <c r="K97">
        <v>0</v>
      </c>
      <c r="L97">
        <v>-1.54</v>
      </c>
      <c r="M97">
        <v>19.245000000000001</v>
      </c>
      <c r="N97" t="b">
        <f t="shared" si="3"/>
        <v>1</v>
      </c>
      <c r="O97">
        <f t="shared" si="4"/>
        <v>2.64</v>
      </c>
      <c r="P97" t="b">
        <f t="shared" si="5"/>
        <v>0</v>
      </c>
    </row>
    <row r="98" spans="1:16" x14ac:dyDescent="0.25">
      <c r="A98">
        <v>478</v>
      </c>
      <c r="B98" t="s">
        <v>15</v>
      </c>
      <c r="C98" t="s">
        <v>14</v>
      </c>
      <c r="D98">
        <v>2</v>
      </c>
      <c r="E98">
        <v>1.61</v>
      </c>
      <c r="F98">
        <v>1</v>
      </c>
      <c r="G98">
        <v>3</v>
      </c>
      <c r="H98">
        <v>50.7</v>
      </c>
      <c r="I98">
        <v>2.04</v>
      </c>
      <c r="J98">
        <v>12</v>
      </c>
      <c r="K98">
        <v>0</v>
      </c>
      <c r="L98">
        <v>-1.1200000000000001</v>
      </c>
      <c r="M98">
        <v>25.35</v>
      </c>
      <c r="N98" t="b">
        <f t="shared" si="3"/>
        <v>1</v>
      </c>
      <c r="O98">
        <f t="shared" si="4"/>
        <v>2.04</v>
      </c>
      <c r="P98" t="b">
        <f t="shared" si="5"/>
        <v>1</v>
      </c>
    </row>
    <row r="99" spans="1:16" x14ac:dyDescent="0.25">
      <c r="A99">
        <v>479</v>
      </c>
      <c r="B99" t="s">
        <v>13</v>
      </c>
      <c r="C99" t="s">
        <v>14</v>
      </c>
      <c r="D99">
        <v>1</v>
      </c>
      <c r="E99">
        <v>1.54</v>
      </c>
      <c r="F99">
        <v>1</v>
      </c>
      <c r="G99">
        <v>2</v>
      </c>
      <c r="H99">
        <v>26.74</v>
      </c>
      <c r="I99">
        <v>1.29</v>
      </c>
      <c r="J99">
        <v>12</v>
      </c>
      <c r="K99">
        <v>0</v>
      </c>
      <c r="L99">
        <v>-40.15</v>
      </c>
      <c r="M99">
        <v>26.74</v>
      </c>
      <c r="N99" t="b">
        <f t="shared" si="3"/>
        <v>1</v>
      </c>
      <c r="O99">
        <f t="shared" si="4"/>
        <v>1.29</v>
      </c>
      <c r="P99" t="b">
        <f t="shared" si="5"/>
        <v>1</v>
      </c>
    </row>
    <row r="100" spans="1:16" x14ac:dyDescent="0.25">
      <c r="A100">
        <v>480</v>
      </c>
      <c r="B100" t="s">
        <v>17</v>
      </c>
      <c r="C100" t="s">
        <v>14</v>
      </c>
      <c r="D100">
        <v>1</v>
      </c>
      <c r="E100">
        <v>1.71</v>
      </c>
      <c r="F100">
        <v>1</v>
      </c>
      <c r="G100">
        <v>2</v>
      </c>
      <c r="H100">
        <v>14.74</v>
      </c>
      <c r="I100">
        <v>0.75</v>
      </c>
      <c r="J100">
        <v>12</v>
      </c>
      <c r="K100">
        <v>0</v>
      </c>
      <c r="L100">
        <v>-44.47</v>
      </c>
      <c r="M100">
        <v>14.74</v>
      </c>
      <c r="N100" t="b">
        <f t="shared" si="3"/>
        <v>1</v>
      </c>
      <c r="O100">
        <f t="shared" si="4"/>
        <v>0.75</v>
      </c>
      <c r="P100" t="b">
        <f t="shared" si="5"/>
        <v>1</v>
      </c>
    </row>
    <row r="101" spans="1:16" hidden="1" x14ac:dyDescent="0.25">
      <c r="A101">
        <v>481</v>
      </c>
      <c r="B101" t="s">
        <v>18</v>
      </c>
      <c r="C101" t="s">
        <v>14</v>
      </c>
      <c r="D101">
        <v>16</v>
      </c>
      <c r="E101">
        <v>5.82</v>
      </c>
      <c r="F101">
        <v>1</v>
      </c>
      <c r="G101">
        <v>17</v>
      </c>
      <c r="H101">
        <v>105.39</v>
      </c>
      <c r="I101">
        <v>9.9700000000000006</v>
      </c>
      <c r="J101">
        <v>12</v>
      </c>
      <c r="K101">
        <v>0</v>
      </c>
      <c r="L101">
        <v>-0.04</v>
      </c>
      <c r="M101">
        <v>6.5869999999999997</v>
      </c>
      <c r="N101" t="b">
        <f t="shared" si="3"/>
        <v>1</v>
      </c>
      <c r="O101">
        <f t="shared" si="4"/>
        <v>9.9700000000000006</v>
      </c>
      <c r="P101" t="b">
        <f t="shared" si="5"/>
        <v>0</v>
      </c>
    </row>
    <row r="102" spans="1:16" x14ac:dyDescent="0.25">
      <c r="A102">
        <v>482</v>
      </c>
      <c r="B102" t="s">
        <v>15</v>
      </c>
      <c r="C102" t="s">
        <v>14</v>
      </c>
      <c r="D102">
        <v>3</v>
      </c>
      <c r="E102">
        <v>1.96</v>
      </c>
      <c r="F102">
        <v>1</v>
      </c>
      <c r="G102">
        <v>4</v>
      </c>
      <c r="H102">
        <v>40.26</v>
      </c>
      <c r="I102">
        <v>2.14</v>
      </c>
      <c r="J102">
        <v>12</v>
      </c>
      <c r="K102">
        <v>0</v>
      </c>
      <c r="L102">
        <v>-1.1200000000000001</v>
      </c>
      <c r="M102">
        <v>13.42</v>
      </c>
      <c r="N102" t="b">
        <f t="shared" si="3"/>
        <v>1</v>
      </c>
      <c r="O102">
        <f t="shared" si="4"/>
        <v>2.14</v>
      </c>
      <c r="P102" t="b">
        <f t="shared" si="5"/>
        <v>1</v>
      </c>
    </row>
    <row r="103" spans="1:16" hidden="1" x14ac:dyDescent="0.25">
      <c r="A103">
        <v>483</v>
      </c>
      <c r="B103" t="s">
        <v>13</v>
      </c>
      <c r="C103" t="s">
        <v>14</v>
      </c>
      <c r="D103">
        <v>6</v>
      </c>
      <c r="E103">
        <v>4.97</v>
      </c>
      <c r="F103">
        <v>1</v>
      </c>
      <c r="G103">
        <v>7</v>
      </c>
      <c r="H103">
        <v>40.01</v>
      </c>
      <c r="I103">
        <v>3.04</v>
      </c>
      <c r="J103">
        <v>12</v>
      </c>
      <c r="K103">
        <v>0</v>
      </c>
      <c r="L103">
        <v>-0.6</v>
      </c>
      <c r="M103">
        <v>6.6680000000000001</v>
      </c>
      <c r="N103" t="b">
        <f t="shared" si="3"/>
        <v>1</v>
      </c>
      <c r="O103">
        <f t="shared" si="4"/>
        <v>3.04</v>
      </c>
      <c r="P103" t="b">
        <f t="shared" si="5"/>
        <v>0</v>
      </c>
    </row>
    <row r="104" spans="1:16" hidden="1" x14ac:dyDescent="0.25">
      <c r="A104">
        <v>484</v>
      </c>
      <c r="B104" t="s">
        <v>18</v>
      </c>
      <c r="C104" t="s">
        <v>14</v>
      </c>
      <c r="D104">
        <v>26</v>
      </c>
      <c r="E104">
        <v>6.05</v>
      </c>
      <c r="F104">
        <v>1</v>
      </c>
      <c r="G104">
        <v>27</v>
      </c>
      <c r="H104">
        <v>135.04</v>
      </c>
      <c r="I104">
        <v>12.13</v>
      </c>
      <c r="J104">
        <v>12</v>
      </c>
      <c r="K104">
        <v>0</v>
      </c>
      <c r="L104">
        <v>0.16</v>
      </c>
      <c r="M104">
        <v>5.194</v>
      </c>
      <c r="N104" t="b">
        <f t="shared" si="3"/>
        <v>1</v>
      </c>
      <c r="O104">
        <f t="shared" si="4"/>
        <v>12.13</v>
      </c>
      <c r="P104" t="b">
        <f t="shared" si="5"/>
        <v>0</v>
      </c>
    </row>
    <row r="105" spans="1:16" hidden="1" x14ac:dyDescent="0.25">
      <c r="A105">
        <v>485</v>
      </c>
      <c r="B105" t="s">
        <v>15</v>
      </c>
      <c r="C105" t="s">
        <v>14</v>
      </c>
      <c r="D105">
        <v>19</v>
      </c>
      <c r="E105">
        <v>5.75</v>
      </c>
      <c r="F105">
        <v>1</v>
      </c>
      <c r="G105">
        <v>20</v>
      </c>
      <c r="H105">
        <v>101.71</v>
      </c>
      <c r="I105">
        <v>9.0299999999999994</v>
      </c>
      <c r="J105">
        <v>12</v>
      </c>
      <c r="K105">
        <v>0</v>
      </c>
      <c r="L105">
        <v>-0.12</v>
      </c>
      <c r="M105">
        <v>5.3529999999999998</v>
      </c>
      <c r="N105" t="b">
        <f t="shared" si="3"/>
        <v>1</v>
      </c>
      <c r="O105">
        <f t="shared" si="4"/>
        <v>9.0299999999999994</v>
      </c>
      <c r="P105" t="b">
        <f t="shared" si="5"/>
        <v>0</v>
      </c>
    </row>
    <row r="106" spans="1:16" hidden="1" x14ac:dyDescent="0.25">
      <c r="A106">
        <v>486</v>
      </c>
      <c r="B106" t="s">
        <v>13</v>
      </c>
      <c r="C106" t="s">
        <v>14</v>
      </c>
      <c r="D106">
        <v>36</v>
      </c>
      <c r="E106">
        <v>5.38</v>
      </c>
      <c r="F106">
        <v>2</v>
      </c>
      <c r="G106">
        <v>38</v>
      </c>
      <c r="H106">
        <v>169.61</v>
      </c>
      <c r="I106">
        <v>23.02</v>
      </c>
      <c r="J106">
        <v>12</v>
      </c>
      <c r="K106">
        <v>0</v>
      </c>
      <c r="L106">
        <v>-1.1599999999999999</v>
      </c>
      <c r="M106">
        <v>4.5839999999999996</v>
      </c>
      <c r="N106" t="b">
        <f t="shared" si="3"/>
        <v>1</v>
      </c>
      <c r="O106">
        <f t="shared" si="4"/>
        <v>11.51</v>
      </c>
      <c r="P106" t="b">
        <f t="shared" si="5"/>
        <v>0</v>
      </c>
    </row>
    <row r="107" spans="1:16" hidden="1" x14ac:dyDescent="0.25">
      <c r="A107">
        <v>487</v>
      </c>
      <c r="B107" t="s">
        <v>18</v>
      </c>
      <c r="C107" t="s">
        <v>14</v>
      </c>
      <c r="D107">
        <v>11</v>
      </c>
      <c r="E107">
        <v>5.05</v>
      </c>
      <c r="F107">
        <v>1</v>
      </c>
      <c r="G107">
        <v>12</v>
      </c>
      <c r="H107">
        <v>92.87</v>
      </c>
      <c r="I107">
        <v>6.36</v>
      </c>
      <c r="J107">
        <v>12</v>
      </c>
      <c r="K107">
        <v>0</v>
      </c>
      <c r="L107">
        <v>-0.33</v>
      </c>
      <c r="M107">
        <v>8.4429999999999996</v>
      </c>
      <c r="N107" t="b">
        <f t="shared" si="3"/>
        <v>1</v>
      </c>
      <c r="O107">
        <f t="shared" si="4"/>
        <v>6.36</v>
      </c>
      <c r="P107" t="b">
        <f t="shared" si="5"/>
        <v>0</v>
      </c>
    </row>
    <row r="108" spans="1:16" hidden="1" x14ac:dyDescent="0.25">
      <c r="A108">
        <v>488</v>
      </c>
      <c r="B108" t="s">
        <v>15</v>
      </c>
      <c r="C108" t="s">
        <v>14</v>
      </c>
      <c r="D108">
        <v>25</v>
      </c>
      <c r="E108">
        <v>5.56</v>
      </c>
      <c r="F108">
        <v>2</v>
      </c>
      <c r="G108">
        <v>27</v>
      </c>
      <c r="H108">
        <v>101.48</v>
      </c>
      <c r="I108">
        <v>12.42</v>
      </c>
      <c r="J108">
        <v>12</v>
      </c>
      <c r="K108">
        <v>0</v>
      </c>
      <c r="L108">
        <v>-0.95</v>
      </c>
      <c r="M108">
        <v>3.903</v>
      </c>
      <c r="N108" t="b">
        <f t="shared" si="3"/>
        <v>1</v>
      </c>
      <c r="O108">
        <f t="shared" si="4"/>
        <v>6.21</v>
      </c>
      <c r="P108" t="b">
        <f t="shared" si="5"/>
        <v>0</v>
      </c>
    </row>
    <row r="109" spans="1:16" hidden="1" x14ac:dyDescent="0.25">
      <c r="A109">
        <v>489</v>
      </c>
      <c r="B109" t="s">
        <v>13</v>
      </c>
      <c r="C109" t="s">
        <v>14</v>
      </c>
      <c r="D109">
        <v>55</v>
      </c>
      <c r="E109">
        <v>5.5</v>
      </c>
      <c r="F109">
        <v>2</v>
      </c>
      <c r="G109">
        <v>57</v>
      </c>
      <c r="H109">
        <v>202.83</v>
      </c>
      <c r="I109">
        <v>21.76</v>
      </c>
      <c r="J109">
        <v>12</v>
      </c>
      <c r="K109">
        <v>0</v>
      </c>
      <c r="L109">
        <v>0.06</v>
      </c>
      <c r="M109">
        <v>3.6219999999999999</v>
      </c>
      <c r="N109" t="b">
        <f t="shared" si="3"/>
        <v>1</v>
      </c>
      <c r="O109">
        <f t="shared" si="4"/>
        <v>10.88</v>
      </c>
      <c r="P109" t="b">
        <f t="shared" si="5"/>
        <v>0</v>
      </c>
    </row>
    <row r="110" spans="1:16" hidden="1" x14ac:dyDescent="0.25">
      <c r="A110">
        <v>490</v>
      </c>
      <c r="B110" t="s">
        <v>17</v>
      </c>
      <c r="C110" t="s">
        <v>14</v>
      </c>
      <c r="D110">
        <v>36</v>
      </c>
      <c r="E110">
        <v>5.63</v>
      </c>
      <c r="F110">
        <v>2</v>
      </c>
      <c r="G110">
        <v>38</v>
      </c>
      <c r="H110">
        <v>150.05000000000001</v>
      </c>
      <c r="I110">
        <v>16.77</v>
      </c>
      <c r="J110">
        <v>12</v>
      </c>
      <c r="K110">
        <v>0</v>
      </c>
      <c r="L110">
        <v>-0.14000000000000001</v>
      </c>
      <c r="M110">
        <v>4.0549999999999997</v>
      </c>
      <c r="N110" t="b">
        <f t="shared" si="3"/>
        <v>1</v>
      </c>
      <c r="O110">
        <f t="shared" si="4"/>
        <v>8.3849999999999998</v>
      </c>
      <c r="P110" t="b">
        <f t="shared" si="5"/>
        <v>0</v>
      </c>
    </row>
    <row r="111" spans="1:16" hidden="1" x14ac:dyDescent="0.25">
      <c r="A111">
        <v>491</v>
      </c>
      <c r="B111" t="s">
        <v>15</v>
      </c>
      <c r="C111" t="s">
        <v>14</v>
      </c>
      <c r="D111">
        <v>60</v>
      </c>
      <c r="E111">
        <v>5.37</v>
      </c>
      <c r="F111">
        <v>2</v>
      </c>
      <c r="G111">
        <v>62</v>
      </c>
      <c r="H111">
        <v>221.77</v>
      </c>
      <c r="I111">
        <v>24.72</v>
      </c>
      <c r="J111">
        <v>12</v>
      </c>
      <c r="K111">
        <v>0</v>
      </c>
      <c r="L111">
        <v>0.155</v>
      </c>
      <c r="M111">
        <v>3.6360000000000001</v>
      </c>
      <c r="N111" t="b">
        <f t="shared" si="3"/>
        <v>1</v>
      </c>
      <c r="O111">
        <f t="shared" si="4"/>
        <v>12.36</v>
      </c>
      <c r="P111" t="b">
        <f t="shared" si="5"/>
        <v>0</v>
      </c>
    </row>
    <row r="112" spans="1:16" hidden="1" x14ac:dyDescent="0.25">
      <c r="A112">
        <v>492</v>
      </c>
      <c r="B112" t="s">
        <v>13</v>
      </c>
      <c r="C112" t="s">
        <v>14</v>
      </c>
      <c r="D112">
        <v>13</v>
      </c>
      <c r="E112">
        <v>4.71</v>
      </c>
      <c r="F112">
        <v>1</v>
      </c>
      <c r="G112">
        <v>14</v>
      </c>
      <c r="H112">
        <v>92.33</v>
      </c>
      <c r="I112">
        <v>7.33</v>
      </c>
      <c r="J112">
        <v>12</v>
      </c>
      <c r="K112">
        <v>0</v>
      </c>
      <c r="L112">
        <v>-0.26</v>
      </c>
      <c r="M112">
        <v>7.1020000000000003</v>
      </c>
      <c r="N112" t="b">
        <f t="shared" si="3"/>
        <v>1</v>
      </c>
      <c r="O112">
        <f t="shared" si="4"/>
        <v>7.33</v>
      </c>
      <c r="P112" t="b">
        <f t="shared" si="5"/>
        <v>0</v>
      </c>
    </row>
    <row r="113" spans="1:16" hidden="1" x14ac:dyDescent="0.25">
      <c r="A113">
        <v>493</v>
      </c>
      <c r="B113" t="s">
        <v>17</v>
      </c>
      <c r="C113" t="s">
        <v>14</v>
      </c>
      <c r="D113">
        <v>19</v>
      </c>
      <c r="E113">
        <v>5.72</v>
      </c>
      <c r="F113">
        <v>1</v>
      </c>
      <c r="G113">
        <v>20</v>
      </c>
      <c r="H113">
        <v>112.26</v>
      </c>
      <c r="I113">
        <v>9.61</v>
      </c>
      <c r="J113">
        <v>12</v>
      </c>
      <c r="K113">
        <v>0</v>
      </c>
      <c r="L113">
        <v>-0.05</v>
      </c>
      <c r="M113">
        <v>5.9080000000000004</v>
      </c>
      <c r="N113" t="b">
        <f t="shared" si="3"/>
        <v>1</v>
      </c>
      <c r="O113">
        <f t="shared" si="4"/>
        <v>9.61</v>
      </c>
      <c r="P113" t="b">
        <f t="shared" si="5"/>
        <v>0</v>
      </c>
    </row>
    <row r="114" spans="1:16" x14ac:dyDescent="0.25">
      <c r="A114">
        <v>494</v>
      </c>
      <c r="B114" t="s">
        <v>13</v>
      </c>
      <c r="C114" t="s">
        <v>14</v>
      </c>
      <c r="D114">
        <v>1</v>
      </c>
      <c r="E114">
        <v>1.74</v>
      </c>
      <c r="F114">
        <v>1</v>
      </c>
      <c r="G114">
        <v>2</v>
      </c>
      <c r="H114">
        <v>20.16</v>
      </c>
      <c r="I114">
        <v>1.02</v>
      </c>
      <c r="J114">
        <v>12</v>
      </c>
      <c r="K114">
        <v>0</v>
      </c>
      <c r="L114">
        <v>-43.14</v>
      </c>
      <c r="M114">
        <v>20.16</v>
      </c>
      <c r="N114" t="b">
        <f t="shared" si="3"/>
        <v>1</v>
      </c>
      <c r="O114">
        <f t="shared" si="4"/>
        <v>1.02</v>
      </c>
      <c r="P114" t="b">
        <f t="shared" si="5"/>
        <v>1</v>
      </c>
    </row>
    <row r="115" spans="1:16" hidden="1" x14ac:dyDescent="0.25">
      <c r="A115">
        <v>495</v>
      </c>
      <c r="B115" t="s">
        <v>18</v>
      </c>
      <c r="C115" t="s">
        <v>14</v>
      </c>
      <c r="D115">
        <v>10</v>
      </c>
      <c r="E115">
        <v>4.7</v>
      </c>
      <c r="F115">
        <v>1</v>
      </c>
      <c r="G115">
        <v>11</v>
      </c>
      <c r="H115">
        <v>63.16</v>
      </c>
      <c r="I115">
        <v>4.5999999999999996</v>
      </c>
      <c r="J115">
        <v>12</v>
      </c>
      <c r="K115">
        <v>0</v>
      </c>
      <c r="L115">
        <v>-0.46</v>
      </c>
      <c r="M115">
        <v>6.3159999999999998</v>
      </c>
      <c r="N115" t="b">
        <f t="shared" si="3"/>
        <v>1</v>
      </c>
      <c r="O115">
        <f t="shared" si="4"/>
        <v>4.5999999999999996</v>
      </c>
      <c r="P115" t="b">
        <f t="shared" si="5"/>
        <v>0</v>
      </c>
    </row>
    <row r="116" spans="1:16" hidden="1" x14ac:dyDescent="0.25">
      <c r="A116">
        <v>496</v>
      </c>
      <c r="B116" t="s">
        <v>15</v>
      </c>
      <c r="C116" t="s">
        <v>14</v>
      </c>
      <c r="D116">
        <v>15</v>
      </c>
      <c r="E116">
        <v>5.53</v>
      </c>
      <c r="F116">
        <v>2</v>
      </c>
      <c r="G116">
        <v>17</v>
      </c>
      <c r="H116">
        <v>119.94</v>
      </c>
      <c r="I116">
        <v>13.39</v>
      </c>
      <c r="J116">
        <v>12</v>
      </c>
      <c r="K116">
        <v>0</v>
      </c>
      <c r="L116">
        <v>-3.2149999999999999</v>
      </c>
      <c r="M116">
        <v>7.4960000000000004</v>
      </c>
      <c r="N116" t="b">
        <f t="shared" si="3"/>
        <v>1</v>
      </c>
      <c r="O116">
        <f t="shared" si="4"/>
        <v>6.6950000000000003</v>
      </c>
      <c r="P116" t="b">
        <f t="shared" si="5"/>
        <v>0</v>
      </c>
    </row>
    <row r="117" spans="1:16" hidden="1" x14ac:dyDescent="0.25">
      <c r="A117">
        <v>497</v>
      </c>
      <c r="B117" t="s">
        <v>16</v>
      </c>
      <c r="C117" t="s">
        <v>14</v>
      </c>
      <c r="D117">
        <v>12</v>
      </c>
      <c r="E117">
        <v>4.8</v>
      </c>
      <c r="F117">
        <v>1</v>
      </c>
      <c r="G117">
        <v>13</v>
      </c>
      <c r="H117">
        <v>63.79</v>
      </c>
      <c r="I117">
        <v>7.83</v>
      </c>
      <c r="J117">
        <v>12</v>
      </c>
      <c r="K117">
        <v>0</v>
      </c>
      <c r="L117">
        <v>-4.3600000000000003</v>
      </c>
      <c r="M117">
        <v>5.3159999999999998</v>
      </c>
      <c r="N117" t="b">
        <f t="shared" si="3"/>
        <v>1</v>
      </c>
      <c r="O117">
        <f t="shared" si="4"/>
        <v>7.83</v>
      </c>
      <c r="P117" t="b">
        <f t="shared" si="5"/>
        <v>0</v>
      </c>
    </row>
    <row r="118" spans="1:16" hidden="1" x14ac:dyDescent="0.25">
      <c r="A118">
        <v>498</v>
      </c>
      <c r="B118" t="s">
        <v>19</v>
      </c>
      <c r="C118" t="s">
        <v>14</v>
      </c>
      <c r="D118">
        <v>10</v>
      </c>
      <c r="E118">
        <v>4.8899999999999997</v>
      </c>
      <c r="F118">
        <v>1</v>
      </c>
      <c r="G118">
        <v>11</v>
      </c>
      <c r="H118">
        <v>82.35</v>
      </c>
      <c r="I118">
        <v>10.33</v>
      </c>
      <c r="J118">
        <v>12</v>
      </c>
      <c r="K118">
        <v>0</v>
      </c>
      <c r="L118">
        <v>-2.5</v>
      </c>
      <c r="M118">
        <v>8.2349999999999994</v>
      </c>
      <c r="N118" t="b">
        <f t="shared" si="3"/>
        <v>1</v>
      </c>
      <c r="O118">
        <f t="shared" si="4"/>
        <v>10.33</v>
      </c>
      <c r="P118" t="b">
        <f t="shared" si="5"/>
        <v>0</v>
      </c>
    </row>
    <row r="119" spans="1:16" hidden="1" x14ac:dyDescent="0.25">
      <c r="A119">
        <v>499</v>
      </c>
      <c r="B119" t="s">
        <v>13</v>
      </c>
      <c r="C119" t="s">
        <v>14</v>
      </c>
      <c r="D119">
        <v>14</v>
      </c>
      <c r="E119">
        <v>5.48</v>
      </c>
      <c r="F119">
        <v>2</v>
      </c>
      <c r="G119">
        <v>16</v>
      </c>
      <c r="H119">
        <v>79.900000000000006</v>
      </c>
      <c r="I119">
        <v>13.51</v>
      </c>
      <c r="J119">
        <v>12</v>
      </c>
      <c r="K119">
        <v>0</v>
      </c>
      <c r="L119">
        <v>-2.7850000000000001</v>
      </c>
      <c r="M119">
        <v>5.327</v>
      </c>
      <c r="N119" t="b">
        <f t="shared" si="3"/>
        <v>1</v>
      </c>
      <c r="O119">
        <f t="shared" si="4"/>
        <v>6.7549999999999999</v>
      </c>
      <c r="P119" t="b">
        <f t="shared" si="5"/>
        <v>0</v>
      </c>
    </row>
    <row r="120" spans="1:16" hidden="1" x14ac:dyDescent="0.25">
      <c r="A120">
        <v>500</v>
      </c>
      <c r="B120" t="s">
        <v>17</v>
      </c>
      <c r="C120" t="s">
        <v>14</v>
      </c>
      <c r="D120">
        <v>10</v>
      </c>
      <c r="E120">
        <v>4.8099999999999996</v>
      </c>
      <c r="F120">
        <v>1</v>
      </c>
      <c r="G120">
        <v>11</v>
      </c>
      <c r="H120">
        <v>101.81</v>
      </c>
      <c r="I120">
        <v>8.66</v>
      </c>
      <c r="J120">
        <v>12</v>
      </c>
      <c r="K120">
        <v>0</v>
      </c>
      <c r="L120">
        <v>-4.29</v>
      </c>
      <c r="M120">
        <v>10.180999999999999</v>
      </c>
      <c r="N120" t="b">
        <f t="shared" si="3"/>
        <v>1</v>
      </c>
      <c r="O120">
        <f t="shared" si="4"/>
        <v>8.66</v>
      </c>
      <c r="P120" t="b">
        <f t="shared" si="5"/>
        <v>0</v>
      </c>
    </row>
    <row r="121" spans="1:16" hidden="1" x14ac:dyDescent="0.25">
      <c r="A121">
        <v>501</v>
      </c>
      <c r="B121" t="s">
        <v>18</v>
      </c>
      <c r="C121" t="s">
        <v>14</v>
      </c>
      <c r="D121">
        <v>37</v>
      </c>
      <c r="E121">
        <v>5.86</v>
      </c>
      <c r="F121">
        <v>2</v>
      </c>
      <c r="G121">
        <v>39</v>
      </c>
      <c r="H121">
        <v>143.19999999999999</v>
      </c>
      <c r="I121">
        <v>17.79</v>
      </c>
      <c r="J121">
        <v>12</v>
      </c>
      <c r="K121">
        <v>0</v>
      </c>
      <c r="L121">
        <v>-0.52</v>
      </c>
      <c r="M121">
        <v>3.7679999999999998</v>
      </c>
      <c r="N121" t="b">
        <f t="shared" si="3"/>
        <v>1</v>
      </c>
      <c r="O121">
        <f t="shared" si="4"/>
        <v>8.8949999999999996</v>
      </c>
      <c r="P121" t="b">
        <f t="shared" si="5"/>
        <v>0</v>
      </c>
    </row>
    <row r="122" spans="1:16" hidden="1" x14ac:dyDescent="0.25">
      <c r="A122">
        <v>502</v>
      </c>
      <c r="B122" t="s">
        <v>20</v>
      </c>
      <c r="C122" t="s">
        <v>14</v>
      </c>
      <c r="D122">
        <v>14</v>
      </c>
      <c r="E122">
        <v>5.73</v>
      </c>
      <c r="F122">
        <v>1</v>
      </c>
      <c r="G122">
        <v>15</v>
      </c>
      <c r="H122">
        <v>71.599999999999994</v>
      </c>
      <c r="I122">
        <v>8.8000000000000007</v>
      </c>
      <c r="J122">
        <v>12</v>
      </c>
      <c r="K122">
        <v>0</v>
      </c>
      <c r="L122">
        <v>-4.28</v>
      </c>
      <c r="M122">
        <v>5.1139999999999999</v>
      </c>
      <c r="N122" t="b">
        <f t="shared" si="3"/>
        <v>1</v>
      </c>
      <c r="O122">
        <f t="shared" si="4"/>
        <v>8.8000000000000007</v>
      </c>
      <c r="P122" t="b">
        <f t="shared" si="5"/>
        <v>0</v>
      </c>
    </row>
    <row r="123" spans="1:16" hidden="1" x14ac:dyDescent="0.25">
      <c r="A123">
        <v>503</v>
      </c>
      <c r="B123" t="s">
        <v>15</v>
      </c>
      <c r="C123" t="s">
        <v>14</v>
      </c>
      <c r="D123">
        <v>16</v>
      </c>
      <c r="E123">
        <v>5.7</v>
      </c>
      <c r="F123">
        <v>1</v>
      </c>
      <c r="G123">
        <v>17</v>
      </c>
      <c r="H123">
        <v>115.27</v>
      </c>
      <c r="I123">
        <v>8.64</v>
      </c>
      <c r="J123">
        <v>12</v>
      </c>
      <c r="K123">
        <v>0</v>
      </c>
      <c r="L123">
        <v>-0.13</v>
      </c>
      <c r="M123">
        <v>7.2039999999999997</v>
      </c>
      <c r="N123" t="b">
        <f t="shared" si="3"/>
        <v>1</v>
      </c>
      <c r="O123">
        <f t="shared" si="4"/>
        <v>8.64</v>
      </c>
      <c r="P123" t="b">
        <f t="shared" si="5"/>
        <v>0</v>
      </c>
    </row>
    <row r="124" spans="1:16" hidden="1" x14ac:dyDescent="0.25">
      <c r="A124">
        <v>504</v>
      </c>
      <c r="B124" t="s">
        <v>13</v>
      </c>
      <c r="C124" t="s">
        <v>14</v>
      </c>
      <c r="D124">
        <v>16</v>
      </c>
      <c r="E124">
        <v>5.59</v>
      </c>
      <c r="F124">
        <v>1</v>
      </c>
      <c r="G124">
        <v>17</v>
      </c>
      <c r="H124">
        <v>104.78</v>
      </c>
      <c r="I124">
        <v>8.6199999999999992</v>
      </c>
      <c r="J124">
        <v>12</v>
      </c>
      <c r="K124">
        <v>0</v>
      </c>
      <c r="L124">
        <v>-0.16</v>
      </c>
      <c r="M124">
        <v>6.5490000000000004</v>
      </c>
      <c r="N124" t="b">
        <f t="shared" si="3"/>
        <v>1</v>
      </c>
      <c r="O124">
        <f t="shared" si="4"/>
        <v>8.6199999999999992</v>
      </c>
      <c r="P124" t="b">
        <f t="shared" si="5"/>
        <v>0</v>
      </c>
    </row>
    <row r="125" spans="1:16" hidden="1" x14ac:dyDescent="0.25">
      <c r="A125">
        <v>505</v>
      </c>
      <c r="B125" t="s">
        <v>17</v>
      </c>
      <c r="C125" t="s">
        <v>14</v>
      </c>
      <c r="D125">
        <v>34</v>
      </c>
      <c r="E125">
        <v>5.54</v>
      </c>
      <c r="F125">
        <v>2</v>
      </c>
      <c r="G125">
        <v>36</v>
      </c>
      <c r="H125">
        <v>168.6</v>
      </c>
      <c r="I125">
        <v>15.52</v>
      </c>
      <c r="J125">
        <v>12</v>
      </c>
      <c r="K125">
        <v>0</v>
      </c>
      <c r="L125">
        <v>-0.21</v>
      </c>
      <c r="M125">
        <v>4.8170000000000002</v>
      </c>
      <c r="N125" t="b">
        <f t="shared" si="3"/>
        <v>1</v>
      </c>
      <c r="O125">
        <f t="shared" si="4"/>
        <v>7.76</v>
      </c>
      <c r="P125" t="b">
        <f t="shared" si="5"/>
        <v>0</v>
      </c>
    </row>
    <row r="126" spans="1:16" hidden="1" x14ac:dyDescent="0.25">
      <c r="A126">
        <v>506</v>
      </c>
      <c r="B126" t="s">
        <v>18</v>
      </c>
      <c r="C126" t="s">
        <v>14</v>
      </c>
      <c r="D126">
        <v>9</v>
      </c>
      <c r="E126">
        <v>4.9000000000000004</v>
      </c>
      <c r="F126">
        <v>1</v>
      </c>
      <c r="G126">
        <v>10</v>
      </c>
      <c r="H126">
        <v>97.13</v>
      </c>
      <c r="I126">
        <v>6.07</v>
      </c>
      <c r="J126">
        <v>12</v>
      </c>
      <c r="K126">
        <v>0</v>
      </c>
      <c r="L126">
        <v>-0.34</v>
      </c>
      <c r="M126">
        <v>10.792</v>
      </c>
      <c r="N126" t="b">
        <f t="shared" si="3"/>
        <v>1</v>
      </c>
      <c r="O126">
        <f t="shared" si="4"/>
        <v>6.07</v>
      </c>
      <c r="P126" t="b">
        <f t="shared" si="5"/>
        <v>0</v>
      </c>
    </row>
    <row r="127" spans="1:16" hidden="1" x14ac:dyDescent="0.25">
      <c r="A127">
        <v>507</v>
      </c>
      <c r="B127" t="s">
        <v>15</v>
      </c>
      <c r="C127" t="s">
        <v>14</v>
      </c>
      <c r="D127">
        <v>50</v>
      </c>
      <c r="E127">
        <v>5.66</v>
      </c>
      <c r="F127">
        <v>5</v>
      </c>
      <c r="G127">
        <v>55</v>
      </c>
      <c r="H127">
        <v>181.79</v>
      </c>
      <c r="I127">
        <v>60.12</v>
      </c>
      <c r="J127">
        <v>12</v>
      </c>
      <c r="K127">
        <v>0</v>
      </c>
      <c r="L127">
        <v>-3.024</v>
      </c>
      <c r="M127">
        <v>3.3660000000000001</v>
      </c>
      <c r="N127" t="b">
        <f t="shared" si="3"/>
        <v>1</v>
      </c>
      <c r="O127">
        <f t="shared" si="4"/>
        <v>12.023999999999999</v>
      </c>
      <c r="P127" t="b">
        <f t="shared" si="5"/>
        <v>0</v>
      </c>
    </row>
    <row r="128" spans="1:16" hidden="1" x14ac:dyDescent="0.25">
      <c r="A128">
        <v>508</v>
      </c>
      <c r="B128" t="s">
        <v>16</v>
      </c>
      <c r="C128" t="s">
        <v>14</v>
      </c>
      <c r="D128">
        <v>45</v>
      </c>
      <c r="E128">
        <v>5.82</v>
      </c>
      <c r="F128">
        <v>4</v>
      </c>
      <c r="G128">
        <v>49</v>
      </c>
      <c r="H128">
        <v>202.37</v>
      </c>
      <c r="I128">
        <v>45.95</v>
      </c>
      <c r="J128">
        <v>12</v>
      </c>
      <c r="K128">
        <v>0</v>
      </c>
      <c r="L128">
        <v>-3.34</v>
      </c>
      <c r="M128">
        <v>4.2160000000000002</v>
      </c>
      <c r="N128" t="b">
        <f t="shared" si="3"/>
        <v>1</v>
      </c>
      <c r="O128">
        <f t="shared" si="4"/>
        <v>11.487500000000001</v>
      </c>
      <c r="P128" t="b">
        <f t="shared" si="5"/>
        <v>0</v>
      </c>
    </row>
    <row r="129" spans="1:16" hidden="1" x14ac:dyDescent="0.25">
      <c r="A129">
        <v>509</v>
      </c>
      <c r="B129" t="s">
        <v>13</v>
      </c>
      <c r="C129" t="s">
        <v>14</v>
      </c>
      <c r="D129">
        <v>78</v>
      </c>
      <c r="E129">
        <v>6.26</v>
      </c>
      <c r="F129">
        <v>5</v>
      </c>
      <c r="G129">
        <v>83</v>
      </c>
      <c r="H129">
        <v>250.45</v>
      </c>
      <c r="I129">
        <v>57.29</v>
      </c>
      <c r="J129">
        <v>12</v>
      </c>
      <c r="K129">
        <v>0</v>
      </c>
      <c r="L129">
        <v>-3.0680000000000001</v>
      </c>
      <c r="M129">
        <v>3.0539999999999998</v>
      </c>
      <c r="N129" t="b">
        <f t="shared" si="3"/>
        <v>1</v>
      </c>
      <c r="O129">
        <f t="shared" si="4"/>
        <v>11.458</v>
      </c>
      <c r="P129" t="b">
        <f t="shared" si="5"/>
        <v>0</v>
      </c>
    </row>
    <row r="130" spans="1:16" hidden="1" x14ac:dyDescent="0.25">
      <c r="A130">
        <v>510</v>
      </c>
      <c r="B130" t="s">
        <v>17</v>
      </c>
      <c r="C130" t="s">
        <v>14</v>
      </c>
      <c r="D130">
        <v>49</v>
      </c>
      <c r="E130">
        <v>5.5</v>
      </c>
      <c r="F130">
        <v>5</v>
      </c>
      <c r="G130">
        <v>54</v>
      </c>
      <c r="H130">
        <v>182.92</v>
      </c>
      <c r="I130">
        <v>60.36</v>
      </c>
      <c r="J130">
        <v>12</v>
      </c>
      <c r="K130">
        <v>0</v>
      </c>
      <c r="L130">
        <v>-3.6880000000000002</v>
      </c>
      <c r="M130">
        <v>3.4510000000000001</v>
      </c>
      <c r="N130" t="b">
        <f t="shared" si="3"/>
        <v>1</v>
      </c>
      <c r="O130">
        <f t="shared" si="4"/>
        <v>12.071999999999999</v>
      </c>
      <c r="P130" t="b">
        <f t="shared" si="5"/>
        <v>0</v>
      </c>
    </row>
    <row r="131" spans="1:16" hidden="1" x14ac:dyDescent="0.25">
      <c r="A131">
        <v>511</v>
      </c>
      <c r="B131" t="s">
        <v>18</v>
      </c>
      <c r="C131" t="s">
        <v>14</v>
      </c>
      <c r="D131">
        <v>19</v>
      </c>
      <c r="E131">
        <v>6.42</v>
      </c>
      <c r="F131">
        <v>2</v>
      </c>
      <c r="G131">
        <v>21</v>
      </c>
      <c r="H131">
        <v>125.38</v>
      </c>
      <c r="I131">
        <v>21.36</v>
      </c>
      <c r="J131">
        <v>12</v>
      </c>
      <c r="K131">
        <v>0</v>
      </c>
      <c r="L131">
        <v>-4.1500000000000004</v>
      </c>
      <c r="M131">
        <v>6.2690000000000001</v>
      </c>
      <c r="N131" t="b">
        <f t="shared" ref="N131:N194" si="6">G131=(D131+F131)</f>
        <v>1</v>
      </c>
      <c r="O131">
        <f t="shared" ref="O131:O194" si="7">I131/F131</f>
        <v>10.68</v>
      </c>
      <c r="P131" t="b">
        <f t="shared" ref="P131:P194" si="8">O131&lt;2.5</f>
        <v>0</v>
      </c>
    </row>
    <row r="132" spans="1:16" hidden="1" x14ac:dyDescent="0.25">
      <c r="A132">
        <v>512</v>
      </c>
      <c r="B132" t="s">
        <v>16</v>
      </c>
      <c r="C132" t="s">
        <v>14</v>
      </c>
      <c r="D132">
        <v>3</v>
      </c>
      <c r="E132">
        <v>1.5</v>
      </c>
      <c r="F132">
        <v>1</v>
      </c>
      <c r="G132">
        <v>4</v>
      </c>
      <c r="H132">
        <v>28.58</v>
      </c>
      <c r="I132">
        <v>4.25</v>
      </c>
      <c r="J132">
        <v>12</v>
      </c>
      <c r="K132">
        <v>0</v>
      </c>
      <c r="L132">
        <v>-4.66</v>
      </c>
      <c r="M132">
        <v>9.5269999999999992</v>
      </c>
      <c r="N132" t="b">
        <f t="shared" si="6"/>
        <v>1</v>
      </c>
      <c r="O132">
        <f t="shared" si="7"/>
        <v>4.25</v>
      </c>
      <c r="P132" t="b">
        <f t="shared" si="8"/>
        <v>0</v>
      </c>
    </row>
    <row r="133" spans="1:16" hidden="1" x14ac:dyDescent="0.25">
      <c r="A133">
        <v>513</v>
      </c>
      <c r="B133" t="s">
        <v>17</v>
      </c>
      <c r="C133" t="s">
        <v>14</v>
      </c>
      <c r="D133">
        <v>9</v>
      </c>
      <c r="E133">
        <v>4.95</v>
      </c>
      <c r="F133">
        <v>1</v>
      </c>
      <c r="G133">
        <v>10</v>
      </c>
      <c r="H133">
        <v>55.45</v>
      </c>
      <c r="I133">
        <v>7.4</v>
      </c>
      <c r="J133">
        <v>12</v>
      </c>
      <c r="K133">
        <v>0</v>
      </c>
      <c r="L133">
        <v>-1.07</v>
      </c>
      <c r="M133">
        <v>6.1609999999999996</v>
      </c>
      <c r="N133" t="b">
        <f t="shared" si="6"/>
        <v>1</v>
      </c>
      <c r="O133">
        <f t="shared" si="7"/>
        <v>7.4</v>
      </c>
      <c r="P133" t="b">
        <f t="shared" si="8"/>
        <v>0</v>
      </c>
    </row>
    <row r="134" spans="1:16" x14ac:dyDescent="0.25">
      <c r="A134">
        <v>514</v>
      </c>
      <c r="B134" t="s">
        <v>18</v>
      </c>
      <c r="C134" t="s">
        <v>14</v>
      </c>
      <c r="D134">
        <v>1</v>
      </c>
      <c r="E134">
        <v>1.51</v>
      </c>
      <c r="F134">
        <v>1</v>
      </c>
      <c r="G134">
        <v>2</v>
      </c>
      <c r="H134">
        <v>28.69</v>
      </c>
      <c r="I134">
        <v>1.62</v>
      </c>
      <c r="J134">
        <v>12</v>
      </c>
      <c r="K134">
        <v>0</v>
      </c>
      <c r="L134">
        <v>-43.44</v>
      </c>
      <c r="M134">
        <v>28.69</v>
      </c>
      <c r="N134" t="b">
        <f t="shared" si="6"/>
        <v>1</v>
      </c>
      <c r="O134">
        <f t="shared" si="7"/>
        <v>1.62</v>
      </c>
      <c r="P134" t="b">
        <f t="shared" si="8"/>
        <v>1</v>
      </c>
    </row>
    <row r="135" spans="1:16" hidden="1" x14ac:dyDescent="0.25">
      <c r="A135">
        <v>515</v>
      </c>
      <c r="B135" t="s">
        <v>13</v>
      </c>
      <c r="C135" t="s">
        <v>14</v>
      </c>
      <c r="D135">
        <v>13</v>
      </c>
      <c r="E135">
        <v>5.32</v>
      </c>
      <c r="F135">
        <v>1</v>
      </c>
      <c r="G135">
        <v>14</v>
      </c>
      <c r="H135">
        <v>129.43</v>
      </c>
      <c r="I135">
        <v>8.01</v>
      </c>
      <c r="J135">
        <v>12</v>
      </c>
      <c r="K135">
        <v>0</v>
      </c>
      <c r="L135">
        <v>-0.18</v>
      </c>
      <c r="M135">
        <v>9.9559999999999995</v>
      </c>
      <c r="N135" t="b">
        <f t="shared" si="6"/>
        <v>1</v>
      </c>
      <c r="O135">
        <f t="shared" si="7"/>
        <v>8.01</v>
      </c>
      <c r="P135" t="b">
        <f t="shared" si="8"/>
        <v>0</v>
      </c>
    </row>
    <row r="136" spans="1:16" hidden="1" x14ac:dyDescent="0.25">
      <c r="A136">
        <v>516</v>
      </c>
      <c r="B136" t="s">
        <v>20</v>
      </c>
      <c r="C136" t="s">
        <v>14</v>
      </c>
      <c r="D136">
        <v>5</v>
      </c>
      <c r="E136">
        <v>1.62</v>
      </c>
      <c r="F136">
        <v>1</v>
      </c>
      <c r="G136">
        <v>6</v>
      </c>
      <c r="H136">
        <v>30.56</v>
      </c>
      <c r="I136">
        <v>2.62</v>
      </c>
      <c r="J136">
        <v>12</v>
      </c>
      <c r="K136">
        <v>0</v>
      </c>
      <c r="L136">
        <v>-0.63</v>
      </c>
      <c r="M136">
        <v>6.1120000000000001</v>
      </c>
      <c r="N136" t="b">
        <f t="shared" si="6"/>
        <v>1</v>
      </c>
      <c r="O136">
        <f t="shared" si="7"/>
        <v>2.62</v>
      </c>
      <c r="P136" t="b">
        <f t="shared" si="8"/>
        <v>0</v>
      </c>
    </row>
    <row r="137" spans="1:16" hidden="1" x14ac:dyDescent="0.25">
      <c r="A137">
        <v>517</v>
      </c>
      <c r="B137" t="s">
        <v>15</v>
      </c>
      <c r="C137" t="s">
        <v>14</v>
      </c>
      <c r="D137">
        <v>12</v>
      </c>
      <c r="E137">
        <v>5.13</v>
      </c>
      <c r="F137">
        <v>1</v>
      </c>
      <c r="G137">
        <v>13</v>
      </c>
      <c r="H137">
        <v>98.47</v>
      </c>
      <c r="I137">
        <v>6.04</v>
      </c>
      <c r="J137">
        <v>12</v>
      </c>
      <c r="K137">
        <v>0</v>
      </c>
      <c r="L137">
        <v>-0.34</v>
      </c>
      <c r="M137">
        <v>8.2059999999999995</v>
      </c>
      <c r="N137" t="b">
        <f t="shared" si="6"/>
        <v>1</v>
      </c>
      <c r="O137">
        <f t="shared" si="7"/>
        <v>6.04</v>
      </c>
      <c r="P137" t="b">
        <f t="shared" si="8"/>
        <v>0</v>
      </c>
    </row>
    <row r="138" spans="1:16" hidden="1" x14ac:dyDescent="0.25">
      <c r="A138">
        <v>518</v>
      </c>
      <c r="B138" t="s">
        <v>13</v>
      </c>
      <c r="C138" t="s">
        <v>14</v>
      </c>
      <c r="D138">
        <v>12</v>
      </c>
      <c r="E138">
        <v>4.82</v>
      </c>
      <c r="F138">
        <v>1</v>
      </c>
      <c r="G138">
        <v>13</v>
      </c>
      <c r="H138">
        <v>103.41</v>
      </c>
      <c r="I138">
        <v>6.52</v>
      </c>
      <c r="J138">
        <v>12</v>
      </c>
      <c r="K138">
        <v>0</v>
      </c>
      <c r="L138">
        <v>-0.3</v>
      </c>
      <c r="M138">
        <v>8.6180000000000003</v>
      </c>
      <c r="N138" t="b">
        <f t="shared" si="6"/>
        <v>1</v>
      </c>
      <c r="O138">
        <f t="shared" si="7"/>
        <v>6.52</v>
      </c>
      <c r="P138" t="b">
        <f t="shared" si="8"/>
        <v>0</v>
      </c>
    </row>
    <row r="139" spans="1:16" hidden="1" x14ac:dyDescent="0.25">
      <c r="A139">
        <v>519</v>
      </c>
      <c r="B139" t="s">
        <v>17</v>
      </c>
      <c r="C139" t="s">
        <v>14</v>
      </c>
      <c r="D139">
        <v>22</v>
      </c>
      <c r="E139">
        <v>5.85</v>
      </c>
      <c r="F139">
        <v>1</v>
      </c>
      <c r="G139">
        <v>23</v>
      </c>
      <c r="H139">
        <v>114.22</v>
      </c>
      <c r="I139">
        <v>10.25</v>
      </c>
      <c r="J139">
        <v>12</v>
      </c>
      <c r="K139">
        <v>0</v>
      </c>
      <c r="L139">
        <v>0.01</v>
      </c>
      <c r="M139">
        <v>5.1920000000000002</v>
      </c>
      <c r="N139" t="b">
        <f t="shared" si="6"/>
        <v>1</v>
      </c>
      <c r="O139">
        <f t="shared" si="7"/>
        <v>10.25</v>
      </c>
      <c r="P139" t="b">
        <f t="shared" si="8"/>
        <v>0</v>
      </c>
    </row>
    <row r="140" spans="1:16" hidden="1" x14ac:dyDescent="0.25">
      <c r="A140">
        <v>520</v>
      </c>
      <c r="B140" t="s">
        <v>15</v>
      </c>
      <c r="C140" t="s">
        <v>14</v>
      </c>
      <c r="D140">
        <v>17</v>
      </c>
      <c r="E140">
        <v>6.33</v>
      </c>
      <c r="F140">
        <v>2</v>
      </c>
      <c r="G140">
        <v>19</v>
      </c>
      <c r="H140">
        <v>120.17</v>
      </c>
      <c r="I140">
        <v>18.09</v>
      </c>
      <c r="J140">
        <v>12</v>
      </c>
      <c r="K140">
        <v>0</v>
      </c>
      <c r="L140">
        <v>-2.63</v>
      </c>
      <c r="M140">
        <v>6.6760000000000002</v>
      </c>
      <c r="N140" t="b">
        <f t="shared" si="6"/>
        <v>1</v>
      </c>
      <c r="O140">
        <f t="shared" si="7"/>
        <v>9.0449999999999999</v>
      </c>
      <c r="P140" t="b">
        <f t="shared" si="8"/>
        <v>0</v>
      </c>
    </row>
    <row r="141" spans="1:16" x14ac:dyDescent="0.25">
      <c r="A141">
        <v>521</v>
      </c>
      <c r="B141" t="s">
        <v>13</v>
      </c>
      <c r="C141" t="s">
        <v>14</v>
      </c>
      <c r="D141">
        <v>2</v>
      </c>
      <c r="E141">
        <v>1.54</v>
      </c>
      <c r="F141">
        <v>1</v>
      </c>
      <c r="G141">
        <v>3</v>
      </c>
      <c r="H141">
        <v>33.49</v>
      </c>
      <c r="I141">
        <v>1.89</v>
      </c>
      <c r="J141">
        <v>12</v>
      </c>
      <c r="K141">
        <v>0</v>
      </c>
      <c r="L141">
        <v>-0.72</v>
      </c>
      <c r="M141">
        <v>16.745000000000001</v>
      </c>
      <c r="N141" t="b">
        <f t="shared" si="6"/>
        <v>1</v>
      </c>
      <c r="O141">
        <f t="shared" si="7"/>
        <v>1.89</v>
      </c>
      <c r="P141" t="b">
        <f t="shared" si="8"/>
        <v>1</v>
      </c>
    </row>
    <row r="142" spans="1:16" x14ac:dyDescent="0.25">
      <c r="A142">
        <v>522</v>
      </c>
      <c r="B142" t="s">
        <v>17</v>
      </c>
      <c r="C142" t="s">
        <v>14</v>
      </c>
      <c r="D142">
        <v>1</v>
      </c>
      <c r="E142">
        <v>2.5499999999999998</v>
      </c>
      <c r="F142">
        <v>1</v>
      </c>
      <c r="G142">
        <v>2</v>
      </c>
      <c r="H142">
        <v>8.76</v>
      </c>
      <c r="I142">
        <v>1.35</v>
      </c>
      <c r="J142">
        <v>12</v>
      </c>
      <c r="K142">
        <v>0</v>
      </c>
      <c r="L142">
        <v>-48.17</v>
      </c>
      <c r="M142">
        <v>8.76</v>
      </c>
      <c r="N142" t="b">
        <f t="shared" si="6"/>
        <v>1</v>
      </c>
      <c r="O142">
        <f t="shared" si="7"/>
        <v>1.35</v>
      </c>
      <c r="P142" t="b">
        <f t="shared" si="8"/>
        <v>1</v>
      </c>
    </row>
    <row r="143" spans="1:16" hidden="1" x14ac:dyDescent="0.25">
      <c r="A143">
        <v>523</v>
      </c>
      <c r="B143" t="s">
        <v>15</v>
      </c>
      <c r="C143" t="s">
        <v>14</v>
      </c>
      <c r="D143">
        <v>12</v>
      </c>
      <c r="E143">
        <v>5.27</v>
      </c>
      <c r="F143">
        <v>1</v>
      </c>
      <c r="G143">
        <v>13</v>
      </c>
      <c r="H143">
        <v>97.43</v>
      </c>
      <c r="I143">
        <v>10.34</v>
      </c>
      <c r="J143">
        <v>12</v>
      </c>
      <c r="K143">
        <v>0</v>
      </c>
      <c r="L143">
        <v>-1.26</v>
      </c>
      <c r="M143">
        <v>8.1189999999999998</v>
      </c>
      <c r="N143" t="b">
        <f t="shared" si="6"/>
        <v>1</v>
      </c>
      <c r="O143">
        <f t="shared" si="7"/>
        <v>10.34</v>
      </c>
      <c r="P143" t="b">
        <f t="shared" si="8"/>
        <v>0</v>
      </c>
    </row>
    <row r="144" spans="1:16" hidden="1" x14ac:dyDescent="0.25">
      <c r="A144">
        <v>524</v>
      </c>
      <c r="B144" t="s">
        <v>13</v>
      </c>
      <c r="C144" t="s">
        <v>14</v>
      </c>
      <c r="D144">
        <v>15</v>
      </c>
      <c r="E144">
        <v>5.6</v>
      </c>
      <c r="F144">
        <v>1</v>
      </c>
      <c r="G144">
        <v>16</v>
      </c>
      <c r="H144">
        <v>126.49</v>
      </c>
      <c r="I144">
        <v>9.56</v>
      </c>
      <c r="J144">
        <v>12</v>
      </c>
      <c r="K144">
        <v>0</v>
      </c>
      <c r="L144">
        <v>-0.49</v>
      </c>
      <c r="M144">
        <v>8.4329999999999998</v>
      </c>
      <c r="N144" t="b">
        <f t="shared" si="6"/>
        <v>1</v>
      </c>
      <c r="O144">
        <f t="shared" si="7"/>
        <v>9.56</v>
      </c>
      <c r="P144" t="b">
        <f t="shared" si="8"/>
        <v>0</v>
      </c>
    </row>
    <row r="145" spans="1:16" hidden="1" x14ac:dyDescent="0.25">
      <c r="A145">
        <v>525</v>
      </c>
      <c r="B145" t="s">
        <v>17</v>
      </c>
      <c r="C145" t="s">
        <v>14</v>
      </c>
      <c r="D145">
        <v>12</v>
      </c>
      <c r="E145">
        <v>4.8099999999999996</v>
      </c>
      <c r="F145">
        <v>1</v>
      </c>
      <c r="G145">
        <v>13</v>
      </c>
      <c r="H145">
        <v>97.43</v>
      </c>
      <c r="I145">
        <v>11.67</v>
      </c>
      <c r="J145">
        <v>12</v>
      </c>
      <c r="K145">
        <v>0</v>
      </c>
      <c r="L145">
        <v>-1.57</v>
      </c>
      <c r="M145">
        <v>8.1189999999999998</v>
      </c>
      <c r="N145" t="b">
        <f t="shared" si="6"/>
        <v>1</v>
      </c>
      <c r="O145">
        <f t="shared" si="7"/>
        <v>11.67</v>
      </c>
      <c r="P145" t="b">
        <f t="shared" si="8"/>
        <v>0</v>
      </c>
    </row>
    <row r="146" spans="1:16" hidden="1" x14ac:dyDescent="0.25">
      <c r="A146">
        <v>526</v>
      </c>
      <c r="B146" t="s">
        <v>15</v>
      </c>
      <c r="C146" t="s">
        <v>14</v>
      </c>
      <c r="D146">
        <v>13</v>
      </c>
      <c r="E146">
        <v>5.59</v>
      </c>
      <c r="F146">
        <v>2</v>
      </c>
      <c r="G146">
        <v>15</v>
      </c>
      <c r="H146">
        <v>67.680000000000007</v>
      </c>
      <c r="I146">
        <v>12.63</v>
      </c>
      <c r="J146">
        <v>12</v>
      </c>
      <c r="K146">
        <v>0</v>
      </c>
      <c r="L146">
        <v>-4.49</v>
      </c>
      <c r="M146">
        <v>4.8339999999999996</v>
      </c>
      <c r="N146" t="b">
        <f t="shared" si="6"/>
        <v>1</v>
      </c>
      <c r="O146">
        <f t="shared" si="7"/>
        <v>6.3150000000000004</v>
      </c>
      <c r="P146" t="b">
        <f t="shared" si="8"/>
        <v>0</v>
      </c>
    </row>
    <row r="147" spans="1:16" hidden="1" x14ac:dyDescent="0.25">
      <c r="A147">
        <v>527</v>
      </c>
      <c r="B147" t="s">
        <v>16</v>
      </c>
      <c r="C147" t="s">
        <v>14</v>
      </c>
      <c r="D147">
        <v>7</v>
      </c>
      <c r="E147">
        <v>5.52</v>
      </c>
      <c r="F147">
        <v>1</v>
      </c>
      <c r="G147">
        <v>8</v>
      </c>
      <c r="H147">
        <v>73.36</v>
      </c>
      <c r="I147">
        <v>7.99</v>
      </c>
      <c r="J147">
        <v>12</v>
      </c>
      <c r="K147">
        <v>0</v>
      </c>
      <c r="L147">
        <v>-2.69</v>
      </c>
      <c r="M147">
        <v>10.48</v>
      </c>
      <c r="N147" t="b">
        <f t="shared" si="6"/>
        <v>1</v>
      </c>
      <c r="O147">
        <f t="shared" si="7"/>
        <v>7.99</v>
      </c>
      <c r="P147" t="b">
        <f t="shared" si="8"/>
        <v>0</v>
      </c>
    </row>
    <row r="148" spans="1:16" hidden="1" x14ac:dyDescent="0.25">
      <c r="A148">
        <v>528</v>
      </c>
      <c r="B148" t="s">
        <v>19</v>
      </c>
      <c r="C148" t="s">
        <v>14</v>
      </c>
      <c r="D148">
        <v>11</v>
      </c>
      <c r="E148">
        <v>5.26</v>
      </c>
      <c r="F148">
        <v>1</v>
      </c>
      <c r="G148">
        <v>12</v>
      </c>
      <c r="H148">
        <v>74.290000000000006</v>
      </c>
      <c r="I148">
        <v>7.8</v>
      </c>
      <c r="J148">
        <v>12</v>
      </c>
      <c r="K148">
        <v>0</v>
      </c>
      <c r="L148">
        <v>-1.03</v>
      </c>
      <c r="M148">
        <v>6.7539999999999996</v>
      </c>
      <c r="N148" t="b">
        <f t="shared" si="6"/>
        <v>1</v>
      </c>
      <c r="O148">
        <f t="shared" si="7"/>
        <v>7.8</v>
      </c>
      <c r="P148" t="b">
        <f t="shared" si="8"/>
        <v>0</v>
      </c>
    </row>
    <row r="149" spans="1:16" hidden="1" x14ac:dyDescent="0.25">
      <c r="A149">
        <v>529</v>
      </c>
      <c r="B149" t="s">
        <v>18</v>
      </c>
      <c r="C149" t="s">
        <v>14</v>
      </c>
      <c r="D149">
        <v>5</v>
      </c>
      <c r="E149">
        <v>1.94</v>
      </c>
      <c r="F149">
        <v>1</v>
      </c>
      <c r="G149">
        <v>6</v>
      </c>
      <c r="H149">
        <v>35.380000000000003</v>
      </c>
      <c r="I149">
        <v>8.4</v>
      </c>
      <c r="J149">
        <v>12</v>
      </c>
      <c r="K149">
        <v>0</v>
      </c>
      <c r="L149">
        <v>-5.98</v>
      </c>
      <c r="M149">
        <v>7.0759999999999996</v>
      </c>
      <c r="N149" t="b">
        <f t="shared" si="6"/>
        <v>1</v>
      </c>
      <c r="O149">
        <f t="shared" si="7"/>
        <v>8.4</v>
      </c>
      <c r="P149" t="b">
        <f t="shared" si="8"/>
        <v>0</v>
      </c>
    </row>
    <row r="150" spans="1:16" hidden="1" x14ac:dyDescent="0.25">
      <c r="A150">
        <v>530</v>
      </c>
      <c r="B150" t="s">
        <v>15</v>
      </c>
      <c r="C150" t="s">
        <v>14</v>
      </c>
      <c r="D150">
        <v>11</v>
      </c>
      <c r="E150">
        <v>6.09</v>
      </c>
      <c r="F150">
        <v>1</v>
      </c>
      <c r="G150">
        <v>12</v>
      </c>
      <c r="H150">
        <v>43.59</v>
      </c>
      <c r="I150">
        <v>11.64</v>
      </c>
      <c r="J150">
        <v>12</v>
      </c>
      <c r="K150">
        <v>0</v>
      </c>
      <c r="L150">
        <v>0.11</v>
      </c>
      <c r="M150">
        <v>3.9630000000000001</v>
      </c>
      <c r="N150" t="b">
        <f t="shared" si="6"/>
        <v>1</v>
      </c>
      <c r="O150">
        <f t="shared" si="7"/>
        <v>11.64</v>
      </c>
      <c r="P150" t="b">
        <f t="shared" si="8"/>
        <v>0</v>
      </c>
    </row>
    <row r="151" spans="1:16" x14ac:dyDescent="0.25">
      <c r="A151">
        <v>531</v>
      </c>
      <c r="B151" t="s">
        <v>16</v>
      </c>
      <c r="C151" t="s">
        <v>14</v>
      </c>
      <c r="D151">
        <v>5</v>
      </c>
      <c r="E151">
        <v>1.64</v>
      </c>
      <c r="F151">
        <v>1</v>
      </c>
      <c r="G151">
        <v>6</v>
      </c>
      <c r="H151">
        <v>22.46</v>
      </c>
      <c r="I151">
        <v>2.15</v>
      </c>
      <c r="J151">
        <v>12</v>
      </c>
      <c r="K151">
        <v>0</v>
      </c>
      <c r="L151">
        <v>-0.68</v>
      </c>
      <c r="M151">
        <v>4.492</v>
      </c>
      <c r="N151" t="b">
        <f t="shared" si="6"/>
        <v>1</v>
      </c>
      <c r="O151">
        <f t="shared" si="7"/>
        <v>2.15</v>
      </c>
      <c r="P151" t="b">
        <f t="shared" si="8"/>
        <v>1</v>
      </c>
    </row>
    <row r="152" spans="1:16" hidden="1" x14ac:dyDescent="0.25">
      <c r="A152">
        <v>532</v>
      </c>
      <c r="B152" t="s">
        <v>13</v>
      </c>
      <c r="C152" t="s">
        <v>14</v>
      </c>
      <c r="D152">
        <v>16</v>
      </c>
      <c r="E152">
        <v>6.5</v>
      </c>
      <c r="F152">
        <v>1</v>
      </c>
      <c r="G152">
        <v>17</v>
      </c>
      <c r="H152">
        <v>95.15</v>
      </c>
      <c r="I152">
        <v>9.76</v>
      </c>
      <c r="J152">
        <v>12</v>
      </c>
      <c r="K152">
        <v>0</v>
      </c>
      <c r="L152">
        <v>-0.86</v>
      </c>
      <c r="M152">
        <v>5.9470000000000001</v>
      </c>
      <c r="N152" t="b">
        <f t="shared" si="6"/>
        <v>1</v>
      </c>
      <c r="O152">
        <f t="shared" si="7"/>
        <v>9.76</v>
      </c>
      <c r="P152" t="b">
        <f t="shared" si="8"/>
        <v>0</v>
      </c>
    </row>
    <row r="153" spans="1:16" hidden="1" x14ac:dyDescent="0.25">
      <c r="A153">
        <v>533</v>
      </c>
      <c r="B153" t="s">
        <v>17</v>
      </c>
      <c r="C153" t="s">
        <v>14</v>
      </c>
      <c r="D153">
        <v>16</v>
      </c>
      <c r="E153">
        <v>5.44</v>
      </c>
      <c r="F153">
        <v>2</v>
      </c>
      <c r="G153">
        <v>18</v>
      </c>
      <c r="H153">
        <v>78.040000000000006</v>
      </c>
      <c r="I153">
        <v>18.71</v>
      </c>
      <c r="J153">
        <v>12</v>
      </c>
      <c r="K153">
        <v>0</v>
      </c>
      <c r="L153">
        <v>-2.9950000000000001</v>
      </c>
      <c r="M153">
        <v>4.5910000000000002</v>
      </c>
      <c r="N153" t="b">
        <f t="shared" si="6"/>
        <v>1</v>
      </c>
      <c r="O153">
        <f t="shared" si="7"/>
        <v>9.3550000000000004</v>
      </c>
      <c r="P153" t="b">
        <f t="shared" si="8"/>
        <v>0</v>
      </c>
    </row>
    <row r="154" spans="1:16" x14ac:dyDescent="0.25">
      <c r="A154">
        <v>534</v>
      </c>
      <c r="B154" t="s">
        <v>18</v>
      </c>
      <c r="C154" t="s">
        <v>14</v>
      </c>
      <c r="D154">
        <v>5</v>
      </c>
      <c r="E154">
        <v>1.74</v>
      </c>
      <c r="F154">
        <v>1</v>
      </c>
      <c r="G154">
        <v>6</v>
      </c>
      <c r="H154">
        <v>22.46</v>
      </c>
      <c r="I154">
        <v>2.15</v>
      </c>
      <c r="J154">
        <v>12</v>
      </c>
      <c r="K154">
        <v>0</v>
      </c>
      <c r="L154">
        <v>-0.68</v>
      </c>
      <c r="M154">
        <v>4.492</v>
      </c>
      <c r="N154" t="b">
        <f t="shared" si="6"/>
        <v>1</v>
      </c>
      <c r="O154">
        <f t="shared" si="7"/>
        <v>2.15</v>
      </c>
      <c r="P154" t="b">
        <f t="shared" si="8"/>
        <v>1</v>
      </c>
    </row>
    <row r="155" spans="1:16" hidden="1" x14ac:dyDescent="0.25">
      <c r="A155">
        <v>535</v>
      </c>
      <c r="B155" t="s">
        <v>16</v>
      </c>
      <c r="C155" t="s">
        <v>14</v>
      </c>
      <c r="D155">
        <v>14</v>
      </c>
      <c r="E155">
        <v>5.74</v>
      </c>
      <c r="F155">
        <v>1</v>
      </c>
      <c r="G155">
        <v>15</v>
      </c>
      <c r="H155">
        <v>103.98</v>
      </c>
      <c r="I155">
        <v>8.0500000000000007</v>
      </c>
      <c r="J155">
        <v>12</v>
      </c>
      <c r="K155">
        <v>0</v>
      </c>
      <c r="L155">
        <v>-0.6</v>
      </c>
      <c r="M155">
        <v>7.4269999999999996</v>
      </c>
      <c r="N155" t="b">
        <f t="shared" si="6"/>
        <v>1</v>
      </c>
      <c r="O155">
        <f t="shared" si="7"/>
        <v>8.0500000000000007</v>
      </c>
      <c r="P155" t="b">
        <f t="shared" si="8"/>
        <v>0</v>
      </c>
    </row>
    <row r="156" spans="1:16" x14ac:dyDescent="0.25">
      <c r="A156">
        <v>536</v>
      </c>
      <c r="B156" t="s">
        <v>18</v>
      </c>
      <c r="C156" t="s">
        <v>14</v>
      </c>
      <c r="D156">
        <v>1</v>
      </c>
      <c r="E156">
        <v>1.82</v>
      </c>
      <c r="F156">
        <v>1</v>
      </c>
      <c r="G156">
        <v>2</v>
      </c>
      <c r="H156">
        <v>21.03</v>
      </c>
      <c r="I156">
        <v>0.75</v>
      </c>
      <c r="J156">
        <v>12</v>
      </c>
      <c r="K156">
        <v>0</v>
      </c>
      <c r="L156">
        <v>-42.9</v>
      </c>
      <c r="M156">
        <v>21.03</v>
      </c>
      <c r="N156" t="b">
        <f t="shared" si="6"/>
        <v>1</v>
      </c>
      <c r="O156">
        <f t="shared" si="7"/>
        <v>0.75</v>
      </c>
      <c r="P156" t="b">
        <f t="shared" si="8"/>
        <v>1</v>
      </c>
    </row>
    <row r="157" spans="1:16" hidden="1" x14ac:dyDescent="0.25">
      <c r="A157">
        <v>537</v>
      </c>
      <c r="B157" t="s">
        <v>20</v>
      </c>
      <c r="C157" t="s">
        <v>14</v>
      </c>
      <c r="D157">
        <v>6</v>
      </c>
      <c r="E157">
        <v>5.31</v>
      </c>
      <c r="F157">
        <v>1</v>
      </c>
      <c r="G157">
        <v>7</v>
      </c>
      <c r="H157">
        <v>53.96</v>
      </c>
      <c r="I157">
        <v>3.32</v>
      </c>
      <c r="J157">
        <v>12</v>
      </c>
      <c r="K157">
        <v>0</v>
      </c>
      <c r="L157">
        <v>-0.56999999999999995</v>
      </c>
      <c r="M157">
        <v>8.9930000000000003</v>
      </c>
      <c r="N157" t="b">
        <f t="shared" si="6"/>
        <v>1</v>
      </c>
      <c r="O157">
        <f t="shared" si="7"/>
        <v>3.32</v>
      </c>
      <c r="P157" t="b">
        <f t="shared" si="8"/>
        <v>0</v>
      </c>
    </row>
    <row r="158" spans="1:16" hidden="1" x14ac:dyDescent="0.25">
      <c r="A158">
        <v>538</v>
      </c>
      <c r="B158" t="s">
        <v>15</v>
      </c>
      <c r="C158" t="s">
        <v>14</v>
      </c>
      <c r="D158">
        <v>10</v>
      </c>
      <c r="E158">
        <v>5.58</v>
      </c>
      <c r="F158">
        <v>1</v>
      </c>
      <c r="G158">
        <v>11</v>
      </c>
      <c r="H158">
        <v>58.34</v>
      </c>
      <c r="I158">
        <v>11.61</v>
      </c>
      <c r="J158">
        <v>12</v>
      </c>
      <c r="K158">
        <v>0</v>
      </c>
      <c r="L158">
        <v>-2.4</v>
      </c>
      <c r="M158">
        <v>5.8339999999999996</v>
      </c>
      <c r="N158" t="b">
        <f t="shared" si="6"/>
        <v>1</v>
      </c>
      <c r="O158">
        <f t="shared" si="7"/>
        <v>11.61</v>
      </c>
      <c r="P158" t="b">
        <f t="shared" si="8"/>
        <v>0</v>
      </c>
    </row>
    <row r="159" spans="1:16" hidden="1" x14ac:dyDescent="0.25">
      <c r="A159">
        <v>539</v>
      </c>
      <c r="B159" t="s">
        <v>13</v>
      </c>
      <c r="C159" t="s">
        <v>14</v>
      </c>
      <c r="D159">
        <v>7</v>
      </c>
      <c r="E159">
        <v>4.8499999999999996</v>
      </c>
      <c r="F159">
        <v>1</v>
      </c>
      <c r="G159">
        <v>8</v>
      </c>
      <c r="H159">
        <v>57.99</v>
      </c>
      <c r="I159">
        <v>9.6300000000000008</v>
      </c>
      <c r="J159">
        <v>12</v>
      </c>
      <c r="K159">
        <v>0</v>
      </c>
      <c r="L159">
        <v>-4.28</v>
      </c>
      <c r="M159">
        <v>8.2840000000000007</v>
      </c>
      <c r="N159" t="b">
        <f t="shared" si="6"/>
        <v>1</v>
      </c>
      <c r="O159">
        <f t="shared" si="7"/>
        <v>9.6300000000000008</v>
      </c>
      <c r="P159" t="b">
        <f t="shared" si="8"/>
        <v>0</v>
      </c>
    </row>
    <row r="160" spans="1:16" hidden="1" x14ac:dyDescent="0.25">
      <c r="A160">
        <v>540</v>
      </c>
      <c r="B160" t="s">
        <v>17</v>
      </c>
      <c r="C160" t="s">
        <v>14</v>
      </c>
      <c r="D160">
        <v>6</v>
      </c>
      <c r="E160">
        <v>5.1100000000000003</v>
      </c>
      <c r="F160">
        <v>1</v>
      </c>
      <c r="G160">
        <v>7</v>
      </c>
      <c r="H160">
        <v>89.54</v>
      </c>
      <c r="I160">
        <v>5.16</v>
      </c>
      <c r="J160">
        <v>12</v>
      </c>
      <c r="K160">
        <v>0</v>
      </c>
      <c r="L160">
        <v>-0.86</v>
      </c>
      <c r="M160">
        <v>14.923</v>
      </c>
      <c r="N160" t="b">
        <f t="shared" si="6"/>
        <v>1</v>
      </c>
      <c r="O160">
        <f t="shared" si="7"/>
        <v>5.16</v>
      </c>
      <c r="P160" t="b">
        <f t="shared" si="8"/>
        <v>0</v>
      </c>
    </row>
    <row r="161" spans="1:16" hidden="1" x14ac:dyDescent="0.25">
      <c r="A161">
        <v>541</v>
      </c>
      <c r="B161" t="s">
        <v>15</v>
      </c>
      <c r="C161" t="s">
        <v>14</v>
      </c>
      <c r="D161">
        <v>13</v>
      </c>
      <c r="E161">
        <v>5.21</v>
      </c>
      <c r="F161">
        <v>1</v>
      </c>
      <c r="G161">
        <v>14</v>
      </c>
      <c r="H161">
        <v>90.53</v>
      </c>
      <c r="I161">
        <v>11.63</v>
      </c>
      <c r="J161">
        <v>12</v>
      </c>
      <c r="K161">
        <v>0</v>
      </c>
      <c r="L161">
        <v>-1.55</v>
      </c>
      <c r="M161">
        <v>6.9640000000000004</v>
      </c>
      <c r="N161" t="b">
        <f t="shared" si="6"/>
        <v>1</v>
      </c>
      <c r="O161">
        <f t="shared" si="7"/>
        <v>11.63</v>
      </c>
      <c r="P161" t="b">
        <f t="shared" si="8"/>
        <v>0</v>
      </c>
    </row>
    <row r="162" spans="1:16" hidden="1" x14ac:dyDescent="0.25">
      <c r="A162">
        <v>542</v>
      </c>
      <c r="B162" t="s">
        <v>13</v>
      </c>
      <c r="C162" t="s">
        <v>14</v>
      </c>
      <c r="D162">
        <v>22</v>
      </c>
      <c r="E162">
        <v>5.48</v>
      </c>
      <c r="F162">
        <v>2</v>
      </c>
      <c r="G162">
        <v>24</v>
      </c>
      <c r="H162">
        <v>113.12</v>
      </c>
      <c r="I162">
        <v>13.62</v>
      </c>
      <c r="J162">
        <v>12</v>
      </c>
      <c r="K162">
        <v>0</v>
      </c>
      <c r="L162">
        <v>-1.125</v>
      </c>
      <c r="M162">
        <v>4.9180000000000001</v>
      </c>
      <c r="N162" t="b">
        <f t="shared" si="6"/>
        <v>1</v>
      </c>
      <c r="O162">
        <f t="shared" si="7"/>
        <v>6.81</v>
      </c>
      <c r="P162" t="b">
        <f t="shared" si="8"/>
        <v>0</v>
      </c>
    </row>
    <row r="163" spans="1:16" x14ac:dyDescent="0.25">
      <c r="A163">
        <v>543</v>
      </c>
      <c r="B163" t="s">
        <v>15</v>
      </c>
      <c r="C163" t="s">
        <v>14</v>
      </c>
      <c r="D163">
        <v>3</v>
      </c>
      <c r="E163">
        <v>1.5</v>
      </c>
      <c r="F163">
        <v>1</v>
      </c>
      <c r="G163">
        <v>4</v>
      </c>
      <c r="H163">
        <v>36.19</v>
      </c>
      <c r="I163">
        <v>2.21</v>
      </c>
      <c r="J163">
        <v>12</v>
      </c>
      <c r="K163">
        <v>0</v>
      </c>
      <c r="L163">
        <v>-1.1000000000000001</v>
      </c>
      <c r="M163">
        <v>12.063000000000001</v>
      </c>
      <c r="N163" t="b">
        <f t="shared" si="6"/>
        <v>1</v>
      </c>
      <c r="O163">
        <f t="shared" si="7"/>
        <v>2.21</v>
      </c>
      <c r="P163" t="b">
        <f t="shared" si="8"/>
        <v>1</v>
      </c>
    </row>
    <row r="164" spans="1:16" hidden="1" x14ac:dyDescent="0.25">
      <c r="A164">
        <v>544</v>
      </c>
      <c r="B164" t="s">
        <v>13</v>
      </c>
      <c r="C164" t="s">
        <v>14</v>
      </c>
      <c r="D164">
        <v>18</v>
      </c>
      <c r="E164">
        <v>5.44</v>
      </c>
      <c r="F164">
        <v>1</v>
      </c>
      <c r="G164">
        <v>19</v>
      </c>
      <c r="H164">
        <v>95.47</v>
      </c>
      <c r="I164">
        <v>8.67</v>
      </c>
      <c r="J164">
        <v>12</v>
      </c>
      <c r="K164">
        <v>0</v>
      </c>
      <c r="L164">
        <v>-0.13</v>
      </c>
      <c r="M164">
        <v>5.3040000000000003</v>
      </c>
      <c r="N164" t="b">
        <f t="shared" si="6"/>
        <v>1</v>
      </c>
      <c r="O164">
        <f t="shared" si="7"/>
        <v>8.67</v>
      </c>
      <c r="P164" t="b">
        <f t="shared" si="8"/>
        <v>0</v>
      </c>
    </row>
    <row r="165" spans="1:16" x14ac:dyDescent="0.25">
      <c r="A165">
        <v>545</v>
      </c>
      <c r="B165" t="s">
        <v>17</v>
      </c>
      <c r="C165" t="s">
        <v>14</v>
      </c>
      <c r="D165">
        <v>1</v>
      </c>
      <c r="E165">
        <v>2.35</v>
      </c>
      <c r="F165">
        <v>1</v>
      </c>
      <c r="G165">
        <v>2</v>
      </c>
      <c r="H165">
        <v>10.38</v>
      </c>
      <c r="I165">
        <v>0.8</v>
      </c>
      <c r="J165">
        <v>12</v>
      </c>
      <c r="K165">
        <v>0</v>
      </c>
      <c r="L165">
        <v>-45.13</v>
      </c>
      <c r="M165">
        <v>10.38</v>
      </c>
      <c r="N165" t="b">
        <f t="shared" si="6"/>
        <v>1</v>
      </c>
      <c r="O165">
        <f t="shared" si="7"/>
        <v>0.8</v>
      </c>
      <c r="P165" t="b">
        <f t="shared" si="8"/>
        <v>1</v>
      </c>
    </row>
    <row r="166" spans="1:16" hidden="1" x14ac:dyDescent="0.25">
      <c r="A166">
        <v>546</v>
      </c>
      <c r="B166" t="s">
        <v>13</v>
      </c>
      <c r="C166" t="s">
        <v>14</v>
      </c>
      <c r="D166">
        <v>14</v>
      </c>
      <c r="E166">
        <v>6.29</v>
      </c>
      <c r="F166">
        <v>1</v>
      </c>
      <c r="G166">
        <v>15</v>
      </c>
      <c r="H166">
        <v>108.3</v>
      </c>
      <c r="I166">
        <v>8.17</v>
      </c>
      <c r="J166">
        <v>12</v>
      </c>
      <c r="K166">
        <v>0</v>
      </c>
      <c r="L166">
        <v>-0.59</v>
      </c>
      <c r="M166">
        <v>7.7359999999999998</v>
      </c>
      <c r="N166" t="b">
        <f t="shared" si="6"/>
        <v>1</v>
      </c>
      <c r="O166">
        <f t="shared" si="7"/>
        <v>8.17</v>
      </c>
      <c r="P166" t="b">
        <f t="shared" si="8"/>
        <v>0</v>
      </c>
    </row>
    <row r="167" spans="1:16" hidden="1" x14ac:dyDescent="0.25">
      <c r="A167">
        <v>547</v>
      </c>
      <c r="B167" t="s">
        <v>17</v>
      </c>
      <c r="C167" t="s">
        <v>14</v>
      </c>
      <c r="D167">
        <v>14</v>
      </c>
      <c r="E167">
        <v>5.41</v>
      </c>
      <c r="F167">
        <v>1</v>
      </c>
      <c r="G167">
        <v>15</v>
      </c>
      <c r="H167">
        <v>91.51</v>
      </c>
      <c r="I167">
        <v>7.51</v>
      </c>
      <c r="J167">
        <v>12</v>
      </c>
      <c r="K167">
        <v>0</v>
      </c>
      <c r="L167">
        <v>-0.22</v>
      </c>
      <c r="M167">
        <v>6.5359999999999996</v>
      </c>
      <c r="N167" t="b">
        <f t="shared" si="6"/>
        <v>1</v>
      </c>
      <c r="O167">
        <f t="shared" si="7"/>
        <v>7.51</v>
      </c>
      <c r="P167" t="b">
        <f t="shared" si="8"/>
        <v>0</v>
      </c>
    </row>
    <row r="168" spans="1:16" hidden="1" x14ac:dyDescent="0.25">
      <c r="A168">
        <v>548</v>
      </c>
      <c r="B168" t="s">
        <v>18</v>
      </c>
      <c r="C168" t="s">
        <v>14</v>
      </c>
      <c r="D168">
        <v>21</v>
      </c>
      <c r="E168">
        <v>6.23</v>
      </c>
      <c r="F168">
        <v>1</v>
      </c>
      <c r="G168">
        <v>22</v>
      </c>
      <c r="H168">
        <v>112.84</v>
      </c>
      <c r="I168">
        <v>9.9</v>
      </c>
      <c r="J168">
        <v>12</v>
      </c>
      <c r="K168">
        <v>0</v>
      </c>
      <c r="L168">
        <v>-0.03</v>
      </c>
      <c r="M168">
        <v>5.3730000000000002</v>
      </c>
      <c r="N168" t="b">
        <f t="shared" si="6"/>
        <v>1</v>
      </c>
      <c r="O168">
        <f t="shared" si="7"/>
        <v>9.9</v>
      </c>
      <c r="P168" t="b">
        <f t="shared" si="8"/>
        <v>0</v>
      </c>
    </row>
    <row r="169" spans="1:16" hidden="1" x14ac:dyDescent="0.25">
      <c r="A169">
        <v>549</v>
      </c>
      <c r="B169" t="s">
        <v>15</v>
      </c>
      <c r="C169" t="s">
        <v>14</v>
      </c>
      <c r="D169">
        <v>11</v>
      </c>
      <c r="E169">
        <v>4.79</v>
      </c>
      <c r="F169">
        <v>1</v>
      </c>
      <c r="G169">
        <v>12</v>
      </c>
      <c r="H169">
        <v>104.01</v>
      </c>
      <c r="I169">
        <v>6.88</v>
      </c>
      <c r="J169">
        <v>12</v>
      </c>
      <c r="K169">
        <v>0</v>
      </c>
      <c r="L169">
        <v>-0.31</v>
      </c>
      <c r="M169">
        <v>9.4550000000000001</v>
      </c>
      <c r="N169" t="b">
        <f t="shared" si="6"/>
        <v>1</v>
      </c>
      <c r="O169">
        <f t="shared" si="7"/>
        <v>6.88</v>
      </c>
      <c r="P169" t="b">
        <f t="shared" si="8"/>
        <v>0</v>
      </c>
    </row>
    <row r="170" spans="1:16" hidden="1" x14ac:dyDescent="0.25">
      <c r="A170">
        <v>550</v>
      </c>
      <c r="B170" t="s">
        <v>13</v>
      </c>
      <c r="C170" t="s">
        <v>14</v>
      </c>
      <c r="D170">
        <v>5</v>
      </c>
      <c r="E170">
        <v>1.44</v>
      </c>
      <c r="F170">
        <v>1</v>
      </c>
      <c r="G170">
        <v>6</v>
      </c>
      <c r="H170">
        <v>31.41</v>
      </c>
      <c r="I170">
        <v>2.8</v>
      </c>
      <c r="J170">
        <v>12</v>
      </c>
      <c r="K170">
        <v>0</v>
      </c>
      <c r="L170">
        <v>-0.63</v>
      </c>
      <c r="M170">
        <v>6.282</v>
      </c>
      <c r="N170" t="b">
        <f t="shared" si="6"/>
        <v>1</v>
      </c>
      <c r="O170">
        <f t="shared" si="7"/>
        <v>2.8</v>
      </c>
      <c r="P170" t="b">
        <f t="shared" si="8"/>
        <v>0</v>
      </c>
    </row>
    <row r="171" spans="1:16" hidden="1" x14ac:dyDescent="0.25">
      <c r="A171">
        <v>551</v>
      </c>
      <c r="B171" t="s">
        <v>17</v>
      </c>
      <c r="C171" t="s">
        <v>14</v>
      </c>
      <c r="D171">
        <v>10</v>
      </c>
      <c r="E171">
        <v>5.1100000000000003</v>
      </c>
      <c r="F171">
        <v>1</v>
      </c>
      <c r="G171">
        <v>11</v>
      </c>
      <c r="H171">
        <v>92.77</v>
      </c>
      <c r="I171">
        <v>6.24</v>
      </c>
      <c r="J171">
        <v>12</v>
      </c>
      <c r="K171">
        <v>0</v>
      </c>
      <c r="L171">
        <v>-0.36</v>
      </c>
      <c r="M171">
        <v>9.2769999999999992</v>
      </c>
      <c r="N171" t="b">
        <f t="shared" si="6"/>
        <v>1</v>
      </c>
      <c r="O171">
        <f t="shared" si="7"/>
        <v>6.24</v>
      </c>
      <c r="P171" t="b">
        <f t="shared" si="8"/>
        <v>0</v>
      </c>
    </row>
    <row r="172" spans="1:16" hidden="1" x14ac:dyDescent="0.25">
      <c r="A172">
        <v>552</v>
      </c>
      <c r="B172" t="s">
        <v>15</v>
      </c>
      <c r="C172" t="s">
        <v>14</v>
      </c>
      <c r="D172">
        <v>12</v>
      </c>
      <c r="E172">
        <v>4.7699999999999996</v>
      </c>
      <c r="F172">
        <v>1</v>
      </c>
      <c r="G172">
        <v>13</v>
      </c>
      <c r="H172">
        <v>94.05</v>
      </c>
      <c r="I172">
        <v>6.42</v>
      </c>
      <c r="J172">
        <v>12</v>
      </c>
      <c r="K172">
        <v>0</v>
      </c>
      <c r="L172">
        <v>-0.33</v>
      </c>
      <c r="M172">
        <v>7.8380000000000001</v>
      </c>
      <c r="N172" t="b">
        <f t="shared" si="6"/>
        <v>1</v>
      </c>
      <c r="O172">
        <f t="shared" si="7"/>
        <v>6.42</v>
      </c>
      <c r="P172" t="b">
        <f t="shared" si="8"/>
        <v>0</v>
      </c>
    </row>
    <row r="173" spans="1:16" hidden="1" x14ac:dyDescent="0.25">
      <c r="A173">
        <v>553</v>
      </c>
      <c r="B173" t="s">
        <v>17</v>
      </c>
      <c r="C173" t="s">
        <v>14</v>
      </c>
      <c r="D173">
        <v>16</v>
      </c>
      <c r="E173">
        <v>5.64</v>
      </c>
      <c r="F173">
        <v>1</v>
      </c>
      <c r="G173">
        <v>17</v>
      </c>
      <c r="H173">
        <v>124.7</v>
      </c>
      <c r="I173">
        <v>9.8800000000000008</v>
      </c>
      <c r="J173">
        <v>12</v>
      </c>
      <c r="K173">
        <v>0</v>
      </c>
      <c r="L173">
        <v>-0.04</v>
      </c>
      <c r="M173">
        <v>7.7939999999999996</v>
      </c>
      <c r="N173" t="b">
        <f t="shared" si="6"/>
        <v>1</v>
      </c>
      <c r="O173">
        <f t="shared" si="7"/>
        <v>9.8800000000000008</v>
      </c>
      <c r="P173" t="b">
        <f t="shared" si="8"/>
        <v>0</v>
      </c>
    </row>
    <row r="174" spans="1:16" hidden="1" x14ac:dyDescent="0.25">
      <c r="A174">
        <v>554</v>
      </c>
      <c r="B174" t="s">
        <v>18</v>
      </c>
      <c r="C174" t="s">
        <v>14</v>
      </c>
      <c r="D174">
        <v>14</v>
      </c>
      <c r="E174">
        <v>5.55</v>
      </c>
      <c r="F174">
        <v>1</v>
      </c>
      <c r="G174">
        <v>15</v>
      </c>
      <c r="H174">
        <v>94.29</v>
      </c>
      <c r="I174">
        <v>7.51</v>
      </c>
      <c r="J174">
        <v>12</v>
      </c>
      <c r="K174">
        <v>0</v>
      </c>
      <c r="L174">
        <v>-0.24</v>
      </c>
      <c r="M174">
        <v>6.7350000000000003</v>
      </c>
      <c r="N174" t="b">
        <f t="shared" si="6"/>
        <v>1</v>
      </c>
      <c r="O174">
        <f t="shared" si="7"/>
        <v>7.51</v>
      </c>
      <c r="P174" t="b">
        <f t="shared" si="8"/>
        <v>0</v>
      </c>
    </row>
    <row r="175" spans="1:16" x14ac:dyDescent="0.25">
      <c r="A175">
        <v>555</v>
      </c>
      <c r="B175" t="s">
        <v>15</v>
      </c>
      <c r="C175" t="s">
        <v>14</v>
      </c>
      <c r="D175">
        <v>3</v>
      </c>
      <c r="E175">
        <v>2.2200000000000002</v>
      </c>
      <c r="F175">
        <v>1</v>
      </c>
      <c r="G175">
        <v>4</v>
      </c>
      <c r="H175">
        <v>33.700000000000003</v>
      </c>
      <c r="I175">
        <v>1.84</v>
      </c>
      <c r="J175">
        <v>12</v>
      </c>
      <c r="K175">
        <v>0</v>
      </c>
      <c r="L175">
        <v>-0.72</v>
      </c>
      <c r="M175">
        <v>11.233000000000001</v>
      </c>
      <c r="N175" t="b">
        <f t="shared" si="6"/>
        <v>1</v>
      </c>
      <c r="O175">
        <f t="shared" si="7"/>
        <v>1.84</v>
      </c>
      <c r="P175" t="b">
        <f t="shared" si="8"/>
        <v>1</v>
      </c>
    </row>
    <row r="176" spans="1:16" hidden="1" x14ac:dyDescent="0.25">
      <c r="A176">
        <v>556</v>
      </c>
      <c r="B176" t="s">
        <v>16</v>
      </c>
      <c r="C176" t="s">
        <v>14</v>
      </c>
      <c r="D176">
        <v>19</v>
      </c>
      <c r="E176">
        <v>5.88</v>
      </c>
      <c r="F176">
        <v>1</v>
      </c>
      <c r="G176">
        <v>20</v>
      </c>
      <c r="H176">
        <v>132.55000000000001</v>
      </c>
      <c r="I176">
        <v>11.05</v>
      </c>
      <c r="J176">
        <v>12</v>
      </c>
      <c r="K176">
        <v>0</v>
      </c>
      <c r="L176">
        <v>-2.42</v>
      </c>
      <c r="M176">
        <v>6.976</v>
      </c>
      <c r="N176" t="b">
        <f t="shared" si="6"/>
        <v>1</v>
      </c>
      <c r="O176">
        <f t="shared" si="7"/>
        <v>11.05</v>
      </c>
      <c r="P176" t="b">
        <f t="shared" si="8"/>
        <v>0</v>
      </c>
    </row>
    <row r="177" spans="1:16" x14ac:dyDescent="0.25">
      <c r="A177">
        <v>557</v>
      </c>
      <c r="B177" t="s">
        <v>13</v>
      </c>
      <c r="C177" t="s">
        <v>14</v>
      </c>
      <c r="D177">
        <v>4</v>
      </c>
      <c r="E177">
        <v>2.2599999999999998</v>
      </c>
      <c r="F177">
        <v>1</v>
      </c>
      <c r="G177">
        <v>5</v>
      </c>
      <c r="H177">
        <v>39.409999999999997</v>
      </c>
      <c r="I177">
        <v>2.4300000000000002</v>
      </c>
      <c r="J177">
        <v>12</v>
      </c>
      <c r="K177">
        <v>0</v>
      </c>
      <c r="L177">
        <v>-0.67</v>
      </c>
      <c r="M177">
        <v>9.8529999999999998</v>
      </c>
      <c r="N177" t="b">
        <f t="shared" si="6"/>
        <v>1</v>
      </c>
      <c r="O177">
        <f t="shared" si="7"/>
        <v>2.4300000000000002</v>
      </c>
      <c r="P177" t="b">
        <f t="shared" si="8"/>
        <v>1</v>
      </c>
    </row>
    <row r="178" spans="1:16" x14ac:dyDescent="0.25">
      <c r="A178">
        <v>558</v>
      </c>
      <c r="B178" t="s">
        <v>17</v>
      </c>
      <c r="C178" t="s">
        <v>14</v>
      </c>
      <c r="D178">
        <v>3</v>
      </c>
      <c r="E178">
        <v>1.95</v>
      </c>
      <c r="F178">
        <v>1</v>
      </c>
      <c r="G178">
        <v>4</v>
      </c>
      <c r="H178">
        <v>33.700000000000003</v>
      </c>
      <c r="I178">
        <v>1.84</v>
      </c>
      <c r="J178">
        <v>12</v>
      </c>
      <c r="K178">
        <v>0</v>
      </c>
      <c r="L178">
        <v>-0.72</v>
      </c>
      <c r="M178">
        <v>11.233000000000001</v>
      </c>
      <c r="N178" t="b">
        <f t="shared" si="6"/>
        <v>1</v>
      </c>
      <c r="O178">
        <f t="shared" si="7"/>
        <v>1.84</v>
      </c>
      <c r="P178" t="b">
        <f t="shared" si="8"/>
        <v>1</v>
      </c>
    </row>
    <row r="179" spans="1:16" x14ac:dyDescent="0.25">
      <c r="A179">
        <v>559</v>
      </c>
      <c r="B179" t="s">
        <v>18</v>
      </c>
      <c r="C179" t="s">
        <v>14</v>
      </c>
      <c r="D179">
        <v>4</v>
      </c>
      <c r="E179">
        <v>2</v>
      </c>
      <c r="F179">
        <v>1</v>
      </c>
      <c r="G179">
        <v>5</v>
      </c>
      <c r="H179">
        <v>23.99</v>
      </c>
      <c r="I179">
        <v>1.98</v>
      </c>
      <c r="J179">
        <v>12</v>
      </c>
      <c r="K179">
        <v>0</v>
      </c>
      <c r="L179">
        <v>-0.7</v>
      </c>
      <c r="M179">
        <v>5.9980000000000002</v>
      </c>
      <c r="N179" t="b">
        <f t="shared" si="6"/>
        <v>1</v>
      </c>
      <c r="O179">
        <f t="shared" si="7"/>
        <v>1.98</v>
      </c>
      <c r="P179" t="b">
        <f t="shared" si="8"/>
        <v>1</v>
      </c>
    </row>
    <row r="180" spans="1:16" hidden="1" x14ac:dyDescent="0.25">
      <c r="A180">
        <v>560</v>
      </c>
      <c r="B180" t="s">
        <v>15</v>
      </c>
      <c r="C180" t="s">
        <v>14</v>
      </c>
      <c r="D180">
        <v>67</v>
      </c>
      <c r="E180">
        <v>5.78</v>
      </c>
      <c r="F180">
        <v>3</v>
      </c>
      <c r="G180">
        <v>70</v>
      </c>
      <c r="H180">
        <v>216.33</v>
      </c>
      <c r="I180">
        <v>25.59</v>
      </c>
      <c r="J180">
        <v>12</v>
      </c>
      <c r="K180">
        <v>0</v>
      </c>
      <c r="L180">
        <v>-0.27333333333333298</v>
      </c>
      <c r="M180">
        <v>3.1349999999999998</v>
      </c>
      <c r="N180" t="b">
        <f t="shared" si="6"/>
        <v>1</v>
      </c>
      <c r="O180">
        <f t="shared" si="7"/>
        <v>8.5299999999999994</v>
      </c>
      <c r="P180" t="b">
        <f t="shared" si="8"/>
        <v>0</v>
      </c>
    </row>
    <row r="181" spans="1:16" hidden="1" x14ac:dyDescent="0.25">
      <c r="A181">
        <v>561</v>
      </c>
      <c r="B181" t="s">
        <v>16</v>
      </c>
      <c r="C181" t="s">
        <v>14</v>
      </c>
      <c r="D181">
        <v>19</v>
      </c>
      <c r="E181">
        <v>6.77</v>
      </c>
      <c r="F181">
        <v>1</v>
      </c>
      <c r="G181">
        <v>20</v>
      </c>
      <c r="H181">
        <v>79.94</v>
      </c>
      <c r="I181">
        <v>7.88</v>
      </c>
      <c r="J181">
        <v>12</v>
      </c>
      <c r="K181">
        <v>0</v>
      </c>
      <c r="L181">
        <v>-0.18</v>
      </c>
      <c r="M181">
        <v>4.2069999999999999</v>
      </c>
      <c r="N181" t="b">
        <f t="shared" si="6"/>
        <v>1</v>
      </c>
      <c r="O181">
        <f t="shared" si="7"/>
        <v>7.88</v>
      </c>
      <c r="P181" t="b">
        <f t="shared" si="8"/>
        <v>0</v>
      </c>
    </row>
    <row r="182" spans="1:16" hidden="1" x14ac:dyDescent="0.25">
      <c r="A182">
        <v>562</v>
      </c>
      <c r="B182" t="s">
        <v>13</v>
      </c>
      <c r="C182" t="s">
        <v>14</v>
      </c>
      <c r="D182">
        <v>53</v>
      </c>
      <c r="E182">
        <v>5.87</v>
      </c>
      <c r="F182">
        <v>2</v>
      </c>
      <c r="G182">
        <v>55</v>
      </c>
      <c r="H182">
        <v>196.77</v>
      </c>
      <c r="I182">
        <v>21.46</v>
      </c>
      <c r="J182">
        <v>12</v>
      </c>
      <c r="K182">
        <v>0</v>
      </c>
      <c r="L182">
        <v>-0.17</v>
      </c>
      <c r="M182">
        <v>3.6440000000000001</v>
      </c>
      <c r="N182" t="b">
        <f t="shared" si="6"/>
        <v>1</v>
      </c>
      <c r="O182">
        <f t="shared" si="7"/>
        <v>10.73</v>
      </c>
      <c r="P182" t="b">
        <f t="shared" si="8"/>
        <v>0</v>
      </c>
    </row>
    <row r="183" spans="1:16" hidden="1" x14ac:dyDescent="0.25">
      <c r="A183">
        <v>563</v>
      </c>
      <c r="B183" t="s">
        <v>17</v>
      </c>
      <c r="C183" t="s">
        <v>14</v>
      </c>
      <c r="D183">
        <v>45</v>
      </c>
      <c r="E183">
        <v>5.33</v>
      </c>
      <c r="F183">
        <v>2</v>
      </c>
      <c r="G183">
        <v>47</v>
      </c>
      <c r="H183">
        <v>193.5</v>
      </c>
      <c r="I183">
        <v>20.71</v>
      </c>
      <c r="J183">
        <v>12</v>
      </c>
      <c r="K183">
        <v>0</v>
      </c>
      <c r="L183">
        <v>-0.39500000000000002</v>
      </c>
      <c r="M183">
        <v>4.2069999999999999</v>
      </c>
      <c r="N183" t="b">
        <f t="shared" si="6"/>
        <v>1</v>
      </c>
      <c r="O183">
        <f t="shared" si="7"/>
        <v>10.355</v>
      </c>
      <c r="P183" t="b">
        <f t="shared" si="8"/>
        <v>0</v>
      </c>
    </row>
    <row r="184" spans="1:16" hidden="1" x14ac:dyDescent="0.25">
      <c r="A184">
        <v>564</v>
      </c>
      <c r="B184" t="s">
        <v>15</v>
      </c>
      <c r="C184" t="s">
        <v>14</v>
      </c>
      <c r="D184">
        <v>16</v>
      </c>
      <c r="E184">
        <v>6.14</v>
      </c>
      <c r="F184">
        <v>1</v>
      </c>
      <c r="G184">
        <v>17</v>
      </c>
      <c r="H184">
        <v>109.78</v>
      </c>
      <c r="I184">
        <v>8.74</v>
      </c>
      <c r="J184">
        <v>12</v>
      </c>
      <c r="K184">
        <v>0</v>
      </c>
      <c r="L184">
        <v>-0.12</v>
      </c>
      <c r="M184">
        <v>6.8609999999999998</v>
      </c>
      <c r="N184" t="b">
        <f t="shared" si="6"/>
        <v>1</v>
      </c>
      <c r="O184">
        <f t="shared" si="7"/>
        <v>8.74</v>
      </c>
      <c r="P184" t="b">
        <f t="shared" si="8"/>
        <v>0</v>
      </c>
    </row>
    <row r="185" spans="1:16" hidden="1" x14ac:dyDescent="0.25">
      <c r="A185">
        <v>565</v>
      </c>
      <c r="B185" t="s">
        <v>13</v>
      </c>
      <c r="C185" t="s">
        <v>14</v>
      </c>
      <c r="D185">
        <v>19</v>
      </c>
      <c r="E185">
        <v>5.65</v>
      </c>
      <c r="F185">
        <v>1</v>
      </c>
      <c r="G185">
        <v>20</v>
      </c>
      <c r="H185">
        <v>84.93</v>
      </c>
      <c r="I185">
        <v>8.42</v>
      </c>
      <c r="J185">
        <v>12</v>
      </c>
      <c r="K185">
        <v>0</v>
      </c>
      <c r="L185">
        <v>-0.14000000000000001</v>
      </c>
      <c r="M185">
        <v>4.47</v>
      </c>
      <c r="N185" t="b">
        <f t="shared" si="6"/>
        <v>1</v>
      </c>
      <c r="O185">
        <f t="shared" si="7"/>
        <v>8.42</v>
      </c>
      <c r="P185" t="b">
        <f t="shared" si="8"/>
        <v>0</v>
      </c>
    </row>
    <row r="186" spans="1:16" x14ac:dyDescent="0.25">
      <c r="A186">
        <v>566</v>
      </c>
      <c r="B186" t="s">
        <v>17</v>
      </c>
      <c r="C186" t="s">
        <v>14</v>
      </c>
      <c r="D186">
        <v>1</v>
      </c>
      <c r="E186">
        <v>1.89</v>
      </c>
      <c r="F186">
        <v>1</v>
      </c>
      <c r="G186">
        <v>2</v>
      </c>
      <c r="H186">
        <v>17.399999999999999</v>
      </c>
      <c r="I186">
        <v>0.91</v>
      </c>
      <c r="J186">
        <v>12</v>
      </c>
      <c r="K186">
        <v>0</v>
      </c>
      <c r="L186">
        <v>-42.9</v>
      </c>
      <c r="M186">
        <v>17.399999999999999</v>
      </c>
      <c r="N186" t="b">
        <f t="shared" si="6"/>
        <v>1</v>
      </c>
      <c r="O186">
        <f t="shared" si="7"/>
        <v>0.91</v>
      </c>
      <c r="P186" t="b">
        <f t="shared" si="8"/>
        <v>1</v>
      </c>
    </row>
    <row r="187" spans="1:16" x14ac:dyDescent="0.25">
      <c r="A187">
        <v>567</v>
      </c>
      <c r="B187" t="s">
        <v>16</v>
      </c>
      <c r="C187" t="s">
        <v>14</v>
      </c>
      <c r="D187">
        <v>1</v>
      </c>
      <c r="E187">
        <v>1.67</v>
      </c>
      <c r="F187">
        <v>1</v>
      </c>
      <c r="G187">
        <v>2</v>
      </c>
      <c r="H187">
        <v>6.13</v>
      </c>
      <c r="I187">
        <v>0.89</v>
      </c>
      <c r="J187">
        <v>12</v>
      </c>
      <c r="K187">
        <v>0</v>
      </c>
      <c r="L187">
        <v>-47.11</v>
      </c>
      <c r="M187">
        <v>6.13</v>
      </c>
      <c r="N187" t="b">
        <f t="shared" si="6"/>
        <v>1</v>
      </c>
      <c r="O187">
        <f t="shared" si="7"/>
        <v>0.89</v>
      </c>
      <c r="P187" t="b">
        <f t="shared" si="8"/>
        <v>1</v>
      </c>
    </row>
    <row r="188" spans="1:16" hidden="1" x14ac:dyDescent="0.25">
      <c r="A188">
        <v>568</v>
      </c>
      <c r="B188" t="s">
        <v>13</v>
      </c>
      <c r="C188" t="s">
        <v>14</v>
      </c>
      <c r="D188">
        <v>40</v>
      </c>
      <c r="E188">
        <v>5.3</v>
      </c>
      <c r="F188">
        <v>2</v>
      </c>
      <c r="G188">
        <v>42</v>
      </c>
      <c r="H188">
        <v>166.43</v>
      </c>
      <c r="I188">
        <v>18.79</v>
      </c>
      <c r="J188">
        <v>12</v>
      </c>
      <c r="K188">
        <v>0</v>
      </c>
      <c r="L188">
        <v>-0.28999999999999998</v>
      </c>
      <c r="M188">
        <v>4.0590000000000002</v>
      </c>
      <c r="N188" t="b">
        <f t="shared" si="6"/>
        <v>1</v>
      </c>
      <c r="O188">
        <f t="shared" si="7"/>
        <v>9.3949999999999996</v>
      </c>
      <c r="P188" t="b">
        <f t="shared" si="8"/>
        <v>0</v>
      </c>
    </row>
    <row r="189" spans="1:16" hidden="1" x14ac:dyDescent="0.25">
      <c r="A189">
        <v>569</v>
      </c>
      <c r="B189" t="s">
        <v>15</v>
      </c>
      <c r="C189" t="s">
        <v>14</v>
      </c>
      <c r="D189">
        <v>23</v>
      </c>
      <c r="E189">
        <v>5.52</v>
      </c>
      <c r="F189">
        <v>3</v>
      </c>
      <c r="G189">
        <v>26</v>
      </c>
      <c r="H189">
        <v>110.14</v>
      </c>
      <c r="I189">
        <v>29.89</v>
      </c>
      <c r="J189">
        <v>12</v>
      </c>
      <c r="K189">
        <v>0</v>
      </c>
      <c r="L189">
        <v>-4.2133333333333303</v>
      </c>
      <c r="M189">
        <v>4.4059999999999997</v>
      </c>
      <c r="N189" t="b">
        <f t="shared" si="6"/>
        <v>1</v>
      </c>
      <c r="O189">
        <f t="shared" si="7"/>
        <v>9.9633333333333329</v>
      </c>
      <c r="P189" t="b">
        <f t="shared" si="8"/>
        <v>0</v>
      </c>
    </row>
    <row r="190" spans="1:16" hidden="1" x14ac:dyDescent="0.25">
      <c r="A190">
        <v>570</v>
      </c>
      <c r="B190" t="s">
        <v>16</v>
      </c>
      <c r="C190" t="s">
        <v>14</v>
      </c>
      <c r="D190">
        <v>56</v>
      </c>
      <c r="E190">
        <v>6.47</v>
      </c>
      <c r="F190">
        <v>7</v>
      </c>
      <c r="G190">
        <v>63</v>
      </c>
      <c r="H190">
        <v>257.63</v>
      </c>
      <c r="I190">
        <v>81.5</v>
      </c>
      <c r="J190">
        <v>12</v>
      </c>
      <c r="K190">
        <v>0</v>
      </c>
      <c r="L190">
        <v>-5.2614285714285698</v>
      </c>
      <c r="M190">
        <v>4.1550000000000002</v>
      </c>
      <c r="N190" t="b">
        <f t="shared" si="6"/>
        <v>1</v>
      </c>
      <c r="O190">
        <f t="shared" si="7"/>
        <v>11.642857142857142</v>
      </c>
      <c r="P190" t="b">
        <f t="shared" si="8"/>
        <v>0</v>
      </c>
    </row>
    <row r="191" spans="1:16" hidden="1" x14ac:dyDescent="0.25">
      <c r="A191">
        <v>571</v>
      </c>
      <c r="B191" t="s">
        <v>13</v>
      </c>
      <c r="C191" t="s">
        <v>14</v>
      </c>
      <c r="D191">
        <v>25</v>
      </c>
      <c r="E191">
        <v>6.53</v>
      </c>
      <c r="F191">
        <v>4</v>
      </c>
      <c r="G191">
        <v>29</v>
      </c>
      <c r="H191">
        <v>113.38</v>
      </c>
      <c r="I191">
        <v>37.06</v>
      </c>
      <c r="J191">
        <v>12</v>
      </c>
      <c r="K191">
        <v>0</v>
      </c>
      <c r="L191">
        <v>-15.7425</v>
      </c>
      <c r="M191">
        <v>4.0490000000000004</v>
      </c>
      <c r="N191" t="b">
        <f t="shared" si="6"/>
        <v>1</v>
      </c>
      <c r="O191">
        <f t="shared" si="7"/>
        <v>9.2650000000000006</v>
      </c>
      <c r="P191" t="b">
        <f t="shared" si="8"/>
        <v>0</v>
      </c>
    </row>
    <row r="192" spans="1:16" hidden="1" x14ac:dyDescent="0.25">
      <c r="A192">
        <v>572</v>
      </c>
      <c r="B192" t="s">
        <v>17</v>
      </c>
      <c r="C192" t="s">
        <v>14</v>
      </c>
      <c r="D192">
        <v>23</v>
      </c>
      <c r="E192">
        <v>6.19</v>
      </c>
      <c r="F192">
        <v>3</v>
      </c>
      <c r="G192">
        <v>26</v>
      </c>
      <c r="H192">
        <v>108.59</v>
      </c>
      <c r="I192">
        <v>29.8</v>
      </c>
      <c r="J192">
        <v>12</v>
      </c>
      <c r="K192">
        <v>0</v>
      </c>
      <c r="L192">
        <v>-4.2033333333333296</v>
      </c>
      <c r="M192">
        <v>4.3440000000000003</v>
      </c>
      <c r="N192" t="b">
        <f t="shared" si="6"/>
        <v>1</v>
      </c>
      <c r="O192">
        <f t="shared" si="7"/>
        <v>9.9333333333333336</v>
      </c>
      <c r="P192" t="b">
        <f t="shared" si="8"/>
        <v>0</v>
      </c>
    </row>
    <row r="193" spans="1:16" hidden="1" x14ac:dyDescent="0.25">
      <c r="A193">
        <v>573</v>
      </c>
      <c r="B193" t="s">
        <v>18</v>
      </c>
      <c r="C193" t="s">
        <v>14</v>
      </c>
      <c r="D193">
        <v>52</v>
      </c>
      <c r="E193">
        <v>5.79</v>
      </c>
      <c r="F193">
        <v>7</v>
      </c>
      <c r="G193">
        <v>59</v>
      </c>
      <c r="H193">
        <v>222.91</v>
      </c>
      <c r="I193">
        <v>82.94</v>
      </c>
      <c r="J193">
        <v>12</v>
      </c>
      <c r="K193">
        <v>0</v>
      </c>
      <c r="L193">
        <v>-5.72</v>
      </c>
      <c r="M193">
        <v>3.843</v>
      </c>
      <c r="N193" t="b">
        <f t="shared" si="6"/>
        <v>1</v>
      </c>
      <c r="O193">
        <f t="shared" si="7"/>
        <v>11.848571428571429</v>
      </c>
      <c r="P193" t="b">
        <f t="shared" si="8"/>
        <v>0</v>
      </c>
    </row>
    <row r="194" spans="1:16" hidden="1" x14ac:dyDescent="0.25">
      <c r="A194">
        <v>574</v>
      </c>
      <c r="B194" t="s">
        <v>13</v>
      </c>
      <c r="C194" t="s">
        <v>14</v>
      </c>
      <c r="D194">
        <v>19</v>
      </c>
      <c r="E194">
        <v>5.85</v>
      </c>
      <c r="F194">
        <v>1</v>
      </c>
      <c r="G194">
        <v>20</v>
      </c>
      <c r="H194">
        <v>114.56</v>
      </c>
      <c r="I194">
        <v>10.31</v>
      </c>
      <c r="J194">
        <v>12</v>
      </c>
      <c r="K194">
        <v>0</v>
      </c>
      <c r="L194">
        <v>0</v>
      </c>
      <c r="M194">
        <v>6.0289999999999999</v>
      </c>
      <c r="N194" t="b">
        <f t="shared" si="6"/>
        <v>1</v>
      </c>
      <c r="O194">
        <f t="shared" si="7"/>
        <v>10.31</v>
      </c>
      <c r="P194" t="b">
        <f t="shared" si="8"/>
        <v>0</v>
      </c>
    </row>
    <row r="195" spans="1:16" hidden="1" x14ac:dyDescent="0.25">
      <c r="A195">
        <v>575</v>
      </c>
      <c r="B195" t="s">
        <v>15</v>
      </c>
      <c r="C195" t="s">
        <v>14</v>
      </c>
      <c r="D195">
        <v>7</v>
      </c>
      <c r="E195">
        <v>5.75</v>
      </c>
      <c r="F195">
        <v>1</v>
      </c>
      <c r="G195">
        <v>6</v>
      </c>
      <c r="H195">
        <v>64.430000000000007</v>
      </c>
      <c r="I195">
        <v>8.84</v>
      </c>
      <c r="J195">
        <v>12</v>
      </c>
      <c r="K195">
        <v>0</v>
      </c>
      <c r="L195">
        <v>-5.97</v>
      </c>
      <c r="M195">
        <v>12.885999999999999</v>
      </c>
      <c r="N195" t="b">
        <f t="shared" ref="N195:N210" si="9">G195=(D195+F195)</f>
        <v>0</v>
      </c>
      <c r="O195">
        <f t="shared" ref="O195:O210" si="10">I195/F195</f>
        <v>8.84</v>
      </c>
      <c r="P195" t="b">
        <f t="shared" ref="P195:P210" si="11">O195&lt;2.5</f>
        <v>0</v>
      </c>
    </row>
    <row r="196" spans="1:16" hidden="1" x14ac:dyDescent="0.25">
      <c r="A196">
        <v>576</v>
      </c>
      <c r="B196" t="s">
        <v>16</v>
      </c>
      <c r="C196" t="s">
        <v>14</v>
      </c>
      <c r="D196">
        <v>38</v>
      </c>
      <c r="E196">
        <v>6.35</v>
      </c>
      <c r="F196">
        <v>5</v>
      </c>
      <c r="G196">
        <v>43</v>
      </c>
      <c r="H196">
        <v>170.5</v>
      </c>
      <c r="I196">
        <v>54.36</v>
      </c>
      <c r="J196">
        <v>12</v>
      </c>
      <c r="K196">
        <v>0</v>
      </c>
      <c r="L196">
        <v>-5.1159999999999997</v>
      </c>
      <c r="M196">
        <v>4.0599999999999996</v>
      </c>
      <c r="N196" t="b">
        <f t="shared" si="9"/>
        <v>1</v>
      </c>
      <c r="O196">
        <f t="shared" si="10"/>
        <v>10.872</v>
      </c>
      <c r="P196" t="b">
        <f t="shared" si="11"/>
        <v>0</v>
      </c>
    </row>
    <row r="197" spans="1:16" hidden="1" x14ac:dyDescent="0.25">
      <c r="A197">
        <v>577</v>
      </c>
      <c r="B197" t="s">
        <v>13</v>
      </c>
      <c r="C197" t="s">
        <v>14</v>
      </c>
      <c r="D197">
        <v>52</v>
      </c>
      <c r="E197">
        <v>5.84</v>
      </c>
      <c r="F197">
        <v>7</v>
      </c>
      <c r="G197">
        <v>59</v>
      </c>
      <c r="H197">
        <v>226.11</v>
      </c>
      <c r="I197">
        <v>81.37</v>
      </c>
      <c r="J197">
        <v>12</v>
      </c>
      <c r="K197">
        <v>0</v>
      </c>
      <c r="L197">
        <v>-5.7242857142857098</v>
      </c>
      <c r="M197">
        <v>3.8980000000000001</v>
      </c>
      <c r="N197" t="b">
        <f t="shared" si="9"/>
        <v>1</v>
      </c>
      <c r="O197">
        <f t="shared" si="10"/>
        <v>11.624285714285715</v>
      </c>
      <c r="P197" t="b">
        <f t="shared" si="11"/>
        <v>0</v>
      </c>
    </row>
    <row r="198" spans="1:16" hidden="1" x14ac:dyDescent="0.25">
      <c r="A198">
        <v>578</v>
      </c>
      <c r="B198" t="s">
        <v>17</v>
      </c>
      <c r="C198" t="s">
        <v>14</v>
      </c>
      <c r="D198">
        <v>38</v>
      </c>
      <c r="E198">
        <v>5.47</v>
      </c>
      <c r="F198">
        <v>6</v>
      </c>
      <c r="G198">
        <v>44</v>
      </c>
      <c r="H198">
        <v>170.04</v>
      </c>
      <c r="I198">
        <v>60.85</v>
      </c>
      <c r="J198">
        <v>12</v>
      </c>
      <c r="K198">
        <v>0</v>
      </c>
      <c r="L198">
        <v>-5.84</v>
      </c>
      <c r="M198">
        <v>3.9540000000000002</v>
      </c>
      <c r="N198" t="b">
        <f t="shared" si="9"/>
        <v>1</v>
      </c>
      <c r="O198">
        <f t="shared" si="10"/>
        <v>10.141666666666667</v>
      </c>
      <c r="P198" t="b">
        <f t="shared" si="11"/>
        <v>0</v>
      </c>
    </row>
    <row r="199" spans="1:16" hidden="1" x14ac:dyDescent="0.25">
      <c r="A199">
        <v>579</v>
      </c>
      <c r="B199" t="s">
        <v>18</v>
      </c>
      <c r="C199" t="s">
        <v>14</v>
      </c>
      <c r="D199">
        <v>40</v>
      </c>
      <c r="E199">
        <v>5.54</v>
      </c>
      <c r="F199">
        <v>6</v>
      </c>
      <c r="G199">
        <v>46</v>
      </c>
      <c r="H199">
        <v>180.37</v>
      </c>
      <c r="I199">
        <v>62.28</v>
      </c>
      <c r="J199">
        <v>12</v>
      </c>
      <c r="K199">
        <v>0</v>
      </c>
      <c r="L199">
        <v>-5.8183333333333298</v>
      </c>
      <c r="M199">
        <v>4.008</v>
      </c>
      <c r="N199" t="b">
        <f t="shared" si="9"/>
        <v>1</v>
      </c>
      <c r="O199">
        <f t="shared" si="10"/>
        <v>10.38</v>
      </c>
      <c r="P199" t="b">
        <f t="shared" si="11"/>
        <v>0</v>
      </c>
    </row>
    <row r="200" spans="1:16" hidden="1" x14ac:dyDescent="0.25">
      <c r="A200">
        <v>580</v>
      </c>
      <c r="B200" t="s">
        <v>19</v>
      </c>
      <c r="C200" t="s">
        <v>14</v>
      </c>
      <c r="D200">
        <v>16</v>
      </c>
      <c r="E200">
        <v>5.74</v>
      </c>
      <c r="F200">
        <v>2</v>
      </c>
      <c r="G200">
        <v>10</v>
      </c>
      <c r="H200">
        <v>106.1</v>
      </c>
      <c r="I200">
        <v>15.29</v>
      </c>
      <c r="J200">
        <v>12</v>
      </c>
      <c r="K200">
        <v>0</v>
      </c>
      <c r="L200">
        <v>-6.08</v>
      </c>
      <c r="M200">
        <v>11.789</v>
      </c>
      <c r="N200" t="b">
        <f t="shared" si="9"/>
        <v>0</v>
      </c>
      <c r="O200">
        <f t="shared" si="10"/>
        <v>7.6449999999999996</v>
      </c>
      <c r="P200" t="b">
        <f t="shared" si="11"/>
        <v>0</v>
      </c>
    </row>
    <row r="201" spans="1:16" hidden="1" x14ac:dyDescent="0.25">
      <c r="A201">
        <v>581</v>
      </c>
      <c r="B201" t="s">
        <v>13</v>
      </c>
      <c r="C201" t="s">
        <v>14</v>
      </c>
      <c r="D201">
        <v>28</v>
      </c>
      <c r="E201">
        <v>5.85</v>
      </c>
      <c r="F201">
        <v>3</v>
      </c>
      <c r="G201">
        <v>20</v>
      </c>
      <c r="H201">
        <v>121.67</v>
      </c>
      <c r="I201">
        <v>29.38</v>
      </c>
      <c r="J201">
        <v>12</v>
      </c>
      <c r="K201">
        <v>0</v>
      </c>
      <c r="L201">
        <v>-5.8966666666666701</v>
      </c>
      <c r="M201">
        <v>6.4039999999999999</v>
      </c>
      <c r="N201" t="b">
        <f t="shared" si="9"/>
        <v>0</v>
      </c>
      <c r="O201">
        <f t="shared" si="10"/>
        <v>9.793333333333333</v>
      </c>
      <c r="P201" t="b">
        <f t="shared" si="11"/>
        <v>0</v>
      </c>
    </row>
    <row r="202" spans="1:16" hidden="1" x14ac:dyDescent="0.25">
      <c r="A202">
        <v>582</v>
      </c>
      <c r="B202" t="s">
        <v>17</v>
      </c>
      <c r="C202" t="s">
        <v>14</v>
      </c>
      <c r="D202">
        <v>8</v>
      </c>
      <c r="E202">
        <v>4.95</v>
      </c>
      <c r="F202">
        <v>2</v>
      </c>
      <c r="G202">
        <v>10</v>
      </c>
      <c r="H202">
        <v>37.799999999999997</v>
      </c>
      <c r="I202">
        <v>13.16</v>
      </c>
      <c r="J202">
        <v>12</v>
      </c>
      <c r="K202">
        <v>0</v>
      </c>
      <c r="L202">
        <v>-27.605</v>
      </c>
      <c r="M202">
        <v>4.2</v>
      </c>
      <c r="N202" t="b">
        <f t="shared" si="9"/>
        <v>1</v>
      </c>
      <c r="O202">
        <f t="shared" si="10"/>
        <v>6.58</v>
      </c>
      <c r="P202" t="b">
        <f t="shared" si="11"/>
        <v>0</v>
      </c>
    </row>
    <row r="203" spans="1:16" x14ac:dyDescent="0.25">
      <c r="A203">
        <v>583</v>
      </c>
      <c r="B203" t="s">
        <v>18</v>
      </c>
      <c r="C203" t="s">
        <v>14</v>
      </c>
      <c r="D203">
        <v>6</v>
      </c>
      <c r="E203">
        <v>4.99</v>
      </c>
      <c r="F203">
        <v>1</v>
      </c>
      <c r="G203">
        <v>2</v>
      </c>
      <c r="H203">
        <v>18.61</v>
      </c>
      <c r="I203">
        <v>2.1800000000000002</v>
      </c>
      <c r="J203">
        <v>12</v>
      </c>
      <c r="K203">
        <v>0</v>
      </c>
      <c r="L203">
        <v>-47.31</v>
      </c>
      <c r="M203">
        <v>18.61</v>
      </c>
      <c r="N203" t="b">
        <f t="shared" si="9"/>
        <v>0</v>
      </c>
      <c r="O203">
        <f t="shared" si="10"/>
        <v>2.1800000000000002</v>
      </c>
      <c r="P203" t="b">
        <f t="shared" si="11"/>
        <v>1</v>
      </c>
    </row>
    <row r="204" spans="1:16" hidden="1" x14ac:dyDescent="0.25">
      <c r="A204">
        <v>584</v>
      </c>
      <c r="B204" t="s">
        <v>16</v>
      </c>
      <c r="C204" t="s">
        <v>14</v>
      </c>
      <c r="D204">
        <v>9</v>
      </c>
      <c r="E204">
        <v>5.9</v>
      </c>
      <c r="F204">
        <v>1</v>
      </c>
      <c r="G204">
        <v>10</v>
      </c>
      <c r="H204">
        <v>65.75</v>
      </c>
      <c r="I204">
        <v>4.24</v>
      </c>
      <c r="J204">
        <v>12</v>
      </c>
      <c r="K204">
        <v>0</v>
      </c>
      <c r="L204">
        <v>-0.5</v>
      </c>
      <c r="M204">
        <v>7.306</v>
      </c>
      <c r="N204" t="b">
        <f t="shared" si="9"/>
        <v>1</v>
      </c>
      <c r="O204">
        <f t="shared" si="10"/>
        <v>4.24</v>
      </c>
      <c r="P204" t="b">
        <f t="shared" si="11"/>
        <v>0</v>
      </c>
    </row>
    <row r="205" spans="1:16" hidden="1" x14ac:dyDescent="0.25">
      <c r="A205">
        <v>585</v>
      </c>
      <c r="B205" t="s">
        <v>13</v>
      </c>
      <c r="C205" t="s">
        <v>14</v>
      </c>
      <c r="D205">
        <v>6</v>
      </c>
      <c r="E205">
        <v>4.9800000000000004</v>
      </c>
      <c r="F205">
        <v>1</v>
      </c>
      <c r="G205">
        <v>7</v>
      </c>
      <c r="H205">
        <v>60.18</v>
      </c>
      <c r="I205">
        <v>4.33</v>
      </c>
      <c r="J205">
        <v>12</v>
      </c>
      <c r="K205">
        <v>0</v>
      </c>
      <c r="L205">
        <v>-0.91</v>
      </c>
      <c r="M205">
        <v>10.029999999999999</v>
      </c>
      <c r="N205" t="b">
        <f t="shared" si="9"/>
        <v>1</v>
      </c>
      <c r="O205">
        <f t="shared" si="10"/>
        <v>4.33</v>
      </c>
      <c r="P205" t="b">
        <f t="shared" si="11"/>
        <v>0</v>
      </c>
    </row>
    <row r="206" spans="1:16" hidden="1" x14ac:dyDescent="0.25">
      <c r="A206">
        <v>586</v>
      </c>
      <c r="B206" t="s">
        <v>13</v>
      </c>
      <c r="C206" t="s">
        <v>14</v>
      </c>
      <c r="D206">
        <v>13</v>
      </c>
      <c r="E206">
        <v>5.48</v>
      </c>
      <c r="F206">
        <v>1</v>
      </c>
      <c r="G206">
        <v>14</v>
      </c>
      <c r="H206">
        <v>60.77</v>
      </c>
      <c r="I206">
        <v>6.01</v>
      </c>
      <c r="J206">
        <v>12</v>
      </c>
      <c r="K206">
        <v>0</v>
      </c>
      <c r="L206">
        <v>-0.37</v>
      </c>
      <c r="M206">
        <v>4.6749999999999998</v>
      </c>
      <c r="N206" t="b">
        <f t="shared" si="9"/>
        <v>1</v>
      </c>
      <c r="O206">
        <f t="shared" si="10"/>
        <v>6.01</v>
      </c>
      <c r="P206" t="b">
        <f t="shared" si="11"/>
        <v>0</v>
      </c>
    </row>
    <row r="207" spans="1:16" hidden="1" x14ac:dyDescent="0.25">
      <c r="A207">
        <v>587</v>
      </c>
      <c r="B207" t="s">
        <v>17</v>
      </c>
      <c r="C207" t="s">
        <v>14</v>
      </c>
      <c r="D207">
        <v>12</v>
      </c>
      <c r="E207">
        <v>5.14</v>
      </c>
      <c r="F207">
        <v>1</v>
      </c>
      <c r="G207">
        <v>13</v>
      </c>
      <c r="H207">
        <v>61.93</v>
      </c>
      <c r="I207">
        <v>6.3</v>
      </c>
      <c r="J207">
        <v>12</v>
      </c>
      <c r="K207">
        <v>0</v>
      </c>
      <c r="L207">
        <v>-0.34</v>
      </c>
      <c r="M207">
        <v>5.1609999999999996</v>
      </c>
      <c r="N207" t="b">
        <f t="shared" si="9"/>
        <v>1</v>
      </c>
      <c r="O207">
        <f t="shared" si="10"/>
        <v>6.3</v>
      </c>
      <c r="P207" t="b">
        <f t="shared" si="11"/>
        <v>0</v>
      </c>
    </row>
    <row r="208" spans="1:16" hidden="1" x14ac:dyDescent="0.25">
      <c r="A208">
        <v>588</v>
      </c>
      <c r="B208" t="s">
        <v>15</v>
      </c>
      <c r="C208" t="s">
        <v>14</v>
      </c>
      <c r="D208">
        <v>8</v>
      </c>
      <c r="E208">
        <v>4.76</v>
      </c>
      <c r="F208">
        <v>1</v>
      </c>
      <c r="G208">
        <v>9</v>
      </c>
      <c r="H208">
        <v>52.06</v>
      </c>
      <c r="I208">
        <v>5.18</v>
      </c>
      <c r="J208">
        <v>12</v>
      </c>
      <c r="K208">
        <v>0</v>
      </c>
      <c r="L208">
        <v>-0.42</v>
      </c>
      <c r="M208">
        <v>6.508</v>
      </c>
      <c r="N208" t="b">
        <f t="shared" si="9"/>
        <v>1</v>
      </c>
      <c r="O208">
        <f t="shared" si="10"/>
        <v>5.18</v>
      </c>
      <c r="P208" t="b">
        <f t="shared" si="11"/>
        <v>0</v>
      </c>
    </row>
    <row r="209" spans="1:16" hidden="1" x14ac:dyDescent="0.25">
      <c r="A209">
        <v>589</v>
      </c>
      <c r="B209" t="s">
        <v>13</v>
      </c>
      <c r="C209" t="s">
        <v>14</v>
      </c>
      <c r="D209">
        <v>7</v>
      </c>
      <c r="E209">
        <v>5.07</v>
      </c>
      <c r="F209">
        <v>1</v>
      </c>
      <c r="G209">
        <v>8</v>
      </c>
      <c r="H209">
        <v>58.22</v>
      </c>
      <c r="I209">
        <v>4.47</v>
      </c>
      <c r="J209">
        <v>12</v>
      </c>
      <c r="K209">
        <v>0</v>
      </c>
      <c r="L209">
        <v>-0.93</v>
      </c>
      <c r="M209">
        <v>8.3170000000000002</v>
      </c>
      <c r="N209" t="b">
        <f t="shared" si="9"/>
        <v>1</v>
      </c>
      <c r="O209">
        <f t="shared" si="10"/>
        <v>4.47</v>
      </c>
      <c r="P209" t="b">
        <f t="shared" si="11"/>
        <v>0</v>
      </c>
    </row>
    <row r="210" spans="1:16" x14ac:dyDescent="0.25">
      <c r="A210">
        <v>590</v>
      </c>
      <c r="B210" t="s">
        <v>17</v>
      </c>
      <c r="C210" t="s">
        <v>14</v>
      </c>
      <c r="D210">
        <v>3</v>
      </c>
      <c r="E210">
        <v>2.0499999999999998</v>
      </c>
      <c r="F210">
        <v>1</v>
      </c>
      <c r="G210">
        <v>4</v>
      </c>
      <c r="H210">
        <v>41.33</v>
      </c>
      <c r="I210">
        <v>2.4900000000000002</v>
      </c>
      <c r="J210">
        <v>12</v>
      </c>
      <c r="K210">
        <v>0</v>
      </c>
      <c r="L210">
        <v>-3.19</v>
      </c>
      <c r="M210">
        <v>13.776999999999999</v>
      </c>
      <c r="N210" t="b">
        <f t="shared" si="9"/>
        <v>1</v>
      </c>
      <c r="O210">
        <f t="shared" si="10"/>
        <v>2.4900000000000002</v>
      </c>
      <c r="P210" t="b">
        <f t="shared" si="11"/>
        <v>1</v>
      </c>
    </row>
  </sheetData>
  <autoFilter ref="A1:P210">
    <filterColumn colId="15">
      <filters>
        <filter val="TRUE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0"/>
  <sheetViews>
    <sheetView workbookViewId="0">
      <selection activeCell="I4" sqref="I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382</v>
      </c>
      <c r="B2" t="s">
        <v>13</v>
      </c>
      <c r="C2" t="s">
        <v>14</v>
      </c>
      <c r="D2">
        <v>7</v>
      </c>
      <c r="E2">
        <v>5.44</v>
      </c>
      <c r="F2">
        <v>1</v>
      </c>
      <c r="G2">
        <v>9</v>
      </c>
      <c r="H2">
        <v>85.54</v>
      </c>
      <c r="I2">
        <v>4.84</v>
      </c>
      <c r="J2">
        <v>12</v>
      </c>
      <c r="K2">
        <v>0</v>
      </c>
      <c r="L2">
        <v>0.33</v>
      </c>
      <c r="M2">
        <v>10.693</v>
      </c>
    </row>
    <row r="3" spans="1:13" x14ac:dyDescent="0.25">
      <c r="A3">
        <v>383</v>
      </c>
      <c r="B3" t="s">
        <v>15</v>
      </c>
      <c r="C3" t="s">
        <v>14</v>
      </c>
      <c r="D3">
        <v>6</v>
      </c>
      <c r="E3">
        <v>5.38</v>
      </c>
      <c r="F3">
        <v>1</v>
      </c>
      <c r="G3">
        <v>8</v>
      </c>
      <c r="H3">
        <v>80.33</v>
      </c>
      <c r="I3">
        <v>8.6999999999999993</v>
      </c>
      <c r="J3">
        <v>12</v>
      </c>
      <c r="K3">
        <v>0</v>
      </c>
      <c r="L3">
        <v>0.65</v>
      </c>
      <c r="M3">
        <v>11.476000000000001</v>
      </c>
    </row>
    <row r="4" spans="1:13" x14ac:dyDescent="0.25">
      <c r="A4">
        <v>384</v>
      </c>
      <c r="B4" t="s">
        <v>16</v>
      </c>
      <c r="C4" t="s">
        <v>14</v>
      </c>
      <c r="D4">
        <v>3</v>
      </c>
      <c r="E4">
        <v>1.64</v>
      </c>
      <c r="F4">
        <v>1</v>
      </c>
      <c r="G4">
        <v>5</v>
      </c>
      <c r="H4">
        <v>50.37</v>
      </c>
      <c r="I4">
        <v>5.7</v>
      </c>
      <c r="J4">
        <v>12</v>
      </c>
      <c r="K4">
        <v>0</v>
      </c>
      <c r="L4">
        <v>0.4</v>
      </c>
      <c r="M4">
        <v>12.593</v>
      </c>
    </row>
    <row r="5" spans="1:13" x14ac:dyDescent="0.25">
      <c r="A5">
        <v>385</v>
      </c>
      <c r="B5" t="s">
        <v>13</v>
      </c>
      <c r="C5" t="s">
        <v>14</v>
      </c>
      <c r="D5">
        <v>5</v>
      </c>
      <c r="E5">
        <v>1.68</v>
      </c>
      <c r="F5">
        <v>1</v>
      </c>
      <c r="G5">
        <v>7</v>
      </c>
      <c r="H5">
        <v>75.680000000000007</v>
      </c>
      <c r="I5">
        <v>5.24</v>
      </c>
      <c r="J5">
        <v>12</v>
      </c>
      <c r="K5">
        <v>0</v>
      </c>
      <c r="L5">
        <v>0.3</v>
      </c>
      <c r="M5">
        <v>12.613</v>
      </c>
    </row>
    <row r="6" spans="1:13" x14ac:dyDescent="0.25">
      <c r="A6">
        <v>386</v>
      </c>
      <c r="B6" t="s">
        <v>17</v>
      </c>
      <c r="C6" t="s">
        <v>14</v>
      </c>
      <c r="D6">
        <v>2</v>
      </c>
      <c r="E6">
        <v>1.76</v>
      </c>
      <c r="F6">
        <v>1</v>
      </c>
      <c r="G6">
        <v>4</v>
      </c>
      <c r="H6">
        <v>67.040000000000006</v>
      </c>
      <c r="I6">
        <v>3.85</v>
      </c>
      <c r="J6">
        <v>12</v>
      </c>
      <c r="K6">
        <v>0</v>
      </c>
      <c r="L6">
        <v>0.11</v>
      </c>
      <c r="M6">
        <v>22.347000000000001</v>
      </c>
    </row>
    <row r="7" spans="1:13" x14ac:dyDescent="0.25">
      <c r="A7">
        <v>387</v>
      </c>
      <c r="B7" t="s">
        <v>18</v>
      </c>
      <c r="C7" t="s">
        <v>14</v>
      </c>
      <c r="D7">
        <v>1</v>
      </c>
      <c r="E7">
        <v>1.58</v>
      </c>
      <c r="F7">
        <v>1</v>
      </c>
      <c r="G7">
        <v>3</v>
      </c>
      <c r="H7">
        <v>23.72</v>
      </c>
      <c r="I7">
        <v>1.74</v>
      </c>
      <c r="J7">
        <v>12</v>
      </c>
      <c r="K7">
        <v>0</v>
      </c>
      <c r="L7">
        <v>0.06</v>
      </c>
      <c r="M7">
        <v>11.86</v>
      </c>
    </row>
    <row r="8" spans="1:13" x14ac:dyDescent="0.25">
      <c r="A8">
        <v>388</v>
      </c>
      <c r="B8" t="s">
        <v>15</v>
      </c>
      <c r="C8" t="s">
        <v>14</v>
      </c>
      <c r="D8">
        <v>2</v>
      </c>
      <c r="E8">
        <v>2.17</v>
      </c>
      <c r="F8">
        <v>1</v>
      </c>
      <c r="G8">
        <v>4</v>
      </c>
      <c r="H8">
        <v>51.37</v>
      </c>
      <c r="I8">
        <v>2.41</v>
      </c>
      <c r="J8">
        <v>12</v>
      </c>
      <c r="K8">
        <v>0</v>
      </c>
      <c r="L8">
        <v>0.08</v>
      </c>
      <c r="M8">
        <v>17.123000000000001</v>
      </c>
    </row>
    <row r="9" spans="1:13" x14ac:dyDescent="0.25">
      <c r="A9">
        <v>389</v>
      </c>
      <c r="B9" t="s">
        <v>16</v>
      </c>
      <c r="C9" t="s">
        <v>14</v>
      </c>
      <c r="D9">
        <v>8</v>
      </c>
      <c r="E9">
        <v>5.41</v>
      </c>
      <c r="F9">
        <v>1</v>
      </c>
      <c r="G9">
        <v>10</v>
      </c>
      <c r="H9">
        <v>109.5</v>
      </c>
      <c r="I9">
        <v>6.69</v>
      </c>
      <c r="J9">
        <v>12</v>
      </c>
      <c r="K9">
        <v>0</v>
      </c>
      <c r="L9">
        <v>0.48</v>
      </c>
      <c r="M9">
        <v>12.167</v>
      </c>
    </row>
    <row r="10" spans="1:13" x14ac:dyDescent="0.25">
      <c r="A10">
        <v>390</v>
      </c>
      <c r="B10" t="s">
        <v>13</v>
      </c>
      <c r="C10" t="s">
        <v>14</v>
      </c>
      <c r="D10">
        <v>1</v>
      </c>
      <c r="E10">
        <v>1.58</v>
      </c>
      <c r="F10">
        <v>1</v>
      </c>
      <c r="G10">
        <v>3</v>
      </c>
      <c r="H10">
        <v>19.079999999999998</v>
      </c>
      <c r="I10">
        <v>1.02</v>
      </c>
      <c r="J10">
        <v>12</v>
      </c>
      <c r="K10">
        <v>0</v>
      </c>
      <c r="L10">
        <v>0.01</v>
      </c>
      <c r="M10">
        <v>9.5399999999999991</v>
      </c>
    </row>
    <row r="11" spans="1:13" x14ac:dyDescent="0.25">
      <c r="A11">
        <v>391</v>
      </c>
      <c r="B11" t="s">
        <v>15</v>
      </c>
      <c r="C11" t="s">
        <v>14</v>
      </c>
      <c r="D11">
        <v>41</v>
      </c>
      <c r="E11">
        <v>5.69</v>
      </c>
      <c r="F11">
        <v>3</v>
      </c>
      <c r="G11">
        <v>47</v>
      </c>
      <c r="H11">
        <v>234.9</v>
      </c>
      <c r="I11">
        <v>32.46</v>
      </c>
      <c r="J11">
        <v>12</v>
      </c>
      <c r="K11">
        <v>0</v>
      </c>
      <c r="L11">
        <v>0.84333333333333305</v>
      </c>
      <c r="M11">
        <v>5.1070000000000002</v>
      </c>
    </row>
    <row r="12" spans="1:13" x14ac:dyDescent="0.25">
      <c r="A12">
        <v>392</v>
      </c>
      <c r="B12" t="s">
        <v>17</v>
      </c>
      <c r="C12" t="s">
        <v>14</v>
      </c>
      <c r="D12">
        <v>41</v>
      </c>
      <c r="E12">
        <v>6.16</v>
      </c>
      <c r="F12">
        <v>3</v>
      </c>
      <c r="G12">
        <v>47</v>
      </c>
      <c r="H12">
        <v>226.24</v>
      </c>
      <c r="I12">
        <v>31.56</v>
      </c>
      <c r="J12">
        <v>12</v>
      </c>
      <c r="K12">
        <v>0</v>
      </c>
      <c r="L12">
        <v>0.82333333333333303</v>
      </c>
      <c r="M12">
        <v>4.9180000000000001</v>
      </c>
    </row>
    <row r="13" spans="1:13" x14ac:dyDescent="0.25">
      <c r="A13">
        <v>393</v>
      </c>
      <c r="B13" t="s">
        <v>15</v>
      </c>
      <c r="C13" t="s">
        <v>14</v>
      </c>
      <c r="D13">
        <v>4</v>
      </c>
      <c r="E13">
        <v>2.2999999999999998</v>
      </c>
      <c r="F13">
        <v>1</v>
      </c>
      <c r="G13">
        <v>6</v>
      </c>
      <c r="H13">
        <v>71.45</v>
      </c>
      <c r="I13">
        <v>4.4800000000000004</v>
      </c>
      <c r="J13">
        <v>12</v>
      </c>
      <c r="K13">
        <v>0</v>
      </c>
      <c r="L13">
        <v>0.27</v>
      </c>
      <c r="M13">
        <v>14.29</v>
      </c>
    </row>
    <row r="14" spans="1:13" x14ac:dyDescent="0.25">
      <c r="A14">
        <v>394</v>
      </c>
      <c r="B14" t="s">
        <v>13</v>
      </c>
      <c r="C14" t="s">
        <v>14</v>
      </c>
      <c r="D14">
        <v>8</v>
      </c>
      <c r="E14">
        <v>5.8</v>
      </c>
      <c r="F14">
        <v>1</v>
      </c>
      <c r="G14">
        <v>10</v>
      </c>
      <c r="H14">
        <v>88.83</v>
      </c>
      <c r="I14">
        <v>5.69</v>
      </c>
      <c r="J14">
        <v>12</v>
      </c>
      <c r="K14">
        <v>0</v>
      </c>
      <c r="L14">
        <v>0.4</v>
      </c>
      <c r="M14">
        <v>9.8699999999999992</v>
      </c>
    </row>
    <row r="15" spans="1:13" x14ac:dyDescent="0.25">
      <c r="A15">
        <v>395</v>
      </c>
      <c r="B15" t="s">
        <v>17</v>
      </c>
      <c r="C15" t="s">
        <v>14</v>
      </c>
      <c r="D15">
        <v>3</v>
      </c>
      <c r="E15">
        <v>2.2400000000000002</v>
      </c>
      <c r="F15">
        <v>1</v>
      </c>
      <c r="G15">
        <v>5</v>
      </c>
      <c r="H15">
        <v>70.89</v>
      </c>
      <c r="I15">
        <v>3.9</v>
      </c>
      <c r="J15">
        <v>12</v>
      </c>
      <c r="K15">
        <v>0</v>
      </c>
      <c r="L15">
        <v>0.21</v>
      </c>
      <c r="M15">
        <v>17.722999999999999</v>
      </c>
    </row>
    <row r="16" spans="1:13" x14ac:dyDescent="0.25">
      <c r="A16">
        <v>396</v>
      </c>
      <c r="B16" t="s">
        <v>15</v>
      </c>
      <c r="C16" t="s">
        <v>14</v>
      </c>
      <c r="D16">
        <v>34</v>
      </c>
      <c r="E16">
        <v>6.3</v>
      </c>
      <c r="F16">
        <v>2</v>
      </c>
      <c r="G16">
        <v>38</v>
      </c>
      <c r="H16">
        <v>292.76</v>
      </c>
      <c r="I16">
        <v>21.14</v>
      </c>
      <c r="J16">
        <v>12</v>
      </c>
      <c r="K16">
        <v>0</v>
      </c>
      <c r="L16">
        <v>0.77</v>
      </c>
      <c r="M16">
        <v>7.9119999999999999</v>
      </c>
    </row>
    <row r="17" spans="1:13" x14ac:dyDescent="0.25">
      <c r="A17">
        <v>397</v>
      </c>
      <c r="B17" t="s">
        <v>19</v>
      </c>
      <c r="C17" t="s">
        <v>14</v>
      </c>
      <c r="D17">
        <v>150</v>
      </c>
      <c r="E17">
        <v>7.5</v>
      </c>
      <c r="F17">
        <v>6</v>
      </c>
      <c r="G17">
        <v>162</v>
      </c>
      <c r="H17">
        <v>778.26</v>
      </c>
      <c r="I17">
        <v>72.11</v>
      </c>
      <c r="J17">
        <v>12</v>
      </c>
      <c r="K17">
        <v>0</v>
      </c>
      <c r="L17">
        <v>0.88666666666666705</v>
      </c>
      <c r="M17">
        <v>4.8339999999999996</v>
      </c>
    </row>
    <row r="18" spans="1:13" x14ac:dyDescent="0.25">
      <c r="A18">
        <v>398</v>
      </c>
      <c r="B18" t="s">
        <v>13</v>
      </c>
      <c r="C18" t="s">
        <v>14</v>
      </c>
      <c r="D18">
        <v>34</v>
      </c>
      <c r="E18">
        <v>5.51</v>
      </c>
      <c r="F18">
        <v>2</v>
      </c>
      <c r="G18">
        <v>38</v>
      </c>
      <c r="H18">
        <v>292.54000000000002</v>
      </c>
      <c r="I18">
        <v>21.72</v>
      </c>
      <c r="J18">
        <v>12</v>
      </c>
      <c r="K18">
        <v>0</v>
      </c>
      <c r="L18">
        <v>0.79</v>
      </c>
      <c r="M18">
        <v>7.9059999999999997</v>
      </c>
    </row>
    <row r="19" spans="1:13" x14ac:dyDescent="0.25">
      <c r="A19">
        <v>399</v>
      </c>
      <c r="B19" t="s">
        <v>17</v>
      </c>
      <c r="C19" t="s">
        <v>14</v>
      </c>
      <c r="D19">
        <v>34</v>
      </c>
      <c r="E19">
        <v>5.52</v>
      </c>
      <c r="F19">
        <v>2</v>
      </c>
      <c r="G19">
        <v>38</v>
      </c>
      <c r="H19">
        <v>292.76</v>
      </c>
      <c r="I19">
        <v>22.06</v>
      </c>
      <c r="J19">
        <v>12</v>
      </c>
      <c r="K19">
        <v>0</v>
      </c>
      <c r="L19">
        <v>0.80500000000000005</v>
      </c>
      <c r="M19">
        <v>7.9119999999999999</v>
      </c>
    </row>
    <row r="20" spans="1:13" x14ac:dyDescent="0.25">
      <c r="A20">
        <v>400</v>
      </c>
      <c r="B20" t="s">
        <v>20</v>
      </c>
      <c r="C20" t="s">
        <v>14</v>
      </c>
      <c r="D20">
        <v>104</v>
      </c>
      <c r="E20">
        <v>6.27</v>
      </c>
      <c r="F20">
        <v>5</v>
      </c>
      <c r="G20">
        <v>114</v>
      </c>
      <c r="H20">
        <v>570.78</v>
      </c>
      <c r="I20">
        <v>51.38</v>
      </c>
      <c r="J20">
        <v>12</v>
      </c>
      <c r="K20">
        <v>0</v>
      </c>
      <c r="L20">
        <v>0.75800000000000001</v>
      </c>
      <c r="M20">
        <v>5.0510000000000002</v>
      </c>
    </row>
    <row r="21" spans="1:13" x14ac:dyDescent="0.25">
      <c r="A21">
        <v>401</v>
      </c>
      <c r="B21" t="s">
        <v>15</v>
      </c>
      <c r="C21" t="s">
        <v>14</v>
      </c>
      <c r="D21">
        <v>17</v>
      </c>
      <c r="E21">
        <v>5.73</v>
      </c>
      <c r="F21">
        <v>1</v>
      </c>
      <c r="G21">
        <v>19</v>
      </c>
      <c r="H21">
        <v>104.94</v>
      </c>
      <c r="I21">
        <v>8.99</v>
      </c>
      <c r="J21">
        <v>12</v>
      </c>
      <c r="K21">
        <v>0</v>
      </c>
      <c r="L21">
        <v>0.65</v>
      </c>
      <c r="M21">
        <v>5.83</v>
      </c>
    </row>
    <row r="22" spans="1:13" x14ac:dyDescent="0.25">
      <c r="A22">
        <v>402</v>
      </c>
      <c r="B22" t="s">
        <v>16</v>
      </c>
      <c r="C22" t="s">
        <v>14</v>
      </c>
      <c r="D22">
        <v>15</v>
      </c>
      <c r="E22">
        <v>5.73</v>
      </c>
      <c r="F22">
        <v>1</v>
      </c>
      <c r="G22">
        <v>17</v>
      </c>
      <c r="H22">
        <v>129.86000000000001</v>
      </c>
      <c r="I22">
        <v>12.48</v>
      </c>
      <c r="J22">
        <v>12</v>
      </c>
      <c r="K22">
        <v>0</v>
      </c>
      <c r="L22">
        <v>0.95</v>
      </c>
      <c r="M22">
        <v>8.1159999999999997</v>
      </c>
    </row>
    <row r="23" spans="1:13" x14ac:dyDescent="0.25">
      <c r="A23">
        <v>403</v>
      </c>
      <c r="B23" t="s">
        <v>13</v>
      </c>
      <c r="C23" t="s">
        <v>14</v>
      </c>
      <c r="D23">
        <v>25</v>
      </c>
      <c r="E23">
        <v>5.43</v>
      </c>
      <c r="F23">
        <v>2</v>
      </c>
      <c r="G23">
        <v>29</v>
      </c>
      <c r="H23">
        <v>162.88</v>
      </c>
      <c r="I23">
        <v>18.37</v>
      </c>
      <c r="J23">
        <v>12</v>
      </c>
      <c r="K23">
        <v>0</v>
      </c>
      <c r="L23">
        <v>0.71</v>
      </c>
      <c r="M23">
        <v>5.8170000000000002</v>
      </c>
    </row>
    <row r="24" spans="1:13" x14ac:dyDescent="0.25">
      <c r="A24">
        <v>404</v>
      </c>
      <c r="B24" t="s">
        <v>17</v>
      </c>
      <c r="C24" t="s">
        <v>14</v>
      </c>
      <c r="D24">
        <v>17</v>
      </c>
      <c r="E24">
        <v>6.5</v>
      </c>
      <c r="F24">
        <v>1</v>
      </c>
      <c r="G24">
        <v>19</v>
      </c>
      <c r="H24">
        <v>107.37</v>
      </c>
      <c r="I24">
        <v>8.85</v>
      </c>
      <c r="J24">
        <v>12</v>
      </c>
      <c r="K24">
        <v>0</v>
      </c>
      <c r="L24">
        <v>0.65</v>
      </c>
      <c r="M24">
        <v>5.9649999999999999</v>
      </c>
    </row>
    <row r="25" spans="1:13" x14ac:dyDescent="0.25">
      <c r="A25">
        <v>405</v>
      </c>
      <c r="B25" t="s">
        <v>18</v>
      </c>
      <c r="C25" t="s">
        <v>14</v>
      </c>
      <c r="D25">
        <v>1</v>
      </c>
      <c r="E25">
        <v>1.58</v>
      </c>
      <c r="F25">
        <v>1</v>
      </c>
      <c r="G25">
        <v>3</v>
      </c>
      <c r="H25">
        <v>35.369999999999997</v>
      </c>
      <c r="I25">
        <v>1.61</v>
      </c>
      <c r="J25">
        <v>12</v>
      </c>
      <c r="K25">
        <v>0</v>
      </c>
      <c r="L25">
        <v>0.01</v>
      </c>
      <c r="M25">
        <v>17.684999999999999</v>
      </c>
    </row>
    <row r="26" spans="1:13" x14ac:dyDescent="0.25">
      <c r="A26">
        <v>406</v>
      </c>
      <c r="B26" t="s">
        <v>16</v>
      </c>
      <c r="C26" t="s">
        <v>14</v>
      </c>
      <c r="D26">
        <v>2</v>
      </c>
      <c r="E26">
        <v>1.75</v>
      </c>
      <c r="F26">
        <v>1</v>
      </c>
      <c r="G26">
        <v>4</v>
      </c>
      <c r="H26">
        <v>69.67</v>
      </c>
      <c r="I26">
        <v>4.1100000000000003</v>
      </c>
      <c r="J26">
        <v>12</v>
      </c>
      <c r="K26">
        <v>0</v>
      </c>
      <c r="L26">
        <v>0.2</v>
      </c>
      <c r="M26">
        <v>23.222999999999999</v>
      </c>
    </row>
    <row r="27" spans="1:13" x14ac:dyDescent="0.25">
      <c r="A27">
        <v>407</v>
      </c>
      <c r="B27" t="s">
        <v>13</v>
      </c>
      <c r="C27" t="s">
        <v>14</v>
      </c>
      <c r="D27">
        <v>17</v>
      </c>
      <c r="E27">
        <v>5.86</v>
      </c>
      <c r="F27">
        <v>2</v>
      </c>
      <c r="G27">
        <v>21</v>
      </c>
      <c r="H27">
        <v>121.89</v>
      </c>
      <c r="I27">
        <v>13.65</v>
      </c>
      <c r="J27">
        <v>12</v>
      </c>
      <c r="K27">
        <v>0</v>
      </c>
      <c r="L27">
        <v>0.54</v>
      </c>
      <c r="M27">
        <v>6.0949999999999998</v>
      </c>
    </row>
    <row r="28" spans="1:13" x14ac:dyDescent="0.25">
      <c r="A28">
        <v>408</v>
      </c>
      <c r="B28" t="s">
        <v>17</v>
      </c>
      <c r="C28" t="s">
        <v>14</v>
      </c>
      <c r="D28">
        <v>9</v>
      </c>
      <c r="E28">
        <v>5.48</v>
      </c>
      <c r="F28">
        <v>2</v>
      </c>
      <c r="G28">
        <v>13</v>
      </c>
      <c r="H28">
        <v>69.430000000000007</v>
      </c>
      <c r="I28">
        <v>12.67</v>
      </c>
      <c r="J28">
        <v>12</v>
      </c>
      <c r="K28">
        <v>0</v>
      </c>
      <c r="L28">
        <v>0.48</v>
      </c>
      <c r="M28">
        <v>5.7859999999999996</v>
      </c>
    </row>
    <row r="29" spans="1:13" x14ac:dyDescent="0.25">
      <c r="A29">
        <v>409</v>
      </c>
      <c r="B29" t="s">
        <v>18</v>
      </c>
      <c r="C29" t="s">
        <v>14</v>
      </c>
      <c r="D29">
        <v>4</v>
      </c>
      <c r="E29">
        <v>1.42</v>
      </c>
      <c r="F29">
        <v>1</v>
      </c>
      <c r="G29">
        <v>6</v>
      </c>
      <c r="H29">
        <v>74.69</v>
      </c>
      <c r="I29">
        <v>5.68</v>
      </c>
      <c r="J29">
        <v>12</v>
      </c>
      <c r="K29">
        <v>0</v>
      </c>
      <c r="L29">
        <v>0.36</v>
      </c>
      <c r="M29">
        <v>14.938000000000001</v>
      </c>
    </row>
    <row r="30" spans="1:13" x14ac:dyDescent="0.25">
      <c r="A30">
        <v>410</v>
      </c>
      <c r="B30" t="s">
        <v>15</v>
      </c>
      <c r="C30" t="s">
        <v>14</v>
      </c>
      <c r="D30">
        <v>5</v>
      </c>
      <c r="E30">
        <v>1.76</v>
      </c>
      <c r="F30">
        <v>1</v>
      </c>
      <c r="G30">
        <v>7</v>
      </c>
      <c r="H30">
        <v>71.41</v>
      </c>
      <c r="I30">
        <v>4.71</v>
      </c>
      <c r="J30">
        <v>12</v>
      </c>
      <c r="K30">
        <v>0</v>
      </c>
      <c r="L30">
        <v>0.35</v>
      </c>
      <c r="M30">
        <v>11.901999999999999</v>
      </c>
    </row>
    <row r="31" spans="1:13" x14ac:dyDescent="0.25">
      <c r="A31">
        <v>411</v>
      </c>
      <c r="B31" t="s">
        <v>13</v>
      </c>
      <c r="C31" t="s">
        <v>14</v>
      </c>
      <c r="D31">
        <v>4</v>
      </c>
      <c r="E31">
        <v>1.69</v>
      </c>
      <c r="F31">
        <v>1</v>
      </c>
      <c r="G31">
        <v>6</v>
      </c>
      <c r="H31">
        <v>55.27</v>
      </c>
      <c r="I31">
        <v>3.59</v>
      </c>
      <c r="J31">
        <v>12</v>
      </c>
      <c r="K31">
        <v>0</v>
      </c>
      <c r="L31">
        <v>0.2</v>
      </c>
      <c r="M31">
        <v>11.054</v>
      </c>
    </row>
    <row r="32" spans="1:13" x14ac:dyDescent="0.25">
      <c r="A32">
        <v>412</v>
      </c>
      <c r="B32" t="s">
        <v>17</v>
      </c>
      <c r="C32" t="s">
        <v>14</v>
      </c>
      <c r="D32">
        <v>4</v>
      </c>
      <c r="E32">
        <v>2.1</v>
      </c>
      <c r="F32">
        <v>1</v>
      </c>
      <c r="G32">
        <v>6</v>
      </c>
      <c r="H32">
        <v>52.62</v>
      </c>
      <c r="I32">
        <v>3.78</v>
      </c>
      <c r="J32">
        <v>12</v>
      </c>
      <c r="K32">
        <v>0</v>
      </c>
      <c r="L32">
        <v>0.28000000000000003</v>
      </c>
      <c r="M32">
        <v>10.523999999999999</v>
      </c>
    </row>
    <row r="33" spans="1:13" x14ac:dyDescent="0.25">
      <c r="A33">
        <v>413</v>
      </c>
      <c r="B33" t="s">
        <v>13</v>
      </c>
      <c r="C33" t="s">
        <v>14</v>
      </c>
      <c r="D33">
        <v>1</v>
      </c>
      <c r="E33">
        <v>2.74</v>
      </c>
      <c r="F33">
        <v>1</v>
      </c>
      <c r="G33">
        <v>3</v>
      </c>
      <c r="H33">
        <v>29.23</v>
      </c>
      <c r="I33">
        <v>2.1</v>
      </c>
      <c r="J33">
        <v>12</v>
      </c>
      <c r="K33">
        <v>0</v>
      </c>
      <c r="L33">
        <v>0.08</v>
      </c>
      <c r="M33">
        <v>14.615</v>
      </c>
    </row>
    <row r="34" spans="1:13" x14ac:dyDescent="0.25">
      <c r="A34">
        <v>414</v>
      </c>
      <c r="B34" t="s">
        <v>13</v>
      </c>
      <c r="C34" t="s">
        <v>14</v>
      </c>
      <c r="D34">
        <v>27</v>
      </c>
      <c r="E34">
        <v>6.76</v>
      </c>
      <c r="F34">
        <v>2</v>
      </c>
      <c r="G34">
        <v>31</v>
      </c>
      <c r="H34">
        <v>159.72</v>
      </c>
      <c r="I34">
        <v>13.72</v>
      </c>
      <c r="J34">
        <v>12</v>
      </c>
      <c r="K34">
        <v>0</v>
      </c>
      <c r="L34">
        <v>0.51500000000000001</v>
      </c>
      <c r="M34">
        <v>5.3239999999999998</v>
      </c>
    </row>
    <row r="35" spans="1:13" x14ac:dyDescent="0.25">
      <c r="A35">
        <v>415</v>
      </c>
      <c r="B35" t="s">
        <v>15</v>
      </c>
      <c r="C35" t="s">
        <v>14</v>
      </c>
      <c r="D35">
        <v>114</v>
      </c>
      <c r="E35">
        <v>7.09</v>
      </c>
      <c r="F35">
        <v>5</v>
      </c>
      <c r="G35">
        <v>124</v>
      </c>
      <c r="H35">
        <v>424.48</v>
      </c>
      <c r="I35">
        <v>50.47</v>
      </c>
      <c r="J35">
        <v>12</v>
      </c>
      <c r="K35">
        <v>0</v>
      </c>
      <c r="L35">
        <v>0.79</v>
      </c>
      <c r="M35">
        <v>3.4510000000000001</v>
      </c>
    </row>
    <row r="36" spans="1:13" x14ac:dyDescent="0.25">
      <c r="A36">
        <v>416</v>
      </c>
      <c r="B36" t="s">
        <v>13</v>
      </c>
      <c r="C36" t="s">
        <v>14</v>
      </c>
      <c r="D36">
        <v>10</v>
      </c>
      <c r="E36">
        <v>6.2</v>
      </c>
      <c r="F36">
        <v>1</v>
      </c>
      <c r="G36">
        <v>12</v>
      </c>
      <c r="H36">
        <v>94.17</v>
      </c>
      <c r="I36">
        <v>8.59</v>
      </c>
      <c r="J36">
        <v>12</v>
      </c>
      <c r="K36">
        <v>0</v>
      </c>
      <c r="L36">
        <v>0.66</v>
      </c>
      <c r="M36">
        <v>8.5609999999999999</v>
      </c>
    </row>
    <row r="37" spans="1:13" x14ac:dyDescent="0.25">
      <c r="A37">
        <v>417</v>
      </c>
      <c r="B37" t="s">
        <v>17</v>
      </c>
      <c r="C37" t="s">
        <v>14</v>
      </c>
      <c r="D37">
        <v>107</v>
      </c>
      <c r="E37">
        <v>6.98</v>
      </c>
      <c r="F37">
        <v>4</v>
      </c>
      <c r="G37">
        <v>115</v>
      </c>
      <c r="H37">
        <v>415.81</v>
      </c>
      <c r="I37">
        <v>49.69</v>
      </c>
      <c r="J37">
        <v>12</v>
      </c>
      <c r="K37">
        <v>0</v>
      </c>
      <c r="L37">
        <v>0.97750000000000004</v>
      </c>
      <c r="M37">
        <v>3.6469999999999998</v>
      </c>
    </row>
    <row r="38" spans="1:13" x14ac:dyDescent="0.25">
      <c r="A38">
        <v>418</v>
      </c>
      <c r="B38" t="s">
        <v>15</v>
      </c>
      <c r="C38" t="s">
        <v>14</v>
      </c>
      <c r="D38">
        <v>42</v>
      </c>
      <c r="E38">
        <v>6.24</v>
      </c>
      <c r="F38">
        <v>5</v>
      </c>
      <c r="G38">
        <v>52</v>
      </c>
      <c r="H38">
        <v>234.71</v>
      </c>
      <c r="I38">
        <v>57.37</v>
      </c>
      <c r="J38">
        <v>12</v>
      </c>
      <c r="K38">
        <v>0</v>
      </c>
      <c r="L38">
        <v>0.876</v>
      </c>
      <c r="M38">
        <v>4.6020000000000003</v>
      </c>
    </row>
    <row r="39" spans="1:13" x14ac:dyDescent="0.25">
      <c r="A39">
        <v>419</v>
      </c>
      <c r="B39" t="s">
        <v>16</v>
      </c>
      <c r="C39" t="s">
        <v>14</v>
      </c>
      <c r="D39">
        <v>69</v>
      </c>
      <c r="E39">
        <v>5.79</v>
      </c>
      <c r="F39">
        <v>6</v>
      </c>
      <c r="G39">
        <v>81</v>
      </c>
      <c r="H39">
        <v>301.25</v>
      </c>
      <c r="I39">
        <v>69.510000000000005</v>
      </c>
      <c r="J39">
        <v>12</v>
      </c>
      <c r="K39">
        <v>0</v>
      </c>
      <c r="L39">
        <v>0.875</v>
      </c>
      <c r="M39">
        <v>3.766</v>
      </c>
    </row>
    <row r="40" spans="1:13" x14ac:dyDescent="0.25">
      <c r="A40">
        <v>420</v>
      </c>
      <c r="B40" t="s">
        <v>13</v>
      </c>
      <c r="C40" t="s">
        <v>14</v>
      </c>
      <c r="D40">
        <v>34</v>
      </c>
      <c r="E40">
        <v>5.44</v>
      </c>
      <c r="F40">
        <v>3</v>
      </c>
      <c r="G40">
        <v>40</v>
      </c>
      <c r="H40">
        <v>225.06</v>
      </c>
      <c r="I40">
        <v>34.67</v>
      </c>
      <c r="J40">
        <v>12</v>
      </c>
      <c r="K40">
        <v>0</v>
      </c>
      <c r="L40">
        <v>0.89</v>
      </c>
      <c r="M40">
        <v>5.7709999999999999</v>
      </c>
    </row>
    <row r="41" spans="1:13" x14ac:dyDescent="0.25">
      <c r="A41">
        <v>421</v>
      </c>
      <c r="B41" t="s">
        <v>17</v>
      </c>
      <c r="C41" t="s">
        <v>14</v>
      </c>
      <c r="D41">
        <v>42</v>
      </c>
      <c r="E41">
        <v>5.87</v>
      </c>
      <c r="F41">
        <v>5</v>
      </c>
      <c r="G41">
        <v>52</v>
      </c>
      <c r="H41">
        <v>241.5</v>
      </c>
      <c r="I41">
        <v>58.33</v>
      </c>
      <c r="J41">
        <v>12</v>
      </c>
      <c r="K41">
        <v>0</v>
      </c>
      <c r="L41">
        <v>0.88600000000000001</v>
      </c>
      <c r="M41">
        <v>4.7350000000000003</v>
      </c>
    </row>
    <row r="42" spans="1:13" x14ac:dyDescent="0.25">
      <c r="A42">
        <v>422</v>
      </c>
      <c r="B42" t="s">
        <v>18</v>
      </c>
      <c r="C42" t="s">
        <v>14</v>
      </c>
      <c r="D42">
        <v>51</v>
      </c>
      <c r="E42">
        <v>5.31</v>
      </c>
      <c r="F42">
        <v>5</v>
      </c>
      <c r="G42">
        <v>61</v>
      </c>
      <c r="H42">
        <v>301.77</v>
      </c>
      <c r="I42">
        <v>61.88</v>
      </c>
      <c r="J42">
        <v>12</v>
      </c>
      <c r="K42">
        <v>0</v>
      </c>
      <c r="L42">
        <v>0.93799999999999994</v>
      </c>
      <c r="M42">
        <v>5.03</v>
      </c>
    </row>
    <row r="43" spans="1:13" x14ac:dyDescent="0.25">
      <c r="A43">
        <v>423</v>
      </c>
      <c r="B43" t="s">
        <v>15</v>
      </c>
      <c r="C43" t="s">
        <v>14</v>
      </c>
      <c r="D43">
        <v>7</v>
      </c>
      <c r="E43">
        <v>5.6</v>
      </c>
      <c r="F43">
        <v>1</v>
      </c>
      <c r="G43">
        <v>9</v>
      </c>
      <c r="H43">
        <v>78.180000000000007</v>
      </c>
      <c r="I43">
        <v>5.04</v>
      </c>
      <c r="J43">
        <v>12</v>
      </c>
      <c r="K43">
        <v>0</v>
      </c>
      <c r="L43">
        <v>0.33</v>
      </c>
      <c r="M43">
        <v>9.7729999999999997</v>
      </c>
    </row>
    <row r="44" spans="1:13" x14ac:dyDescent="0.25">
      <c r="A44">
        <v>424</v>
      </c>
      <c r="B44" t="s">
        <v>17</v>
      </c>
      <c r="C44" t="s">
        <v>14</v>
      </c>
      <c r="D44">
        <v>28</v>
      </c>
      <c r="E44">
        <v>5.47</v>
      </c>
      <c r="F44">
        <v>2</v>
      </c>
      <c r="G44">
        <v>32</v>
      </c>
      <c r="H44">
        <v>173.6</v>
      </c>
      <c r="I44">
        <v>19.5</v>
      </c>
      <c r="J44">
        <v>12</v>
      </c>
      <c r="K44">
        <v>0</v>
      </c>
      <c r="L44">
        <v>0.73</v>
      </c>
      <c r="M44">
        <v>5.6</v>
      </c>
    </row>
    <row r="45" spans="1:13" x14ac:dyDescent="0.25">
      <c r="A45">
        <v>425</v>
      </c>
      <c r="B45" t="s">
        <v>15</v>
      </c>
      <c r="C45" t="s">
        <v>14</v>
      </c>
      <c r="D45">
        <v>25</v>
      </c>
      <c r="E45">
        <v>5.3</v>
      </c>
      <c r="F45">
        <v>2</v>
      </c>
      <c r="G45">
        <v>29</v>
      </c>
      <c r="H45">
        <v>187.03</v>
      </c>
      <c r="I45">
        <v>20.76</v>
      </c>
      <c r="J45">
        <v>12</v>
      </c>
      <c r="K45">
        <v>0</v>
      </c>
      <c r="L45">
        <v>0.78</v>
      </c>
      <c r="M45">
        <v>6.68</v>
      </c>
    </row>
    <row r="46" spans="1:13" x14ac:dyDescent="0.25">
      <c r="A46">
        <v>426</v>
      </c>
      <c r="B46" t="s">
        <v>16</v>
      </c>
      <c r="C46" t="s">
        <v>14</v>
      </c>
      <c r="D46">
        <v>24</v>
      </c>
      <c r="E46">
        <v>5.56</v>
      </c>
      <c r="F46">
        <v>2</v>
      </c>
      <c r="G46">
        <v>28</v>
      </c>
      <c r="H46">
        <v>188.1</v>
      </c>
      <c r="I46">
        <v>14.87</v>
      </c>
      <c r="J46">
        <v>12</v>
      </c>
      <c r="K46">
        <v>0</v>
      </c>
      <c r="L46">
        <v>0.54500000000000004</v>
      </c>
      <c r="M46">
        <v>6.9669999999999996</v>
      </c>
    </row>
    <row r="47" spans="1:13" x14ac:dyDescent="0.25">
      <c r="A47">
        <v>427</v>
      </c>
      <c r="B47" t="s">
        <v>19</v>
      </c>
      <c r="C47" t="s">
        <v>14</v>
      </c>
      <c r="D47">
        <v>1</v>
      </c>
      <c r="E47">
        <v>1.76</v>
      </c>
      <c r="F47">
        <v>1</v>
      </c>
      <c r="G47">
        <v>3</v>
      </c>
      <c r="H47">
        <v>31.43</v>
      </c>
      <c r="I47">
        <v>1.7</v>
      </c>
      <c r="J47">
        <v>12</v>
      </c>
      <c r="K47">
        <v>0</v>
      </c>
      <c r="L47">
        <v>0.01</v>
      </c>
      <c r="M47">
        <v>15.715</v>
      </c>
    </row>
    <row r="48" spans="1:13" x14ac:dyDescent="0.25">
      <c r="A48">
        <v>428</v>
      </c>
      <c r="B48" t="s">
        <v>17</v>
      </c>
      <c r="C48" t="s">
        <v>14</v>
      </c>
      <c r="D48">
        <v>25</v>
      </c>
      <c r="E48">
        <v>5.6</v>
      </c>
      <c r="F48">
        <v>2</v>
      </c>
      <c r="G48">
        <v>29</v>
      </c>
      <c r="H48">
        <v>169.93</v>
      </c>
      <c r="I48">
        <v>18.32</v>
      </c>
      <c r="J48">
        <v>12</v>
      </c>
      <c r="K48">
        <v>0</v>
      </c>
      <c r="L48">
        <v>0.71</v>
      </c>
      <c r="M48">
        <v>6.069</v>
      </c>
    </row>
    <row r="49" spans="1:13" x14ac:dyDescent="0.25">
      <c r="A49">
        <v>429</v>
      </c>
      <c r="B49" t="s">
        <v>18</v>
      </c>
      <c r="C49" t="s">
        <v>14</v>
      </c>
      <c r="D49">
        <v>27</v>
      </c>
      <c r="E49">
        <v>5.68</v>
      </c>
      <c r="F49">
        <v>2</v>
      </c>
      <c r="G49">
        <v>31</v>
      </c>
      <c r="H49">
        <v>151.12</v>
      </c>
      <c r="I49">
        <v>20.82</v>
      </c>
      <c r="J49">
        <v>12</v>
      </c>
      <c r="K49">
        <v>0</v>
      </c>
      <c r="L49">
        <v>0.80500000000000005</v>
      </c>
      <c r="M49">
        <v>5.0369999999999999</v>
      </c>
    </row>
    <row r="50" spans="1:13" x14ac:dyDescent="0.25">
      <c r="A50">
        <v>430</v>
      </c>
      <c r="B50" t="s">
        <v>20</v>
      </c>
      <c r="C50" t="s">
        <v>14</v>
      </c>
      <c r="D50">
        <v>11</v>
      </c>
      <c r="E50">
        <v>4.72</v>
      </c>
      <c r="F50">
        <v>1</v>
      </c>
      <c r="G50">
        <v>13</v>
      </c>
      <c r="H50">
        <v>123.24</v>
      </c>
      <c r="I50">
        <v>8.08</v>
      </c>
      <c r="J50">
        <v>12</v>
      </c>
      <c r="K50">
        <v>0</v>
      </c>
      <c r="L50">
        <v>0.59</v>
      </c>
      <c r="M50">
        <v>10.27</v>
      </c>
    </row>
    <row r="51" spans="1:13" x14ac:dyDescent="0.25">
      <c r="A51">
        <v>431</v>
      </c>
      <c r="B51" t="s">
        <v>15</v>
      </c>
      <c r="C51" t="s">
        <v>14</v>
      </c>
      <c r="D51">
        <v>5</v>
      </c>
      <c r="E51">
        <v>1.61</v>
      </c>
      <c r="F51">
        <v>1</v>
      </c>
      <c r="G51">
        <v>7</v>
      </c>
      <c r="H51">
        <v>109.34</v>
      </c>
      <c r="I51">
        <v>10.5</v>
      </c>
      <c r="J51">
        <v>12</v>
      </c>
      <c r="K51">
        <v>0</v>
      </c>
      <c r="L51">
        <v>0.82</v>
      </c>
      <c r="M51">
        <v>18.222999999999999</v>
      </c>
    </row>
    <row r="52" spans="1:13" x14ac:dyDescent="0.25">
      <c r="A52">
        <v>432</v>
      </c>
      <c r="B52" t="s">
        <v>16</v>
      </c>
      <c r="C52" t="s">
        <v>14</v>
      </c>
      <c r="D52">
        <v>1</v>
      </c>
      <c r="E52">
        <v>1.58</v>
      </c>
      <c r="F52">
        <v>1</v>
      </c>
      <c r="G52">
        <v>3</v>
      </c>
      <c r="H52">
        <v>56.55</v>
      </c>
      <c r="I52">
        <v>3.67</v>
      </c>
      <c r="J52">
        <v>12</v>
      </c>
      <c r="K52">
        <v>0</v>
      </c>
      <c r="L52">
        <v>0.11</v>
      </c>
      <c r="M52">
        <v>28.274999999999999</v>
      </c>
    </row>
    <row r="53" spans="1:13" x14ac:dyDescent="0.25">
      <c r="A53">
        <v>433</v>
      </c>
      <c r="B53" t="s">
        <v>19</v>
      </c>
      <c r="C53" t="s">
        <v>14</v>
      </c>
      <c r="D53">
        <v>1</v>
      </c>
      <c r="E53">
        <v>1.46</v>
      </c>
      <c r="F53">
        <v>1</v>
      </c>
      <c r="G53">
        <v>3</v>
      </c>
      <c r="H53">
        <v>31.47</v>
      </c>
      <c r="I53">
        <v>2.59</v>
      </c>
      <c r="J53">
        <v>12</v>
      </c>
      <c r="K53">
        <v>0</v>
      </c>
      <c r="L53">
        <v>0.11</v>
      </c>
      <c r="M53">
        <v>15.734999999999999</v>
      </c>
    </row>
    <row r="54" spans="1:13" x14ac:dyDescent="0.25">
      <c r="A54">
        <v>434</v>
      </c>
      <c r="B54" t="s">
        <v>13</v>
      </c>
      <c r="C54" t="s">
        <v>14</v>
      </c>
      <c r="D54">
        <v>5</v>
      </c>
      <c r="E54">
        <v>1.42</v>
      </c>
      <c r="F54">
        <v>1</v>
      </c>
      <c r="G54">
        <v>7</v>
      </c>
      <c r="H54">
        <v>73.040000000000006</v>
      </c>
      <c r="I54">
        <v>8.8699999999999992</v>
      </c>
      <c r="J54">
        <v>12</v>
      </c>
      <c r="K54">
        <v>0</v>
      </c>
      <c r="L54">
        <v>0.62</v>
      </c>
      <c r="M54">
        <v>12.173</v>
      </c>
    </row>
    <row r="55" spans="1:13" x14ac:dyDescent="0.25">
      <c r="A55">
        <v>435</v>
      </c>
      <c r="B55" t="s">
        <v>17</v>
      </c>
      <c r="C55" t="s">
        <v>14</v>
      </c>
      <c r="D55">
        <v>2</v>
      </c>
      <c r="E55">
        <v>1.55</v>
      </c>
      <c r="F55">
        <v>1</v>
      </c>
      <c r="G55">
        <v>4</v>
      </c>
      <c r="H55">
        <v>45.05</v>
      </c>
      <c r="I55">
        <v>4.7</v>
      </c>
      <c r="J55">
        <v>12</v>
      </c>
      <c r="K55">
        <v>0</v>
      </c>
      <c r="L55">
        <v>0.25</v>
      </c>
      <c r="M55">
        <v>15.016999999999999</v>
      </c>
    </row>
    <row r="56" spans="1:13" x14ac:dyDescent="0.25">
      <c r="A56">
        <v>436</v>
      </c>
      <c r="B56" t="s">
        <v>18</v>
      </c>
      <c r="C56" t="s">
        <v>14</v>
      </c>
      <c r="D56">
        <v>11</v>
      </c>
      <c r="E56">
        <v>4.93</v>
      </c>
      <c r="F56">
        <v>2</v>
      </c>
      <c r="G56">
        <v>15</v>
      </c>
      <c r="H56">
        <v>141.02000000000001</v>
      </c>
      <c r="I56">
        <v>18.739999999999998</v>
      </c>
      <c r="J56">
        <v>12</v>
      </c>
      <c r="K56">
        <v>0</v>
      </c>
      <c r="L56">
        <v>0.70499999999999996</v>
      </c>
      <c r="M56">
        <v>10.073</v>
      </c>
    </row>
    <row r="57" spans="1:13" x14ac:dyDescent="0.25">
      <c r="A57">
        <v>437</v>
      </c>
      <c r="B57" t="s">
        <v>20</v>
      </c>
      <c r="C57" t="s">
        <v>14</v>
      </c>
      <c r="D57">
        <v>3</v>
      </c>
      <c r="E57">
        <v>1.57</v>
      </c>
      <c r="F57">
        <v>1</v>
      </c>
      <c r="G57">
        <v>5</v>
      </c>
      <c r="H57">
        <v>57.91</v>
      </c>
      <c r="I57">
        <v>6.55</v>
      </c>
      <c r="J57">
        <v>12</v>
      </c>
      <c r="K57">
        <v>0</v>
      </c>
      <c r="L57">
        <v>0.44</v>
      </c>
      <c r="M57">
        <v>14.478</v>
      </c>
    </row>
    <row r="58" spans="1:13" x14ac:dyDescent="0.25">
      <c r="A58">
        <v>438</v>
      </c>
      <c r="B58" t="s">
        <v>15</v>
      </c>
      <c r="C58" t="s">
        <v>14</v>
      </c>
      <c r="D58">
        <v>20</v>
      </c>
      <c r="E58">
        <v>5.7</v>
      </c>
      <c r="F58">
        <v>2</v>
      </c>
      <c r="G58">
        <v>24</v>
      </c>
      <c r="H58">
        <v>146.77000000000001</v>
      </c>
      <c r="I58">
        <v>14.27</v>
      </c>
      <c r="J58">
        <v>12</v>
      </c>
      <c r="K58">
        <v>0</v>
      </c>
      <c r="L58">
        <v>0.53</v>
      </c>
      <c r="M58">
        <v>6.3810000000000002</v>
      </c>
    </row>
    <row r="59" spans="1:13" x14ac:dyDescent="0.25">
      <c r="A59">
        <v>439</v>
      </c>
      <c r="B59" t="s">
        <v>16</v>
      </c>
      <c r="C59" t="s">
        <v>14</v>
      </c>
      <c r="D59">
        <v>4</v>
      </c>
      <c r="E59">
        <v>1.58</v>
      </c>
      <c r="F59">
        <v>1</v>
      </c>
      <c r="G59">
        <v>6</v>
      </c>
      <c r="H59">
        <v>46.66</v>
      </c>
      <c r="I59">
        <v>3.2</v>
      </c>
      <c r="J59">
        <v>12</v>
      </c>
      <c r="K59">
        <v>0</v>
      </c>
      <c r="L59">
        <v>0.14000000000000001</v>
      </c>
      <c r="M59">
        <v>9.3320000000000007</v>
      </c>
    </row>
    <row r="60" spans="1:13" x14ac:dyDescent="0.25">
      <c r="A60">
        <v>440</v>
      </c>
      <c r="B60" t="s">
        <v>13</v>
      </c>
      <c r="C60" t="s">
        <v>14</v>
      </c>
      <c r="D60">
        <v>1</v>
      </c>
      <c r="E60">
        <v>1.48</v>
      </c>
      <c r="F60">
        <v>1</v>
      </c>
      <c r="G60">
        <v>3</v>
      </c>
      <c r="H60">
        <v>79.239999999999995</v>
      </c>
      <c r="I60">
        <v>3.22</v>
      </c>
      <c r="J60">
        <v>12</v>
      </c>
      <c r="K60">
        <v>0</v>
      </c>
      <c r="L60">
        <v>0.06</v>
      </c>
      <c r="M60">
        <v>39.619999999999997</v>
      </c>
    </row>
    <row r="61" spans="1:13" x14ac:dyDescent="0.25">
      <c r="A61">
        <v>441</v>
      </c>
      <c r="B61" t="s">
        <v>17</v>
      </c>
      <c r="C61" t="s">
        <v>14</v>
      </c>
      <c r="D61">
        <v>20</v>
      </c>
      <c r="E61">
        <v>5.43</v>
      </c>
      <c r="F61">
        <v>2</v>
      </c>
      <c r="G61">
        <v>24</v>
      </c>
      <c r="H61">
        <v>143.72999999999999</v>
      </c>
      <c r="I61">
        <v>16.03</v>
      </c>
      <c r="J61">
        <v>12</v>
      </c>
      <c r="K61">
        <v>0</v>
      </c>
      <c r="L61">
        <v>0.62</v>
      </c>
      <c r="M61">
        <v>6.2489999999999997</v>
      </c>
    </row>
    <row r="62" spans="1:13" x14ac:dyDescent="0.25">
      <c r="A62">
        <v>442</v>
      </c>
      <c r="B62" t="s">
        <v>15</v>
      </c>
      <c r="C62" t="s">
        <v>14</v>
      </c>
      <c r="D62">
        <v>27</v>
      </c>
      <c r="E62">
        <v>6.17</v>
      </c>
      <c r="F62">
        <v>2</v>
      </c>
      <c r="G62">
        <v>31</v>
      </c>
      <c r="H62">
        <v>262.79000000000002</v>
      </c>
      <c r="I62">
        <v>15.64</v>
      </c>
      <c r="J62">
        <v>12</v>
      </c>
      <c r="K62">
        <v>0</v>
      </c>
      <c r="L62">
        <v>0.54</v>
      </c>
      <c r="M62">
        <v>8.76</v>
      </c>
    </row>
    <row r="63" spans="1:13" x14ac:dyDescent="0.25">
      <c r="A63">
        <v>443</v>
      </c>
      <c r="B63" t="s">
        <v>16</v>
      </c>
      <c r="C63" t="s">
        <v>14</v>
      </c>
      <c r="D63">
        <v>1</v>
      </c>
      <c r="E63">
        <v>1.47</v>
      </c>
      <c r="F63">
        <v>1</v>
      </c>
      <c r="G63">
        <v>3</v>
      </c>
      <c r="H63">
        <v>46.21</v>
      </c>
      <c r="I63">
        <v>1.08</v>
      </c>
      <c r="J63">
        <v>12</v>
      </c>
      <c r="K63">
        <v>0</v>
      </c>
      <c r="L63">
        <v>0.01</v>
      </c>
      <c r="M63">
        <v>23.105</v>
      </c>
    </row>
    <row r="64" spans="1:13" x14ac:dyDescent="0.25">
      <c r="A64">
        <v>444</v>
      </c>
      <c r="B64" t="s">
        <v>13</v>
      </c>
      <c r="C64" t="s">
        <v>14</v>
      </c>
      <c r="D64">
        <v>7</v>
      </c>
      <c r="E64">
        <v>4.7300000000000004</v>
      </c>
      <c r="F64">
        <v>1</v>
      </c>
      <c r="G64">
        <v>9</v>
      </c>
      <c r="H64">
        <v>110.84</v>
      </c>
      <c r="I64">
        <v>4.6399999999999997</v>
      </c>
      <c r="J64">
        <v>12</v>
      </c>
      <c r="K64">
        <v>0</v>
      </c>
      <c r="L64">
        <v>0.26</v>
      </c>
      <c r="M64">
        <v>13.855</v>
      </c>
    </row>
    <row r="65" spans="1:13" x14ac:dyDescent="0.25">
      <c r="A65">
        <v>445</v>
      </c>
      <c r="B65" t="s">
        <v>17</v>
      </c>
      <c r="C65" t="s">
        <v>14</v>
      </c>
      <c r="D65">
        <v>16</v>
      </c>
      <c r="E65">
        <v>5.8</v>
      </c>
      <c r="F65">
        <v>1</v>
      </c>
      <c r="G65">
        <v>18</v>
      </c>
      <c r="H65">
        <v>152.77000000000001</v>
      </c>
      <c r="I65">
        <v>9.49</v>
      </c>
      <c r="J65">
        <v>12</v>
      </c>
      <c r="K65">
        <v>0</v>
      </c>
      <c r="L65">
        <v>0.69</v>
      </c>
      <c r="M65">
        <v>8.9860000000000007</v>
      </c>
    </row>
    <row r="66" spans="1:13" x14ac:dyDescent="0.25">
      <c r="A66">
        <v>446</v>
      </c>
      <c r="B66" t="s">
        <v>16</v>
      </c>
      <c r="C66" t="s">
        <v>14</v>
      </c>
      <c r="D66">
        <v>16</v>
      </c>
      <c r="E66">
        <v>5.53</v>
      </c>
      <c r="F66">
        <v>2</v>
      </c>
      <c r="G66">
        <v>20</v>
      </c>
      <c r="H66">
        <v>90.14</v>
      </c>
      <c r="I66">
        <v>20.88</v>
      </c>
      <c r="J66">
        <v>12</v>
      </c>
      <c r="K66">
        <v>0</v>
      </c>
      <c r="L66">
        <v>0.83499999999999996</v>
      </c>
      <c r="M66">
        <v>4.7439999999999998</v>
      </c>
    </row>
    <row r="67" spans="1:13" x14ac:dyDescent="0.25">
      <c r="A67">
        <v>447</v>
      </c>
      <c r="B67" t="s">
        <v>13</v>
      </c>
      <c r="C67" t="s">
        <v>14</v>
      </c>
      <c r="D67">
        <v>38</v>
      </c>
      <c r="E67">
        <v>5.58</v>
      </c>
      <c r="F67">
        <v>4</v>
      </c>
      <c r="G67">
        <v>46</v>
      </c>
      <c r="H67">
        <v>205.13</v>
      </c>
      <c r="I67">
        <v>44.3</v>
      </c>
      <c r="J67">
        <v>12</v>
      </c>
      <c r="K67">
        <v>0</v>
      </c>
      <c r="L67">
        <v>0.875</v>
      </c>
      <c r="M67">
        <v>4.5579999999999998</v>
      </c>
    </row>
    <row r="68" spans="1:13" x14ac:dyDescent="0.25">
      <c r="A68">
        <v>448</v>
      </c>
      <c r="B68" t="s">
        <v>18</v>
      </c>
      <c r="C68" t="s">
        <v>14</v>
      </c>
      <c r="D68">
        <v>19</v>
      </c>
      <c r="E68">
        <v>5.79</v>
      </c>
      <c r="F68">
        <v>2</v>
      </c>
      <c r="G68">
        <v>23</v>
      </c>
      <c r="H68">
        <v>122.78</v>
      </c>
      <c r="I68">
        <v>13.43</v>
      </c>
      <c r="J68">
        <v>12</v>
      </c>
      <c r="K68">
        <v>0</v>
      </c>
      <c r="L68">
        <v>0.505</v>
      </c>
      <c r="M68">
        <v>5.5810000000000004</v>
      </c>
    </row>
    <row r="69" spans="1:13" x14ac:dyDescent="0.25">
      <c r="A69">
        <v>449</v>
      </c>
      <c r="B69" t="s">
        <v>15</v>
      </c>
      <c r="C69" t="s">
        <v>14</v>
      </c>
      <c r="D69">
        <v>21</v>
      </c>
      <c r="E69">
        <v>5.53</v>
      </c>
      <c r="F69">
        <v>2</v>
      </c>
      <c r="G69">
        <v>25</v>
      </c>
      <c r="H69">
        <v>156.38999999999999</v>
      </c>
      <c r="I69">
        <v>23.19</v>
      </c>
      <c r="J69">
        <v>12</v>
      </c>
      <c r="K69">
        <v>0</v>
      </c>
      <c r="L69">
        <v>0.89500000000000002</v>
      </c>
      <c r="M69">
        <v>6.516</v>
      </c>
    </row>
    <row r="70" spans="1:13" x14ac:dyDescent="0.25">
      <c r="A70">
        <v>450</v>
      </c>
      <c r="B70" t="s">
        <v>16</v>
      </c>
      <c r="C70" t="s">
        <v>14</v>
      </c>
      <c r="D70">
        <v>63</v>
      </c>
      <c r="E70">
        <v>5.74</v>
      </c>
      <c r="F70">
        <v>6</v>
      </c>
      <c r="G70">
        <v>75</v>
      </c>
      <c r="H70">
        <v>319.20999999999998</v>
      </c>
      <c r="I70">
        <v>63.37</v>
      </c>
      <c r="J70">
        <v>12</v>
      </c>
      <c r="K70">
        <v>0</v>
      </c>
      <c r="L70">
        <v>0.81166666666666698</v>
      </c>
      <c r="M70">
        <v>4.3140000000000001</v>
      </c>
    </row>
    <row r="71" spans="1:13" x14ac:dyDescent="0.25">
      <c r="A71">
        <v>451</v>
      </c>
      <c r="B71" t="s">
        <v>13</v>
      </c>
      <c r="C71" t="s">
        <v>14</v>
      </c>
      <c r="D71">
        <v>6</v>
      </c>
      <c r="E71">
        <v>4.9000000000000004</v>
      </c>
      <c r="F71">
        <v>1</v>
      </c>
      <c r="G71">
        <v>8</v>
      </c>
      <c r="H71">
        <v>69.94</v>
      </c>
      <c r="I71">
        <v>8.74</v>
      </c>
      <c r="J71">
        <v>12</v>
      </c>
      <c r="K71">
        <v>0</v>
      </c>
      <c r="L71">
        <v>0.66</v>
      </c>
      <c r="M71">
        <v>9.9909999999999997</v>
      </c>
    </row>
    <row r="72" spans="1:13" x14ac:dyDescent="0.25">
      <c r="A72">
        <v>452</v>
      </c>
      <c r="B72" t="s">
        <v>17</v>
      </c>
      <c r="C72" t="s">
        <v>14</v>
      </c>
      <c r="D72">
        <v>21</v>
      </c>
      <c r="E72">
        <v>5.53</v>
      </c>
      <c r="F72">
        <v>2</v>
      </c>
      <c r="G72">
        <v>25</v>
      </c>
      <c r="H72">
        <v>151.68</v>
      </c>
      <c r="I72">
        <v>19.96</v>
      </c>
      <c r="J72">
        <v>12</v>
      </c>
      <c r="K72">
        <v>0</v>
      </c>
      <c r="L72">
        <v>0.78</v>
      </c>
      <c r="M72">
        <v>6.32</v>
      </c>
    </row>
    <row r="73" spans="1:13" x14ac:dyDescent="0.25">
      <c r="A73">
        <v>453</v>
      </c>
      <c r="B73" t="s">
        <v>18</v>
      </c>
      <c r="C73" t="s">
        <v>14</v>
      </c>
      <c r="D73">
        <v>53</v>
      </c>
      <c r="E73">
        <v>5.36</v>
      </c>
      <c r="F73">
        <v>5</v>
      </c>
      <c r="G73">
        <v>63</v>
      </c>
      <c r="H73">
        <v>335.9</v>
      </c>
      <c r="I73">
        <v>60.23</v>
      </c>
      <c r="J73">
        <v>12</v>
      </c>
      <c r="K73">
        <v>0</v>
      </c>
      <c r="L73">
        <v>0.91400000000000003</v>
      </c>
      <c r="M73">
        <v>5.4180000000000001</v>
      </c>
    </row>
    <row r="74" spans="1:13" x14ac:dyDescent="0.25">
      <c r="A74">
        <v>454</v>
      </c>
      <c r="B74" t="s">
        <v>15</v>
      </c>
      <c r="C74" t="s">
        <v>14</v>
      </c>
      <c r="D74">
        <v>16</v>
      </c>
      <c r="E74">
        <v>5.64</v>
      </c>
      <c r="F74">
        <v>1</v>
      </c>
      <c r="G74">
        <v>18</v>
      </c>
      <c r="H74">
        <v>181.76</v>
      </c>
      <c r="I74">
        <v>11.56</v>
      </c>
      <c r="J74">
        <v>12</v>
      </c>
      <c r="K74">
        <v>0</v>
      </c>
      <c r="L74">
        <v>0.94</v>
      </c>
      <c r="M74">
        <v>10.692</v>
      </c>
    </row>
    <row r="75" spans="1:13" x14ac:dyDescent="0.25">
      <c r="A75">
        <v>455</v>
      </c>
      <c r="B75" t="s">
        <v>13</v>
      </c>
      <c r="C75" t="s">
        <v>14</v>
      </c>
      <c r="D75">
        <v>10</v>
      </c>
      <c r="E75">
        <v>4.9400000000000004</v>
      </c>
      <c r="F75">
        <v>1</v>
      </c>
      <c r="G75">
        <v>12</v>
      </c>
      <c r="H75">
        <v>84.24</v>
      </c>
      <c r="I75">
        <v>6.12</v>
      </c>
      <c r="J75">
        <v>12</v>
      </c>
      <c r="K75">
        <v>0</v>
      </c>
      <c r="L75">
        <v>0.45</v>
      </c>
      <c r="M75">
        <v>7.6580000000000004</v>
      </c>
    </row>
    <row r="76" spans="1:13" x14ac:dyDescent="0.25">
      <c r="A76">
        <v>456</v>
      </c>
      <c r="B76" t="s">
        <v>17</v>
      </c>
      <c r="C76" t="s">
        <v>14</v>
      </c>
      <c r="D76">
        <v>17</v>
      </c>
      <c r="E76">
        <v>5.6</v>
      </c>
      <c r="F76">
        <v>1</v>
      </c>
      <c r="G76">
        <v>19</v>
      </c>
      <c r="H76">
        <v>115.54</v>
      </c>
      <c r="I76">
        <v>12.57</v>
      </c>
      <c r="J76">
        <v>12</v>
      </c>
      <c r="K76">
        <v>0</v>
      </c>
      <c r="L76">
        <v>0.96</v>
      </c>
      <c r="M76">
        <v>6.4189999999999996</v>
      </c>
    </row>
    <row r="77" spans="1:13" x14ac:dyDescent="0.25">
      <c r="A77">
        <v>457</v>
      </c>
      <c r="B77" t="s">
        <v>15</v>
      </c>
      <c r="C77" t="s">
        <v>14</v>
      </c>
      <c r="D77">
        <v>29</v>
      </c>
      <c r="E77">
        <v>5.65</v>
      </c>
      <c r="F77">
        <v>2</v>
      </c>
      <c r="G77">
        <v>33</v>
      </c>
      <c r="H77">
        <v>178.17</v>
      </c>
      <c r="I77">
        <v>14.19</v>
      </c>
      <c r="J77">
        <v>12</v>
      </c>
      <c r="K77">
        <v>0</v>
      </c>
      <c r="L77">
        <v>0.54</v>
      </c>
      <c r="M77">
        <v>5.5679999999999996</v>
      </c>
    </row>
    <row r="78" spans="1:13" x14ac:dyDescent="0.25">
      <c r="A78">
        <v>458</v>
      </c>
      <c r="B78" t="s">
        <v>13</v>
      </c>
      <c r="C78" t="s">
        <v>14</v>
      </c>
      <c r="D78">
        <v>19</v>
      </c>
      <c r="E78">
        <v>5.71</v>
      </c>
      <c r="F78">
        <v>1</v>
      </c>
      <c r="G78">
        <v>21</v>
      </c>
      <c r="H78">
        <v>111.53</v>
      </c>
      <c r="I78">
        <v>9.4499999999999993</v>
      </c>
      <c r="J78">
        <v>12</v>
      </c>
      <c r="K78">
        <v>0</v>
      </c>
      <c r="L78">
        <v>0.76</v>
      </c>
      <c r="M78">
        <v>5.577</v>
      </c>
    </row>
    <row r="79" spans="1:13" x14ac:dyDescent="0.25">
      <c r="A79">
        <v>459</v>
      </c>
      <c r="B79" t="s">
        <v>17</v>
      </c>
      <c r="C79" t="s">
        <v>14</v>
      </c>
      <c r="D79">
        <v>27</v>
      </c>
      <c r="E79">
        <v>5.56</v>
      </c>
      <c r="F79">
        <v>2</v>
      </c>
      <c r="G79">
        <v>31</v>
      </c>
      <c r="H79">
        <v>152.18</v>
      </c>
      <c r="I79">
        <v>14.62</v>
      </c>
      <c r="J79">
        <v>12</v>
      </c>
      <c r="K79">
        <v>0</v>
      </c>
      <c r="L79">
        <v>0.56499999999999995</v>
      </c>
      <c r="M79">
        <v>5.0730000000000004</v>
      </c>
    </row>
    <row r="80" spans="1:13" x14ac:dyDescent="0.25">
      <c r="A80">
        <v>460</v>
      </c>
      <c r="B80" t="s">
        <v>15</v>
      </c>
      <c r="C80" t="s">
        <v>14</v>
      </c>
      <c r="D80">
        <v>37</v>
      </c>
      <c r="E80">
        <v>5.37</v>
      </c>
      <c r="F80">
        <v>4</v>
      </c>
      <c r="G80">
        <v>45</v>
      </c>
      <c r="H80">
        <v>241.37</v>
      </c>
      <c r="I80">
        <v>47.03</v>
      </c>
      <c r="J80">
        <v>12</v>
      </c>
      <c r="K80">
        <v>0</v>
      </c>
      <c r="L80">
        <v>0.89500000000000002</v>
      </c>
      <c r="M80">
        <v>5.4859999999999998</v>
      </c>
    </row>
    <row r="81" spans="1:13" x14ac:dyDescent="0.25">
      <c r="A81">
        <v>461</v>
      </c>
      <c r="B81" t="s">
        <v>17</v>
      </c>
      <c r="C81" t="s">
        <v>14</v>
      </c>
      <c r="D81">
        <v>37</v>
      </c>
      <c r="E81">
        <v>5.12</v>
      </c>
      <c r="F81">
        <v>4</v>
      </c>
      <c r="G81">
        <v>45</v>
      </c>
      <c r="H81">
        <v>243.04</v>
      </c>
      <c r="I81">
        <v>47.71</v>
      </c>
      <c r="J81">
        <v>12</v>
      </c>
      <c r="K81">
        <v>0</v>
      </c>
      <c r="L81">
        <v>0.90749999999999997</v>
      </c>
      <c r="M81">
        <v>5.524</v>
      </c>
    </row>
    <row r="82" spans="1:13" x14ac:dyDescent="0.25">
      <c r="A82">
        <v>462</v>
      </c>
      <c r="B82" t="s">
        <v>16</v>
      </c>
      <c r="C82" t="s">
        <v>14</v>
      </c>
      <c r="D82">
        <v>2</v>
      </c>
      <c r="E82">
        <v>1.7</v>
      </c>
      <c r="F82">
        <v>1</v>
      </c>
      <c r="G82">
        <v>4</v>
      </c>
      <c r="H82">
        <v>33.799999999999997</v>
      </c>
      <c r="I82">
        <v>1.57</v>
      </c>
      <c r="J82">
        <v>12</v>
      </c>
      <c r="K82">
        <v>0</v>
      </c>
      <c r="L82">
        <v>0.06</v>
      </c>
      <c r="M82">
        <v>11.266999999999999</v>
      </c>
    </row>
    <row r="83" spans="1:13" x14ac:dyDescent="0.25">
      <c r="A83">
        <v>463</v>
      </c>
      <c r="B83" t="s">
        <v>13</v>
      </c>
      <c r="C83" t="s">
        <v>14</v>
      </c>
      <c r="D83">
        <v>28</v>
      </c>
      <c r="E83">
        <v>5.67</v>
      </c>
      <c r="F83">
        <v>2</v>
      </c>
      <c r="G83">
        <v>32</v>
      </c>
      <c r="H83">
        <v>153.66</v>
      </c>
      <c r="I83">
        <v>12.76</v>
      </c>
      <c r="J83">
        <v>12</v>
      </c>
      <c r="K83">
        <v>0</v>
      </c>
      <c r="L83">
        <v>0.5</v>
      </c>
      <c r="M83">
        <v>4.9569999999999999</v>
      </c>
    </row>
    <row r="84" spans="1:13" x14ac:dyDescent="0.25">
      <c r="A84">
        <v>464</v>
      </c>
      <c r="B84" t="s">
        <v>17</v>
      </c>
      <c r="C84" t="s">
        <v>14</v>
      </c>
      <c r="D84">
        <v>6</v>
      </c>
      <c r="E84">
        <v>4.82</v>
      </c>
      <c r="F84">
        <v>1</v>
      </c>
      <c r="G84">
        <v>8</v>
      </c>
      <c r="H84">
        <v>44.84</v>
      </c>
      <c r="I84">
        <v>6.16</v>
      </c>
      <c r="J84">
        <v>12</v>
      </c>
      <c r="K84">
        <v>0</v>
      </c>
      <c r="L84">
        <v>0.46</v>
      </c>
      <c r="M84">
        <v>6.4059999999999997</v>
      </c>
    </row>
    <row r="85" spans="1:13" x14ac:dyDescent="0.25">
      <c r="A85">
        <v>465</v>
      </c>
      <c r="B85" t="s">
        <v>18</v>
      </c>
      <c r="C85" t="s">
        <v>14</v>
      </c>
      <c r="D85">
        <v>32</v>
      </c>
      <c r="E85">
        <v>5.18</v>
      </c>
      <c r="F85">
        <v>2</v>
      </c>
      <c r="G85">
        <v>36</v>
      </c>
      <c r="H85">
        <v>174.74</v>
      </c>
      <c r="I85">
        <v>13.78</v>
      </c>
      <c r="J85">
        <v>12</v>
      </c>
      <c r="K85">
        <v>0</v>
      </c>
      <c r="L85">
        <v>0.53500000000000003</v>
      </c>
      <c r="M85">
        <v>4.9930000000000003</v>
      </c>
    </row>
    <row r="86" spans="1:13" x14ac:dyDescent="0.25">
      <c r="A86">
        <v>466</v>
      </c>
      <c r="B86" t="s">
        <v>15</v>
      </c>
      <c r="C86" t="s">
        <v>14</v>
      </c>
      <c r="D86">
        <v>25</v>
      </c>
      <c r="E86">
        <v>5.64</v>
      </c>
      <c r="F86">
        <v>2</v>
      </c>
      <c r="G86">
        <v>29</v>
      </c>
      <c r="H86">
        <v>175.77</v>
      </c>
      <c r="I86">
        <v>16.440000000000001</v>
      </c>
      <c r="J86">
        <v>12</v>
      </c>
      <c r="K86">
        <v>0</v>
      </c>
      <c r="L86">
        <v>0.61499999999999999</v>
      </c>
      <c r="M86">
        <v>6.2779999999999996</v>
      </c>
    </row>
    <row r="87" spans="1:13" x14ac:dyDescent="0.25">
      <c r="A87">
        <v>467</v>
      </c>
      <c r="B87" t="s">
        <v>13</v>
      </c>
      <c r="C87" t="s">
        <v>14</v>
      </c>
      <c r="D87">
        <v>21</v>
      </c>
      <c r="E87">
        <v>5.56</v>
      </c>
      <c r="F87">
        <v>1</v>
      </c>
      <c r="G87">
        <v>23</v>
      </c>
      <c r="H87">
        <v>130.68</v>
      </c>
      <c r="I87">
        <v>10.99</v>
      </c>
      <c r="J87">
        <v>12</v>
      </c>
      <c r="K87">
        <v>0</v>
      </c>
      <c r="L87">
        <v>0.84</v>
      </c>
      <c r="M87">
        <v>5.94</v>
      </c>
    </row>
    <row r="88" spans="1:13" x14ac:dyDescent="0.25">
      <c r="A88">
        <v>468</v>
      </c>
      <c r="B88" t="s">
        <v>17</v>
      </c>
      <c r="C88" t="s">
        <v>14</v>
      </c>
      <c r="D88">
        <v>34</v>
      </c>
      <c r="E88">
        <v>5.0999999999999996</v>
      </c>
      <c r="F88">
        <v>2</v>
      </c>
      <c r="G88">
        <v>38</v>
      </c>
      <c r="H88">
        <v>241.43</v>
      </c>
      <c r="I88">
        <v>23.55</v>
      </c>
      <c r="J88">
        <v>12</v>
      </c>
      <c r="K88">
        <v>0</v>
      </c>
      <c r="L88">
        <v>0.9</v>
      </c>
      <c r="M88">
        <v>6.5250000000000004</v>
      </c>
    </row>
    <row r="89" spans="1:13" x14ac:dyDescent="0.25">
      <c r="A89">
        <v>469</v>
      </c>
      <c r="B89" t="s">
        <v>15</v>
      </c>
      <c r="C89" t="s">
        <v>14</v>
      </c>
      <c r="D89">
        <v>2</v>
      </c>
      <c r="E89">
        <v>1.41</v>
      </c>
      <c r="F89">
        <v>1</v>
      </c>
      <c r="G89">
        <v>4</v>
      </c>
      <c r="H89">
        <v>17.920000000000002</v>
      </c>
      <c r="I89">
        <v>3.22</v>
      </c>
      <c r="J89">
        <v>12</v>
      </c>
      <c r="K89">
        <v>0</v>
      </c>
      <c r="L89">
        <v>0.21</v>
      </c>
      <c r="M89">
        <v>5.9729999999999999</v>
      </c>
    </row>
    <row r="90" spans="1:13" x14ac:dyDescent="0.25">
      <c r="A90">
        <v>470</v>
      </c>
      <c r="B90" t="s">
        <v>17</v>
      </c>
      <c r="C90" t="s">
        <v>14</v>
      </c>
      <c r="D90">
        <v>19</v>
      </c>
      <c r="E90">
        <v>5.9</v>
      </c>
      <c r="F90">
        <v>1</v>
      </c>
      <c r="G90">
        <v>21</v>
      </c>
      <c r="H90">
        <v>93.55</v>
      </c>
      <c r="I90">
        <v>11.64</v>
      </c>
      <c r="J90">
        <v>12</v>
      </c>
      <c r="K90">
        <v>0</v>
      </c>
      <c r="L90">
        <v>0.92</v>
      </c>
      <c r="M90">
        <v>4.6779999999999999</v>
      </c>
    </row>
    <row r="91" spans="1:13" x14ac:dyDescent="0.25">
      <c r="A91">
        <v>471</v>
      </c>
      <c r="B91" t="s">
        <v>15</v>
      </c>
      <c r="C91" t="s">
        <v>14</v>
      </c>
      <c r="D91">
        <v>6</v>
      </c>
      <c r="E91">
        <v>4.8099999999999996</v>
      </c>
      <c r="F91">
        <v>1</v>
      </c>
      <c r="G91">
        <v>8</v>
      </c>
      <c r="H91">
        <v>134.83000000000001</v>
      </c>
      <c r="I91">
        <v>8.1300000000000008</v>
      </c>
      <c r="J91">
        <v>12</v>
      </c>
      <c r="K91">
        <v>0</v>
      </c>
      <c r="L91">
        <v>0.54</v>
      </c>
      <c r="M91">
        <v>19.260999999999999</v>
      </c>
    </row>
    <row r="92" spans="1:13" x14ac:dyDescent="0.25">
      <c r="A92">
        <v>472</v>
      </c>
      <c r="B92" t="s">
        <v>17</v>
      </c>
      <c r="C92" t="s">
        <v>14</v>
      </c>
      <c r="D92">
        <v>1</v>
      </c>
      <c r="E92">
        <v>1.42</v>
      </c>
      <c r="F92">
        <v>1</v>
      </c>
      <c r="G92">
        <v>3</v>
      </c>
      <c r="H92">
        <v>22.66</v>
      </c>
      <c r="I92">
        <v>2.13</v>
      </c>
      <c r="J92">
        <v>12</v>
      </c>
      <c r="K92">
        <v>0</v>
      </c>
      <c r="L92">
        <v>0.08</v>
      </c>
      <c r="M92">
        <v>11.33</v>
      </c>
    </row>
    <row r="93" spans="1:13" x14ac:dyDescent="0.25">
      <c r="A93">
        <v>473</v>
      </c>
      <c r="B93" t="s">
        <v>15</v>
      </c>
      <c r="C93" t="s">
        <v>14</v>
      </c>
      <c r="D93">
        <v>1</v>
      </c>
      <c r="E93">
        <v>1.5</v>
      </c>
      <c r="F93">
        <v>1</v>
      </c>
      <c r="G93">
        <v>3</v>
      </c>
      <c r="H93">
        <v>92.76</v>
      </c>
      <c r="I93">
        <v>2.38</v>
      </c>
      <c r="J93">
        <v>12</v>
      </c>
      <c r="K93">
        <v>0</v>
      </c>
      <c r="L93">
        <v>0.01</v>
      </c>
      <c r="M93">
        <v>46.38</v>
      </c>
    </row>
    <row r="94" spans="1:13" x14ac:dyDescent="0.25">
      <c r="A94">
        <v>474</v>
      </c>
      <c r="B94" t="s">
        <v>13</v>
      </c>
      <c r="C94" t="s">
        <v>14</v>
      </c>
      <c r="D94">
        <v>7</v>
      </c>
      <c r="E94">
        <v>4.8899999999999997</v>
      </c>
      <c r="F94">
        <v>1</v>
      </c>
      <c r="G94">
        <v>9</v>
      </c>
      <c r="H94">
        <v>142.28</v>
      </c>
      <c r="I94">
        <v>6.14</v>
      </c>
      <c r="J94">
        <v>12</v>
      </c>
      <c r="K94">
        <v>0</v>
      </c>
      <c r="L94">
        <v>0.39</v>
      </c>
      <c r="M94">
        <v>17.785</v>
      </c>
    </row>
    <row r="95" spans="1:13" x14ac:dyDescent="0.25">
      <c r="A95">
        <v>475</v>
      </c>
      <c r="B95" t="s">
        <v>18</v>
      </c>
      <c r="C95" t="s">
        <v>14</v>
      </c>
      <c r="D95">
        <v>5</v>
      </c>
      <c r="E95">
        <v>1.52</v>
      </c>
      <c r="F95">
        <v>1</v>
      </c>
      <c r="G95">
        <v>7</v>
      </c>
      <c r="H95">
        <v>126.14</v>
      </c>
      <c r="I95">
        <v>9.1</v>
      </c>
      <c r="J95">
        <v>12</v>
      </c>
      <c r="K95">
        <v>0</v>
      </c>
      <c r="L95">
        <v>0.57999999999999996</v>
      </c>
      <c r="M95">
        <v>21.023</v>
      </c>
    </row>
    <row r="96" spans="1:13" x14ac:dyDescent="0.25">
      <c r="A96">
        <v>476</v>
      </c>
      <c r="B96" t="s">
        <v>13</v>
      </c>
      <c r="C96" t="s">
        <v>14</v>
      </c>
      <c r="D96">
        <v>16</v>
      </c>
      <c r="E96">
        <v>5.64</v>
      </c>
      <c r="F96">
        <v>1</v>
      </c>
      <c r="G96">
        <v>18</v>
      </c>
      <c r="H96">
        <v>116.12</v>
      </c>
      <c r="I96">
        <v>9.86</v>
      </c>
      <c r="J96">
        <v>12</v>
      </c>
      <c r="K96">
        <v>0</v>
      </c>
      <c r="L96">
        <v>0.77</v>
      </c>
      <c r="M96">
        <v>6.8310000000000004</v>
      </c>
    </row>
    <row r="97" spans="1:13" x14ac:dyDescent="0.25">
      <c r="A97">
        <v>477</v>
      </c>
      <c r="B97" t="s">
        <v>17</v>
      </c>
      <c r="C97" t="s">
        <v>14</v>
      </c>
      <c r="D97">
        <v>2</v>
      </c>
      <c r="E97">
        <v>1.72</v>
      </c>
      <c r="F97">
        <v>1</v>
      </c>
      <c r="G97">
        <v>4</v>
      </c>
      <c r="H97">
        <v>66.11</v>
      </c>
      <c r="I97">
        <v>3.8</v>
      </c>
      <c r="J97">
        <v>12</v>
      </c>
      <c r="K97">
        <v>0</v>
      </c>
      <c r="L97">
        <v>0.13</v>
      </c>
      <c r="M97">
        <v>22.036999999999999</v>
      </c>
    </row>
    <row r="98" spans="1:13" x14ac:dyDescent="0.25">
      <c r="A98">
        <v>478</v>
      </c>
      <c r="B98" t="s">
        <v>15</v>
      </c>
      <c r="C98" t="s">
        <v>14</v>
      </c>
      <c r="D98">
        <v>2</v>
      </c>
      <c r="E98">
        <v>1.73</v>
      </c>
      <c r="F98">
        <v>1</v>
      </c>
      <c r="G98">
        <v>4</v>
      </c>
      <c r="H98">
        <v>72.02</v>
      </c>
      <c r="I98">
        <v>2.99</v>
      </c>
      <c r="J98">
        <v>12</v>
      </c>
      <c r="K98">
        <v>0</v>
      </c>
      <c r="L98">
        <v>0.14000000000000001</v>
      </c>
      <c r="M98">
        <v>24.007000000000001</v>
      </c>
    </row>
    <row r="99" spans="1:13" x14ac:dyDescent="0.25">
      <c r="A99">
        <v>479</v>
      </c>
      <c r="B99" t="s">
        <v>13</v>
      </c>
      <c r="C99" t="s">
        <v>14</v>
      </c>
      <c r="D99">
        <v>1</v>
      </c>
      <c r="E99">
        <v>1.51</v>
      </c>
      <c r="F99">
        <v>1</v>
      </c>
      <c r="G99">
        <v>3</v>
      </c>
      <c r="H99">
        <v>52.05</v>
      </c>
      <c r="I99">
        <v>2.1800000000000002</v>
      </c>
      <c r="J99">
        <v>12</v>
      </c>
      <c r="K99">
        <v>0</v>
      </c>
      <c r="L99">
        <v>0.01</v>
      </c>
      <c r="M99">
        <v>26.024999999999999</v>
      </c>
    </row>
    <row r="100" spans="1:13" x14ac:dyDescent="0.25">
      <c r="A100">
        <v>480</v>
      </c>
      <c r="B100" t="s">
        <v>17</v>
      </c>
      <c r="C100" t="s">
        <v>14</v>
      </c>
      <c r="D100">
        <v>1</v>
      </c>
      <c r="E100">
        <v>1.62</v>
      </c>
      <c r="F100">
        <v>1</v>
      </c>
      <c r="G100">
        <v>3</v>
      </c>
      <c r="H100">
        <v>35.25</v>
      </c>
      <c r="I100">
        <v>1.34</v>
      </c>
      <c r="J100">
        <v>12</v>
      </c>
      <c r="K100">
        <v>0</v>
      </c>
      <c r="L100">
        <v>0.03</v>
      </c>
      <c r="M100">
        <v>17.625</v>
      </c>
    </row>
    <row r="101" spans="1:13" x14ac:dyDescent="0.25">
      <c r="A101">
        <v>481</v>
      </c>
      <c r="B101" t="s">
        <v>18</v>
      </c>
      <c r="C101" t="s">
        <v>14</v>
      </c>
      <c r="D101">
        <v>16</v>
      </c>
      <c r="E101">
        <v>5.74</v>
      </c>
      <c r="F101">
        <v>1</v>
      </c>
      <c r="G101">
        <v>18</v>
      </c>
      <c r="H101">
        <v>120.75</v>
      </c>
      <c r="I101">
        <v>10.38</v>
      </c>
      <c r="J101">
        <v>12</v>
      </c>
      <c r="K101">
        <v>0</v>
      </c>
      <c r="L101">
        <v>0.79</v>
      </c>
      <c r="M101">
        <v>7.1029999999999998</v>
      </c>
    </row>
    <row r="102" spans="1:13" x14ac:dyDescent="0.25">
      <c r="A102">
        <v>482</v>
      </c>
      <c r="B102" t="s">
        <v>15</v>
      </c>
      <c r="C102" t="s">
        <v>14</v>
      </c>
      <c r="D102">
        <v>3</v>
      </c>
      <c r="E102">
        <v>1.4</v>
      </c>
      <c r="F102">
        <v>1</v>
      </c>
      <c r="G102">
        <v>5</v>
      </c>
      <c r="H102">
        <v>73.89</v>
      </c>
      <c r="I102">
        <v>2.98</v>
      </c>
      <c r="J102">
        <v>12</v>
      </c>
      <c r="K102">
        <v>0</v>
      </c>
      <c r="L102">
        <v>0.15</v>
      </c>
      <c r="M102">
        <v>18.472999999999999</v>
      </c>
    </row>
    <row r="103" spans="1:13" x14ac:dyDescent="0.25">
      <c r="A103">
        <v>483</v>
      </c>
      <c r="B103" t="s">
        <v>13</v>
      </c>
      <c r="C103" t="s">
        <v>14</v>
      </c>
      <c r="D103">
        <v>6</v>
      </c>
      <c r="E103">
        <v>4.6500000000000004</v>
      </c>
      <c r="F103">
        <v>1</v>
      </c>
      <c r="G103">
        <v>8</v>
      </c>
      <c r="H103">
        <v>45.02</v>
      </c>
      <c r="I103">
        <v>3.53</v>
      </c>
      <c r="J103">
        <v>12</v>
      </c>
      <c r="K103">
        <v>0</v>
      </c>
      <c r="L103">
        <v>0.26</v>
      </c>
      <c r="M103">
        <v>6.431</v>
      </c>
    </row>
    <row r="104" spans="1:13" x14ac:dyDescent="0.25">
      <c r="A104">
        <v>484</v>
      </c>
      <c r="B104" t="s">
        <v>18</v>
      </c>
      <c r="C104" t="s">
        <v>14</v>
      </c>
      <c r="D104">
        <v>26</v>
      </c>
      <c r="E104">
        <v>5.71</v>
      </c>
      <c r="F104">
        <v>2</v>
      </c>
      <c r="G104">
        <v>30</v>
      </c>
      <c r="H104">
        <v>147.66999999999999</v>
      </c>
      <c r="I104">
        <v>12.83</v>
      </c>
      <c r="J104">
        <v>12</v>
      </c>
      <c r="K104">
        <v>0</v>
      </c>
      <c r="L104">
        <v>0.49</v>
      </c>
      <c r="M104">
        <v>5.0919999999999996</v>
      </c>
    </row>
    <row r="105" spans="1:13" x14ac:dyDescent="0.25">
      <c r="A105">
        <v>485</v>
      </c>
      <c r="B105" t="s">
        <v>15</v>
      </c>
      <c r="C105" t="s">
        <v>14</v>
      </c>
      <c r="D105">
        <v>19</v>
      </c>
      <c r="E105">
        <v>5.64</v>
      </c>
      <c r="F105">
        <v>1</v>
      </c>
      <c r="G105">
        <v>21</v>
      </c>
      <c r="H105">
        <v>121.9</v>
      </c>
      <c r="I105">
        <v>9.5399999999999991</v>
      </c>
      <c r="J105">
        <v>12</v>
      </c>
      <c r="K105">
        <v>0</v>
      </c>
      <c r="L105">
        <v>0.75</v>
      </c>
      <c r="M105">
        <v>6.0949999999999998</v>
      </c>
    </row>
    <row r="106" spans="1:13" x14ac:dyDescent="0.25">
      <c r="A106">
        <v>486</v>
      </c>
      <c r="B106" t="s">
        <v>13</v>
      </c>
      <c r="C106" t="s">
        <v>14</v>
      </c>
      <c r="D106">
        <v>36</v>
      </c>
      <c r="E106">
        <v>5.33</v>
      </c>
      <c r="F106">
        <v>2</v>
      </c>
      <c r="G106">
        <v>40</v>
      </c>
      <c r="H106">
        <v>194.58</v>
      </c>
      <c r="I106">
        <v>24.18</v>
      </c>
      <c r="J106">
        <v>12</v>
      </c>
      <c r="K106">
        <v>0</v>
      </c>
      <c r="L106">
        <v>0.93</v>
      </c>
      <c r="M106">
        <v>4.9889999999999999</v>
      </c>
    </row>
    <row r="107" spans="1:13" x14ac:dyDescent="0.25">
      <c r="A107">
        <v>487</v>
      </c>
      <c r="B107" t="s">
        <v>18</v>
      </c>
      <c r="C107" t="s">
        <v>14</v>
      </c>
      <c r="D107">
        <v>11</v>
      </c>
      <c r="E107">
        <v>5.1100000000000003</v>
      </c>
      <c r="F107">
        <v>1</v>
      </c>
      <c r="G107">
        <v>13</v>
      </c>
      <c r="H107">
        <v>114.08</v>
      </c>
      <c r="I107">
        <v>7.43</v>
      </c>
      <c r="J107">
        <v>12</v>
      </c>
      <c r="K107">
        <v>0</v>
      </c>
      <c r="L107">
        <v>0.56000000000000005</v>
      </c>
      <c r="M107">
        <v>9.5069999999999997</v>
      </c>
    </row>
    <row r="108" spans="1:13" x14ac:dyDescent="0.25">
      <c r="A108">
        <v>488</v>
      </c>
      <c r="B108" t="s">
        <v>15</v>
      </c>
      <c r="C108" t="s">
        <v>14</v>
      </c>
      <c r="D108">
        <v>25</v>
      </c>
      <c r="E108">
        <v>5.63</v>
      </c>
      <c r="F108">
        <v>2</v>
      </c>
      <c r="G108">
        <v>29</v>
      </c>
      <c r="H108">
        <v>119.63</v>
      </c>
      <c r="I108">
        <v>13.26</v>
      </c>
      <c r="J108">
        <v>12</v>
      </c>
      <c r="K108">
        <v>0</v>
      </c>
      <c r="L108">
        <v>0.52</v>
      </c>
      <c r="M108">
        <v>4.2729999999999997</v>
      </c>
    </row>
    <row r="109" spans="1:13" x14ac:dyDescent="0.25">
      <c r="A109">
        <v>489</v>
      </c>
      <c r="B109" t="s">
        <v>13</v>
      </c>
      <c r="C109" t="s">
        <v>14</v>
      </c>
      <c r="D109">
        <v>55</v>
      </c>
      <c r="E109">
        <v>5.45</v>
      </c>
      <c r="F109">
        <v>2</v>
      </c>
      <c r="G109">
        <v>59</v>
      </c>
      <c r="H109">
        <v>232.89</v>
      </c>
      <c r="I109">
        <v>22.45</v>
      </c>
      <c r="J109">
        <v>12</v>
      </c>
      <c r="K109">
        <v>0</v>
      </c>
      <c r="L109">
        <v>0.91</v>
      </c>
      <c r="M109">
        <v>4.0149999999999997</v>
      </c>
    </row>
    <row r="110" spans="1:13" x14ac:dyDescent="0.25">
      <c r="A110">
        <v>490</v>
      </c>
      <c r="B110" t="s">
        <v>17</v>
      </c>
      <c r="C110" t="s">
        <v>14</v>
      </c>
      <c r="D110">
        <v>36</v>
      </c>
      <c r="E110">
        <v>5.24</v>
      </c>
      <c r="F110">
        <v>2</v>
      </c>
      <c r="G110">
        <v>40</v>
      </c>
      <c r="H110">
        <v>176.82</v>
      </c>
      <c r="I110">
        <v>18.149999999999999</v>
      </c>
      <c r="J110">
        <v>12</v>
      </c>
      <c r="K110">
        <v>0</v>
      </c>
      <c r="L110">
        <v>0.73</v>
      </c>
      <c r="M110">
        <v>4.5339999999999998</v>
      </c>
    </row>
    <row r="111" spans="1:13" x14ac:dyDescent="0.25">
      <c r="A111">
        <v>491</v>
      </c>
      <c r="B111" t="s">
        <v>15</v>
      </c>
      <c r="C111" t="s">
        <v>14</v>
      </c>
      <c r="D111">
        <v>60</v>
      </c>
      <c r="E111">
        <v>5.26</v>
      </c>
      <c r="F111">
        <v>3</v>
      </c>
      <c r="G111">
        <v>66</v>
      </c>
      <c r="H111">
        <v>244.11</v>
      </c>
      <c r="I111">
        <v>26.17</v>
      </c>
      <c r="J111">
        <v>12</v>
      </c>
      <c r="K111">
        <v>0</v>
      </c>
      <c r="L111">
        <v>0.67333333333333301</v>
      </c>
      <c r="M111">
        <v>3.7559999999999998</v>
      </c>
    </row>
    <row r="112" spans="1:13" x14ac:dyDescent="0.25">
      <c r="A112">
        <v>492</v>
      </c>
      <c r="B112" t="s">
        <v>13</v>
      </c>
      <c r="C112" t="s">
        <v>14</v>
      </c>
      <c r="D112">
        <v>13</v>
      </c>
      <c r="E112">
        <v>4.8099999999999996</v>
      </c>
      <c r="F112">
        <v>1</v>
      </c>
      <c r="G112">
        <v>15</v>
      </c>
      <c r="H112">
        <v>104.26</v>
      </c>
      <c r="I112">
        <v>8.17</v>
      </c>
      <c r="J112">
        <v>12</v>
      </c>
      <c r="K112">
        <v>0</v>
      </c>
      <c r="L112">
        <v>0.62</v>
      </c>
      <c r="M112">
        <v>7.4470000000000001</v>
      </c>
    </row>
    <row r="113" spans="1:13" x14ac:dyDescent="0.25">
      <c r="A113">
        <v>493</v>
      </c>
      <c r="B113" t="s">
        <v>17</v>
      </c>
      <c r="C113" t="s">
        <v>14</v>
      </c>
      <c r="D113">
        <v>19</v>
      </c>
      <c r="E113">
        <v>5.73</v>
      </c>
      <c r="F113">
        <v>1</v>
      </c>
      <c r="G113">
        <v>21</v>
      </c>
      <c r="H113">
        <v>129.28</v>
      </c>
      <c r="I113">
        <v>10.4</v>
      </c>
      <c r="J113">
        <v>12</v>
      </c>
      <c r="K113">
        <v>0</v>
      </c>
      <c r="L113">
        <v>0.82</v>
      </c>
      <c r="M113">
        <v>6.4640000000000004</v>
      </c>
    </row>
    <row r="114" spans="1:13" x14ac:dyDescent="0.25">
      <c r="A114">
        <v>494</v>
      </c>
      <c r="B114" t="s">
        <v>13</v>
      </c>
      <c r="C114" t="s">
        <v>14</v>
      </c>
      <c r="D114">
        <v>1</v>
      </c>
      <c r="E114">
        <v>1.78</v>
      </c>
      <c r="F114">
        <v>1</v>
      </c>
      <c r="G114">
        <v>3</v>
      </c>
      <c r="H114">
        <v>39.58</v>
      </c>
      <c r="I114">
        <v>1.81</v>
      </c>
      <c r="J114">
        <v>12</v>
      </c>
      <c r="K114">
        <v>0</v>
      </c>
      <c r="L114">
        <v>0.03</v>
      </c>
      <c r="M114">
        <v>19.79</v>
      </c>
    </row>
    <row r="115" spans="1:13" x14ac:dyDescent="0.25">
      <c r="A115">
        <v>495</v>
      </c>
      <c r="B115" t="s">
        <v>18</v>
      </c>
      <c r="C115" t="s">
        <v>14</v>
      </c>
      <c r="D115">
        <v>10</v>
      </c>
      <c r="E115">
        <v>5.0999999999999996</v>
      </c>
      <c r="F115">
        <v>1</v>
      </c>
      <c r="G115">
        <v>12</v>
      </c>
      <c r="H115">
        <v>95.26</v>
      </c>
      <c r="I115">
        <v>5.47</v>
      </c>
      <c r="J115">
        <v>12</v>
      </c>
      <c r="K115">
        <v>0</v>
      </c>
      <c r="L115">
        <v>0.4</v>
      </c>
      <c r="M115">
        <v>8.66</v>
      </c>
    </row>
    <row r="116" spans="1:13" x14ac:dyDescent="0.25">
      <c r="A116">
        <v>496</v>
      </c>
      <c r="B116" t="s">
        <v>15</v>
      </c>
      <c r="C116" t="s">
        <v>14</v>
      </c>
      <c r="D116">
        <v>15</v>
      </c>
      <c r="E116">
        <v>5.52</v>
      </c>
      <c r="F116">
        <v>2</v>
      </c>
      <c r="G116">
        <v>19</v>
      </c>
      <c r="H116">
        <v>157.68</v>
      </c>
      <c r="I116">
        <v>15.16</v>
      </c>
      <c r="J116">
        <v>12</v>
      </c>
      <c r="K116">
        <v>0</v>
      </c>
      <c r="L116">
        <v>0.55500000000000005</v>
      </c>
      <c r="M116">
        <v>8.76</v>
      </c>
    </row>
    <row r="117" spans="1:13" x14ac:dyDescent="0.25">
      <c r="A117">
        <v>497</v>
      </c>
      <c r="B117" t="s">
        <v>16</v>
      </c>
      <c r="C117" t="s">
        <v>14</v>
      </c>
      <c r="D117">
        <v>12</v>
      </c>
      <c r="E117">
        <v>4.88</v>
      </c>
      <c r="F117">
        <v>1</v>
      </c>
      <c r="G117">
        <v>14</v>
      </c>
      <c r="H117">
        <v>86.43</v>
      </c>
      <c r="I117">
        <v>8.5</v>
      </c>
      <c r="J117">
        <v>12</v>
      </c>
      <c r="K117">
        <v>0</v>
      </c>
      <c r="L117">
        <v>0.66</v>
      </c>
      <c r="M117">
        <v>6.6479999999999997</v>
      </c>
    </row>
    <row r="118" spans="1:13" x14ac:dyDescent="0.25">
      <c r="A118">
        <v>498</v>
      </c>
      <c r="B118" t="s">
        <v>19</v>
      </c>
      <c r="C118" t="s">
        <v>14</v>
      </c>
      <c r="D118">
        <v>10</v>
      </c>
      <c r="E118">
        <v>5.05</v>
      </c>
      <c r="F118">
        <v>1</v>
      </c>
      <c r="G118">
        <v>12</v>
      </c>
      <c r="H118">
        <v>96.3</v>
      </c>
      <c r="I118">
        <v>10.96</v>
      </c>
      <c r="J118">
        <v>12</v>
      </c>
      <c r="K118">
        <v>0</v>
      </c>
      <c r="L118">
        <v>0.87</v>
      </c>
      <c r="M118">
        <v>8.7550000000000008</v>
      </c>
    </row>
    <row r="119" spans="1:13" x14ac:dyDescent="0.25">
      <c r="A119">
        <v>499</v>
      </c>
      <c r="B119" t="s">
        <v>13</v>
      </c>
      <c r="C119" t="s">
        <v>14</v>
      </c>
      <c r="D119">
        <v>14</v>
      </c>
      <c r="E119">
        <v>5.39</v>
      </c>
      <c r="F119">
        <v>2</v>
      </c>
      <c r="G119">
        <v>18</v>
      </c>
      <c r="H119">
        <v>105.72</v>
      </c>
      <c r="I119">
        <v>14.7</v>
      </c>
      <c r="J119">
        <v>12</v>
      </c>
      <c r="K119">
        <v>0</v>
      </c>
      <c r="L119">
        <v>0.55000000000000004</v>
      </c>
      <c r="M119">
        <v>6.2190000000000003</v>
      </c>
    </row>
    <row r="120" spans="1:13" x14ac:dyDescent="0.25">
      <c r="A120">
        <v>500</v>
      </c>
      <c r="B120" t="s">
        <v>17</v>
      </c>
      <c r="C120" t="s">
        <v>14</v>
      </c>
      <c r="D120">
        <v>10</v>
      </c>
      <c r="E120">
        <v>4.8099999999999996</v>
      </c>
      <c r="F120">
        <v>1</v>
      </c>
      <c r="G120">
        <v>12</v>
      </c>
      <c r="H120">
        <v>125.72</v>
      </c>
      <c r="I120">
        <v>9.77</v>
      </c>
      <c r="J120">
        <v>12</v>
      </c>
      <c r="K120">
        <v>0</v>
      </c>
      <c r="L120">
        <v>0.77</v>
      </c>
      <c r="M120">
        <v>11.429</v>
      </c>
    </row>
    <row r="121" spans="1:13" x14ac:dyDescent="0.25">
      <c r="A121">
        <v>501</v>
      </c>
      <c r="B121" t="s">
        <v>18</v>
      </c>
      <c r="C121" t="s">
        <v>14</v>
      </c>
      <c r="D121">
        <v>37</v>
      </c>
      <c r="E121">
        <v>5.41</v>
      </c>
      <c r="F121">
        <v>2</v>
      </c>
      <c r="G121">
        <v>41</v>
      </c>
      <c r="H121">
        <v>163.53</v>
      </c>
      <c r="I121">
        <v>18.940000000000001</v>
      </c>
      <c r="J121">
        <v>12</v>
      </c>
      <c r="K121">
        <v>0</v>
      </c>
      <c r="L121">
        <v>0.755</v>
      </c>
      <c r="M121">
        <v>4.0880000000000001</v>
      </c>
    </row>
    <row r="122" spans="1:13" x14ac:dyDescent="0.25">
      <c r="A122">
        <v>502</v>
      </c>
      <c r="B122" t="s">
        <v>20</v>
      </c>
      <c r="C122" t="s">
        <v>14</v>
      </c>
      <c r="D122">
        <v>14</v>
      </c>
      <c r="E122">
        <v>5.95</v>
      </c>
      <c r="F122">
        <v>1</v>
      </c>
      <c r="G122">
        <v>16</v>
      </c>
      <c r="H122">
        <v>93.39</v>
      </c>
      <c r="I122">
        <v>9.75</v>
      </c>
      <c r="J122">
        <v>12</v>
      </c>
      <c r="K122">
        <v>0</v>
      </c>
      <c r="L122">
        <v>0.77</v>
      </c>
      <c r="M122">
        <v>6.226</v>
      </c>
    </row>
    <row r="123" spans="1:13" x14ac:dyDescent="0.25">
      <c r="A123">
        <v>503</v>
      </c>
      <c r="B123" t="s">
        <v>15</v>
      </c>
      <c r="C123" t="s">
        <v>14</v>
      </c>
      <c r="D123">
        <v>16</v>
      </c>
      <c r="E123">
        <v>5.9</v>
      </c>
      <c r="F123">
        <v>1</v>
      </c>
      <c r="G123">
        <v>18</v>
      </c>
      <c r="H123">
        <v>125.96</v>
      </c>
      <c r="I123">
        <v>9.49</v>
      </c>
      <c r="J123">
        <v>12</v>
      </c>
      <c r="K123">
        <v>0</v>
      </c>
      <c r="L123">
        <v>0.75</v>
      </c>
      <c r="M123">
        <v>7.4089999999999998</v>
      </c>
    </row>
    <row r="124" spans="1:13" x14ac:dyDescent="0.25">
      <c r="A124">
        <v>504</v>
      </c>
      <c r="B124" t="s">
        <v>13</v>
      </c>
      <c r="C124" t="s">
        <v>14</v>
      </c>
      <c r="D124">
        <v>16</v>
      </c>
      <c r="E124">
        <v>5.99</v>
      </c>
      <c r="F124">
        <v>1</v>
      </c>
      <c r="G124">
        <v>18</v>
      </c>
      <c r="H124">
        <v>119</v>
      </c>
      <c r="I124">
        <v>9.42</v>
      </c>
      <c r="J124">
        <v>12</v>
      </c>
      <c r="K124">
        <v>0</v>
      </c>
      <c r="L124">
        <v>0.74</v>
      </c>
      <c r="M124">
        <v>7</v>
      </c>
    </row>
    <row r="125" spans="1:13" x14ac:dyDescent="0.25">
      <c r="A125">
        <v>505</v>
      </c>
      <c r="B125" t="s">
        <v>17</v>
      </c>
      <c r="C125" t="s">
        <v>14</v>
      </c>
      <c r="D125">
        <v>34</v>
      </c>
      <c r="E125">
        <v>5.41</v>
      </c>
      <c r="F125">
        <v>2</v>
      </c>
      <c r="G125">
        <v>38</v>
      </c>
      <c r="H125">
        <v>198.04</v>
      </c>
      <c r="I125">
        <v>17.21</v>
      </c>
      <c r="J125">
        <v>12</v>
      </c>
      <c r="K125">
        <v>0</v>
      </c>
      <c r="L125">
        <v>0.65500000000000003</v>
      </c>
      <c r="M125">
        <v>5.3520000000000003</v>
      </c>
    </row>
    <row r="126" spans="1:13" x14ac:dyDescent="0.25">
      <c r="A126">
        <v>506</v>
      </c>
      <c r="B126" t="s">
        <v>18</v>
      </c>
      <c r="C126" t="s">
        <v>14</v>
      </c>
      <c r="D126">
        <v>9</v>
      </c>
      <c r="E126">
        <v>5.0199999999999996</v>
      </c>
      <c r="F126">
        <v>1</v>
      </c>
      <c r="G126">
        <v>11</v>
      </c>
      <c r="H126">
        <v>109.69</v>
      </c>
      <c r="I126">
        <v>6.85</v>
      </c>
      <c r="J126">
        <v>12</v>
      </c>
      <c r="K126">
        <v>0</v>
      </c>
      <c r="L126">
        <v>0.52</v>
      </c>
      <c r="M126">
        <v>10.968999999999999</v>
      </c>
    </row>
    <row r="127" spans="1:13" x14ac:dyDescent="0.25">
      <c r="A127">
        <v>507</v>
      </c>
      <c r="B127" t="s">
        <v>15</v>
      </c>
      <c r="C127" t="s">
        <v>14</v>
      </c>
      <c r="D127">
        <v>50</v>
      </c>
      <c r="E127">
        <v>5.7</v>
      </c>
      <c r="F127">
        <v>6</v>
      </c>
      <c r="G127">
        <v>62</v>
      </c>
      <c r="H127">
        <v>264.94</v>
      </c>
      <c r="I127">
        <v>64.3</v>
      </c>
      <c r="J127">
        <v>12</v>
      </c>
      <c r="K127">
        <v>0</v>
      </c>
      <c r="L127">
        <v>0.82333333333333303</v>
      </c>
      <c r="M127">
        <v>4.343</v>
      </c>
    </row>
    <row r="128" spans="1:13" x14ac:dyDescent="0.25">
      <c r="A128">
        <v>508</v>
      </c>
      <c r="B128" t="s">
        <v>16</v>
      </c>
      <c r="C128" t="s">
        <v>14</v>
      </c>
      <c r="D128">
        <v>45</v>
      </c>
      <c r="E128">
        <v>5.51</v>
      </c>
      <c r="F128">
        <v>4</v>
      </c>
      <c r="G128">
        <v>53</v>
      </c>
      <c r="H128">
        <v>278</v>
      </c>
      <c r="I128">
        <v>49.06</v>
      </c>
      <c r="J128">
        <v>12</v>
      </c>
      <c r="K128">
        <v>0</v>
      </c>
      <c r="L128">
        <v>0.94</v>
      </c>
      <c r="M128">
        <v>5.3460000000000001</v>
      </c>
    </row>
    <row r="129" spans="1:13" x14ac:dyDescent="0.25">
      <c r="A129">
        <v>509</v>
      </c>
      <c r="B129" t="s">
        <v>13</v>
      </c>
      <c r="C129" t="s">
        <v>14</v>
      </c>
      <c r="D129">
        <v>78</v>
      </c>
      <c r="E129">
        <v>5.93</v>
      </c>
      <c r="F129">
        <v>6</v>
      </c>
      <c r="G129">
        <v>90</v>
      </c>
      <c r="H129">
        <v>345.85</v>
      </c>
      <c r="I129">
        <v>61.33</v>
      </c>
      <c r="J129">
        <v>12</v>
      </c>
      <c r="K129">
        <v>0</v>
      </c>
      <c r="L129">
        <v>0.79833333333333301</v>
      </c>
      <c r="M129">
        <v>3.8860000000000001</v>
      </c>
    </row>
    <row r="130" spans="1:13" x14ac:dyDescent="0.25">
      <c r="A130">
        <v>510</v>
      </c>
      <c r="B130" t="s">
        <v>17</v>
      </c>
      <c r="C130" t="s">
        <v>14</v>
      </c>
      <c r="D130">
        <v>49</v>
      </c>
      <c r="E130">
        <v>5.53</v>
      </c>
      <c r="F130">
        <v>6</v>
      </c>
      <c r="G130">
        <v>61</v>
      </c>
      <c r="H130">
        <v>258.73</v>
      </c>
      <c r="I130">
        <v>64.430000000000007</v>
      </c>
      <c r="J130">
        <v>12</v>
      </c>
      <c r="K130">
        <v>0</v>
      </c>
      <c r="L130">
        <v>0.83</v>
      </c>
      <c r="M130">
        <v>4.3120000000000003</v>
      </c>
    </row>
    <row r="131" spans="1:13" x14ac:dyDescent="0.25">
      <c r="A131">
        <v>511</v>
      </c>
      <c r="B131" t="s">
        <v>18</v>
      </c>
      <c r="C131" t="s">
        <v>14</v>
      </c>
      <c r="D131">
        <v>19</v>
      </c>
      <c r="E131">
        <v>5.47</v>
      </c>
      <c r="F131">
        <v>2</v>
      </c>
      <c r="G131">
        <v>23</v>
      </c>
      <c r="H131">
        <v>173.11</v>
      </c>
      <c r="I131">
        <v>22.71</v>
      </c>
      <c r="J131">
        <v>12</v>
      </c>
      <c r="K131">
        <v>0</v>
      </c>
      <c r="L131">
        <v>0.85499999999999998</v>
      </c>
      <c r="M131">
        <v>7.8689999999999998</v>
      </c>
    </row>
    <row r="132" spans="1:13" x14ac:dyDescent="0.25">
      <c r="A132">
        <v>512</v>
      </c>
      <c r="B132" t="s">
        <v>16</v>
      </c>
      <c r="C132" t="s">
        <v>14</v>
      </c>
      <c r="D132">
        <v>3</v>
      </c>
      <c r="E132">
        <v>1.4</v>
      </c>
      <c r="F132">
        <v>1</v>
      </c>
      <c r="G132">
        <v>5</v>
      </c>
      <c r="H132">
        <v>41.13</v>
      </c>
      <c r="I132">
        <v>4.97</v>
      </c>
      <c r="J132">
        <v>12</v>
      </c>
      <c r="K132">
        <v>0</v>
      </c>
      <c r="L132">
        <v>0.34</v>
      </c>
      <c r="M132">
        <v>10.282999999999999</v>
      </c>
    </row>
    <row r="133" spans="1:13" x14ac:dyDescent="0.25">
      <c r="A133">
        <v>513</v>
      </c>
      <c r="B133" t="s">
        <v>17</v>
      </c>
      <c r="C133" t="s">
        <v>14</v>
      </c>
      <c r="D133">
        <v>9</v>
      </c>
      <c r="E133">
        <v>5.16</v>
      </c>
      <c r="F133">
        <v>1</v>
      </c>
      <c r="G133">
        <v>11</v>
      </c>
      <c r="H133">
        <v>64.819999999999993</v>
      </c>
      <c r="I133">
        <v>8.06</v>
      </c>
      <c r="J133">
        <v>12</v>
      </c>
      <c r="K133">
        <v>0</v>
      </c>
      <c r="L133">
        <v>0.64</v>
      </c>
      <c r="M133">
        <v>6.4820000000000002</v>
      </c>
    </row>
    <row r="134" spans="1:13" x14ac:dyDescent="0.25">
      <c r="A134">
        <v>514</v>
      </c>
      <c r="B134" t="s">
        <v>18</v>
      </c>
      <c r="C134" t="s">
        <v>14</v>
      </c>
      <c r="D134">
        <v>1</v>
      </c>
      <c r="E134">
        <v>1.59</v>
      </c>
      <c r="F134">
        <v>1</v>
      </c>
      <c r="G134">
        <v>3</v>
      </c>
      <c r="H134">
        <v>57.37</v>
      </c>
      <c r="I134">
        <v>2.62</v>
      </c>
      <c r="J134">
        <v>12</v>
      </c>
      <c r="K134">
        <v>0</v>
      </c>
      <c r="L134">
        <v>0.06</v>
      </c>
      <c r="M134">
        <v>28.684999999999999</v>
      </c>
    </row>
    <row r="135" spans="1:13" x14ac:dyDescent="0.25">
      <c r="A135">
        <v>515</v>
      </c>
      <c r="B135" t="s">
        <v>13</v>
      </c>
      <c r="C135" t="s">
        <v>14</v>
      </c>
      <c r="D135">
        <v>13</v>
      </c>
      <c r="E135">
        <v>5.04</v>
      </c>
      <c r="F135">
        <v>1</v>
      </c>
      <c r="G135">
        <v>15</v>
      </c>
      <c r="H135">
        <v>175.7</v>
      </c>
      <c r="I135">
        <v>8.93</v>
      </c>
      <c r="J135">
        <v>12</v>
      </c>
      <c r="K135">
        <v>0</v>
      </c>
      <c r="L135">
        <v>0.66</v>
      </c>
      <c r="M135">
        <v>12.55</v>
      </c>
    </row>
    <row r="136" spans="1:13" x14ac:dyDescent="0.25">
      <c r="A136">
        <v>516</v>
      </c>
      <c r="B136" t="s">
        <v>20</v>
      </c>
      <c r="C136" t="s">
        <v>14</v>
      </c>
      <c r="D136">
        <v>5</v>
      </c>
      <c r="E136">
        <v>1.58</v>
      </c>
      <c r="F136">
        <v>1</v>
      </c>
      <c r="G136">
        <v>7</v>
      </c>
      <c r="H136">
        <v>36.25</v>
      </c>
      <c r="I136">
        <v>2.89</v>
      </c>
      <c r="J136">
        <v>12</v>
      </c>
      <c r="K136">
        <v>0</v>
      </c>
      <c r="L136">
        <v>0.21</v>
      </c>
      <c r="M136">
        <v>6.0419999999999998</v>
      </c>
    </row>
    <row r="137" spans="1:13" x14ac:dyDescent="0.25">
      <c r="A137">
        <v>517</v>
      </c>
      <c r="B137" t="s">
        <v>15</v>
      </c>
      <c r="C137" t="s">
        <v>14</v>
      </c>
      <c r="D137">
        <v>12</v>
      </c>
      <c r="E137">
        <v>4.82</v>
      </c>
      <c r="F137">
        <v>1</v>
      </c>
      <c r="G137">
        <v>14</v>
      </c>
      <c r="H137">
        <v>121.99</v>
      </c>
      <c r="I137">
        <v>6.54</v>
      </c>
      <c r="J137">
        <v>12</v>
      </c>
      <c r="K137">
        <v>0</v>
      </c>
      <c r="L137">
        <v>0.49</v>
      </c>
      <c r="M137">
        <v>9.3840000000000003</v>
      </c>
    </row>
    <row r="138" spans="1:13" x14ac:dyDescent="0.25">
      <c r="A138">
        <v>518</v>
      </c>
      <c r="B138" t="s">
        <v>13</v>
      </c>
      <c r="C138" t="s">
        <v>14</v>
      </c>
      <c r="D138">
        <v>12</v>
      </c>
      <c r="E138">
        <v>4.95</v>
      </c>
      <c r="F138">
        <v>1</v>
      </c>
      <c r="G138">
        <v>14</v>
      </c>
      <c r="H138">
        <v>126.93</v>
      </c>
      <c r="I138">
        <v>7.02</v>
      </c>
      <c r="J138">
        <v>12</v>
      </c>
      <c r="K138">
        <v>0</v>
      </c>
      <c r="L138">
        <v>0.53</v>
      </c>
      <c r="M138">
        <v>9.7639999999999993</v>
      </c>
    </row>
    <row r="139" spans="1:13" x14ac:dyDescent="0.25">
      <c r="A139">
        <v>519</v>
      </c>
      <c r="B139" t="s">
        <v>17</v>
      </c>
      <c r="C139" t="s">
        <v>14</v>
      </c>
      <c r="D139">
        <v>22</v>
      </c>
      <c r="E139">
        <v>5.49</v>
      </c>
      <c r="F139">
        <v>1</v>
      </c>
      <c r="G139">
        <v>24</v>
      </c>
      <c r="H139">
        <v>137.72999999999999</v>
      </c>
      <c r="I139">
        <v>10.75</v>
      </c>
      <c r="J139">
        <v>12</v>
      </c>
      <c r="K139">
        <v>0</v>
      </c>
      <c r="L139">
        <v>0.84</v>
      </c>
      <c r="M139">
        <v>5.9880000000000004</v>
      </c>
    </row>
    <row r="140" spans="1:13" x14ac:dyDescent="0.25">
      <c r="A140">
        <v>520</v>
      </c>
      <c r="B140" t="s">
        <v>15</v>
      </c>
      <c r="C140" t="s">
        <v>14</v>
      </c>
      <c r="D140">
        <v>17</v>
      </c>
      <c r="E140">
        <v>5.41</v>
      </c>
      <c r="F140">
        <v>2</v>
      </c>
      <c r="G140">
        <v>21</v>
      </c>
      <c r="H140">
        <v>157.11000000000001</v>
      </c>
      <c r="I140">
        <v>20.29</v>
      </c>
      <c r="J140">
        <v>12</v>
      </c>
      <c r="K140">
        <v>0</v>
      </c>
      <c r="L140">
        <v>0.745</v>
      </c>
      <c r="M140">
        <v>7.8559999999999999</v>
      </c>
    </row>
    <row r="141" spans="1:13" x14ac:dyDescent="0.25">
      <c r="A141">
        <v>521</v>
      </c>
      <c r="B141" t="s">
        <v>13</v>
      </c>
      <c r="C141" t="s">
        <v>14</v>
      </c>
      <c r="D141">
        <v>2</v>
      </c>
      <c r="E141">
        <v>1.45</v>
      </c>
      <c r="F141">
        <v>1</v>
      </c>
      <c r="G141">
        <v>4</v>
      </c>
      <c r="H141">
        <v>50.6</v>
      </c>
      <c r="I141">
        <v>2.84</v>
      </c>
      <c r="J141">
        <v>12</v>
      </c>
      <c r="K141">
        <v>0</v>
      </c>
      <c r="L141">
        <v>0.11</v>
      </c>
      <c r="M141">
        <v>16.867000000000001</v>
      </c>
    </row>
    <row r="142" spans="1:13" x14ac:dyDescent="0.25">
      <c r="A142">
        <v>522</v>
      </c>
      <c r="B142" t="s">
        <v>17</v>
      </c>
      <c r="C142" t="s">
        <v>14</v>
      </c>
      <c r="D142">
        <v>1</v>
      </c>
      <c r="E142">
        <v>1.59</v>
      </c>
      <c r="F142">
        <v>1</v>
      </c>
      <c r="G142">
        <v>3</v>
      </c>
      <c r="H142">
        <v>21.31</v>
      </c>
      <c r="I142">
        <v>1.75</v>
      </c>
      <c r="J142">
        <v>12</v>
      </c>
      <c r="K142">
        <v>0</v>
      </c>
      <c r="L142">
        <v>0.08</v>
      </c>
      <c r="M142">
        <v>10.654999999999999</v>
      </c>
    </row>
    <row r="143" spans="1:13" x14ac:dyDescent="0.25">
      <c r="A143">
        <v>523</v>
      </c>
      <c r="B143" t="s">
        <v>15</v>
      </c>
      <c r="C143" t="s">
        <v>14</v>
      </c>
      <c r="D143">
        <v>12</v>
      </c>
      <c r="E143">
        <v>4.82</v>
      </c>
      <c r="F143">
        <v>1</v>
      </c>
      <c r="G143">
        <v>14</v>
      </c>
      <c r="H143">
        <v>114.45</v>
      </c>
      <c r="I143">
        <v>10.99</v>
      </c>
      <c r="J143">
        <v>12</v>
      </c>
      <c r="K143">
        <v>0</v>
      </c>
      <c r="L143">
        <v>0.85</v>
      </c>
      <c r="M143">
        <v>8.8040000000000003</v>
      </c>
    </row>
    <row r="144" spans="1:13" x14ac:dyDescent="0.25">
      <c r="A144">
        <v>524</v>
      </c>
      <c r="B144" t="s">
        <v>13</v>
      </c>
      <c r="C144" t="s">
        <v>14</v>
      </c>
      <c r="D144">
        <v>15</v>
      </c>
      <c r="E144">
        <v>5.48</v>
      </c>
      <c r="F144">
        <v>1</v>
      </c>
      <c r="G144">
        <v>17</v>
      </c>
      <c r="H144">
        <v>137.69</v>
      </c>
      <c r="I144">
        <v>10.130000000000001</v>
      </c>
      <c r="J144">
        <v>12</v>
      </c>
      <c r="K144">
        <v>0</v>
      </c>
      <c r="L144">
        <v>0.76</v>
      </c>
      <c r="M144">
        <v>8.6059999999999999</v>
      </c>
    </row>
    <row r="145" spans="1:13" x14ac:dyDescent="0.25">
      <c r="A145">
        <v>525</v>
      </c>
      <c r="B145" t="s">
        <v>17</v>
      </c>
      <c r="C145" t="s">
        <v>14</v>
      </c>
      <c r="D145">
        <v>12</v>
      </c>
      <c r="E145">
        <v>5.54</v>
      </c>
      <c r="F145">
        <v>1</v>
      </c>
      <c r="G145">
        <v>14</v>
      </c>
      <c r="H145">
        <v>114.45</v>
      </c>
      <c r="I145">
        <v>12.32</v>
      </c>
      <c r="J145">
        <v>12</v>
      </c>
      <c r="K145">
        <v>0</v>
      </c>
      <c r="L145">
        <v>0.97</v>
      </c>
      <c r="M145">
        <v>8.8040000000000003</v>
      </c>
    </row>
    <row r="146" spans="1:13" x14ac:dyDescent="0.25">
      <c r="A146">
        <v>526</v>
      </c>
      <c r="B146" t="s">
        <v>15</v>
      </c>
      <c r="C146" t="s">
        <v>14</v>
      </c>
      <c r="D146">
        <v>13</v>
      </c>
      <c r="E146">
        <v>5.39</v>
      </c>
      <c r="F146">
        <v>2</v>
      </c>
      <c r="G146">
        <v>17</v>
      </c>
      <c r="H146">
        <v>97.95</v>
      </c>
      <c r="I146">
        <v>13.76</v>
      </c>
      <c r="J146">
        <v>12</v>
      </c>
      <c r="K146">
        <v>0</v>
      </c>
      <c r="L146">
        <v>0.53</v>
      </c>
      <c r="M146">
        <v>6.1219999999999999</v>
      </c>
    </row>
    <row r="147" spans="1:13" x14ac:dyDescent="0.25">
      <c r="A147">
        <v>527</v>
      </c>
      <c r="B147" t="s">
        <v>16</v>
      </c>
      <c r="C147" t="s">
        <v>14</v>
      </c>
      <c r="D147">
        <v>7</v>
      </c>
      <c r="E147">
        <v>5.35</v>
      </c>
      <c r="F147">
        <v>1</v>
      </c>
      <c r="G147">
        <v>9</v>
      </c>
      <c r="H147">
        <v>98.84</v>
      </c>
      <c r="I147">
        <v>9.1</v>
      </c>
      <c r="J147">
        <v>12</v>
      </c>
      <c r="K147">
        <v>0</v>
      </c>
      <c r="L147">
        <v>0.71</v>
      </c>
      <c r="M147">
        <v>12.355</v>
      </c>
    </row>
    <row r="148" spans="1:13" x14ac:dyDescent="0.25">
      <c r="A148">
        <v>528</v>
      </c>
      <c r="B148" t="s">
        <v>19</v>
      </c>
      <c r="C148" t="s">
        <v>14</v>
      </c>
      <c r="D148">
        <v>11</v>
      </c>
      <c r="E148">
        <v>5.32</v>
      </c>
      <c r="F148">
        <v>1</v>
      </c>
      <c r="G148">
        <v>13</v>
      </c>
      <c r="H148">
        <v>97.24</v>
      </c>
      <c r="I148">
        <v>8.7100000000000009</v>
      </c>
      <c r="J148">
        <v>12</v>
      </c>
      <c r="K148">
        <v>0</v>
      </c>
      <c r="L148">
        <v>0.66</v>
      </c>
      <c r="M148">
        <v>8.1029999999999998</v>
      </c>
    </row>
    <row r="149" spans="1:13" x14ac:dyDescent="0.25">
      <c r="A149">
        <v>529</v>
      </c>
      <c r="B149" t="s">
        <v>18</v>
      </c>
      <c r="C149" t="s">
        <v>14</v>
      </c>
      <c r="D149">
        <v>5</v>
      </c>
      <c r="E149">
        <v>1.94</v>
      </c>
      <c r="F149">
        <v>1</v>
      </c>
      <c r="G149">
        <v>7</v>
      </c>
      <c r="H149">
        <v>50.41</v>
      </c>
      <c r="I149">
        <v>9.1300000000000008</v>
      </c>
      <c r="J149">
        <v>12</v>
      </c>
      <c r="K149">
        <v>0</v>
      </c>
      <c r="L149">
        <v>0.69</v>
      </c>
      <c r="M149">
        <v>8.4019999999999992</v>
      </c>
    </row>
    <row r="150" spans="1:13" x14ac:dyDescent="0.25">
      <c r="A150">
        <v>530</v>
      </c>
      <c r="B150" t="s">
        <v>15</v>
      </c>
      <c r="C150" t="s">
        <v>14</v>
      </c>
      <c r="D150">
        <v>11</v>
      </c>
      <c r="E150">
        <v>5.39</v>
      </c>
      <c r="F150">
        <v>1</v>
      </c>
      <c r="G150">
        <v>13</v>
      </c>
      <c r="H150">
        <v>48.62</v>
      </c>
      <c r="I150">
        <v>11.86</v>
      </c>
      <c r="J150">
        <v>12</v>
      </c>
      <c r="K150">
        <v>0</v>
      </c>
      <c r="L150">
        <v>0.95</v>
      </c>
      <c r="M150">
        <v>4.0519999999999996</v>
      </c>
    </row>
    <row r="151" spans="1:13" x14ac:dyDescent="0.25">
      <c r="A151">
        <v>531</v>
      </c>
      <c r="B151" t="s">
        <v>16</v>
      </c>
      <c r="C151" t="s">
        <v>14</v>
      </c>
      <c r="D151">
        <v>5</v>
      </c>
      <c r="E151">
        <v>2.2599999999999998</v>
      </c>
      <c r="F151">
        <v>1</v>
      </c>
      <c r="G151">
        <v>7</v>
      </c>
      <c r="H151">
        <v>28.78</v>
      </c>
      <c r="I151">
        <v>2.6</v>
      </c>
      <c r="J151">
        <v>12</v>
      </c>
      <c r="K151">
        <v>0</v>
      </c>
      <c r="L151">
        <v>0.15</v>
      </c>
      <c r="M151">
        <v>4.7969999999999997</v>
      </c>
    </row>
    <row r="152" spans="1:13" x14ac:dyDescent="0.25">
      <c r="A152">
        <v>532</v>
      </c>
      <c r="B152" t="s">
        <v>13</v>
      </c>
      <c r="C152" t="s">
        <v>14</v>
      </c>
      <c r="D152">
        <v>16</v>
      </c>
      <c r="E152">
        <v>5.89</v>
      </c>
      <c r="F152">
        <v>1</v>
      </c>
      <c r="G152">
        <v>18</v>
      </c>
      <c r="H152">
        <v>113.3</v>
      </c>
      <c r="I152">
        <v>10.220000000000001</v>
      </c>
      <c r="J152">
        <v>12</v>
      </c>
      <c r="K152">
        <v>0</v>
      </c>
      <c r="L152">
        <v>0.84</v>
      </c>
      <c r="M152">
        <v>6.665</v>
      </c>
    </row>
    <row r="153" spans="1:13" x14ac:dyDescent="0.25">
      <c r="A153">
        <v>533</v>
      </c>
      <c r="B153" t="s">
        <v>17</v>
      </c>
      <c r="C153" t="s">
        <v>21</v>
      </c>
      <c r="D153">
        <v>16</v>
      </c>
      <c r="E153">
        <v>5.65</v>
      </c>
      <c r="F153">
        <v>2</v>
      </c>
      <c r="G153">
        <v>20</v>
      </c>
      <c r="H153">
        <v>103.82</v>
      </c>
      <c r="I153">
        <v>19.79</v>
      </c>
      <c r="J153">
        <v>12</v>
      </c>
      <c r="K153">
        <v>0</v>
      </c>
      <c r="L153">
        <v>0.78500000000000003</v>
      </c>
      <c r="M153">
        <v>5.4640000000000004</v>
      </c>
    </row>
    <row r="154" spans="1:13" x14ac:dyDescent="0.25">
      <c r="A154">
        <v>534</v>
      </c>
      <c r="B154" t="s">
        <v>18</v>
      </c>
      <c r="C154" t="s">
        <v>14</v>
      </c>
      <c r="D154">
        <v>5</v>
      </c>
      <c r="E154">
        <v>2.06</v>
      </c>
      <c r="F154">
        <v>1</v>
      </c>
      <c r="G154">
        <v>7</v>
      </c>
      <c r="H154">
        <v>28.78</v>
      </c>
      <c r="I154">
        <v>2.6</v>
      </c>
      <c r="J154">
        <v>12</v>
      </c>
      <c r="K154">
        <v>0</v>
      </c>
      <c r="L154">
        <v>0.15</v>
      </c>
      <c r="M154">
        <v>4.7969999999999997</v>
      </c>
    </row>
    <row r="155" spans="1:13" x14ac:dyDescent="0.25">
      <c r="A155">
        <v>535</v>
      </c>
      <c r="B155" t="s">
        <v>16</v>
      </c>
      <c r="C155" t="s">
        <v>14</v>
      </c>
      <c r="D155">
        <v>14</v>
      </c>
      <c r="E155">
        <v>5.42</v>
      </c>
      <c r="F155">
        <v>1</v>
      </c>
      <c r="G155">
        <v>16</v>
      </c>
      <c r="H155">
        <v>121.23</v>
      </c>
      <c r="I155">
        <v>8.98</v>
      </c>
      <c r="J155">
        <v>12</v>
      </c>
      <c r="K155">
        <v>0</v>
      </c>
      <c r="L155">
        <v>0.72</v>
      </c>
      <c r="M155">
        <v>8.0820000000000007</v>
      </c>
    </row>
    <row r="156" spans="1:13" x14ac:dyDescent="0.25">
      <c r="A156">
        <v>536</v>
      </c>
      <c r="B156" t="s">
        <v>18</v>
      </c>
      <c r="C156" t="s">
        <v>14</v>
      </c>
      <c r="D156">
        <v>1</v>
      </c>
      <c r="E156">
        <v>1.48</v>
      </c>
      <c r="F156">
        <v>1</v>
      </c>
      <c r="G156">
        <v>3</v>
      </c>
      <c r="H156">
        <v>46.37</v>
      </c>
      <c r="I156">
        <v>1.63</v>
      </c>
      <c r="J156">
        <v>12</v>
      </c>
      <c r="K156">
        <v>0</v>
      </c>
      <c r="L156">
        <v>0.01</v>
      </c>
      <c r="M156">
        <v>23.184999999999999</v>
      </c>
    </row>
    <row r="157" spans="1:13" x14ac:dyDescent="0.25">
      <c r="A157">
        <v>537</v>
      </c>
      <c r="B157" t="s">
        <v>20</v>
      </c>
      <c r="C157" t="s">
        <v>14</v>
      </c>
      <c r="D157">
        <v>6</v>
      </c>
      <c r="E157">
        <v>5.0199999999999996</v>
      </c>
      <c r="F157">
        <v>1</v>
      </c>
      <c r="G157">
        <v>8</v>
      </c>
      <c r="H157">
        <v>74.900000000000006</v>
      </c>
      <c r="I157">
        <v>4.0199999999999996</v>
      </c>
      <c r="J157">
        <v>12</v>
      </c>
      <c r="K157">
        <v>0</v>
      </c>
      <c r="L157">
        <v>0.28999999999999998</v>
      </c>
      <c r="M157">
        <v>10.7</v>
      </c>
    </row>
    <row r="158" spans="1:13" x14ac:dyDescent="0.25">
      <c r="A158">
        <v>538</v>
      </c>
      <c r="B158" t="s">
        <v>15</v>
      </c>
      <c r="C158" t="s">
        <v>14</v>
      </c>
      <c r="D158">
        <v>10</v>
      </c>
      <c r="E158">
        <v>5.05</v>
      </c>
      <c r="F158">
        <v>1</v>
      </c>
      <c r="G158">
        <v>12</v>
      </c>
      <c r="H158">
        <v>80.63</v>
      </c>
      <c r="I158">
        <v>12.36</v>
      </c>
      <c r="J158">
        <v>12</v>
      </c>
      <c r="K158">
        <v>0</v>
      </c>
      <c r="L158">
        <v>0.96</v>
      </c>
      <c r="M158">
        <v>7.33</v>
      </c>
    </row>
    <row r="159" spans="1:13" x14ac:dyDescent="0.25">
      <c r="A159">
        <v>539</v>
      </c>
      <c r="B159" t="s">
        <v>13</v>
      </c>
      <c r="C159" t="s">
        <v>14</v>
      </c>
      <c r="D159">
        <v>7</v>
      </c>
      <c r="E159">
        <v>4.82</v>
      </c>
      <c r="F159">
        <v>1</v>
      </c>
      <c r="G159">
        <v>9</v>
      </c>
      <c r="H159">
        <v>86.44</v>
      </c>
      <c r="I159">
        <v>10.71</v>
      </c>
      <c r="J159">
        <v>12</v>
      </c>
      <c r="K159">
        <v>0</v>
      </c>
      <c r="L159">
        <v>0.72</v>
      </c>
      <c r="M159">
        <v>10.805</v>
      </c>
    </row>
    <row r="160" spans="1:13" x14ac:dyDescent="0.25">
      <c r="A160">
        <v>540</v>
      </c>
      <c r="B160" t="s">
        <v>17</v>
      </c>
      <c r="C160" t="s">
        <v>14</v>
      </c>
      <c r="D160">
        <v>6</v>
      </c>
      <c r="E160">
        <v>4.97</v>
      </c>
      <c r="F160">
        <v>1</v>
      </c>
      <c r="G160">
        <v>8</v>
      </c>
      <c r="H160">
        <v>125.69</v>
      </c>
      <c r="I160">
        <v>6.64</v>
      </c>
      <c r="J160">
        <v>12</v>
      </c>
      <c r="K160">
        <v>0</v>
      </c>
      <c r="L160">
        <v>0.45</v>
      </c>
      <c r="M160">
        <v>17.956</v>
      </c>
    </row>
    <row r="161" spans="1:13" x14ac:dyDescent="0.25">
      <c r="A161">
        <v>541</v>
      </c>
      <c r="B161" t="s">
        <v>15</v>
      </c>
      <c r="C161" t="s">
        <v>14</v>
      </c>
      <c r="D161">
        <v>13</v>
      </c>
      <c r="E161">
        <v>4.75</v>
      </c>
      <c r="F161">
        <v>2</v>
      </c>
      <c r="G161">
        <v>17</v>
      </c>
      <c r="H161">
        <v>113.97</v>
      </c>
      <c r="I161">
        <v>13.17</v>
      </c>
      <c r="J161">
        <v>12</v>
      </c>
      <c r="K161">
        <v>0</v>
      </c>
      <c r="L161">
        <v>0.47499999999999998</v>
      </c>
      <c r="M161">
        <v>7.1230000000000002</v>
      </c>
    </row>
    <row r="162" spans="1:13" x14ac:dyDescent="0.25">
      <c r="A162">
        <v>542</v>
      </c>
      <c r="B162" t="s">
        <v>13</v>
      </c>
      <c r="C162" t="s">
        <v>14</v>
      </c>
      <c r="D162">
        <v>22</v>
      </c>
      <c r="E162">
        <v>5.63</v>
      </c>
      <c r="F162">
        <v>2</v>
      </c>
      <c r="G162">
        <v>26</v>
      </c>
      <c r="H162">
        <v>144.97</v>
      </c>
      <c r="I162">
        <v>14.99</v>
      </c>
      <c r="J162">
        <v>12</v>
      </c>
      <c r="K162">
        <v>0</v>
      </c>
      <c r="L162">
        <v>0.55500000000000005</v>
      </c>
      <c r="M162">
        <v>5.7990000000000004</v>
      </c>
    </row>
    <row r="163" spans="1:13" x14ac:dyDescent="0.25">
      <c r="A163">
        <v>543</v>
      </c>
      <c r="B163" t="s">
        <v>15</v>
      </c>
      <c r="C163" t="s">
        <v>14</v>
      </c>
      <c r="D163">
        <v>3</v>
      </c>
      <c r="E163">
        <v>1.65</v>
      </c>
      <c r="F163">
        <v>1</v>
      </c>
      <c r="G163">
        <v>5</v>
      </c>
      <c r="H163">
        <v>57.08</v>
      </c>
      <c r="I163">
        <v>3.05</v>
      </c>
      <c r="J163">
        <v>12</v>
      </c>
      <c r="K163">
        <v>0</v>
      </c>
      <c r="L163">
        <v>0.15</v>
      </c>
      <c r="M163">
        <v>14.27</v>
      </c>
    </row>
    <row r="164" spans="1:13" x14ac:dyDescent="0.25">
      <c r="A164">
        <v>544</v>
      </c>
      <c r="B164" t="s">
        <v>13</v>
      </c>
      <c r="C164" t="s">
        <v>14</v>
      </c>
      <c r="D164">
        <v>18</v>
      </c>
      <c r="E164">
        <v>5.61</v>
      </c>
      <c r="F164">
        <v>1</v>
      </c>
      <c r="G164">
        <v>20</v>
      </c>
      <c r="H164">
        <v>110.77</v>
      </c>
      <c r="I164">
        <v>9.36</v>
      </c>
      <c r="J164">
        <v>12</v>
      </c>
      <c r="K164">
        <v>0</v>
      </c>
      <c r="L164">
        <v>0.74</v>
      </c>
      <c r="M164">
        <v>5.83</v>
      </c>
    </row>
    <row r="165" spans="1:13" x14ac:dyDescent="0.25">
      <c r="A165">
        <v>545</v>
      </c>
      <c r="B165" t="s">
        <v>17</v>
      </c>
      <c r="C165" t="s">
        <v>14</v>
      </c>
      <c r="D165">
        <v>1</v>
      </c>
      <c r="E165">
        <v>1.74</v>
      </c>
      <c r="F165">
        <v>1</v>
      </c>
      <c r="G165">
        <v>3</v>
      </c>
      <c r="H165">
        <v>22.25</v>
      </c>
      <c r="I165">
        <v>1.34</v>
      </c>
      <c r="J165">
        <v>12</v>
      </c>
      <c r="K165">
        <v>0</v>
      </c>
      <c r="L165">
        <v>0.04</v>
      </c>
      <c r="M165">
        <v>11.125</v>
      </c>
    </row>
    <row r="166" spans="1:13" x14ac:dyDescent="0.25">
      <c r="A166">
        <v>546</v>
      </c>
      <c r="B166" t="s">
        <v>13</v>
      </c>
      <c r="C166" t="s">
        <v>14</v>
      </c>
      <c r="D166">
        <v>14</v>
      </c>
      <c r="E166">
        <v>5.51</v>
      </c>
      <c r="F166">
        <v>1</v>
      </c>
      <c r="G166">
        <v>16</v>
      </c>
      <c r="H166">
        <v>126</v>
      </c>
      <c r="I166">
        <v>8.9700000000000006</v>
      </c>
      <c r="J166">
        <v>12</v>
      </c>
      <c r="K166">
        <v>0</v>
      </c>
      <c r="L166">
        <v>0.7</v>
      </c>
      <c r="M166">
        <v>8.4</v>
      </c>
    </row>
    <row r="167" spans="1:13" x14ac:dyDescent="0.25">
      <c r="A167">
        <v>547</v>
      </c>
      <c r="B167" t="s">
        <v>17</v>
      </c>
      <c r="C167" t="s">
        <v>14</v>
      </c>
      <c r="D167">
        <v>14</v>
      </c>
      <c r="E167">
        <v>5.4</v>
      </c>
      <c r="F167">
        <v>1</v>
      </c>
      <c r="G167">
        <v>16</v>
      </c>
      <c r="H167">
        <v>108.19</v>
      </c>
      <c r="I167">
        <v>8.4499999999999993</v>
      </c>
      <c r="J167">
        <v>12</v>
      </c>
      <c r="K167">
        <v>0</v>
      </c>
      <c r="L167">
        <v>0.68</v>
      </c>
      <c r="M167">
        <v>7.2130000000000001</v>
      </c>
    </row>
    <row r="168" spans="1:13" x14ac:dyDescent="0.25">
      <c r="A168">
        <v>548</v>
      </c>
      <c r="B168" t="s">
        <v>18</v>
      </c>
      <c r="C168" t="s">
        <v>14</v>
      </c>
      <c r="D168">
        <v>21</v>
      </c>
      <c r="E168">
        <v>5.9</v>
      </c>
      <c r="F168">
        <v>1</v>
      </c>
      <c r="G168">
        <v>23</v>
      </c>
      <c r="H168">
        <v>127.59</v>
      </c>
      <c r="I168">
        <v>10.65</v>
      </c>
      <c r="J168">
        <v>12</v>
      </c>
      <c r="K168">
        <v>0</v>
      </c>
      <c r="L168">
        <v>0.84</v>
      </c>
      <c r="M168">
        <v>5.8</v>
      </c>
    </row>
    <row r="169" spans="1:13" x14ac:dyDescent="0.25">
      <c r="A169">
        <v>549</v>
      </c>
      <c r="B169" t="s">
        <v>15</v>
      </c>
      <c r="C169" t="s">
        <v>14</v>
      </c>
      <c r="D169">
        <v>11</v>
      </c>
      <c r="E169">
        <v>4.82</v>
      </c>
      <c r="F169">
        <v>1</v>
      </c>
      <c r="G169">
        <v>13</v>
      </c>
      <c r="H169">
        <v>121.08</v>
      </c>
      <c r="I169">
        <v>7.47</v>
      </c>
      <c r="J169">
        <v>12</v>
      </c>
      <c r="K169">
        <v>0</v>
      </c>
      <c r="L169">
        <v>0.56000000000000005</v>
      </c>
      <c r="M169">
        <v>10.09</v>
      </c>
    </row>
    <row r="170" spans="1:13" x14ac:dyDescent="0.25">
      <c r="A170">
        <v>550</v>
      </c>
      <c r="B170" t="s">
        <v>13</v>
      </c>
      <c r="C170" t="s">
        <v>14</v>
      </c>
      <c r="D170">
        <v>5</v>
      </c>
      <c r="E170">
        <v>1.51</v>
      </c>
      <c r="F170">
        <v>1</v>
      </c>
      <c r="G170">
        <v>7</v>
      </c>
      <c r="H170">
        <v>42.34</v>
      </c>
      <c r="I170">
        <v>3.45</v>
      </c>
      <c r="J170">
        <v>12</v>
      </c>
      <c r="K170">
        <v>0</v>
      </c>
      <c r="L170">
        <v>0.21</v>
      </c>
      <c r="M170">
        <v>7.0570000000000004</v>
      </c>
    </row>
    <row r="171" spans="1:13" x14ac:dyDescent="0.25">
      <c r="A171">
        <v>551</v>
      </c>
      <c r="B171" t="s">
        <v>17</v>
      </c>
      <c r="C171" t="s">
        <v>14</v>
      </c>
      <c r="D171">
        <v>10</v>
      </c>
      <c r="E171">
        <v>4.8</v>
      </c>
      <c r="F171">
        <v>1</v>
      </c>
      <c r="G171">
        <v>12</v>
      </c>
      <c r="H171">
        <v>110.35</v>
      </c>
      <c r="I171">
        <v>7.33</v>
      </c>
      <c r="J171">
        <v>12</v>
      </c>
      <c r="K171">
        <v>0</v>
      </c>
      <c r="L171">
        <v>0.52</v>
      </c>
      <c r="M171">
        <v>10.032</v>
      </c>
    </row>
    <row r="172" spans="1:13" x14ac:dyDescent="0.25">
      <c r="A172">
        <v>552</v>
      </c>
      <c r="B172" t="s">
        <v>15</v>
      </c>
      <c r="C172" t="s">
        <v>14</v>
      </c>
      <c r="D172">
        <v>12</v>
      </c>
      <c r="E172">
        <v>4.9000000000000004</v>
      </c>
      <c r="F172">
        <v>1</v>
      </c>
      <c r="G172">
        <v>14</v>
      </c>
      <c r="H172">
        <v>108.64</v>
      </c>
      <c r="I172">
        <v>7.52</v>
      </c>
      <c r="J172">
        <v>12</v>
      </c>
      <c r="K172">
        <v>0</v>
      </c>
      <c r="L172">
        <v>0.57999999999999996</v>
      </c>
      <c r="M172">
        <v>8.3569999999999993</v>
      </c>
    </row>
    <row r="173" spans="1:13" x14ac:dyDescent="0.25">
      <c r="A173">
        <v>553</v>
      </c>
      <c r="B173" t="s">
        <v>17</v>
      </c>
      <c r="C173" t="s">
        <v>14</v>
      </c>
      <c r="D173">
        <v>16</v>
      </c>
      <c r="E173">
        <v>6.07</v>
      </c>
      <c r="F173">
        <v>1</v>
      </c>
      <c r="G173">
        <v>18</v>
      </c>
      <c r="H173">
        <v>148.22</v>
      </c>
      <c r="I173">
        <v>10.75</v>
      </c>
      <c r="J173">
        <v>12</v>
      </c>
      <c r="K173">
        <v>0</v>
      </c>
      <c r="L173">
        <v>0.83</v>
      </c>
      <c r="M173">
        <v>8.7189999999999994</v>
      </c>
    </row>
    <row r="174" spans="1:13" x14ac:dyDescent="0.25">
      <c r="A174">
        <v>554</v>
      </c>
      <c r="B174" t="s">
        <v>18</v>
      </c>
      <c r="C174" t="s">
        <v>14</v>
      </c>
      <c r="D174">
        <v>14</v>
      </c>
      <c r="E174">
        <v>5.7</v>
      </c>
      <c r="F174">
        <v>1</v>
      </c>
      <c r="G174">
        <v>16</v>
      </c>
      <c r="H174">
        <v>104.07</v>
      </c>
      <c r="I174">
        <v>7.98</v>
      </c>
      <c r="J174">
        <v>12</v>
      </c>
      <c r="K174">
        <v>0</v>
      </c>
      <c r="L174">
        <v>0.6</v>
      </c>
      <c r="M174">
        <v>6.9379999999999997</v>
      </c>
    </row>
    <row r="175" spans="1:13" x14ac:dyDescent="0.25">
      <c r="A175">
        <v>555</v>
      </c>
      <c r="B175" t="s">
        <v>15</v>
      </c>
      <c r="C175" t="s">
        <v>14</v>
      </c>
      <c r="D175">
        <v>3</v>
      </c>
      <c r="E175">
        <v>1.52</v>
      </c>
      <c r="F175">
        <v>1</v>
      </c>
      <c r="G175">
        <v>5</v>
      </c>
      <c r="H175">
        <v>58.98</v>
      </c>
      <c r="I175">
        <v>2.78</v>
      </c>
      <c r="J175">
        <v>12</v>
      </c>
      <c r="K175">
        <v>0</v>
      </c>
      <c r="L175">
        <v>0.14000000000000001</v>
      </c>
      <c r="M175">
        <v>14.744999999999999</v>
      </c>
    </row>
    <row r="176" spans="1:13" x14ac:dyDescent="0.25">
      <c r="A176">
        <v>556</v>
      </c>
      <c r="B176" t="s">
        <v>16</v>
      </c>
      <c r="C176" t="s">
        <v>14</v>
      </c>
      <c r="D176">
        <v>19</v>
      </c>
      <c r="E176">
        <v>5.64</v>
      </c>
      <c r="F176">
        <v>1</v>
      </c>
      <c r="G176">
        <v>21</v>
      </c>
      <c r="H176">
        <v>160.37</v>
      </c>
      <c r="I176">
        <v>11.56</v>
      </c>
      <c r="J176">
        <v>12</v>
      </c>
      <c r="K176">
        <v>0</v>
      </c>
      <c r="L176">
        <v>0.92</v>
      </c>
      <c r="M176">
        <v>8.0190000000000001</v>
      </c>
    </row>
    <row r="177" spans="1:13" x14ac:dyDescent="0.25">
      <c r="A177">
        <v>557</v>
      </c>
      <c r="B177" t="s">
        <v>13</v>
      </c>
      <c r="C177" t="s">
        <v>14</v>
      </c>
      <c r="D177">
        <v>4</v>
      </c>
      <c r="E177">
        <v>1.52</v>
      </c>
      <c r="F177">
        <v>1</v>
      </c>
      <c r="G177">
        <v>6</v>
      </c>
      <c r="H177">
        <v>64.790000000000006</v>
      </c>
      <c r="I177">
        <v>3.42</v>
      </c>
      <c r="J177">
        <v>12</v>
      </c>
      <c r="K177">
        <v>0</v>
      </c>
      <c r="L177">
        <v>0.19</v>
      </c>
      <c r="M177">
        <v>12.958</v>
      </c>
    </row>
    <row r="178" spans="1:13" x14ac:dyDescent="0.25">
      <c r="A178">
        <v>558</v>
      </c>
      <c r="B178" t="s">
        <v>17</v>
      </c>
      <c r="C178" t="s">
        <v>14</v>
      </c>
      <c r="D178">
        <v>3</v>
      </c>
      <c r="E178">
        <v>1.36</v>
      </c>
      <c r="F178">
        <v>1</v>
      </c>
      <c r="G178">
        <v>5</v>
      </c>
      <c r="H178">
        <v>58.98</v>
      </c>
      <c r="I178">
        <v>2.78</v>
      </c>
      <c r="J178">
        <v>12</v>
      </c>
      <c r="K178">
        <v>0</v>
      </c>
      <c r="L178">
        <v>0.14000000000000001</v>
      </c>
      <c r="M178">
        <v>14.744999999999999</v>
      </c>
    </row>
    <row r="179" spans="1:13" x14ac:dyDescent="0.25">
      <c r="A179">
        <v>559</v>
      </c>
      <c r="B179" t="s">
        <v>18</v>
      </c>
      <c r="C179" t="s">
        <v>14</v>
      </c>
      <c r="D179">
        <v>4</v>
      </c>
      <c r="E179">
        <v>1.54</v>
      </c>
      <c r="F179">
        <v>1</v>
      </c>
      <c r="G179">
        <v>6</v>
      </c>
      <c r="H179">
        <v>37.56</v>
      </c>
      <c r="I179">
        <v>2.64</v>
      </c>
      <c r="J179">
        <v>12</v>
      </c>
      <c r="K179">
        <v>0</v>
      </c>
      <c r="L179">
        <v>0.16</v>
      </c>
      <c r="M179">
        <v>7.5119999999999996</v>
      </c>
    </row>
    <row r="180" spans="1:13" x14ac:dyDescent="0.25">
      <c r="A180">
        <v>560</v>
      </c>
      <c r="B180" t="s">
        <v>15</v>
      </c>
      <c r="C180" t="s">
        <v>14</v>
      </c>
      <c r="D180">
        <v>67</v>
      </c>
      <c r="E180">
        <v>5.43</v>
      </c>
      <c r="F180">
        <v>3</v>
      </c>
      <c r="G180">
        <v>73</v>
      </c>
      <c r="H180">
        <v>258.7</v>
      </c>
      <c r="I180">
        <v>27.22</v>
      </c>
      <c r="J180">
        <v>12</v>
      </c>
      <c r="K180">
        <v>0</v>
      </c>
      <c r="L180">
        <v>0.72</v>
      </c>
      <c r="M180">
        <v>3.593</v>
      </c>
    </row>
    <row r="181" spans="1:13" x14ac:dyDescent="0.25">
      <c r="A181">
        <v>561</v>
      </c>
      <c r="B181" t="s">
        <v>16</v>
      </c>
      <c r="C181" t="s">
        <v>14</v>
      </c>
      <c r="D181">
        <v>19</v>
      </c>
      <c r="E181">
        <v>5.9</v>
      </c>
      <c r="F181">
        <v>1</v>
      </c>
      <c r="G181">
        <v>21</v>
      </c>
      <c r="H181">
        <v>88.42</v>
      </c>
      <c r="I181">
        <v>8.1199999999999992</v>
      </c>
      <c r="J181">
        <v>12</v>
      </c>
      <c r="K181">
        <v>0</v>
      </c>
      <c r="L181">
        <v>0.66</v>
      </c>
      <c r="M181">
        <v>4.4210000000000003</v>
      </c>
    </row>
    <row r="182" spans="1:13" x14ac:dyDescent="0.25">
      <c r="A182">
        <v>562</v>
      </c>
      <c r="B182" t="s">
        <v>13</v>
      </c>
      <c r="C182" t="s">
        <v>14</v>
      </c>
      <c r="D182">
        <v>53</v>
      </c>
      <c r="E182">
        <v>5.44</v>
      </c>
      <c r="F182">
        <v>2</v>
      </c>
      <c r="G182">
        <v>57</v>
      </c>
      <c r="H182">
        <v>230.79</v>
      </c>
      <c r="I182">
        <v>22.79</v>
      </c>
      <c r="J182">
        <v>12</v>
      </c>
      <c r="K182">
        <v>0</v>
      </c>
      <c r="L182">
        <v>0.91</v>
      </c>
      <c r="M182">
        <v>4.1210000000000004</v>
      </c>
    </row>
    <row r="183" spans="1:13" x14ac:dyDescent="0.25">
      <c r="A183">
        <v>563</v>
      </c>
      <c r="B183" t="s">
        <v>17</v>
      </c>
      <c r="C183" t="s">
        <v>14</v>
      </c>
      <c r="D183">
        <v>45</v>
      </c>
      <c r="E183">
        <v>5.51</v>
      </c>
      <c r="F183">
        <v>2</v>
      </c>
      <c r="G183">
        <v>49</v>
      </c>
      <c r="H183">
        <v>248.23</v>
      </c>
      <c r="I183">
        <v>21.89</v>
      </c>
      <c r="J183">
        <v>12</v>
      </c>
      <c r="K183">
        <v>0</v>
      </c>
      <c r="L183">
        <v>0.84</v>
      </c>
      <c r="M183">
        <v>5.1710000000000003</v>
      </c>
    </row>
    <row r="184" spans="1:13" x14ac:dyDescent="0.25">
      <c r="A184">
        <v>564</v>
      </c>
      <c r="B184" t="s">
        <v>15</v>
      </c>
      <c r="C184" t="s">
        <v>14</v>
      </c>
      <c r="D184">
        <v>16</v>
      </c>
      <c r="E184">
        <v>5.58</v>
      </c>
      <c r="F184">
        <v>1</v>
      </c>
      <c r="G184">
        <v>18</v>
      </c>
      <c r="H184">
        <v>127.87</v>
      </c>
      <c r="I184">
        <v>9.43</v>
      </c>
      <c r="J184">
        <v>12</v>
      </c>
      <c r="K184">
        <v>0</v>
      </c>
      <c r="L184">
        <v>0.75</v>
      </c>
      <c r="M184">
        <v>7.5220000000000002</v>
      </c>
    </row>
    <row r="185" spans="1:13" x14ac:dyDescent="0.25">
      <c r="A185">
        <v>565</v>
      </c>
      <c r="B185" t="s">
        <v>13</v>
      </c>
      <c r="C185" t="s">
        <v>14</v>
      </c>
      <c r="D185">
        <v>19</v>
      </c>
      <c r="E185">
        <v>5.74</v>
      </c>
      <c r="F185">
        <v>1</v>
      </c>
      <c r="G185">
        <v>21</v>
      </c>
      <c r="H185">
        <v>95.52</v>
      </c>
      <c r="I185">
        <v>9.06</v>
      </c>
      <c r="J185">
        <v>12</v>
      </c>
      <c r="K185">
        <v>0</v>
      </c>
      <c r="L185">
        <v>0.74</v>
      </c>
      <c r="M185">
        <v>4.7759999999999998</v>
      </c>
    </row>
    <row r="186" spans="1:13" x14ac:dyDescent="0.25">
      <c r="A186">
        <v>566</v>
      </c>
      <c r="B186" t="s">
        <v>17</v>
      </c>
      <c r="C186" t="s">
        <v>14</v>
      </c>
      <c r="D186">
        <v>1</v>
      </c>
      <c r="E186">
        <v>1.59</v>
      </c>
      <c r="F186">
        <v>1</v>
      </c>
      <c r="G186">
        <v>3</v>
      </c>
      <c r="H186">
        <v>28.21</v>
      </c>
      <c r="I186">
        <v>1.47</v>
      </c>
      <c r="J186">
        <v>12</v>
      </c>
      <c r="K186">
        <v>0</v>
      </c>
      <c r="L186">
        <v>0.02</v>
      </c>
      <c r="M186">
        <v>14.105</v>
      </c>
    </row>
    <row r="187" spans="1:13" x14ac:dyDescent="0.25">
      <c r="A187">
        <v>567</v>
      </c>
      <c r="B187" t="s">
        <v>16</v>
      </c>
      <c r="C187" t="s">
        <v>14</v>
      </c>
      <c r="D187">
        <v>1</v>
      </c>
      <c r="E187">
        <v>1.53</v>
      </c>
      <c r="F187">
        <v>1</v>
      </c>
      <c r="G187">
        <v>3</v>
      </c>
      <c r="H187">
        <v>9.94</v>
      </c>
      <c r="I187">
        <v>1</v>
      </c>
      <c r="J187">
        <v>12</v>
      </c>
      <c r="K187">
        <v>0</v>
      </c>
      <c r="L187">
        <v>0.06</v>
      </c>
      <c r="M187">
        <v>4.97</v>
      </c>
    </row>
    <row r="188" spans="1:13" x14ac:dyDescent="0.25">
      <c r="A188">
        <v>568</v>
      </c>
      <c r="B188" t="s">
        <v>13</v>
      </c>
      <c r="C188" t="s">
        <v>14</v>
      </c>
      <c r="D188">
        <v>40</v>
      </c>
      <c r="E188">
        <v>5.39</v>
      </c>
      <c r="F188">
        <v>2</v>
      </c>
      <c r="G188">
        <v>44</v>
      </c>
      <c r="H188">
        <v>209.47</v>
      </c>
      <c r="I188">
        <v>20.57</v>
      </c>
      <c r="J188">
        <v>12</v>
      </c>
      <c r="K188">
        <v>0</v>
      </c>
      <c r="L188">
        <v>0.78500000000000003</v>
      </c>
      <c r="M188">
        <v>4.8710000000000004</v>
      </c>
    </row>
    <row r="189" spans="1:13" x14ac:dyDescent="0.25">
      <c r="A189">
        <v>569</v>
      </c>
      <c r="B189" t="s">
        <v>15</v>
      </c>
      <c r="C189" t="s">
        <v>14</v>
      </c>
      <c r="D189">
        <v>23</v>
      </c>
      <c r="E189">
        <v>6.04</v>
      </c>
      <c r="F189">
        <v>3</v>
      </c>
      <c r="G189">
        <v>29</v>
      </c>
      <c r="H189">
        <v>151.72</v>
      </c>
      <c r="I189">
        <v>32.6</v>
      </c>
      <c r="J189">
        <v>12</v>
      </c>
      <c r="K189">
        <v>0</v>
      </c>
      <c r="L189">
        <v>0.81666666666666698</v>
      </c>
      <c r="M189">
        <v>5.4189999999999996</v>
      </c>
    </row>
    <row r="190" spans="1:13" x14ac:dyDescent="0.25">
      <c r="A190">
        <v>570</v>
      </c>
      <c r="B190" t="s">
        <v>16</v>
      </c>
      <c r="C190" t="s">
        <v>14</v>
      </c>
      <c r="D190">
        <v>56</v>
      </c>
      <c r="E190">
        <v>6.09</v>
      </c>
      <c r="F190">
        <v>8</v>
      </c>
      <c r="G190">
        <v>72</v>
      </c>
      <c r="H190">
        <v>428.07</v>
      </c>
      <c r="I190">
        <v>89.18</v>
      </c>
      <c r="J190">
        <v>12</v>
      </c>
      <c r="K190">
        <v>0</v>
      </c>
      <c r="L190">
        <v>0.83499999999999996</v>
      </c>
      <c r="M190">
        <v>6.0289999999999999</v>
      </c>
    </row>
    <row r="191" spans="1:13" x14ac:dyDescent="0.25">
      <c r="A191">
        <v>571</v>
      </c>
      <c r="B191" t="s">
        <v>13</v>
      </c>
      <c r="C191" t="s">
        <v>14</v>
      </c>
      <c r="D191">
        <v>25</v>
      </c>
      <c r="E191">
        <v>6.01</v>
      </c>
      <c r="F191">
        <v>4</v>
      </c>
      <c r="G191">
        <v>33</v>
      </c>
      <c r="H191">
        <v>170.02</v>
      </c>
      <c r="I191">
        <v>40.01</v>
      </c>
      <c r="J191">
        <v>12</v>
      </c>
      <c r="K191">
        <v>0</v>
      </c>
      <c r="L191">
        <v>0.745</v>
      </c>
      <c r="M191">
        <v>5.3129999999999997</v>
      </c>
    </row>
    <row r="192" spans="1:13" x14ac:dyDescent="0.25">
      <c r="A192">
        <v>572</v>
      </c>
      <c r="B192" t="s">
        <v>17</v>
      </c>
      <c r="C192" t="s">
        <v>14</v>
      </c>
      <c r="D192">
        <v>23</v>
      </c>
      <c r="E192">
        <v>6.37</v>
      </c>
      <c r="F192">
        <v>3</v>
      </c>
      <c r="G192">
        <v>29</v>
      </c>
      <c r="H192">
        <v>151.72</v>
      </c>
      <c r="I192">
        <v>32.6</v>
      </c>
      <c r="J192">
        <v>12</v>
      </c>
      <c r="K192">
        <v>0</v>
      </c>
      <c r="L192">
        <v>0.81666666666666698</v>
      </c>
      <c r="M192">
        <v>5.4189999999999996</v>
      </c>
    </row>
    <row r="193" spans="1:13" x14ac:dyDescent="0.25">
      <c r="A193">
        <v>573</v>
      </c>
      <c r="B193" t="s">
        <v>18</v>
      </c>
      <c r="C193" t="s">
        <v>14</v>
      </c>
      <c r="D193">
        <v>52</v>
      </c>
      <c r="E193">
        <v>6.32</v>
      </c>
      <c r="F193">
        <v>8</v>
      </c>
      <c r="G193">
        <v>68</v>
      </c>
      <c r="H193">
        <v>348.99</v>
      </c>
      <c r="I193">
        <v>89.36</v>
      </c>
      <c r="J193">
        <v>12</v>
      </c>
      <c r="K193">
        <v>0</v>
      </c>
      <c r="L193">
        <v>0.82874999999999999</v>
      </c>
      <c r="M193">
        <v>5.2089999999999996</v>
      </c>
    </row>
    <row r="194" spans="1:13" x14ac:dyDescent="0.25">
      <c r="A194">
        <v>574</v>
      </c>
      <c r="B194" t="s">
        <v>13</v>
      </c>
      <c r="C194" t="s">
        <v>14</v>
      </c>
      <c r="D194">
        <v>19</v>
      </c>
      <c r="E194">
        <v>6.17</v>
      </c>
      <c r="F194">
        <v>1</v>
      </c>
      <c r="G194">
        <v>21</v>
      </c>
      <c r="H194">
        <v>130.47999999999999</v>
      </c>
      <c r="I194">
        <v>11.08</v>
      </c>
      <c r="J194">
        <v>12</v>
      </c>
      <c r="K194">
        <v>0</v>
      </c>
      <c r="L194">
        <v>0.88</v>
      </c>
      <c r="M194">
        <v>6.524</v>
      </c>
    </row>
    <row r="195" spans="1:13" x14ac:dyDescent="0.25">
      <c r="A195">
        <v>575</v>
      </c>
      <c r="B195" t="s">
        <v>15</v>
      </c>
      <c r="C195" t="s">
        <v>14</v>
      </c>
      <c r="D195">
        <v>7</v>
      </c>
      <c r="E195">
        <v>4.97</v>
      </c>
      <c r="F195">
        <v>1</v>
      </c>
      <c r="G195">
        <v>7</v>
      </c>
      <c r="H195">
        <v>89.08</v>
      </c>
      <c r="I195">
        <v>9.52</v>
      </c>
      <c r="J195">
        <v>12</v>
      </c>
      <c r="K195">
        <v>0</v>
      </c>
      <c r="L195">
        <v>0.72</v>
      </c>
      <c r="M195">
        <v>14.847</v>
      </c>
    </row>
    <row r="196" spans="1:13" x14ac:dyDescent="0.25">
      <c r="A196">
        <v>576</v>
      </c>
      <c r="B196" t="s">
        <v>16</v>
      </c>
      <c r="C196" t="s">
        <v>14</v>
      </c>
      <c r="D196">
        <v>38</v>
      </c>
      <c r="E196">
        <v>5.87</v>
      </c>
      <c r="F196">
        <v>5</v>
      </c>
      <c r="G196">
        <v>48</v>
      </c>
      <c r="H196">
        <v>245.76</v>
      </c>
      <c r="I196">
        <v>58.24</v>
      </c>
      <c r="J196">
        <v>12</v>
      </c>
      <c r="K196">
        <v>0</v>
      </c>
      <c r="L196">
        <v>0.91400000000000003</v>
      </c>
      <c r="M196">
        <v>5.2290000000000001</v>
      </c>
    </row>
    <row r="197" spans="1:13" x14ac:dyDescent="0.25">
      <c r="A197">
        <v>577</v>
      </c>
      <c r="B197" t="s">
        <v>13</v>
      </c>
      <c r="C197" t="s">
        <v>14</v>
      </c>
      <c r="D197">
        <v>52</v>
      </c>
      <c r="E197">
        <v>6.03</v>
      </c>
      <c r="F197">
        <v>8</v>
      </c>
      <c r="G197">
        <v>68</v>
      </c>
      <c r="H197">
        <v>332.18</v>
      </c>
      <c r="I197">
        <v>86.72</v>
      </c>
      <c r="J197">
        <v>12</v>
      </c>
      <c r="K197">
        <v>0</v>
      </c>
      <c r="L197">
        <v>0.83250000000000002</v>
      </c>
      <c r="M197">
        <v>4.9580000000000002</v>
      </c>
    </row>
    <row r="198" spans="1:13" x14ac:dyDescent="0.25">
      <c r="A198">
        <v>578</v>
      </c>
      <c r="B198" t="s">
        <v>17</v>
      </c>
      <c r="C198" t="s">
        <v>14</v>
      </c>
      <c r="D198">
        <v>38</v>
      </c>
      <c r="E198">
        <v>5.82</v>
      </c>
      <c r="F198">
        <v>6</v>
      </c>
      <c r="G198">
        <v>50</v>
      </c>
      <c r="H198">
        <v>245.7</v>
      </c>
      <c r="I198">
        <v>65.19</v>
      </c>
      <c r="J198">
        <v>12</v>
      </c>
      <c r="K198">
        <v>0</v>
      </c>
      <c r="L198">
        <v>0.84499999999999997</v>
      </c>
      <c r="M198">
        <v>5.0140000000000002</v>
      </c>
    </row>
    <row r="199" spans="1:13" x14ac:dyDescent="0.25">
      <c r="A199">
        <v>579</v>
      </c>
      <c r="B199" t="s">
        <v>18</v>
      </c>
      <c r="C199" t="s">
        <v>14</v>
      </c>
      <c r="D199">
        <v>40</v>
      </c>
      <c r="E199">
        <v>6.11</v>
      </c>
      <c r="F199">
        <v>6</v>
      </c>
      <c r="G199">
        <v>52</v>
      </c>
      <c r="H199">
        <v>266.42</v>
      </c>
      <c r="I199">
        <v>67.069999999999993</v>
      </c>
      <c r="J199">
        <v>12</v>
      </c>
      <c r="K199">
        <v>0</v>
      </c>
      <c r="L199">
        <v>0.86499999999999999</v>
      </c>
      <c r="M199">
        <v>5.2240000000000002</v>
      </c>
    </row>
    <row r="200" spans="1:13" x14ac:dyDescent="0.25">
      <c r="A200">
        <v>580</v>
      </c>
      <c r="B200" t="s">
        <v>19</v>
      </c>
      <c r="C200" t="s">
        <v>14</v>
      </c>
      <c r="D200">
        <v>16</v>
      </c>
      <c r="E200">
        <v>6.06</v>
      </c>
      <c r="F200">
        <v>2</v>
      </c>
      <c r="G200">
        <v>12</v>
      </c>
      <c r="H200">
        <v>178.78</v>
      </c>
      <c r="I200">
        <v>17.38</v>
      </c>
      <c r="J200">
        <v>12</v>
      </c>
      <c r="K200">
        <v>0</v>
      </c>
      <c r="L200">
        <v>0.60499999999999998</v>
      </c>
      <c r="M200">
        <v>16.253</v>
      </c>
    </row>
    <row r="201" spans="1:13" x14ac:dyDescent="0.25">
      <c r="A201">
        <v>581</v>
      </c>
      <c r="B201" t="s">
        <v>13</v>
      </c>
      <c r="C201" t="s">
        <v>14</v>
      </c>
      <c r="D201">
        <v>28</v>
      </c>
      <c r="E201">
        <v>6.16</v>
      </c>
      <c r="F201">
        <v>3</v>
      </c>
      <c r="G201">
        <v>23</v>
      </c>
      <c r="H201">
        <v>177.26</v>
      </c>
      <c r="I201">
        <v>31.79</v>
      </c>
      <c r="J201">
        <v>12</v>
      </c>
      <c r="K201">
        <v>0</v>
      </c>
      <c r="L201">
        <v>0.78</v>
      </c>
      <c r="M201">
        <v>8.0570000000000004</v>
      </c>
    </row>
    <row r="202" spans="1:13" x14ac:dyDescent="0.25">
      <c r="A202">
        <v>582</v>
      </c>
      <c r="B202" t="s">
        <v>17</v>
      </c>
      <c r="C202" t="s">
        <v>14</v>
      </c>
      <c r="D202">
        <v>8</v>
      </c>
      <c r="E202">
        <v>4.8499999999999996</v>
      </c>
      <c r="F202">
        <v>2</v>
      </c>
      <c r="G202">
        <v>12</v>
      </c>
      <c r="H202">
        <v>63.09</v>
      </c>
      <c r="I202">
        <v>14.72</v>
      </c>
      <c r="J202">
        <v>12</v>
      </c>
      <c r="K202">
        <v>0</v>
      </c>
      <c r="L202">
        <v>0.52500000000000002</v>
      </c>
      <c r="M202">
        <v>5.7350000000000003</v>
      </c>
    </row>
    <row r="203" spans="1:13" x14ac:dyDescent="0.25">
      <c r="A203">
        <v>583</v>
      </c>
      <c r="B203" t="s">
        <v>18</v>
      </c>
      <c r="C203" t="s">
        <v>14</v>
      </c>
      <c r="D203">
        <v>6</v>
      </c>
      <c r="E203">
        <v>4.8499999999999996</v>
      </c>
      <c r="F203">
        <v>1</v>
      </c>
      <c r="G203">
        <v>3</v>
      </c>
      <c r="H203">
        <v>37.479999999999997</v>
      </c>
      <c r="I203">
        <v>3.12</v>
      </c>
      <c r="J203">
        <v>12</v>
      </c>
      <c r="K203">
        <v>0</v>
      </c>
      <c r="L203">
        <v>0.11</v>
      </c>
      <c r="M203">
        <v>18.739999999999998</v>
      </c>
    </row>
    <row r="204" spans="1:13" x14ac:dyDescent="0.25">
      <c r="A204">
        <v>584</v>
      </c>
      <c r="B204" t="s">
        <v>16</v>
      </c>
      <c r="C204" t="s">
        <v>14</v>
      </c>
      <c r="D204">
        <v>9</v>
      </c>
      <c r="E204">
        <v>4.75</v>
      </c>
      <c r="F204">
        <v>1</v>
      </c>
      <c r="G204">
        <v>11</v>
      </c>
      <c r="H204">
        <v>94.8</v>
      </c>
      <c r="I204">
        <v>5.16</v>
      </c>
      <c r="J204">
        <v>12</v>
      </c>
      <c r="K204">
        <v>0</v>
      </c>
      <c r="L204">
        <v>0.38</v>
      </c>
      <c r="M204">
        <v>9.48</v>
      </c>
    </row>
    <row r="205" spans="1:13" x14ac:dyDescent="0.25">
      <c r="A205">
        <v>585</v>
      </c>
      <c r="B205" t="s">
        <v>13</v>
      </c>
      <c r="C205" t="s">
        <v>14</v>
      </c>
      <c r="D205">
        <v>6</v>
      </c>
      <c r="E205">
        <v>4.8099999999999996</v>
      </c>
      <c r="F205">
        <v>1</v>
      </c>
      <c r="G205">
        <v>8</v>
      </c>
      <c r="H205">
        <v>78.5</v>
      </c>
      <c r="I205">
        <v>4.87</v>
      </c>
      <c r="J205">
        <v>12</v>
      </c>
      <c r="K205">
        <v>0</v>
      </c>
      <c r="L205">
        <v>0.34</v>
      </c>
      <c r="M205">
        <v>11.214</v>
      </c>
    </row>
    <row r="206" spans="1:13" x14ac:dyDescent="0.25">
      <c r="A206">
        <v>586</v>
      </c>
      <c r="B206" t="s">
        <v>13</v>
      </c>
      <c r="C206" t="s">
        <v>14</v>
      </c>
      <c r="D206">
        <v>13</v>
      </c>
      <c r="E206">
        <v>4.83</v>
      </c>
      <c r="F206">
        <v>1</v>
      </c>
      <c r="G206">
        <v>15</v>
      </c>
      <c r="H206">
        <v>72</v>
      </c>
      <c r="I206">
        <v>6.54</v>
      </c>
      <c r="J206">
        <v>12</v>
      </c>
      <c r="K206">
        <v>0</v>
      </c>
      <c r="L206">
        <v>0.48</v>
      </c>
      <c r="M206">
        <v>5.1429999999999998</v>
      </c>
    </row>
    <row r="207" spans="1:13" x14ac:dyDescent="0.25">
      <c r="A207">
        <v>587</v>
      </c>
      <c r="B207" t="s">
        <v>17</v>
      </c>
      <c r="C207" t="s">
        <v>14</v>
      </c>
      <c r="D207">
        <v>12</v>
      </c>
      <c r="E207">
        <v>4.78</v>
      </c>
      <c r="F207">
        <v>1</v>
      </c>
      <c r="G207">
        <v>14</v>
      </c>
      <c r="H207">
        <v>73.31</v>
      </c>
      <c r="I207">
        <v>6.61</v>
      </c>
      <c r="J207">
        <v>12</v>
      </c>
      <c r="K207">
        <v>0</v>
      </c>
      <c r="L207">
        <v>0.48</v>
      </c>
      <c r="M207">
        <v>5.6390000000000002</v>
      </c>
    </row>
    <row r="208" spans="1:13" x14ac:dyDescent="0.25">
      <c r="A208">
        <v>588</v>
      </c>
      <c r="B208" t="s">
        <v>15</v>
      </c>
      <c r="C208" t="s">
        <v>14</v>
      </c>
      <c r="D208">
        <v>8</v>
      </c>
      <c r="E208">
        <v>4.84</v>
      </c>
      <c r="F208">
        <v>1</v>
      </c>
      <c r="G208">
        <v>10</v>
      </c>
      <c r="H208">
        <v>63.66</v>
      </c>
      <c r="I208">
        <v>5.69</v>
      </c>
      <c r="J208">
        <v>12</v>
      </c>
      <c r="K208">
        <v>0</v>
      </c>
      <c r="L208">
        <v>0.4</v>
      </c>
      <c r="M208">
        <v>7.0730000000000004</v>
      </c>
    </row>
    <row r="209" spans="1:13" x14ac:dyDescent="0.25">
      <c r="A209">
        <v>589</v>
      </c>
      <c r="B209" t="s">
        <v>13</v>
      </c>
      <c r="C209" t="s">
        <v>14</v>
      </c>
      <c r="D209">
        <v>7</v>
      </c>
      <c r="E209">
        <v>4.9000000000000004</v>
      </c>
      <c r="F209">
        <v>1</v>
      </c>
      <c r="G209">
        <v>9</v>
      </c>
      <c r="H209">
        <v>71.31</v>
      </c>
      <c r="I209">
        <v>5.14</v>
      </c>
      <c r="J209">
        <v>12</v>
      </c>
      <c r="K209">
        <v>0</v>
      </c>
      <c r="L209">
        <v>0.38</v>
      </c>
      <c r="M209">
        <v>8.9139999999999997</v>
      </c>
    </row>
    <row r="210" spans="1:13" x14ac:dyDescent="0.25">
      <c r="A210">
        <v>590</v>
      </c>
      <c r="B210" t="s">
        <v>17</v>
      </c>
      <c r="C210" t="s">
        <v>14</v>
      </c>
      <c r="D210">
        <v>3</v>
      </c>
      <c r="E210">
        <v>1.34</v>
      </c>
      <c r="F210">
        <v>1</v>
      </c>
      <c r="G210">
        <v>5</v>
      </c>
      <c r="H210">
        <v>66.2</v>
      </c>
      <c r="I210">
        <v>2.95</v>
      </c>
      <c r="J210">
        <v>12</v>
      </c>
      <c r="K210">
        <v>0</v>
      </c>
      <c r="L210">
        <v>0.18</v>
      </c>
      <c r="M210">
        <v>16.55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G4" sqref="G4:G27"/>
    </sheetView>
  </sheetViews>
  <sheetFormatPr defaultRowHeight="15" x14ac:dyDescent="0.25"/>
  <cols>
    <col min="1" max="1" width="17.42578125" bestFit="1" customWidth="1"/>
    <col min="2" max="3" width="5.85546875" customWidth="1"/>
    <col min="4" max="5" width="22" bestFit="1" customWidth="1"/>
    <col min="6" max="6" width="5.28515625" bestFit="1" customWidth="1"/>
    <col min="7" max="7" width="5.28515625" customWidth="1"/>
    <col min="8" max="8" width="11.85546875" customWidth="1"/>
    <col min="10" max="10" width="10.5703125" bestFit="1" customWidth="1"/>
    <col min="12" max="12" width="10.7109375" customWidth="1"/>
  </cols>
  <sheetData>
    <row r="1" spans="1:13" x14ac:dyDescent="0.25">
      <c r="H1" t="s">
        <v>65</v>
      </c>
    </row>
    <row r="3" spans="1:13" x14ac:dyDescent="0.25">
      <c r="A3" t="s">
        <v>45</v>
      </c>
      <c r="B3">
        <f>SEARCH("courier_id",$H$1)</f>
        <v>3</v>
      </c>
      <c r="D3" t="str">
        <f>MID($H$1,B3+12,3)</f>
        <v>108</v>
      </c>
      <c r="F3" t="s">
        <v>46</v>
      </c>
      <c r="G3" t="s">
        <v>66</v>
      </c>
      <c r="H3" t="s">
        <v>44</v>
      </c>
      <c r="I3" t="s">
        <v>43</v>
      </c>
      <c r="J3" t="s">
        <v>42</v>
      </c>
      <c r="K3" t="s">
        <v>41</v>
      </c>
      <c r="L3" t="s">
        <v>40</v>
      </c>
      <c r="M3" t="s">
        <v>39</v>
      </c>
    </row>
    <row r="4" spans="1:13" x14ac:dyDescent="0.25">
      <c r="A4" t="s">
        <v>38</v>
      </c>
      <c r="B4">
        <f>SEARCH("starts_at",$H$1)</f>
        <v>30</v>
      </c>
      <c r="C4">
        <f>SEARCH("ends_at",$H$1)</f>
        <v>806</v>
      </c>
      <c r="D4" t="str">
        <f>MID($H$1,B4+12,22)</f>
        <v>2017-08-13T00:00:00+00</v>
      </c>
      <c r="E4" t="str">
        <f>MID($H$1,C4+10,22)</f>
        <v>2017-08-13T00:00:00+00</v>
      </c>
      <c r="F4" t="str">
        <f>MID($H$1,B4+6+SEARCH("type",MID($H$1,B4,1000)),4)</f>
        <v>pick</v>
      </c>
      <c r="G4">
        <f>IF(F4="pick",I4-H4)*24</f>
        <v>0</v>
      </c>
      <c r="H4" s="13">
        <f>TIME(MID(D4,12,2)+8,MID(D4,15,2),MID(D4,18,2))</f>
        <v>0.33333333333333331</v>
      </c>
      <c r="I4" s="13">
        <f>TIME(MID(E4,12,2)+8,MID(E4,15,2),MID(E4,18,2))</f>
        <v>0.33333333333333331</v>
      </c>
      <c r="J4">
        <f>MID($H$1,B4+4+SEARCH("lat",MID($H$1,B4,1000)),7)*1</f>
        <v>14.289300000000001</v>
      </c>
      <c r="K4">
        <f>MID($H$1,B4+4+SEARCH("lng",MID($H$1,B4,1000)),7)*1</f>
        <v>121.08</v>
      </c>
      <c r="L4" s="14">
        <v>29</v>
      </c>
      <c r="M4" s="14">
        <v>60</v>
      </c>
    </row>
    <row r="5" spans="1:13" x14ac:dyDescent="0.25">
      <c r="A5" t="s">
        <v>37</v>
      </c>
      <c r="B5">
        <f>C4-1+SEARCH("starts_at",MID($H$1,C4,1000))</f>
        <v>861</v>
      </c>
      <c r="C5">
        <f>B5-1+SEARCH("ends_at",MID($H$1,B5,1000))</f>
        <v>960</v>
      </c>
      <c r="D5" t="str">
        <f>MID($H$1,B5+12,22)</f>
        <v>2017-08-13T00:24:28+00</v>
      </c>
      <c r="E5" t="str">
        <f>MID($H$1,C5+10,22)</f>
        <v>2017-08-13T01:25:00+00</v>
      </c>
      <c r="F5" t="str">
        <f t="shared" ref="F5:F33" si="0">MID($H$1,B5+6+SEARCH("type",MID($H$1,B5,1000)),4)</f>
        <v>deli</v>
      </c>
      <c r="G5">
        <f t="shared" ref="G5:G27" si="1">IF(F5="pick",I5-H5)*24</f>
        <v>0</v>
      </c>
      <c r="H5" s="13">
        <f>TIME(MID(D5,12,2)+8,MID(D5,15,2),MID(D5,18,2))</f>
        <v>0.35032407407407407</v>
      </c>
      <c r="I5" s="13">
        <f>TIME(MID(E5,12,2)+8,MID(E5,15,2),MID(E5,18,2))</f>
        <v>0.3923611111111111</v>
      </c>
      <c r="J5">
        <f>MID($H$1,B5+4+SEARCH("lat",MID($H$1,B5,1000)),7)*1</f>
        <v>14.2417</v>
      </c>
      <c r="K5">
        <f>MID($H$1,B5+4+SEARCH("lng",MID($H$1,B5,1000)),7)*1</f>
        <v>121.065</v>
      </c>
      <c r="L5" s="8">
        <f>(H5-I4)*24*60</f>
        <v>24.466666666666683</v>
      </c>
      <c r="M5">
        <v>20</v>
      </c>
    </row>
    <row r="6" spans="1:13" x14ac:dyDescent="0.25">
      <c r="A6" t="s">
        <v>36</v>
      </c>
      <c r="B6">
        <f>C5-1+SEARCH("starts_at",MID($H$1,C5,1000))</f>
        <v>1016</v>
      </c>
      <c r="C6">
        <f>B6-1+SEARCH("ends_at",MID($H$1,B6,1000))</f>
        <v>1115</v>
      </c>
      <c r="D6" t="str">
        <f>MID($H$1,B6+12,22)</f>
        <v>2017-08-13T02:16:10+00</v>
      </c>
      <c r="E6" t="str">
        <f>MID($H$1,C6+10,22)</f>
        <v>2017-08-13T02:31:10+00</v>
      </c>
      <c r="F6" t="str">
        <f t="shared" si="0"/>
        <v>deli</v>
      </c>
      <c r="G6">
        <f t="shared" si="1"/>
        <v>0</v>
      </c>
      <c r="H6" s="13">
        <f>TIME(MID(D6,12,2)+8,MID(D6,15,2),MID(D6,18,2))</f>
        <v>0.42789351851851848</v>
      </c>
      <c r="I6" s="13">
        <f>TIME(MID(E6,12,2)+8,MID(E6,15,2),MID(E6,18,2))</f>
        <v>0.43831018518518516</v>
      </c>
      <c r="J6">
        <f>MID($H$1,B6+4+SEARCH("lat",MID($H$1,B6,1000)),7)*1</f>
        <v>14.4389</v>
      </c>
      <c r="K6">
        <f>MID($H$1,B6+4+SEARCH("lng",MID($H$1,B6,1000)),7)*1</f>
        <v>121.01600000000001</v>
      </c>
      <c r="L6" s="8">
        <f>(H6-I5)*24*60</f>
        <v>51.166666666666615</v>
      </c>
      <c r="M6">
        <f>(I6-H6)*24*60</f>
        <v>15.000000000000027</v>
      </c>
    </row>
    <row r="7" spans="1:13" x14ac:dyDescent="0.25">
      <c r="A7" t="s">
        <v>35</v>
      </c>
      <c r="B7">
        <f>C6-1+SEARCH("starts_at",MID($H$1,C6,1000))</f>
        <v>1171</v>
      </c>
      <c r="C7">
        <f>B7-1+SEARCH("ends_at",MID($H$1,B7,1000))</f>
        <v>1266</v>
      </c>
      <c r="D7" t="str">
        <f>MID($H$1,B7+12,22)</f>
        <v>2017-08-13T02:48:56+00</v>
      </c>
      <c r="E7" t="str">
        <f>MID($H$1,C7+10,22)</f>
        <v>2017-08-13T03:03:56+00</v>
      </c>
      <c r="F7" t="str">
        <f t="shared" si="0"/>
        <v>deli</v>
      </c>
      <c r="G7">
        <f t="shared" si="1"/>
        <v>0</v>
      </c>
      <c r="H7" s="13">
        <f>TIME(MID(D7,12,2)+8,MID(D7,15,2),MID(D7,18,2))</f>
        <v>0.45064814814814813</v>
      </c>
      <c r="I7" s="13">
        <f>TIME(MID(E7,12,2)+8,MID(E7,15,2),MID(E7,18,2))</f>
        <v>0.46106481481481482</v>
      </c>
      <c r="J7">
        <f>MID($H$1,B7+4+SEARCH("lat",MID($H$1,B7,1000)),7)*1</f>
        <v>14.4557</v>
      </c>
      <c r="K7">
        <f>MID($H$1,B7+4+SEARCH("lng",MID($H$1,B7,1000)),7)*1</f>
        <v>121.03700000000001</v>
      </c>
      <c r="L7" s="8">
        <f>(H7-I6)*24*60</f>
        <v>17.766666666666673</v>
      </c>
      <c r="M7">
        <f>(I7-H7)*24*60</f>
        <v>15.000000000000027</v>
      </c>
    </row>
    <row r="8" spans="1:13" x14ac:dyDescent="0.25">
      <c r="A8" t="s">
        <v>34</v>
      </c>
      <c r="B8">
        <f>C7-1+SEARCH("starts_at",MID($H$1,C7,1000))</f>
        <v>1319</v>
      </c>
      <c r="C8">
        <f>B8-1+SEARCH("ends_at",MID($H$1,B8,1000))</f>
        <v>1417</v>
      </c>
      <c r="D8" t="str">
        <f>MID($H$1,B8+12,22)</f>
        <v>2017-08-13T03:19:43+00</v>
      </c>
      <c r="E8" t="str">
        <f>MID($H$1,C8+10,22)</f>
        <v>2017-08-13T03:44:43+00</v>
      </c>
      <c r="F8" t="str">
        <f t="shared" si="0"/>
        <v>deli</v>
      </c>
      <c r="G8">
        <f t="shared" si="1"/>
        <v>0</v>
      </c>
      <c r="H8" s="13">
        <f>TIME(MID(D8,12,2)+8,MID(D8,15,2),MID(D8,18,2))</f>
        <v>0.47202546296296299</v>
      </c>
      <c r="I8" s="13">
        <f>TIME(MID(E8,12,2)+8,MID(E8,15,2),MID(E8,18,2))</f>
        <v>0.4893865740740741</v>
      </c>
      <c r="J8">
        <f>MID($H$1,B8+4+SEARCH("lat",MID($H$1,B8,1000)),7)*1</f>
        <v>14.4793</v>
      </c>
      <c r="K8">
        <f>MID($H$1,B8+4+SEARCH("lng",MID($H$1,B8,1000)),7)*1</f>
        <v>121.051</v>
      </c>
      <c r="L8" s="8">
        <f>(H8-I7)*24*60</f>
        <v>15.783333333333376</v>
      </c>
      <c r="M8">
        <f>(I8-H8)*24*60</f>
        <v>24.999999999999993</v>
      </c>
    </row>
    <row r="9" spans="1:13" x14ac:dyDescent="0.25">
      <c r="A9" t="s">
        <v>33</v>
      </c>
      <c r="B9">
        <f>C8-1+SEARCH("starts_at",MID($H$1,C8,1000))</f>
        <v>1473</v>
      </c>
      <c r="C9">
        <f>B9-1+SEARCH("ends_at",MID($H$1,B9,1000))</f>
        <v>1570</v>
      </c>
      <c r="D9" t="str">
        <f>MID($H$1,B9+12,22)</f>
        <v>2017-08-13T04:02:10+00</v>
      </c>
      <c r="E9" t="str">
        <f>MID($H$1,C9+10,22)</f>
        <v>2017-08-13T04:42:10+00</v>
      </c>
      <c r="F9" t="str">
        <f t="shared" si="0"/>
        <v>deli</v>
      </c>
      <c r="G9">
        <f t="shared" si="1"/>
        <v>0</v>
      </c>
      <c r="H9" s="13">
        <f>TIME(MID(D9,12,2)+8,MID(D9,15,2),MID(D9,18,2))</f>
        <v>0.50150462962962961</v>
      </c>
      <c r="I9" s="13">
        <f>TIME(MID(E9,12,2)+8,MID(E9,15,2),MID(E9,18,2))</f>
        <v>0.5292824074074074</v>
      </c>
      <c r="J9">
        <f>MID($H$1,B9+4+SEARCH("lat",MID($H$1,B9,1000)),7)*1</f>
        <v>14.531700000000001</v>
      </c>
      <c r="K9">
        <f>MID($H$1,B9+4+SEARCH("lng",MID($H$1,B9,1000)),7)*1</f>
        <v>121.02</v>
      </c>
      <c r="L9" s="8">
        <f>(H9-I8)*24*60</f>
        <v>17.449999999999932</v>
      </c>
      <c r="M9">
        <f>(I9-H9)*24*60</f>
        <v>40.000000000000014</v>
      </c>
    </row>
    <row r="10" spans="1:13" x14ac:dyDescent="0.25">
      <c r="B10">
        <f>C9-1+SEARCH("starts_at",MID($H$1,C9,1000))</f>
        <v>1624</v>
      </c>
      <c r="C10">
        <f>B10-1+SEARCH("ends_at",MID($H$1,B10,1000))</f>
        <v>1723</v>
      </c>
      <c r="D10" t="str">
        <f>MID($H$1,B10+12,22)</f>
        <v>2017-08-13T04:54:32+00</v>
      </c>
      <c r="E10" t="str">
        <f>MID($H$1,C10+10,22)</f>
        <v>2017-08-13T05:04:32+00</v>
      </c>
      <c r="F10" t="str">
        <f t="shared" si="0"/>
        <v>deli</v>
      </c>
      <c r="G10">
        <f t="shared" si="1"/>
        <v>0</v>
      </c>
      <c r="H10" s="13">
        <f>TIME(MID(D10,12,2)+8,MID(D10,15,2),MID(D10,18,2))</f>
        <v>0.53787037037037033</v>
      </c>
      <c r="I10" s="13">
        <f>TIME(MID(E10,12,2)+8,MID(E10,15,2),MID(E10,18,2))</f>
        <v>0.54481481481481475</v>
      </c>
      <c r="J10">
        <f>MID($H$1,B10+4+SEARCH("lat",MID($H$1,B10,1000)),7)*1</f>
        <v>14.546200000000001</v>
      </c>
      <c r="K10">
        <f>MID($H$1,B10+4+SEARCH("lng",MID($H$1,B10,1000)),7)*1</f>
        <v>121.012</v>
      </c>
      <c r="L10" s="8">
        <f>(H10-I9)*24*60</f>
        <v>12.366666666666628</v>
      </c>
      <c r="M10">
        <f>(I10-H10)*24*60</f>
        <v>9.9999999999999645</v>
      </c>
    </row>
    <row r="11" spans="1:13" x14ac:dyDescent="0.25">
      <c r="B11">
        <f>C10-1+SEARCH("starts_at",MID($H$1,C10,1000))</f>
        <v>1779</v>
      </c>
      <c r="C11">
        <f>B11-1+SEARCH("ends_at",MID($H$1,B11,1000))</f>
        <v>1878</v>
      </c>
      <c r="D11" t="str">
        <f>MID($H$1,B11+12,22)</f>
        <v>2017-08-13T05:16:07+00</v>
      </c>
      <c r="E11" t="str">
        <f>MID($H$1,C11+10,22)</f>
        <v>2017-08-13T05:31:07+00</v>
      </c>
      <c r="F11" t="str">
        <f t="shared" si="0"/>
        <v>deli</v>
      </c>
      <c r="G11">
        <f t="shared" si="1"/>
        <v>0</v>
      </c>
      <c r="H11" s="13">
        <f>TIME(MID(D11,12,2)+8,MID(D11,15,2),MID(D11,18,2))</f>
        <v>0.55285879629629631</v>
      </c>
      <c r="I11" s="13">
        <f>TIME(MID(E11,12,2)+8,MID(E11,15,2),MID(E11,18,2))</f>
        <v>0.56327546296296294</v>
      </c>
      <c r="J11">
        <f>MID($H$1,B11+4+SEARCH("lat",MID($H$1,B11,1000)),7)*1</f>
        <v>14.5526</v>
      </c>
      <c r="K11">
        <f>MID($H$1,B11+4+SEARCH("lng",MID($H$1,B11,1000)),7)*1</f>
        <v>121.023</v>
      </c>
      <c r="L11" s="8">
        <f>(H11-I10)*24*60</f>
        <v>11.583333333333439</v>
      </c>
      <c r="M11">
        <f>(I11-H11)*24*60</f>
        <v>14.999999999999947</v>
      </c>
    </row>
    <row r="12" spans="1:13" x14ac:dyDescent="0.25">
      <c r="B12">
        <f>C11-1+SEARCH("starts_at",MID($H$1,C11,1000))</f>
        <v>1934</v>
      </c>
      <c r="C12">
        <f>B12-1+SEARCH("ends_at",MID($H$1,B12,1000))</f>
        <v>2033</v>
      </c>
      <c r="D12" t="str">
        <f>MID($H$1,B12+12,22)</f>
        <v>2017-08-13T05:47:01+00</v>
      </c>
      <c r="E12" t="str">
        <f>MID($H$1,C12+10,22)</f>
        <v>2017-08-13T06:02:01+00</v>
      </c>
      <c r="F12" t="str">
        <f t="shared" si="0"/>
        <v>deli</v>
      </c>
      <c r="G12">
        <f t="shared" si="1"/>
        <v>0</v>
      </c>
      <c r="H12" s="13">
        <f>TIME(MID(D12,12,2)+8,MID(D12,15,2),MID(D12,18,2))</f>
        <v>0.57431712962962966</v>
      </c>
      <c r="I12" s="13">
        <f>TIME(MID(E12,12,2)+8,MID(E12,15,2),MID(E12,18,2))</f>
        <v>0.58473379629629629</v>
      </c>
      <c r="J12">
        <f>MID($H$1,B12+4+SEARCH("lat",MID($H$1,B12,1000)),7)*1</f>
        <v>14.5664</v>
      </c>
      <c r="K12">
        <f>MID($H$1,B12+4+SEARCH("lng",MID($H$1,B12,1000)),7)*1</f>
        <v>121.018</v>
      </c>
      <c r="L12" s="8">
        <f>(H12-I11)*24*60</f>
        <v>15.900000000000087</v>
      </c>
      <c r="M12">
        <f>(I12-H12)*24*60</f>
        <v>14.999999999999947</v>
      </c>
    </row>
    <row r="13" spans="1:13" x14ac:dyDescent="0.25">
      <c r="B13">
        <f>C12-1+SEARCH("starts_at",MID($H$1,C12,1000))</f>
        <v>2089</v>
      </c>
      <c r="C13">
        <f>B13-1+SEARCH("ends_at",MID($H$1,B13,1000))</f>
        <v>2187</v>
      </c>
      <c r="D13" t="str">
        <f>MID($H$1,B13+12,22)</f>
        <v>2017-08-13T06:07:35+00</v>
      </c>
      <c r="E13" t="str">
        <f>MID($H$1,C13+10,22)</f>
        <v>2017-08-13T06:22:35+00</v>
      </c>
      <c r="F13" t="str">
        <f t="shared" si="0"/>
        <v>deli</v>
      </c>
      <c r="G13">
        <f t="shared" si="1"/>
        <v>0</v>
      </c>
      <c r="H13" s="13">
        <f>TIME(MID(D13,12,2)+8,MID(D13,15,2),MID(D13,18,2))</f>
        <v>0.58859953703703705</v>
      </c>
      <c r="I13" s="13">
        <f>TIME(MID(E13,12,2)+8,MID(E13,15,2),MID(E13,18,2))</f>
        <v>0.59901620370370368</v>
      </c>
      <c r="J13">
        <f>MID($H$1,B13+4+SEARCH("lat",MID($H$1,B13,1000)),7)*1</f>
        <v>14.5694</v>
      </c>
      <c r="K13">
        <f>MID($H$1,B13+4+SEARCH("lng",MID($H$1,B13,1000)),7)*1</f>
        <v>121.02</v>
      </c>
      <c r="L13" s="8">
        <f>(H13-I12)*24*60</f>
        <v>5.5666666666666842</v>
      </c>
      <c r="M13">
        <f>(I13-H13)*24*60</f>
        <v>14.999999999999947</v>
      </c>
    </row>
    <row r="14" spans="1:13" x14ac:dyDescent="0.25">
      <c r="B14">
        <f>C13-1+SEARCH("starts_at",MID($H$1,C13,1000))</f>
        <v>2243</v>
      </c>
      <c r="C14">
        <f>B14-1+SEARCH("ends_at",MID($H$1,B14,1000))</f>
        <v>2342</v>
      </c>
      <c r="D14" t="str">
        <f>MID($H$1,B14+12,22)</f>
        <v>2017-08-13T06:37:28+00</v>
      </c>
      <c r="E14" t="str">
        <f>MID($H$1,C14+10,22)</f>
        <v>2017-08-13T06:47:28+00</v>
      </c>
      <c r="F14" t="str">
        <f t="shared" si="0"/>
        <v>deli</v>
      </c>
      <c r="G14">
        <f t="shared" si="1"/>
        <v>0</v>
      </c>
      <c r="H14" s="13">
        <f>TIME(MID(D14,12,2)+8,MID(D14,15,2),MID(D14,18,2))</f>
        <v>0.60935185185185181</v>
      </c>
      <c r="I14" s="13">
        <f>TIME(MID(E14,12,2)+8,MID(E14,15,2),MID(E14,18,2))</f>
        <v>0.61629629629629623</v>
      </c>
      <c r="J14">
        <f>MID($H$1,B14+4+SEARCH("lat",MID($H$1,B14,1000)),7)*1</f>
        <v>14.5547</v>
      </c>
      <c r="K14">
        <f>MID($H$1,B14+4+SEARCH("lng",MID($H$1,B14,1000)),7)*1</f>
        <v>121.045</v>
      </c>
      <c r="L14" s="8">
        <f>(H14-I13)*24*60</f>
        <v>14.883333333333315</v>
      </c>
      <c r="M14">
        <f>(I14-H14)*24*60</f>
        <v>9.9999999999999645</v>
      </c>
    </row>
    <row r="15" spans="1:13" x14ac:dyDescent="0.25">
      <c r="B15">
        <f>C14-1+SEARCH("starts_at",MID($H$1,C14,1000))</f>
        <v>2398</v>
      </c>
      <c r="C15">
        <f>B15-1+SEARCH("ends_at",MID($H$1,B15,1000))</f>
        <v>2497</v>
      </c>
      <c r="D15" t="str">
        <f>MID($H$1,B15+12,22)</f>
        <v>2017-08-13T06:53:57+00</v>
      </c>
      <c r="E15" t="str">
        <f>MID($H$1,C15+10,22)</f>
        <v>2017-08-13T07:03:57+00</v>
      </c>
      <c r="F15" t="str">
        <f t="shared" si="0"/>
        <v>deli</v>
      </c>
      <c r="G15">
        <f t="shared" si="1"/>
        <v>0</v>
      </c>
      <c r="H15" s="13">
        <f>TIME(MID(D15,12,2)+8,MID(D15,15,2),MID(D15,18,2))</f>
        <v>0.62079861111111112</v>
      </c>
      <c r="I15" s="13">
        <f>TIME(MID(E15,12,2)+8,MID(E15,15,2),MID(E15,18,2))</f>
        <v>0.62774305555555554</v>
      </c>
      <c r="J15">
        <f>MID($H$1,B15+4+SEARCH("lat",MID($H$1,B15,1000)),7)*1</f>
        <v>14.550700000000001</v>
      </c>
      <c r="K15">
        <f>MID($H$1,B15+4+SEARCH("lng",MID($H$1,B15,1000)),7)*1</f>
        <v>121.05</v>
      </c>
      <c r="L15" s="8">
        <f>(H15-I14)*24*60</f>
        <v>6.4833333333334409</v>
      </c>
      <c r="M15">
        <f>(I15-H15)*24*60</f>
        <v>9.9999999999999645</v>
      </c>
    </row>
    <row r="16" spans="1:13" x14ac:dyDescent="0.25">
      <c r="B16">
        <f>C15-1+SEARCH("starts_at",MID($H$1,C15,1000))</f>
        <v>2553</v>
      </c>
      <c r="C16">
        <f>B16-1+SEARCH("ends_at",MID($H$1,B16,1000))</f>
        <v>2651</v>
      </c>
      <c r="D16" t="str">
        <f>MID($H$1,B16+12,22)</f>
        <v>2017-08-13T07:11:16+00</v>
      </c>
      <c r="E16" t="str">
        <f>MID($H$1,C16+10,22)</f>
        <v>2017-08-13T07:21:16+00</v>
      </c>
      <c r="F16" t="str">
        <f t="shared" si="0"/>
        <v>deli</v>
      </c>
      <c r="G16">
        <f t="shared" si="1"/>
        <v>0</v>
      </c>
      <c r="H16" s="13">
        <f>TIME(MID(D16,12,2)+8,MID(D16,15,2),MID(D16,18,2))</f>
        <v>0.63282407407407404</v>
      </c>
      <c r="I16" s="13">
        <f>TIME(MID(E16,12,2)+8,MID(E16,15,2),MID(E16,18,2))</f>
        <v>0.63976851851851857</v>
      </c>
      <c r="J16">
        <f>MID($H$1,B16+4+SEARCH("lat",MID($H$1,B16,1000)),7)*1</f>
        <v>14.555999999999999</v>
      </c>
      <c r="K16">
        <f>MID($H$1,B16+4+SEARCH("lng",MID($H$1,B16,1000)),7)*1</f>
        <v>121.05800000000001</v>
      </c>
      <c r="L16" s="8">
        <f>(H16-I15)*24*60</f>
        <v>7.316666666666638</v>
      </c>
      <c r="M16">
        <f>(I16-H16)*24*60</f>
        <v>10.000000000000124</v>
      </c>
    </row>
    <row r="17" spans="2:13" x14ac:dyDescent="0.25">
      <c r="B17">
        <f>C16-1+SEARCH("starts_at",MID($H$1,C16,1000))</f>
        <v>2707</v>
      </c>
      <c r="C17">
        <f>B17-1+SEARCH("ends_at",MID($H$1,B17,1000))</f>
        <v>2806</v>
      </c>
      <c r="D17" t="str">
        <f>MID($H$1,B17+12,22)</f>
        <v>2017-08-13T07:30:13+00</v>
      </c>
      <c r="E17" t="str">
        <f>MID($H$1,C17+10,22)</f>
        <v>2017-08-13T07:55:13+00</v>
      </c>
      <c r="F17" t="str">
        <f t="shared" si="0"/>
        <v>deli</v>
      </c>
      <c r="G17">
        <f t="shared" si="1"/>
        <v>0</v>
      </c>
      <c r="H17" s="13">
        <f>TIME(MID(D17,12,2)+8,MID(D17,15,2),MID(D17,18,2))</f>
        <v>0.64598379629629632</v>
      </c>
      <c r="I17" s="13">
        <f>TIME(MID(E17,12,2)+8,MID(E17,15,2),MID(E17,18,2))</f>
        <v>0.66334490740740748</v>
      </c>
      <c r="J17">
        <f>MID($H$1,B17+4+SEARCH("lat",MID($H$1,B17,1000)),7)*1</f>
        <v>14.562799999999999</v>
      </c>
      <c r="K17">
        <f>MID($H$1,B17+4+SEARCH("lng",MID($H$1,B17,1000)),7)*1</f>
        <v>121.05500000000001</v>
      </c>
      <c r="L17" s="8">
        <f>(H17-I16)*24*60</f>
        <v>8.9499999999999602</v>
      </c>
      <c r="M17">
        <f>(I17-H17)*24*60</f>
        <v>25.000000000000071</v>
      </c>
    </row>
    <row r="18" spans="2:13" x14ac:dyDescent="0.25">
      <c r="B18">
        <f>C17-1+SEARCH("starts_at",MID($H$1,C17,1000))</f>
        <v>2862</v>
      </c>
      <c r="C18">
        <f>B18-1+SEARCH("ends_at",MID($H$1,B18,1000))</f>
        <v>2961</v>
      </c>
      <c r="D18" t="str">
        <f>MID($H$1,B18+12,22)</f>
        <v>2017-08-13T08:14:21+00</v>
      </c>
      <c r="E18" t="str">
        <f>MID($H$1,C18+10,22)</f>
        <v>2017-08-13T08:24:21+00</v>
      </c>
      <c r="F18" t="str">
        <f t="shared" si="0"/>
        <v>deli</v>
      </c>
      <c r="G18">
        <f t="shared" si="1"/>
        <v>0</v>
      </c>
      <c r="H18" s="13">
        <f>TIME(MID(D18,12,2)+8,MID(D18,15,2),MID(D18,18,2))</f>
        <v>0.67663194444444441</v>
      </c>
      <c r="I18" s="13">
        <f>TIME(MID(E18,12,2)+8,MID(E18,15,2),MID(E18,18,2))</f>
        <v>0.68357638888888894</v>
      </c>
      <c r="J18">
        <f>MID($H$1,B18+4+SEARCH("lat",MID($H$1,B18,1000)),7)*1</f>
        <v>14.568899999999999</v>
      </c>
      <c r="K18">
        <f>MID($H$1,B18+4+SEARCH("lng",MID($H$1,B18,1000)),7)*1</f>
        <v>121.062</v>
      </c>
      <c r="L18" s="8">
        <f>(H18-I17)*24*60</f>
        <v>19.13333333333318</v>
      </c>
      <c r="M18">
        <f>(I18-H18)*24*60</f>
        <v>10.000000000000124</v>
      </c>
    </row>
    <row r="19" spans="2:13" x14ac:dyDescent="0.25">
      <c r="B19">
        <f>C18-1+SEARCH("starts_at",MID($H$1,C18,1000))</f>
        <v>3017</v>
      </c>
      <c r="C19">
        <f>B19-1+SEARCH("ends_at",MID($H$1,B19,1000))</f>
        <v>3116</v>
      </c>
      <c r="D19" t="str">
        <f>MID($H$1,B19+12,22)</f>
        <v>2017-08-13T08:27:14+00</v>
      </c>
      <c r="E19" t="str">
        <f>MID($H$1,C19+10,22)</f>
        <v>2017-08-13T08:37:14+00</v>
      </c>
      <c r="F19" t="str">
        <f t="shared" si="0"/>
        <v>deli</v>
      </c>
      <c r="G19">
        <f t="shared" si="1"/>
        <v>0</v>
      </c>
      <c r="H19" s="13">
        <f>TIME(MID(D19,12,2)+8,MID(D19,15,2),MID(D19,18,2))</f>
        <v>0.68557870370370377</v>
      </c>
      <c r="I19" s="13">
        <f>TIME(MID(E19,12,2)+8,MID(E19,15,2),MID(E19,18,2))</f>
        <v>0.69252314814814808</v>
      </c>
      <c r="J19">
        <f>MID($H$1,B19+4+SEARCH("lat",MID($H$1,B19,1000)),7)*1</f>
        <v>14.5686</v>
      </c>
      <c r="K19">
        <f>MID($H$1,B19+4+SEARCH("lng",MID($H$1,B19,1000)),7)*1</f>
        <v>121.059</v>
      </c>
      <c r="L19" s="8">
        <f>(H19-I18)*24*60</f>
        <v>2.8833333333333577</v>
      </c>
      <c r="M19">
        <f>(I19-H19)*24*60</f>
        <v>9.9999999999998046</v>
      </c>
    </row>
    <row r="20" spans="2:13" x14ac:dyDescent="0.25">
      <c r="B20">
        <f>C19-1+SEARCH("starts_at",MID($H$1,C19,1000))</f>
        <v>3172</v>
      </c>
      <c r="C20">
        <f>B20-1+SEARCH("ends_at",MID($H$1,B20,1000))</f>
        <v>3270</v>
      </c>
      <c r="D20" t="str">
        <f>MID($H$1,B20+12,22)</f>
        <v>2017-08-13T08:48:41+00</v>
      </c>
      <c r="E20" t="str">
        <f>MID($H$1,C20+10,22)</f>
        <v>2017-08-13T09:08:41+00</v>
      </c>
      <c r="F20" t="str">
        <f t="shared" si="0"/>
        <v>deli</v>
      </c>
      <c r="G20">
        <f t="shared" si="1"/>
        <v>0</v>
      </c>
      <c r="H20" s="13">
        <f>TIME(MID(D20,12,2)+8,MID(D20,15,2),MID(D20,18,2))</f>
        <v>0.70047453703703699</v>
      </c>
      <c r="I20" s="13">
        <f>TIME(MID(E20,12,2)+8,MID(E20,15,2),MID(E20,18,2))</f>
        <v>0.71436342592592583</v>
      </c>
      <c r="J20">
        <f>MID($H$1,B20+4+SEARCH("lat",MID($H$1,B20,1000)),7)*1</f>
        <v>14.5799</v>
      </c>
      <c r="K20">
        <f>MID($H$1,B20+4+SEARCH("lng",MID($H$1,B20,1000)),7)*1</f>
        <v>121.05800000000001</v>
      </c>
      <c r="L20" s="8">
        <f>(H20-I19)*24*60</f>
        <v>11.450000000000031</v>
      </c>
      <c r="M20">
        <f>(I20-H20)*24*60</f>
        <v>19.999999999999929</v>
      </c>
    </row>
    <row r="21" spans="2:13" x14ac:dyDescent="0.25">
      <c r="B21">
        <f>C20-1+SEARCH("starts_at",MID($H$1,C20,1000))</f>
        <v>3325</v>
      </c>
      <c r="C21">
        <f>B21-1+SEARCH("ends_at",MID($H$1,B21,1000))</f>
        <v>3423</v>
      </c>
      <c r="D21" t="str">
        <f>MID($H$1,B21+12,22)</f>
        <v>2017-08-13T09:11:34+00</v>
      </c>
      <c r="E21" t="str">
        <f>MID($H$1,C21+10,22)</f>
        <v>2017-08-13T09:26:34+00</v>
      </c>
      <c r="F21" t="str">
        <f t="shared" si="0"/>
        <v>deli</v>
      </c>
      <c r="G21">
        <f t="shared" si="1"/>
        <v>0</v>
      </c>
      <c r="H21" s="13">
        <f>TIME(MID(D21,12,2)+8,MID(D21,15,2),MID(D21,18,2))</f>
        <v>0.71636574074074078</v>
      </c>
      <c r="I21" s="13">
        <f>TIME(MID(E21,12,2)+8,MID(E21,15,2),MID(E21,18,2))</f>
        <v>0.7267824074074074</v>
      </c>
      <c r="J21">
        <f>MID($H$1,B21+4+SEARCH("lat",MID($H$1,B21,1000)),7)*1</f>
        <v>14.581799999999999</v>
      </c>
      <c r="K21">
        <f>MID($H$1,B21+4+SEARCH("lng",MID($H$1,B21,1000)),7)*1</f>
        <v>121.06</v>
      </c>
      <c r="L21" s="8">
        <f>(H21-I20)*24*60</f>
        <v>2.8833333333335176</v>
      </c>
      <c r="M21">
        <f>(I21-H21)*24*60</f>
        <v>14.999999999999947</v>
      </c>
    </row>
    <row r="22" spans="2:13" x14ac:dyDescent="0.25">
      <c r="B22">
        <f>C21-1+SEARCH("starts_at",MID($H$1,C21,1000))</f>
        <v>3478</v>
      </c>
      <c r="C22">
        <f>B22-1+SEARCH("ends_at",MID($H$1,B22,1000))</f>
        <v>3576</v>
      </c>
      <c r="D22" t="str">
        <f>MID($H$1,B22+12,22)</f>
        <v>2017-08-13T09:29:41+00</v>
      </c>
      <c r="E22" t="str">
        <f>MID($H$1,C22+10,22)</f>
        <v>2017-08-13T09:39:41+00</v>
      </c>
      <c r="F22" t="str">
        <f t="shared" si="0"/>
        <v>deli</v>
      </c>
      <c r="G22">
        <f t="shared" si="1"/>
        <v>0</v>
      </c>
      <c r="H22" s="13">
        <f>TIME(MID(D22,12,2)+8,MID(D22,15,2),MID(D22,18,2))</f>
        <v>0.72894675925925922</v>
      </c>
      <c r="I22" s="13">
        <f>TIME(MID(E22,12,2)+8,MID(E22,15,2),MID(E22,18,2))</f>
        <v>0.73589120370370376</v>
      </c>
      <c r="J22">
        <f>MID($H$1,B22+4+SEARCH("lat",MID($H$1,B22,1000)),7)*1</f>
        <v>14.5792</v>
      </c>
      <c r="K22">
        <f>MID($H$1,B22+4+SEARCH("lng",MID($H$1,B22,1000)),7)*1</f>
        <v>121.05800000000001</v>
      </c>
      <c r="L22" s="8">
        <f>(H22-I21)*24*60</f>
        <v>3.116666666666621</v>
      </c>
      <c r="M22">
        <f>(I22-H22)*24*60</f>
        <v>10.000000000000124</v>
      </c>
    </row>
    <row r="23" spans="2:13" x14ac:dyDescent="0.25">
      <c r="B23">
        <f>C22-1+SEARCH("starts_at",MID($H$1,C22,1000))</f>
        <v>3632</v>
      </c>
      <c r="C23">
        <f>B23-1+SEARCH("ends_at",MID($H$1,B23,1000))</f>
        <v>3731</v>
      </c>
      <c r="D23" t="str">
        <f>MID($H$1,B23+12,22)</f>
        <v>2017-08-13T09:43:39+00</v>
      </c>
      <c r="E23" t="str">
        <f>MID($H$1,C23+10,22)</f>
        <v>2017-08-13T09:58:39+00</v>
      </c>
      <c r="F23" t="str">
        <f t="shared" si="0"/>
        <v>deli</v>
      </c>
      <c r="G23">
        <f t="shared" si="1"/>
        <v>0</v>
      </c>
      <c r="H23" s="13">
        <f>TIME(MID(D23,12,2)+8,MID(D23,15,2),MID(D23,18,2))</f>
        <v>0.73864583333333333</v>
      </c>
      <c r="I23" s="13">
        <f>TIME(MID(E23,12,2)+8,MID(E23,15,2),MID(E23,18,2))</f>
        <v>0.74906249999999996</v>
      </c>
      <c r="J23">
        <f>MID($H$1,B23+4+SEARCH("lat",MID($H$1,B23,1000)),7)*1</f>
        <v>14.5799</v>
      </c>
      <c r="K23">
        <f>MID($H$1,B23+4+SEARCH("lng",MID($H$1,B23,1000)),7)*1</f>
        <v>121.05500000000001</v>
      </c>
      <c r="L23" s="8">
        <f>(H23-I22)*24*60</f>
        <v>3.966666666666594</v>
      </c>
      <c r="M23">
        <f>(I23-H23)*24*60</f>
        <v>14.999999999999947</v>
      </c>
    </row>
    <row r="24" spans="2:13" x14ac:dyDescent="0.25">
      <c r="B24">
        <f>C23-1+SEARCH("starts_at",MID($H$1,C23,1000))</f>
        <v>3787</v>
      </c>
      <c r="C24">
        <f>B24-1+SEARCH("ends_at",MID($H$1,B24,1000))</f>
        <v>3885</v>
      </c>
      <c r="D24" t="str">
        <f>MID($H$1,B24+12,22)</f>
        <v>2017-08-13T10:06:31+00</v>
      </c>
      <c r="E24" t="str">
        <f>MID($H$1,C24+10,22)</f>
        <v>2017-08-13T10:21:31+00</v>
      </c>
      <c r="F24" t="str">
        <f t="shared" si="0"/>
        <v>deli</v>
      </c>
      <c r="G24">
        <f t="shared" si="1"/>
        <v>0</v>
      </c>
      <c r="H24" s="13">
        <f>TIME(MID(D24,12,2)+8,MID(D24,15,2),MID(D24,18,2))</f>
        <v>0.75452546296296286</v>
      </c>
      <c r="I24" s="13">
        <f>TIME(MID(E24,12,2)+8,MID(E24,15,2),MID(E24,18,2))</f>
        <v>0.7649421296296296</v>
      </c>
      <c r="J24">
        <f>MID($H$1,B24+4+SEARCH("lat",MID($H$1,B24,1000)),7)*1</f>
        <v>14.581200000000001</v>
      </c>
      <c r="K24">
        <f>MID($H$1,B24+4+SEARCH("lng",MID($H$1,B24,1000)),7)*1</f>
        <v>121.048</v>
      </c>
      <c r="L24" s="8">
        <f>(H24-I23)*24*60</f>
        <v>7.8666666666665641</v>
      </c>
      <c r="M24">
        <f>(I24-H24)*24*60</f>
        <v>15.000000000000107</v>
      </c>
    </row>
    <row r="25" spans="2:13" x14ac:dyDescent="0.25">
      <c r="B25">
        <f>C24-1+SEARCH("starts_at",MID($H$1,C24,1000))</f>
        <v>3941</v>
      </c>
      <c r="C25">
        <f>B25-1+SEARCH("ends_at",MID($H$1,B25,1000))</f>
        <v>4040</v>
      </c>
      <c r="D25" t="str">
        <f>MID($H$1,B25+12,22)</f>
        <v>2017-08-13T10:25:35+00</v>
      </c>
      <c r="E25" t="str">
        <f>MID($H$1,C25+10,22)</f>
        <v>2017-08-13T10:40:35+00</v>
      </c>
      <c r="F25" t="str">
        <f t="shared" si="0"/>
        <v>deli</v>
      </c>
      <c r="G25">
        <f t="shared" si="1"/>
        <v>0</v>
      </c>
      <c r="H25" s="13">
        <f>TIME(MID(D25,12,2)+8,MID(D25,15,2),MID(D25,18,2))</f>
        <v>0.76776620370370363</v>
      </c>
      <c r="I25" s="13">
        <f>TIME(MID(E25,12,2)+8,MID(E25,15,2),MID(E25,18,2))</f>
        <v>0.77818287037037026</v>
      </c>
      <c r="J25">
        <f>MID($H$1,B25+4+SEARCH("lat",MID($H$1,B25,1000)),7)*1</f>
        <v>14.5848</v>
      </c>
      <c r="K25">
        <f>MID($H$1,B25+4+SEARCH("lng",MID($H$1,B25,1000)),7)*1</f>
        <v>121.04300000000001</v>
      </c>
      <c r="L25" s="8">
        <f>(H25-I24)*24*60</f>
        <v>4.0666666666666096</v>
      </c>
      <c r="M25">
        <f>(I25-H25)*24*60</f>
        <v>14.999999999999947</v>
      </c>
    </row>
    <row r="26" spans="2:13" x14ac:dyDescent="0.25">
      <c r="B26">
        <f>C25-1+SEARCH("starts_at",MID($H$1,C25,1000))</f>
        <v>4096</v>
      </c>
      <c r="C26">
        <f>B26-1+SEARCH("ends_at",MID($H$1,B26,1000))</f>
        <v>4195</v>
      </c>
      <c r="D26" t="str">
        <f t="shared" ref="D26:D35" si="2">MID($H$1,B26+12,22)</f>
        <v>2017-08-13T10:45:13+00</v>
      </c>
      <c r="E26" t="str">
        <f t="shared" ref="E26:E35" si="3">MID($H$1,C26+10,22)</f>
        <v>2017-08-13T11:00:13+00</v>
      </c>
      <c r="F26" t="str">
        <f t="shared" si="0"/>
        <v>deli</v>
      </c>
      <c r="G26">
        <f t="shared" si="1"/>
        <v>0</v>
      </c>
      <c r="H26" s="13">
        <f>TIME(MID(D26,12,2)+8,MID(D26,15,2),MID(D26,18,2))</f>
        <v>0.78140046296296306</v>
      </c>
      <c r="I26" s="13">
        <f>TIME(MID(E26,12,2)+8,MID(E26,15,2),MID(E26,18,2))</f>
        <v>0.79181712962962969</v>
      </c>
      <c r="J26">
        <f t="shared" ref="J26:J35" si="4">MID($H$1,B26+4+SEARCH("lat",MID($H$1,B26,1000)),7)*1</f>
        <v>14.587400000000001</v>
      </c>
      <c r="K26">
        <f t="shared" ref="K26:K35" si="5">MID($H$1,B26+4+SEARCH("lng",MID($H$1,B26,1000)),7)*1</f>
        <v>121.05</v>
      </c>
      <c r="L26" s="8">
        <f t="shared" ref="L26:L35" si="6">(H26-I25)*24*60</f>
        <v>4.6333333333336313</v>
      </c>
      <c r="M26">
        <f t="shared" ref="M26:M35" si="7">(I26-H26)*24*60</f>
        <v>14.999999999999947</v>
      </c>
    </row>
    <row r="27" spans="2:13" x14ac:dyDescent="0.25">
      <c r="B27">
        <f>C26-1+SEARCH("starts_at",MID($H$1,C26,1000))</f>
        <v>4250</v>
      </c>
      <c r="C27">
        <f>B27-1+SEARCH("ends_at",MID($H$1,B27,1000))</f>
        <v>4349</v>
      </c>
      <c r="D27" t="str">
        <f t="shared" si="2"/>
        <v>2017-08-13T11:03:34+00</v>
      </c>
      <c r="E27" t="str">
        <f t="shared" si="3"/>
        <v>2017-08-13T11:13:34+00</v>
      </c>
      <c r="F27" t="str">
        <f t="shared" si="0"/>
        <v>deli</v>
      </c>
      <c r="G27">
        <f t="shared" si="1"/>
        <v>0</v>
      </c>
      <c r="H27" s="13">
        <f>TIME(MID(D27,12,2)+8,MID(D27,15,2),MID(D27,18,2))</f>
        <v>0.7941435185185185</v>
      </c>
      <c r="I27" s="13">
        <f>TIME(MID(E27,12,2)+8,MID(E27,15,2),MID(E27,18,2))</f>
        <v>0.80108796296296303</v>
      </c>
      <c r="J27">
        <f t="shared" si="4"/>
        <v>14.588200000000001</v>
      </c>
      <c r="K27">
        <f t="shared" si="5"/>
        <v>121.047</v>
      </c>
      <c r="L27" s="8">
        <f t="shared" si="6"/>
        <v>3.3499999999998842</v>
      </c>
      <c r="M27">
        <f t="shared" si="7"/>
        <v>10.000000000000124</v>
      </c>
    </row>
    <row r="28" spans="2:13" x14ac:dyDescent="0.25">
      <c r="H28" s="13"/>
      <c r="I28" s="13"/>
      <c r="L28" s="8"/>
    </row>
    <row r="29" spans="2:13" x14ac:dyDescent="0.25">
      <c r="H29" s="13"/>
      <c r="I29" s="13"/>
      <c r="L29" s="8"/>
    </row>
    <row r="30" spans="2:13" x14ac:dyDescent="0.25">
      <c r="H30" s="13"/>
      <c r="I30" s="13"/>
      <c r="L30" s="8"/>
    </row>
    <row r="31" spans="2:13" x14ac:dyDescent="0.25">
      <c r="H31" s="13"/>
      <c r="I31" s="13"/>
      <c r="L31" s="8"/>
    </row>
    <row r="32" spans="2:13" x14ac:dyDescent="0.25">
      <c r="H32" s="13"/>
      <c r="I32" s="13"/>
      <c r="L32" s="8"/>
    </row>
    <row r="33" spans="8:12" x14ac:dyDescent="0.25">
      <c r="H33" s="13"/>
      <c r="I33" s="13"/>
      <c r="L33" s="8"/>
    </row>
    <row r="34" spans="8:12" x14ac:dyDescent="0.25">
      <c r="H34" s="13"/>
      <c r="I34" s="13"/>
      <c r="L34" s="8"/>
    </row>
    <row r="35" spans="8:12" x14ac:dyDescent="0.25">
      <c r="H35" s="13"/>
      <c r="I35" s="13"/>
      <c r="L35" s="8"/>
    </row>
    <row r="36" spans="8:12" x14ac:dyDescent="0.25">
      <c r="H36" s="13"/>
      <c r="I36" s="13"/>
      <c r="L36" s="8"/>
    </row>
    <row r="37" spans="8:12" x14ac:dyDescent="0.25">
      <c r="H37" s="13"/>
      <c r="I37" s="13"/>
      <c r="L37" s="8"/>
    </row>
    <row r="38" spans="8:12" x14ac:dyDescent="0.25">
      <c r="H38" s="13"/>
      <c r="I38" s="13"/>
      <c r="L38" s="8"/>
    </row>
    <row r="39" spans="8:12" x14ac:dyDescent="0.25">
      <c r="H39" s="13"/>
      <c r="I39" s="13"/>
      <c r="L39" s="8"/>
    </row>
    <row r="40" spans="8:12" x14ac:dyDescent="0.25">
      <c r="H40" s="13"/>
      <c r="I40" s="13"/>
      <c r="L40" s="8"/>
    </row>
    <row r="41" spans="8:12" x14ac:dyDescent="0.25">
      <c r="H41" s="13"/>
      <c r="I41" s="13"/>
      <c r="L41" s="8"/>
    </row>
    <row r="42" spans="8:12" x14ac:dyDescent="0.25">
      <c r="H42" s="13"/>
      <c r="I42" s="13"/>
      <c r="L42" s="8"/>
    </row>
    <row r="43" spans="8:12" x14ac:dyDescent="0.25">
      <c r="H43" s="13"/>
      <c r="I43" s="13"/>
      <c r="L43" s="8"/>
    </row>
    <row r="44" spans="8:12" x14ac:dyDescent="0.25">
      <c r="H44" s="13"/>
      <c r="I44" s="13"/>
      <c r="L44" s="8"/>
    </row>
    <row r="45" spans="8:12" x14ac:dyDescent="0.25">
      <c r="H45" s="13"/>
      <c r="I45" s="13"/>
      <c r="L45" s="8"/>
    </row>
    <row r="46" spans="8:12" x14ac:dyDescent="0.25">
      <c r="H46" s="13"/>
      <c r="I46" s="13"/>
      <c r="L46" s="8"/>
    </row>
    <row r="47" spans="8:12" x14ac:dyDescent="0.25">
      <c r="H47" s="13"/>
      <c r="I47" s="13"/>
      <c r="L47" s="8"/>
    </row>
    <row r="48" spans="8:12" x14ac:dyDescent="0.25">
      <c r="H48" s="13"/>
      <c r="I48" s="13"/>
      <c r="L48" s="8"/>
    </row>
    <row r="49" spans="8:12" x14ac:dyDescent="0.25">
      <c r="H49" s="13"/>
      <c r="I49" s="13"/>
      <c r="L49" s="8"/>
    </row>
    <row r="50" spans="8:12" x14ac:dyDescent="0.25">
      <c r="H50" s="13"/>
      <c r="I50" s="13"/>
      <c r="L50" s="8"/>
    </row>
    <row r="51" spans="8:12" x14ac:dyDescent="0.25">
      <c r="H51" s="13"/>
      <c r="I51" s="13"/>
      <c r="L51" s="8"/>
    </row>
    <row r="52" spans="8:12" x14ac:dyDescent="0.25">
      <c r="H52" s="13"/>
      <c r="I52" s="13"/>
      <c r="L52" s="8"/>
    </row>
    <row r="53" spans="8:12" x14ac:dyDescent="0.25">
      <c r="H53" s="13"/>
      <c r="I53" s="13"/>
      <c r="L53" s="8"/>
    </row>
    <row r="54" spans="8:12" x14ac:dyDescent="0.25">
      <c r="H54" s="13"/>
      <c r="I54" s="13"/>
      <c r="L54" s="8"/>
    </row>
    <row r="55" spans="8:12" x14ac:dyDescent="0.25">
      <c r="H55" s="13"/>
      <c r="I55" s="13"/>
      <c r="L55" s="8"/>
    </row>
    <row r="56" spans="8:12" x14ac:dyDescent="0.25">
      <c r="H56" s="13"/>
      <c r="I56" s="13"/>
      <c r="L56" s="8"/>
    </row>
    <row r="57" spans="8:12" x14ac:dyDescent="0.25">
      <c r="H57" s="13"/>
      <c r="I57" s="13"/>
      <c r="L57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G4" sqref="G4:G28"/>
    </sheetView>
  </sheetViews>
  <sheetFormatPr defaultRowHeight="15" x14ac:dyDescent="0.25"/>
  <cols>
    <col min="1" max="1" width="17.42578125" bestFit="1" customWidth="1"/>
    <col min="2" max="3" width="5.85546875" customWidth="1"/>
    <col min="4" max="5" width="22" bestFit="1" customWidth="1"/>
    <col min="6" max="6" width="5.28515625" bestFit="1" customWidth="1"/>
    <col min="7" max="7" width="5.28515625" customWidth="1"/>
    <col min="8" max="8" width="11.85546875" customWidth="1"/>
    <col min="10" max="10" width="10.5703125" bestFit="1" customWidth="1"/>
    <col min="12" max="12" width="10.7109375" customWidth="1"/>
  </cols>
  <sheetData>
    <row r="1" spans="1:13" x14ac:dyDescent="0.25">
      <c r="H1" t="s">
        <v>64</v>
      </c>
    </row>
    <row r="3" spans="1:13" x14ac:dyDescent="0.25">
      <c r="A3" t="s">
        <v>45</v>
      </c>
      <c r="B3">
        <f>SEARCH("courier_id",$H$1)</f>
        <v>3</v>
      </c>
      <c r="D3" t="str">
        <f>MID($H$1,B3+12,3)</f>
        <v>110</v>
      </c>
      <c r="F3" t="s">
        <v>46</v>
      </c>
      <c r="G3" t="s">
        <v>66</v>
      </c>
      <c r="H3" t="s">
        <v>44</v>
      </c>
      <c r="I3" t="s">
        <v>43</v>
      </c>
      <c r="J3" t="s">
        <v>42</v>
      </c>
      <c r="K3" t="s">
        <v>41</v>
      </c>
      <c r="L3" t="s">
        <v>40</v>
      </c>
      <c r="M3" t="s">
        <v>39</v>
      </c>
    </row>
    <row r="4" spans="1:13" x14ac:dyDescent="0.25">
      <c r="A4" t="s">
        <v>38</v>
      </c>
      <c r="B4">
        <f>SEARCH("starts_at",$H$1)</f>
        <v>30</v>
      </c>
      <c r="C4">
        <f>SEARCH("ends_at",$H$1)</f>
        <v>836</v>
      </c>
      <c r="D4" t="str">
        <f>MID($H$1,B4+12,22)</f>
        <v>2017-08-13T00:00:00+00</v>
      </c>
      <c r="E4" t="str">
        <f>MID($H$1,C4+10,22)</f>
        <v>2017-08-13T00:00:00+00</v>
      </c>
      <c r="F4" t="str">
        <f>MID($H$1,B4+6+SEARCH("type",MID($H$1,B4,1000)),4)</f>
        <v>pick</v>
      </c>
      <c r="G4">
        <f>IF(F4="pick",I4-H4)*24</f>
        <v>0</v>
      </c>
      <c r="H4" s="13">
        <f>TIME(MID(D4,12,2)+8,MID(D4,15,2),MID(D4,18,2))</f>
        <v>0.33333333333333331</v>
      </c>
      <c r="I4" s="13">
        <f>TIME(MID(E4,12,2)+8,MID(E4,15,2),MID(E4,18,2))</f>
        <v>0.33333333333333331</v>
      </c>
      <c r="J4">
        <f>MID($H$1,B4+4+SEARCH("lat",MID($H$1,B4,1000)),7)*1</f>
        <v>14.289300000000001</v>
      </c>
      <c r="K4">
        <f>MID($H$1,B4+4+SEARCH("lng",MID($H$1,B4,1000)),7)*1</f>
        <v>121.08</v>
      </c>
      <c r="L4" s="14">
        <v>29</v>
      </c>
      <c r="M4" s="14">
        <v>60</v>
      </c>
    </row>
    <row r="5" spans="1:13" x14ac:dyDescent="0.25">
      <c r="A5" t="s">
        <v>37</v>
      </c>
      <c r="B5">
        <f>C4-1+SEARCH("starts_at",MID($H$1,C4,1000))</f>
        <v>891</v>
      </c>
      <c r="C5">
        <f>B5-1+SEARCH("ends_at",MID($H$1,B5,1000))</f>
        <v>990</v>
      </c>
      <c r="D5" t="str">
        <f>MID($H$1,B5+12,22)</f>
        <v>2017-08-13T00:25:04+00</v>
      </c>
      <c r="E5" t="str">
        <f>MID($H$1,C5+10,22)</f>
        <v>2017-08-13T01:25:00+00</v>
      </c>
      <c r="F5" t="str">
        <f t="shared" ref="F5:F33" si="0">MID($H$1,B5+6+SEARCH("type",MID($H$1,B5,1000)),4)</f>
        <v>deli</v>
      </c>
      <c r="G5">
        <f t="shared" ref="G5:G28" si="1">IF(F5="pick",I5-H5)*24</f>
        <v>0</v>
      </c>
      <c r="H5" s="13">
        <f>TIME(MID(D5,12,2)+8,MID(D5,15,2),MID(D5,18,2))</f>
        <v>0.35074074074074074</v>
      </c>
      <c r="I5" s="13">
        <f>TIME(MID(E5,12,2)+8,MID(E5,15,2),MID(E5,18,2))</f>
        <v>0.3923611111111111</v>
      </c>
      <c r="J5">
        <f>MID($H$1,B5+4+SEARCH("lat",MID($H$1,B5,1000)),7)*1</f>
        <v>14.4559</v>
      </c>
      <c r="K5">
        <f>MID($H$1,B5+4+SEARCH("lng",MID($H$1,B5,1000)),7)*1</f>
        <v>121.039</v>
      </c>
      <c r="L5" s="8">
        <f>(H5-I4)*24*60</f>
        <v>25.066666666666695</v>
      </c>
      <c r="M5">
        <v>20</v>
      </c>
    </row>
    <row r="6" spans="1:13" x14ac:dyDescent="0.25">
      <c r="A6" t="s">
        <v>36</v>
      </c>
      <c r="B6">
        <f>C5-1+SEARCH("starts_at",MID($H$1,C5,1000))</f>
        <v>1046</v>
      </c>
      <c r="C6">
        <f>B6-1+SEARCH("ends_at",MID($H$1,B6,1000))</f>
        <v>1145</v>
      </c>
      <c r="D6" t="str">
        <f>MID($H$1,B6+12,22)</f>
        <v>2017-08-13T01:26:40+00</v>
      </c>
      <c r="E6" t="str">
        <f>MID($H$1,C6+10,22)</f>
        <v>2017-08-13T01:41:40+00</v>
      </c>
      <c r="F6" t="str">
        <f t="shared" si="0"/>
        <v>deli</v>
      </c>
      <c r="G6">
        <f t="shared" si="1"/>
        <v>0</v>
      </c>
      <c r="H6" s="13">
        <f>TIME(MID(D6,12,2)+8,MID(D6,15,2),MID(D6,18,2))</f>
        <v>0.39351851851851855</v>
      </c>
      <c r="I6" s="13">
        <f>TIME(MID(E6,12,2)+8,MID(E6,15,2),MID(E6,18,2))</f>
        <v>0.40393518518518517</v>
      </c>
      <c r="J6">
        <f>MID($H$1,B6+4+SEARCH("lat",MID($H$1,B6,1000)),7)*1</f>
        <v>14.4573</v>
      </c>
      <c r="K6">
        <f>MID($H$1,B6+4+SEARCH("lng",MID($H$1,B6,1000)),7)*1</f>
        <v>121.03400000000001</v>
      </c>
      <c r="L6" s="8">
        <f>(H6-I5)*24*60</f>
        <v>1.666666666666714</v>
      </c>
      <c r="M6">
        <f>(I6-H6)*24*60</f>
        <v>14.999999999999947</v>
      </c>
    </row>
    <row r="7" spans="1:13" x14ac:dyDescent="0.25">
      <c r="A7" t="s">
        <v>35</v>
      </c>
      <c r="B7">
        <f>C6-1+SEARCH("starts_at",MID($H$1,C6,1000))</f>
        <v>1201</v>
      </c>
      <c r="C7">
        <f>B7-1+SEARCH("ends_at",MID($H$1,B7,1000))</f>
        <v>1299</v>
      </c>
      <c r="D7" t="str">
        <f>MID($H$1,B7+12,22)</f>
        <v>2017-08-13T01:56:33+00</v>
      </c>
      <c r="E7" t="str">
        <f>MID($H$1,C7+10,22)</f>
        <v>2017-08-13T02:21:33+00</v>
      </c>
      <c r="F7" t="str">
        <f t="shared" si="0"/>
        <v>deli</v>
      </c>
      <c r="G7">
        <f t="shared" si="1"/>
        <v>0</v>
      </c>
      <c r="H7" s="13">
        <f>TIME(MID(D7,12,2)+8,MID(D7,15,2),MID(D7,18,2))</f>
        <v>0.41427083333333337</v>
      </c>
      <c r="I7" s="13">
        <f>TIME(MID(E7,12,2)+8,MID(E7,15,2),MID(E7,18,2))</f>
        <v>0.43163194444444447</v>
      </c>
      <c r="J7">
        <f>MID($H$1,B7+4+SEARCH("lat",MID($H$1,B7,1000)),7)*1</f>
        <v>14.4514</v>
      </c>
      <c r="K7">
        <f>MID($H$1,B7+4+SEARCH("lng",MID($H$1,B7,1000)),7)*1</f>
        <v>121.015</v>
      </c>
      <c r="L7" s="8">
        <f>(H7-I6)*24*60</f>
        <v>14.883333333333395</v>
      </c>
      <c r="M7">
        <f>(I7-H7)*24*60</f>
        <v>24.999999999999993</v>
      </c>
    </row>
    <row r="8" spans="1:13" x14ac:dyDescent="0.25">
      <c r="A8" t="s">
        <v>34</v>
      </c>
      <c r="B8">
        <f>C7-1+SEARCH("starts_at",MID($H$1,C7,1000))</f>
        <v>1355</v>
      </c>
      <c r="C8">
        <f>B8-1+SEARCH("ends_at",MID($H$1,B8,1000))</f>
        <v>1454</v>
      </c>
      <c r="D8" t="str">
        <f>MID($H$1,B8+12,22)</f>
        <v>2017-08-13T02:30:55+00</v>
      </c>
      <c r="E8" t="str">
        <f>MID($H$1,C8+10,22)</f>
        <v>2017-08-13T02:45:55+00</v>
      </c>
      <c r="F8" t="str">
        <f t="shared" si="0"/>
        <v>deli</v>
      </c>
      <c r="G8">
        <f t="shared" si="1"/>
        <v>0</v>
      </c>
      <c r="H8" s="13">
        <f>TIME(MID(D8,12,2)+8,MID(D8,15,2),MID(D8,18,2))</f>
        <v>0.43813657407407408</v>
      </c>
      <c r="I8" s="13">
        <f>TIME(MID(E8,12,2)+8,MID(E8,15,2),MID(E8,18,2))</f>
        <v>0.44855324074074071</v>
      </c>
      <c r="J8">
        <f>MID($H$1,B8+4+SEARCH("lat",MID($H$1,B8,1000)),7)*1</f>
        <v>14.457700000000001</v>
      </c>
      <c r="K8">
        <f>MID($H$1,B8+4+SEARCH("lng",MID($H$1,B8,1000)),7)*1</f>
        <v>121.01600000000001</v>
      </c>
      <c r="L8" s="8">
        <f>(H8-I7)*24*60</f>
        <v>9.3666666666666387</v>
      </c>
      <c r="M8">
        <f>(I8-H8)*24*60</f>
        <v>14.999999999999947</v>
      </c>
    </row>
    <row r="9" spans="1:13" x14ac:dyDescent="0.25">
      <c r="A9" t="s">
        <v>33</v>
      </c>
      <c r="B9">
        <f>C8-1+SEARCH("starts_at",MID($H$1,C8,1000))</f>
        <v>1510</v>
      </c>
      <c r="C9">
        <f>B9-1+SEARCH("ends_at",MID($H$1,B9,1000))</f>
        <v>1608</v>
      </c>
      <c r="D9" t="str">
        <f>MID($H$1,B9+12,22)</f>
        <v>2017-08-13T02:51:26+00</v>
      </c>
      <c r="E9" t="str">
        <f>MID($H$1,C9+10,22)</f>
        <v>2017-08-13T03:01:26+00</v>
      </c>
      <c r="F9" t="str">
        <f t="shared" si="0"/>
        <v>deli</v>
      </c>
      <c r="G9">
        <f t="shared" si="1"/>
        <v>0</v>
      </c>
      <c r="H9" s="13">
        <f>TIME(MID(D9,12,2)+8,MID(D9,15,2),MID(D9,18,2))</f>
        <v>0.45238425925925929</v>
      </c>
      <c r="I9" s="13">
        <f>TIME(MID(E9,12,2)+8,MID(E9,15,2),MID(E9,18,2))</f>
        <v>0.45932870370370371</v>
      </c>
      <c r="J9">
        <f>MID($H$1,B9+4+SEARCH("lat",MID($H$1,B9,1000)),7)*1</f>
        <v>14.463699999999999</v>
      </c>
      <c r="K9">
        <f>MID($H$1,B9+4+SEARCH("lng",MID($H$1,B9,1000)),7)*1</f>
        <v>121.014</v>
      </c>
      <c r="L9" s="8">
        <f>(H9-I8)*24*60</f>
        <v>5.5166666666667563</v>
      </c>
      <c r="M9">
        <f>(I9-H9)*24*60</f>
        <v>9.9999999999999645</v>
      </c>
    </row>
    <row r="10" spans="1:13" x14ac:dyDescent="0.25">
      <c r="B10">
        <f>C9-1+SEARCH("starts_at",MID($H$1,C9,1000))</f>
        <v>1664</v>
      </c>
      <c r="C10">
        <f>B10-1+SEARCH("ends_at",MID($H$1,B10,1000))</f>
        <v>1763</v>
      </c>
      <c r="D10" t="str">
        <f>MID($H$1,B10+12,22)</f>
        <v>2017-08-13T03:04:30+00</v>
      </c>
      <c r="E10" t="str">
        <f>MID($H$1,C10+10,22)</f>
        <v>2017-08-13T03:29:30+00</v>
      </c>
      <c r="F10" t="str">
        <f t="shared" si="0"/>
        <v>deli</v>
      </c>
      <c r="G10">
        <f t="shared" si="1"/>
        <v>0</v>
      </c>
      <c r="H10" s="13">
        <f>TIME(MID(D10,12,2)+8,MID(D10,15,2),MID(D10,18,2))</f>
        <v>0.4614583333333333</v>
      </c>
      <c r="I10" s="13">
        <f>TIME(MID(E10,12,2)+8,MID(E10,15,2),MID(E10,18,2))</f>
        <v>0.47881944444444446</v>
      </c>
      <c r="J10">
        <f>MID($H$1,B10+4+SEARCH("lat",MID($H$1,B10,1000)),7)*1</f>
        <v>14.4618</v>
      </c>
      <c r="K10">
        <f>MID($H$1,B10+4+SEARCH("lng",MID($H$1,B10,1000)),7)*1</f>
        <v>121.017</v>
      </c>
      <c r="L10" s="8">
        <f>(H10-I9)*24*60</f>
        <v>3.0666666666666131</v>
      </c>
      <c r="M10">
        <f>(I10-H10)*24*60</f>
        <v>25.000000000000071</v>
      </c>
    </row>
    <row r="11" spans="1:13" x14ac:dyDescent="0.25">
      <c r="B11">
        <f>C10-1+SEARCH("starts_at",MID($H$1,C10,1000))</f>
        <v>1819</v>
      </c>
      <c r="C11">
        <f>B11-1+SEARCH("ends_at",MID($H$1,B11,1000))</f>
        <v>1918</v>
      </c>
      <c r="D11" t="str">
        <f>MID($H$1,B11+12,22)</f>
        <v>2017-08-13T04:11:51+00</v>
      </c>
      <c r="E11" t="str">
        <f>MID($H$1,C11+10,22)</f>
        <v>2017-08-13T04:31:51+00</v>
      </c>
      <c r="F11" t="str">
        <f t="shared" si="0"/>
        <v>deli</v>
      </c>
      <c r="G11">
        <f t="shared" si="1"/>
        <v>0</v>
      </c>
      <c r="H11" s="13">
        <f>TIME(MID(D11,12,2)+8,MID(D11,15,2),MID(D11,18,2))</f>
        <v>0.50822916666666662</v>
      </c>
      <c r="I11" s="13">
        <f>TIME(MID(E11,12,2)+8,MID(E11,15,2),MID(E11,18,2))</f>
        <v>0.52211805555555557</v>
      </c>
      <c r="J11">
        <f>MID($H$1,B11+4+SEARCH("lat",MID($H$1,B11,1000)),7)*1</f>
        <v>14.5114</v>
      </c>
      <c r="K11">
        <f>MID($H$1,B11+4+SEARCH("lng",MID($H$1,B11,1000)),7)*1</f>
        <v>121.029</v>
      </c>
      <c r="L11" s="8">
        <f>(H11-I10)*24*60</f>
        <v>42.349999999999909</v>
      </c>
      <c r="M11">
        <f>(I11-H11)*24*60</f>
        <v>20.000000000000089</v>
      </c>
    </row>
    <row r="12" spans="1:13" x14ac:dyDescent="0.25">
      <c r="B12">
        <f>C11-1+SEARCH("starts_at",MID($H$1,C11,1000))</f>
        <v>1974</v>
      </c>
      <c r="C12">
        <f>B12-1+SEARCH("ends_at",MID($H$1,B12,1000))</f>
        <v>2073</v>
      </c>
      <c r="D12" t="str">
        <f>MID($H$1,B12+12,22)</f>
        <v>2017-08-13T04:59:09+00</v>
      </c>
      <c r="E12" t="str">
        <f>MID($H$1,C12+10,22)</f>
        <v>2017-08-13T05:09:09+00</v>
      </c>
      <c r="F12" t="str">
        <f t="shared" si="0"/>
        <v>deli</v>
      </c>
      <c r="G12">
        <f t="shared" si="1"/>
        <v>0</v>
      </c>
      <c r="H12" s="13">
        <f>TIME(MID(D12,12,2)+8,MID(D12,15,2),MID(D12,18,2))</f>
        <v>0.54107638888888887</v>
      </c>
      <c r="I12" s="13">
        <f>TIME(MID(E12,12,2)+8,MID(E12,15,2),MID(E12,18,2))</f>
        <v>0.54802083333333329</v>
      </c>
      <c r="J12">
        <f>MID($H$1,B12+4+SEARCH("lat",MID($H$1,B12,1000)),7)*1</f>
        <v>14.517200000000001</v>
      </c>
      <c r="K12">
        <f>MID($H$1,B12+4+SEARCH("lng",MID($H$1,B12,1000)),7)*1</f>
        <v>121</v>
      </c>
      <c r="L12" s="8">
        <f>(H12-I11)*24*60</f>
        <v>27.299999999999951</v>
      </c>
      <c r="M12">
        <f>(I12-H12)*24*60</f>
        <v>9.9999999999999645</v>
      </c>
    </row>
    <row r="13" spans="1:13" x14ac:dyDescent="0.25">
      <c r="B13">
        <f>C12-1+SEARCH("starts_at",MID($H$1,C12,1000))</f>
        <v>2129</v>
      </c>
      <c r="C13">
        <f>B13-1+SEARCH("ends_at",MID($H$1,B13,1000))</f>
        <v>2228</v>
      </c>
      <c r="D13" t="str">
        <f>MID($H$1,B13+12,22)</f>
        <v>2017-08-13T05:22:14+00</v>
      </c>
      <c r="E13" t="str">
        <f>MID($H$1,C13+10,22)</f>
        <v>2017-08-13T05:37:14+00</v>
      </c>
      <c r="F13" t="str">
        <f t="shared" si="0"/>
        <v>deli</v>
      </c>
      <c r="G13">
        <f t="shared" si="1"/>
        <v>0</v>
      </c>
      <c r="H13" s="13">
        <f>TIME(MID(D13,12,2)+8,MID(D13,15,2),MID(D13,18,2))</f>
        <v>0.55710648148148145</v>
      </c>
      <c r="I13" s="13">
        <f>TIME(MID(E13,12,2)+8,MID(E13,15,2),MID(E13,18,2))</f>
        <v>0.56752314814814808</v>
      </c>
      <c r="J13">
        <f>MID($H$1,B13+4+SEARCH("lat",MID($H$1,B13,1000)),7)*1</f>
        <v>14.506399999999999</v>
      </c>
      <c r="K13">
        <f>MID($H$1,B13+4+SEARCH("lng",MID($H$1,B13,1000)),7)*1</f>
        <v>120.956</v>
      </c>
      <c r="L13" s="8">
        <f>(H13-I12)*24*60</f>
        <v>13.083333333333353</v>
      </c>
      <c r="M13">
        <f>(I13-H13)*24*60</f>
        <v>14.999999999999947</v>
      </c>
    </row>
    <row r="14" spans="1:13" x14ac:dyDescent="0.25">
      <c r="B14">
        <f>C13-1+SEARCH("starts_at",MID($H$1,C13,1000))</f>
        <v>2284</v>
      </c>
      <c r="C14">
        <f>B14-1+SEARCH("ends_at",MID($H$1,B14,1000))</f>
        <v>2383</v>
      </c>
      <c r="D14" t="str">
        <f>MID($H$1,B14+12,22)</f>
        <v>2017-08-13T05:46:54+00</v>
      </c>
      <c r="E14" t="str">
        <f>MID($H$1,C14+10,22)</f>
        <v>2017-08-13T05:56:54+00</v>
      </c>
      <c r="F14" t="str">
        <f t="shared" si="0"/>
        <v>deli</v>
      </c>
      <c r="G14">
        <f t="shared" si="1"/>
        <v>0</v>
      </c>
      <c r="H14" s="13">
        <f>TIME(MID(D14,12,2)+8,MID(D14,15,2),MID(D14,18,2))</f>
        <v>0.57423611111111106</v>
      </c>
      <c r="I14" s="13">
        <f>TIME(MID(E14,12,2)+8,MID(E14,15,2),MID(E14,18,2))</f>
        <v>0.58118055555555559</v>
      </c>
      <c r="J14">
        <f>MID($H$1,B14+4+SEARCH("lat",MID($H$1,B14,1000)),7)*1</f>
        <v>14.528</v>
      </c>
      <c r="K14">
        <f>MID($H$1,B14+4+SEARCH("lng",MID($H$1,B14,1000)),7)*1</f>
        <v>120.986</v>
      </c>
      <c r="L14" s="8">
        <f>(H14-I13)*24*60</f>
        <v>9.6666666666666856</v>
      </c>
      <c r="M14">
        <f>(I14-H14)*24*60</f>
        <v>10.000000000000124</v>
      </c>
    </row>
    <row r="15" spans="1:13" x14ac:dyDescent="0.25">
      <c r="B15">
        <f>C14-1+SEARCH("starts_at",MID($H$1,C14,1000))</f>
        <v>2439</v>
      </c>
      <c r="C15">
        <f>B15-1+SEARCH("ends_at",MID($H$1,B15,1000))</f>
        <v>2534</v>
      </c>
      <c r="D15" t="str">
        <f>MID($H$1,B15+12,22)</f>
        <v>2017-08-13T06:00:12+00</v>
      </c>
      <c r="E15" t="str">
        <f>MID($H$1,C15+10,22)</f>
        <v>2017-08-13T06:25:12+00</v>
      </c>
      <c r="F15" t="str">
        <f t="shared" si="0"/>
        <v>deli</v>
      </c>
      <c r="G15">
        <f t="shared" si="1"/>
        <v>0</v>
      </c>
      <c r="H15" s="13">
        <f>TIME(MID(D15,12,2)+8,MID(D15,15,2),MID(D15,18,2))</f>
        <v>0.58347222222222228</v>
      </c>
      <c r="I15" s="13">
        <f>TIME(MID(E15,12,2)+8,MID(E15,15,2),MID(E15,18,2))</f>
        <v>0.60083333333333333</v>
      </c>
      <c r="J15">
        <f>MID($H$1,B15+4+SEARCH("lat",MID($H$1,B15,1000)),7)*1</f>
        <v>14.530200000000001</v>
      </c>
      <c r="K15">
        <f>MID($H$1,B15+4+SEARCH("lng",MID($H$1,B15,1000)),7)*1</f>
        <v>120.989</v>
      </c>
      <c r="L15" s="8">
        <f>(H15-I14)*24*60</f>
        <v>3.3000000000000362</v>
      </c>
      <c r="M15">
        <f>(I15-H15)*24*60</f>
        <v>24.999999999999911</v>
      </c>
    </row>
    <row r="16" spans="1:13" x14ac:dyDescent="0.25">
      <c r="B16">
        <f>C15-1+SEARCH("starts_at",MID($H$1,C15,1000))</f>
        <v>2587</v>
      </c>
      <c r="C16">
        <f>B16-1+SEARCH("ends_at",MID($H$1,B16,1000))</f>
        <v>2682</v>
      </c>
      <c r="D16" t="str">
        <f>MID($H$1,B16+12,22)</f>
        <v>2017-08-13T06:34:26+00</v>
      </c>
      <c r="E16" t="str">
        <f>MID($H$1,C16+10,22)</f>
        <v>2017-08-13T06:59:26+00</v>
      </c>
      <c r="F16" t="str">
        <f t="shared" si="0"/>
        <v>deli</v>
      </c>
      <c r="G16">
        <f t="shared" si="1"/>
        <v>0</v>
      </c>
      <c r="H16" s="13">
        <f>TIME(MID(D16,12,2)+8,MID(D16,15,2),MID(D16,18,2))</f>
        <v>0.6072453703703703</v>
      </c>
      <c r="I16" s="13">
        <f>TIME(MID(E16,12,2)+8,MID(E16,15,2),MID(E16,18,2))</f>
        <v>0.62460648148148146</v>
      </c>
      <c r="J16">
        <f>MID($H$1,B16+4+SEARCH("lat",MID($H$1,B16,1000)),7)*1</f>
        <v>14.537699999999999</v>
      </c>
      <c r="K16">
        <f>MID($H$1,B16+4+SEARCH("lng",MID($H$1,B16,1000)),7)*1</f>
        <v>120.99299999999999</v>
      </c>
      <c r="L16" s="8">
        <f>(H16-I15)*24*60</f>
        <v>9.2333333333332313</v>
      </c>
      <c r="M16">
        <f>(I16-H16)*24*60</f>
        <v>25.000000000000071</v>
      </c>
    </row>
    <row r="17" spans="2:13" x14ac:dyDescent="0.25">
      <c r="B17">
        <f>C16-1+SEARCH("starts_at",MID($H$1,C16,1000))</f>
        <v>2735</v>
      </c>
      <c r="C17">
        <f>B17-1+SEARCH("ends_at",MID($H$1,B17,1000))</f>
        <v>2833</v>
      </c>
      <c r="D17" t="str">
        <f>MID($H$1,B17+12,22)</f>
        <v>2017-08-13T07:16:21+00</v>
      </c>
      <c r="E17" t="str">
        <f>MID($H$1,C17+10,22)</f>
        <v>2017-08-13T07:36:21+00</v>
      </c>
      <c r="F17" t="str">
        <f t="shared" si="0"/>
        <v>deli</v>
      </c>
      <c r="G17">
        <f t="shared" si="1"/>
        <v>0</v>
      </c>
      <c r="H17" s="13">
        <f>TIME(MID(D17,12,2)+8,MID(D17,15,2),MID(D17,18,2))</f>
        <v>0.63635416666666667</v>
      </c>
      <c r="I17" s="13">
        <f>TIME(MID(E17,12,2)+8,MID(E17,15,2),MID(E17,18,2))</f>
        <v>0.6502430555555555</v>
      </c>
      <c r="J17">
        <f>MID($H$1,B17+4+SEARCH("lat",MID($H$1,B17,1000)),7)*1</f>
        <v>14.5756</v>
      </c>
      <c r="K17">
        <f>MID($H$1,B17+4+SEARCH("lng",MID($H$1,B17,1000)),7)*1</f>
        <v>120.983</v>
      </c>
      <c r="L17" s="8">
        <f>(H17-I16)*24*60</f>
        <v>16.9166666666667</v>
      </c>
      <c r="M17">
        <f>(I17-H17)*24*60</f>
        <v>19.999999999999929</v>
      </c>
    </row>
    <row r="18" spans="2:13" x14ac:dyDescent="0.25">
      <c r="B18">
        <f>C17-1+SEARCH("starts_at",MID($H$1,C17,1000))</f>
        <v>2888</v>
      </c>
      <c r="C18">
        <f>B18-1+SEARCH("ends_at",MID($H$1,B18,1000))</f>
        <v>2983</v>
      </c>
      <c r="D18" t="str">
        <f>MID($H$1,B18+12,22)</f>
        <v>2017-08-13T07:46:19+00</v>
      </c>
      <c r="E18" t="str">
        <f>MID($H$1,C18+10,22)</f>
        <v>2017-08-13T08:01:19+00</v>
      </c>
      <c r="F18" t="str">
        <f t="shared" si="0"/>
        <v>deli</v>
      </c>
      <c r="G18">
        <f t="shared" si="1"/>
        <v>0</v>
      </c>
      <c r="H18" s="13">
        <f>TIME(MID(D18,12,2)+8,MID(D18,15,2),MID(D18,18,2))</f>
        <v>0.65716435185185185</v>
      </c>
      <c r="I18" s="13">
        <f>TIME(MID(E18,12,2)+8,MID(E18,15,2),MID(E18,18,2))</f>
        <v>0.66758101851851848</v>
      </c>
      <c r="J18">
        <f>MID($H$1,B18+4+SEARCH("lat",MID($H$1,B18,1000)),7)*1</f>
        <v>14.583600000000001</v>
      </c>
      <c r="K18">
        <f>MID($H$1,B18+4+SEARCH("lng",MID($H$1,B18,1000)),7)*1</f>
        <v>120.989</v>
      </c>
      <c r="L18" s="8">
        <f>(H18-I17)*24*60</f>
        <v>9.9666666666667325</v>
      </c>
      <c r="M18">
        <f>(I18-H18)*24*60</f>
        <v>14.999999999999947</v>
      </c>
    </row>
    <row r="19" spans="2:13" x14ac:dyDescent="0.25">
      <c r="B19">
        <f>C18-1+SEARCH("starts_at",MID($H$1,C18,1000))</f>
        <v>3036</v>
      </c>
      <c r="C19">
        <f>B19-1+SEARCH("ends_at",MID($H$1,B19,1000))</f>
        <v>3135</v>
      </c>
      <c r="D19" t="str">
        <f>MID($H$1,B19+12,22)</f>
        <v>2017-08-13T08:09:39+00</v>
      </c>
      <c r="E19" t="str">
        <f>MID($H$1,C19+10,22)</f>
        <v>2017-08-13T08:24:39+00</v>
      </c>
      <c r="F19" t="str">
        <f t="shared" si="0"/>
        <v>deli</v>
      </c>
      <c r="G19">
        <f t="shared" si="1"/>
        <v>0</v>
      </c>
      <c r="H19" s="13">
        <f>TIME(MID(D19,12,2)+8,MID(D19,15,2),MID(D19,18,2))</f>
        <v>0.67336805555555557</v>
      </c>
      <c r="I19" s="13">
        <f>TIME(MID(E19,12,2)+8,MID(E19,15,2),MID(E19,18,2))</f>
        <v>0.6837847222222222</v>
      </c>
      <c r="J19">
        <f>MID($H$1,B19+4+SEARCH("lat",MID($H$1,B19,1000)),7)*1</f>
        <v>14.595700000000001</v>
      </c>
      <c r="K19">
        <f>MID($H$1,B19+4+SEARCH("lng",MID($H$1,B19,1000)),7)*1</f>
        <v>120.97799999999999</v>
      </c>
      <c r="L19" s="8">
        <f>(H19-I18)*24*60</f>
        <v>8.3333333333334103</v>
      </c>
      <c r="M19">
        <f>(I19-H19)*24*60</f>
        <v>14.999999999999947</v>
      </c>
    </row>
    <row r="20" spans="2:13" x14ac:dyDescent="0.25">
      <c r="B20">
        <f>C19-1+SEARCH("starts_at",MID($H$1,C19,1000))</f>
        <v>3191</v>
      </c>
      <c r="C20">
        <f>B20-1+SEARCH("ends_at",MID($H$1,B20,1000))</f>
        <v>3289</v>
      </c>
      <c r="D20" t="str">
        <f>MID($H$1,B20+12,22)</f>
        <v>2017-08-13T08:45:32+00</v>
      </c>
      <c r="E20" t="str">
        <f>MID($H$1,C20+10,22)</f>
        <v>2017-08-13T09:00:32+00</v>
      </c>
      <c r="F20" t="str">
        <f t="shared" si="0"/>
        <v>deli</v>
      </c>
      <c r="G20">
        <f t="shared" si="1"/>
        <v>0</v>
      </c>
      <c r="H20" s="13">
        <f>TIME(MID(D20,12,2)+8,MID(D20,15,2),MID(D20,18,2))</f>
        <v>0.69828703703703709</v>
      </c>
      <c r="I20" s="13">
        <f>TIME(MID(E20,12,2)+8,MID(E20,15,2),MID(E20,18,2))</f>
        <v>0.70870370370370372</v>
      </c>
      <c r="J20">
        <f>MID($H$1,B20+4+SEARCH("lat",MID($H$1,B20,1000)),7)*1</f>
        <v>14.601000000000001</v>
      </c>
      <c r="K20">
        <f>MID($H$1,B20+4+SEARCH("lng",MID($H$1,B20,1000)),7)*1</f>
        <v>121.009</v>
      </c>
      <c r="L20" s="8">
        <f>(H20-I19)*24*60</f>
        <v>20.883333333333454</v>
      </c>
      <c r="M20">
        <f>(I20-H20)*24*60</f>
        <v>14.999999999999947</v>
      </c>
    </row>
    <row r="21" spans="2:13" x14ac:dyDescent="0.25">
      <c r="B21">
        <f>C20-1+SEARCH("starts_at",MID($H$1,C20,1000))</f>
        <v>3345</v>
      </c>
      <c r="C21">
        <f>B21-1+SEARCH("ends_at",MID($H$1,B21,1000))</f>
        <v>3444</v>
      </c>
      <c r="D21" t="str">
        <f>MID($H$1,B21+12,22)</f>
        <v>2017-08-13T09:19:19+00</v>
      </c>
      <c r="E21" t="str">
        <f>MID($H$1,C21+10,22)</f>
        <v>2017-08-13T09:44:19+00</v>
      </c>
      <c r="F21" t="str">
        <f t="shared" si="0"/>
        <v>deli</v>
      </c>
      <c r="G21">
        <f t="shared" si="1"/>
        <v>0</v>
      </c>
      <c r="H21" s="13">
        <f>TIME(MID(D21,12,2)+8,MID(D21,15,2),MID(D21,18,2))</f>
        <v>0.72174768518518517</v>
      </c>
      <c r="I21" s="13">
        <f>TIME(MID(E21,12,2)+8,MID(E21,15,2),MID(E21,18,2))</f>
        <v>0.73910879629629633</v>
      </c>
      <c r="J21">
        <f>MID($H$1,B21+4+SEARCH("lat",MID($H$1,B21,1000)),7)*1</f>
        <v>14.616199999999999</v>
      </c>
      <c r="K21">
        <f>MID($H$1,B21+4+SEARCH("lng",MID($H$1,B21,1000)),7)*1</f>
        <v>121.04600000000001</v>
      </c>
      <c r="L21" s="8">
        <f>(H21-I20)*24*60</f>
        <v>18.783333333333285</v>
      </c>
      <c r="M21">
        <f>(I21-H21)*24*60</f>
        <v>25.000000000000071</v>
      </c>
    </row>
    <row r="22" spans="2:13" x14ac:dyDescent="0.25">
      <c r="B22">
        <f>C21-1+SEARCH("starts_at",MID($H$1,C21,1000))</f>
        <v>3500</v>
      </c>
      <c r="C22">
        <f>B22-1+SEARCH("ends_at",MID($H$1,B22,1000))</f>
        <v>3598</v>
      </c>
      <c r="D22" t="str">
        <f>MID($H$1,B22+12,22)</f>
        <v>2017-08-13T09:48:16+00</v>
      </c>
      <c r="E22" t="str">
        <f>MID($H$1,C22+10,22)</f>
        <v>2017-08-13T09:58:16+00</v>
      </c>
      <c r="F22" t="str">
        <f t="shared" si="0"/>
        <v>deli</v>
      </c>
      <c r="G22">
        <f t="shared" si="1"/>
        <v>0</v>
      </c>
      <c r="H22" s="13">
        <f>TIME(MID(D22,12,2)+8,MID(D22,15,2),MID(D22,18,2))</f>
        <v>0.74185185185185187</v>
      </c>
      <c r="I22" s="13">
        <f>TIME(MID(E22,12,2)+8,MID(E22,15,2),MID(E22,18,2))</f>
        <v>0.74879629629629629</v>
      </c>
      <c r="J22">
        <f>MID($H$1,B22+4+SEARCH("lat",MID($H$1,B22,1000)),7)*1</f>
        <v>14.616300000000001</v>
      </c>
      <c r="K22">
        <f>MID($H$1,B22+4+SEARCH("lng",MID($H$1,B22,1000)),7)*1</f>
        <v>121.051</v>
      </c>
      <c r="L22" s="8">
        <f>(H22-I21)*24*60</f>
        <v>3.949999999999978</v>
      </c>
      <c r="M22">
        <f>(I22-H22)*24*60</f>
        <v>9.9999999999999645</v>
      </c>
    </row>
    <row r="23" spans="2:13" x14ac:dyDescent="0.25">
      <c r="B23">
        <f>C22-1+SEARCH("starts_at",MID($H$1,C22,1000))</f>
        <v>3654</v>
      </c>
      <c r="C23">
        <f>B23-1+SEARCH("ends_at",MID($H$1,B23,1000))</f>
        <v>3752</v>
      </c>
      <c r="D23" t="str">
        <f>MID($H$1,B23+12,22)</f>
        <v>2017-08-13T10:05:17+00</v>
      </c>
      <c r="E23" t="str">
        <f>MID($H$1,C23+10,22)</f>
        <v>2017-08-13T10:15:17+00</v>
      </c>
      <c r="F23" t="str">
        <f t="shared" si="0"/>
        <v>deli</v>
      </c>
      <c r="G23">
        <f t="shared" si="1"/>
        <v>0</v>
      </c>
      <c r="H23" s="13">
        <f>TIME(MID(D23,12,2)+8,MID(D23,15,2),MID(D23,18,2))</f>
        <v>0.75366898148148154</v>
      </c>
      <c r="I23" s="13">
        <f>TIME(MID(E23,12,2)+8,MID(E23,15,2),MID(E23,18,2))</f>
        <v>0.76061342592592596</v>
      </c>
      <c r="J23">
        <f>MID($H$1,B23+4+SEARCH("lat",MID($H$1,B23,1000)),7)*1</f>
        <v>14.619899999999999</v>
      </c>
      <c r="K23">
        <f>MID($H$1,B23+4+SEARCH("lng",MID($H$1,B23,1000)),7)*1</f>
        <v>121.05800000000001</v>
      </c>
      <c r="L23" s="8">
        <f>(H23-I22)*24*60</f>
        <v>7.016666666666751</v>
      </c>
      <c r="M23">
        <f>(I23-H23)*24*60</f>
        <v>9.9999999999999645</v>
      </c>
    </row>
    <row r="24" spans="2:13" x14ac:dyDescent="0.25">
      <c r="B24">
        <f>C23-1+SEARCH("starts_at",MID($H$1,C23,1000))</f>
        <v>3807</v>
      </c>
      <c r="C24">
        <f>B24-1+SEARCH("ends_at",MID($H$1,B24,1000))</f>
        <v>3906</v>
      </c>
      <c r="D24" t="str">
        <f>MID($H$1,B24+12,22)</f>
        <v>2017-08-13T10:22:01+00</v>
      </c>
      <c r="E24" t="str">
        <f>MID($H$1,C24+10,22)</f>
        <v>2017-08-13T10:32:01+00</v>
      </c>
      <c r="F24" t="str">
        <f t="shared" si="0"/>
        <v>deli</v>
      </c>
      <c r="G24">
        <f t="shared" si="1"/>
        <v>0</v>
      </c>
      <c r="H24" s="13">
        <f>TIME(MID(D24,12,2)+8,MID(D24,15,2),MID(D24,18,2))</f>
        <v>0.76528935185185187</v>
      </c>
      <c r="I24" s="13">
        <f>TIME(MID(E24,12,2)+8,MID(E24,15,2),MID(E24,18,2))</f>
        <v>0.77223379629629629</v>
      </c>
      <c r="J24">
        <f>MID($H$1,B24+4+SEARCH("lat",MID($H$1,B24,1000)),7)*1</f>
        <v>14.621</v>
      </c>
      <c r="K24">
        <f>MID($H$1,B24+4+SEARCH("lng",MID($H$1,B24,1000)),7)*1</f>
        <v>121.05200000000001</v>
      </c>
      <c r="L24" s="8">
        <f>(H24-I23)*24*60</f>
        <v>6.7333333333333201</v>
      </c>
      <c r="M24">
        <f>(I24-H24)*24*60</f>
        <v>9.9999999999999645</v>
      </c>
    </row>
    <row r="25" spans="2:13" x14ac:dyDescent="0.25">
      <c r="B25">
        <f>C24-1+SEARCH("starts_at",MID($H$1,C24,1000))</f>
        <v>3962</v>
      </c>
      <c r="C25">
        <f>B25-1+SEARCH("ends_at",MID($H$1,B25,1000))</f>
        <v>4061</v>
      </c>
      <c r="D25" t="str">
        <f>MID($H$1,B25+12,22)</f>
        <v>2017-08-13T10:41:58+00</v>
      </c>
      <c r="E25" t="str">
        <f>MID($H$1,C25+10,22)</f>
        <v>2017-08-13T10:51:58+00</v>
      </c>
      <c r="F25" t="str">
        <f t="shared" si="0"/>
        <v>deli</v>
      </c>
      <c r="G25">
        <f t="shared" si="1"/>
        <v>0</v>
      </c>
      <c r="H25" s="13">
        <f>TIME(MID(D25,12,2)+8,MID(D25,15,2),MID(D25,18,2))</f>
        <v>0.7791435185185186</v>
      </c>
      <c r="I25" s="13">
        <f>TIME(MID(E25,12,2)+8,MID(E25,15,2),MID(E25,18,2))</f>
        <v>0.78608796296296291</v>
      </c>
      <c r="J25">
        <f>MID($H$1,B25+4+SEARCH("lat",MID($H$1,B25,1000)),7)*1</f>
        <v>14.624499999999999</v>
      </c>
      <c r="K25">
        <f>MID($H$1,B25+4+SEARCH("lng",MID($H$1,B25,1000)),7)*1</f>
        <v>121.045</v>
      </c>
      <c r="L25" s="8">
        <f>(H25-I24)*24*60</f>
        <v>9.9500000000001165</v>
      </c>
      <c r="M25">
        <f>(I25-H25)*24*60</f>
        <v>9.9999999999998046</v>
      </c>
    </row>
    <row r="26" spans="2:13" x14ac:dyDescent="0.25">
      <c r="B26">
        <f>C25-1+SEARCH("starts_at",MID($H$1,C25,1000))</f>
        <v>4117</v>
      </c>
      <c r="C26">
        <f>B26-1+SEARCH("ends_at",MID($H$1,B26,1000))</f>
        <v>4216</v>
      </c>
      <c r="D26" t="str">
        <f t="shared" ref="D26:D35" si="2">MID($H$1,B26+12,22)</f>
        <v>2017-08-13T11:25:09+00</v>
      </c>
      <c r="E26" t="str">
        <f t="shared" ref="E26:E35" si="3">MID($H$1,C26+10,22)</f>
        <v>2017-08-13T11:40:09+00</v>
      </c>
      <c r="F26" t="str">
        <f t="shared" si="0"/>
        <v>deli</v>
      </c>
      <c r="G26">
        <f t="shared" si="1"/>
        <v>0</v>
      </c>
      <c r="H26" s="13">
        <f>TIME(MID(D26,12,2)+8,MID(D26,15,2),MID(D26,18,2))</f>
        <v>0.80913194444444436</v>
      </c>
      <c r="I26" s="13">
        <f>TIME(MID(E26,12,2)+8,MID(E26,15,2),MID(E26,18,2))</f>
        <v>0.8195486111111111</v>
      </c>
      <c r="J26">
        <f t="shared" ref="J26:J35" si="4">MID($H$1,B26+4+SEARCH("lat",MID($H$1,B26,1000)),7)*1</f>
        <v>14.626899999999999</v>
      </c>
      <c r="K26">
        <f t="shared" ref="K26:K35" si="5">MID($H$1,B26+4+SEARCH("lng",MID($H$1,B26,1000)),7)*1</f>
        <v>120.98099999999999</v>
      </c>
      <c r="L26" s="8">
        <f t="shared" ref="L26:L35" si="6">(H26-I25)*24*60</f>
        <v>33.183333333333294</v>
      </c>
      <c r="M26">
        <f t="shared" ref="M26:M35" si="7">(I26-H26)*24*60</f>
        <v>15.000000000000107</v>
      </c>
    </row>
    <row r="27" spans="2:13" x14ac:dyDescent="0.25">
      <c r="B27">
        <f>C26-1+SEARCH("starts_at",MID($H$1,C26,1000))</f>
        <v>4272</v>
      </c>
      <c r="C27">
        <f>B27-1+SEARCH("ends_at",MID($H$1,B27,1000))</f>
        <v>4371</v>
      </c>
      <c r="D27" t="str">
        <f>MID($H$1,B27+12,22)</f>
        <v>2017-08-13T11:52:49+00</v>
      </c>
      <c r="E27" t="str">
        <f>MID($H$1,C27+10,22)</f>
        <v>2017-08-13T12:07:49+00</v>
      </c>
      <c r="F27" t="str">
        <f>MID($H$1,B27+6+SEARCH("type",MID($H$1,B27,1000)),4)</f>
        <v>deli</v>
      </c>
      <c r="G27">
        <f t="shared" si="1"/>
        <v>0</v>
      </c>
      <c r="H27" s="13">
        <f>TIME(MID(D27,12,2)+8,MID(D27,15,2),MID(D27,18,2))</f>
        <v>0.8283449074074074</v>
      </c>
      <c r="I27" s="13">
        <f>TIME(MID(E27,12,2)+8,MID(E27,15,2),MID(E27,18,2))</f>
        <v>0.83876157407407403</v>
      </c>
      <c r="J27">
        <f>MID($H$1,B27+4+SEARCH("lat",MID($H$1,B27,1000)),7)*1</f>
        <v>14.636100000000001</v>
      </c>
      <c r="K27">
        <f>MID($H$1,B27+4+SEARCH("lng",MID($H$1,B27,1000)),7)*1</f>
        <v>120.977</v>
      </c>
      <c r="L27" s="8">
        <f t="shared" ref="L27:L28" si="8">(H27-I26)*24*60</f>
        <v>12.666666666666675</v>
      </c>
      <c r="M27">
        <f t="shared" ref="M27:M28" si="9">(I27-H27)*24*60</f>
        <v>14.999999999999947</v>
      </c>
    </row>
    <row r="28" spans="2:13" x14ac:dyDescent="0.25">
      <c r="B28">
        <f>C27-1+SEARCH("starts_at",MID($H$1,C27,1000))</f>
        <v>4427</v>
      </c>
      <c r="C28">
        <f>B28-1+SEARCH("ends_at",MID($H$1,B28,1000))</f>
        <v>4526</v>
      </c>
      <c r="D28" t="str">
        <f>MID($H$1,B28+12,22)</f>
        <v>2017-08-13T12:25:31+00</v>
      </c>
      <c r="E28" t="str">
        <f>MID($H$1,C28+10,22)</f>
        <v>2017-08-13T12:40:31+00</v>
      </c>
      <c r="F28" t="str">
        <f>MID($H$1,B28+6+SEARCH("type",MID($H$1,B28,1000)),4)</f>
        <v>deli</v>
      </c>
      <c r="G28">
        <f t="shared" si="1"/>
        <v>0</v>
      </c>
      <c r="H28" s="13">
        <f>TIME(MID(D28,12,2)+8,MID(D28,15,2),MID(D28,18,2))</f>
        <v>0.85105324074074085</v>
      </c>
      <c r="I28" s="13">
        <f>TIME(MID(E28,12,2)+8,MID(E28,15,2),MID(E28,18,2))</f>
        <v>0.86146990740740748</v>
      </c>
      <c r="J28">
        <f>MID($H$1,B28+4+SEARCH("lat",MID($H$1,B28,1000)),7)*1</f>
        <v>14.6554</v>
      </c>
      <c r="K28">
        <f>MID($H$1,B28+4+SEARCH("lng",MID($H$1,B28,1000)),7)*1</f>
        <v>120.94799999999999</v>
      </c>
      <c r="L28" s="8">
        <f t="shared" si="8"/>
        <v>17.700000000000209</v>
      </c>
      <c r="M28">
        <f t="shared" si="9"/>
        <v>14.999999999999947</v>
      </c>
    </row>
    <row r="29" spans="2:13" x14ac:dyDescent="0.25">
      <c r="H29" s="13"/>
      <c r="I29" s="13"/>
      <c r="L29" s="8"/>
    </row>
    <row r="30" spans="2:13" x14ac:dyDescent="0.25">
      <c r="H30" s="13"/>
      <c r="I30" s="13"/>
      <c r="L30" s="8"/>
    </row>
    <row r="31" spans="2:13" x14ac:dyDescent="0.25">
      <c r="H31" s="13"/>
      <c r="I31" s="13"/>
      <c r="L31" s="8"/>
    </row>
    <row r="32" spans="2:13" x14ac:dyDescent="0.25">
      <c r="H32" s="13"/>
      <c r="I32" s="13"/>
      <c r="L32" s="8"/>
    </row>
    <row r="33" spans="8:12" x14ac:dyDescent="0.25">
      <c r="H33" s="13"/>
      <c r="I33" s="13"/>
      <c r="L33" s="8"/>
    </row>
    <row r="34" spans="8:12" x14ac:dyDescent="0.25">
      <c r="H34" s="13"/>
      <c r="I34" s="13"/>
      <c r="L34" s="8"/>
    </row>
    <row r="35" spans="8:12" x14ac:dyDescent="0.25">
      <c r="H35" s="13"/>
      <c r="I35" s="13"/>
      <c r="L35" s="8"/>
    </row>
    <row r="36" spans="8:12" x14ac:dyDescent="0.25">
      <c r="H36" s="13"/>
      <c r="I36" s="13"/>
      <c r="L36" s="8"/>
    </row>
    <row r="37" spans="8:12" x14ac:dyDescent="0.25">
      <c r="H37" s="13"/>
      <c r="I37" s="13"/>
      <c r="L37" s="8"/>
    </row>
    <row r="38" spans="8:12" x14ac:dyDescent="0.25">
      <c r="H38" s="13"/>
      <c r="I38" s="13"/>
      <c r="L38" s="8"/>
    </row>
    <row r="39" spans="8:12" x14ac:dyDescent="0.25">
      <c r="H39" s="13"/>
      <c r="I39" s="13"/>
      <c r="L39" s="8"/>
    </row>
    <row r="40" spans="8:12" x14ac:dyDescent="0.25">
      <c r="H40" s="13"/>
      <c r="I40" s="13"/>
      <c r="L40" s="8"/>
    </row>
    <row r="41" spans="8:12" x14ac:dyDescent="0.25">
      <c r="H41" s="13"/>
      <c r="I41" s="13"/>
      <c r="L41" s="8"/>
    </row>
    <row r="42" spans="8:12" x14ac:dyDescent="0.25">
      <c r="H42" s="13"/>
      <c r="I42" s="13"/>
      <c r="L42" s="8"/>
    </row>
    <row r="43" spans="8:12" x14ac:dyDescent="0.25">
      <c r="H43" s="13"/>
      <c r="I43" s="13"/>
      <c r="L43" s="8"/>
    </row>
    <row r="44" spans="8:12" x14ac:dyDescent="0.25">
      <c r="H44" s="13"/>
      <c r="I44" s="13"/>
      <c r="L44" s="8"/>
    </row>
    <row r="45" spans="8:12" x14ac:dyDescent="0.25">
      <c r="H45" s="13"/>
      <c r="I45" s="13"/>
      <c r="L45" s="8"/>
    </row>
    <row r="46" spans="8:12" x14ac:dyDescent="0.25">
      <c r="H46" s="13"/>
      <c r="I46" s="13"/>
      <c r="L46" s="8"/>
    </row>
    <row r="47" spans="8:12" x14ac:dyDescent="0.25">
      <c r="H47" s="13"/>
      <c r="I47" s="13"/>
      <c r="L47" s="8"/>
    </row>
    <row r="48" spans="8:12" x14ac:dyDescent="0.25">
      <c r="H48" s="13"/>
      <c r="I48" s="13"/>
      <c r="L48" s="8"/>
    </row>
    <row r="49" spans="8:12" x14ac:dyDescent="0.25">
      <c r="H49" s="13"/>
      <c r="I49" s="13"/>
      <c r="L49" s="8"/>
    </row>
    <row r="50" spans="8:12" x14ac:dyDescent="0.25">
      <c r="H50" s="13"/>
      <c r="I50" s="13"/>
      <c r="L50" s="8"/>
    </row>
    <row r="51" spans="8:12" x14ac:dyDescent="0.25">
      <c r="H51" s="13"/>
      <c r="I51" s="13"/>
      <c r="L51" s="8"/>
    </row>
    <row r="52" spans="8:12" x14ac:dyDescent="0.25">
      <c r="H52" s="13"/>
      <c r="I52" s="13"/>
      <c r="L52" s="8"/>
    </row>
    <row r="53" spans="8:12" x14ac:dyDescent="0.25">
      <c r="H53" s="13"/>
      <c r="I53" s="13"/>
      <c r="L53" s="8"/>
    </row>
    <row r="54" spans="8:12" x14ac:dyDescent="0.25">
      <c r="H54" s="13"/>
      <c r="I54" s="13"/>
      <c r="L54" s="8"/>
    </row>
    <row r="55" spans="8:12" x14ac:dyDescent="0.25">
      <c r="H55" s="13"/>
      <c r="I55" s="13"/>
      <c r="L55" s="8"/>
    </row>
    <row r="56" spans="8:12" x14ac:dyDescent="0.25">
      <c r="H56" s="13"/>
      <c r="I56" s="13"/>
      <c r="L56" s="8"/>
    </row>
    <row r="57" spans="8:12" x14ac:dyDescent="0.25">
      <c r="H57" s="13"/>
      <c r="I57" s="13"/>
      <c r="L57" s="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H12" sqref="H12"/>
    </sheetView>
  </sheetViews>
  <sheetFormatPr defaultRowHeight="15" x14ac:dyDescent="0.25"/>
  <cols>
    <col min="1" max="1" width="17.42578125" bestFit="1" customWidth="1"/>
    <col min="2" max="3" width="5.85546875" customWidth="1"/>
    <col min="4" max="5" width="22" bestFit="1" customWidth="1"/>
    <col min="6" max="6" width="5.28515625" bestFit="1" customWidth="1"/>
    <col min="7" max="7" width="5.28515625" customWidth="1"/>
    <col min="8" max="8" width="11.85546875" customWidth="1"/>
    <col min="10" max="10" width="10.5703125" bestFit="1" customWidth="1"/>
    <col min="12" max="12" width="10.7109375" customWidth="1"/>
  </cols>
  <sheetData>
    <row r="1" spans="1:13" x14ac:dyDescent="0.25">
      <c r="H1" t="s">
        <v>63</v>
      </c>
    </row>
    <row r="3" spans="1:13" x14ac:dyDescent="0.25">
      <c r="A3" t="s">
        <v>45</v>
      </c>
      <c r="B3">
        <f>SEARCH("courier_id",$H$1)</f>
        <v>3</v>
      </c>
      <c r="D3" t="str">
        <f>MID($H$1,B3+12,3)</f>
        <v>106</v>
      </c>
      <c r="F3" t="s">
        <v>46</v>
      </c>
      <c r="G3" t="s">
        <v>66</v>
      </c>
      <c r="H3" t="s">
        <v>44</v>
      </c>
      <c r="I3" t="s">
        <v>43</v>
      </c>
      <c r="J3" t="s">
        <v>42</v>
      </c>
      <c r="K3" t="s">
        <v>41</v>
      </c>
      <c r="L3" t="s">
        <v>40</v>
      </c>
      <c r="M3" t="s">
        <v>39</v>
      </c>
    </row>
    <row r="4" spans="1:13" x14ac:dyDescent="0.25">
      <c r="A4" t="s">
        <v>38</v>
      </c>
      <c r="B4">
        <f>SEARCH("starts_at",$H$1)</f>
        <v>30</v>
      </c>
      <c r="C4">
        <f>SEARCH("ends_at",$H$1)</f>
        <v>679</v>
      </c>
      <c r="D4" t="str">
        <f>MID($H$1,B4+12,22)</f>
        <v>2017-08-13T00:00:00+00</v>
      </c>
      <c r="E4" t="str">
        <f>MID($H$1,C4+10,22)</f>
        <v>2017-08-13T00:00:00+00</v>
      </c>
      <c r="F4" t="str">
        <f>MID($H$1,B4+6+SEARCH("type",MID($H$1,B4,1000)),4)</f>
        <v>pick</v>
      </c>
      <c r="G4">
        <f>IF(F4="pick",I4-H4)*24</f>
        <v>0</v>
      </c>
      <c r="H4" s="13">
        <f>TIME(MID(D4,12,2)+8,MID(D4,15,2),MID(D4,18,2))</f>
        <v>0.33333333333333331</v>
      </c>
      <c r="I4" s="13">
        <f>TIME(MID(E4,12,2)+8,MID(E4,15,2),MID(E4,18,2))</f>
        <v>0.33333333333333331</v>
      </c>
      <c r="J4">
        <f>MID($H$1,B4+4+SEARCH("lat",MID($H$1,B4,1000)),7)*1</f>
        <v>14.289300000000001</v>
      </c>
      <c r="K4">
        <f>MID($H$1,B4+4+SEARCH("lng",MID($H$1,B4,1000)),7)*1</f>
        <v>121.08</v>
      </c>
      <c r="L4" s="14">
        <v>29</v>
      </c>
      <c r="M4" s="14">
        <v>60</v>
      </c>
    </row>
    <row r="5" spans="1:13" x14ac:dyDescent="0.25">
      <c r="A5" t="s">
        <v>37</v>
      </c>
      <c r="B5">
        <f>C4-1+SEARCH("starts_at",MID($H$1,C4,1000))</f>
        <v>734</v>
      </c>
      <c r="C5">
        <f>B5-1+SEARCH("ends_at",MID($H$1,B5,1000))</f>
        <v>829</v>
      </c>
      <c r="D5" t="str">
        <f>MID($H$1,B5+12,22)</f>
        <v>2017-08-13T00:30:46+00</v>
      </c>
      <c r="E5" t="str">
        <f>MID($H$1,C5+10,22)</f>
        <v>2017-08-13T02:00:00+00</v>
      </c>
      <c r="F5" t="str">
        <f>MID($H$1,B5+6+SEARCH("type",MID($H$1,B5,1000)),4)</f>
        <v>deli</v>
      </c>
      <c r="G5">
        <f t="shared" ref="G5:G27" si="0">IF(F5="pick",I5-H5)*24</f>
        <v>0</v>
      </c>
      <c r="H5" s="13">
        <f>TIME(MID(D5,12,2)+8,MID(D5,15,2),MID(D5,18,2))</f>
        <v>0.35469907407407408</v>
      </c>
      <c r="I5" s="13">
        <f>TIME(MID(E5,12,2)+8,MID(E5,15,2),MID(E5,18,2))</f>
        <v>0.41666666666666669</v>
      </c>
      <c r="J5">
        <f>MID($H$1,B5+4+SEARCH("lat",MID($H$1,B5,1000)),7)*1</f>
        <v>14.393599999999999</v>
      </c>
      <c r="K5">
        <f>MID($H$1,B5+4+SEARCH("lng",MID($H$1,B5,1000)),7)*1</f>
        <v>121.038</v>
      </c>
      <c r="L5" s="8">
        <f>(H5-I4)*24*60</f>
        <v>30.766666666666708</v>
      </c>
      <c r="M5">
        <v>20</v>
      </c>
    </row>
    <row r="6" spans="1:13" x14ac:dyDescent="0.25">
      <c r="A6" t="s">
        <v>36</v>
      </c>
      <c r="B6">
        <f>C5-1+SEARCH("starts_at",MID($H$1,C5,1000))</f>
        <v>882</v>
      </c>
      <c r="C6">
        <f>B6-1+SEARCH("ends_at",MID($H$1,B6,1000))</f>
        <v>977</v>
      </c>
      <c r="D6" t="str">
        <f>MID($H$1,B6+12,22)</f>
        <v>2017-08-13T02:18:50+00</v>
      </c>
      <c r="E6" t="str">
        <f>MID($H$1,C6+10,22)</f>
        <v>2017-08-13T02:28:50+00</v>
      </c>
      <c r="F6" t="str">
        <f>MID($H$1,B6+6+SEARCH("type",MID($H$1,B6,1000)),4)</f>
        <v>deli</v>
      </c>
      <c r="G6">
        <f t="shared" si="0"/>
        <v>0</v>
      </c>
      <c r="H6" s="13">
        <f>TIME(MID(D6,12,2)+8,MID(D6,15,2),MID(D6,18,2))</f>
        <v>0.42974537037037036</v>
      </c>
      <c r="I6" s="13">
        <f>TIME(MID(E6,12,2)+8,MID(E6,15,2),MID(E6,18,2))</f>
        <v>0.43668981481481484</v>
      </c>
      <c r="J6">
        <f>MID($H$1,B6+4+SEARCH("lat",MID($H$1,B6,1000)),7)*1</f>
        <v>14.429399999999999</v>
      </c>
      <c r="K6">
        <f>MID($H$1,B6+4+SEARCH("lng",MID($H$1,B6,1000)),7)*1</f>
        <v>121.01600000000001</v>
      </c>
      <c r="L6" s="8">
        <f>(H6-I5)*24*60</f>
        <v>18.833333333333293</v>
      </c>
      <c r="M6">
        <f>(I6-H6)*24*60</f>
        <v>10.000000000000044</v>
      </c>
    </row>
    <row r="7" spans="1:13" x14ac:dyDescent="0.25">
      <c r="A7" t="s">
        <v>35</v>
      </c>
      <c r="B7">
        <f>C6-1+SEARCH("starts_at",MID($H$1,C6,1000))</f>
        <v>1030</v>
      </c>
      <c r="C7">
        <f>B7-1+SEARCH("ends_at",MID($H$1,B7,1000))</f>
        <v>1125</v>
      </c>
      <c r="D7" t="str">
        <f>MID($H$1,B7+12,22)</f>
        <v>2017-08-13T02:47:33+00</v>
      </c>
      <c r="E7" t="str">
        <f>MID($H$1,C7+10,22)</f>
        <v>2017-08-13T03:02:33+00</v>
      </c>
      <c r="F7" t="str">
        <f>MID($H$1,B7+6+SEARCH("type",MID($H$1,B7,1000)),4)</f>
        <v>deli</v>
      </c>
      <c r="G7">
        <f t="shared" si="0"/>
        <v>0</v>
      </c>
      <c r="H7" s="13">
        <f>TIME(MID(D7,12,2)+8,MID(D7,15,2),MID(D7,18,2))</f>
        <v>0.44968750000000002</v>
      </c>
      <c r="I7" s="13">
        <f>TIME(MID(E7,12,2)+8,MID(E7,15,2),MID(E7,18,2))</f>
        <v>0.4601041666666667</v>
      </c>
      <c r="J7">
        <f>MID($H$1,B7+4+SEARCH("lat",MID($H$1,B7,1000)),7)*1</f>
        <v>14.455299999999999</v>
      </c>
      <c r="K7">
        <f>MID($H$1,B7+4+SEARCH("lng",MID($H$1,B7,1000)),7)*1</f>
        <v>120.994</v>
      </c>
      <c r="L7" s="8">
        <f>(H7-I6)*24*60</f>
        <v>18.716666666666661</v>
      </c>
      <c r="M7">
        <f>(I7-H7)*24*60</f>
        <v>15.000000000000027</v>
      </c>
    </row>
    <row r="8" spans="1:13" x14ac:dyDescent="0.25">
      <c r="A8" t="s">
        <v>34</v>
      </c>
      <c r="B8">
        <f>C7-1+SEARCH("starts_at",MID($H$1,C7,1000))</f>
        <v>1178</v>
      </c>
      <c r="C8">
        <f>B8-1+SEARCH("ends_at",MID($H$1,B8,1000))</f>
        <v>1273</v>
      </c>
      <c r="D8" t="str">
        <f>MID($H$1,B8+12,22)</f>
        <v>2017-08-13T03:08:40+00</v>
      </c>
      <c r="E8" t="str">
        <f>MID($H$1,C8+10,22)</f>
        <v>2017-08-13T03:18:40+00</v>
      </c>
      <c r="F8" t="str">
        <f>MID($H$1,B8+6+SEARCH("type",MID($H$1,B8,1000)),4)</f>
        <v>deli</v>
      </c>
      <c r="G8">
        <f t="shared" si="0"/>
        <v>0</v>
      </c>
      <c r="H8" s="13">
        <f>TIME(MID(D8,12,2)+8,MID(D8,15,2),MID(D8,18,2))</f>
        <v>0.46435185185185185</v>
      </c>
      <c r="I8" s="13">
        <f>TIME(MID(E8,12,2)+8,MID(E8,15,2),MID(E8,18,2))</f>
        <v>0.47129629629629632</v>
      </c>
      <c r="J8">
        <f>MID($H$1,B8+4+SEARCH("lat",MID($H$1,B8,1000)),7)*1</f>
        <v>14.4474</v>
      </c>
      <c r="K8">
        <f>MID($H$1,B8+4+SEARCH("lng",MID($H$1,B8,1000)),7)*1</f>
        <v>120.985</v>
      </c>
      <c r="L8" s="8">
        <f>(H8-I7)*24*60</f>
        <v>6.1166666666666103</v>
      </c>
      <c r="M8">
        <f>(I8-H8)*24*60</f>
        <v>10.000000000000044</v>
      </c>
    </row>
    <row r="9" spans="1:13" x14ac:dyDescent="0.25">
      <c r="A9" t="s">
        <v>33</v>
      </c>
      <c r="B9">
        <f>C8-1+SEARCH("starts_at",MID($H$1,C8,1000))</f>
        <v>1326</v>
      </c>
      <c r="C9">
        <f>B9-1+SEARCH("ends_at",MID($H$1,B9,1000))</f>
        <v>1425</v>
      </c>
      <c r="D9" t="str">
        <f>MID($H$1,B9+12,22)</f>
        <v>2017-08-13T03:21:15+00</v>
      </c>
      <c r="E9" t="str">
        <f>MID($H$1,C9+10,22)</f>
        <v>2017-08-13T03:41:15+00</v>
      </c>
      <c r="F9" t="str">
        <f>MID($H$1,B9+6+SEARCH("type",MID($H$1,B9,1000)),4)</f>
        <v>deli</v>
      </c>
      <c r="G9">
        <f t="shared" si="0"/>
        <v>0</v>
      </c>
      <c r="H9" s="13">
        <f>TIME(MID(D9,12,2)+8,MID(D9,15,2),MID(D9,18,2))</f>
        <v>0.47309027777777773</v>
      </c>
      <c r="I9" s="13">
        <f>TIME(MID(E9,12,2)+8,MID(E9,15,2),MID(E9,18,2))</f>
        <v>0.48697916666666669</v>
      </c>
      <c r="J9">
        <f>MID($H$1,B9+4+SEARCH("lat",MID($H$1,B9,1000)),7)*1</f>
        <v>14.450100000000001</v>
      </c>
      <c r="K9">
        <f>MID($H$1,B9+4+SEARCH("lng",MID($H$1,B9,1000)),7)*1</f>
        <v>120.98099999999999</v>
      </c>
      <c r="L9" s="8">
        <f>(H9-I8)*24*60</f>
        <v>2.5833333333332309</v>
      </c>
      <c r="M9">
        <f>(I9-H9)*24*60</f>
        <v>20.000000000000089</v>
      </c>
    </row>
    <row r="10" spans="1:13" x14ac:dyDescent="0.25">
      <c r="B10">
        <f>C9-1+SEARCH("starts_at",MID($H$1,C9,1000))</f>
        <v>1480</v>
      </c>
      <c r="C10">
        <f>B10-1+SEARCH("ends_at",MID($H$1,B10,1000))</f>
        <v>1579</v>
      </c>
      <c r="D10" t="str">
        <f>MID($H$1,B10+12,22)</f>
        <v>2017-08-13T03:45:56+00</v>
      </c>
      <c r="E10" t="str">
        <f>MID($H$1,C10+10,22)</f>
        <v>2017-08-13T04:00:56+00</v>
      </c>
      <c r="F10" t="str">
        <f>MID($H$1,B10+6+SEARCH("type",MID($H$1,B10,1000)),4)</f>
        <v>deli</v>
      </c>
      <c r="G10">
        <f t="shared" si="0"/>
        <v>0</v>
      </c>
      <c r="H10" s="13">
        <f>TIME(MID(D10,12,2)+8,MID(D10,15,2),MID(D10,18,2))</f>
        <v>0.49023148148148149</v>
      </c>
      <c r="I10" s="13">
        <f>TIME(MID(E10,12,2)+8,MID(E10,15,2),MID(E10,18,2))</f>
        <v>0.50064814814814818</v>
      </c>
      <c r="J10">
        <f>MID($H$1,B10+4+SEARCH("lat",MID($H$1,B10,1000)),7)*1</f>
        <v>14.453900000000001</v>
      </c>
      <c r="K10">
        <f>MID($H$1,B10+4+SEARCH("lng",MID($H$1,B10,1000)),7)*1</f>
        <v>120.976</v>
      </c>
      <c r="L10" s="8">
        <f>(H10-I9)*24*60</f>
        <v>4.6833333333333194</v>
      </c>
      <c r="M10">
        <f>(I10-H10)*24*60</f>
        <v>15.000000000000027</v>
      </c>
    </row>
    <row r="11" spans="1:13" x14ac:dyDescent="0.25">
      <c r="B11">
        <f>C10-1+SEARCH("starts_at",MID($H$1,C10,1000))</f>
        <v>1635</v>
      </c>
      <c r="C11">
        <f>B11-1+SEARCH("ends_at",MID($H$1,B11,1000))</f>
        <v>1729</v>
      </c>
      <c r="D11" t="str">
        <f>MID($H$1,B11+12,22)</f>
        <v>2017-08-13T04:08:11+00</v>
      </c>
      <c r="E11" t="str">
        <f>MID($H$1,C11+10,22)</f>
        <v>2017-08-13T04:18:11+00</v>
      </c>
      <c r="F11" t="str">
        <f>MID($H$1,B11+6+SEARCH("type",MID($H$1,B11,1000)),4)</f>
        <v>deli</v>
      </c>
      <c r="G11">
        <f t="shared" si="0"/>
        <v>0</v>
      </c>
      <c r="H11" s="13">
        <f>TIME(MID(D11,12,2)+8,MID(D11,15,2),MID(D11,18,2))</f>
        <v>0.5056828703703703</v>
      </c>
      <c r="I11" s="13">
        <f>TIME(MID(E11,12,2)+8,MID(E11,15,2),MID(E11,18,2))</f>
        <v>0.51262731481481483</v>
      </c>
      <c r="J11">
        <f>MID($H$1,B11+4+SEARCH("lat",MID($H$1,B11,1000)),7)*1</f>
        <v>14.4657</v>
      </c>
      <c r="K11">
        <f>MID($H$1,B11+4+SEARCH("lng",MID($H$1,B11,1000)),7)*1</f>
        <v>120.96899999999999</v>
      </c>
      <c r="L11" s="8">
        <f>(H11-I10)*24*60</f>
        <v>7.2499999999998543</v>
      </c>
      <c r="M11">
        <f>(I11-H11)*24*60</f>
        <v>10.000000000000124</v>
      </c>
    </row>
    <row r="12" spans="1:13" x14ac:dyDescent="0.25">
      <c r="B12">
        <f>C11-1+SEARCH("starts_at",MID($H$1,C11,1000))</f>
        <v>1782</v>
      </c>
      <c r="C12">
        <f>B12-1+SEARCH("ends_at",MID($H$1,B12,1000))</f>
        <v>1939</v>
      </c>
      <c r="D12" t="str">
        <f>MID($H$1,B12+12,22)</f>
        <v>2017-08-13T05:16:52+00</v>
      </c>
      <c r="E12" t="str">
        <f>MID($H$1,C12+10,22)</f>
        <v>2017-08-13T05:41:52+00</v>
      </c>
      <c r="F12" t="str">
        <f>MID($H$1,B12+6+SEARCH("type",MID($H$1,B12,1000)),4)</f>
        <v>pick</v>
      </c>
      <c r="G12">
        <f t="shared" si="0"/>
        <v>0.41666666666666785</v>
      </c>
      <c r="H12" s="13">
        <f>TIME(MID(D12,12,2)+8,MID(D12,15,2),MID(D12,18,2))</f>
        <v>0.55337962962962961</v>
      </c>
      <c r="I12" s="13">
        <f>TIME(MID(E12,12,2)+8,MID(E12,15,2),MID(E12,18,2))</f>
        <v>0.57074074074074077</v>
      </c>
      <c r="J12">
        <f>MID($H$1,B12+4+SEARCH("lat",MID($H$1,B12,1000)),7)*1</f>
        <v>14.6439</v>
      </c>
      <c r="K12">
        <f>MID($H$1,B12+4+SEARCH("lng",MID($H$1,B12,1000)),7)*1</f>
        <v>121.002</v>
      </c>
      <c r="L12" s="8">
        <f>(H12-I11)*24*60</f>
        <v>58.683333333333287</v>
      </c>
      <c r="M12">
        <f>(I12-H12)*24*60</f>
        <v>25.000000000000071</v>
      </c>
    </row>
    <row r="13" spans="1:13" x14ac:dyDescent="0.25">
      <c r="B13">
        <f>C12-1+SEARCH("starts_at",MID($H$1,C12,1000))</f>
        <v>1994</v>
      </c>
      <c r="C13">
        <f>B13-1+SEARCH("ends_at",MID($H$1,B13,1000))</f>
        <v>2093</v>
      </c>
      <c r="D13" t="str">
        <f>MID($H$1,B13+12,22)</f>
        <v>2017-08-13T05:58:37+00</v>
      </c>
      <c r="E13" t="str">
        <f>MID($H$1,C13+10,22)</f>
        <v>2017-08-13T06:13:37+00</v>
      </c>
      <c r="F13" t="str">
        <f>MID($H$1,B13+6+SEARCH("type",MID($H$1,B13,1000)),4)</f>
        <v>deli</v>
      </c>
      <c r="G13">
        <f t="shared" si="0"/>
        <v>0</v>
      </c>
      <c r="H13" s="13">
        <f>TIME(MID(D13,12,2)+8,MID(D13,15,2),MID(D13,18,2))</f>
        <v>0.58237268518518526</v>
      </c>
      <c r="I13" s="13">
        <f>TIME(MID(E13,12,2)+8,MID(E13,15,2),MID(E13,18,2))</f>
        <v>0.59278935185185189</v>
      </c>
      <c r="J13">
        <f>MID($H$1,B13+4+SEARCH("lat",MID($H$1,B13,1000)),7)*1</f>
        <v>14.6366</v>
      </c>
      <c r="K13">
        <f>MID($H$1,B13+4+SEARCH("lng",MID($H$1,B13,1000)),7)*1</f>
        <v>121.03100000000001</v>
      </c>
      <c r="L13" s="8">
        <f>(H13-I12)*24*60</f>
        <v>16.75000000000006</v>
      </c>
      <c r="M13">
        <f>(I13-H13)*24*60</f>
        <v>14.999999999999947</v>
      </c>
    </row>
    <row r="14" spans="1:13" x14ac:dyDescent="0.25">
      <c r="B14">
        <f>C13-1+SEARCH("starts_at",MID($H$1,C13,1000))</f>
        <v>2149</v>
      </c>
      <c r="C14">
        <f>B14-1+SEARCH("ends_at",MID($H$1,B14,1000))</f>
        <v>2248</v>
      </c>
      <c r="D14" t="str">
        <f>MID($H$1,B14+12,22)</f>
        <v>2017-08-13T06:24:46+00</v>
      </c>
      <c r="E14" t="str">
        <f>MID($H$1,C14+10,22)</f>
        <v>2017-08-13T06:39:46+00</v>
      </c>
      <c r="F14" t="str">
        <f>MID($H$1,B14+6+SEARCH("type",MID($H$1,B14,1000)),4)</f>
        <v>deli</v>
      </c>
      <c r="G14">
        <f t="shared" si="0"/>
        <v>0</v>
      </c>
      <c r="H14" s="13">
        <f>TIME(MID(D14,12,2)+8,MID(D14,15,2),MID(D14,18,2))</f>
        <v>0.60053240740740743</v>
      </c>
      <c r="I14" s="13">
        <f>TIME(MID(E14,12,2)+8,MID(E14,15,2),MID(E14,18,2))</f>
        <v>0.61094907407407406</v>
      </c>
      <c r="J14">
        <f>MID($H$1,B14+4+SEARCH("lat",MID($H$1,B14,1000)),7)*1</f>
        <v>14.6503</v>
      </c>
      <c r="K14">
        <f>MID($H$1,B14+4+SEARCH("lng",MID($H$1,B14,1000)),7)*1</f>
        <v>121.04</v>
      </c>
      <c r="L14" s="8">
        <f>(H14-I13)*24*60</f>
        <v>11.149999999999984</v>
      </c>
      <c r="M14">
        <f>(I14-H14)*24*60</f>
        <v>14.999999999999947</v>
      </c>
    </row>
    <row r="15" spans="1:13" x14ac:dyDescent="0.25">
      <c r="B15">
        <f>C14-1+SEARCH("starts_at",MID($H$1,C14,1000))</f>
        <v>2304</v>
      </c>
      <c r="C15">
        <f>B15-1+SEARCH("ends_at",MID($H$1,B15,1000))</f>
        <v>2402</v>
      </c>
      <c r="D15" t="str">
        <f>MID($H$1,B15+12,22)</f>
        <v>2017-08-13T06:48:53+00</v>
      </c>
      <c r="E15" t="str">
        <f>MID($H$1,C15+10,22)</f>
        <v>2017-08-13T07:03:53+00</v>
      </c>
      <c r="F15" t="str">
        <f>MID($H$1,B15+6+SEARCH("type",MID($H$1,B15,1000)),4)</f>
        <v>deli</v>
      </c>
      <c r="G15">
        <f t="shared" si="0"/>
        <v>0</v>
      </c>
      <c r="H15" s="13">
        <f>TIME(MID(D15,12,2)+8,MID(D15,15,2),MID(D15,18,2))</f>
        <v>0.61728009259259264</v>
      </c>
      <c r="I15" s="13">
        <f>TIME(MID(E15,12,2)+8,MID(E15,15,2),MID(E15,18,2))</f>
        <v>0.62769675925925927</v>
      </c>
      <c r="J15">
        <f>MID($H$1,B15+4+SEARCH("lat",MID($H$1,B15,1000)),7)*1</f>
        <v>14.6517</v>
      </c>
      <c r="K15">
        <f>MID($H$1,B15+4+SEARCH("lng",MID($H$1,B15,1000)),7)*1</f>
        <v>121.053</v>
      </c>
      <c r="L15" s="8">
        <f>(H15-I14)*24*60</f>
        <v>9.1166666666667595</v>
      </c>
      <c r="M15">
        <f>(I15-H15)*24*60</f>
        <v>14.999999999999947</v>
      </c>
    </row>
    <row r="16" spans="1:13" x14ac:dyDescent="0.25">
      <c r="B16">
        <f>C15-1+SEARCH("starts_at",MID($H$1,C15,1000))</f>
        <v>2458</v>
      </c>
      <c r="C16">
        <f>B16-1+SEARCH("ends_at",MID($H$1,B16,1000))</f>
        <v>2556</v>
      </c>
      <c r="D16" t="str">
        <f>MID($H$1,B16+12,22)</f>
        <v>2017-08-13T07:14:34+00</v>
      </c>
      <c r="E16" t="str">
        <f>MID($H$1,C16+10,22)</f>
        <v>2017-08-13T07:24:34+00</v>
      </c>
      <c r="F16" t="str">
        <f>MID($H$1,B16+6+SEARCH("type",MID($H$1,B16,1000)),4)</f>
        <v>deli</v>
      </c>
      <c r="G16">
        <f t="shared" si="0"/>
        <v>0</v>
      </c>
      <c r="H16" s="13">
        <f>TIME(MID(D16,12,2)+8,MID(D16,15,2),MID(D16,18,2))</f>
        <v>0.63511574074074073</v>
      </c>
      <c r="I16" s="13">
        <f>TIME(MID(E16,12,2)+8,MID(E16,15,2),MID(E16,18,2))</f>
        <v>0.64206018518518515</v>
      </c>
      <c r="J16">
        <f>MID($H$1,B16+4+SEARCH("lat",MID($H$1,B16,1000)),7)*1</f>
        <v>14.6526</v>
      </c>
      <c r="K16">
        <f>MID($H$1,B16+4+SEARCH("lng",MID($H$1,B16,1000)),7)*1</f>
        <v>121.07299999999999</v>
      </c>
      <c r="L16" s="8">
        <f>(H16-I15)*24*60</f>
        <v>10.683333333333298</v>
      </c>
      <c r="M16">
        <f>(I16-H16)*24*60</f>
        <v>9.9999999999999645</v>
      </c>
    </row>
    <row r="17" spans="2:13" x14ac:dyDescent="0.25">
      <c r="B17">
        <f>C16-1+SEARCH("starts_at",MID($H$1,C16,1000))</f>
        <v>2612</v>
      </c>
      <c r="C17">
        <f>B17-1+SEARCH("ends_at",MID($H$1,B17,1000))</f>
        <v>2711</v>
      </c>
      <c r="D17" t="str">
        <f>MID($H$1,B17+12,22)</f>
        <v>2017-08-13T07:31:57+00</v>
      </c>
      <c r="E17" t="str">
        <f>MID($H$1,C17+10,22)</f>
        <v>2017-08-13T07:46:57+00</v>
      </c>
      <c r="F17" t="str">
        <f>MID($H$1,B17+6+SEARCH("type",MID($H$1,B17,1000)),4)</f>
        <v>deli</v>
      </c>
      <c r="G17">
        <f t="shared" si="0"/>
        <v>0</v>
      </c>
      <c r="H17" s="13">
        <f>TIME(MID(D17,12,2)+8,MID(D17,15,2),MID(D17,18,2))</f>
        <v>0.64718750000000003</v>
      </c>
      <c r="I17" s="13">
        <f>TIME(MID(E17,12,2)+8,MID(E17,15,2),MID(E17,18,2))</f>
        <v>0.65760416666666666</v>
      </c>
      <c r="J17">
        <f>MID($H$1,B17+4+SEARCH("lat",MID($H$1,B17,1000)),7)*1</f>
        <v>14.660600000000001</v>
      </c>
      <c r="K17">
        <f>MID($H$1,B17+4+SEARCH("lng",MID($H$1,B17,1000)),7)*1</f>
        <v>121.07</v>
      </c>
      <c r="L17" s="8">
        <f>(H17-I16)*24*60</f>
        <v>7.3833333333334217</v>
      </c>
      <c r="M17">
        <f>(I17-H17)*24*60</f>
        <v>14.999999999999947</v>
      </c>
    </row>
    <row r="18" spans="2:13" x14ac:dyDescent="0.25">
      <c r="B18">
        <f>C17-1+SEARCH("starts_at",MID($H$1,C17,1000))</f>
        <v>2767</v>
      </c>
      <c r="C18">
        <f>B18-1+SEARCH("ends_at",MID($H$1,B18,1000))</f>
        <v>2866</v>
      </c>
      <c r="D18" t="str">
        <f>MID($H$1,B18+12,22)</f>
        <v>2017-08-13T07:58:32+00</v>
      </c>
      <c r="E18" t="str">
        <f>MID($H$1,C18+10,22)</f>
        <v>2017-08-13T08:18:32+00</v>
      </c>
      <c r="F18" t="str">
        <f>MID($H$1,B18+6+SEARCH("type",MID($H$1,B18,1000)),4)</f>
        <v>deli</v>
      </c>
      <c r="G18">
        <f t="shared" si="0"/>
        <v>0</v>
      </c>
      <c r="H18" s="13">
        <f>TIME(MID(D18,12,2)+8,MID(D18,15,2),MID(D18,18,2))</f>
        <v>0.6656481481481481</v>
      </c>
      <c r="I18" s="13">
        <f>TIME(MID(E18,12,2)+8,MID(E18,15,2),MID(E18,18,2))</f>
        <v>0.67953703703703694</v>
      </c>
      <c r="J18">
        <f>MID($H$1,B18+4+SEARCH("lat",MID($H$1,B18,1000)),7)*1</f>
        <v>14.665100000000001</v>
      </c>
      <c r="K18">
        <f>MID($H$1,B18+4+SEARCH("lng",MID($H$1,B18,1000)),7)*1</f>
        <v>121.077</v>
      </c>
      <c r="L18" s="8">
        <f>(H18-I17)*24*60</f>
        <v>11.583333333333279</v>
      </c>
      <c r="M18">
        <f>(I18-H18)*24*60</f>
        <v>19.999999999999929</v>
      </c>
    </row>
    <row r="19" spans="2:13" x14ac:dyDescent="0.25">
      <c r="B19">
        <f>C18-1+SEARCH("starts_at",MID($H$1,C18,1000))</f>
        <v>2922</v>
      </c>
      <c r="C19">
        <f>B19-1+SEARCH("ends_at",MID($H$1,B19,1000))</f>
        <v>3021</v>
      </c>
      <c r="D19" t="str">
        <f>MID($H$1,B19+12,22)</f>
        <v>2017-08-13T08:32:56+00</v>
      </c>
      <c r="E19" t="str">
        <f>MID($H$1,C19+10,22)</f>
        <v>2017-08-13T08:47:56+00</v>
      </c>
      <c r="F19" t="str">
        <f>MID($H$1,B19+6+SEARCH("type",MID($H$1,B19,1000)),4)</f>
        <v>deli</v>
      </c>
      <c r="G19">
        <f t="shared" si="0"/>
        <v>0</v>
      </c>
      <c r="H19" s="13">
        <f>TIME(MID(D19,12,2)+8,MID(D19,15,2),MID(D19,18,2))</f>
        <v>0.68953703703703706</v>
      </c>
      <c r="I19" s="13">
        <f>TIME(MID(E19,12,2)+8,MID(E19,15,2),MID(E19,18,2))</f>
        <v>0.69995370370370369</v>
      </c>
      <c r="J19">
        <f>MID($H$1,B19+4+SEARCH("lat",MID($H$1,B19,1000)),7)*1</f>
        <v>14.654199999999999</v>
      </c>
      <c r="K19">
        <f>MID($H$1,B19+4+SEARCH("lng",MID($H$1,B19,1000)),7)*1</f>
        <v>121.08</v>
      </c>
      <c r="L19" s="8">
        <f>(H19-I18)*24*60</f>
        <v>14.400000000000173</v>
      </c>
      <c r="M19">
        <f>(I19-H19)*24*60</f>
        <v>14.999999999999947</v>
      </c>
    </row>
    <row r="20" spans="2:13" x14ac:dyDescent="0.25">
      <c r="B20">
        <f>C19-1+SEARCH("starts_at",MID($H$1,C19,1000))</f>
        <v>3077</v>
      </c>
      <c r="C20">
        <f>B20-1+SEARCH("ends_at",MID($H$1,B20,1000))</f>
        <v>3176</v>
      </c>
      <c r="D20" t="str">
        <f>MID($H$1,B20+12,22)</f>
        <v>2017-08-13T09:03:53+00</v>
      </c>
      <c r="E20" t="str">
        <f>MID($H$1,C20+10,22)</f>
        <v>2017-08-13T09:18:53+00</v>
      </c>
      <c r="F20" t="str">
        <f>MID($H$1,B20+6+SEARCH("type",MID($H$1,B20,1000)),4)</f>
        <v>deli</v>
      </c>
      <c r="G20">
        <f t="shared" si="0"/>
        <v>0</v>
      </c>
      <c r="H20" s="13">
        <f>TIME(MID(D20,12,2)+8,MID(D20,15,2),MID(D20,18,2))</f>
        <v>0.71103009259259264</v>
      </c>
      <c r="I20" s="13">
        <f>TIME(MID(E20,12,2)+8,MID(E20,15,2),MID(E20,18,2))</f>
        <v>0.72144675925925927</v>
      </c>
      <c r="J20">
        <f>MID($H$1,B20+4+SEARCH("lat",MID($H$1,B20,1000)),7)*1</f>
        <v>14.6555</v>
      </c>
      <c r="K20">
        <f>MID($H$1,B20+4+SEARCH("lng",MID($H$1,B20,1000)),7)*1</f>
        <v>121.101</v>
      </c>
      <c r="L20" s="8">
        <f>(H20-I19)*24*60</f>
        <v>15.950000000000095</v>
      </c>
      <c r="M20">
        <f>(I20-H20)*24*60</f>
        <v>14.999999999999947</v>
      </c>
    </row>
    <row r="21" spans="2:13" x14ac:dyDescent="0.25">
      <c r="B21">
        <f>C20-1+SEARCH("starts_at",MID($H$1,C20,1000))</f>
        <v>3232</v>
      </c>
      <c r="C21">
        <f>B21-1+SEARCH("ends_at",MID($H$1,B21,1000))</f>
        <v>3331</v>
      </c>
      <c r="D21" t="str">
        <f>MID($H$1,B21+12,22)</f>
        <v>2017-08-13T09:27:39+00</v>
      </c>
      <c r="E21" t="str">
        <f>MID($H$1,C21+10,22)</f>
        <v>2017-08-13T09:42:39+00</v>
      </c>
      <c r="F21" t="str">
        <f>MID($H$1,B21+6+SEARCH("type",MID($H$1,B21,1000)),4)</f>
        <v>deli</v>
      </c>
      <c r="G21">
        <f t="shared" si="0"/>
        <v>0</v>
      </c>
      <c r="H21" s="13">
        <f>TIME(MID(D21,12,2)+8,MID(D21,15,2),MID(D21,18,2))</f>
        <v>0.72753472222222226</v>
      </c>
      <c r="I21" s="13">
        <f>TIME(MID(E21,12,2)+8,MID(E21,15,2),MID(E21,18,2))</f>
        <v>0.73795138888888889</v>
      </c>
      <c r="J21">
        <f>MID($H$1,B21+4+SEARCH("lat",MID($H$1,B21,1000)),7)*1</f>
        <v>14.651400000000001</v>
      </c>
      <c r="K21">
        <f>MID($H$1,B21+4+SEARCH("lng",MID($H$1,B21,1000)),7)*1</f>
        <v>121.095</v>
      </c>
      <c r="L21" s="8">
        <f>(H21-I20)*24*60</f>
        <v>8.7666666666667048</v>
      </c>
      <c r="M21">
        <f>(I21-H21)*24*60</f>
        <v>14.999999999999947</v>
      </c>
    </row>
    <row r="22" spans="2:13" x14ac:dyDescent="0.25">
      <c r="B22">
        <f>C21-1+SEARCH("starts_at",MID($H$1,C21,1000))</f>
        <v>3386</v>
      </c>
      <c r="C22">
        <f>B22-1+SEARCH("ends_at",MID($H$1,B22,1000))</f>
        <v>3485</v>
      </c>
      <c r="D22" t="str">
        <f>MID($H$1,B22+12,22)</f>
        <v>2017-08-13T09:51:50+00</v>
      </c>
      <c r="E22" t="str">
        <f>MID($H$1,C22+10,22)</f>
        <v>2017-08-13T10:06:50+00</v>
      </c>
      <c r="F22" t="str">
        <f>MID($H$1,B22+6+SEARCH("type",MID($H$1,B22,1000)),4)</f>
        <v>deli</v>
      </c>
      <c r="G22">
        <f t="shared" si="0"/>
        <v>0</v>
      </c>
      <c r="H22" s="13">
        <f>TIME(MID(D22,12,2)+8,MID(D22,15,2),MID(D22,18,2))</f>
        <v>0.74432870370370363</v>
      </c>
      <c r="I22" s="13">
        <f>TIME(MID(E22,12,2)+8,MID(E22,15,2),MID(E22,18,2))</f>
        <v>0.75474537037037026</v>
      </c>
      <c r="J22">
        <f>MID($H$1,B22+4+SEARCH("lat",MID($H$1,B22,1000)),7)*1</f>
        <v>14.639099999999999</v>
      </c>
      <c r="K22">
        <f>MID($H$1,B22+4+SEARCH("lng",MID($H$1,B22,1000)),7)*1</f>
        <v>121.10299999999999</v>
      </c>
      <c r="L22" s="8">
        <f>(H22-I21)*24*60</f>
        <v>9.1833333333332234</v>
      </c>
      <c r="M22">
        <f>(I22-H22)*24*60</f>
        <v>14.999999999999947</v>
      </c>
    </row>
    <row r="23" spans="2:13" x14ac:dyDescent="0.25">
      <c r="B23">
        <f>C22-1+SEARCH("starts_at",MID($H$1,C22,1000))</f>
        <v>3541</v>
      </c>
      <c r="C23">
        <f>B23-1+SEARCH("ends_at",MID($H$1,B23,1000))</f>
        <v>3640</v>
      </c>
      <c r="D23" t="str">
        <f>MID($H$1,B23+12,22)</f>
        <v>2017-08-13T10:23:02+00</v>
      </c>
      <c r="E23" t="str">
        <f>MID($H$1,C23+10,22)</f>
        <v>2017-08-13T10:38:02+00</v>
      </c>
      <c r="F23" t="str">
        <f>MID($H$1,B23+6+SEARCH("type",MID($H$1,B23,1000)),4)</f>
        <v>deli</v>
      </c>
      <c r="G23">
        <f t="shared" si="0"/>
        <v>0</v>
      </c>
      <c r="H23" s="13">
        <f>TIME(MID(D23,12,2)+8,MID(D23,15,2),MID(D23,18,2))</f>
        <v>0.76599537037037047</v>
      </c>
      <c r="I23" s="13">
        <f>TIME(MID(E23,12,2)+8,MID(E23,15,2),MID(E23,18,2))</f>
        <v>0.77641203703703709</v>
      </c>
      <c r="J23">
        <f>MID($H$1,B23+4+SEARCH("lat",MID($H$1,B23,1000)),7)*1</f>
        <v>14.610300000000001</v>
      </c>
      <c r="K23">
        <f>MID($H$1,B23+4+SEARCH("lng",MID($H$1,B23,1000)),7)*1</f>
        <v>121.096</v>
      </c>
      <c r="L23" s="8">
        <f>(H23-I22)*24*60</f>
        <v>16.200000000000294</v>
      </c>
      <c r="M23">
        <f>(I23-H23)*24*60</f>
        <v>14.999999999999947</v>
      </c>
    </row>
    <row r="24" spans="2:13" x14ac:dyDescent="0.25">
      <c r="B24">
        <f>C23-1+SEARCH("starts_at",MID($H$1,C23,1000))</f>
        <v>3696</v>
      </c>
      <c r="C24">
        <f>B24-1+SEARCH("ends_at",MID($H$1,B24,1000))</f>
        <v>3795</v>
      </c>
      <c r="D24" t="str">
        <f>MID($H$1,B24+12,22)</f>
        <v>2017-08-13T10:56:02+00</v>
      </c>
      <c r="E24" t="str">
        <f>MID($H$1,C24+10,22)</f>
        <v>2017-08-13T11:16:02+00</v>
      </c>
      <c r="F24" t="str">
        <f>MID($H$1,B24+6+SEARCH("type",MID($H$1,B24,1000)),4)</f>
        <v>deli</v>
      </c>
      <c r="G24">
        <f t="shared" si="0"/>
        <v>0</v>
      </c>
      <c r="H24" s="13">
        <f>TIME(MID(D24,12,2)+8,MID(D24,15,2),MID(D24,18,2))</f>
        <v>0.78891203703703694</v>
      </c>
      <c r="I24" s="13">
        <f>TIME(MID(E24,12,2)+8,MID(E24,15,2),MID(E24,18,2))</f>
        <v>0.802800925925926</v>
      </c>
      <c r="J24">
        <f>MID($H$1,B24+4+SEARCH("lat",MID($H$1,B24,1000)),7)*1</f>
        <v>14.5931</v>
      </c>
      <c r="K24">
        <f>MID($H$1,B24+4+SEARCH("lng",MID($H$1,B24,1000)),7)*1</f>
        <v>121.108</v>
      </c>
      <c r="L24" s="8">
        <f>(H24-I23)*24*60</f>
        <v>17.999999999999776</v>
      </c>
      <c r="M24">
        <f>(I24-H24)*24*60</f>
        <v>20.000000000000249</v>
      </c>
    </row>
    <row r="25" spans="2:13" x14ac:dyDescent="0.25">
      <c r="B25">
        <f>C24-1+SEARCH("starts_at",MID($H$1,C24,1000))</f>
        <v>3851</v>
      </c>
      <c r="C25">
        <f>B25-1+SEARCH("ends_at",MID($H$1,B25,1000))</f>
        <v>3950</v>
      </c>
      <c r="D25" t="str">
        <f>MID($H$1,B25+12,22)</f>
        <v>2017-08-13T11:35:50+00</v>
      </c>
      <c r="E25" t="str">
        <f>MID($H$1,C25+10,22)</f>
        <v>2017-08-13T11:55:50+00</v>
      </c>
      <c r="F25" t="str">
        <f>MID($H$1,B25+6+SEARCH("type",MID($H$1,B25,1000)),4)</f>
        <v>deli</v>
      </c>
      <c r="G25">
        <f t="shared" si="0"/>
        <v>0</v>
      </c>
      <c r="H25" s="13">
        <f>TIME(MID(D25,12,2)+8,MID(D25,15,2),MID(D25,18,2))</f>
        <v>0.81655092592592593</v>
      </c>
      <c r="I25" s="13">
        <f>TIME(MID(E25,12,2)+8,MID(E25,15,2),MID(E25,18,2))</f>
        <v>0.83043981481481488</v>
      </c>
      <c r="J25">
        <f>MID($H$1,B25+4+SEARCH("lat",MID($H$1,B25,1000)),7)*1</f>
        <v>14.570499999999999</v>
      </c>
      <c r="K25">
        <f>MID($H$1,B25+4+SEARCH("lng",MID($H$1,B25,1000)),7)*1</f>
        <v>121.134</v>
      </c>
      <c r="L25" s="8">
        <f>(H25-I24)*24*60</f>
        <v>19.799999999999898</v>
      </c>
      <c r="M25">
        <f>(I25-H25)*24*60</f>
        <v>20.000000000000089</v>
      </c>
    </row>
    <row r="26" spans="2:13" x14ac:dyDescent="0.25">
      <c r="B26">
        <f>C25-1+SEARCH("starts_at",MID($H$1,C25,1000))</f>
        <v>4006</v>
      </c>
      <c r="C26">
        <f>B26-1+SEARCH("ends_at",MID($H$1,B26,1000))</f>
        <v>4105</v>
      </c>
      <c r="D26" t="str">
        <f>MID($H$1,B26+12,22)</f>
        <v>2017-08-13T12:06:20+00</v>
      </c>
      <c r="E26" t="str">
        <f>MID($H$1,C26+10,22)</f>
        <v>2017-08-13T12:26:20+00</v>
      </c>
      <c r="F26" t="str">
        <f>MID($H$1,B26+6+SEARCH("type",MID($H$1,B26,1000)),4)</f>
        <v>deli</v>
      </c>
      <c r="G26">
        <f t="shared" si="0"/>
        <v>0</v>
      </c>
      <c r="H26" s="13">
        <f>TIME(MID(D26,12,2)+8,MID(D26,15,2),MID(D26,18,2))</f>
        <v>0.83773148148148147</v>
      </c>
      <c r="I26" s="13">
        <f>TIME(MID(E26,12,2)+8,MID(E26,15,2),MID(E26,18,2))</f>
        <v>0.85162037037037042</v>
      </c>
      <c r="J26">
        <f>MID($H$1,B26+4+SEARCH("lat",MID($H$1,B26,1000)),7)*1</f>
        <v>14.582800000000001</v>
      </c>
      <c r="K26">
        <f>MID($H$1,B26+4+SEARCH("lng",MID($H$1,B26,1000)),7)*1</f>
        <v>121.131</v>
      </c>
      <c r="L26" s="8">
        <f t="shared" ref="L26:L27" si="1">(H26-I25)*24*60</f>
        <v>10.499999999999883</v>
      </c>
      <c r="M26">
        <f t="shared" ref="M26:M27" si="2">(I26-H26)*24*60</f>
        <v>20.000000000000089</v>
      </c>
    </row>
    <row r="27" spans="2:13" x14ac:dyDescent="0.25">
      <c r="B27">
        <f>C26-1+SEARCH("starts_at",MID($H$1,C26,1000))</f>
        <v>4161</v>
      </c>
      <c r="C27">
        <f>B27-1+SEARCH("ends_at",MID($H$1,B27,1000))</f>
        <v>4260</v>
      </c>
      <c r="D27" t="str">
        <f>MID($H$1,B27+12,22)</f>
        <v>2017-08-13T12:42:25+00</v>
      </c>
      <c r="E27" t="str">
        <f>MID($H$1,C27+10,22)</f>
        <v>2017-08-13T12:57:25+00</v>
      </c>
      <c r="F27" t="str">
        <f>MID($H$1,B27+6+SEARCH("type",MID($H$1,B27,1000)),4)</f>
        <v>deli</v>
      </c>
      <c r="G27">
        <f t="shared" si="0"/>
        <v>0</v>
      </c>
      <c r="H27" s="13">
        <f>TIME(MID(D27,12,2)+8,MID(D27,15,2),MID(D27,18,2))</f>
        <v>0.8627893518518519</v>
      </c>
      <c r="I27" s="13">
        <f>TIME(MID(E27,12,2)+8,MID(E27,15,2),MID(E27,18,2))</f>
        <v>0.87320601851851853</v>
      </c>
      <c r="J27">
        <f>MID($H$1,B27+4+SEARCH("lat",MID($H$1,B27,1000)),7)*1</f>
        <v>14.6105</v>
      </c>
      <c r="K27">
        <f>MID($H$1,B27+4+SEARCH("lng",MID($H$1,B27,1000)),7)*1</f>
        <v>121.15</v>
      </c>
      <c r="L27" s="8">
        <f t="shared" si="1"/>
        <v>16.083333333333343</v>
      </c>
      <c r="M27">
        <f t="shared" si="2"/>
        <v>14.999999999999947</v>
      </c>
    </row>
    <row r="28" spans="2:13" x14ac:dyDescent="0.25">
      <c r="H28" s="13"/>
      <c r="I28" s="13"/>
      <c r="L28" s="8"/>
    </row>
    <row r="29" spans="2:13" x14ac:dyDescent="0.25">
      <c r="H29" s="13"/>
      <c r="I29" s="13"/>
      <c r="L29" s="8"/>
    </row>
    <row r="30" spans="2:13" x14ac:dyDescent="0.25">
      <c r="H30" s="13"/>
      <c r="I30" s="13"/>
      <c r="L30" s="8"/>
    </row>
    <row r="31" spans="2:13" x14ac:dyDescent="0.25">
      <c r="H31" s="13"/>
      <c r="I31" s="13"/>
      <c r="L31" s="8"/>
    </row>
    <row r="32" spans="2:13" x14ac:dyDescent="0.25">
      <c r="H32" s="13"/>
      <c r="I32" s="13"/>
      <c r="L32" s="8"/>
    </row>
    <row r="33" spans="8:12" x14ac:dyDescent="0.25">
      <c r="H33" s="13"/>
      <c r="I33" s="13"/>
      <c r="L33" s="8"/>
    </row>
    <row r="34" spans="8:12" x14ac:dyDescent="0.25">
      <c r="H34" s="13"/>
      <c r="I34" s="13"/>
      <c r="L34" s="8"/>
    </row>
    <row r="35" spans="8:12" x14ac:dyDescent="0.25">
      <c r="H35" s="13"/>
      <c r="I35" s="13"/>
      <c r="L35" s="8"/>
    </row>
    <row r="36" spans="8:12" x14ac:dyDescent="0.25">
      <c r="H36" s="13"/>
      <c r="I36" s="13"/>
      <c r="L36" s="8"/>
    </row>
    <row r="37" spans="8:12" x14ac:dyDescent="0.25">
      <c r="H37" s="13"/>
      <c r="I37" s="13"/>
      <c r="L37" s="8"/>
    </row>
    <row r="38" spans="8:12" x14ac:dyDescent="0.25">
      <c r="H38" s="13"/>
      <c r="I38" s="13"/>
      <c r="L38" s="8"/>
    </row>
    <row r="39" spans="8:12" x14ac:dyDescent="0.25">
      <c r="H39" s="13"/>
      <c r="I39" s="13"/>
      <c r="L39" s="8"/>
    </row>
    <row r="40" spans="8:12" x14ac:dyDescent="0.25">
      <c r="H40" s="13"/>
      <c r="I40" s="13"/>
      <c r="L40" s="8"/>
    </row>
    <row r="41" spans="8:12" x14ac:dyDescent="0.25">
      <c r="H41" s="13"/>
      <c r="I41" s="13"/>
      <c r="L41" s="8"/>
    </row>
    <row r="42" spans="8:12" x14ac:dyDescent="0.25">
      <c r="H42" s="13"/>
      <c r="I42" s="13"/>
      <c r="L42" s="8"/>
    </row>
    <row r="43" spans="8:12" x14ac:dyDescent="0.25">
      <c r="H43" s="13"/>
      <c r="I43" s="13"/>
      <c r="L43" s="8"/>
    </row>
    <row r="44" spans="8:12" x14ac:dyDescent="0.25">
      <c r="H44" s="13"/>
      <c r="I44" s="13"/>
      <c r="L44" s="8"/>
    </row>
    <row r="45" spans="8:12" x14ac:dyDescent="0.25">
      <c r="H45" s="13"/>
      <c r="I45" s="13"/>
      <c r="L45" s="8"/>
    </row>
    <row r="46" spans="8:12" x14ac:dyDescent="0.25">
      <c r="H46" s="13"/>
      <c r="I46" s="13"/>
      <c r="L46" s="8"/>
    </row>
    <row r="47" spans="8:12" x14ac:dyDescent="0.25">
      <c r="H47" s="13"/>
      <c r="I47" s="13"/>
      <c r="L47" s="8"/>
    </row>
    <row r="48" spans="8:12" x14ac:dyDescent="0.25">
      <c r="H48" s="13"/>
      <c r="I48" s="13"/>
      <c r="L48" s="8"/>
    </row>
    <row r="49" spans="8:12" x14ac:dyDescent="0.25">
      <c r="H49" s="13"/>
      <c r="I49" s="13"/>
      <c r="L49" s="8"/>
    </row>
    <row r="50" spans="8:12" x14ac:dyDescent="0.25">
      <c r="H50" s="13"/>
      <c r="I50" s="13"/>
      <c r="L50" s="8"/>
    </row>
    <row r="51" spans="8:12" x14ac:dyDescent="0.25">
      <c r="H51" s="13"/>
      <c r="I51" s="13"/>
      <c r="L51" s="8"/>
    </row>
    <row r="52" spans="8:12" x14ac:dyDescent="0.25">
      <c r="H52" s="13"/>
      <c r="I52" s="13"/>
      <c r="L52" s="8"/>
    </row>
    <row r="53" spans="8:12" x14ac:dyDescent="0.25">
      <c r="H53" s="13"/>
      <c r="I53" s="13"/>
      <c r="L53" s="8"/>
    </row>
    <row r="54" spans="8:12" x14ac:dyDescent="0.25">
      <c r="H54" s="13"/>
      <c r="I54" s="13"/>
      <c r="L54" s="8"/>
    </row>
    <row r="55" spans="8:12" x14ac:dyDescent="0.25">
      <c r="H55" s="13"/>
      <c r="I55" s="13"/>
      <c r="L55" s="8"/>
    </row>
    <row r="56" spans="8:12" x14ac:dyDescent="0.25">
      <c r="H56" s="13"/>
      <c r="I56" s="13"/>
      <c r="L56" s="8"/>
    </row>
    <row r="57" spans="8:12" x14ac:dyDescent="0.25">
      <c r="H57" s="13"/>
      <c r="I57" s="13"/>
      <c r="L57" s="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G4" sqref="G4:G28"/>
    </sheetView>
  </sheetViews>
  <sheetFormatPr defaultRowHeight="15" x14ac:dyDescent="0.25"/>
  <cols>
    <col min="1" max="1" width="17.42578125" bestFit="1" customWidth="1"/>
    <col min="2" max="3" width="5.85546875" customWidth="1"/>
    <col min="4" max="5" width="22" bestFit="1" customWidth="1"/>
    <col min="6" max="6" width="5.28515625" bestFit="1" customWidth="1"/>
    <col min="7" max="7" width="5.28515625" customWidth="1"/>
    <col min="8" max="8" width="11.85546875" customWidth="1"/>
    <col min="10" max="10" width="10.5703125" bestFit="1" customWidth="1"/>
    <col min="12" max="12" width="10.7109375" customWidth="1"/>
  </cols>
  <sheetData>
    <row r="1" spans="1:13" x14ac:dyDescent="0.25">
      <c r="H1" t="s">
        <v>62</v>
      </c>
    </row>
    <row r="3" spans="1:13" x14ac:dyDescent="0.25">
      <c r="A3" t="s">
        <v>45</v>
      </c>
      <c r="B3">
        <f>SEARCH("courier_id",$H$1)</f>
        <v>3</v>
      </c>
      <c r="D3" t="str">
        <f>MID($H$1,B3+12,3)</f>
        <v>109</v>
      </c>
      <c r="F3" t="s">
        <v>46</v>
      </c>
      <c r="G3" t="s">
        <v>66</v>
      </c>
      <c r="H3" t="s">
        <v>44</v>
      </c>
      <c r="I3" t="s">
        <v>43</v>
      </c>
      <c r="J3" t="s">
        <v>42</v>
      </c>
      <c r="K3" t="s">
        <v>41</v>
      </c>
      <c r="L3" t="s">
        <v>40</v>
      </c>
      <c r="M3" t="s">
        <v>39</v>
      </c>
    </row>
    <row r="4" spans="1:13" x14ac:dyDescent="0.25">
      <c r="A4" t="s">
        <v>38</v>
      </c>
      <c r="B4">
        <f>SEARCH("starts_at",$H$1)</f>
        <v>30</v>
      </c>
      <c r="C4">
        <f>SEARCH("ends_at",$H$1)</f>
        <v>590</v>
      </c>
      <c r="D4" t="str">
        <f>MID($H$1,B4+12,22)</f>
        <v>2017-08-13T00:00:00+00</v>
      </c>
      <c r="E4" t="str">
        <f>MID($H$1,C4+10,22)</f>
        <v>2017-08-13T00:00:00+00</v>
      </c>
      <c r="F4" t="str">
        <f>MID($H$1,B4+6+SEARCH("type",MID($H$1,B4,1000)),4)</f>
        <v>pick</v>
      </c>
      <c r="G4">
        <f>IF(F4="pick",I4-H4)*24</f>
        <v>0</v>
      </c>
      <c r="H4" s="13">
        <f>TIME(MID(D4,12,2)+8,MID(D4,15,2),MID(D4,18,2))</f>
        <v>0.33333333333333331</v>
      </c>
      <c r="I4" s="13">
        <f>TIME(MID(E4,12,2)+8,MID(E4,15,2),MID(E4,18,2))</f>
        <v>0.33333333333333331</v>
      </c>
      <c r="J4">
        <f>MID($H$1,B4+4+SEARCH("lat",MID($H$1,B4,1000)),7)*1</f>
        <v>14.289300000000001</v>
      </c>
      <c r="K4">
        <f>MID($H$1,B4+4+SEARCH("lng",MID($H$1,B4,1000)),7)*1</f>
        <v>121.08</v>
      </c>
      <c r="L4" s="14">
        <v>29</v>
      </c>
      <c r="M4" s="14">
        <v>60</v>
      </c>
    </row>
    <row r="5" spans="1:13" x14ac:dyDescent="0.25">
      <c r="A5" t="s">
        <v>37</v>
      </c>
      <c r="B5">
        <f>C4-1+SEARCH("starts_at",MID($H$1,C4,1000))</f>
        <v>645</v>
      </c>
      <c r="C5">
        <f>B5-1+SEARCH("ends_at",MID($H$1,B5,1000))</f>
        <v>744</v>
      </c>
      <c r="D5" t="str">
        <f>MID($H$1,B5+12,22)</f>
        <v>2017-08-13T00:29:49+00</v>
      </c>
      <c r="E5" t="str">
        <f>MID($H$1,C5+10,22)</f>
        <v>2017-08-13T01:15:00+00</v>
      </c>
      <c r="F5" t="str">
        <f>MID($H$1,B5+6+SEARCH("type",MID($H$1,B5,1000)),4)</f>
        <v>deli</v>
      </c>
      <c r="G5">
        <f t="shared" ref="G5:G28" si="0">IF(F5="pick",I5-H5)*24</f>
        <v>0</v>
      </c>
      <c r="H5" s="13">
        <f>TIME(MID(D5,12,2)+8,MID(D5,15,2),MID(D5,18,2))</f>
        <v>0.35403935185185187</v>
      </c>
      <c r="I5" s="13">
        <f>TIME(MID(E5,12,2)+8,MID(E5,15,2),MID(E5,18,2))</f>
        <v>0.38541666666666669</v>
      </c>
      <c r="J5">
        <f>MID($H$1,B5+4+SEARCH("lat",MID($H$1,B5,1000)),7)*1</f>
        <v>14.4573</v>
      </c>
      <c r="K5">
        <f>MID($H$1,B5+4+SEARCH("lng",MID($H$1,B5,1000)),7)*1</f>
        <v>121.053</v>
      </c>
      <c r="L5" s="8">
        <f>(H5-I4)*24*60</f>
        <v>29.81666666666672</v>
      </c>
      <c r="M5">
        <v>20</v>
      </c>
    </row>
    <row r="6" spans="1:13" x14ac:dyDescent="0.25">
      <c r="A6" t="s">
        <v>36</v>
      </c>
      <c r="B6">
        <f>C5-1+SEARCH("starts_at",MID($H$1,C5,1000))</f>
        <v>800</v>
      </c>
      <c r="C6">
        <f>B6-1+SEARCH("ends_at",MID($H$1,B6,1000))</f>
        <v>899</v>
      </c>
      <c r="D6" t="str">
        <f>MID($H$1,B6+12,22)</f>
        <v>2017-08-13T01:27:54+00</v>
      </c>
      <c r="E6" t="str">
        <f>MID($H$1,C6+10,22)</f>
        <v>2017-08-13T01:37:54+00</v>
      </c>
      <c r="F6" t="str">
        <f>MID($H$1,B6+6+SEARCH("type",MID($H$1,B6,1000)),4)</f>
        <v>deli</v>
      </c>
      <c r="G6">
        <f t="shared" si="0"/>
        <v>0</v>
      </c>
      <c r="H6" s="13">
        <f>TIME(MID(D6,12,2)+8,MID(D6,15,2),MID(D6,18,2))</f>
        <v>0.39437499999999998</v>
      </c>
      <c r="I6" s="13">
        <f>TIME(MID(E6,12,2)+8,MID(E6,15,2),MID(E6,18,2))</f>
        <v>0.4013194444444444</v>
      </c>
      <c r="J6">
        <f>MID($H$1,B6+4+SEARCH("lat",MID($H$1,B6,1000)),7)*1</f>
        <v>14.481</v>
      </c>
      <c r="K6">
        <f>MID($H$1,B6+4+SEARCH("lng",MID($H$1,B6,1000)),7)*1</f>
        <v>121.06</v>
      </c>
      <c r="L6" s="8">
        <f>(H6-I5)*24*60</f>
        <v>12.899999999999938</v>
      </c>
      <c r="M6">
        <f>(I6-H6)*24*60</f>
        <v>9.9999999999999645</v>
      </c>
    </row>
    <row r="7" spans="1:13" x14ac:dyDescent="0.25">
      <c r="A7" t="s">
        <v>35</v>
      </c>
      <c r="B7">
        <f>C6-1+SEARCH("starts_at",MID($H$1,C6,1000))</f>
        <v>955</v>
      </c>
      <c r="C7">
        <f>B7-1+SEARCH("ends_at",MID($H$1,B7,1000))</f>
        <v>1054</v>
      </c>
      <c r="D7" t="str">
        <f>MID($H$1,B7+12,22)</f>
        <v>2017-08-13T02:20:12+00</v>
      </c>
      <c r="E7" t="str">
        <f>MID($H$1,C7+10,22)</f>
        <v>2017-08-13T02:40:12+00</v>
      </c>
      <c r="F7" t="str">
        <f>MID($H$1,B7+6+SEARCH("type",MID($H$1,B7,1000)),4)</f>
        <v>deli</v>
      </c>
      <c r="G7">
        <f t="shared" si="0"/>
        <v>0</v>
      </c>
      <c r="H7" s="13">
        <f>TIME(MID(D7,12,2)+8,MID(D7,15,2),MID(D7,18,2))</f>
        <v>0.43069444444444444</v>
      </c>
      <c r="I7" s="13">
        <f>TIME(MID(E7,12,2)+8,MID(E7,15,2),MID(E7,18,2))</f>
        <v>0.44458333333333333</v>
      </c>
      <c r="J7">
        <f>MID($H$1,B7+4+SEARCH("lat",MID($H$1,B7,1000)),7)*1</f>
        <v>14.5588</v>
      </c>
      <c r="K7">
        <f>MID($H$1,B7+4+SEARCH("lng",MID($H$1,B7,1000)),7)*1</f>
        <v>121.09399999999999</v>
      </c>
      <c r="L7" s="8">
        <f>(H7-I6)*24*60</f>
        <v>42.300000000000054</v>
      </c>
      <c r="M7">
        <f>(I7-H7)*24*60</f>
        <v>20.000000000000007</v>
      </c>
    </row>
    <row r="8" spans="1:13" x14ac:dyDescent="0.25">
      <c r="A8" t="s">
        <v>34</v>
      </c>
      <c r="B8">
        <f>C7-1+SEARCH("starts_at",MID($H$1,C7,1000))</f>
        <v>1110</v>
      </c>
      <c r="C8">
        <f>B8-1+SEARCH("ends_at",MID($H$1,B8,1000))</f>
        <v>1209</v>
      </c>
      <c r="D8" t="str">
        <f>MID($H$1,B8+12,22)</f>
        <v>2017-08-13T02:59:02+00</v>
      </c>
      <c r="E8" t="str">
        <f>MID($H$1,C8+10,22)</f>
        <v>2017-08-13T03:09:02+00</v>
      </c>
      <c r="F8" t="str">
        <f>MID($H$1,B8+6+SEARCH("type",MID($H$1,B8,1000)),4)</f>
        <v>deli</v>
      </c>
      <c r="G8">
        <f t="shared" si="0"/>
        <v>0</v>
      </c>
      <c r="H8" s="13">
        <f>TIME(MID(D8,12,2)+8,MID(D8,15,2),MID(D8,18,2))</f>
        <v>0.45766203703703701</v>
      </c>
      <c r="I8" s="13">
        <f>TIME(MID(E8,12,2)+8,MID(E8,15,2),MID(E8,18,2))</f>
        <v>0.46460648148148148</v>
      </c>
      <c r="J8">
        <f>MID($H$1,B8+4+SEARCH("lat",MID($H$1,B8,1000)),7)*1</f>
        <v>14.558199999999999</v>
      </c>
      <c r="K8">
        <f>MID($H$1,B8+4+SEARCH("lng",MID($H$1,B8,1000)),7)*1</f>
        <v>121.069</v>
      </c>
      <c r="L8" s="8">
        <f>(H8-I7)*24*60</f>
        <v>18.833333333333293</v>
      </c>
      <c r="M8">
        <f>(I8-H8)*24*60</f>
        <v>10.000000000000044</v>
      </c>
    </row>
    <row r="9" spans="1:13" x14ac:dyDescent="0.25">
      <c r="A9" t="s">
        <v>33</v>
      </c>
      <c r="B9">
        <f>C8-1+SEARCH("starts_at",MID($H$1,C8,1000))</f>
        <v>1265</v>
      </c>
      <c r="C9">
        <f>B9-1+SEARCH("ends_at",MID($H$1,B9,1000))</f>
        <v>1360</v>
      </c>
      <c r="D9" t="str">
        <f>MID($H$1,B9+12,22)</f>
        <v>2017-08-13T03:18:20+00</v>
      </c>
      <c r="E9" t="str">
        <f>MID($H$1,C9+10,22)</f>
        <v>2017-08-13T03:28:20+00</v>
      </c>
      <c r="F9" t="str">
        <f>MID($H$1,B9+6+SEARCH("type",MID($H$1,B9,1000)),4)</f>
        <v>pick</v>
      </c>
      <c r="G9">
        <f t="shared" si="0"/>
        <v>0.16666666666666607</v>
      </c>
      <c r="H9" s="13">
        <f>TIME(MID(D9,12,2)+8,MID(D9,15,2),MID(D9,18,2))</f>
        <v>0.47106481481481483</v>
      </c>
      <c r="I9" s="13">
        <f>TIME(MID(E9,12,2)+8,MID(E9,15,2),MID(E9,18,2))</f>
        <v>0.47800925925925924</v>
      </c>
      <c r="J9">
        <f>MID($H$1,B9+4+SEARCH("lat",MID($H$1,B9,1000)),7)*1</f>
        <v>14.567500000000001</v>
      </c>
      <c r="K9">
        <f>MID($H$1,B9+4+SEARCH("lng",MID($H$1,B9,1000)),7)*1</f>
        <v>121.071</v>
      </c>
      <c r="L9" s="8">
        <f>(H9-I8)*24*60</f>
        <v>9.3000000000000149</v>
      </c>
      <c r="M9">
        <f>(I9-H9)*24*60</f>
        <v>9.9999999999999645</v>
      </c>
    </row>
    <row r="10" spans="1:13" x14ac:dyDescent="0.25">
      <c r="B10">
        <f>C9-1+SEARCH("starts_at",MID($H$1,C9,1000))</f>
        <v>1415</v>
      </c>
      <c r="C10">
        <f>B10-1+SEARCH("ends_at",MID($H$1,B10,1000))</f>
        <v>1514</v>
      </c>
      <c r="D10" t="str">
        <f>MID($H$1,B10+12,22)</f>
        <v>2017-08-13T03:32:25+00</v>
      </c>
      <c r="E10" t="str">
        <f>MID($H$1,C10+10,22)</f>
        <v>2017-08-13T03:52:25+00</v>
      </c>
      <c r="F10" t="str">
        <f>MID($H$1,B10+6+SEARCH("type",MID($H$1,B10,1000)),4)</f>
        <v>deli</v>
      </c>
      <c r="G10">
        <f t="shared" si="0"/>
        <v>0</v>
      </c>
      <c r="H10" s="13">
        <f>TIME(MID(D10,12,2)+8,MID(D10,15,2),MID(D10,18,2))</f>
        <v>0.48084490740740743</v>
      </c>
      <c r="I10" s="13">
        <f>TIME(MID(E10,12,2)+8,MID(E10,15,2),MID(E10,18,2))</f>
        <v>0.49473379629629632</v>
      </c>
      <c r="J10">
        <f>MID($H$1,B10+4+SEARCH("lat",MID($H$1,B10,1000)),7)*1</f>
        <v>14.5764</v>
      </c>
      <c r="K10">
        <f>MID($H$1,B10+4+SEARCH("lng",MID($H$1,B10,1000)),7)*1</f>
        <v>121.06699999999999</v>
      </c>
      <c r="L10" s="8">
        <f>(H10-I9)*24*60</f>
        <v>4.0833333333333854</v>
      </c>
      <c r="M10">
        <f>(I10-H10)*24*60</f>
        <v>20.000000000000007</v>
      </c>
    </row>
    <row r="11" spans="1:13" x14ac:dyDescent="0.25">
      <c r="B11">
        <f>C10-1+SEARCH("starts_at",MID($H$1,C10,1000))</f>
        <v>1570</v>
      </c>
      <c r="C11">
        <f>B11-1+SEARCH("ends_at",MID($H$1,B11,1000))</f>
        <v>1665</v>
      </c>
      <c r="D11" t="str">
        <f>MID($H$1,B11+12,22)</f>
        <v>2017-08-13T04:19:25+00</v>
      </c>
      <c r="E11" t="str">
        <f>MID($H$1,C11+10,22)</f>
        <v>2017-08-13T04:29:25+00</v>
      </c>
      <c r="F11" t="str">
        <f>MID($H$1,B11+6+SEARCH("type",MID($H$1,B11,1000)),4)</f>
        <v>deli</v>
      </c>
      <c r="G11">
        <f t="shared" si="0"/>
        <v>0</v>
      </c>
      <c r="H11" s="13">
        <f>TIME(MID(D11,12,2)+8,MID(D11,15,2),MID(D11,18,2))</f>
        <v>0.51348379629629626</v>
      </c>
      <c r="I11" s="13">
        <f>TIME(MID(E11,12,2)+8,MID(E11,15,2),MID(E11,18,2))</f>
        <v>0.52042824074074068</v>
      </c>
      <c r="J11">
        <f>MID($H$1,B11+4+SEARCH("lat",MID($H$1,B11,1000)),7)*1</f>
        <v>14.633599999999999</v>
      </c>
      <c r="K11">
        <f>MID($H$1,B11+4+SEARCH("lng",MID($H$1,B11,1000)),7)*1</f>
        <v>121.056</v>
      </c>
      <c r="L11" s="8">
        <f>(H11-I10)*24*60</f>
        <v>26.999999999999904</v>
      </c>
      <c r="M11">
        <f>(I11-H11)*24*60</f>
        <v>9.9999999999999645</v>
      </c>
    </row>
    <row r="12" spans="1:13" x14ac:dyDescent="0.25">
      <c r="B12">
        <f>C11-1+SEARCH("starts_at",MID($H$1,C11,1000))</f>
        <v>1718</v>
      </c>
      <c r="C12">
        <f>B12-1+SEARCH("ends_at",MID($H$1,B12,1000))</f>
        <v>1817</v>
      </c>
      <c r="D12" t="str">
        <f>MID($H$1,B12+12,22)</f>
        <v>2017-08-13T04:34:49+00</v>
      </c>
      <c r="E12" t="str">
        <f>MID($H$1,C12+10,22)</f>
        <v>2017-08-13T04:44:49+00</v>
      </c>
      <c r="F12" t="str">
        <f>MID($H$1,B12+6+SEARCH("type",MID($H$1,B12,1000)),4)</f>
        <v>deli</v>
      </c>
      <c r="G12">
        <f t="shared" si="0"/>
        <v>0</v>
      </c>
      <c r="H12" s="13">
        <f>TIME(MID(D12,12,2)+8,MID(D12,15,2),MID(D12,18,2))</f>
        <v>0.52417824074074071</v>
      </c>
      <c r="I12" s="13">
        <f>TIME(MID(E12,12,2)+8,MID(E12,15,2),MID(E12,18,2))</f>
        <v>0.53112268518518524</v>
      </c>
      <c r="J12">
        <f>MID($H$1,B12+4+SEARCH("lat",MID($H$1,B12,1000)),7)*1</f>
        <v>14.627800000000001</v>
      </c>
      <c r="K12">
        <f>MID($H$1,B12+4+SEARCH("lng",MID($H$1,B12,1000)),7)*1</f>
        <v>121.063</v>
      </c>
      <c r="L12" s="8">
        <f>(H12-I11)*24*60</f>
        <v>5.4000000000000448</v>
      </c>
      <c r="M12">
        <f>(I12-H12)*24*60</f>
        <v>10.000000000000124</v>
      </c>
    </row>
    <row r="13" spans="1:13" x14ac:dyDescent="0.25">
      <c r="B13">
        <f>C12-1+SEARCH("starts_at",MID($H$1,C12,1000))</f>
        <v>1873</v>
      </c>
      <c r="C13">
        <f>B13-1+SEARCH("ends_at",MID($H$1,B13,1000))</f>
        <v>1972</v>
      </c>
      <c r="D13" t="str">
        <f>MID($H$1,B13+12,22)</f>
        <v>2017-08-13T05:03:14+00</v>
      </c>
      <c r="E13" t="str">
        <f>MID($H$1,C13+10,22)</f>
        <v>2017-08-13T05:18:14+00</v>
      </c>
      <c r="F13" t="str">
        <f>MID($H$1,B13+6+SEARCH("type",MID($H$1,B13,1000)),4)</f>
        <v>deli</v>
      </c>
      <c r="G13">
        <f t="shared" si="0"/>
        <v>0</v>
      </c>
      <c r="H13" s="13">
        <f>TIME(MID(D13,12,2)+8,MID(D13,15,2),MID(D13,18,2))</f>
        <v>0.54391203703703705</v>
      </c>
      <c r="I13" s="13">
        <f>TIME(MID(E13,12,2)+8,MID(E13,15,2),MID(E13,18,2))</f>
        <v>0.55432870370370368</v>
      </c>
      <c r="J13">
        <f>MID($H$1,B13+4+SEARCH("lat",MID($H$1,B13,1000)),7)*1</f>
        <v>14.641</v>
      </c>
      <c r="K13">
        <f>MID($H$1,B13+4+SEARCH("lng",MID($H$1,B13,1000)),7)*1</f>
        <v>121.033</v>
      </c>
      <c r="L13" s="8">
        <f>(H13-I12)*24*60</f>
        <v>18.416666666666615</v>
      </c>
      <c r="M13">
        <f>(I13-H13)*24*60</f>
        <v>14.999999999999947</v>
      </c>
    </row>
    <row r="14" spans="1:13" x14ac:dyDescent="0.25">
      <c r="B14">
        <f>C13-1+SEARCH("starts_at",MID($H$1,C13,1000))</f>
        <v>2028</v>
      </c>
      <c r="C14">
        <f>B14-1+SEARCH("ends_at",MID($H$1,B14,1000))</f>
        <v>2185</v>
      </c>
      <c r="D14" t="str">
        <f>MID($H$1,B14+12,22)</f>
        <v>2017-08-13T05:20:45+00</v>
      </c>
      <c r="E14" t="str">
        <f>MID($H$1,C14+10,22)</f>
        <v>2017-08-13T05:50:45+00</v>
      </c>
      <c r="F14" t="str">
        <f>MID($H$1,B14+6+SEARCH("type",MID($H$1,B14,1000)),4)</f>
        <v>pick</v>
      </c>
      <c r="G14">
        <f t="shared" si="0"/>
        <v>0.50000000000000089</v>
      </c>
      <c r="H14" s="13">
        <f>TIME(MID(D14,12,2)+8,MID(D14,15,2),MID(D14,18,2))</f>
        <v>0.55607638888888888</v>
      </c>
      <c r="I14" s="13">
        <f>TIME(MID(E14,12,2)+8,MID(E14,15,2),MID(E14,18,2))</f>
        <v>0.57690972222222225</v>
      </c>
      <c r="J14">
        <f>MID($H$1,B14+4+SEARCH("lat",MID($H$1,B14,1000)),7)*1</f>
        <v>14.6396</v>
      </c>
      <c r="K14">
        <f>MID($H$1,B14+4+SEARCH("lng",MID($H$1,B14,1000)),7)*1</f>
        <v>121.03</v>
      </c>
      <c r="L14" s="8">
        <f>(H14-I13)*24*60</f>
        <v>2.516666666666687</v>
      </c>
      <c r="M14">
        <f>(I14-H14)*24*60</f>
        <v>30.000000000000053</v>
      </c>
    </row>
    <row r="15" spans="1:13" x14ac:dyDescent="0.25">
      <c r="B15">
        <f>C14-1+SEARCH("starts_at",MID($H$1,C14,1000))</f>
        <v>2241</v>
      </c>
      <c r="C15">
        <f>B15-1+SEARCH("ends_at",MID($H$1,B15,1000))</f>
        <v>2340</v>
      </c>
      <c r="D15" t="str">
        <f>MID($H$1,B15+12,22)</f>
        <v>2017-08-13T06:11:20+00</v>
      </c>
      <c r="E15" t="str">
        <f>MID($H$1,C15+10,22)</f>
        <v>2017-08-13T06:26:20+00</v>
      </c>
      <c r="F15" t="str">
        <f>MID($H$1,B15+6+SEARCH("type",MID($H$1,B15,1000)),4)</f>
        <v>deli</v>
      </c>
      <c r="G15">
        <f t="shared" si="0"/>
        <v>0</v>
      </c>
      <c r="H15" s="13">
        <f>TIME(MID(D15,12,2)+8,MID(D15,15,2),MID(D15,18,2))</f>
        <v>0.59120370370370368</v>
      </c>
      <c r="I15" s="13">
        <f>TIME(MID(E15,12,2)+8,MID(E15,15,2),MID(E15,18,2))</f>
        <v>0.60162037037037031</v>
      </c>
      <c r="J15">
        <f>MID($H$1,B15+4+SEARCH("lat",MID($H$1,B15,1000)),7)*1</f>
        <v>14.6029</v>
      </c>
      <c r="K15">
        <f>MID($H$1,B15+4+SEARCH("lng",MID($H$1,B15,1000)),7)*1</f>
        <v>121.01</v>
      </c>
      <c r="L15" s="8">
        <f>(H15-I14)*24*60</f>
        <v>20.583333333333247</v>
      </c>
      <c r="M15">
        <f>(I15-H15)*24*60</f>
        <v>14.999999999999947</v>
      </c>
    </row>
    <row r="16" spans="1:13" x14ac:dyDescent="0.25">
      <c r="B16">
        <f>C15-1+SEARCH("starts_at",MID($H$1,C15,1000))</f>
        <v>2396</v>
      </c>
      <c r="C16">
        <f>B16-1+SEARCH("ends_at",MID($H$1,B16,1000))</f>
        <v>2495</v>
      </c>
      <c r="D16" t="str">
        <f>MID($H$1,B16+12,22)</f>
        <v>2017-08-13T06:28:33+00</v>
      </c>
      <c r="E16" t="str">
        <f>MID($H$1,C16+10,22)</f>
        <v>2017-08-13T06:38:33+00</v>
      </c>
      <c r="F16" t="str">
        <f>MID($H$1,B16+6+SEARCH("type",MID($H$1,B16,1000)),4)</f>
        <v>deli</v>
      </c>
      <c r="G16">
        <f t="shared" si="0"/>
        <v>0</v>
      </c>
      <c r="H16" s="13">
        <f>TIME(MID(D16,12,2)+8,MID(D16,15,2),MID(D16,18,2))</f>
        <v>0.60315972222222225</v>
      </c>
      <c r="I16" s="13">
        <f>TIME(MID(E16,12,2)+8,MID(E16,15,2),MID(E16,18,2))</f>
        <v>0.61010416666666667</v>
      </c>
      <c r="J16">
        <f>MID($H$1,B16+4+SEARCH("lat",MID($H$1,B16,1000)),7)*1</f>
        <v>14.601699999999999</v>
      </c>
      <c r="K16">
        <f>MID($H$1,B16+4+SEARCH("lng",MID($H$1,B16,1000)),7)*1</f>
        <v>121.003</v>
      </c>
      <c r="L16" s="8">
        <f>(H16-I15)*24*60</f>
        <v>2.2166666666668</v>
      </c>
      <c r="M16">
        <f>(I16-H16)*24*60</f>
        <v>9.9999999999999645</v>
      </c>
    </row>
    <row r="17" spans="2:13" x14ac:dyDescent="0.25">
      <c r="B17">
        <f>C16-1+SEARCH("starts_at",MID($H$1,C16,1000))</f>
        <v>2551</v>
      </c>
      <c r="C17">
        <f>B17-1+SEARCH("ends_at",MID($H$1,B17,1000))</f>
        <v>2650</v>
      </c>
      <c r="D17" t="str">
        <f>MID($H$1,B17+12,22)</f>
        <v>2017-08-13T06:50:19+00</v>
      </c>
      <c r="E17" t="str">
        <f>MID($H$1,C17+10,22)</f>
        <v>2017-08-13T07:05:19+00</v>
      </c>
      <c r="F17" t="str">
        <f>MID($H$1,B17+6+SEARCH("type",MID($H$1,B17,1000)),4)</f>
        <v>deli</v>
      </c>
      <c r="G17">
        <f t="shared" si="0"/>
        <v>0</v>
      </c>
      <c r="H17" s="13">
        <f>TIME(MID(D17,12,2)+8,MID(D17,15,2),MID(D17,18,2))</f>
        <v>0.61827546296296299</v>
      </c>
      <c r="I17" s="13">
        <f>TIME(MID(E17,12,2)+8,MID(E17,15,2),MID(E17,18,2))</f>
        <v>0.62869212962962961</v>
      </c>
      <c r="J17">
        <f>MID($H$1,B17+4+SEARCH("lat",MID($H$1,B17,1000)),7)*1</f>
        <v>14.616</v>
      </c>
      <c r="K17">
        <f>MID($H$1,B17+4+SEARCH("lng",MID($H$1,B17,1000)),7)*1</f>
        <v>120.99299999999999</v>
      </c>
      <c r="L17" s="8">
        <f>(H17-I16)*24*60</f>
        <v>11.766666666666694</v>
      </c>
      <c r="M17">
        <f>(I17-H17)*24*60</f>
        <v>14.999999999999947</v>
      </c>
    </row>
    <row r="18" spans="2:13" x14ac:dyDescent="0.25">
      <c r="B18">
        <f>C17-1+SEARCH("starts_at",MID($H$1,C17,1000))</f>
        <v>2705</v>
      </c>
      <c r="C18">
        <f>B18-1+SEARCH("ends_at",MID($H$1,B18,1000))</f>
        <v>2804</v>
      </c>
      <c r="D18" t="str">
        <f>MID($H$1,B18+12,22)</f>
        <v>2017-08-13T07:11:04+00</v>
      </c>
      <c r="E18" t="str">
        <f>MID($H$1,C18+10,22)</f>
        <v>2017-08-13T07:36:04+00</v>
      </c>
      <c r="F18" t="str">
        <f>MID($H$1,B18+6+SEARCH("type",MID($H$1,B18,1000)),4)</f>
        <v>deli</v>
      </c>
      <c r="G18">
        <f t="shared" si="0"/>
        <v>0</v>
      </c>
      <c r="H18" s="13">
        <f>TIME(MID(D18,12,2)+8,MID(D18,15,2),MID(D18,18,2))</f>
        <v>0.63268518518518524</v>
      </c>
      <c r="I18" s="13">
        <f>TIME(MID(E18,12,2)+8,MID(E18,15,2),MID(E18,18,2))</f>
        <v>0.65004629629629629</v>
      </c>
      <c r="J18">
        <f>MID($H$1,B18+4+SEARCH("lat",MID($H$1,B18,1000)),7)*1</f>
        <v>14.6229</v>
      </c>
      <c r="K18">
        <f>MID($H$1,B18+4+SEARCH("lng",MID($H$1,B18,1000)),7)*1</f>
        <v>120.997</v>
      </c>
      <c r="L18" s="8">
        <f>(H18-I17)*24*60</f>
        <v>5.7500000000000995</v>
      </c>
      <c r="M18">
        <f>(I18-H18)*24*60</f>
        <v>24.999999999999911</v>
      </c>
    </row>
    <row r="19" spans="2:13" x14ac:dyDescent="0.25">
      <c r="B19">
        <f>C18-1+SEARCH("starts_at",MID($H$1,C18,1000))</f>
        <v>2859</v>
      </c>
      <c r="C19">
        <f>B19-1+SEARCH("ends_at",MID($H$1,B19,1000))</f>
        <v>2954</v>
      </c>
      <c r="D19" t="str">
        <f>MID($H$1,B19+12,22)</f>
        <v>2017-08-13T07:48:01+00</v>
      </c>
      <c r="E19" t="str">
        <f>MID($H$1,C19+10,22)</f>
        <v>2017-08-13T08:08:01+00</v>
      </c>
      <c r="F19" t="str">
        <f>MID($H$1,B19+6+SEARCH("type",MID($H$1,B19,1000)),4)</f>
        <v>pick</v>
      </c>
      <c r="G19">
        <f t="shared" si="0"/>
        <v>0.33333333333333481</v>
      </c>
      <c r="H19" s="13">
        <f>TIME(MID(D19,12,2)+8,MID(D19,15,2),MID(D19,18,2))</f>
        <v>0.65834490740740736</v>
      </c>
      <c r="I19" s="13">
        <f>TIME(MID(E19,12,2)+8,MID(E19,15,2),MID(E19,18,2))</f>
        <v>0.67223379629629632</v>
      </c>
      <c r="J19">
        <f>MID($H$1,B19+4+SEARCH("lat",MID($H$1,B19,1000)),7)*1</f>
        <v>14.6439</v>
      </c>
      <c r="K19">
        <f>MID($H$1,B19+4+SEARCH("lng",MID($H$1,B19,1000)),7)*1</f>
        <v>121.002</v>
      </c>
      <c r="L19" s="8">
        <f>(H19-I18)*24*60</f>
        <v>11.94999999999995</v>
      </c>
      <c r="M19">
        <f>(I19-H19)*24*60</f>
        <v>20.000000000000089</v>
      </c>
    </row>
    <row r="20" spans="2:13" x14ac:dyDescent="0.25">
      <c r="B20">
        <f>C19-1+SEARCH("starts_at",MID($H$1,C19,1000))</f>
        <v>3009</v>
      </c>
      <c r="C20">
        <f>B20-1+SEARCH("ends_at",MID($H$1,B20,1000))</f>
        <v>3108</v>
      </c>
      <c r="D20" t="str">
        <f>MID($H$1,B20+12,22)</f>
        <v>2017-08-13T08:14:22+00</v>
      </c>
      <c r="E20" t="str">
        <f>MID($H$1,C20+10,22)</f>
        <v>2017-08-13T08:29:22+00</v>
      </c>
      <c r="F20" t="str">
        <f>MID($H$1,B20+6+SEARCH("type",MID($H$1,B20,1000)),4)</f>
        <v>deli</v>
      </c>
      <c r="G20">
        <f t="shared" si="0"/>
        <v>0</v>
      </c>
      <c r="H20" s="13">
        <f>TIME(MID(D20,12,2)+8,MID(D20,15,2),MID(D20,18,2))</f>
        <v>0.67664351851851856</v>
      </c>
      <c r="I20" s="13">
        <f>TIME(MID(E20,12,2)+8,MID(E20,15,2),MID(E20,18,2))</f>
        <v>0.68706018518518519</v>
      </c>
      <c r="J20">
        <f>MID($H$1,B20+4+SEARCH("lat",MID($H$1,B20,1000)),7)*1</f>
        <v>14.6517</v>
      </c>
      <c r="K20">
        <f>MID($H$1,B20+4+SEARCH("lng",MID($H$1,B20,1000)),7)*1</f>
        <v>121.006</v>
      </c>
      <c r="L20" s="8">
        <f>(H20-I19)*24*60</f>
        <v>6.3500000000000334</v>
      </c>
      <c r="M20">
        <f>(I20-H20)*24*60</f>
        <v>14.999999999999947</v>
      </c>
    </row>
    <row r="21" spans="2:13" x14ac:dyDescent="0.25">
      <c r="B21">
        <f>C20-1+SEARCH("starts_at",MID($H$1,C20,1000))</f>
        <v>3164</v>
      </c>
      <c r="C21">
        <f>B21-1+SEARCH("ends_at",MID($H$1,B21,1000))</f>
        <v>3261</v>
      </c>
      <c r="D21" t="str">
        <f>MID($H$1,B21+12,22)</f>
        <v>2017-08-13T08:36:41+00</v>
      </c>
      <c r="E21" t="str">
        <f>MID($H$1,C21+10,22)</f>
        <v>2017-08-13T08:51:41+00</v>
      </c>
      <c r="F21" t="str">
        <f>MID($H$1,B21+6+SEARCH("type",MID($H$1,B21,1000)),4)</f>
        <v>deli</v>
      </c>
      <c r="G21">
        <f t="shared" si="0"/>
        <v>0</v>
      </c>
      <c r="H21" s="13">
        <f>TIME(MID(D21,12,2)+8,MID(D21,15,2),MID(D21,18,2))</f>
        <v>0.69214120370370369</v>
      </c>
      <c r="I21" s="13">
        <f>TIME(MID(E21,12,2)+8,MID(E21,15,2),MID(E21,18,2))</f>
        <v>0.70255787037037043</v>
      </c>
      <c r="J21">
        <f>MID($H$1,B21+4+SEARCH("lat",MID($H$1,B21,1000)),7)*1</f>
        <v>14.652900000000001</v>
      </c>
      <c r="K21">
        <f>MID($H$1,B21+4+SEARCH("lng",MID($H$1,B21,1000)),7)*1</f>
        <v>120.997</v>
      </c>
      <c r="L21" s="8">
        <f>(H21-I20)*24*60</f>
        <v>7.316666666666638</v>
      </c>
      <c r="M21">
        <f>(I21-H21)*24*60</f>
        <v>15.000000000000107</v>
      </c>
    </row>
    <row r="22" spans="2:13" x14ac:dyDescent="0.25">
      <c r="B22">
        <f>C21-1+SEARCH("starts_at",MID($H$1,C21,1000))</f>
        <v>3316</v>
      </c>
      <c r="C22">
        <f>B22-1+SEARCH("ends_at",MID($H$1,B22,1000))</f>
        <v>3415</v>
      </c>
      <c r="D22" t="str">
        <f>MID($H$1,B22+12,22)</f>
        <v>2017-08-13T08:55:57+00</v>
      </c>
      <c r="E22" t="str">
        <f>MID($H$1,C22+10,22)</f>
        <v>2017-08-13T09:10:57+00</v>
      </c>
      <c r="F22" t="str">
        <f>MID($H$1,B22+6+SEARCH("type",MID($H$1,B22,1000)),4)</f>
        <v>deli</v>
      </c>
      <c r="G22">
        <f t="shared" si="0"/>
        <v>0</v>
      </c>
      <c r="H22" s="13">
        <f>TIME(MID(D22,12,2)+8,MID(D22,15,2),MID(D22,18,2))</f>
        <v>0.70552083333333337</v>
      </c>
      <c r="I22" s="13">
        <f>TIME(MID(E22,12,2)+8,MID(E22,15,2),MID(E22,18,2))</f>
        <v>0.7159375</v>
      </c>
      <c r="J22">
        <f>MID($H$1,B22+4+SEARCH("lat",MID($H$1,B22,1000)),7)*1</f>
        <v>14.6577</v>
      </c>
      <c r="K22">
        <f>MID($H$1,B22+4+SEARCH("lng",MID($H$1,B22,1000)),7)*1</f>
        <v>121.006</v>
      </c>
      <c r="L22" s="8">
        <f>(H22-I21)*24*60</f>
        <v>4.2666666666666409</v>
      </c>
      <c r="M22">
        <f>(I22-H22)*24*60</f>
        <v>14.999999999999947</v>
      </c>
    </row>
    <row r="23" spans="2:13" x14ac:dyDescent="0.25">
      <c r="B23">
        <f>C22-1+SEARCH("starts_at",MID($H$1,C22,1000))</f>
        <v>3471</v>
      </c>
      <c r="C23">
        <f>B23-1+SEARCH("ends_at",MID($H$1,B23,1000))</f>
        <v>3570</v>
      </c>
      <c r="D23" t="str">
        <f>MID($H$1,B23+12,22)</f>
        <v>2017-08-13T09:21:16+00</v>
      </c>
      <c r="E23" t="str">
        <f>MID($H$1,C23+10,22)</f>
        <v>2017-08-13T09:31:16+00</v>
      </c>
      <c r="F23" t="str">
        <f>MID($H$1,B23+6+SEARCH("type",MID($H$1,B23,1000)),4)</f>
        <v>deli</v>
      </c>
      <c r="G23">
        <f t="shared" si="0"/>
        <v>0</v>
      </c>
      <c r="H23" s="13">
        <f>TIME(MID(D23,12,2)+8,MID(D23,15,2),MID(D23,18,2))</f>
        <v>0.72310185185185183</v>
      </c>
      <c r="I23" s="13">
        <f>TIME(MID(E23,12,2)+8,MID(E23,15,2),MID(E23,18,2))</f>
        <v>0.73004629629629625</v>
      </c>
      <c r="J23">
        <f>MID($H$1,B23+4+SEARCH("lat",MID($H$1,B23,1000)),7)*1</f>
        <v>14.6554</v>
      </c>
      <c r="K23">
        <f>MID($H$1,B23+4+SEARCH("lng",MID($H$1,B23,1000)),7)*1</f>
        <v>121.02800000000001</v>
      </c>
      <c r="L23" s="8">
        <f>(H23-I22)*24*60</f>
        <v>10.316666666666627</v>
      </c>
      <c r="M23">
        <f>(I23-H23)*24*60</f>
        <v>9.9999999999999645</v>
      </c>
    </row>
    <row r="24" spans="2:13" x14ac:dyDescent="0.25">
      <c r="B24">
        <f>C23-1+SEARCH("starts_at",MID($H$1,C23,1000))</f>
        <v>3626</v>
      </c>
      <c r="C24">
        <f>B24-1+SEARCH("ends_at",MID($H$1,B24,1000))</f>
        <v>3725</v>
      </c>
      <c r="D24" t="str">
        <f>MID($H$1,B24+12,22)</f>
        <v>2017-08-13T09:37:05+00</v>
      </c>
      <c r="E24" t="str">
        <f>MID($H$1,C24+10,22)</f>
        <v>2017-08-13T09:52:05+00</v>
      </c>
      <c r="F24" t="str">
        <f>MID($H$1,B24+6+SEARCH("type",MID($H$1,B24,1000)),4)</f>
        <v>deli</v>
      </c>
      <c r="G24">
        <f t="shared" si="0"/>
        <v>0</v>
      </c>
      <c r="H24" s="13">
        <f>TIME(MID(D24,12,2)+8,MID(D24,15,2),MID(D24,18,2))</f>
        <v>0.73408564814814825</v>
      </c>
      <c r="I24" s="13">
        <f>TIME(MID(E24,12,2)+8,MID(E24,15,2),MID(E24,18,2))</f>
        <v>0.74450231481481488</v>
      </c>
      <c r="J24">
        <f>MID($H$1,B24+4+SEARCH("lat",MID($H$1,B24,1000)),7)*1</f>
        <v>14.660299999999999</v>
      </c>
      <c r="K24">
        <f>MID($H$1,B24+4+SEARCH("lng",MID($H$1,B24,1000)),7)*1</f>
        <v>121.027</v>
      </c>
      <c r="L24" s="8">
        <f>(H24-I23)*24*60</f>
        <v>5.8166666666668831</v>
      </c>
      <c r="M24">
        <f>(I24-H24)*24*60</f>
        <v>14.999999999999947</v>
      </c>
    </row>
    <row r="25" spans="2:13" x14ac:dyDescent="0.25">
      <c r="B25">
        <f>C24-1+SEARCH("starts_at",MID($H$1,C24,1000))</f>
        <v>3781</v>
      </c>
      <c r="C25">
        <f>B25-1+SEARCH("ends_at",MID($H$1,B25,1000))</f>
        <v>3880</v>
      </c>
      <c r="D25" t="str">
        <f>MID($H$1,B25+12,22)</f>
        <v>2017-08-13T10:10:05+00</v>
      </c>
      <c r="E25" t="str">
        <f>MID($H$1,C25+10,22)</f>
        <v>2017-08-13T10:35:05+00</v>
      </c>
      <c r="F25" t="str">
        <f>MID($H$1,B25+6+SEARCH("type",MID($H$1,B25,1000)),4)</f>
        <v>deli</v>
      </c>
      <c r="G25">
        <f t="shared" si="0"/>
        <v>0</v>
      </c>
      <c r="H25" s="13">
        <f>TIME(MID(D25,12,2)+8,MID(D25,15,2),MID(D25,18,2))</f>
        <v>0.75700231481481473</v>
      </c>
      <c r="I25" s="13">
        <f>TIME(MID(E25,12,2)+8,MID(E25,15,2),MID(E25,18,2))</f>
        <v>0.77436342592592589</v>
      </c>
      <c r="J25">
        <f>MID($H$1,B25+4+SEARCH("lat",MID($H$1,B25,1000)),7)*1</f>
        <v>14.671799999999999</v>
      </c>
      <c r="K25">
        <f>MID($H$1,B25+4+SEARCH("lng",MID($H$1,B25,1000)),7)*1</f>
        <v>121.047</v>
      </c>
      <c r="L25" s="8">
        <f>(H25-I24)*24*60</f>
        <v>17.999999999999776</v>
      </c>
      <c r="M25">
        <f>(I25-H25)*24*60</f>
        <v>25.000000000000071</v>
      </c>
    </row>
    <row r="26" spans="2:13" x14ac:dyDescent="0.25">
      <c r="B26">
        <f>C25-1+SEARCH("starts_at",MID($H$1,C25,1000))</f>
        <v>3936</v>
      </c>
      <c r="C26">
        <f>B26-1+SEARCH("ends_at",MID($H$1,B26,1000))</f>
        <v>4033</v>
      </c>
      <c r="D26" t="str">
        <f>MID($H$1,B26+12,22)</f>
        <v>2017-08-13T10:49:04+00</v>
      </c>
      <c r="E26" t="str">
        <f>MID($H$1,C26+10,22)</f>
        <v>2017-08-13T11:09:04+00</v>
      </c>
      <c r="F26" t="str">
        <f>MID($H$1,B26+6+SEARCH("type",MID($H$1,B26,1000)),4)</f>
        <v>deli</v>
      </c>
      <c r="G26">
        <f t="shared" si="0"/>
        <v>0</v>
      </c>
      <c r="H26" s="13">
        <f>TIME(MID(D26,12,2)+8,MID(D26,15,2),MID(D26,18,2))</f>
        <v>0.78407407407407403</v>
      </c>
      <c r="I26" s="13">
        <f>TIME(MID(E26,12,2)+8,MID(E26,15,2),MID(E26,18,2))</f>
        <v>0.79796296296296287</v>
      </c>
      <c r="J26">
        <f>MID($H$1,B26+4+SEARCH("lat",MID($H$1,B26,1000)),7)*1</f>
        <v>14.684900000000001</v>
      </c>
      <c r="K26">
        <f>MID($H$1,B26+4+SEARCH("lng",MID($H$1,B26,1000)),7)*1</f>
        <v>121.032</v>
      </c>
      <c r="L26" s="8">
        <f t="shared" ref="L26:L28" si="1">(H26-I25)*24*60</f>
        <v>13.983333333333334</v>
      </c>
      <c r="M26">
        <f t="shared" ref="M26:M28" si="2">(I26-H26)*24*60</f>
        <v>19.999999999999929</v>
      </c>
    </row>
    <row r="27" spans="2:13" x14ac:dyDescent="0.25">
      <c r="B27">
        <f>C26-1+SEARCH("starts_at",MID($H$1,C26,1000))</f>
        <v>4087</v>
      </c>
      <c r="C27">
        <f>B27-1+SEARCH("ends_at",MID($H$1,B27,1000))</f>
        <v>4186</v>
      </c>
      <c r="D27" t="str">
        <f>MID($H$1,B27+12,22)</f>
        <v>2017-08-13T11:16:20+00</v>
      </c>
      <c r="E27" t="str">
        <f>MID($H$1,C27+10,22)</f>
        <v>2017-08-13T11:36:20+00</v>
      </c>
      <c r="F27" t="str">
        <f>MID($H$1,B27+6+SEARCH("type",MID($H$1,B27,1000)),4)</f>
        <v>deli</v>
      </c>
      <c r="G27">
        <f t="shared" si="0"/>
        <v>0</v>
      </c>
      <c r="H27" s="13">
        <f>TIME(MID(D27,12,2)+8,MID(D27,15,2),MID(D27,18,2))</f>
        <v>0.80300925925925926</v>
      </c>
      <c r="I27" s="13">
        <f>TIME(MID(E27,12,2)+8,MID(E27,15,2),MID(E27,18,2))</f>
        <v>0.8168981481481481</v>
      </c>
      <c r="J27">
        <f>MID($H$1,B27+4+SEARCH("lat",MID($H$1,B27,1000)),7)*1</f>
        <v>14.698499999999999</v>
      </c>
      <c r="K27">
        <f>MID($H$1,B27+4+SEARCH("lng",MID($H$1,B27,1000)),7)*1</f>
        <v>121.015</v>
      </c>
      <c r="L27" s="8">
        <f t="shared" si="1"/>
        <v>7.2666666666667901</v>
      </c>
      <c r="M27">
        <f t="shared" si="2"/>
        <v>19.999999999999929</v>
      </c>
    </row>
    <row r="28" spans="2:13" x14ac:dyDescent="0.25">
      <c r="B28">
        <f>C27-1+SEARCH("starts_at",MID($H$1,C27,1000))</f>
        <v>4242</v>
      </c>
      <c r="C28">
        <f>B28-1+SEARCH("ends_at",MID($H$1,B28,1000))</f>
        <v>4341</v>
      </c>
      <c r="D28" t="str">
        <f>MID($H$1,B28+12,22)</f>
        <v>2017-08-13T12:07:43+00</v>
      </c>
      <c r="E28" t="str">
        <f>MID($H$1,C28+10,22)</f>
        <v>2017-08-13T12:22:43+00</v>
      </c>
      <c r="F28" t="str">
        <f>MID($H$1,B28+6+SEARCH("type",MID($H$1,B28,1000)),4)</f>
        <v>deli</v>
      </c>
      <c r="G28">
        <f t="shared" si="0"/>
        <v>0</v>
      </c>
      <c r="H28" s="13">
        <f>TIME(MID(D28,12,2)+8,MID(D28,15,2),MID(D28,18,2))</f>
        <v>0.83869212962962969</v>
      </c>
      <c r="I28" s="13">
        <f>TIME(MID(E28,12,2)+8,MID(E28,15,2),MID(E28,18,2))</f>
        <v>0.84910879629629632</v>
      </c>
      <c r="J28">
        <f>MID($H$1,B28+4+SEARCH("lat",MID($H$1,B28,1000)),7)*1</f>
        <v>14.7057</v>
      </c>
      <c r="K28">
        <f>MID($H$1,B28+4+SEARCH("lng",MID($H$1,B28,1000)),7)*1</f>
        <v>120.93899999999999</v>
      </c>
      <c r="L28" s="8">
        <f t="shared" si="1"/>
        <v>31.383333333333496</v>
      </c>
      <c r="M28">
        <f t="shared" si="2"/>
        <v>14.999999999999947</v>
      </c>
    </row>
    <row r="29" spans="2:13" x14ac:dyDescent="0.25">
      <c r="H29" s="13"/>
      <c r="I29" s="13"/>
      <c r="L29" s="8"/>
    </row>
    <row r="30" spans="2:13" x14ac:dyDescent="0.25">
      <c r="H30" s="13"/>
      <c r="I30" s="13"/>
      <c r="L30" s="8"/>
    </row>
    <row r="31" spans="2:13" x14ac:dyDescent="0.25">
      <c r="H31" s="13"/>
      <c r="I31" s="13"/>
      <c r="L31" s="8"/>
    </row>
    <row r="32" spans="2:13" x14ac:dyDescent="0.25">
      <c r="H32" s="13"/>
      <c r="I32" s="13"/>
      <c r="L32" s="8"/>
    </row>
    <row r="33" spans="8:12" x14ac:dyDescent="0.25">
      <c r="H33" s="13"/>
      <c r="I33" s="13"/>
      <c r="L33" s="8"/>
    </row>
    <row r="34" spans="8:12" x14ac:dyDescent="0.25">
      <c r="H34" s="13"/>
      <c r="I34" s="13"/>
      <c r="L34" s="8"/>
    </row>
    <row r="35" spans="8:12" x14ac:dyDescent="0.25">
      <c r="H35" s="13"/>
      <c r="I35" s="13"/>
      <c r="L35" s="8"/>
    </row>
    <row r="36" spans="8:12" x14ac:dyDescent="0.25">
      <c r="H36" s="13"/>
      <c r="I36" s="13"/>
      <c r="L36" s="8"/>
    </row>
    <row r="37" spans="8:12" x14ac:dyDescent="0.25">
      <c r="H37" s="13"/>
      <c r="I37" s="13"/>
      <c r="L37" s="8"/>
    </row>
    <row r="38" spans="8:12" x14ac:dyDescent="0.25">
      <c r="H38" s="13"/>
      <c r="I38" s="13"/>
      <c r="L38" s="8"/>
    </row>
    <row r="39" spans="8:12" x14ac:dyDescent="0.25">
      <c r="H39" s="13"/>
      <c r="I39" s="13"/>
      <c r="L39" s="8"/>
    </row>
    <row r="40" spans="8:12" x14ac:dyDescent="0.25">
      <c r="H40" s="13"/>
      <c r="I40" s="13"/>
      <c r="L40" s="8"/>
    </row>
    <row r="41" spans="8:12" x14ac:dyDescent="0.25">
      <c r="H41" s="13"/>
      <c r="I41" s="13"/>
      <c r="L41" s="8"/>
    </row>
    <row r="42" spans="8:12" x14ac:dyDescent="0.25">
      <c r="H42" s="13"/>
      <c r="I42" s="13"/>
      <c r="L42" s="8"/>
    </row>
    <row r="43" spans="8:12" x14ac:dyDescent="0.25">
      <c r="H43" s="13"/>
      <c r="I43" s="13"/>
      <c r="L43" s="8"/>
    </row>
    <row r="44" spans="8:12" x14ac:dyDescent="0.25">
      <c r="H44" s="13"/>
      <c r="I44" s="13"/>
      <c r="L44" s="8"/>
    </row>
    <row r="45" spans="8:12" x14ac:dyDescent="0.25">
      <c r="H45" s="13"/>
      <c r="I45" s="13"/>
      <c r="L45" s="8"/>
    </row>
    <row r="46" spans="8:12" x14ac:dyDescent="0.25">
      <c r="H46" s="13"/>
      <c r="I46" s="13"/>
      <c r="L46" s="8"/>
    </row>
    <row r="47" spans="8:12" x14ac:dyDescent="0.25">
      <c r="H47" s="13"/>
      <c r="I47" s="13"/>
      <c r="L47" s="8"/>
    </row>
    <row r="48" spans="8:12" x14ac:dyDescent="0.25">
      <c r="H48" s="13"/>
      <c r="I48" s="13"/>
      <c r="L48" s="8"/>
    </row>
    <row r="49" spans="8:12" x14ac:dyDescent="0.25">
      <c r="H49" s="13"/>
      <c r="I49" s="13"/>
      <c r="L49" s="8"/>
    </row>
    <row r="50" spans="8:12" x14ac:dyDescent="0.25">
      <c r="H50" s="13"/>
      <c r="I50" s="13"/>
      <c r="L50" s="8"/>
    </row>
    <row r="51" spans="8:12" x14ac:dyDescent="0.25">
      <c r="H51" s="13"/>
      <c r="I51" s="13"/>
      <c r="L51" s="8"/>
    </row>
    <row r="52" spans="8:12" x14ac:dyDescent="0.25">
      <c r="H52" s="13"/>
      <c r="I52" s="13"/>
      <c r="L52" s="8"/>
    </row>
    <row r="53" spans="8:12" x14ac:dyDescent="0.25">
      <c r="H53" s="13"/>
      <c r="I53" s="13"/>
      <c r="L53" s="8"/>
    </row>
    <row r="54" spans="8:12" x14ac:dyDescent="0.25">
      <c r="H54" s="13"/>
      <c r="I54" s="13"/>
      <c r="L54" s="8"/>
    </row>
    <row r="55" spans="8:12" x14ac:dyDescent="0.25">
      <c r="H55" s="13"/>
      <c r="I55" s="13"/>
      <c r="L55" s="8"/>
    </row>
    <row r="56" spans="8:12" x14ac:dyDescent="0.25">
      <c r="H56" s="13"/>
      <c r="I56" s="13"/>
      <c r="L56" s="8"/>
    </row>
    <row r="57" spans="8:12" x14ac:dyDescent="0.25">
      <c r="H57" s="13"/>
      <c r="I57" s="13"/>
      <c r="L57" s="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G4" sqref="G4:G28"/>
    </sheetView>
  </sheetViews>
  <sheetFormatPr defaultRowHeight="15" x14ac:dyDescent="0.25"/>
  <cols>
    <col min="1" max="1" width="17.42578125" bestFit="1" customWidth="1"/>
    <col min="2" max="3" width="5.85546875" customWidth="1"/>
    <col min="4" max="5" width="22" bestFit="1" customWidth="1"/>
    <col min="6" max="6" width="5.28515625" bestFit="1" customWidth="1"/>
    <col min="7" max="7" width="5.28515625" customWidth="1"/>
    <col min="8" max="8" width="11.85546875" customWidth="1"/>
    <col min="10" max="10" width="10.5703125" bestFit="1" customWidth="1"/>
    <col min="12" max="12" width="10.7109375" customWidth="1"/>
  </cols>
  <sheetData>
    <row r="1" spans="1:13" x14ac:dyDescent="0.25">
      <c r="H1" t="s">
        <v>61</v>
      </c>
    </row>
    <row r="3" spans="1:13" x14ac:dyDescent="0.25">
      <c r="A3" t="s">
        <v>45</v>
      </c>
      <c r="B3">
        <f>SEARCH("courier_id",$H$1)</f>
        <v>3</v>
      </c>
      <c r="D3" t="str">
        <f>MID($H$1,B3+12,3)</f>
        <v>107</v>
      </c>
      <c r="F3" t="s">
        <v>46</v>
      </c>
      <c r="G3" t="s">
        <v>66</v>
      </c>
      <c r="H3" t="s">
        <v>44</v>
      </c>
      <c r="I3" t="s">
        <v>43</v>
      </c>
      <c r="J3" t="s">
        <v>42</v>
      </c>
      <c r="K3" t="s">
        <v>41</v>
      </c>
      <c r="L3" t="s">
        <v>40</v>
      </c>
      <c r="M3" t="s">
        <v>39</v>
      </c>
    </row>
    <row r="4" spans="1:13" x14ac:dyDescent="0.25">
      <c r="A4" t="s">
        <v>38</v>
      </c>
      <c r="B4">
        <f>SEARCH("starts_at",$H$1)</f>
        <v>30</v>
      </c>
      <c r="C4">
        <f>SEARCH("ends_at",$H$1)</f>
        <v>776</v>
      </c>
      <c r="D4" t="str">
        <f>MID($H$1,B4+12,22)</f>
        <v>2017-08-13T00:00:00+00</v>
      </c>
      <c r="E4" t="str">
        <f>MID($H$1,C4+10,22)</f>
        <v>2017-08-13T00:00:00+00</v>
      </c>
      <c r="F4" t="str">
        <f>MID($H$1,B4+6+SEARCH("type",MID($H$1,B4,1000)),4)</f>
        <v>pick</v>
      </c>
      <c r="G4">
        <f>IF(F4="pick",I4-H4)*24</f>
        <v>0</v>
      </c>
      <c r="H4" s="13">
        <f>TIME(MID(D4,12,2)+8,MID(D4,15,2),MID(D4,18,2))</f>
        <v>0.33333333333333331</v>
      </c>
      <c r="I4" s="13">
        <f>TIME(MID(E4,12,2)+8,MID(E4,15,2),MID(E4,18,2))</f>
        <v>0.33333333333333331</v>
      </c>
      <c r="J4">
        <f>MID($H$1,B4+4+SEARCH("lat",MID($H$1,B4,1000)),7)*1</f>
        <v>14.289300000000001</v>
      </c>
      <c r="K4">
        <f>MID($H$1,B4+4+SEARCH("lng",MID($H$1,B4,1000)),7)*1</f>
        <v>121.08</v>
      </c>
      <c r="L4" s="14">
        <v>29</v>
      </c>
      <c r="M4" s="14">
        <v>60</v>
      </c>
    </row>
    <row r="5" spans="1:13" x14ac:dyDescent="0.25">
      <c r="A5" t="s">
        <v>37</v>
      </c>
      <c r="B5">
        <f>C4-1+SEARCH("starts_at",MID($H$1,C4,1000))</f>
        <v>831</v>
      </c>
      <c r="C5">
        <f>B5-1+SEARCH("ends_at",MID($H$1,B5,1000))</f>
        <v>929</v>
      </c>
      <c r="D5" t="str">
        <f>MID($H$1,B5+12,22)</f>
        <v>2017-08-13T00:38:24+00</v>
      </c>
      <c r="E5" t="str">
        <f>MID($H$1,C5+10,22)</f>
        <v>2017-08-13T01:10:00+00</v>
      </c>
      <c r="F5" t="str">
        <f t="shared" ref="F5:F31" si="0">MID($H$1,B5+6+SEARCH("type",MID($H$1,B5,1000)),4)</f>
        <v>deli</v>
      </c>
      <c r="G5">
        <f t="shared" ref="G5:G28" si="1">IF(F5="pick",I5-H5)*24</f>
        <v>0</v>
      </c>
      <c r="H5" s="13">
        <f>TIME(MID(D5,12,2)+8,MID(D5,15,2),MID(D5,18,2))</f>
        <v>0.36000000000000004</v>
      </c>
      <c r="I5" s="13">
        <f>TIME(MID(E5,12,2)+8,MID(E5,15,2),MID(E5,18,2))</f>
        <v>0.38194444444444442</v>
      </c>
      <c r="J5">
        <f>MID($H$1,B5+4+SEARCH("lat",MID($H$1,B5,1000)),7)*1</f>
        <v>14.530099999999999</v>
      </c>
      <c r="K5">
        <f>MID($H$1,B5+4+SEARCH("lng",MID($H$1,B5,1000)),7)*1</f>
        <v>121.05</v>
      </c>
      <c r="L5" s="8">
        <f>(H5-I4)*24*60</f>
        <v>38.400000000000091</v>
      </c>
      <c r="M5">
        <v>20</v>
      </c>
    </row>
    <row r="6" spans="1:13" x14ac:dyDescent="0.25">
      <c r="A6" t="s">
        <v>36</v>
      </c>
      <c r="B6">
        <f>C5-1+SEARCH("starts_at",MID($H$1,C5,1000))</f>
        <v>985</v>
      </c>
      <c r="C6">
        <f>B6-1+SEARCH("ends_at",MID($H$1,B6,1000))</f>
        <v>1084</v>
      </c>
      <c r="D6" t="str">
        <f>MID($H$1,B6+12,22)</f>
        <v>2017-08-13T01:38:40+00</v>
      </c>
      <c r="E6" t="str">
        <f>MID($H$1,C6+10,22)</f>
        <v>2017-08-13T01:48:40+00</v>
      </c>
      <c r="F6" t="str">
        <f t="shared" si="0"/>
        <v>deli</v>
      </c>
      <c r="G6">
        <f t="shared" si="1"/>
        <v>0</v>
      </c>
      <c r="H6" s="13">
        <f>TIME(MID(D6,12,2)+8,MID(D6,15,2),MID(D6,18,2))</f>
        <v>0.40185185185185185</v>
      </c>
      <c r="I6" s="13">
        <f>TIME(MID(E6,12,2)+8,MID(E6,15,2),MID(E6,18,2))</f>
        <v>0.40879629629629632</v>
      </c>
      <c r="J6">
        <f>MID($H$1,B6+4+SEARCH("lat",MID($H$1,B6,1000)),7)*1</f>
        <v>14.569599999999999</v>
      </c>
      <c r="K6">
        <f>MID($H$1,B6+4+SEARCH("lng",MID($H$1,B6,1000)),7)*1</f>
        <v>121.068</v>
      </c>
      <c r="L6" s="8">
        <f>(H6-I5)*24*60</f>
        <v>28.6666666666667</v>
      </c>
      <c r="M6">
        <f>(I6-H6)*24*60</f>
        <v>10.000000000000044</v>
      </c>
    </row>
    <row r="7" spans="1:13" x14ac:dyDescent="0.25">
      <c r="A7" t="s">
        <v>35</v>
      </c>
      <c r="B7">
        <f>C6-1+SEARCH("starts_at",MID($H$1,C6,1000))</f>
        <v>1140</v>
      </c>
      <c r="C7">
        <f>B7-1+SEARCH("ends_at",MID($H$1,B7,1000))</f>
        <v>1236</v>
      </c>
      <c r="D7" t="str">
        <f>MID($H$1,B7+12,22)</f>
        <v>2017-08-13T01:55:42+00</v>
      </c>
      <c r="E7" t="str">
        <f>MID($H$1,C7+10,22)</f>
        <v>2017-08-13T02:05:42+00</v>
      </c>
      <c r="F7" t="str">
        <f t="shared" si="0"/>
        <v>pick</v>
      </c>
      <c r="G7">
        <f t="shared" si="1"/>
        <v>0.16666666666666741</v>
      </c>
      <c r="H7" s="13">
        <f>TIME(MID(D7,12,2)+8,MID(D7,15,2),MID(D7,18,2))</f>
        <v>0.41368055555555555</v>
      </c>
      <c r="I7" s="13">
        <f>TIME(MID(E7,12,2)+8,MID(E7,15,2),MID(E7,18,2))</f>
        <v>0.42062500000000003</v>
      </c>
      <c r="J7">
        <f>MID($H$1,B7+4+SEARCH("lat",MID($H$1,B7,1000)),7)*1</f>
        <v>14.567500000000001</v>
      </c>
      <c r="K7">
        <f>MID($H$1,B7+4+SEARCH("lng",MID($H$1,B7,1000)),7)*1</f>
        <v>121.071</v>
      </c>
      <c r="L7" s="8">
        <f>(H7-I6)*24*60</f>
        <v>7.033333333333287</v>
      </c>
      <c r="M7">
        <f>(I7-H7)*24*60</f>
        <v>10.000000000000044</v>
      </c>
    </row>
    <row r="8" spans="1:13" x14ac:dyDescent="0.25">
      <c r="A8" t="s">
        <v>34</v>
      </c>
      <c r="B8">
        <f>C7-1+SEARCH("starts_at",MID($H$1,C7,1000))</f>
        <v>1291</v>
      </c>
      <c r="C8">
        <f>B8-1+SEARCH("ends_at",MID($H$1,B8,1000))</f>
        <v>1386</v>
      </c>
      <c r="D8" t="str">
        <f>MID($H$1,B8+12,22)</f>
        <v>2017-08-13T02:09:54+00</v>
      </c>
      <c r="E8" t="str">
        <f>MID($H$1,C8+10,22)</f>
        <v>2017-08-13T02:19:54+00</v>
      </c>
      <c r="F8" t="str">
        <f t="shared" si="0"/>
        <v>deli</v>
      </c>
      <c r="G8">
        <f t="shared" si="1"/>
        <v>0</v>
      </c>
      <c r="H8" s="13">
        <f>TIME(MID(D8,12,2)+8,MID(D8,15,2),MID(D8,18,2))</f>
        <v>0.42354166666666665</v>
      </c>
      <c r="I8" s="13">
        <f>TIME(MID(E8,12,2)+8,MID(E8,15,2),MID(E8,18,2))</f>
        <v>0.43048611111111112</v>
      </c>
      <c r="J8">
        <f>MID($H$1,B8+4+SEARCH("lat",MID($H$1,B8,1000)),7)*1</f>
        <v>14.5733</v>
      </c>
      <c r="K8">
        <f>MID($H$1,B8+4+SEARCH("lng",MID($H$1,B8,1000)),7)*1</f>
        <v>121.072</v>
      </c>
      <c r="L8" s="8">
        <f>(H8-I7)*24*60</f>
        <v>4.1999999999999371</v>
      </c>
      <c r="M8">
        <f>(I8-H8)*24*60</f>
        <v>10.000000000000044</v>
      </c>
    </row>
    <row r="9" spans="1:13" x14ac:dyDescent="0.25">
      <c r="A9" t="s">
        <v>33</v>
      </c>
      <c r="B9">
        <f>C8-1+SEARCH("starts_at",MID($H$1,C8,1000))</f>
        <v>1439</v>
      </c>
      <c r="C9">
        <f>B9-1+SEARCH("ends_at",MID($H$1,B9,1000))</f>
        <v>1537</v>
      </c>
      <c r="D9" t="str">
        <f>MID($H$1,B9+12,22)</f>
        <v>2017-08-13T02:29:33+00</v>
      </c>
      <c r="E9" t="str">
        <f>MID($H$1,C9+10,22)</f>
        <v>2017-08-13T02:44:33+00</v>
      </c>
      <c r="F9" t="str">
        <f t="shared" si="0"/>
        <v>deli</v>
      </c>
      <c r="G9">
        <f t="shared" si="1"/>
        <v>0</v>
      </c>
      <c r="H9" s="13">
        <f>TIME(MID(D9,12,2)+8,MID(D9,15,2),MID(D9,18,2))</f>
        <v>0.43718750000000001</v>
      </c>
      <c r="I9" s="13">
        <f>TIME(MID(E9,12,2)+8,MID(E9,15,2),MID(E9,18,2))</f>
        <v>0.44760416666666664</v>
      </c>
      <c r="J9">
        <f>MID($H$1,B9+4+SEARCH("lat",MID($H$1,B9,1000)),7)*1</f>
        <v>14.584300000000001</v>
      </c>
      <c r="K9">
        <f>MID($H$1,B9+4+SEARCH("lng",MID($H$1,B9,1000)),7)*1</f>
        <v>121.075</v>
      </c>
      <c r="L9" s="8">
        <f>(H9-I8)*24*60</f>
        <v>9.6499999999999897</v>
      </c>
      <c r="M9">
        <f>(I9-H9)*24*60</f>
        <v>14.999999999999947</v>
      </c>
    </row>
    <row r="10" spans="1:13" x14ac:dyDescent="0.25">
      <c r="B10">
        <f>C9-1+SEARCH("starts_at",MID($H$1,C9,1000))</f>
        <v>1593</v>
      </c>
      <c r="C10">
        <f>B10-1+SEARCH("ends_at",MID($H$1,B10,1000))</f>
        <v>1692</v>
      </c>
      <c r="D10" t="str">
        <f>MID($H$1,B10+12,22)</f>
        <v>2017-08-13T02:55:07+00</v>
      </c>
      <c r="E10" t="str">
        <f>MID($H$1,C10+10,22)</f>
        <v>2017-08-13T03:05:07+00</v>
      </c>
      <c r="F10" t="str">
        <f t="shared" si="0"/>
        <v>deli</v>
      </c>
      <c r="G10">
        <f t="shared" si="1"/>
        <v>0</v>
      </c>
      <c r="H10" s="13">
        <f>TIME(MID(D10,12,2)+8,MID(D10,15,2),MID(D10,18,2))</f>
        <v>0.45494212962962965</v>
      </c>
      <c r="I10" s="13">
        <f>TIME(MID(E10,12,2)+8,MID(E10,15,2),MID(E10,18,2))</f>
        <v>0.46188657407407407</v>
      </c>
      <c r="J10">
        <f>MID($H$1,B10+4+SEARCH("lat",MID($H$1,B10,1000)),7)*1</f>
        <v>14.5877</v>
      </c>
      <c r="K10">
        <f>MID($H$1,B10+4+SEARCH("lng",MID($H$1,B10,1000)),7)*1</f>
        <v>121.08799999999999</v>
      </c>
      <c r="L10" s="8">
        <f>(H10-I9)*24*60</f>
        <v>10.566666666666746</v>
      </c>
      <c r="M10">
        <f>(I10-H10)*24*60</f>
        <v>9.9999999999999645</v>
      </c>
    </row>
    <row r="11" spans="1:13" x14ac:dyDescent="0.25">
      <c r="B11">
        <f>C10-1+SEARCH("starts_at",MID($H$1,C10,1000))</f>
        <v>1748</v>
      </c>
      <c r="C11">
        <f>B11-1+SEARCH("ends_at",MID($H$1,B11,1000))</f>
        <v>1847</v>
      </c>
      <c r="D11" t="str">
        <f>MID($H$1,B11+12,22)</f>
        <v>2017-08-13T03:11:32+00</v>
      </c>
      <c r="E11" t="str">
        <f>MID($H$1,C11+10,22)</f>
        <v>2017-08-13T03:21:32+00</v>
      </c>
      <c r="F11" t="str">
        <f t="shared" si="0"/>
        <v>deli</v>
      </c>
      <c r="G11">
        <f t="shared" si="1"/>
        <v>0</v>
      </c>
      <c r="H11" s="13">
        <f>TIME(MID(D11,12,2)+8,MID(D11,15,2),MID(D11,18,2))</f>
        <v>0.46634259259259259</v>
      </c>
      <c r="I11" s="13">
        <f>TIME(MID(E11,12,2)+8,MID(E11,15,2),MID(E11,18,2))</f>
        <v>0.47328703703703701</v>
      </c>
      <c r="J11">
        <f>MID($H$1,B11+4+SEARCH("lat",MID($H$1,B11,1000)),7)*1</f>
        <v>14.5908</v>
      </c>
      <c r="K11">
        <f>MID($H$1,B11+4+SEARCH("lng",MID($H$1,B11,1000)),7)*1</f>
        <v>121.084</v>
      </c>
      <c r="L11" s="8">
        <f>(H11-I10)*24*60</f>
        <v>6.4166666666666572</v>
      </c>
      <c r="M11">
        <f>(I11-H11)*24*60</f>
        <v>9.9999999999999645</v>
      </c>
    </row>
    <row r="12" spans="1:13" x14ac:dyDescent="0.25">
      <c r="B12">
        <f>C11-1+SEARCH("starts_at",MID($H$1,C11,1000))</f>
        <v>1903</v>
      </c>
      <c r="C12">
        <f>B12-1+SEARCH("ends_at",MID($H$1,B12,1000))</f>
        <v>2002</v>
      </c>
      <c r="D12" t="str">
        <f>MID($H$1,B12+12,22)</f>
        <v>2017-08-13T03:22:55+00</v>
      </c>
      <c r="E12" t="str">
        <f>MID($H$1,C12+10,22)</f>
        <v>2017-08-13T03:32:55+00</v>
      </c>
      <c r="F12" t="str">
        <f t="shared" si="0"/>
        <v>deli</v>
      </c>
      <c r="G12">
        <f t="shared" si="1"/>
        <v>0</v>
      </c>
      <c r="H12" s="13">
        <f>TIME(MID(D12,12,2)+8,MID(D12,15,2),MID(D12,18,2))</f>
        <v>0.47424768518518517</v>
      </c>
      <c r="I12" s="13">
        <f>TIME(MID(E12,12,2)+8,MID(E12,15,2),MID(E12,18,2))</f>
        <v>0.48119212962962959</v>
      </c>
      <c r="J12">
        <f>MID($H$1,B12+4+SEARCH("lat",MID($H$1,B12,1000)),7)*1</f>
        <v>14.5901</v>
      </c>
      <c r="K12">
        <f>MID($H$1,B12+4+SEARCH("lng",MID($H$1,B12,1000)),7)*1</f>
        <v>121.087</v>
      </c>
      <c r="L12" s="8">
        <f>(H12-I11)*24*60</f>
        <v>1.3833333333333631</v>
      </c>
      <c r="M12">
        <f>(I12-H12)*24*60</f>
        <v>9.9999999999999645</v>
      </c>
    </row>
    <row r="13" spans="1:13" x14ac:dyDescent="0.25">
      <c r="B13">
        <f>C12-1+SEARCH("starts_at",MID($H$1,C12,1000))</f>
        <v>2057</v>
      </c>
      <c r="C13">
        <f>B13-1+SEARCH("ends_at",MID($H$1,B13,1000))</f>
        <v>2156</v>
      </c>
      <c r="D13" t="str">
        <f>MID($H$1,B13+12,22)</f>
        <v>2017-08-13T03:44:55+00</v>
      </c>
      <c r="E13" t="str">
        <f>MID($H$1,C13+10,22)</f>
        <v>2017-08-13T03:59:55+00</v>
      </c>
      <c r="F13" t="str">
        <f t="shared" si="0"/>
        <v>deli</v>
      </c>
      <c r="G13">
        <f t="shared" si="1"/>
        <v>0</v>
      </c>
      <c r="H13" s="13">
        <f>TIME(MID(D13,12,2)+8,MID(D13,15,2),MID(D13,18,2))</f>
        <v>0.48952546296296301</v>
      </c>
      <c r="I13" s="13">
        <f>TIME(MID(E13,12,2)+8,MID(E13,15,2),MID(E13,18,2))</f>
        <v>0.49994212962962964</v>
      </c>
      <c r="J13">
        <f>MID($H$1,B13+4+SEARCH("lat",MID($H$1,B13,1000)),7)*1</f>
        <v>14.5982</v>
      </c>
      <c r="K13">
        <f>MID($H$1,B13+4+SEARCH("lng",MID($H$1,B13,1000)),7)*1</f>
        <v>121.09699999999999</v>
      </c>
      <c r="L13" s="8">
        <f>(H13-I12)*24*60</f>
        <v>12.000000000000117</v>
      </c>
      <c r="M13">
        <f>(I13-H13)*24*60</f>
        <v>14.999999999999947</v>
      </c>
    </row>
    <row r="14" spans="1:13" x14ac:dyDescent="0.25">
      <c r="B14">
        <f>C13-1+SEARCH("starts_at",MID($H$1,C13,1000))</f>
        <v>2211</v>
      </c>
      <c r="C14">
        <f>B14-1+SEARCH("ends_at",MID($H$1,B14,1000))</f>
        <v>2309</v>
      </c>
      <c r="D14" t="str">
        <f>MID($H$1,B14+12,22)</f>
        <v>2017-08-13T04:06:02+00</v>
      </c>
      <c r="E14" t="str">
        <f>MID($H$1,C14+10,22)</f>
        <v>2017-08-13T04:16:02+00</v>
      </c>
      <c r="F14" t="str">
        <f t="shared" si="0"/>
        <v>deli</v>
      </c>
      <c r="G14">
        <f t="shared" si="1"/>
        <v>0</v>
      </c>
      <c r="H14" s="13">
        <f>TIME(MID(D14,12,2)+8,MID(D14,15,2),MID(D14,18,2))</f>
        <v>0.50418981481481484</v>
      </c>
      <c r="I14" s="13">
        <f>TIME(MID(E14,12,2)+8,MID(E14,15,2),MID(E14,18,2))</f>
        <v>0.51113425925925926</v>
      </c>
      <c r="J14">
        <f>MID($H$1,B14+4+SEARCH("lat",MID($H$1,B14,1000)),7)*1</f>
        <v>14.603899999999999</v>
      </c>
      <c r="K14">
        <f>MID($H$1,B14+4+SEARCH("lng",MID($H$1,B14,1000)),7)*1</f>
        <v>121.09099999999999</v>
      </c>
      <c r="L14" s="8">
        <f>(H14-I13)*24*60</f>
        <v>6.1166666666666902</v>
      </c>
      <c r="M14">
        <f>(I14-H14)*24*60</f>
        <v>9.9999999999999645</v>
      </c>
    </row>
    <row r="15" spans="1:13" x14ac:dyDescent="0.25">
      <c r="B15">
        <f>C14-1+SEARCH("starts_at",MID($H$1,C14,1000))</f>
        <v>2365</v>
      </c>
      <c r="C15">
        <f>B15-1+SEARCH("ends_at",MID($H$1,B15,1000))</f>
        <v>2464</v>
      </c>
      <c r="D15" t="str">
        <f>MID($H$1,B15+12,22)</f>
        <v>2017-08-13T04:18:55+00</v>
      </c>
      <c r="E15" t="str">
        <f>MID($H$1,C15+10,22)</f>
        <v>2017-08-13T04:28:55+00</v>
      </c>
      <c r="F15" t="str">
        <f t="shared" si="0"/>
        <v>deli</v>
      </c>
      <c r="G15">
        <f t="shared" si="1"/>
        <v>0</v>
      </c>
      <c r="H15" s="13">
        <f>TIME(MID(D15,12,2)+8,MID(D15,15,2),MID(D15,18,2))</f>
        <v>0.51313657407407409</v>
      </c>
      <c r="I15" s="13">
        <f>TIME(MID(E15,12,2)+8,MID(E15,15,2),MID(E15,18,2))</f>
        <v>0.52008101851851851</v>
      </c>
      <c r="J15">
        <f>MID($H$1,B15+4+SEARCH("lat",MID($H$1,B15,1000)),7)*1</f>
        <v>14.603</v>
      </c>
      <c r="K15">
        <f>MID($H$1,B15+4+SEARCH("lng",MID($H$1,B15,1000)),7)*1</f>
        <v>121.08799999999999</v>
      </c>
      <c r="L15" s="8">
        <f>(H15-I14)*24*60</f>
        <v>2.8833333333333577</v>
      </c>
      <c r="M15">
        <f>(I15-H15)*24*60</f>
        <v>9.9999999999999645</v>
      </c>
    </row>
    <row r="16" spans="1:13" x14ac:dyDescent="0.25">
      <c r="B16">
        <f>C15-1+SEARCH("starts_at",MID($H$1,C15,1000))</f>
        <v>2520</v>
      </c>
      <c r="C16">
        <f>B16-1+SEARCH("ends_at",MID($H$1,B16,1000))</f>
        <v>2619</v>
      </c>
      <c r="D16" t="str">
        <f>MID($H$1,B16+12,22)</f>
        <v>2017-08-13T04:48:35+00</v>
      </c>
      <c r="E16" t="str">
        <f>MID($H$1,C16+10,22)</f>
        <v>2017-08-13T04:58:35+00</v>
      </c>
      <c r="F16" t="str">
        <f t="shared" si="0"/>
        <v>deli</v>
      </c>
      <c r="G16">
        <f t="shared" si="1"/>
        <v>0</v>
      </c>
      <c r="H16" s="13">
        <f>TIME(MID(D16,12,2)+8,MID(D16,15,2),MID(D16,18,2))</f>
        <v>0.53373842592592591</v>
      </c>
      <c r="I16" s="13">
        <f>TIME(MID(E16,12,2)+8,MID(E16,15,2),MID(E16,18,2))</f>
        <v>0.54068287037037044</v>
      </c>
      <c r="J16">
        <f>MID($H$1,B16+4+SEARCH("lat",MID($H$1,B16,1000)),7)*1</f>
        <v>14.6167</v>
      </c>
      <c r="K16">
        <f>MID($H$1,B16+4+SEARCH("lng",MID($H$1,B16,1000)),7)*1</f>
        <v>121.117</v>
      </c>
      <c r="L16" s="8">
        <f>(H16-I15)*24*60</f>
        <v>19.66666666666665</v>
      </c>
      <c r="M16">
        <f>(I16-H16)*24*60</f>
        <v>10.000000000000124</v>
      </c>
    </row>
    <row r="17" spans="2:13" x14ac:dyDescent="0.25">
      <c r="B17">
        <f>C16-1+SEARCH("starts_at",MID($H$1,C16,1000))</f>
        <v>2675</v>
      </c>
      <c r="C17">
        <f>B17-1+SEARCH("ends_at",MID($H$1,B17,1000))</f>
        <v>2774</v>
      </c>
      <c r="D17" t="str">
        <f>MID($H$1,B17+12,22)</f>
        <v>2017-08-13T05:14:33+00</v>
      </c>
      <c r="E17" t="str">
        <f>MID($H$1,C17+10,22)</f>
        <v>2017-08-13T05:24:33+00</v>
      </c>
      <c r="F17" t="str">
        <f t="shared" si="0"/>
        <v>deli</v>
      </c>
      <c r="G17">
        <f t="shared" si="1"/>
        <v>0</v>
      </c>
      <c r="H17" s="13">
        <f>TIME(MID(D17,12,2)+8,MID(D17,15,2),MID(D17,18,2))</f>
        <v>0.55177083333333332</v>
      </c>
      <c r="I17" s="13">
        <f>TIME(MID(E17,12,2)+8,MID(E17,15,2),MID(E17,18,2))</f>
        <v>0.55871527777777785</v>
      </c>
      <c r="J17">
        <f>MID($H$1,B17+4+SEARCH("lat",MID($H$1,B17,1000)),7)*1</f>
        <v>14.6248</v>
      </c>
      <c r="K17">
        <f>MID($H$1,B17+4+SEARCH("lng",MID($H$1,B17,1000)),7)*1</f>
        <v>121.102</v>
      </c>
      <c r="L17" s="8">
        <f>(H17-I16)*24*60</f>
        <v>15.966666666666551</v>
      </c>
      <c r="M17">
        <f>(I17-H17)*24*60</f>
        <v>10.000000000000124</v>
      </c>
    </row>
    <row r="18" spans="2:13" x14ac:dyDescent="0.25">
      <c r="B18">
        <f>C17-1+SEARCH("starts_at",MID($H$1,C17,1000))</f>
        <v>2830</v>
      </c>
      <c r="C18">
        <f>B18-1+SEARCH("ends_at",MID($H$1,B18,1000))</f>
        <v>2929</v>
      </c>
      <c r="D18" t="str">
        <f>MID($H$1,B18+12,22)</f>
        <v>2017-08-13T05:27:44+00</v>
      </c>
      <c r="E18" t="str">
        <f>MID($H$1,C18+10,22)</f>
        <v>2017-08-13T05:37:44+00</v>
      </c>
      <c r="F18" t="str">
        <f t="shared" si="0"/>
        <v>deli</v>
      </c>
      <c r="G18">
        <f t="shared" si="1"/>
        <v>0</v>
      </c>
      <c r="H18" s="13">
        <f>TIME(MID(D18,12,2)+8,MID(D18,15,2),MID(D18,18,2))</f>
        <v>0.56092592592592594</v>
      </c>
      <c r="I18" s="13">
        <f>TIME(MID(E18,12,2)+8,MID(E18,15,2),MID(E18,18,2))</f>
        <v>0.56787037037037036</v>
      </c>
      <c r="J18">
        <f>MID($H$1,B18+4+SEARCH("lat",MID($H$1,B18,1000)),7)*1</f>
        <v>14.6271</v>
      </c>
      <c r="K18">
        <f>MID($H$1,B18+4+SEARCH("lng",MID($H$1,B18,1000)),7)*1</f>
        <v>121.10599999999999</v>
      </c>
      <c r="L18" s="8">
        <f>(H18-I17)*24*60</f>
        <v>3.1833333333332448</v>
      </c>
      <c r="M18">
        <f>(I18-H18)*24*60</f>
        <v>9.9999999999999645</v>
      </c>
    </row>
    <row r="19" spans="2:13" x14ac:dyDescent="0.25">
      <c r="B19">
        <f>C18-1+SEARCH("starts_at",MID($H$1,C18,1000))</f>
        <v>2985</v>
      </c>
      <c r="C19">
        <f>B19-1+SEARCH("ends_at",MID($H$1,B19,1000))</f>
        <v>3084</v>
      </c>
      <c r="D19" t="str">
        <f>MID($H$1,B19+12,22)</f>
        <v>2017-08-13T05:48:25+00</v>
      </c>
      <c r="E19" t="str">
        <f>MID($H$1,C19+10,22)</f>
        <v>2017-08-13T06:13:25+00</v>
      </c>
      <c r="F19" t="str">
        <f t="shared" si="0"/>
        <v>deli</v>
      </c>
      <c r="G19">
        <f t="shared" si="1"/>
        <v>0</v>
      </c>
      <c r="H19" s="13">
        <f>TIME(MID(D19,12,2)+8,MID(D19,15,2),MID(D19,18,2))</f>
        <v>0.57528935185185182</v>
      </c>
      <c r="I19" s="13">
        <f>TIME(MID(E19,12,2)+8,MID(E19,15,2),MID(E19,18,2))</f>
        <v>0.59265046296296298</v>
      </c>
      <c r="J19">
        <f>MID($H$1,B19+4+SEARCH("lat",MID($H$1,B19,1000)),7)*1</f>
        <v>14.6424</v>
      </c>
      <c r="K19">
        <f>MID($H$1,B19+4+SEARCH("lng",MID($H$1,B19,1000)),7)*1</f>
        <v>121.10899999999999</v>
      </c>
      <c r="L19" s="8">
        <f>(H19-I18)*24*60</f>
        <v>10.683333333333298</v>
      </c>
      <c r="M19">
        <f>(I19-H19)*24*60</f>
        <v>25.000000000000071</v>
      </c>
    </row>
    <row r="20" spans="2:13" x14ac:dyDescent="0.25">
      <c r="B20">
        <f>C19-1+SEARCH("starts_at",MID($H$1,C19,1000))</f>
        <v>3140</v>
      </c>
      <c r="C20">
        <f>B20-1+SEARCH("ends_at",MID($H$1,B20,1000))</f>
        <v>3239</v>
      </c>
      <c r="D20" t="str">
        <f>MID($H$1,B20+12,22)</f>
        <v>2017-08-13T06:18:05+00</v>
      </c>
      <c r="E20" t="str">
        <f>MID($H$1,C20+10,22)</f>
        <v>2017-08-13T06:38:05+00</v>
      </c>
      <c r="F20" t="str">
        <f t="shared" si="0"/>
        <v>deli</v>
      </c>
      <c r="G20">
        <f t="shared" si="1"/>
        <v>0</v>
      </c>
      <c r="H20" s="13">
        <f>TIME(MID(D20,12,2)+8,MID(D20,15,2),MID(D20,18,2))</f>
        <v>0.59589120370370374</v>
      </c>
      <c r="I20" s="13">
        <f>TIME(MID(E20,12,2)+8,MID(E20,15,2),MID(E20,18,2))</f>
        <v>0.60978009259259258</v>
      </c>
      <c r="J20">
        <f>MID($H$1,B20+4+SEARCH("lat",MID($H$1,B20,1000)),7)*1</f>
        <v>14.6448</v>
      </c>
      <c r="K20">
        <f>MID($H$1,B20+4+SEARCH("lng",MID($H$1,B20,1000)),7)*1</f>
        <v>121.12</v>
      </c>
      <c r="L20" s="8">
        <f>(H20-I19)*24*60</f>
        <v>4.6666666666667034</v>
      </c>
      <c r="M20">
        <f>(I20-H20)*24*60</f>
        <v>19.999999999999929</v>
      </c>
    </row>
    <row r="21" spans="2:13" x14ac:dyDescent="0.25">
      <c r="B21">
        <f>C20-1+SEARCH("starts_at",MID($H$1,C20,1000))</f>
        <v>3295</v>
      </c>
      <c r="C21">
        <f>B21-1+SEARCH("ends_at",MID($H$1,B21,1000))</f>
        <v>3394</v>
      </c>
      <c r="D21" t="str">
        <f>MID($H$1,B21+12,22)</f>
        <v>2017-08-13T06:41:49+00</v>
      </c>
      <c r="E21" t="str">
        <f>MID($H$1,C21+10,22)</f>
        <v>2017-08-13T06:51:49+00</v>
      </c>
      <c r="F21" t="str">
        <f t="shared" si="0"/>
        <v>deli</v>
      </c>
      <c r="G21">
        <f t="shared" si="1"/>
        <v>0</v>
      </c>
      <c r="H21" s="13">
        <f>TIME(MID(D21,12,2)+8,MID(D21,15,2),MID(D21,18,2))</f>
        <v>0.61237268518518517</v>
      </c>
      <c r="I21" s="13">
        <f>TIME(MID(E21,12,2)+8,MID(E21,15,2),MID(E21,18,2))</f>
        <v>0.6193171296296297</v>
      </c>
      <c r="J21">
        <f>MID($H$1,B21+4+SEARCH("lat",MID($H$1,B21,1000)),7)*1</f>
        <v>14.6486</v>
      </c>
      <c r="K21">
        <f>MID($H$1,B21+4+SEARCH("lng",MID($H$1,B21,1000)),7)*1</f>
        <v>121.11199999999999</v>
      </c>
      <c r="L21" s="8">
        <f>(H21-I20)*24*60</f>
        <v>3.7333333333333307</v>
      </c>
      <c r="M21">
        <f>(I21-H21)*24*60</f>
        <v>10.000000000000124</v>
      </c>
    </row>
    <row r="22" spans="2:13" x14ac:dyDescent="0.25">
      <c r="B22">
        <f>C21-1+SEARCH("starts_at",MID($H$1,C21,1000))</f>
        <v>3450</v>
      </c>
      <c r="C22">
        <f>B22-1+SEARCH("ends_at",MID($H$1,B22,1000))</f>
        <v>3549</v>
      </c>
      <c r="D22" t="str">
        <f>MID($H$1,B22+12,22)</f>
        <v>2017-08-13T06:59:11+00</v>
      </c>
      <c r="E22" t="str">
        <f>MID($H$1,C22+10,22)</f>
        <v>2017-08-13T07:14:11+00</v>
      </c>
      <c r="F22" t="str">
        <f t="shared" si="0"/>
        <v>deli</v>
      </c>
      <c r="G22">
        <f t="shared" si="1"/>
        <v>0</v>
      </c>
      <c r="H22" s="13">
        <f>TIME(MID(D22,12,2)+8,MID(D22,15,2),MID(D22,18,2))</f>
        <v>0.62443287037037043</v>
      </c>
      <c r="I22" s="13">
        <f>TIME(MID(E22,12,2)+8,MID(E22,15,2),MID(E22,18,2))</f>
        <v>0.63484953703703706</v>
      </c>
      <c r="J22">
        <f>MID($H$1,B22+4+SEARCH("lat",MID($H$1,B22,1000)),7)*1</f>
        <v>14.6629</v>
      </c>
      <c r="K22">
        <f>MID($H$1,B22+4+SEARCH("lng",MID($H$1,B22,1000)),7)*1</f>
        <v>121.11199999999999</v>
      </c>
      <c r="L22" s="8">
        <f>(H22-I21)*24*60</f>
        <v>7.3666666666666458</v>
      </c>
      <c r="M22">
        <f>(I22-H22)*24*60</f>
        <v>14.999999999999947</v>
      </c>
    </row>
    <row r="23" spans="2:13" x14ac:dyDescent="0.25">
      <c r="B23">
        <f>C22-1+SEARCH("starts_at",MID($H$1,C22,1000))</f>
        <v>3604</v>
      </c>
      <c r="C23">
        <f>B23-1+SEARCH("ends_at",MID($H$1,B23,1000))</f>
        <v>3703</v>
      </c>
      <c r="D23" t="str">
        <f>MID($H$1,B23+12,22)</f>
        <v>2017-08-13T07:38:08+00</v>
      </c>
      <c r="E23" t="str">
        <f>MID($H$1,C23+10,22)</f>
        <v>2017-08-13T07:53:08+00</v>
      </c>
      <c r="F23" t="str">
        <f t="shared" si="0"/>
        <v>deli</v>
      </c>
      <c r="G23">
        <f t="shared" si="1"/>
        <v>0</v>
      </c>
      <c r="H23" s="13">
        <f>TIME(MID(D23,12,2)+8,MID(D23,15,2),MID(D23,18,2))</f>
        <v>0.65148148148148144</v>
      </c>
      <c r="I23" s="13">
        <f>TIME(MID(E23,12,2)+8,MID(E23,15,2),MID(E23,18,2))</f>
        <v>0.66189814814814818</v>
      </c>
      <c r="J23">
        <f>MID($H$1,B23+4+SEARCH("lat",MID($H$1,B23,1000)),7)*1</f>
        <v>14.6829</v>
      </c>
      <c r="K23">
        <f>MID($H$1,B23+4+SEARCH("lng",MID($H$1,B23,1000)),7)*1</f>
        <v>121.111</v>
      </c>
      <c r="L23" s="8">
        <f>(H23-I22)*24*60</f>
        <v>23.949999999999907</v>
      </c>
      <c r="M23">
        <f>(I23-H23)*24*60</f>
        <v>15.000000000000107</v>
      </c>
    </row>
    <row r="24" spans="2:13" x14ac:dyDescent="0.25">
      <c r="B24">
        <f>C23-1+SEARCH("starts_at",MID($H$1,C23,1000))</f>
        <v>3758</v>
      </c>
      <c r="C24">
        <f>B24-1+SEARCH("ends_at",MID($H$1,B24,1000))</f>
        <v>3857</v>
      </c>
      <c r="D24" t="str">
        <f>MID($H$1,B24+12,22)</f>
        <v>2017-08-13T08:01:39+00</v>
      </c>
      <c r="E24" t="str">
        <f>MID($H$1,C24+10,22)</f>
        <v>2017-08-13T08:11:39+00</v>
      </c>
      <c r="F24" t="str">
        <f t="shared" si="0"/>
        <v>deli</v>
      </c>
      <c r="G24">
        <f t="shared" si="1"/>
        <v>0</v>
      </c>
      <c r="H24" s="13">
        <f>TIME(MID(D24,12,2)+8,MID(D24,15,2),MID(D24,18,2))</f>
        <v>0.66781250000000003</v>
      </c>
      <c r="I24" s="13">
        <f>TIME(MID(E24,12,2)+8,MID(E24,15,2),MID(E24,18,2))</f>
        <v>0.67475694444444445</v>
      </c>
      <c r="J24">
        <f>MID($H$1,B24+4+SEARCH("lat",MID($H$1,B24,1000)),7)*1</f>
        <v>14.6911</v>
      </c>
      <c r="K24">
        <f>MID($H$1,B24+4+SEARCH("lng",MID($H$1,B24,1000)),7)*1</f>
        <v>121.104</v>
      </c>
      <c r="L24" s="8">
        <f>(H24-I23)*24*60</f>
        <v>8.5166666666666657</v>
      </c>
      <c r="M24">
        <f>(I24-H24)*24*60</f>
        <v>9.9999999999999645</v>
      </c>
    </row>
    <row r="25" spans="2:13" x14ac:dyDescent="0.25">
      <c r="B25">
        <f>C24-1+SEARCH("starts_at",MID($H$1,C24,1000))</f>
        <v>3912</v>
      </c>
      <c r="C25">
        <f>B25-1+SEARCH("ends_at",MID($H$1,B25,1000))</f>
        <v>4011</v>
      </c>
      <c r="D25" t="str">
        <f>MID($H$1,B25+12,22)</f>
        <v>2017-08-13T08:19:23+00</v>
      </c>
      <c r="E25" t="str">
        <f>MID($H$1,C25+10,22)</f>
        <v>2017-08-13T08:34:23+00</v>
      </c>
      <c r="F25" t="str">
        <f>MID($H$1,B25+6+SEARCH("type",MID($H$1,B25,1000)),4)</f>
        <v>deli</v>
      </c>
      <c r="G25">
        <f t="shared" si="1"/>
        <v>0</v>
      </c>
      <c r="H25" s="13">
        <f>TIME(MID(D25,12,2)+8,MID(D25,15,2),MID(D25,18,2))</f>
        <v>0.68012731481481481</v>
      </c>
      <c r="I25" s="13">
        <f>TIME(MID(E25,12,2)+8,MID(E25,15,2),MID(E25,18,2))</f>
        <v>0.69054398148148144</v>
      </c>
      <c r="J25">
        <f>MID($H$1,B25+4+SEARCH("lat",MID($H$1,B25,1000)),7)*1</f>
        <v>14.6966</v>
      </c>
      <c r="K25">
        <f>MID($H$1,B25+4+SEARCH("lng",MID($H$1,B25,1000)),7)*1</f>
        <v>121.09399999999999</v>
      </c>
      <c r="L25" s="8">
        <f t="shared" ref="L25:L28" si="2">(H25-I24)*24*60</f>
        <v>7.7333333333333165</v>
      </c>
      <c r="M25">
        <f t="shared" ref="M25:M28" si="3">(I25-H25)*24*60</f>
        <v>14.999999999999947</v>
      </c>
    </row>
    <row r="26" spans="2:13" x14ac:dyDescent="0.25">
      <c r="B26">
        <f>C25-1+SEARCH("starts_at",MID($H$1,C25,1000))</f>
        <v>4067</v>
      </c>
      <c r="C26">
        <f>B26-1+SEARCH("ends_at",MID($H$1,B26,1000))</f>
        <v>4165</v>
      </c>
      <c r="D26" t="str">
        <f>MID($H$1,B26+12,22)</f>
        <v>2017-08-13T08:41:21+00</v>
      </c>
      <c r="E26" t="str">
        <f>MID($H$1,C26+10,22)</f>
        <v>2017-08-13T08:51:21+00</v>
      </c>
      <c r="F26" t="str">
        <f>MID($H$1,B26+6+SEARCH("type",MID($H$1,B26,1000)),4)</f>
        <v>deli</v>
      </c>
      <c r="G26">
        <f t="shared" si="1"/>
        <v>0</v>
      </c>
      <c r="H26" s="13">
        <f>TIME(MID(D26,12,2)+8,MID(D26,15,2),MID(D26,18,2))</f>
        <v>0.69538194444444434</v>
      </c>
      <c r="I26" s="13">
        <f>TIME(MID(E26,12,2)+8,MID(E26,15,2),MID(E26,18,2))</f>
        <v>0.70232638888888888</v>
      </c>
      <c r="J26">
        <f>MID($H$1,B26+4+SEARCH("lat",MID($H$1,B26,1000)),7)*1</f>
        <v>14.7052</v>
      </c>
      <c r="K26">
        <f>MID($H$1,B26+4+SEARCH("lng",MID($H$1,B26,1000)),7)*1</f>
        <v>121.07599999999999</v>
      </c>
      <c r="L26" s="8">
        <f t="shared" si="2"/>
        <v>6.9666666666665833</v>
      </c>
      <c r="M26">
        <f t="shared" si="3"/>
        <v>10.000000000000124</v>
      </c>
    </row>
    <row r="27" spans="2:13" x14ac:dyDescent="0.25">
      <c r="B27">
        <f>C26-1+SEARCH("starts_at",MID($H$1,C26,1000))</f>
        <v>4220</v>
      </c>
      <c r="C27">
        <f>B27-1+SEARCH("ends_at",MID($H$1,B27,1000))</f>
        <v>4319</v>
      </c>
      <c r="D27" t="str">
        <f>MID($H$1,B27+12,22)</f>
        <v>2017-08-13T09:17:20+00</v>
      </c>
      <c r="E27" t="str">
        <f>MID($H$1,C27+10,22)</f>
        <v>2017-08-13T09:27:20+00</v>
      </c>
      <c r="F27" t="str">
        <f>MID($H$1,B27+6+SEARCH("type",MID($H$1,B27,1000)),4)</f>
        <v>deli</v>
      </c>
      <c r="G27">
        <f t="shared" si="1"/>
        <v>0</v>
      </c>
      <c r="H27" s="13">
        <f>TIME(MID(D27,12,2)+8,MID(D27,15,2),MID(D27,18,2))</f>
        <v>0.72037037037037033</v>
      </c>
      <c r="I27" s="13">
        <f>TIME(MID(E27,12,2)+8,MID(E27,15,2),MID(E27,18,2))</f>
        <v>0.72731481481481486</v>
      </c>
      <c r="J27">
        <f>MID($H$1,B27+4+SEARCH("lat",MID($H$1,B27,1000)),7)*1</f>
        <v>14.7584</v>
      </c>
      <c r="K27">
        <f>MID($H$1,B27+4+SEARCH("lng",MID($H$1,B27,1000)),7)*1</f>
        <v>121.044</v>
      </c>
      <c r="L27" s="8">
        <f t="shared" si="2"/>
        <v>25.983333333333292</v>
      </c>
      <c r="M27">
        <f t="shared" si="3"/>
        <v>10.000000000000124</v>
      </c>
    </row>
    <row r="28" spans="2:13" x14ac:dyDescent="0.25">
      <c r="B28">
        <f>C27-1+SEARCH("starts_at",MID($H$1,C27,1000))</f>
        <v>4375</v>
      </c>
      <c r="C28">
        <f>B28-1+SEARCH("ends_at",MID($H$1,B28,1000))</f>
        <v>4474</v>
      </c>
      <c r="D28" t="str">
        <f>MID($H$1,B28+12,22)</f>
        <v>2017-08-13T09:38:44+00</v>
      </c>
      <c r="E28" t="str">
        <f>MID($H$1,C28+10,22)</f>
        <v>2017-08-13T09:53:44+00</v>
      </c>
      <c r="F28" t="str">
        <f>MID($H$1,B28+6+SEARCH("type",MID($H$1,B28,1000)),4)</f>
        <v>deli</v>
      </c>
      <c r="G28">
        <f t="shared" si="1"/>
        <v>0</v>
      </c>
      <c r="H28" s="13">
        <f>TIME(MID(D28,12,2)+8,MID(D28,15,2),MID(D28,18,2))</f>
        <v>0.73523148148148154</v>
      </c>
      <c r="I28" s="13">
        <f>TIME(MID(E28,12,2)+8,MID(E28,15,2),MID(E28,18,2))</f>
        <v>0.74564814814814817</v>
      </c>
      <c r="J28">
        <f>MID($H$1,B28+4+SEARCH("lat",MID($H$1,B28,1000)),7)*1</f>
        <v>14.741300000000001</v>
      </c>
      <c r="K28">
        <f>MID($H$1,B28+4+SEARCH("lng",MID($H$1,B28,1000)),7)*1</f>
        <v>121.03100000000001</v>
      </c>
      <c r="L28" s="8">
        <f t="shared" si="2"/>
        <v>11.400000000000023</v>
      </c>
      <c r="M28">
        <f t="shared" si="3"/>
        <v>14.999999999999947</v>
      </c>
    </row>
    <row r="29" spans="2:13" x14ac:dyDescent="0.25">
      <c r="H29" s="13"/>
      <c r="I29" s="13"/>
      <c r="L29" s="8"/>
    </row>
    <row r="30" spans="2:13" x14ac:dyDescent="0.25">
      <c r="H30" s="13"/>
      <c r="I30" s="13"/>
      <c r="L30" s="8"/>
    </row>
    <row r="31" spans="2:13" x14ac:dyDescent="0.25">
      <c r="H31" s="13"/>
      <c r="I31" s="13"/>
      <c r="L31" s="8"/>
    </row>
    <row r="32" spans="2:13" x14ac:dyDescent="0.25">
      <c r="H32" s="13"/>
      <c r="I32" s="13"/>
      <c r="L32" s="8"/>
    </row>
    <row r="33" spans="8:12" x14ac:dyDescent="0.25">
      <c r="H33" s="13"/>
      <c r="I33" s="13"/>
      <c r="L33" s="8"/>
    </row>
    <row r="34" spans="8:12" x14ac:dyDescent="0.25">
      <c r="H34" s="13"/>
      <c r="I34" s="13"/>
      <c r="L34" s="8"/>
    </row>
    <row r="35" spans="8:12" x14ac:dyDescent="0.25">
      <c r="H35" s="13"/>
      <c r="I35" s="13"/>
      <c r="L35" s="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G4" sqref="G4:G24"/>
    </sheetView>
  </sheetViews>
  <sheetFormatPr defaultRowHeight="15" x14ac:dyDescent="0.25"/>
  <cols>
    <col min="1" max="1" width="17.42578125" bestFit="1" customWidth="1"/>
    <col min="2" max="3" width="5.85546875" customWidth="1"/>
    <col min="4" max="5" width="22" bestFit="1" customWidth="1"/>
    <col min="6" max="6" width="5.28515625" bestFit="1" customWidth="1"/>
    <col min="7" max="7" width="5.28515625" customWidth="1"/>
    <col min="8" max="8" width="11.85546875" customWidth="1"/>
    <col min="10" max="10" width="10.5703125" bestFit="1" customWidth="1"/>
    <col min="12" max="12" width="10.7109375" customWidth="1"/>
  </cols>
  <sheetData>
    <row r="1" spans="1:13" x14ac:dyDescent="0.25">
      <c r="H1" t="s">
        <v>60</v>
      </c>
    </row>
    <row r="3" spans="1:13" x14ac:dyDescent="0.25">
      <c r="A3" t="s">
        <v>45</v>
      </c>
      <c r="B3">
        <f>SEARCH("courier_id",$H$1)</f>
        <v>3</v>
      </c>
      <c r="D3" t="str">
        <f>MID($H$1,B3+12,3)</f>
        <v>103</v>
      </c>
      <c r="F3" t="s">
        <v>46</v>
      </c>
      <c r="G3" t="s">
        <v>66</v>
      </c>
      <c r="H3" t="s">
        <v>44</v>
      </c>
      <c r="I3" t="s">
        <v>43</v>
      </c>
      <c r="J3" t="s">
        <v>42</v>
      </c>
      <c r="K3" t="s">
        <v>41</v>
      </c>
      <c r="L3" t="s">
        <v>40</v>
      </c>
      <c r="M3" t="s">
        <v>39</v>
      </c>
    </row>
    <row r="4" spans="1:13" x14ac:dyDescent="0.25">
      <c r="A4" t="s">
        <v>38</v>
      </c>
      <c r="B4">
        <f>SEARCH("starts_at",$H$1)</f>
        <v>30</v>
      </c>
      <c r="C4">
        <f>SEARCH("ends_at",$H$1)</f>
        <v>370</v>
      </c>
      <c r="D4" t="str">
        <f>MID($H$1,B4+12,22)</f>
        <v>2017-08-13T00:00:00+00</v>
      </c>
      <c r="E4" t="str">
        <f>MID($H$1,C4+10,22)</f>
        <v>2017-08-13T00:00:00+00</v>
      </c>
      <c r="F4" t="str">
        <f>MID($H$1,B4+6+SEARCH("type",MID($H$1,B4,1000)),4)</f>
        <v>pick</v>
      </c>
      <c r="G4">
        <f>IF(F4="pick",I4-H4)*24</f>
        <v>0</v>
      </c>
      <c r="H4" s="13">
        <f>TIME(MID(D4,12,2)+8,MID(D4,15,2),MID(D4,18,2))</f>
        <v>0.33333333333333331</v>
      </c>
      <c r="I4" s="13">
        <f>TIME(MID(E4,12,2)+8,MID(E4,15,2),MID(E4,18,2))</f>
        <v>0.33333333333333331</v>
      </c>
      <c r="J4">
        <f>MID($H$1,B4+4+SEARCH("lat",MID($H$1,B4,1000)),7)*1</f>
        <v>14.6396</v>
      </c>
      <c r="K4">
        <f>MID($H$1,B4+4+SEARCH("lng",MID($H$1,B4,1000)),7)*1</f>
        <v>121.03</v>
      </c>
      <c r="L4" s="14">
        <v>29</v>
      </c>
      <c r="M4" s="14">
        <v>60</v>
      </c>
    </row>
    <row r="5" spans="1:13" x14ac:dyDescent="0.25">
      <c r="A5" t="s">
        <v>37</v>
      </c>
      <c r="B5">
        <f>C4-1+SEARCH("starts_at",MID($H$1,C4,1000))</f>
        <v>426</v>
      </c>
      <c r="C5">
        <f>B5-1+SEARCH("ends_at",MID($H$1,B5,1000))</f>
        <v>525</v>
      </c>
      <c r="D5" t="str">
        <f>MID($H$1,B5+12,22)</f>
        <v>2017-08-13T00:13:12+00</v>
      </c>
      <c r="E5" t="str">
        <f>MID($H$1,C5+10,22)</f>
        <v>2017-08-13T01:15:00+00</v>
      </c>
      <c r="F5" t="str">
        <f>MID($H$1,B5+6+SEARCH("type",MID($H$1,B5,1000)),4)</f>
        <v>deli</v>
      </c>
      <c r="G5">
        <f t="shared" ref="G5:G24" si="0">IF(F5="pick",I5-H5)*24</f>
        <v>0</v>
      </c>
      <c r="H5" s="13">
        <f>TIME(MID(D5,12,2)+8,MID(D5,15,2),MID(D5,18,2))</f>
        <v>0.34250000000000003</v>
      </c>
      <c r="I5" s="13">
        <f>TIME(MID(E5,12,2)+8,MID(E5,15,2),MID(E5,18,2))</f>
        <v>0.38541666666666669</v>
      </c>
      <c r="J5">
        <f>MID($H$1,B5+4+SEARCH("lat",MID($H$1,B5,1000)),7)*1</f>
        <v>14.6386</v>
      </c>
      <c r="K5">
        <f>MID($H$1,B5+4+SEARCH("lng",MID($H$1,B5,1000)),7)*1</f>
        <v>121.011</v>
      </c>
      <c r="L5" s="8">
        <f>(H5-I4)*24*60</f>
        <v>13.200000000000065</v>
      </c>
      <c r="M5">
        <v>20</v>
      </c>
    </row>
    <row r="6" spans="1:13" x14ac:dyDescent="0.25">
      <c r="A6" t="s">
        <v>36</v>
      </c>
      <c r="B6">
        <f>C5-1+SEARCH("starts_at",MID($H$1,C5,1000))</f>
        <v>581</v>
      </c>
      <c r="C6">
        <f>B6-1+SEARCH("ends_at",MID($H$1,B6,1000))</f>
        <v>798</v>
      </c>
      <c r="D6" t="str">
        <f>MID($H$1,B6+12,22)</f>
        <v>2017-08-13T01:28:55+00</v>
      </c>
      <c r="E6" t="str">
        <f>MID($H$1,C6+10,22)</f>
        <v>2017-08-13T02:08:55+00</v>
      </c>
      <c r="F6" t="str">
        <f>MID($H$1,B6+6+SEARCH("type",MID($H$1,B6,1000)),4)</f>
        <v>pick</v>
      </c>
      <c r="G6">
        <f t="shared" si="0"/>
        <v>0.66666666666666563</v>
      </c>
      <c r="H6" s="13">
        <f>TIME(MID(D6,12,2)+8,MID(D6,15,2),MID(D6,18,2))</f>
        <v>0.39508101851851851</v>
      </c>
      <c r="I6" s="13">
        <f>TIME(MID(E6,12,2)+8,MID(E6,15,2),MID(E6,18,2))</f>
        <v>0.42285879629629625</v>
      </c>
      <c r="J6">
        <f>MID($H$1,B6+4+SEARCH("lat",MID($H$1,B6,1000)),7)*1</f>
        <v>14.6439</v>
      </c>
      <c r="K6">
        <f>MID($H$1,B6+4+SEARCH("lng",MID($H$1,B6,1000)),7)*1</f>
        <v>121.002</v>
      </c>
      <c r="L6" s="8">
        <f>(H6-I5)*24*60</f>
        <v>13.916666666666631</v>
      </c>
      <c r="M6">
        <f>(I6-H6)*24*60</f>
        <v>39.999999999999936</v>
      </c>
    </row>
    <row r="7" spans="1:13" x14ac:dyDescent="0.25">
      <c r="A7" t="s">
        <v>35</v>
      </c>
      <c r="B7">
        <f>C6-1+SEARCH("starts_at",MID($H$1,C6,1000))</f>
        <v>853</v>
      </c>
      <c r="C7">
        <f>B7-1+SEARCH("ends_at",MID($H$1,B7,1000))</f>
        <v>951</v>
      </c>
      <c r="D7" t="str">
        <f>MID($H$1,B7+12,22)</f>
        <v>2017-08-13T02:31:10+00</v>
      </c>
      <c r="E7" t="str">
        <f>MID($H$1,C7+10,22)</f>
        <v>2017-08-13T02:46:10+00</v>
      </c>
      <c r="F7" t="str">
        <f>MID($H$1,B7+6+SEARCH("type",MID($H$1,B7,1000)),4)</f>
        <v>deli</v>
      </c>
      <c r="G7">
        <f t="shared" si="0"/>
        <v>0</v>
      </c>
      <c r="H7" s="13">
        <f>TIME(MID(D7,12,2)+8,MID(D7,15,2),MID(D7,18,2))</f>
        <v>0.43831018518518516</v>
      </c>
      <c r="I7" s="13">
        <f>TIME(MID(E7,12,2)+8,MID(E7,15,2),MID(E7,18,2))</f>
        <v>0.44872685185185185</v>
      </c>
      <c r="J7">
        <f>MID($H$1,B7+4+SEARCH("lat",MID($H$1,B7,1000)),7)*1</f>
        <v>14.6073</v>
      </c>
      <c r="K7">
        <f>MID($H$1,B7+4+SEARCH("lng",MID($H$1,B7,1000)),7)*1</f>
        <v>120.982</v>
      </c>
      <c r="L7" s="8">
        <f>(H7-I6)*24*60</f>
        <v>22.250000000000043</v>
      </c>
      <c r="M7">
        <f>(I7-H7)*24*60</f>
        <v>15.000000000000027</v>
      </c>
    </row>
    <row r="8" spans="1:13" x14ac:dyDescent="0.25">
      <c r="A8" t="s">
        <v>34</v>
      </c>
      <c r="B8">
        <f>C7-1+SEARCH("starts_at",MID($H$1,C7,1000))</f>
        <v>1007</v>
      </c>
      <c r="C8">
        <f>B8-1+SEARCH("ends_at",MID($H$1,B8,1000))</f>
        <v>1106</v>
      </c>
      <c r="D8" t="str">
        <f>MID($H$1,B8+12,22)</f>
        <v>2017-08-13T03:23:48+00</v>
      </c>
      <c r="E8" t="str">
        <f>MID($H$1,C8+10,22)</f>
        <v>2017-08-13T03:38:48+00</v>
      </c>
      <c r="F8" t="str">
        <f>MID($H$1,B8+6+SEARCH("type",MID($H$1,B8,1000)),4)</f>
        <v>deli</v>
      </c>
      <c r="G8">
        <f t="shared" si="0"/>
        <v>0</v>
      </c>
      <c r="H8" s="13">
        <f>TIME(MID(D8,12,2)+8,MID(D8,15,2),MID(D8,18,2))</f>
        <v>0.47486111111111112</v>
      </c>
      <c r="I8" s="13">
        <f>TIME(MID(E8,12,2)+8,MID(E8,15,2),MID(E8,18,2))</f>
        <v>0.48527777777777775</v>
      </c>
      <c r="J8">
        <f>MID($H$1,B8+4+SEARCH("lat",MID($H$1,B8,1000)),7)*1</f>
        <v>14.611700000000001</v>
      </c>
      <c r="K8">
        <f>MID($H$1,B8+4+SEARCH("lng",MID($H$1,B8,1000)),7)*1</f>
        <v>121.05200000000001</v>
      </c>
      <c r="L8" s="8">
        <f>(H8-I7)*24*60</f>
        <v>37.633333333333354</v>
      </c>
      <c r="M8">
        <f>(I8-H8)*24*60</f>
        <v>14.999999999999947</v>
      </c>
    </row>
    <row r="9" spans="1:13" x14ac:dyDescent="0.25">
      <c r="A9" t="s">
        <v>33</v>
      </c>
      <c r="B9">
        <f>C8-1+SEARCH("starts_at",MID($H$1,C8,1000))</f>
        <v>1162</v>
      </c>
      <c r="C9">
        <f>B9-1+SEARCH("ends_at",MID($H$1,B9,1000))</f>
        <v>1257</v>
      </c>
      <c r="D9" t="str">
        <f>MID($H$1,B9+12,22)</f>
        <v>2017-08-13T03:53:12+00</v>
      </c>
      <c r="E9" t="str">
        <f>MID($H$1,C9+10,22)</f>
        <v>2017-08-13T04:03:12+00</v>
      </c>
      <c r="F9" t="str">
        <f>MID($H$1,B9+6+SEARCH("type",MID($H$1,B9,1000)),4)</f>
        <v>pick</v>
      </c>
      <c r="G9">
        <f t="shared" si="0"/>
        <v>0.16666666666666741</v>
      </c>
      <c r="H9" s="13">
        <f>TIME(MID(D9,12,2)+8,MID(D9,15,2),MID(D9,18,2))</f>
        <v>0.49527777777777776</v>
      </c>
      <c r="I9" s="13">
        <f>TIME(MID(E9,12,2)+8,MID(E9,15,2),MID(E9,18,2))</f>
        <v>0.50222222222222224</v>
      </c>
      <c r="J9">
        <f>MID($H$1,B9+4+SEARCH("lat",MID($H$1,B9,1000)),7)*1</f>
        <v>14.606400000000001</v>
      </c>
      <c r="K9">
        <f>MID($H$1,B9+4+SEARCH("lng",MID($H$1,B9,1000)),7)*1</f>
        <v>121.078</v>
      </c>
      <c r="L9" s="8">
        <f>(H9-I8)*24*60</f>
        <v>14.400000000000013</v>
      </c>
      <c r="M9">
        <f>(I9-H9)*24*60</f>
        <v>10.000000000000044</v>
      </c>
    </row>
    <row r="10" spans="1:13" x14ac:dyDescent="0.25">
      <c r="B10">
        <f>C9-1+SEARCH("starts_at",MID($H$1,C9,1000))</f>
        <v>1312</v>
      </c>
      <c r="C10">
        <f>B10-1+SEARCH("ends_at",MID($H$1,B10,1000))</f>
        <v>1439</v>
      </c>
      <c r="D10" t="str">
        <f>MID($H$1,B10+12,22)</f>
        <v>2017-08-13T04:17:25+00</v>
      </c>
      <c r="E10" t="str">
        <f>MID($H$1,C10+10,22)</f>
        <v>2017-08-13T04:27:25+00</v>
      </c>
      <c r="F10" t="str">
        <f>MID($H$1,B10+6+SEARCH("type",MID($H$1,B10,1000)),4)</f>
        <v>pick</v>
      </c>
      <c r="G10">
        <f t="shared" si="0"/>
        <v>0.16666666666666607</v>
      </c>
      <c r="H10" s="13">
        <f>TIME(MID(D10,12,2)+8,MID(D10,15,2),MID(D10,18,2))</f>
        <v>0.51209490740740737</v>
      </c>
      <c r="I10" s="13">
        <f>TIME(MID(E10,12,2)+8,MID(E10,15,2),MID(E10,18,2))</f>
        <v>0.51903935185185179</v>
      </c>
      <c r="J10">
        <f>MID($H$1,B10+4+SEARCH("lat",MID($H$1,B10,1000)),7)*1</f>
        <v>14.567500000000001</v>
      </c>
      <c r="K10">
        <f>MID($H$1,B10+4+SEARCH("lng",MID($H$1,B10,1000)),7)*1</f>
        <v>121.071</v>
      </c>
      <c r="L10" s="8">
        <f>(H10-I9)*24*60</f>
        <v>14.216666666666598</v>
      </c>
      <c r="M10">
        <f>(I10-H10)*24*60</f>
        <v>9.9999999999999645</v>
      </c>
    </row>
    <row r="11" spans="1:13" x14ac:dyDescent="0.25">
      <c r="B11">
        <f>C10-1+SEARCH("starts_at",MID($H$1,C10,1000))</f>
        <v>1494</v>
      </c>
      <c r="C11">
        <f>B11-1+SEARCH("ends_at",MID($H$1,B11,1000))</f>
        <v>1593</v>
      </c>
      <c r="D11" t="str">
        <f>MID($H$1,B11+12,22)</f>
        <v>2017-08-13T04:37:22+00</v>
      </c>
      <c r="E11" t="str">
        <f>MID($H$1,C11+10,22)</f>
        <v>2017-08-13T04:52:22+00</v>
      </c>
      <c r="F11" t="str">
        <f>MID($H$1,B11+6+SEARCH("type",MID($H$1,B11,1000)),4)</f>
        <v>deli</v>
      </c>
      <c r="G11">
        <f t="shared" si="0"/>
        <v>0</v>
      </c>
      <c r="H11" s="13">
        <f>TIME(MID(D11,12,2)+8,MID(D11,15,2),MID(D11,18,2))</f>
        <v>0.5259490740740741</v>
      </c>
      <c r="I11" s="13">
        <f>TIME(MID(E11,12,2)+8,MID(E11,15,2),MID(E11,18,2))</f>
        <v>0.53636574074074073</v>
      </c>
      <c r="J11">
        <f>MID($H$1,B11+4+SEARCH("lat",MID($H$1,B11,1000)),7)*1</f>
        <v>14.5661</v>
      </c>
      <c r="K11">
        <f>MID($H$1,B11+4+SEARCH("lng",MID($H$1,B11,1000)),7)*1</f>
        <v>121.05800000000001</v>
      </c>
      <c r="L11" s="8">
        <f>(H11-I10)*24*60</f>
        <v>9.9500000000001165</v>
      </c>
      <c r="M11">
        <f>(I11-H11)*24*60</f>
        <v>14.999999999999947</v>
      </c>
    </row>
    <row r="12" spans="1:13" x14ac:dyDescent="0.25">
      <c r="B12">
        <f>C11-1+SEARCH("starts_at",MID($H$1,C11,1000))</f>
        <v>1649</v>
      </c>
      <c r="C12">
        <f>B12-1+SEARCH("ends_at",MID($H$1,B12,1000))</f>
        <v>1748</v>
      </c>
      <c r="D12" t="str">
        <f>MID($H$1,B12+12,22)</f>
        <v>2017-08-13T05:06:43+00</v>
      </c>
      <c r="E12" t="str">
        <f>MID($H$1,C12+10,22)</f>
        <v>2017-08-13T05:16:43+00</v>
      </c>
      <c r="F12" t="str">
        <f>MID($H$1,B12+6+SEARCH("type",MID($H$1,B12,1000)),4)</f>
        <v>deli</v>
      </c>
      <c r="G12">
        <f t="shared" si="0"/>
        <v>0</v>
      </c>
      <c r="H12" s="13">
        <f>TIME(MID(D12,12,2)+8,MID(D12,15,2),MID(D12,18,2))</f>
        <v>0.54633101851851851</v>
      </c>
      <c r="I12" s="13">
        <f>TIME(MID(E12,12,2)+8,MID(E12,15,2),MID(E12,18,2))</f>
        <v>0.55327546296296293</v>
      </c>
      <c r="J12">
        <f>MID($H$1,B12+4+SEARCH("lat",MID($H$1,B12,1000)),7)*1</f>
        <v>14.580399999999999</v>
      </c>
      <c r="K12">
        <f>MID($H$1,B12+4+SEARCH("lng",MID($H$1,B12,1000)),7)*1</f>
        <v>121.04900000000001</v>
      </c>
      <c r="L12" s="8">
        <f>(H12-I11)*24*60</f>
        <v>14.350000000000005</v>
      </c>
      <c r="M12">
        <f>(I12-H12)*24*60</f>
        <v>9.9999999999999645</v>
      </c>
    </row>
    <row r="13" spans="1:13" x14ac:dyDescent="0.25">
      <c r="B13">
        <f>C12-1+SEARCH("starts_at",MID($H$1,C12,1000))</f>
        <v>1804</v>
      </c>
      <c r="C13">
        <f>B13-1+SEARCH("ends_at",MID($H$1,B13,1000))</f>
        <v>1899</v>
      </c>
      <c r="D13" t="str">
        <f>MID($H$1,B13+12,22)</f>
        <v>2017-08-13T05:19:10+00</v>
      </c>
      <c r="E13" t="str">
        <f>MID($H$1,C13+10,22)</f>
        <v>2017-08-13T05:34:10+00</v>
      </c>
      <c r="F13" t="str">
        <f>MID($H$1,B13+6+SEARCH("type",MID($H$1,B13,1000)),4)</f>
        <v>deli</v>
      </c>
      <c r="G13">
        <f t="shared" si="0"/>
        <v>0</v>
      </c>
      <c r="H13" s="13">
        <f>TIME(MID(D13,12,2)+8,MID(D13,15,2),MID(D13,18,2))</f>
        <v>0.55497685185185186</v>
      </c>
      <c r="I13" s="13">
        <f>TIME(MID(E13,12,2)+8,MID(E13,15,2),MID(E13,18,2))</f>
        <v>0.56539351851851849</v>
      </c>
      <c r="J13">
        <f>MID($H$1,B13+4+SEARCH("lat",MID($H$1,B13,1000)),7)*1</f>
        <v>14.5778</v>
      </c>
      <c r="K13">
        <f>MID($H$1,B13+4+SEARCH("lng",MID($H$1,B13,1000)),7)*1</f>
        <v>121.05</v>
      </c>
      <c r="L13" s="8">
        <f>(H13-I12)*24*60</f>
        <v>2.4500000000000632</v>
      </c>
      <c r="M13">
        <f>(I13-H13)*24*60</f>
        <v>14.999999999999947</v>
      </c>
    </row>
    <row r="14" spans="1:13" x14ac:dyDescent="0.25">
      <c r="B14">
        <f>C13-1+SEARCH("starts_at",MID($H$1,C13,1000))</f>
        <v>1952</v>
      </c>
      <c r="C14">
        <f>B14-1+SEARCH("ends_at",MID($H$1,B14,1000))</f>
        <v>2051</v>
      </c>
      <c r="D14" t="str">
        <f>MID($H$1,B14+12,22)</f>
        <v>2017-08-13T05:52:50+00</v>
      </c>
      <c r="E14" t="str">
        <f>MID($H$1,C14+10,22)</f>
        <v>2017-08-13T06:02:50+00</v>
      </c>
      <c r="F14" t="str">
        <f>MID($H$1,B14+6+SEARCH("type",MID($H$1,B14,1000)),4)</f>
        <v>deli</v>
      </c>
      <c r="G14">
        <f t="shared" si="0"/>
        <v>0</v>
      </c>
      <c r="H14" s="13">
        <f>TIME(MID(D14,12,2)+8,MID(D14,15,2),MID(D14,18,2))</f>
        <v>0.57835648148148155</v>
      </c>
      <c r="I14" s="13">
        <f>TIME(MID(E14,12,2)+8,MID(E14,15,2),MID(E14,18,2))</f>
        <v>0.58530092592592597</v>
      </c>
      <c r="J14">
        <f>MID($H$1,B14+4+SEARCH("lat",MID($H$1,B14,1000)),7)*1</f>
        <v>14.5745</v>
      </c>
      <c r="K14">
        <f>MID($H$1,B14+4+SEARCH("lng",MID($H$1,B14,1000)),7)*1</f>
        <v>121.02</v>
      </c>
      <c r="L14" s="8">
        <f>(H14-I13)*24*60</f>
        <v>18.666666666666814</v>
      </c>
      <c r="M14">
        <f>(I14-H14)*24*60</f>
        <v>9.9999999999999645</v>
      </c>
    </row>
    <row r="15" spans="1:13" x14ac:dyDescent="0.25">
      <c r="B15">
        <f>C14-1+SEARCH("starts_at",MID($H$1,C14,1000))</f>
        <v>2107</v>
      </c>
      <c r="C15">
        <f>B15-1+SEARCH("ends_at",MID($H$1,B15,1000))</f>
        <v>2206</v>
      </c>
      <c r="D15" t="str">
        <f>MID($H$1,B15+12,22)</f>
        <v>2017-08-13T06:19:45+00</v>
      </c>
      <c r="E15" t="str">
        <f>MID($H$1,C15+10,22)</f>
        <v>2017-08-13T06:34:45+00</v>
      </c>
      <c r="F15" t="str">
        <f>MID($H$1,B15+6+SEARCH("type",MID($H$1,B15,1000)),4)</f>
        <v>deli</v>
      </c>
      <c r="G15">
        <f t="shared" si="0"/>
        <v>0</v>
      </c>
      <c r="H15" s="13">
        <f>TIME(MID(D15,12,2)+8,MID(D15,15,2),MID(D15,18,2))</f>
        <v>0.59704861111111118</v>
      </c>
      <c r="I15" s="13">
        <f>TIME(MID(E15,12,2)+8,MID(E15,15,2),MID(E15,18,2))</f>
        <v>0.60746527777777781</v>
      </c>
      <c r="J15">
        <f>MID($H$1,B15+4+SEARCH("lat",MID($H$1,B15,1000)),7)*1</f>
        <v>14.558299999999999</v>
      </c>
      <c r="K15">
        <f>MID($H$1,B15+4+SEARCH("lng",MID($H$1,B15,1000)),7)*1</f>
        <v>121.027</v>
      </c>
      <c r="L15" s="8">
        <f>(H15-I14)*24*60</f>
        <v>16.9166666666667</v>
      </c>
      <c r="M15">
        <f>(I15-H15)*24*60</f>
        <v>14.999999999999947</v>
      </c>
    </row>
    <row r="16" spans="1:13" x14ac:dyDescent="0.25">
      <c r="B16">
        <f>C15-1+SEARCH("starts_at",MID($H$1,C15,1000))</f>
        <v>2262</v>
      </c>
      <c r="C16">
        <f>B16-1+SEARCH("ends_at",MID($H$1,B16,1000))</f>
        <v>2361</v>
      </c>
      <c r="D16" t="str">
        <f>MID($H$1,B16+12,22)</f>
        <v>2017-08-13T06:42:33+00</v>
      </c>
      <c r="E16" t="str">
        <f>MID($H$1,C16+10,22)</f>
        <v>2017-08-13T06:57:33+00</v>
      </c>
      <c r="F16" t="str">
        <f>MID($H$1,B16+6+SEARCH("type",MID($H$1,B16,1000)),4)</f>
        <v>deli</v>
      </c>
      <c r="G16">
        <f t="shared" si="0"/>
        <v>0</v>
      </c>
      <c r="H16" s="13">
        <f>TIME(MID(D16,12,2)+8,MID(D16,15,2),MID(D16,18,2))</f>
        <v>0.61288194444444444</v>
      </c>
      <c r="I16" s="13">
        <f>TIME(MID(E16,12,2)+8,MID(E16,15,2),MID(E16,18,2))</f>
        <v>0.62329861111111107</v>
      </c>
      <c r="J16">
        <f>MID($H$1,B16+4+SEARCH("lat",MID($H$1,B16,1000)),7)*1</f>
        <v>14.5501</v>
      </c>
      <c r="K16">
        <f>MID($H$1,B16+4+SEARCH("lng",MID($H$1,B16,1000)),7)*1</f>
        <v>121.021</v>
      </c>
      <c r="L16" s="8">
        <f>(H16-I15)*24*60</f>
        <v>7.7999999999999403</v>
      </c>
      <c r="M16">
        <f>(I16-H16)*24*60</f>
        <v>14.999999999999947</v>
      </c>
    </row>
    <row r="17" spans="2:13" x14ac:dyDescent="0.25">
      <c r="B17">
        <f>C16-1+SEARCH("starts_at",MID($H$1,C16,1000))</f>
        <v>2417</v>
      </c>
      <c r="C17">
        <f>B17-1+SEARCH("ends_at",MID($H$1,B17,1000))</f>
        <v>2516</v>
      </c>
      <c r="D17" t="str">
        <f>MID($H$1,B17+12,22)</f>
        <v>2017-08-13T07:04:13+00</v>
      </c>
      <c r="E17" t="str">
        <f>MID($H$1,C17+10,22)</f>
        <v>2017-08-13T07:19:13+00</v>
      </c>
      <c r="F17" t="str">
        <f>MID($H$1,B17+6+SEARCH("type",MID($H$1,B17,1000)),4)</f>
        <v>deli</v>
      </c>
      <c r="G17">
        <f t="shared" si="0"/>
        <v>0</v>
      </c>
      <c r="H17" s="13">
        <f>TIME(MID(D17,12,2)+8,MID(D17,15,2),MID(D17,18,2))</f>
        <v>0.62792824074074072</v>
      </c>
      <c r="I17" s="13">
        <f>TIME(MID(E17,12,2)+8,MID(E17,15,2),MID(E17,18,2))</f>
        <v>0.63834490740740735</v>
      </c>
      <c r="J17">
        <f>MID($H$1,B17+4+SEARCH("lat",MID($H$1,B17,1000)),7)*1</f>
        <v>14.5511</v>
      </c>
      <c r="K17">
        <f>MID($H$1,B17+4+SEARCH("lng",MID($H$1,B17,1000)),7)*1</f>
        <v>121.026</v>
      </c>
      <c r="L17" s="8">
        <f>(H17-I16)*24*60</f>
        <v>6.6666666666666963</v>
      </c>
      <c r="M17">
        <f>(I17-H17)*24*60</f>
        <v>14.999999999999947</v>
      </c>
    </row>
    <row r="18" spans="2:13" x14ac:dyDescent="0.25">
      <c r="B18">
        <f>C17-1+SEARCH("starts_at",MID($H$1,C17,1000))</f>
        <v>2572</v>
      </c>
      <c r="C18">
        <f>B18-1+SEARCH("ends_at",MID($H$1,B18,1000))</f>
        <v>2667</v>
      </c>
      <c r="D18" t="str">
        <f>MID($H$1,B18+12,22)</f>
        <v>2017-08-13T07:36:58+00</v>
      </c>
      <c r="E18" t="str">
        <f>MID($H$1,C18+10,22)</f>
        <v>2017-08-13T07:51:58+00</v>
      </c>
      <c r="F18" t="str">
        <f>MID($H$1,B18+6+SEARCH("type",MID($H$1,B18,1000)),4)</f>
        <v>deli</v>
      </c>
      <c r="G18">
        <f t="shared" si="0"/>
        <v>0</v>
      </c>
      <c r="H18" s="13">
        <f>TIME(MID(D18,12,2)+8,MID(D18,15,2),MID(D18,18,2))</f>
        <v>0.65067129629629628</v>
      </c>
      <c r="I18" s="13">
        <f>TIME(MID(E18,12,2)+8,MID(E18,15,2),MID(E18,18,2))</f>
        <v>0.66108796296296302</v>
      </c>
      <c r="J18">
        <f>MID($H$1,B18+4+SEARCH("lat",MID($H$1,B18,1000)),7)*1</f>
        <v>14.523099999999999</v>
      </c>
      <c r="K18">
        <f>MID($H$1,B18+4+SEARCH("lng",MID($H$1,B18,1000)),7)*1</f>
        <v>120.994</v>
      </c>
      <c r="L18" s="8">
        <f>(H18-I17)*24*60</f>
        <v>17.750000000000057</v>
      </c>
      <c r="M18">
        <f>(I18-H18)*24*60</f>
        <v>15.000000000000107</v>
      </c>
    </row>
    <row r="19" spans="2:13" x14ac:dyDescent="0.25">
      <c r="B19">
        <f>C18-1+SEARCH("starts_at",MID($H$1,C18,1000))</f>
        <v>2720</v>
      </c>
      <c r="C19">
        <f>B19-1+SEARCH("ends_at",MID($H$1,B19,1000))</f>
        <v>2814</v>
      </c>
      <c r="D19" t="str">
        <f>MID($H$1,B19+12,22)</f>
        <v>2017-08-13T08:08:35+00</v>
      </c>
      <c r="E19" t="str">
        <f>MID($H$1,C19+10,22)</f>
        <v>2017-08-13T08:18:35+00</v>
      </c>
      <c r="F19" t="str">
        <f>MID($H$1,B19+6+SEARCH("type",MID($H$1,B19,1000)),4)</f>
        <v>deli</v>
      </c>
      <c r="G19">
        <f t="shared" si="0"/>
        <v>0</v>
      </c>
      <c r="H19" s="13">
        <f>TIME(MID(D19,12,2)+8,MID(D19,15,2),MID(D19,18,2))</f>
        <v>0.67262731481481486</v>
      </c>
      <c r="I19" s="13">
        <f>TIME(MID(E19,12,2)+8,MID(E19,15,2),MID(E19,18,2))</f>
        <v>0.67957175925925928</v>
      </c>
      <c r="J19">
        <f>MID($H$1,B19+4+SEARCH("lat",MID($H$1,B19,1000)),7)*1</f>
        <v>14.4657</v>
      </c>
      <c r="K19">
        <f>MID($H$1,B19+4+SEARCH("lng",MID($H$1,B19,1000)),7)*1</f>
        <v>120.96899999999999</v>
      </c>
      <c r="L19" s="8">
        <f>(H19-I18)*24*60</f>
        <v>16.616666666666653</v>
      </c>
      <c r="M19">
        <f>(I19-H19)*24*60</f>
        <v>9.9999999999999645</v>
      </c>
    </row>
    <row r="20" spans="2:13" x14ac:dyDescent="0.25">
      <c r="B20">
        <f>C19-1+SEARCH("starts_at",MID($H$1,C19,1000))</f>
        <v>2867</v>
      </c>
      <c r="C20">
        <f>B20-1+SEARCH("ends_at",MID($H$1,B20,1000))</f>
        <v>2963</v>
      </c>
      <c r="D20" t="str">
        <f>MID($H$1,B20+12,22)</f>
        <v>2017-08-13T08:46:44+00</v>
      </c>
      <c r="E20" t="str">
        <f>MID($H$1,C20+10,22)</f>
        <v>2017-08-13T09:01:44+00</v>
      </c>
      <c r="F20" t="str">
        <f>MID($H$1,B20+6+SEARCH("type",MID($H$1,B20,1000)),4)</f>
        <v>deli</v>
      </c>
      <c r="G20">
        <f t="shared" si="0"/>
        <v>0</v>
      </c>
      <c r="H20" s="13">
        <f>TIME(MID(D20,12,2)+8,MID(D20,15,2),MID(D20,18,2))</f>
        <v>0.69912037037037045</v>
      </c>
      <c r="I20" s="13">
        <f>TIME(MID(E20,12,2)+8,MID(E20,15,2),MID(E20,18,2))</f>
        <v>0.70953703703703708</v>
      </c>
      <c r="J20">
        <f>MID($H$1,B20+4+SEARCH("lat",MID($H$1,B20,1000)),7)*1</f>
        <v>14.4876</v>
      </c>
      <c r="K20">
        <f>MID($H$1,B20+4+SEARCH("lng",MID($H$1,B20,1000)),7)*1</f>
        <v>121.023</v>
      </c>
      <c r="L20" s="8">
        <f>(H20-I19)*24*60</f>
        <v>28.150000000000084</v>
      </c>
      <c r="M20">
        <f>(I20-H20)*24*60</f>
        <v>14.999999999999947</v>
      </c>
    </row>
    <row r="21" spans="2:13" x14ac:dyDescent="0.25">
      <c r="B21">
        <f>C20-1+SEARCH("starts_at",MID($H$1,C20,1000))</f>
        <v>3018</v>
      </c>
      <c r="C21">
        <f>B21-1+SEARCH("ends_at",MID($H$1,B21,1000))</f>
        <v>3113</v>
      </c>
      <c r="D21" t="str">
        <f>MID($H$1,B21+12,22)</f>
        <v>2017-08-13T09:23:34+00</v>
      </c>
      <c r="E21" t="str">
        <f>MID($H$1,C21+10,22)</f>
        <v>2017-08-13T10:23:34+00</v>
      </c>
      <c r="F21" t="str">
        <f>MID($H$1,B21+6+SEARCH("type",MID($H$1,B21,1000)),4)</f>
        <v>deli</v>
      </c>
      <c r="G21">
        <f t="shared" si="0"/>
        <v>0</v>
      </c>
      <c r="H21" s="13">
        <f>TIME(MID(D21,12,2)+8,MID(D21,15,2),MID(D21,18,2))</f>
        <v>0.72469907407407408</v>
      </c>
      <c r="I21" s="13">
        <f>TIME(MID(E21,12,2)+8,MID(E21,15,2),MID(E21,18,2))</f>
        <v>0.76636574074074071</v>
      </c>
      <c r="J21">
        <f>MID($H$1,B21+4+SEARCH("lat",MID($H$1,B21,1000)),7)*1</f>
        <v>14.4557</v>
      </c>
      <c r="K21">
        <f>MID($H$1,B21+4+SEARCH("lng",MID($H$1,B21,1000)),7)*1</f>
        <v>121.03700000000001</v>
      </c>
      <c r="L21" s="8">
        <f>(H21-I20)*24*60</f>
        <v>21.833333333333282</v>
      </c>
      <c r="M21">
        <f>(I21-H21)*24*60</f>
        <v>59.999999999999943</v>
      </c>
    </row>
    <row r="22" spans="2:13" x14ac:dyDescent="0.25">
      <c r="B22">
        <f>C21-1+SEARCH("starts_at",MID($H$1,C21,1000))</f>
        <v>3166</v>
      </c>
      <c r="C22">
        <f>B22-1+SEARCH("ends_at",MID($H$1,B22,1000))</f>
        <v>3264</v>
      </c>
      <c r="D22" t="str">
        <f>MID($H$1,B22+12,22)</f>
        <v>2017-08-13T10:41:56+00</v>
      </c>
      <c r="E22" t="str">
        <f>MID($H$1,C22+10,22)</f>
        <v>2017-08-13T10:56:56+00</v>
      </c>
      <c r="F22" t="str">
        <f>MID($H$1,B22+6+SEARCH("type",MID($H$1,B22,1000)),4)</f>
        <v>deli</v>
      </c>
      <c r="G22">
        <f t="shared" si="0"/>
        <v>0</v>
      </c>
      <c r="H22" s="13">
        <f>TIME(MID(D22,12,2)+8,MID(D22,15,2),MID(D22,18,2))</f>
        <v>0.7791203703703703</v>
      </c>
      <c r="I22" s="13">
        <f>TIME(MID(E22,12,2)+8,MID(E22,15,2),MID(E22,18,2))</f>
        <v>0.78953703703703704</v>
      </c>
      <c r="J22">
        <f>MID($H$1,B22+4+SEARCH("lat",MID($H$1,B22,1000)),7)*1</f>
        <v>14.424099999999999</v>
      </c>
      <c r="K22">
        <f>MID($H$1,B22+4+SEARCH("lng",MID($H$1,B22,1000)),7)*1</f>
        <v>121.026</v>
      </c>
      <c r="L22" s="8">
        <f>(H22-I21)*24*60</f>
        <v>18.366666666666607</v>
      </c>
      <c r="M22">
        <f>(I22-H22)*24*60</f>
        <v>15.000000000000107</v>
      </c>
    </row>
    <row r="23" spans="2:13" x14ac:dyDescent="0.25">
      <c r="B23">
        <f>C22-1+SEARCH("starts_at",MID($H$1,C22,1000))</f>
        <v>3319</v>
      </c>
      <c r="C23">
        <f>B23-1+SEARCH("ends_at",MID($H$1,B23,1000))</f>
        <v>3414</v>
      </c>
      <c r="D23" t="str">
        <f>MID($H$1,B23+12,22)</f>
        <v>2017-08-13T11:05:31+00</v>
      </c>
      <c r="E23" t="str">
        <f>MID($H$1,C23+10,22)</f>
        <v>2017-08-13T12:05:31+00</v>
      </c>
      <c r="F23" t="str">
        <f>MID($H$1,B23+6+SEARCH("type",MID($H$1,B23,1000)),4)</f>
        <v>deli</v>
      </c>
      <c r="G23">
        <f t="shared" si="0"/>
        <v>0</v>
      </c>
      <c r="H23" s="13">
        <f>TIME(MID(D23,12,2)+8,MID(D23,15,2),MID(D23,18,2))</f>
        <v>0.79549768518518515</v>
      </c>
      <c r="I23" s="13">
        <f>TIME(MID(E23,12,2)+8,MID(E23,15,2),MID(E23,18,2))</f>
        <v>0.83716435185185178</v>
      </c>
      <c r="J23">
        <f>MID($H$1,B23+4+SEARCH("lat",MID($H$1,B23,1000)),7)*1</f>
        <v>14.429399999999999</v>
      </c>
      <c r="K23">
        <f>MID($H$1,B23+4+SEARCH("lng",MID($H$1,B23,1000)),7)*1</f>
        <v>121.01600000000001</v>
      </c>
      <c r="L23" s="8">
        <f>(H23-I22)*24*60</f>
        <v>8.5833333333332895</v>
      </c>
      <c r="M23">
        <f>(I23-H23)*24*60</f>
        <v>59.999999999999943</v>
      </c>
    </row>
    <row r="24" spans="2:13" x14ac:dyDescent="0.25">
      <c r="B24">
        <f>C23-1+SEARCH("starts_at",MID($H$1,C23,1000))</f>
        <v>3467</v>
      </c>
      <c r="C24">
        <f>B24-1+SEARCH("ends_at",MID($H$1,B24,1000))</f>
        <v>3562</v>
      </c>
      <c r="D24" t="str">
        <f>MID($H$1,B24+12,22)</f>
        <v>2017-08-13T12:26:45+00</v>
      </c>
      <c r="E24" t="str">
        <f>MID($H$1,C24+10,22)</f>
        <v>2017-08-13T12:36:45+00</v>
      </c>
      <c r="F24" t="str">
        <f>MID($H$1,B24+6+SEARCH("type",MID($H$1,B24,1000)),4)</f>
        <v>deli</v>
      </c>
      <c r="G24">
        <f t="shared" si="0"/>
        <v>0</v>
      </c>
      <c r="H24" s="13">
        <f>TIME(MID(D24,12,2)+8,MID(D24,15,2),MID(D24,18,2))</f>
        <v>0.85190972222222217</v>
      </c>
      <c r="I24" s="13">
        <f>TIME(MID(E24,12,2)+8,MID(E24,15,2),MID(E24,18,2))</f>
        <v>0.8588541666666667</v>
      </c>
      <c r="J24">
        <f>MID($H$1,B24+4+SEARCH("lat",MID($H$1,B24,1000)),7)*1</f>
        <v>14.393599999999999</v>
      </c>
      <c r="K24">
        <f>MID($H$1,B24+4+SEARCH("lng",MID($H$1,B24,1000)),7)*1</f>
        <v>121.038</v>
      </c>
      <c r="L24" s="8">
        <f>(H24-I23)*24*60</f>
        <v>21.233333333333348</v>
      </c>
      <c r="M24">
        <f>(I24-H24)*24*60</f>
        <v>10.000000000000124</v>
      </c>
    </row>
    <row r="25" spans="2:13" x14ac:dyDescent="0.25">
      <c r="H25" s="13"/>
      <c r="I25" s="13"/>
      <c r="L25" s="8"/>
    </row>
    <row r="26" spans="2:13" x14ac:dyDescent="0.25">
      <c r="H26" s="13"/>
      <c r="I26" s="13"/>
      <c r="L26" s="8"/>
    </row>
    <row r="27" spans="2:13" x14ac:dyDescent="0.25">
      <c r="H27" s="13"/>
      <c r="I27" s="13"/>
      <c r="L27" s="8"/>
    </row>
    <row r="28" spans="2:13" x14ac:dyDescent="0.25">
      <c r="H28" s="13"/>
      <c r="I28" s="13"/>
      <c r="L28" s="8"/>
    </row>
    <row r="29" spans="2:13" x14ac:dyDescent="0.25">
      <c r="H29" s="13"/>
      <c r="I29" s="13"/>
      <c r="L29" s="8"/>
    </row>
    <row r="30" spans="2:13" x14ac:dyDescent="0.25">
      <c r="H30" s="13"/>
      <c r="I30" s="13"/>
      <c r="L30" s="8"/>
    </row>
    <row r="31" spans="2:13" x14ac:dyDescent="0.25">
      <c r="H31" s="13"/>
      <c r="I31" s="13"/>
      <c r="L31" s="8"/>
    </row>
    <row r="32" spans="2:13" x14ac:dyDescent="0.25">
      <c r="H32" s="13"/>
      <c r="I32" s="13"/>
      <c r="L32" s="8"/>
    </row>
    <row r="33" spans="8:12" x14ac:dyDescent="0.25">
      <c r="H33" s="13"/>
      <c r="I33" s="13"/>
      <c r="L33" s="8"/>
    </row>
    <row r="34" spans="8:12" x14ac:dyDescent="0.25">
      <c r="H34" s="13"/>
      <c r="I34" s="13"/>
      <c r="L34" s="8"/>
    </row>
    <row r="35" spans="8:12" x14ac:dyDescent="0.25">
      <c r="H35" s="13"/>
      <c r="I35" s="13"/>
      <c r="L35" s="8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G3" sqref="G3:G4"/>
    </sheetView>
  </sheetViews>
  <sheetFormatPr defaultRowHeight="15" x14ac:dyDescent="0.25"/>
  <cols>
    <col min="1" max="1" width="17.42578125" bestFit="1" customWidth="1"/>
    <col min="2" max="3" width="5.85546875" customWidth="1"/>
    <col min="4" max="5" width="22" bestFit="1" customWidth="1"/>
    <col min="6" max="6" width="5.28515625" bestFit="1" customWidth="1"/>
    <col min="7" max="7" width="16" customWidth="1"/>
    <col min="8" max="8" width="11.85546875" customWidth="1"/>
    <col min="10" max="10" width="10.5703125" bestFit="1" customWidth="1"/>
    <col min="12" max="12" width="10.7109375" customWidth="1"/>
  </cols>
  <sheetData>
    <row r="1" spans="1:13" x14ac:dyDescent="0.25">
      <c r="H1" t="s">
        <v>59</v>
      </c>
    </row>
    <row r="3" spans="1:13" x14ac:dyDescent="0.25">
      <c r="A3" t="s">
        <v>45</v>
      </c>
      <c r="B3">
        <f>SEARCH("courier_id",$H$1)</f>
        <v>4</v>
      </c>
      <c r="D3" t="str">
        <f>MID($H$1,B3+12,3)</f>
        <v>101</v>
      </c>
      <c r="F3" t="s">
        <v>46</v>
      </c>
      <c r="G3" t="s">
        <v>66</v>
      </c>
      <c r="H3" t="s">
        <v>44</v>
      </c>
      <c r="I3" t="s">
        <v>43</v>
      </c>
      <c r="J3" t="s">
        <v>42</v>
      </c>
      <c r="K3" t="s">
        <v>41</v>
      </c>
      <c r="L3" t="s">
        <v>40</v>
      </c>
      <c r="M3" t="s">
        <v>39</v>
      </c>
    </row>
    <row r="4" spans="1:13" x14ac:dyDescent="0.25">
      <c r="A4" t="s">
        <v>38</v>
      </c>
      <c r="B4">
        <f>SEARCH("starts_at",$H$1)</f>
        <v>31</v>
      </c>
      <c r="C4">
        <f>SEARCH("ends_at",$H$1)</f>
        <v>249</v>
      </c>
      <c r="D4" t="str">
        <f>MID($H$1,B4+12,22)</f>
        <v>2017-08-13T00:00:00+00</v>
      </c>
      <c r="E4" t="str">
        <f>MID($H$1,C4+10,22)</f>
        <v>2017-08-13T00:00:00+00</v>
      </c>
      <c r="F4" t="str">
        <f>MID($H$1,B4+6+SEARCH("type",MID($H$1,B4,1000)),4)</f>
        <v>pick</v>
      </c>
      <c r="G4">
        <f>IF(F4="pick",I4-H4)*24</f>
        <v>0</v>
      </c>
      <c r="H4" s="13">
        <f>TIME(MID(D4,12,2)+8,MID(D4,15,2),MID(D4,18,2))</f>
        <v>0.33333333333333331</v>
      </c>
      <c r="I4" s="13">
        <f>TIME(MID(E4,12,2)+8,MID(E4,15,2),MID(E4,18,2))</f>
        <v>0.33333333333333331</v>
      </c>
      <c r="J4">
        <f>MID($H$1,B4+4+SEARCH("lat",MID($H$1,B4,1000)),7)*1</f>
        <v>14.606400000000001</v>
      </c>
      <c r="K4">
        <f>MID($H$1,B4+4+SEARCH("lng",MID($H$1,B4,1000)),7)*1</f>
        <v>121.078</v>
      </c>
      <c r="L4" s="14">
        <v>29</v>
      </c>
      <c r="M4" s="14">
        <v>60</v>
      </c>
    </row>
    <row r="5" spans="1:13" x14ac:dyDescent="0.25">
      <c r="A5" t="s">
        <v>37</v>
      </c>
      <c r="B5">
        <f>C4-1+SEARCH("starts_at",MID($H$1,C4,1000))</f>
        <v>304</v>
      </c>
      <c r="C5">
        <f>B5-1+SEARCH("ends_at",MID($H$1,B5,1000))</f>
        <v>399</v>
      </c>
      <c r="D5" t="str">
        <f>MID($H$1,B5+12,22)</f>
        <v>2017-08-13T00:08:56+00</v>
      </c>
      <c r="E5" t="str">
        <f>MID($H$1,C5+10,22)</f>
        <v>2017-08-13T01:10:00+00</v>
      </c>
      <c r="F5" t="str">
        <f>MID($H$1,B5+6+SEARCH("type",MID($H$1,B5,1000)),4)</f>
        <v>deli</v>
      </c>
      <c r="G5">
        <f t="shared" ref="G5:G21" si="0">IF(F5="pick",I5-H5)*24</f>
        <v>0</v>
      </c>
      <c r="H5" s="13">
        <f>TIME(MID(D5,12,2)+8,MID(D5,15,2),MID(D5,18,2))</f>
        <v>0.33953703703703703</v>
      </c>
      <c r="I5" s="13">
        <f>TIME(MID(E5,12,2)+8,MID(E5,15,2),MID(E5,18,2))</f>
        <v>0.38194444444444442</v>
      </c>
      <c r="J5">
        <f>MID($H$1,B5+4+SEARCH("lat",MID($H$1,B5,1000)),7)*1</f>
        <v>14.6113</v>
      </c>
      <c r="K5">
        <f>MID($H$1,B5+4+SEARCH("lng",MID($H$1,B5,1000)),7)*1</f>
        <v>121.071</v>
      </c>
      <c r="L5" s="8">
        <f>(H5-I4)*24*60</f>
        <v>8.9333333333333442</v>
      </c>
      <c r="M5">
        <v>20</v>
      </c>
    </row>
    <row r="6" spans="1:13" x14ac:dyDescent="0.25">
      <c r="A6" t="s">
        <v>36</v>
      </c>
      <c r="B6">
        <f>C5-1+SEARCH("starts_at",MID($H$1,C5,1000))</f>
        <v>452</v>
      </c>
      <c r="C6">
        <f>B6-1+SEARCH("ends_at",MID($H$1,B6,1000))</f>
        <v>547</v>
      </c>
      <c r="D6" t="str">
        <f>MID($H$1,B6+12,22)</f>
        <v>2017-08-13T01:27:13+00</v>
      </c>
      <c r="E6" t="str">
        <f>MID($H$1,C6+10,22)</f>
        <v>2017-08-13T01:37:13+00</v>
      </c>
      <c r="F6" t="str">
        <f>MID($H$1,B6+6+SEARCH("type",MID($H$1,B6,1000)),4)</f>
        <v>deli</v>
      </c>
      <c r="G6">
        <f t="shared" si="0"/>
        <v>0</v>
      </c>
      <c r="H6" s="13">
        <f>TIME(MID(D6,12,2)+8,MID(D6,15,2),MID(D6,18,2))</f>
        <v>0.39390046296296299</v>
      </c>
      <c r="I6" s="13">
        <f>TIME(MID(E6,12,2)+8,MID(E6,15,2),MID(E6,18,2))</f>
        <v>0.40084490740740741</v>
      </c>
      <c r="J6">
        <f>MID($H$1,B6+4+SEARCH("lat",MID($H$1,B6,1000)),7)*1</f>
        <v>14.6568</v>
      </c>
      <c r="K6">
        <f>MID($H$1,B6+4+SEARCH("lng",MID($H$1,B6,1000)),7)*1</f>
        <v>121.05800000000001</v>
      </c>
      <c r="L6" s="8">
        <f>(H6-I5)*24*60</f>
        <v>17.216666666666747</v>
      </c>
      <c r="M6">
        <f>(I6-H6)*24*60</f>
        <v>9.9999999999999645</v>
      </c>
    </row>
    <row r="7" spans="1:13" x14ac:dyDescent="0.25">
      <c r="A7" t="s">
        <v>35</v>
      </c>
      <c r="B7">
        <f>C6-1+SEARCH("starts_at",MID($H$1,C6,1000))</f>
        <v>600</v>
      </c>
      <c r="C7">
        <f>B7-1+SEARCH("ends_at",MID($H$1,B7,1000))</f>
        <v>756</v>
      </c>
      <c r="D7" t="str">
        <f>MID($H$1,B7+12,22)</f>
        <v>2017-08-13T01:54:47+00</v>
      </c>
      <c r="E7" t="str">
        <f>MID($H$1,C7+10,22)</f>
        <v>2017-08-13T03:14:47+00</v>
      </c>
      <c r="F7" t="str">
        <f>MID($H$1,B7+6+SEARCH("type",MID($H$1,B7,1000)),4)</f>
        <v>pick</v>
      </c>
      <c r="G7">
        <f t="shared" si="0"/>
        <v>1.3333333333333339</v>
      </c>
      <c r="H7" s="13">
        <f>TIME(MID(D7,12,2)+8,MID(D7,15,2),MID(D7,18,2))</f>
        <v>0.41304398148148147</v>
      </c>
      <c r="I7" s="13">
        <f>TIME(MID(E7,12,2)+8,MID(E7,15,2),MID(E7,18,2))</f>
        <v>0.46859953703703705</v>
      </c>
      <c r="J7">
        <f>MID($H$1,B7+4+SEARCH("lat",MID($H$1,B7,1000)),7)*1</f>
        <v>14.705500000000001</v>
      </c>
      <c r="K7">
        <f>MID($H$1,B7+4+SEARCH("lng",MID($H$1,B7,1000)),7)*1</f>
        <v>121.072</v>
      </c>
      <c r="L7" s="8">
        <f>(H7-I6)*24*60</f>
        <v>17.566666666666642</v>
      </c>
      <c r="M7">
        <f>(I7-H7)*24*60</f>
        <v>80.000000000000028</v>
      </c>
    </row>
    <row r="8" spans="1:13" x14ac:dyDescent="0.25">
      <c r="A8" t="s">
        <v>34</v>
      </c>
      <c r="B8">
        <f>C7-1+SEARCH("starts_at",MID($H$1,C7,1000))</f>
        <v>811</v>
      </c>
      <c r="C8">
        <f>B8-1+SEARCH("ends_at",MID($H$1,B8,1000))</f>
        <v>910</v>
      </c>
      <c r="D8" t="str">
        <f>MID($H$1,B8+12,22)</f>
        <v>2017-08-13T03:32:26+00</v>
      </c>
      <c r="E8" t="str">
        <f>MID($H$1,C8+10,22)</f>
        <v>2017-08-13T03:42:26+00</v>
      </c>
      <c r="F8" t="str">
        <f>MID($H$1,B8+6+SEARCH("type",MID($H$1,B8,1000)),4)</f>
        <v>deli</v>
      </c>
      <c r="G8">
        <f t="shared" si="0"/>
        <v>0</v>
      </c>
      <c r="H8" s="13">
        <f>TIME(MID(D8,12,2)+8,MID(D8,15,2),MID(D8,18,2))</f>
        <v>0.48085648148148147</v>
      </c>
      <c r="I8" s="13">
        <f>TIME(MID(E8,12,2)+8,MID(E8,15,2),MID(E8,18,2))</f>
        <v>0.48780092592592594</v>
      </c>
      <c r="J8">
        <f>MID($H$1,B8+4+SEARCH("lat",MID($H$1,B8,1000)),7)*1</f>
        <v>14.6656</v>
      </c>
      <c r="K8">
        <f>MID($H$1,B8+4+SEARCH("lng",MID($H$1,B8,1000)),7)*1</f>
        <v>121.068</v>
      </c>
      <c r="L8" s="8">
        <f>(H8-I7)*24*60</f>
        <v>17.649999999999963</v>
      </c>
      <c r="M8">
        <f>(I8-H8)*24*60</f>
        <v>10.000000000000044</v>
      </c>
    </row>
    <row r="9" spans="1:13" x14ac:dyDescent="0.25">
      <c r="A9" t="s">
        <v>33</v>
      </c>
      <c r="B9">
        <f>C8-1+SEARCH("starts_at",MID($H$1,C8,1000))</f>
        <v>966</v>
      </c>
      <c r="C9">
        <f>B9-1+SEARCH("ends_at",MID($H$1,B9,1000))</f>
        <v>1093</v>
      </c>
      <c r="D9" t="str">
        <f>MID($H$1,B9+12,22)</f>
        <v>2017-08-13T03:59:10+00</v>
      </c>
      <c r="E9" t="str">
        <f>MID($H$1,C9+10,22)</f>
        <v>2017-08-13T04:24:10+00</v>
      </c>
      <c r="F9" t="str">
        <f>MID($H$1,B9+6+SEARCH("type",MID($H$1,B9,1000)),4)</f>
        <v>pick</v>
      </c>
      <c r="G9">
        <f t="shared" si="0"/>
        <v>0.41666666666666785</v>
      </c>
      <c r="H9" s="13">
        <f>TIME(MID(D9,12,2)+8,MID(D9,15,2),MID(D9,18,2))</f>
        <v>0.49942129629629628</v>
      </c>
      <c r="I9" s="13">
        <f>TIME(MID(E9,12,2)+8,MID(E9,15,2),MID(E9,18,2))</f>
        <v>0.51678240740740744</v>
      </c>
      <c r="J9">
        <f>MID($H$1,B9+4+SEARCH("lat",MID($H$1,B9,1000)),7)*1</f>
        <v>14.6396</v>
      </c>
      <c r="K9">
        <f>MID($H$1,B9+4+SEARCH("lng",MID($H$1,B9,1000)),7)*1</f>
        <v>121.03</v>
      </c>
      <c r="L9" s="8">
        <f>(H9-I8)*24*60</f>
        <v>16.733333333333285</v>
      </c>
      <c r="M9">
        <f>(I9-H9)*24*60</f>
        <v>25.000000000000071</v>
      </c>
    </row>
    <row r="10" spans="1:13" x14ac:dyDescent="0.25">
      <c r="B10">
        <f>C9-1+SEARCH("starts_at",MID($H$1,C9,1000))</f>
        <v>1149</v>
      </c>
      <c r="C10">
        <f>B10-1+SEARCH("ends_at",MID($H$1,B10,1000))</f>
        <v>1275</v>
      </c>
      <c r="D10" t="str">
        <f>MID($H$1,B10+12,22)</f>
        <v>2017-08-13T04:39:57+00</v>
      </c>
      <c r="E10" t="str">
        <f>MID($H$1,C10+10,22)</f>
        <v>2017-08-13T05:04:57+00</v>
      </c>
      <c r="F10" t="str">
        <f>MID($H$1,B10+6+SEARCH("type",MID($H$1,B10,1000)),4)</f>
        <v>pick</v>
      </c>
      <c r="G10">
        <f t="shared" si="0"/>
        <v>0.41666666666666519</v>
      </c>
      <c r="H10" s="13">
        <f>TIME(MID(D10,12,2)+8,MID(D10,15,2),MID(D10,18,2))</f>
        <v>0.52774305555555556</v>
      </c>
      <c r="I10" s="13">
        <f>TIME(MID(E10,12,2)+8,MID(E10,15,2),MID(E10,18,2))</f>
        <v>0.54510416666666661</v>
      </c>
      <c r="J10">
        <f>MID($H$1,B10+4+SEARCH("lat",MID($H$1,B10,1000)),7)*1</f>
        <v>14.6439</v>
      </c>
      <c r="K10">
        <f>MID($H$1,B10+4+SEARCH("lng",MID($H$1,B10,1000)),7)*1</f>
        <v>121.002</v>
      </c>
      <c r="L10" s="8">
        <f>(H10-I9)*24*60</f>
        <v>15.783333333333296</v>
      </c>
      <c r="M10">
        <f>(I10-H10)*24*60</f>
        <v>24.999999999999911</v>
      </c>
    </row>
    <row r="11" spans="1:13" x14ac:dyDescent="0.25">
      <c r="B11">
        <f>C10-1+SEARCH("starts_at",MID($H$1,C10,1000))</f>
        <v>1330</v>
      </c>
      <c r="C11">
        <f>B11-1+SEARCH("ends_at",MID($H$1,B11,1000))</f>
        <v>1429</v>
      </c>
      <c r="D11" t="str">
        <f>MID($H$1,B11+12,22)</f>
        <v>2017-08-13T05:11:37+00</v>
      </c>
      <c r="E11" t="str">
        <f>MID($H$1,C11+10,22)</f>
        <v>2017-08-13T06:31:37+00</v>
      </c>
      <c r="F11" t="str">
        <f>MID($H$1,B11+6+SEARCH("type",MID($H$1,B11,1000)),4)</f>
        <v>deli</v>
      </c>
      <c r="G11">
        <f t="shared" si="0"/>
        <v>0</v>
      </c>
      <c r="H11" s="13">
        <f>TIME(MID(D11,12,2)+8,MID(D11,15,2),MID(D11,18,2))</f>
        <v>0.54973379629629626</v>
      </c>
      <c r="I11" s="13">
        <f>TIME(MID(E11,12,2)+8,MID(E11,15,2),MID(E11,18,2))</f>
        <v>0.60528935185185184</v>
      </c>
      <c r="J11">
        <f>MID($H$1,B11+4+SEARCH("lat",MID($H$1,B11,1000)),7)*1</f>
        <v>14.6477</v>
      </c>
      <c r="K11">
        <f>MID($H$1,B11+4+SEARCH("lng",MID($H$1,B11,1000)),7)*1</f>
        <v>120.995</v>
      </c>
      <c r="L11" s="8">
        <f>(H11-I10)*24*60</f>
        <v>6.6666666666666963</v>
      </c>
      <c r="M11">
        <f>(I11-H11)*24*60</f>
        <v>80.000000000000028</v>
      </c>
    </row>
    <row r="12" spans="1:13" x14ac:dyDescent="0.25">
      <c r="B12">
        <f>C11-1+SEARCH("starts_at",MID($H$1,C11,1000))</f>
        <v>1485</v>
      </c>
      <c r="C12">
        <f>B12-1+SEARCH("ends_at",MID($H$1,B12,1000))</f>
        <v>1584</v>
      </c>
      <c r="D12" t="str">
        <f>MID($H$1,B12+12,22)</f>
        <v>2017-08-13T07:07:11+00</v>
      </c>
      <c r="E12" t="str">
        <f>MID($H$1,C12+10,22)</f>
        <v>2017-08-13T07:17:11+00</v>
      </c>
      <c r="F12" t="str">
        <f>MID($H$1,B12+6+SEARCH("type",MID($H$1,B12,1000)),4)</f>
        <v>deli</v>
      </c>
      <c r="G12">
        <f t="shared" si="0"/>
        <v>0</v>
      </c>
      <c r="H12" s="13">
        <f>TIME(MID(D12,12,2)+8,MID(D12,15,2),MID(D12,18,2))</f>
        <v>0.62998842592592597</v>
      </c>
      <c r="I12" s="13">
        <f>TIME(MID(E12,12,2)+8,MID(E12,15,2),MID(E12,18,2))</f>
        <v>0.63693287037037039</v>
      </c>
      <c r="J12">
        <f>MID($H$1,B12+4+SEARCH("lat",MID($H$1,B12,1000)),7)*1</f>
        <v>14.589</v>
      </c>
      <c r="K12">
        <f>MID($H$1,B12+4+SEARCH("lng",MID($H$1,B12,1000)),7)*1</f>
        <v>121.069</v>
      </c>
      <c r="L12" s="8">
        <f>(H12-I11)*24*60</f>
        <v>35.566666666666734</v>
      </c>
      <c r="M12">
        <f>(I12-H12)*24*60</f>
        <v>9.9999999999999645</v>
      </c>
    </row>
    <row r="13" spans="1:13" x14ac:dyDescent="0.25">
      <c r="B13">
        <f>C12-1+SEARCH("starts_at",MID($H$1,C12,1000))</f>
        <v>1640</v>
      </c>
      <c r="C13">
        <f>B13-1+SEARCH("ends_at",MID($H$1,B13,1000))</f>
        <v>1735</v>
      </c>
      <c r="D13" t="str">
        <f>MID($H$1,B13+12,22)</f>
        <v>2017-08-13T07:22:53+00</v>
      </c>
      <c r="E13" t="str">
        <f>MID($H$1,C13+10,22)</f>
        <v>2017-08-13T08:42:53+00</v>
      </c>
      <c r="F13" t="str">
        <f>MID($H$1,B13+6+SEARCH("type",MID($H$1,B13,1000)),4)</f>
        <v>deli</v>
      </c>
      <c r="G13">
        <f t="shared" si="0"/>
        <v>0</v>
      </c>
      <c r="H13" s="13">
        <f>TIME(MID(D13,12,2)+8,MID(D13,15,2),MID(D13,18,2))</f>
        <v>0.64089120370370367</v>
      </c>
      <c r="I13" s="13">
        <f>TIME(MID(E13,12,2)+8,MID(E13,15,2),MID(E13,18,2))</f>
        <v>0.69644675925925925</v>
      </c>
      <c r="J13">
        <f>MID($H$1,B13+4+SEARCH("lat",MID($H$1,B13,1000)),7)*1</f>
        <v>14.5832</v>
      </c>
      <c r="K13">
        <f>MID($H$1,B13+4+SEARCH("lng",MID($H$1,B13,1000)),7)*1</f>
        <v>121.07599999999999</v>
      </c>
      <c r="L13" s="8">
        <f>(H13-I12)*24*60</f>
        <v>5.6999999999999318</v>
      </c>
      <c r="M13">
        <f>(I13-H13)*24*60</f>
        <v>80.000000000000028</v>
      </c>
    </row>
    <row r="14" spans="1:13" x14ac:dyDescent="0.25">
      <c r="B14">
        <f>C13-1+SEARCH("starts_at",MID($H$1,C13,1000))</f>
        <v>1788</v>
      </c>
      <c r="C14">
        <f>B14-1+SEARCH("ends_at",MID($H$1,B14,1000))</f>
        <v>1884</v>
      </c>
      <c r="D14" t="str">
        <f>MID($H$1,B14+12,22)</f>
        <v>2017-08-13T08:52:26+00</v>
      </c>
      <c r="E14" t="str">
        <f>MID($H$1,C14+10,22)</f>
        <v>2017-08-13T09:02:26+00</v>
      </c>
      <c r="F14" t="str">
        <f>MID($H$1,B14+6+SEARCH("type",MID($H$1,B14,1000)),4)</f>
        <v>pick</v>
      </c>
      <c r="G14">
        <f t="shared" si="0"/>
        <v>0.16666666666666607</v>
      </c>
      <c r="H14" s="13">
        <f>TIME(MID(D14,12,2)+8,MID(D14,15,2),MID(D14,18,2))</f>
        <v>0.70307870370370373</v>
      </c>
      <c r="I14" s="13">
        <f>TIME(MID(E14,12,2)+8,MID(E14,15,2),MID(E14,18,2))</f>
        <v>0.71002314814814815</v>
      </c>
      <c r="J14">
        <f>MID($H$1,B14+4+SEARCH("lat",MID($H$1,B14,1000)),7)*1</f>
        <v>14.567500000000001</v>
      </c>
      <c r="K14">
        <f>MID($H$1,B14+4+SEARCH("lng",MID($H$1,B14,1000)),7)*1</f>
        <v>121.071</v>
      </c>
      <c r="L14" s="8">
        <f>(H14-I13)*24*60</f>
        <v>9.550000000000054</v>
      </c>
      <c r="M14">
        <f>(I14-H14)*24*60</f>
        <v>9.9999999999999645</v>
      </c>
    </row>
    <row r="15" spans="1:13" x14ac:dyDescent="0.25">
      <c r="B15">
        <f>C14-1+SEARCH("starts_at",MID($H$1,C14,1000))</f>
        <v>1939</v>
      </c>
      <c r="C15">
        <f>B15-1+SEARCH("ends_at",MID($H$1,B15,1000))</f>
        <v>2038</v>
      </c>
      <c r="D15" t="str">
        <f>MID($H$1,B15+12,22)</f>
        <v>2017-08-13T09:11:51+00</v>
      </c>
      <c r="E15" t="str">
        <f>MID($H$1,C15+10,22)</f>
        <v>2017-08-13T09:21:51+00</v>
      </c>
      <c r="F15" t="str">
        <f>MID($H$1,B15+6+SEARCH("type",MID($H$1,B15,1000)),4)</f>
        <v>deli</v>
      </c>
      <c r="G15">
        <f t="shared" si="0"/>
        <v>0</v>
      </c>
      <c r="H15" s="13">
        <f>TIME(MID(D15,12,2)+8,MID(D15,15,2),MID(D15,18,2))</f>
        <v>0.7165625000000001</v>
      </c>
      <c r="I15" s="13">
        <f>TIME(MID(E15,12,2)+8,MID(E15,15,2),MID(E15,18,2))</f>
        <v>0.72350694444444441</v>
      </c>
      <c r="J15">
        <f>MID($H$1,B15+4+SEARCH("lat",MID($H$1,B15,1000)),7)*1</f>
        <v>14.559200000000001</v>
      </c>
      <c r="K15">
        <f>MID($H$1,B15+4+SEARCH("lng",MID($H$1,B15,1000)),7)*1</f>
        <v>121.072</v>
      </c>
      <c r="L15" s="8">
        <f>(H15-I14)*24*60</f>
        <v>9.4166666666668064</v>
      </c>
      <c r="M15">
        <f>(I15-H15)*24*60</f>
        <v>9.9999999999998046</v>
      </c>
    </row>
    <row r="16" spans="1:13" x14ac:dyDescent="0.25">
      <c r="B16">
        <f>C15-1+SEARCH("starts_at",MID($H$1,C15,1000))</f>
        <v>2094</v>
      </c>
      <c r="C16">
        <f>B16-1+SEARCH("ends_at",MID($H$1,B16,1000))</f>
        <v>2193</v>
      </c>
      <c r="D16" t="str">
        <f>MID($H$1,B16+12,22)</f>
        <v>2017-08-13T09:32:10+00</v>
      </c>
      <c r="E16" t="str">
        <f>MID($H$1,C16+10,22)</f>
        <v>2017-08-13T09:42:10+00</v>
      </c>
      <c r="F16" t="str">
        <f>MID($H$1,B16+6+SEARCH("type",MID($H$1,B16,1000)),4)</f>
        <v>deli</v>
      </c>
      <c r="G16">
        <f t="shared" si="0"/>
        <v>0</v>
      </c>
      <c r="H16" s="13">
        <f>TIME(MID(D16,12,2)+8,MID(D16,15,2),MID(D16,18,2))</f>
        <v>0.73067129629629635</v>
      </c>
      <c r="I16" s="13">
        <f>TIME(MID(E16,12,2)+8,MID(E16,15,2),MID(E16,18,2))</f>
        <v>0.73761574074074077</v>
      </c>
      <c r="J16">
        <f>MID($H$1,B16+4+SEARCH("lat",MID($H$1,B16,1000)),7)*1</f>
        <v>14.552</v>
      </c>
      <c r="K16">
        <f>MID($H$1,B16+4+SEARCH("lng",MID($H$1,B16,1000)),7)*1</f>
        <v>121.05500000000001</v>
      </c>
      <c r="L16" s="8">
        <f>(H16-I15)*24*60</f>
        <v>10.316666666666787</v>
      </c>
      <c r="M16">
        <f>(I16-H16)*24*60</f>
        <v>9.9999999999999645</v>
      </c>
    </row>
    <row r="17" spans="2:13" x14ac:dyDescent="0.25">
      <c r="B17">
        <f>C16-1+SEARCH("starts_at",MID($H$1,C16,1000))</f>
        <v>2248</v>
      </c>
      <c r="C17">
        <f>B17-1+SEARCH("ends_at",MID($H$1,B17,1000))</f>
        <v>2343</v>
      </c>
      <c r="D17" t="str">
        <f>MID($H$1,B17+12,22)</f>
        <v>2017-08-13T09:50:05+00</v>
      </c>
      <c r="E17" t="str">
        <f>MID($H$1,C17+10,22)</f>
        <v>2017-08-13T11:10:05+00</v>
      </c>
      <c r="F17" t="str">
        <f>MID($H$1,B17+6+SEARCH("type",MID($H$1,B17,1000)),4)</f>
        <v>deli</v>
      </c>
      <c r="G17">
        <f t="shared" si="0"/>
        <v>0</v>
      </c>
      <c r="H17" s="13">
        <f>TIME(MID(D17,12,2)+8,MID(D17,15,2),MID(D17,18,2))</f>
        <v>0.74311342592592589</v>
      </c>
      <c r="I17" s="13">
        <f>TIME(MID(E17,12,2)+8,MID(E17,15,2),MID(E17,18,2))</f>
        <v>0.79866898148148147</v>
      </c>
      <c r="J17">
        <f>MID($H$1,B17+4+SEARCH("lat",MID($H$1,B17,1000)),7)*1</f>
        <v>14.5548</v>
      </c>
      <c r="K17">
        <f>MID($H$1,B17+4+SEARCH("lng",MID($H$1,B17,1000)),7)*1</f>
        <v>121.045</v>
      </c>
      <c r="L17" s="8">
        <f>(H17-I16)*24*60</f>
        <v>7.9166666666665719</v>
      </c>
      <c r="M17">
        <f>(I17-H17)*24*60</f>
        <v>80.000000000000028</v>
      </c>
    </row>
    <row r="18" spans="2:13" x14ac:dyDescent="0.25">
      <c r="B18">
        <f>C17-1+SEARCH("starts_at",MID($H$1,C17,1000))</f>
        <v>2396</v>
      </c>
      <c r="C18">
        <f>B18-1+SEARCH("ends_at",MID($H$1,B18,1000))</f>
        <v>2495</v>
      </c>
      <c r="D18" t="str">
        <f>MID($H$1,B18+12,22)</f>
        <v>2017-08-13T11:15:01+00</v>
      </c>
      <c r="E18" t="str">
        <f>MID($H$1,C18+10,22)</f>
        <v>2017-08-13T11:30:01+00</v>
      </c>
      <c r="F18" t="str">
        <f>MID($H$1,B18+6+SEARCH("type",MID($H$1,B18,1000)),4)</f>
        <v>deli</v>
      </c>
      <c r="G18">
        <f t="shared" si="0"/>
        <v>0</v>
      </c>
      <c r="H18" s="13">
        <f>TIME(MID(D18,12,2)+8,MID(D18,15,2),MID(D18,18,2))</f>
        <v>0.80209490740740741</v>
      </c>
      <c r="I18" s="13">
        <f>TIME(MID(E18,12,2)+8,MID(E18,15,2),MID(E18,18,2))</f>
        <v>0.81251157407407415</v>
      </c>
      <c r="J18">
        <f>MID($H$1,B18+4+SEARCH("lat",MID($H$1,B18,1000)),7)*1</f>
        <v>14.552</v>
      </c>
      <c r="K18">
        <f>MID($H$1,B18+4+SEARCH("lng",MID($H$1,B18,1000)),7)*1</f>
        <v>121.05</v>
      </c>
      <c r="L18" s="8">
        <f>(H18-I17)*24*60</f>
        <v>4.9333333333333584</v>
      </c>
      <c r="M18">
        <f>(I18-H18)*24*60</f>
        <v>15.000000000000107</v>
      </c>
    </row>
    <row r="19" spans="2:13" x14ac:dyDescent="0.25">
      <c r="B19">
        <f>C18-1+SEARCH("starts_at",MID($H$1,C18,1000))</f>
        <v>2551</v>
      </c>
      <c r="C19">
        <f>B19-1+SEARCH("ends_at",MID($H$1,B19,1000))</f>
        <v>2650</v>
      </c>
      <c r="D19" t="str">
        <f>MID($H$1,B19+12,22)</f>
        <v>2017-08-13T11:34:56+00</v>
      </c>
      <c r="E19" t="str">
        <f>MID($H$1,C19+10,22)</f>
        <v>2017-08-13T11:49:56+00</v>
      </c>
      <c r="F19" t="str">
        <f>MID($H$1,B19+6+SEARCH("type",MID($H$1,B19,1000)),4)</f>
        <v>deli</v>
      </c>
      <c r="G19">
        <f t="shared" si="0"/>
        <v>0</v>
      </c>
      <c r="H19" s="13">
        <f>TIME(MID(D19,12,2)+8,MID(D19,15,2),MID(D19,18,2))</f>
        <v>0.81592592592592583</v>
      </c>
      <c r="I19" s="13">
        <f>TIME(MID(E19,12,2)+8,MID(E19,15,2),MID(E19,18,2))</f>
        <v>0.82634259259259257</v>
      </c>
      <c r="J19">
        <f>MID($H$1,B19+4+SEARCH("lat",MID($H$1,B19,1000)),7)*1</f>
        <v>14.546799999999999</v>
      </c>
      <c r="K19">
        <f>MID($H$1,B19+4+SEARCH("lng",MID($H$1,B19,1000)),7)*1</f>
        <v>121.05</v>
      </c>
      <c r="L19" s="8">
        <f>(H19-I18)*24*60</f>
        <v>4.9166666666664227</v>
      </c>
      <c r="M19">
        <f>(I19-H19)*24*60</f>
        <v>15.000000000000107</v>
      </c>
    </row>
    <row r="20" spans="2:13" x14ac:dyDescent="0.25">
      <c r="B20">
        <f>C19-1+SEARCH("starts_at",MID($H$1,C19,1000))</f>
        <v>2706</v>
      </c>
      <c r="C20">
        <f>B20-1+SEARCH("ends_at",MID($H$1,B20,1000))</f>
        <v>2804</v>
      </c>
      <c r="D20" t="str">
        <f>MID($H$1,B20+12,22)</f>
        <v>2017-08-13T11:52:23+00</v>
      </c>
      <c r="E20" t="str">
        <f>MID($H$1,C20+10,22)</f>
        <v>2017-08-13T12:07:23+00</v>
      </c>
      <c r="F20" t="str">
        <f>MID($H$1,B20+6+SEARCH("type",MID($H$1,B20,1000)),4)</f>
        <v>deli</v>
      </c>
      <c r="G20">
        <f t="shared" si="0"/>
        <v>0</v>
      </c>
      <c r="H20" s="13">
        <f>TIME(MID(D20,12,2)+8,MID(D20,15,2),MID(D20,18,2))</f>
        <v>0.82804398148148151</v>
      </c>
      <c r="I20" s="13">
        <f>TIME(MID(E20,12,2)+8,MID(E20,15,2),MID(E20,18,2))</f>
        <v>0.83846064814814814</v>
      </c>
      <c r="J20">
        <f>MID($H$1,B20+4+SEARCH("lat",MID($H$1,B20,1000)),7)*1</f>
        <v>14.5496</v>
      </c>
      <c r="K20">
        <f>MID($H$1,B20+4+SEARCH("lng",MID($H$1,B20,1000)),7)*1</f>
        <v>121.048</v>
      </c>
      <c r="L20" s="8">
        <f>(H20-I19)*24*60</f>
        <v>2.4500000000000632</v>
      </c>
      <c r="M20">
        <f>(I20-H20)*24*60</f>
        <v>14.999999999999947</v>
      </c>
    </row>
    <row r="21" spans="2:13" x14ac:dyDescent="0.25">
      <c r="B21">
        <f>C20-1+SEARCH("starts_at",MID($H$1,C20,1000))</f>
        <v>2860</v>
      </c>
      <c r="C21">
        <f>B21-1+SEARCH("ends_at",MID($H$1,B21,1000))</f>
        <v>2959</v>
      </c>
      <c r="D21" t="str">
        <f>MID($H$1,B21+12,22)</f>
        <v>2017-08-13T12:15:44+00</v>
      </c>
      <c r="E21" t="str">
        <f>MID($H$1,C21+10,22)</f>
        <v>2017-08-13T12:30:44+00</v>
      </c>
      <c r="F21" t="str">
        <f>MID($H$1,B21+6+SEARCH("type",MID($H$1,B21,1000)),4)</f>
        <v>deli</v>
      </c>
      <c r="G21">
        <f t="shared" si="0"/>
        <v>0</v>
      </c>
      <c r="H21" s="13">
        <f>TIME(MID(D21,12,2)+8,MID(D21,15,2),MID(D21,18,2))</f>
        <v>0.84425925925925915</v>
      </c>
      <c r="I21" s="13">
        <f>TIME(MID(E21,12,2)+8,MID(E21,15,2),MID(E21,18,2))</f>
        <v>0.85467592592592589</v>
      </c>
      <c r="J21">
        <f>MID($H$1,B21+4+SEARCH("lat",MID($H$1,B21,1000)),7)*1</f>
        <v>14.5412</v>
      </c>
      <c r="K21">
        <f>MID($H$1,B21+4+SEARCH("lng",MID($H$1,B21,1000)),7)*1</f>
        <v>121.044</v>
      </c>
      <c r="L21" s="8">
        <f>(H21-I20)*24*60</f>
        <v>8.3499999999998664</v>
      </c>
      <c r="M21">
        <f>(I21-H21)*24*60</f>
        <v>15.000000000000107</v>
      </c>
    </row>
    <row r="22" spans="2:13" x14ac:dyDescent="0.25">
      <c r="H22" s="13"/>
      <c r="I22" s="13"/>
      <c r="L22" s="8"/>
    </row>
    <row r="23" spans="2:13" x14ac:dyDescent="0.25">
      <c r="H23" s="13"/>
      <c r="I23" s="13"/>
      <c r="L23" s="8"/>
    </row>
    <row r="24" spans="2:13" x14ac:dyDescent="0.25">
      <c r="H24" s="13"/>
      <c r="I24" s="13"/>
      <c r="L24" s="8"/>
    </row>
    <row r="25" spans="2:13" x14ac:dyDescent="0.25">
      <c r="H25" s="13"/>
      <c r="I25" s="13"/>
      <c r="L25" s="8"/>
    </row>
    <row r="26" spans="2:13" x14ac:dyDescent="0.25">
      <c r="H26" s="13"/>
      <c r="I26" s="13"/>
      <c r="L26" s="8"/>
    </row>
    <row r="27" spans="2:13" x14ac:dyDescent="0.25">
      <c r="H27" s="13"/>
      <c r="I27" s="13"/>
      <c r="L27" s="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10" sqref="I10"/>
    </sheetView>
  </sheetViews>
  <sheetFormatPr defaultRowHeight="15" x14ac:dyDescent="0.25"/>
  <cols>
    <col min="5" max="5" width="15.5703125" bestFit="1" customWidth="1"/>
    <col min="6" max="6" width="9.5703125" bestFit="1" customWidth="1"/>
    <col min="7" max="7" width="10.28515625" bestFit="1" customWidth="1"/>
    <col min="8" max="8" width="12.7109375" bestFit="1" customWidth="1"/>
  </cols>
  <sheetData>
    <row r="1" spans="1:9" x14ac:dyDescent="0.25">
      <c r="C1" t="s">
        <v>47</v>
      </c>
      <c r="D1" t="s">
        <v>48</v>
      </c>
      <c r="E1" t="s">
        <v>49</v>
      </c>
      <c r="F1" t="s">
        <v>51</v>
      </c>
      <c r="G1" t="s">
        <v>50</v>
      </c>
      <c r="H1" t="s">
        <v>66</v>
      </c>
    </row>
    <row r="2" spans="1:9" x14ac:dyDescent="0.25">
      <c r="A2">
        <v>1</v>
      </c>
      <c r="B2" t="str">
        <f ca="1">INDIRECT("MutliCourier"&amp;A2&amp;"!$D$3")</f>
        <v>101</v>
      </c>
      <c r="C2" s="13">
        <f ca="1">MIN(INDIRECT("MutliCourier"&amp;$A2&amp;"!$H$4:$H$53"))</f>
        <v>0.33333333333333331</v>
      </c>
      <c r="D2" s="13">
        <f ca="1">MAX(INDIRECT("MutliCourier"&amp;$A2&amp;"!$i$4:$i$53"))</f>
        <v>0.85467592592592589</v>
      </c>
      <c r="E2" s="13">
        <f ca="1">INDEX(INDIRECT("MutliCourier"&amp;$A2&amp;"!$h$1:$h$100"),MATCH("deli",INDIRECT("MutliCourier"&amp;$A2&amp;"!$F$1:$F$100"),0))</f>
        <v>0.33953703703703703</v>
      </c>
      <c r="F2" s="15">
        <f ca="1">(D2-C2)*24</f>
        <v>12.512222222222221</v>
      </c>
      <c r="G2" s="15">
        <f ca="1">((TIME(9,0,0)-E2)*24)</f>
        <v>0.85111111111111137</v>
      </c>
      <c r="H2">
        <f ca="1">SUM(INDIRECT("MutliCourier"&amp;$A2&amp;"!G4:G53"))</f>
        <v>2.333333333333333</v>
      </c>
    </row>
    <row r="3" spans="1:9" x14ac:dyDescent="0.25">
      <c r="A3">
        <v>2</v>
      </c>
      <c r="B3" t="str">
        <f t="shared" ref="B3:B8" ca="1" si="0">INDIRECT("MutliCourier"&amp;A3&amp;"!$D$3")</f>
        <v>103</v>
      </c>
      <c r="C3" s="13">
        <f t="shared" ref="C3:C8" ca="1" si="1">MIN(INDIRECT("MutliCourier"&amp;$A3&amp;"!$H$4:$H$53"))</f>
        <v>0.33333333333333331</v>
      </c>
      <c r="D3" s="13">
        <f t="shared" ref="D3:D8" ca="1" si="2">MAX(INDIRECT("MutliCourier"&amp;$A3&amp;"!$i$4:$i$53"))</f>
        <v>0.8588541666666667</v>
      </c>
      <c r="E3" s="13">
        <f t="shared" ref="E3:E8" ca="1" si="3">INDEX(INDIRECT("MutliCourier"&amp;$A3&amp;"!$h$1:$h$100"),MATCH("deli",INDIRECT("MutliCourier"&amp;$A3&amp;"!$F$1:$F$100"),0))</f>
        <v>0.34250000000000003</v>
      </c>
      <c r="F3" s="15">
        <f t="shared" ref="F3:F8" ca="1" si="4">(D3-C3)*24</f>
        <v>12.612500000000002</v>
      </c>
      <c r="G3" s="15">
        <f t="shared" ref="G3:G8" ca="1" si="5">((TIME(9,0,0)-E3)*24)</f>
        <v>0.77999999999999936</v>
      </c>
      <c r="H3">
        <f t="shared" ref="H3:H10" ca="1" si="6">SUM(INDIRECT("MutliCourier"&amp;$A3&amp;"!G4:G53"))</f>
        <v>0.99999999999999911</v>
      </c>
    </row>
    <row r="4" spans="1:9" x14ac:dyDescent="0.25">
      <c r="A4">
        <v>3</v>
      </c>
      <c r="B4" t="str">
        <f t="shared" ca="1" si="0"/>
        <v>107</v>
      </c>
      <c r="C4" s="13">
        <f t="shared" ca="1" si="1"/>
        <v>0.33333333333333331</v>
      </c>
      <c r="D4" s="13">
        <f t="shared" ca="1" si="2"/>
        <v>0.74564814814814817</v>
      </c>
      <c r="E4" s="13">
        <f t="shared" ca="1" si="3"/>
        <v>0.36000000000000004</v>
      </c>
      <c r="F4" s="15">
        <f t="shared" ca="1" si="4"/>
        <v>9.895555555555557</v>
      </c>
      <c r="G4" s="15">
        <f t="shared" ca="1" si="5"/>
        <v>0.35999999999999899</v>
      </c>
      <c r="H4">
        <f t="shared" ca="1" si="6"/>
        <v>0.16666666666666741</v>
      </c>
    </row>
    <row r="5" spans="1:9" x14ac:dyDescent="0.25">
      <c r="A5">
        <v>4</v>
      </c>
      <c r="B5" t="str">
        <f t="shared" ca="1" si="0"/>
        <v>109</v>
      </c>
      <c r="C5" s="13">
        <f t="shared" ca="1" si="1"/>
        <v>0.33333333333333331</v>
      </c>
      <c r="D5" s="13">
        <f t="shared" ca="1" si="2"/>
        <v>0.84910879629629632</v>
      </c>
      <c r="E5" s="13">
        <f t="shared" ca="1" si="3"/>
        <v>0.35403935185185187</v>
      </c>
      <c r="F5" s="15">
        <f t="shared" ca="1" si="4"/>
        <v>12.378611111111111</v>
      </c>
      <c r="G5" s="15">
        <f t="shared" ca="1" si="5"/>
        <v>0.50305555555555515</v>
      </c>
      <c r="H5">
        <f t="shared" ca="1" si="6"/>
        <v>1.0000000000000018</v>
      </c>
    </row>
    <row r="6" spans="1:9" x14ac:dyDescent="0.25">
      <c r="A6">
        <v>5</v>
      </c>
      <c r="B6" t="str">
        <f t="shared" ca="1" si="0"/>
        <v>106</v>
      </c>
      <c r="C6" s="13">
        <f t="shared" ca="1" si="1"/>
        <v>0.33333333333333331</v>
      </c>
      <c r="D6" s="13">
        <f t="shared" ca="1" si="2"/>
        <v>0.87320601851851853</v>
      </c>
      <c r="E6" s="13">
        <f t="shared" ca="1" si="3"/>
        <v>0.35469907407407408</v>
      </c>
      <c r="F6" s="15">
        <f t="shared" ca="1" si="4"/>
        <v>12.956944444444444</v>
      </c>
      <c r="G6" s="15">
        <f t="shared" ca="1" si="5"/>
        <v>0.487222222222222</v>
      </c>
      <c r="H6">
        <f t="shared" ca="1" si="6"/>
        <v>0.41666666666666785</v>
      </c>
    </row>
    <row r="7" spans="1:9" x14ac:dyDescent="0.25">
      <c r="A7">
        <v>6</v>
      </c>
      <c r="B7" t="str">
        <f t="shared" ca="1" si="0"/>
        <v>110</v>
      </c>
      <c r="C7" s="13">
        <f t="shared" ca="1" si="1"/>
        <v>0.33333333333333331</v>
      </c>
      <c r="D7" s="13">
        <f t="shared" ca="1" si="2"/>
        <v>0.86146990740740748</v>
      </c>
      <c r="E7" s="13">
        <f t="shared" ca="1" si="3"/>
        <v>0.35074074074074074</v>
      </c>
      <c r="F7" s="15">
        <f t="shared" ca="1" si="4"/>
        <v>12.675277777777781</v>
      </c>
      <c r="G7" s="15">
        <f t="shared" ca="1" si="5"/>
        <v>0.5822222222222222</v>
      </c>
      <c r="H7">
        <f t="shared" ca="1" si="6"/>
        <v>0</v>
      </c>
    </row>
    <row r="8" spans="1:9" x14ac:dyDescent="0.25">
      <c r="A8">
        <v>7</v>
      </c>
      <c r="B8" t="str">
        <f t="shared" ca="1" si="0"/>
        <v>108</v>
      </c>
      <c r="C8" s="13">
        <f t="shared" ca="1" si="1"/>
        <v>0.33333333333333331</v>
      </c>
      <c r="D8" s="13">
        <f t="shared" ca="1" si="2"/>
        <v>0.80108796296296303</v>
      </c>
      <c r="E8" s="13">
        <f t="shared" ca="1" si="3"/>
        <v>0.35032407407407407</v>
      </c>
      <c r="F8" s="15">
        <f t="shared" ca="1" si="4"/>
        <v>11.226111111111113</v>
      </c>
      <c r="G8" s="15">
        <f t="shared" ca="1" si="5"/>
        <v>0.59222222222222243</v>
      </c>
      <c r="H8">
        <f t="shared" ca="1" si="6"/>
        <v>0</v>
      </c>
    </row>
    <row r="9" spans="1:9" x14ac:dyDescent="0.25">
      <c r="F9" s="16">
        <f ca="1">SUM(F2:F8)</f>
        <v>84.257222222222225</v>
      </c>
      <c r="G9" s="16">
        <f ca="1">SUM(G2:G8)</f>
        <v>4.1558333333333319</v>
      </c>
      <c r="H9" s="16">
        <f ca="1">SUM(H2:H8)</f>
        <v>4.9166666666666696</v>
      </c>
      <c r="I9" s="16">
        <f ca="1">F9-G9-H9</f>
        <v>75.18472222222222</v>
      </c>
    </row>
    <row r="10" spans="1:9" x14ac:dyDescent="0.25">
      <c r="G1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</vt:lpstr>
      <vt:lpstr>MutliCourier7</vt:lpstr>
      <vt:lpstr>MutliCourier6</vt:lpstr>
      <vt:lpstr>MutliCourier5</vt:lpstr>
      <vt:lpstr>MutliCourier4</vt:lpstr>
      <vt:lpstr>MutliCourier3</vt:lpstr>
      <vt:lpstr>MutliCourier2</vt:lpstr>
      <vt:lpstr>MutliCourier1</vt:lpstr>
      <vt:lpstr>Courier</vt:lpstr>
      <vt:lpstr>Summary</vt:lpstr>
      <vt:lpstr>summary-cross-suplier-no-roundt</vt:lpstr>
      <vt:lpstr>summary-single-supplier-no-roun</vt:lpstr>
      <vt:lpstr>single-supplier-roundtrip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Spurgeon, Paul GSUK-PTT/DAAC</dc:creator>
  <cp:lastModifiedBy>Spurgeon, Paul GSUK-PTT/DAAC</cp:lastModifiedBy>
  <dcterms:created xsi:type="dcterms:W3CDTF">2017-11-24T09:34:39Z</dcterms:created>
  <dcterms:modified xsi:type="dcterms:W3CDTF">2017-11-27T09:23:14Z</dcterms:modified>
</cp:coreProperties>
</file>