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iitdmacin-my.sharepoint.com/personal/me21b1076_iiitdm_ac_in/Documents/"/>
    </mc:Choice>
  </mc:AlternateContent>
  <xr:revisionPtr revIDLastSave="839" documentId="8_{88E2BCD5-E6F9-4D8D-BD2F-E6DC1957802C}" xr6:coauthVersionLast="47" xr6:coauthVersionMax="47" xr10:uidLastSave="{DBB8DDA9-16C9-4295-B8AE-82D3C35A0CF6}"/>
  <bookViews>
    <workbookView xWindow="-108" yWindow="-108" windowWidth="23256" windowHeight="13176" activeTab="7" xr2:uid="{A6B6837E-8A06-4B1B-9108-A488FBA68F03}"/>
  </bookViews>
  <sheets>
    <sheet name="PayRoll" sheetId="1" r:id="rId1"/>
    <sheet name="Decision Maker" sheetId="3" r:id="rId2"/>
    <sheet name="GradeBook" sheetId="2" r:id="rId3"/>
    <sheet name="Sales Report" sheetId="4" r:id="rId4"/>
    <sheet name="Pivot of Sales" sheetId="5" r:id="rId5"/>
    <sheet name="Cars" sheetId="6" r:id="rId6"/>
    <sheet name="Pivot Of Cars" sheetId="8" r:id="rId7"/>
    <sheet name="SI LOAN" sheetId="9" r:id="rId8"/>
  </sheets>
  <definedNames>
    <definedName name="_xlnm._FilterDatabase" localSheetId="3" hidden="1">'Sales Report'!$A$4:$J$175</definedName>
  </definedNames>
  <calcPr calcId="191029"/>
  <pivotCaches>
    <pivotCache cacheId="2" r:id="rId9"/>
    <pivotCache cacheId="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F5" i="9" s="1"/>
  <c r="G5" i="9" s="1"/>
  <c r="E6" i="9"/>
  <c r="F6" i="9" s="1"/>
  <c r="G6" i="9" s="1"/>
  <c r="E7" i="9"/>
  <c r="F7" i="9" s="1"/>
  <c r="G7" i="9" s="1"/>
  <c r="E4" i="9"/>
  <c r="F4" i="9" s="1"/>
  <c r="G4" i="9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4" i="6"/>
  <c r="C5" i="6"/>
  <c r="C6" i="6"/>
  <c r="C7" i="6"/>
  <c r="C8" i="6"/>
  <c r="C9" i="6"/>
  <c r="C10" i="6"/>
  <c r="C11" i="6"/>
  <c r="C12" i="6"/>
  <c r="C13" i="6"/>
  <c r="C14" i="6"/>
  <c r="C15" i="6"/>
  <c r="C16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C17" i="6" s="1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C40" i="6" s="1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4" i="6"/>
  <c r="F179" i="4"/>
  <c r="F178" i="4"/>
  <c r="F177" i="4"/>
  <c r="H7" i="4"/>
  <c r="H115" i="4"/>
  <c r="H147" i="4"/>
  <c r="H137" i="4"/>
  <c r="H8" i="4"/>
  <c r="H99" i="4"/>
  <c r="H167" i="4"/>
  <c r="H60" i="4"/>
  <c r="H108" i="4"/>
  <c r="H100" i="4"/>
  <c r="H11" i="4"/>
  <c r="H89" i="4"/>
  <c r="H63" i="4"/>
  <c r="H30" i="4"/>
  <c r="H20" i="4"/>
  <c r="H28" i="4"/>
  <c r="H46" i="4"/>
  <c r="H66" i="4"/>
  <c r="H140" i="4"/>
  <c r="H92" i="4"/>
  <c r="H47" i="4"/>
  <c r="H13" i="4"/>
  <c r="H36" i="4"/>
  <c r="H68" i="4"/>
  <c r="H153" i="4"/>
  <c r="H113" i="4"/>
  <c r="H32" i="4"/>
  <c r="H81" i="4"/>
  <c r="H120" i="4"/>
  <c r="H23" i="4"/>
  <c r="H155" i="4"/>
  <c r="H33" i="4"/>
  <c r="H134" i="4"/>
  <c r="H73" i="4"/>
  <c r="H83" i="4"/>
  <c r="H74" i="4"/>
  <c r="H104" i="4"/>
  <c r="H57" i="4"/>
  <c r="H158" i="4"/>
  <c r="H144" i="4"/>
  <c r="G144" i="4"/>
  <c r="G38" i="4"/>
  <c r="H38" i="4" s="1"/>
  <c r="G5" i="4"/>
  <c r="H5" i="4" s="1"/>
  <c r="G39" i="4"/>
  <c r="H39" i="4" s="1"/>
  <c r="G40" i="4"/>
  <c r="H40" i="4" s="1"/>
  <c r="G122" i="4"/>
  <c r="H122" i="4" s="1"/>
  <c r="G76" i="4"/>
  <c r="H76" i="4" s="1"/>
  <c r="G41" i="4"/>
  <c r="H41" i="4" s="1"/>
  <c r="G157" i="4"/>
  <c r="H157" i="4" s="1"/>
  <c r="G135" i="4"/>
  <c r="H135" i="4" s="1"/>
  <c r="G77" i="4"/>
  <c r="H77" i="4" s="1"/>
  <c r="G121" i="4"/>
  <c r="H121" i="4" s="1"/>
  <c r="G17" i="4"/>
  <c r="H17" i="4" s="1"/>
  <c r="G104" i="4"/>
  <c r="G56" i="4"/>
  <c r="H56" i="4" s="1"/>
  <c r="G160" i="4"/>
  <c r="H160" i="4" s="1"/>
  <c r="G57" i="4"/>
  <c r="G75" i="4"/>
  <c r="H75" i="4" s="1"/>
  <c r="G84" i="4"/>
  <c r="H84" i="4" s="1"/>
  <c r="G158" i="4"/>
  <c r="G98" i="4"/>
  <c r="H98" i="4" s="1"/>
  <c r="G123" i="4"/>
  <c r="H123" i="4" s="1"/>
  <c r="G174" i="4"/>
  <c r="H174" i="4" s="1"/>
  <c r="G128" i="4"/>
  <c r="H128" i="4" s="1"/>
  <c r="G124" i="4"/>
  <c r="H124" i="4" s="1"/>
  <c r="G29" i="4"/>
  <c r="H29" i="4" s="1"/>
  <c r="G6" i="4"/>
  <c r="H6" i="4" s="1"/>
  <c r="G136" i="4"/>
  <c r="H136" i="4" s="1"/>
  <c r="G163" i="4"/>
  <c r="H163" i="4" s="1"/>
  <c r="G145" i="4"/>
  <c r="H145" i="4" s="1"/>
  <c r="G7" i="4"/>
  <c r="G146" i="4"/>
  <c r="H146" i="4" s="1"/>
  <c r="G159" i="4"/>
  <c r="H159" i="4" s="1"/>
  <c r="G115" i="4"/>
  <c r="G164" i="4"/>
  <c r="H164" i="4" s="1"/>
  <c r="G165" i="4"/>
  <c r="H165" i="4" s="1"/>
  <c r="G166" i="4"/>
  <c r="H166" i="4" s="1"/>
  <c r="G147" i="4"/>
  <c r="G137" i="4"/>
  <c r="G27" i="4"/>
  <c r="H27" i="4" s="1"/>
  <c r="G78" i="4"/>
  <c r="H78" i="4" s="1"/>
  <c r="G58" i="4"/>
  <c r="H58" i="4" s="1"/>
  <c r="G59" i="4"/>
  <c r="H59" i="4" s="1"/>
  <c r="G105" i="4"/>
  <c r="H105" i="4" s="1"/>
  <c r="G175" i="4"/>
  <c r="H175" i="4" s="1"/>
  <c r="G106" i="4"/>
  <c r="H106" i="4" s="1"/>
  <c r="G8" i="4"/>
  <c r="G25" i="4"/>
  <c r="H25" i="4" s="1"/>
  <c r="G9" i="4"/>
  <c r="H9" i="4" s="1"/>
  <c r="G99" i="4"/>
  <c r="G42" i="4"/>
  <c r="H42" i="4" s="1"/>
  <c r="G18" i="4"/>
  <c r="H18" i="4" s="1"/>
  <c r="G85" i="4"/>
  <c r="H85" i="4" s="1"/>
  <c r="G167" i="4"/>
  <c r="G60" i="4"/>
  <c r="G148" i="4"/>
  <c r="H148" i="4" s="1"/>
  <c r="G107" i="4"/>
  <c r="H107" i="4" s="1"/>
  <c r="G43" i="4"/>
  <c r="H43" i="4" s="1"/>
  <c r="G86" i="4"/>
  <c r="H86" i="4" s="1"/>
  <c r="G87" i="4"/>
  <c r="H87" i="4" s="1"/>
  <c r="G10" i="4"/>
  <c r="H10" i="4" s="1"/>
  <c r="G61" i="4"/>
  <c r="H61" i="4" s="1"/>
  <c r="G108" i="4"/>
  <c r="G79" i="4"/>
  <c r="H79" i="4" s="1"/>
  <c r="G88" i="4"/>
  <c r="H88" i="4" s="1"/>
  <c r="G100" i="4"/>
  <c r="G149" i="4"/>
  <c r="H149" i="4" s="1"/>
  <c r="G44" i="4"/>
  <c r="H44" i="4" s="1"/>
  <c r="G109" i="4"/>
  <c r="H109" i="4" s="1"/>
  <c r="G11" i="4"/>
  <c r="G89" i="4"/>
  <c r="G62" i="4"/>
  <c r="H62" i="4" s="1"/>
  <c r="G45" i="4"/>
  <c r="H45" i="4" s="1"/>
  <c r="G116" i="4"/>
  <c r="H116" i="4" s="1"/>
  <c r="G138" i="4"/>
  <c r="H138" i="4" s="1"/>
  <c r="G110" i="4"/>
  <c r="H110" i="4" s="1"/>
  <c r="G168" i="4"/>
  <c r="H168" i="4" s="1"/>
  <c r="G161" i="4"/>
  <c r="H161" i="4" s="1"/>
  <c r="G63" i="4"/>
  <c r="G101" i="4"/>
  <c r="H101" i="4" s="1"/>
  <c r="G19" i="4"/>
  <c r="H19" i="4" s="1"/>
  <c r="G30" i="4"/>
  <c r="G12" i="4"/>
  <c r="H12" i="4" s="1"/>
  <c r="G90" i="4"/>
  <c r="H90" i="4" s="1"/>
  <c r="G111" i="4"/>
  <c r="H111" i="4" s="1"/>
  <c r="G20" i="4"/>
  <c r="G28" i="4"/>
  <c r="G91" i="4"/>
  <c r="H91" i="4" s="1"/>
  <c r="G21" i="4"/>
  <c r="H21" i="4" s="1"/>
  <c r="G129" i="4"/>
  <c r="H129" i="4" s="1"/>
  <c r="G64" i="4"/>
  <c r="H64" i="4" s="1"/>
  <c r="G139" i="4"/>
  <c r="H139" i="4" s="1"/>
  <c r="G65" i="4"/>
  <c r="H65" i="4" s="1"/>
  <c r="G112" i="4"/>
  <c r="H112" i="4" s="1"/>
  <c r="G46" i="4"/>
  <c r="G130" i="4"/>
  <c r="H130" i="4" s="1"/>
  <c r="G162" i="4"/>
  <c r="H162" i="4" s="1"/>
  <c r="G66" i="4"/>
  <c r="G35" i="4"/>
  <c r="H35" i="4" s="1"/>
  <c r="G67" i="4"/>
  <c r="H67" i="4" s="1"/>
  <c r="G169" i="4"/>
  <c r="H169" i="4" s="1"/>
  <c r="G140" i="4"/>
  <c r="G92" i="4"/>
  <c r="G141" i="4"/>
  <c r="H141" i="4" s="1"/>
  <c r="G150" i="4"/>
  <c r="H150" i="4" s="1"/>
  <c r="G125" i="4"/>
  <c r="H125" i="4" s="1"/>
  <c r="G93" i="4"/>
  <c r="H93" i="4" s="1"/>
  <c r="G151" i="4"/>
  <c r="H151" i="4" s="1"/>
  <c r="G131" i="4"/>
  <c r="H131" i="4" s="1"/>
  <c r="G117" i="4"/>
  <c r="H117" i="4" s="1"/>
  <c r="G47" i="4"/>
  <c r="G22" i="4"/>
  <c r="H22" i="4" s="1"/>
  <c r="G142" i="4"/>
  <c r="H142" i="4" s="1"/>
  <c r="G13" i="4"/>
  <c r="G94" i="4"/>
  <c r="H94" i="4" s="1"/>
  <c r="G126" i="4"/>
  <c r="H126" i="4" s="1"/>
  <c r="G152" i="4"/>
  <c r="H152" i="4" s="1"/>
  <c r="G36" i="4"/>
  <c r="G68" i="4"/>
  <c r="G95" i="4"/>
  <c r="H95" i="4" s="1"/>
  <c r="G48" i="4"/>
  <c r="H48" i="4" s="1"/>
  <c r="G96" i="4"/>
  <c r="H96" i="4" s="1"/>
  <c r="G49" i="4"/>
  <c r="H49" i="4" s="1"/>
  <c r="G69" i="4"/>
  <c r="H69" i="4" s="1"/>
  <c r="G80" i="4"/>
  <c r="H80" i="4" s="1"/>
  <c r="G31" i="4"/>
  <c r="H31" i="4" s="1"/>
  <c r="G153" i="4"/>
  <c r="G132" i="4"/>
  <c r="H132" i="4" s="1"/>
  <c r="G118" i="4"/>
  <c r="H118" i="4" s="1"/>
  <c r="G113" i="4"/>
  <c r="G119" i="4"/>
  <c r="H119" i="4" s="1"/>
  <c r="G14" i="4"/>
  <c r="H14" i="4" s="1"/>
  <c r="G50" i="4"/>
  <c r="H50" i="4" s="1"/>
  <c r="G32" i="4"/>
  <c r="G81" i="4"/>
  <c r="G154" i="4"/>
  <c r="H154" i="4" s="1"/>
  <c r="G37" i="4"/>
  <c r="H37" i="4" s="1"/>
  <c r="G70" i="4"/>
  <c r="H70" i="4" s="1"/>
  <c r="G170" i="4"/>
  <c r="H170" i="4" s="1"/>
  <c r="G143" i="4"/>
  <c r="H143" i="4" s="1"/>
  <c r="G171" i="4"/>
  <c r="H171" i="4" s="1"/>
  <c r="G114" i="4"/>
  <c r="H114" i="4" s="1"/>
  <c r="G120" i="4"/>
  <c r="G127" i="4"/>
  <c r="H127" i="4" s="1"/>
  <c r="G133" i="4"/>
  <c r="H133" i="4" s="1"/>
  <c r="G23" i="4"/>
  <c r="G51" i="4"/>
  <c r="H51" i="4" s="1"/>
  <c r="G15" i="4"/>
  <c r="H15" i="4" s="1"/>
  <c r="G102" i="4"/>
  <c r="H102" i="4" s="1"/>
  <c r="G155" i="4"/>
  <c r="G33" i="4"/>
  <c r="G52" i="4"/>
  <c r="H52" i="4" s="1"/>
  <c r="G172" i="4"/>
  <c r="H172" i="4" s="1"/>
  <c r="G53" i="4"/>
  <c r="H53" i="4" s="1"/>
  <c r="G71" i="4"/>
  <c r="H71" i="4" s="1"/>
  <c r="G82" i="4"/>
  <c r="H82" i="4" s="1"/>
  <c r="G34" i="4"/>
  <c r="H34" i="4" s="1"/>
  <c r="G72" i="4"/>
  <c r="H72" i="4" s="1"/>
  <c r="G134" i="4"/>
  <c r="G156" i="4"/>
  <c r="H156" i="4" s="1"/>
  <c r="G16" i="4"/>
  <c r="H16" i="4" s="1"/>
  <c r="G73" i="4"/>
  <c r="G54" i="4"/>
  <c r="H54" i="4" s="1"/>
  <c r="G55" i="4"/>
  <c r="H55" i="4" s="1"/>
  <c r="G97" i="4"/>
  <c r="H97" i="4" s="1"/>
  <c r="G83" i="4"/>
  <c r="G74" i="4"/>
  <c r="G103" i="4"/>
  <c r="H103" i="4" s="1"/>
  <c r="G24" i="4"/>
  <c r="H24" i="4" s="1"/>
  <c r="G173" i="4"/>
  <c r="H173" i="4" s="1"/>
  <c r="G26" i="4"/>
  <c r="H26" i="4" s="1"/>
  <c r="L6" i="3"/>
  <c r="L7" i="3"/>
  <c r="L8" i="3"/>
  <c r="L9" i="3"/>
  <c r="L10" i="3"/>
  <c r="L11" i="3"/>
  <c r="L5" i="3"/>
  <c r="K11" i="3"/>
  <c r="K10" i="3"/>
  <c r="K9" i="3"/>
  <c r="K8" i="3"/>
  <c r="K7" i="3"/>
  <c r="K6" i="3"/>
  <c r="K5" i="3"/>
  <c r="I11" i="3"/>
  <c r="I10" i="3"/>
  <c r="I9" i="3"/>
  <c r="I8" i="3"/>
  <c r="I7" i="3"/>
  <c r="I6" i="3"/>
  <c r="I5" i="3"/>
  <c r="G11" i="3"/>
  <c r="G10" i="3"/>
  <c r="G9" i="3"/>
  <c r="G8" i="3"/>
  <c r="G7" i="3"/>
  <c r="G6" i="3"/>
  <c r="G5" i="3"/>
  <c r="E11" i="3"/>
  <c r="E10" i="3"/>
  <c r="E9" i="3"/>
  <c r="E8" i="3"/>
  <c r="E7" i="3"/>
  <c r="E6" i="3"/>
  <c r="E5" i="3"/>
  <c r="C6" i="3"/>
  <c r="C7" i="3"/>
  <c r="C8" i="3"/>
  <c r="C9" i="3"/>
  <c r="C10" i="3"/>
  <c r="C11" i="3"/>
  <c r="C5" i="3"/>
  <c r="J25" i="2"/>
  <c r="I25" i="2"/>
  <c r="H25" i="2"/>
  <c r="G25" i="2"/>
  <c r="J24" i="2"/>
  <c r="I24" i="2"/>
  <c r="H24" i="2"/>
  <c r="G24" i="2"/>
  <c r="J23" i="2"/>
  <c r="I23" i="2"/>
  <c r="H23" i="2"/>
  <c r="G23" i="2"/>
  <c r="C23" i="2"/>
  <c r="D23" i="2"/>
  <c r="E23" i="2"/>
  <c r="C24" i="2"/>
  <c r="D24" i="2"/>
  <c r="E24" i="2"/>
  <c r="C25" i="2"/>
  <c r="D25" i="2"/>
  <c r="E25" i="2"/>
  <c r="B25" i="2"/>
  <c r="B24" i="2"/>
  <c r="B23" i="2"/>
  <c r="L9" i="2"/>
  <c r="L10" i="2"/>
  <c r="L11" i="2"/>
  <c r="L12" i="2"/>
  <c r="L14" i="2"/>
  <c r="L15" i="2"/>
  <c r="L16" i="2"/>
  <c r="L17" i="2"/>
  <c r="L18" i="2"/>
  <c r="L19" i="2"/>
  <c r="L20" i="2"/>
  <c r="L21" i="2"/>
  <c r="L8" i="2"/>
  <c r="L7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L13" i="2" s="1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7" i="2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X6" i="1"/>
  <c r="Y6" i="1" s="1"/>
  <c r="Z6" i="1" s="1"/>
  <c r="AA6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  <c r="S6" i="1"/>
  <c r="T6" i="1" s="1"/>
  <c r="U6" i="1" s="1"/>
  <c r="V6" i="1" s="1"/>
  <c r="N6" i="1"/>
  <c r="O6" i="1" s="1"/>
  <c r="P6" i="1" s="1"/>
  <c r="Q6" i="1" s="1"/>
  <c r="F8" i="1"/>
  <c r="P8" i="1" s="1"/>
  <c r="G8" i="1"/>
  <c r="L8" i="1" s="1"/>
  <c r="V8" i="1" s="1"/>
  <c r="F9" i="1"/>
  <c r="K9" i="1" s="1"/>
  <c r="U9" i="1" s="1"/>
  <c r="G9" i="1"/>
  <c r="L9" i="1" s="1"/>
  <c r="V9" i="1" s="1"/>
  <c r="F10" i="1"/>
  <c r="P10" i="1" s="1"/>
  <c r="G10" i="1"/>
  <c r="L10" i="1" s="1"/>
  <c r="V10" i="1" s="1"/>
  <c r="F11" i="1"/>
  <c r="K11" i="1" s="1"/>
  <c r="U11" i="1" s="1"/>
  <c r="G11" i="1"/>
  <c r="L11" i="1" s="1"/>
  <c r="V11" i="1" s="1"/>
  <c r="F12" i="1"/>
  <c r="K12" i="1" s="1"/>
  <c r="U12" i="1" s="1"/>
  <c r="G12" i="1"/>
  <c r="L12" i="1" s="1"/>
  <c r="V12" i="1" s="1"/>
  <c r="F13" i="1"/>
  <c r="K13" i="1" s="1"/>
  <c r="U13" i="1" s="1"/>
  <c r="G13" i="1"/>
  <c r="L13" i="1" s="1"/>
  <c r="V13" i="1" s="1"/>
  <c r="F14" i="1"/>
  <c r="K14" i="1" s="1"/>
  <c r="U14" i="1" s="1"/>
  <c r="G14" i="1"/>
  <c r="L14" i="1" s="1"/>
  <c r="V14" i="1" s="1"/>
  <c r="F15" i="1"/>
  <c r="K15" i="1" s="1"/>
  <c r="U15" i="1" s="1"/>
  <c r="G15" i="1"/>
  <c r="L15" i="1" s="1"/>
  <c r="V15" i="1" s="1"/>
  <c r="F16" i="1"/>
  <c r="K16" i="1" s="1"/>
  <c r="U16" i="1" s="1"/>
  <c r="G16" i="1"/>
  <c r="L16" i="1" s="1"/>
  <c r="V16" i="1" s="1"/>
  <c r="F17" i="1"/>
  <c r="K17" i="1" s="1"/>
  <c r="U17" i="1" s="1"/>
  <c r="G17" i="1"/>
  <c r="L17" i="1" s="1"/>
  <c r="V17" i="1" s="1"/>
  <c r="F18" i="1"/>
  <c r="K18" i="1" s="1"/>
  <c r="U18" i="1" s="1"/>
  <c r="G18" i="1"/>
  <c r="L18" i="1" s="1"/>
  <c r="V18" i="1" s="1"/>
  <c r="F19" i="1"/>
  <c r="K19" i="1" s="1"/>
  <c r="U19" i="1" s="1"/>
  <c r="G19" i="1"/>
  <c r="L19" i="1" s="1"/>
  <c r="V19" i="1" s="1"/>
  <c r="F20" i="1"/>
  <c r="K20" i="1" s="1"/>
  <c r="U20" i="1" s="1"/>
  <c r="G20" i="1"/>
  <c r="L20" i="1" s="1"/>
  <c r="V20" i="1" s="1"/>
  <c r="F21" i="1"/>
  <c r="K21" i="1" s="1"/>
  <c r="U21" i="1" s="1"/>
  <c r="G21" i="1"/>
  <c r="L21" i="1" s="1"/>
  <c r="V21" i="1" s="1"/>
  <c r="G7" i="1"/>
  <c r="L7" i="1" s="1"/>
  <c r="V7" i="1" s="1"/>
  <c r="E7" i="1"/>
  <c r="J7" i="1" s="1"/>
  <c r="T7" i="1" s="1"/>
  <c r="F7" i="1"/>
  <c r="K7" i="1" s="1"/>
  <c r="U7" i="1" s="1"/>
  <c r="E8" i="1"/>
  <c r="J8" i="1" s="1"/>
  <c r="T8" i="1" s="1"/>
  <c r="E9" i="1"/>
  <c r="J9" i="1" s="1"/>
  <c r="T9" i="1" s="1"/>
  <c r="E10" i="1"/>
  <c r="J10" i="1" s="1"/>
  <c r="T10" i="1" s="1"/>
  <c r="E11" i="1"/>
  <c r="J11" i="1" s="1"/>
  <c r="T11" i="1" s="1"/>
  <c r="E12" i="1"/>
  <c r="J12" i="1" s="1"/>
  <c r="T12" i="1" s="1"/>
  <c r="E13" i="1"/>
  <c r="J13" i="1" s="1"/>
  <c r="T13" i="1" s="1"/>
  <c r="E14" i="1"/>
  <c r="J14" i="1" s="1"/>
  <c r="T14" i="1" s="1"/>
  <c r="E15" i="1"/>
  <c r="J15" i="1" s="1"/>
  <c r="T15" i="1" s="1"/>
  <c r="E16" i="1"/>
  <c r="J16" i="1" s="1"/>
  <c r="T16" i="1" s="1"/>
  <c r="E17" i="1"/>
  <c r="J17" i="1" s="1"/>
  <c r="T17" i="1" s="1"/>
  <c r="E18" i="1"/>
  <c r="J18" i="1" s="1"/>
  <c r="T18" i="1" s="1"/>
  <c r="E19" i="1"/>
  <c r="J19" i="1" s="1"/>
  <c r="T19" i="1" s="1"/>
  <c r="E20" i="1"/>
  <c r="J20" i="1" s="1"/>
  <c r="T20" i="1" s="1"/>
  <c r="E21" i="1"/>
  <c r="J21" i="1" s="1"/>
  <c r="T21" i="1" s="1"/>
  <c r="D8" i="1"/>
  <c r="I8" i="1" s="1"/>
  <c r="S8" i="1" s="1"/>
  <c r="D9" i="1"/>
  <c r="I9" i="1" s="1"/>
  <c r="S9" i="1" s="1"/>
  <c r="D10" i="1"/>
  <c r="I10" i="1" s="1"/>
  <c r="S10" i="1" s="1"/>
  <c r="D11" i="1"/>
  <c r="I11" i="1" s="1"/>
  <c r="S11" i="1" s="1"/>
  <c r="D12" i="1"/>
  <c r="I12" i="1" s="1"/>
  <c r="S12" i="1" s="1"/>
  <c r="D13" i="1"/>
  <c r="I13" i="1" s="1"/>
  <c r="S13" i="1" s="1"/>
  <c r="D14" i="1"/>
  <c r="I14" i="1" s="1"/>
  <c r="S14" i="1" s="1"/>
  <c r="D15" i="1"/>
  <c r="I15" i="1" s="1"/>
  <c r="S15" i="1" s="1"/>
  <c r="D16" i="1"/>
  <c r="I16" i="1" s="1"/>
  <c r="S16" i="1" s="1"/>
  <c r="D17" i="1"/>
  <c r="I17" i="1" s="1"/>
  <c r="S17" i="1" s="1"/>
  <c r="D18" i="1"/>
  <c r="I18" i="1" s="1"/>
  <c r="S18" i="1" s="1"/>
  <c r="D19" i="1"/>
  <c r="I19" i="1" s="1"/>
  <c r="S19" i="1" s="1"/>
  <c r="D20" i="1"/>
  <c r="I20" i="1" s="1"/>
  <c r="S20" i="1" s="1"/>
  <c r="D21" i="1"/>
  <c r="I21" i="1" s="1"/>
  <c r="S21" i="1" s="1"/>
  <c r="D7" i="1"/>
  <c r="I7" i="1" s="1"/>
  <c r="S7" i="1" s="1"/>
  <c r="I6" i="1"/>
  <c r="J6" i="1" s="1"/>
  <c r="K6" i="1" s="1"/>
  <c r="L6" i="1" s="1"/>
  <c r="D6" i="1"/>
  <c r="E6" i="1" s="1"/>
  <c r="F6" i="1" s="1"/>
  <c r="G6" i="1" s="1"/>
  <c r="H8" i="1"/>
  <c r="R8" i="1" s="1"/>
  <c r="H9" i="1"/>
  <c r="R9" i="1" s="1"/>
  <c r="H10" i="1"/>
  <c r="R10" i="1" s="1"/>
  <c r="H11" i="1"/>
  <c r="R11" i="1" s="1"/>
  <c r="H12" i="1"/>
  <c r="R12" i="1" s="1"/>
  <c r="H13" i="1"/>
  <c r="R13" i="1" s="1"/>
  <c r="H14" i="1"/>
  <c r="R14" i="1" s="1"/>
  <c r="H15" i="1"/>
  <c r="R15" i="1" s="1"/>
  <c r="H16" i="1"/>
  <c r="R16" i="1" s="1"/>
  <c r="H17" i="1"/>
  <c r="R17" i="1" s="1"/>
  <c r="H18" i="1"/>
  <c r="R18" i="1" s="1"/>
  <c r="H19" i="1"/>
  <c r="R19" i="1" s="1"/>
  <c r="H20" i="1"/>
  <c r="R20" i="1" s="1"/>
  <c r="H21" i="1"/>
  <c r="R21" i="1" s="1"/>
  <c r="H7" i="1"/>
  <c r="R7" i="1" s="1"/>
  <c r="W7" i="1" s="1"/>
  <c r="C27" i="1"/>
  <c r="C26" i="1"/>
  <c r="C25" i="1"/>
  <c r="C24" i="1"/>
  <c r="B27" i="1"/>
  <c r="B26" i="1"/>
  <c r="B25" i="1"/>
  <c r="B24" i="1"/>
  <c r="K8" i="1" l="1"/>
  <c r="U8" i="1" s="1"/>
  <c r="Z8" i="1" s="1"/>
  <c r="Q15" i="1"/>
  <c r="AA15" i="1" s="1"/>
  <c r="Q12" i="1"/>
  <c r="AA12" i="1" s="1"/>
  <c r="P11" i="1"/>
  <c r="Z11" i="1" s="1"/>
  <c r="Q8" i="1"/>
  <c r="AA8" i="1" s="1"/>
  <c r="Q20" i="1"/>
  <c r="AA20" i="1" s="1"/>
  <c r="O17" i="1"/>
  <c r="Y17" i="1" s="1"/>
  <c r="P19" i="1"/>
  <c r="Z19" i="1" s="1"/>
  <c r="Q19" i="1"/>
  <c r="AA19" i="1" s="1"/>
  <c r="P15" i="1"/>
  <c r="Z15" i="1" s="1"/>
  <c r="Q10" i="1"/>
  <c r="AA10" i="1" s="1"/>
  <c r="Q14" i="1"/>
  <c r="AA14" i="1" s="1"/>
  <c r="Q9" i="1"/>
  <c r="AA9" i="1" s="1"/>
  <c r="Q18" i="1"/>
  <c r="AA18" i="1" s="1"/>
  <c r="Q13" i="1"/>
  <c r="AA13" i="1" s="1"/>
  <c r="P9" i="1"/>
  <c r="Z9" i="1" s="1"/>
  <c r="Q17" i="1"/>
  <c r="AA17" i="1" s="1"/>
  <c r="P13" i="1"/>
  <c r="Z13" i="1" s="1"/>
  <c r="O9" i="1"/>
  <c r="Y9" i="1" s="1"/>
  <c r="Q21" i="1"/>
  <c r="AA21" i="1" s="1"/>
  <c r="P17" i="1"/>
  <c r="Z17" i="1" s="1"/>
  <c r="O13" i="1"/>
  <c r="Y13" i="1" s="1"/>
  <c r="P21" i="1"/>
  <c r="Z21" i="1" s="1"/>
  <c r="P7" i="1"/>
  <c r="Z7" i="1" s="1"/>
  <c r="O21" i="1"/>
  <c r="Y21" i="1" s="1"/>
  <c r="Q16" i="1"/>
  <c r="AA16" i="1" s="1"/>
  <c r="Q11" i="1"/>
  <c r="AA11" i="1" s="1"/>
  <c r="O7" i="1"/>
  <c r="Y7" i="1" s="1"/>
  <c r="P20" i="1"/>
  <c r="Z20" i="1" s="1"/>
  <c r="P18" i="1"/>
  <c r="Z18" i="1" s="1"/>
  <c r="P16" i="1"/>
  <c r="Z16" i="1" s="1"/>
  <c r="P14" i="1"/>
  <c r="Z14" i="1" s="1"/>
  <c r="P12" i="1"/>
  <c r="Z12" i="1" s="1"/>
  <c r="O20" i="1"/>
  <c r="Y20" i="1" s="1"/>
  <c r="O18" i="1"/>
  <c r="Y18" i="1" s="1"/>
  <c r="O16" i="1"/>
  <c r="Y16" i="1" s="1"/>
  <c r="O14" i="1"/>
  <c r="Y14" i="1" s="1"/>
  <c r="O12" i="1"/>
  <c r="Y12" i="1" s="1"/>
  <c r="O10" i="1"/>
  <c r="Y10" i="1" s="1"/>
  <c r="O8" i="1"/>
  <c r="Y8" i="1" s="1"/>
  <c r="N20" i="1"/>
  <c r="X20" i="1" s="1"/>
  <c r="N18" i="1"/>
  <c r="X18" i="1" s="1"/>
  <c r="N16" i="1"/>
  <c r="X16" i="1" s="1"/>
  <c r="N14" i="1"/>
  <c r="X14" i="1" s="1"/>
  <c r="N12" i="1"/>
  <c r="X12" i="1" s="1"/>
  <c r="N10" i="1"/>
  <c r="X10" i="1" s="1"/>
  <c r="N8" i="1"/>
  <c r="X8" i="1" s="1"/>
  <c r="O15" i="1"/>
  <c r="Y15" i="1" s="1"/>
  <c r="Q7" i="1"/>
  <c r="AA7" i="1" s="1"/>
  <c r="O19" i="1"/>
  <c r="Y19" i="1" s="1"/>
  <c r="O11" i="1"/>
  <c r="Y11" i="1" s="1"/>
  <c r="N21" i="1"/>
  <c r="X21" i="1" s="1"/>
  <c r="N19" i="1"/>
  <c r="X19" i="1" s="1"/>
  <c r="N17" i="1"/>
  <c r="X17" i="1" s="1"/>
  <c r="N15" i="1"/>
  <c r="X15" i="1" s="1"/>
  <c r="N13" i="1"/>
  <c r="X13" i="1" s="1"/>
  <c r="N11" i="1"/>
  <c r="X11" i="1" s="1"/>
  <c r="N9" i="1"/>
  <c r="X9" i="1" s="1"/>
  <c r="N7" i="1"/>
  <c r="X7" i="1" s="1"/>
  <c r="S24" i="1"/>
  <c r="S27" i="1"/>
  <c r="S25" i="1"/>
  <c r="S26" i="1"/>
  <c r="G25" i="1"/>
  <c r="F25" i="1"/>
  <c r="E27" i="1"/>
  <c r="E25" i="1"/>
  <c r="F27" i="1"/>
  <c r="D27" i="1"/>
  <c r="D25" i="1"/>
  <c r="G27" i="1"/>
  <c r="G26" i="1"/>
  <c r="G24" i="1"/>
  <c r="D26" i="1"/>
  <c r="F26" i="1"/>
  <c r="F24" i="1"/>
  <c r="E26" i="1"/>
  <c r="E24" i="1"/>
  <c r="D24" i="1"/>
  <c r="K10" i="1"/>
  <c r="U10" i="1" s="1"/>
  <c r="Z10" i="1" s="1"/>
  <c r="R24" i="1"/>
  <c r="R27" i="1"/>
  <c r="M24" i="1"/>
  <c r="R26" i="1"/>
  <c r="M25" i="1"/>
  <c r="R25" i="1"/>
  <c r="M27" i="1"/>
  <c r="M26" i="1"/>
  <c r="AB14" i="1" l="1"/>
  <c r="AB13" i="1"/>
  <c r="AB12" i="1"/>
  <c r="AB17" i="1"/>
  <c r="AB10" i="1"/>
  <c r="AB15" i="1"/>
  <c r="AB9" i="1"/>
  <c r="AB11" i="1"/>
  <c r="AB18" i="1"/>
  <c r="AB20" i="1"/>
  <c r="AB8" i="1"/>
  <c r="AB19" i="1"/>
  <c r="AB21" i="1"/>
  <c r="AB16" i="1"/>
  <c r="AB7" i="1"/>
  <c r="Y24" i="1"/>
  <c r="Y26" i="1"/>
  <c r="Y25" i="1"/>
  <c r="Y27" i="1"/>
  <c r="AA24" i="1"/>
  <c r="AA26" i="1"/>
  <c r="AA25" i="1"/>
  <c r="AA27" i="1"/>
  <c r="X24" i="1"/>
  <c r="X26" i="1"/>
  <c r="X25" i="1"/>
  <c r="X27" i="1"/>
  <c r="Z24" i="1"/>
  <c r="Z26" i="1"/>
  <c r="Z25" i="1"/>
  <c r="Z27" i="1"/>
  <c r="V24" i="1"/>
  <c r="V26" i="1"/>
  <c r="V25" i="1"/>
  <c r="V27" i="1"/>
  <c r="T24" i="1"/>
  <c r="T26" i="1"/>
  <c r="T25" i="1"/>
  <c r="T27" i="1"/>
  <c r="U24" i="1"/>
  <c r="U26" i="1"/>
  <c r="U25" i="1"/>
  <c r="U27" i="1"/>
  <c r="O24" i="1"/>
  <c r="O26" i="1"/>
  <c r="O25" i="1"/>
  <c r="O27" i="1"/>
  <c r="Q24" i="1"/>
  <c r="Q26" i="1"/>
  <c r="Q27" i="1"/>
  <c r="Q25" i="1"/>
  <c r="P24" i="1"/>
  <c r="P26" i="1"/>
  <c r="P27" i="1"/>
  <c r="P25" i="1"/>
  <c r="N24" i="1"/>
  <c r="N26" i="1"/>
  <c r="N25" i="1"/>
  <c r="N27" i="1"/>
  <c r="W24" i="1"/>
  <c r="W26" i="1"/>
  <c r="W25" i="1"/>
  <c r="W27" i="1"/>
  <c r="AB24" i="1" l="1"/>
  <c r="AB25" i="1"/>
  <c r="AB26" i="1"/>
  <c r="AB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tc={1FEE251B-9593-49A5-B898-BF1DE3E5B34F}</author>
    <author>tc={6D9C74BE-AB8A-463B-8CC6-C855F1F5B3A8}</author>
  </authors>
  <commentList>
    <comment ref="H5" authorId="0" shapeId="0" xr:uid="{1FEE251B-9593-49A5-B898-BF1DE3E5B34F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If condition here</t>
      </text>
    </comment>
    <comment ref="M5" authorId="1" shapeId="0" xr:uid="{6D9C74BE-AB8A-463B-8CC6-C855F1F5B3A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we put the $ sign then the cell becomes absolute for calculation</t>
      </text>
    </comment>
  </commentList>
</comments>
</file>

<file path=xl/sharedStrings.xml><?xml version="1.0" encoding="utf-8"?>
<sst xmlns="http://schemas.openxmlformats.org/spreadsheetml/2006/main" count="1011" uniqueCount="231">
  <si>
    <t>Employee Payroll</t>
  </si>
  <si>
    <t>This is being copied from the FCC video https://www.youtube.com/watch?v=Vl0H-qTclOg&amp;t=11s</t>
  </si>
  <si>
    <t>Name</t>
  </si>
  <si>
    <t>Hourly Wage</t>
  </si>
  <si>
    <t>Hours Worked</t>
  </si>
  <si>
    <t>Pay</t>
  </si>
  <si>
    <t>Ram</t>
  </si>
  <si>
    <t>Jhon</t>
  </si>
  <si>
    <t>Michel</t>
  </si>
  <si>
    <t>Shyam</t>
  </si>
  <si>
    <t>Adver</t>
  </si>
  <si>
    <t>Shubh</t>
  </si>
  <si>
    <t>Nikhil</t>
  </si>
  <si>
    <t>Nushrat</t>
  </si>
  <si>
    <t>Naina</t>
  </si>
  <si>
    <t>Aman</t>
  </si>
  <si>
    <t>Raghav</t>
  </si>
  <si>
    <t>Dani</t>
  </si>
  <si>
    <t>Pushkar</t>
  </si>
  <si>
    <t>Shubhanshu</t>
  </si>
  <si>
    <t>Rishi</t>
  </si>
  <si>
    <t>These are just some random numbers to work with</t>
  </si>
  <si>
    <t>MAX Pay</t>
  </si>
  <si>
    <t>Min Pay</t>
  </si>
  <si>
    <t>Average</t>
  </si>
  <si>
    <t>Total</t>
  </si>
  <si>
    <t>Over time</t>
  </si>
  <si>
    <t>Bonus</t>
  </si>
  <si>
    <t xml:space="preserve">Total Pay </t>
  </si>
  <si>
    <t xml:space="preserve">  </t>
  </si>
  <si>
    <t>Jan Pay</t>
  </si>
  <si>
    <t>This is a GradeBook for the employes for the given certain Task</t>
  </si>
  <si>
    <r>
      <rPr>
        <b/>
        <sz val="11"/>
        <color theme="1"/>
        <rFont val="Calibri"/>
        <family val="2"/>
        <scheme val="minor"/>
      </rPr>
      <t xml:space="preserve">Conditional Formating </t>
    </r>
    <r>
      <rPr>
        <sz val="11"/>
        <color theme="1"/>
        <rFont val="Calibri"/>
        <family val="2"/>
        <scheme val="minor"/>
      </rPr>
      <t>is the learning goal</t>
    </r>
  </si>
  <si>
    <t>Grade Book</t>
  </si>
  <si>
    <t>Safety Test</t>
  </si>
  <si>
    <t>Phislophy</t>
  </si>
  <si>
    <t>Financial Skill</t>
  </si>
  <si>
    <t>Drug Test</t>
  </si>
  <si>
    <t>Max Point</t>
  </si>
  <si>
    <t>Fire Employee</t>
  </si>
  <si>
    <t>MAX</t>
  </si>
  <si>
    <t>MIN</t>
  </si>
  <si>
    <t>Career Decision</t>
  </si>
  <si>
    <t>Jobs</t>
  </si>
  <si>
    <t>Data Analyst</t>
  </si>
  <si>
    <t>Data Scientist</t>
  </si>
  <si>
    <t>Quant Developer</t>
  </si>
  <si>
    <t>AI/ML Engineer</t>
  </si>
  <si>
    <t>Software Developer</t>
  </si>
  <si>
    <t>Algo Developer</t>
  </si>
  <si>
    <t>Job Market</t>
  </si>
  <si>
    <t>Enjoyment</t>
  </si>
  <si>
    <t>My Talent</t>
  </si>
  <si>
    <t>Schooling</t>
  </si>
  <si>
    <t>Backend Developer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</si>
  <si>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</si>
  <si>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</si>
  <si>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</si>
  <si>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</si>
  <si>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</si>
  <si>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</si>
  <si>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</si>
  <si>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Sales Person</t>
  </si>
  <si>
    <t>Sale Location</t>
  </si>
  <si>
    <t>Jan</t>
  </si>
  <si>
    <t>Pool Cover</t>
  </si>
  <si>
    <t>Chalie Barns</t>
  </si>
  <si>
    <t>NM</t>
  </si>
  <si>
    <t>Net</t>
  </si>
  <si>
    <t>Juan Hernandez</t>
  </si>
  <si>
    <t>CA</t>
  </si>
  <si>
    <t>8 ft Hose</t>
  </si>
  <si>
    <t>Doug Smith</t>
  </si>
  <si>
    <t>AZ</t>
  </si>
  <si>
    <t>Water Pump</t>
  </si>
  <si>
    <t>Chlorine Test Kit</t>
  </si>
  <si>
    <t>Hellen 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</si>
  <si>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</si>
  <si>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</si>
  <si>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</si>
  <si>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</si>
  <si>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</si>
  <si>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</si>
  <si>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</si>
  <si>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</si>
  <si>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</si>
  <si>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</si>
  <si>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</si>
  <si>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</si>
  <si>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</si>
  <si>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</si>
  <si>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</si>
  <si>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</si>
  <si>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</si>
  <si>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</si>
  <si>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</si>
  <si>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This is a sample data downloaded</t>
  </si>
  <si>
    <t>Commision 10% for item less then $ 50 and 20% for more</t>
  </si>
  <si>
    <t>Things to learn form this</t>
  </si>
  <si>
    <t>Text - To- column : Splitting</t>
  </si>
  <si>
    <t>Fill Down : Select and use option</t>
  </si>
  <si>
    <t>Sum of all Items</t>
  </si>
  <si>
    <t>Sum of items more than $50</t>
  </si>
  <si>
    <t>Sum of Items less thanor at $50</t>
  </si>
  <si>
    <t>Filtering the columns in multiple levels</t>
  </si>
  <si>
    <t>Creating Pivot Tables</t>
  </si>
  <si>
    <t>Row Labels</t>
  </si>
  <si>
    <t>Grand Total</t>
  </si>
  <si>
    <t>Sum of Sale Price</t>
  </si>
  <si>
    <t>Making Pivot table</t>
  </si>
  <si>
    <t>And A pie chart from that</t>
  </si>
  <si>
    <t>Car ID</t>
  </si>
  <si>
    <t>Make</t>
  </si>
  <si>
    <t>Make (Full Name)</t>
  </si>
  <si>
    <t>Model</t>
  </si>
  <si>
    <t>Model (Full Name)</t>
  </si>
  <si>
    <t>Manufacture Year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</si>
  <si>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</si>
  <si>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</si>
  <si>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</si>
  <si>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</si>
  <si>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</si>
  <si>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</si>
  <si>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</si>
  <si>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</si>
  <si>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</si>
  <si>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</si>
  <si>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</si>
  <si>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</si>
  <si>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</si>
  <si>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</si>
  <si>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</si>
  <si>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</si>
  <si>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</si>
  <si>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</si>
  <si>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</si>
  <si>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</si>
  <si>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</si>
  <si>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</si>
  <si>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</si>
  <si>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</si>
  <si>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</si>
  <si>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</si>
  <si>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</si>
  <si>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</si>
  <si>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</si>
  <si>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</si>
  <si>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</si>
  <si>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</si>
  <si>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</si>
  <si>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</si>
  <si>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</si>
  <si>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</si>
  <si>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</si>
  <si>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</si>
  <si>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</si>
  <si>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</si>
  <si>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</si>
  <si>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</si>
  <si>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</si>
  <si>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</si>
  <si>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</si>
  <si>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</si>
  <si>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</si>
  <si>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</si>
  <si>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</si>
  <si>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</si>
  <si>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</si>
  <si>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</si>
  <si>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</si>
  <si>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</si>
  <si>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</si>
  <si>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</si>
  <si>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</si>
  <si>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</si>
  <si>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</si>
  <si>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</si>
  <si>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</si>
  <si>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</si>
  <si>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</si>
  <si>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</si>
  <si>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</si>
  <si>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</si>
  <si>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</si>
  <si>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</si>
  <si>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</si>
  <si>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</si>
  <si>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</si>
  <si>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</si>
  <si>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</si>
  <si>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</si>
  <si>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</si>
  <si>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</si>
  <si>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</si>
  <si>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</si>
  <si>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The data has been downloaded from different site</t>
  </si>
  <si>
    <t xml:space="preserve">Here planning to learn many thnings  </t>
  </si>
  <si>
    <r>
      <t xml:space="preserve">Taking info From ID </t>
    </r>
    <r>
      <rPr>
        <b/>
        <sz val="11"/>
        <color theme="1"/>
        <rFont val="Calibri"/>
        <family val="2"/>
        <scheme val="minor"/>
      </rPr>
      <t>Slicing</t>
    </r>
  </si>
  <si>
    <t>FD</t>
  </si>
  <si>
    <t>GM</t>
  </si>
  <si>
    <t>General Motors</t>
  </si>
  <si>
    <t>CR</t>
  </si>
  <si>
    <t>Chrysler</t>
  </si>
  <si>
    <t>HO</t>
  </si>
  <si>
    <t>Honda</t>
  </si>
  <si>
    <t xml:space="preserve">HY </t>
  </si>
  <si>
    <t>Hundai</t>
  </si>
  <si>
    <t>TY</t>
  </si>
  <si>
    <t>Toyota</t>
  </si>
  <si>
    <t>Ford</t>
  </si>
  <si>
    <t>GM09CMR014</t>
  </si>
  <si>
    <t>HO05ODY037</t>
  </si>
  <si>
    <t>Age of Car</t>
  </si>
  <si>
    <t>FD06FCS006</t>
  </si>
  <si>
    <t>Vlookup Command</t>
  </si>
  <si>
    <t>Summerizing using pivot table</t>
  </si>
  <si>
    <t>Sum of Miles</t>
  </si>
  <si>
    <t>Making the charts of the data</t>
  </si>
  <si>
    <t>Using the Conditional formating the data</t>
  </si>
  <si>
    <t>This is to compare Different loan using Excel</t>
  </si>
  <si>
    <t>Loan A</t>
  </si>
  <si>
    <t>Loan B</t>
  </si>
  <si>
    <t>Loan C</t>
  </si>
  <si>
    <t>Loan D</t>
  </si>
  <si>
    <t>Principal</t>
  </si>
  <si>
    <t>Interest Rate</t>
  </si>
  <si>
    <t>Tenure</t>
  </si>
  <si>
    <t>Interest Ammount</t>
  </si>
  <si>
    <t>Total To be paid</t>
  </si>
  <si>
    <t>EMI</t>
  </si>
  <si>
    <t>ctrl + D -&gt; Fill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</si>
</sst>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0.0"/>
    <numFmt numFmtId="166" formatCode="[$-14009]dd/mm/yy;@"/>
    <numFmt numFmtId="167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3" borderId="0" xfId="0" applyNumberFormat="1" applyFill="1"/>
    <xf numFmtId="166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" fontId="0" fillId="3" borderId="0" xfId="0" applyNumberFormat="1" applyFill="1"/>
    <xf numFmtId="166" fontId="0" fillId="5" borderId="0" xfId="0" applyNumberFormat="1" applyFill="1"/>
    <xf numFmtId="164" fontId="0" fillId="5" borderId="0" xfId="0" applyNumberFormat="1" applyFill="1"/>
    <xf numFmtId="166" fontId="0" fillId="6" borderId="0" xfId="0" applyNumberFormat="1" applyFill="1"/>
    <xf numFmtId="164" fontId="0" fillId="6" borderId="0" xfId="0" applyNumberFormat="1" applyFill="1"/>
    <xf numFmtId="166" fontId="0" fillId="7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0" fontId="3" fillId="0" borderId="0" xfId="0" applyFont="1"/>
    <xf numFmtId="0" fontId="0" fillId="0" borderId="0" xfId="0" applyAlignment="1">
      <alignment textRotation="90"/>
    </xf>
    <xf numFmtId="9" fontId="0" fillId="0" borderId="0" xfId="1" applyFont="1"/>
    <xf numFmtId="0" fontId="3" fillId="9" borderId="0" xfId="0" applyFont="1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3" fillId="3" borderId="0" xfId="0" applyFont="1" applyFill="1"/>
    <xf numFmtId="0" fontId="0" fillId="3" borderId="0" xfId="0" applyFill="1"/>
    <xf numFmtId="0" fontId="3" fillId="11" borderId="0" xfId="0" applyFont="1" applyFill="1"/>
    <xf numFmtId="0" fontId="0" fillId="11" borderId="0" xfId="0" applyFill="1"/>
    <xf numFmtId="0" fontId="3" fillId="12" borderId="0" xfId="0" applyFont="1" applyFill="1"/>
    <xf numFmtId="0" fontId="0" fillId="12" borderId="0" xfId="0" applyFill="1"/>
    <xf numFmtId="0" fontId="3" fillId="0" borderId="0" xfId="0" applyFont="1" applyAlignment="1">
      <alignment horizontal="center"/>
    </xf>
    <xf numFmtId="3" fontId="0" fillId="0" borderId="0" xfId="0" applyNumberFormat="1"/>
    <xf numFmtId="0" fontId="4" fillId="13" borderId="0" xfId="0" applyFont="1" applyFill="1"/>
    <xf numFmtId="167" fontId="4" fillId="13" borderId="0" xfId="0" applyNumberFormat="1" applyFont="1" applyFill="1"/>
    <xf numFmtId="167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 applyAlignment="1">
      <alignment wrapText="1"/>
    </xf>
    <xf numFmtId="0" fontId="0" fillId="8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14" borderId="0" xfId="0" applyFill="1"/>
    <xf numFmtId="43" fontId="0" fillId="0" borderId="0" xfId="2" applyFont="1"/>
    <xf numFmtId="43" fontId="0" fillId="14" borderId="0" xfId="2" applyFont="1" applyFill="1"/>
    <xf numFmtId="43" fontId="0" fillId="0" borderId="0" xfId="2" applyFont="1" applyAlignment="1">
      <alignment wrapText="1"/>
    </xf>
    <xf numFmtId="1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7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GradeBook!$A$7:$A$21</c:f>
              <c:strCache>
                <c:ptCount val="15"/>
                <c:pt idx="0">
                  <c:v>Jhon</c:v>
                </c:pt>
                <c:pt idx="1">
                  <c:v>Michel</c:v>
                </c:pt>
                <c:pt idx="2">
                  <c:v>Ram</c:v>
                </c:pt>
                <c:pt idx="3">
                  <c:v>Shyam</c:v>
                </c:pt>
                <c:pt idx="4">
                  <c:v>Adver</c:v>
                </c:pt>
                <c:pt idx="5">
                  <c:v>Shubh</c:v>
                </c:pt>
                <c:pt idx="6">
                  <c:v>Nikhil</c:v>
                </c:pt>
                <c:pt idx="7">
                  <c:v>Nushrat</c:v>
                </c:pt>
                <c:pt idx="8">
                  <c:v>Naina</c:v>
                </c:pt>
                <c:pt idx="9">
                  <c:v>Aman</c:v>
                </c:pt>
                <c:pt idx="10">
                  <c:v>Raghav</c:v>
                </c:pt>
                <c:pt idx="11">
                  <c:v>Dani</c:v>
                </c:pt>
                <c:pt idx="12">
                  <c:v>Pushkar</c:v>
                </c:pt>
                <c:pt idx="13">
                  <c:v>Shubhanshu</c:v>
                </c:pt>
                <c:pt idx="14">
                  <c:v>Rishi</c:v>
                </c:pt>
              </c:strCache>
            </c:strRef>
          </c:cat>
          <c:val>
            <c:numRef>
              <c:f>GradeBook!$B$7:$B$21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  <c:pt idx="11">
                  <c:v>7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1-4EB3-923A-609597E7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094831"/>
        <c:axId val="736096751"/>
      </c:barChart>
      <c:catAx>
        <c:axId val="73609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96751"/>
        <c:crosses val="autoZero"/>
        <c:auto val="1"/>
        <c:lblAlgn val="ctr"/>
        <c:lblOffset val="100"/>
        <c:noMultiLvlLbl val="0"/>
      </c:catAx>
      <c:valAx>
        <c:axId val="7360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9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Phlisosphy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GradeBook!$A$7:$A$21</c:f>
              <c:strCache>
                <c:ptCount val="15"/>
                <c:pt idx="0">
                  <c:v>Jhon</c:v>
                </c:pt>
                <c:pt idx="1">
                  <c:v>Michel</c:v>
                </c:pt>
                <c:pt idx="2">
                  <c:v>Ram</c:v>
                </c:pt>
                <c:pt idx="3">
                  <c:v>Shyam</c:v>
                </c:pt>
                <c:pt idx="4">
                  <c:v>Adver</c:v>
                </c:pt>
                <c:pt idx="5">
                  <c:v>Shubh</c:v>
                </c:pt>
                <c:pt idx="6">
                  <c:v>Nikhil</c:v>
                </c:pt>
                <c:pt idx="7">
                  <c:v>Nushrat</c:v>
                </c:pt>
                <c:pt idx="8">
                  <c:v>Naina</c:v>
                </c:pt>
                <c:pt idx="9">
                  <c:v>Aman</c:v>
                </c:pt>
                <c:pt idx="10">
                  <c:v>Raghav</c:v>
                </c:pt>
                <c:pt idx="11">
                  <c:v>Dani</c:v>
                </c:pt>
                <c:pt idx="12">
                  <c:v>Pushkar</c:v>
                </c:pt>
                <c:pt idx="13">
                  <c:v>Shubhanshu</c:v>
                </c:pt>
                <c:pt idx="14">
                  <c:v>Rishi</c:v>
                </c:pt>
              </c:strCache>
            </c:strRef>
          </c:cat>
          <c:val>
            <c:numRef>
              <c:f>GradeBook!$C$7:$C$21</c:f>
              <c:numCache>
                <c:formatCode>General</c:formatCode>
                <c:ptCount val="15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15</c:v>
                </c:pt>
                <c:pt idx="4">
                  <c:v>11</c:v>
                </c:pt>
                <c:pt idx="5">
                  <c:v>12</c:v>
                </c:pt>
                <c:pt idx="6">
                  <c:v>18</c:v>
                </c:pt>
                <c:pt idx="7">
                  <c:v>20</c:v>
                </c:pt>
                <c:pt idx="8">
                  <c:v>13</c:v>
                </c:pt>
                <c:pt idx="9">
                  <c:v>2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13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6-4874-B1CC-13887F72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672927"/>
        <c:axId val="839673887"/>
      </c:barChart>
      <c:catAx>
        <c:axId val="83967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73887"/>
        <c:crosses val="autoZero"/>
        <c:auto val="1"/>
        <c:lblAlgn val="ctr"/>
        <c:lblOffset val="100"/>
        <c:noMultiLvlLbl val="0"/>
      </c:catAx>
      <c:valAx>
        <c:axId val="8396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7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GradeBook!$A$7:$A$21</c:f>
              <c:strCache>
                <c:ptCount val="15"/>
                <c:pt idx="0">
                  <c:v>Jhon</c:v>
                </c:pt>
                <c:pt idx="1">
                  <c:v>Michel</c:v>
                </c:pt>
                <c:pt idx="2">
                  <c:v>Ram</c:v>
                </c:pt>
                <c:pt idx="3">
                  <c:v>Shyam</c:v>
                </c:pt>
                <c:pt idx="4">
                  <c:v>Adver</c:v>
                </c:pt>
                <c:pt idx="5">
                  <c:v>Shubh</c:v>
                </c:pt>
                <c:pt idx="6">
                  <c:v>Nikhil</c:v>
                </c:pt>
                <c:pt idx="7">
                  <c:v>Nushrat</c:v>
                </c:pt>
                <c:pt idx="8">
                  <c:v>Naina</c:v>
                </c:pt>
                <c:pt idx="9">
                  <c:v>Aman</c:v>
                </c:pt>
                <c:pt idx="10">
                  <c:v>Raghav</c:v>
                </c:pt>
                <c:pt idx="11">
                  <c:v>Dani</c:v>
                </c:pt>
                <c:pt idx="12">
                  <c:v>Pushkar</c:v>
                </c:pt>
                <c:pt idx="13">
                  <c:v>Shubhanshu</c:v>
                </c:pt>
                <c:pt idx="14">
                  <c:v>Rishi</c:v>
                </c:pt>
              </c:strCache>
            </c:strRef>
          </c:cat>
          <c:val>
            <c:numRef>
              <c:f>GradeBook!$D$7:$D$21</c:f>
              <c:numCache>
                <c:formatCode>General</c:formatCode>
                <c:ptCount val="15"/>
                <c:pt idx="0">
                  <c:v>100</c:v>
                </c:pt>
                <c:pt idx="1">
                  <c:v>15</c:v>
                </c:pt>
                <c:pt idx="2">
                  <c:v>65</c:v>
                </c:pt>
                <c:pt idx="3">
                  <c:v>98</c:v>
                </c:pt>
                <c:pt idx="4">
                  <c:v>98</c:v>
                </c:pt>
                <c:pt idx="5">
                  <c:v>78</c:v>
                </c:pt>
                <c:pt idx="6">
                  <c:v>67</c:v>
                </c:pt>
                <c:pt idx="7">
                  <c:v>13</c:v>
                </c:pt>
                <c:pt idx="8">
                  <c:v>46</c:v>
                </c:pt>
                <c:pt idx="9">
                  <c:v>54</c:v>
                </c:pt>
                <c:pt idx="10">
                  <c:v>89</c:v>
                </c:pt>
                <c:pt idx="11">
                  <c:v>97</c:v>
                </c:pt>
                <c:pt idx="12">
                  <c:v>26</c:v>
                </c:pt>
                <c:pt idx="13">
                  <c:v>65</c:v>
                </c:pt>
                <c:pt idx="1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E-475E-B681-395C373F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489279"/>
        <c:axId val="668489759"/>
      </c:barChart>
      <c:catAx>
        <c:axId val="6684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9759"/>
        <c:crosses val="autoZero"/>
        <c:auto val="1"/>
        <c:lblAlgn val="ctr"/>
        <c:lblOffset val="100"/>
        <c:noMultiLvlLbl val="0"/>
      </c:catAx>
      <c:valAx>
        <c:axId val="6684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[FCC shit 1.xlsx]Pivot of Sales!PivotTable1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of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of Sales'!$A$4:$A$8</c:f>
              <c:strCache>
                <c:ptCount val="4"/>
                <c:pt idx="0">
                  <c:v>Chalie Barns</c:v>
                </c:pt>
                <c:pt idx="1">
                  <c:v>Doug Smith</c:v>
                </c:pt>
                <c:pt idx="2">
                  <c:v>Hellen Johnson</c:v>
                </c:pt>
                <c:pt idx="3">
                  <c:v>Juan Hernandez</c:v>
                </c:pt>
              </c:strCache>
            </c:strRef>
          </c:cat>
          <c:val>
            <c:numRef>
              <c:f>'Pivot of Sales'!$B$4:$B$8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5661.1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8-4F3C-9B42-CF2A596B9E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88782788831319"/>
          <c:y val="0.25555432907335179"/>
          <c:w val="0.25123145640592143"/>
          <c:h val="0.4259086188992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Cars!$G$4:$G$55</c:f>
              <c:numCache>
                <c:formatCode>General</c:formatCode>
                <c:ptCount val="52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9</c:v>
                </c:pt>
                <c:pt idx="16">
                  <c:v>13</c:v>
                </c:pt>
                <c:pt idx="17">
                  <c:v>25</c:v>
                </c:pt>
                <c:pt idx="18">
                  <c:v>23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  <c:pt idx="22">
                  <c:v>21</c:v>
                </c:pt>
                <c:pt idx="23">
                  <c:v>14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24</c:v>
                </c:pt>
                <c:pt idx="30">
                  <c:v>22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22</c:v>
                </c:pt>
                <c:pt idx="40">
                  <c:v>9</c:v>
                </c:pt>
                <c:pt idx="41">
                  <c:v>19</c:v>
                </c:pt>
                <c:pt idx="42">
                  <c:v>16</c:v>
                </c:pt>
                <c:pt idx="43">
                  <c:v>12</c:v>
                </c:pt>
                <c:pt idx="44">
                  <c:v>24</c:v>
                </c:pt>
                <c:pt idx="45">
                  <c:v>23</c:v>
                </c:pt>
                <c:pt idx="46">
                  <c:v>19</c:v>
                </c:pt>
                <c:pt idx="47">
                  <c:v>19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</c:numCache>
            </c:numRef>
          </c:xVal>
          <c:yVal>
            <c:numRef>
              <c:f>Cars!$H$4:$H$55</c:f>
              <c:numCache>
                <c:formatCode>_(* #,##0.00_);_(* \(#,##0.00\);_(* "-"??_);_(@_)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2-4BB5-BE16-2A11B441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08927"/>
        <c:axId val="1903564191"/>
      </c:scatterChart>
      <c:valAx>
        <c:axId val="19019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64191"/>
        <c:crosses val="autoZero"/>
        <c:crossBetween val="midCat"/>
      </c:valAx>
      <c:valAx>
        <c:axId val="19035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0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[FCC shit 1.xlsx]Pivot Of Cars!PivotTable3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Of Cars'!$B$3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Of Cars'!$A$4:$A$21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Of Cars'!$B$4:$B$21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1-4315-8B1D-44E26A98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927791"/>
        <c:axId val="1670928271"/>
      </c:barChart>
      <c:catAx>
        <c:axId val="16709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8271"/>
        <c:crosses val="autoZero"/>
        <c:auto val="1"/>
        <c:lblAlgn val="ctr"/>
        <c:lblOffset val="100"/>
        <c:noMultiLvlLbl val="0"/>
      </c:catAx>
      <c:valAx>
        <c:axId val="16709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EMI for</a:t>
            </a:r>
            <a:r>
              <a:rPr lang="en-IN" baseline="0"/>
              <a:t> 3L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 LOAN'!$C$4:$C$7</c:f>
              <c:numCache>
                <c:formatCode>0.00%</c:formatCode>
                <c:ptCount val="4"/>
                <c:pt idx="0">
                  <c:v>9.8000000000000004E-2</c:v>
                </c:pt>
                <c:pt idx="1">
                  <c:v>0.1</c:v>
                </c:pt>
                <c:pt idx="2">
                  <c:v>0.1125</c:v>
                </c:pt>
                <c:pt idx="3">
                  <c:v>0.115</c:v>
                </c:pt>
              </c:numCache>
            </c:numRef>
          </c:cat>
          <c:val>
            <c:numRef>
              <c:f>'SI LOAN'!$G$4:$G$7</c:f>
              <c:numCache>
                <c:formatCode>_ [$₹-4009]\ * #,##0.00_ ;_ [$₹-4009]\ * \-#,##0.00_ ;_ [$₹-4009]\ * "-"??_ ;_ @_ </c:formatCode>
                <c:ptCount val="4"/>
                <c:pt idx="0">
                  <c:v>6021.4285714285716</c:v>
                </c:pt>
                <c:pt idx="1">
                  <c:v>5833.333333333333</c:v>
                </c:pt>
                <c:pt idx="2">
                  <c:v>5937.5</c:v>
                </c:pt>
                <c:pt idx="3">
                  <c:v>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3-43C7-82CB-246310C4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823215"/>
        <c:axId val="1977823695"/>
      </c:barChart>
      <c:catAx>
        <c:axId val="1977823215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23695"/>
        <c:crosses val="autoZero"/>
        <c:auto val="1"/>
        <c:lblAlgn val="ctr"/>
        <c:lblOffset val="100"/>
        <c:noMultiLvlLbl val="0"/>
      </c:catAx>
      <c:valAx>
        <c:axId val="19778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2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409677</xdr:colOff>
      <xdr:row>3</xdr:row>
      <xdr:rowOff>975852</xdr:rowOff>
    </xdr:from>
    <xdr:to>
      <xdr:col>19</xdr:col>
      <xdr:colOff>122903</xdr:colOff>
      <xdr:row>17</xdr:row>
      <xdr:rowOff>90129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305EA-87CE-1564-FE56-A35DF2D99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393290</xdr:colOff>
      <xdr:row>18</xdr:row>
      <xdr:rowOff>820</xdr:rowOff>
    </xdr:from>
    <xdr:to>
      <xdr:col>19</xdr:col>
      <xdr:colOff>147484</xdr:colOff>
      <xdr:row>31</xdr:row>
      <xdr:rowOff>8193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4191BC-71A5-9BAC-597E-E6FFACBD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409677</xdr:colOff>
      <xdr:row>31</xdr:row>
      <xdr:rowOff>107336</xdr:rowOff>
    </xdr:from>
    <xdr:to>
      <xdr:col>19</xdr:col>
      <xdr:colOff>172064</xdr:colOff>
      <xdr:row>46</xdr:row>
      <xdr:rowOff>106516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7A80D6-F1F2-4B2E-1131-A79762A36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30480</xdr:rowOff>
    </xdr:from>
    <xdr:to>
      <xdr:col>9</xdr:col>
      <xdr:colOff>198120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286A7-2353-9E1B-7093-D8570BC44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17</xdr:row>
      <xdr:rowOff>45720</xdr:rowOff>
    </xdr:from>
    <xdr:to>
      <xdr:col>18</xdr:col>
      <xdr:colOff>114300</xdr:colOff>
      <xdr:row>31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24978-8197-DD63-FEC4-C47136BE8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2</xdr:row>
      <xdr:rowOff>99060</xdr:rowOff>
    </xdr:from>
    <xdr:to>
      <xdr:col>10</xdr:col>
      <xdr:colOff>198120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A5FA1-3FD4-C302-FCC7-5D19DCC14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7569</xdr:colOff>
      <xdr:row>8</xdr:row>
      <xdr:rowOff>5045</xdr:rowOff>
    </xdr:from>
    <xdr:to>
      <xdr:col>4</xdr:col>
      <xdr:colOff>1100106</xdr:colOff>
      <xdr:row>18</xdr:row>
      <xdr:rowOff>171576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D2B7A-87AB-C0EF-9164-1CF441470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yush Agrawal" id="{41E14FBC-F834-41FE-8F88-7846FAE526A1}" userId="S::me21b1076@iiitdm.ac.in::ba9e1235-2632-4a9c-bf50-a8583eb172c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" refreshedDate="45084.797413425928" createdVersion="8" refreshedVersion="8" minRefreshableVersion="3" recordCount="171" xr:uid="{DEA41921-380D-4161-B222-0040A4B50B61}">
  <cacheSource type="worksheet">
    <worksheetSource ref="A4:J175" sheet="Sales Report"/>
  </cacheSource>
  <cacheFields count="10">
    <cacheField name="Month" numFmtId="0">
      <sharedItems/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7">
      <sharedItems containsSemiMixedTypes="0" containsString="0" containsNumber="1" minValue="3" maxValue="344"/>
    </cacheField>
    <cacheField name="Sale Price" numFmtId="167">
      <sharedItems containsSemiMixedTypes="0" containsString="0" containsNumber="1" minValue="7" maxValue="502"/>
    </cacheField>
    <cacheField name="Profit" numFmtId="167">
      <sharedItems containsSemiMixedTypes="0" containsString="0" containsNumber="1" minValue="2.9999999999999991" maxValue="158"/>
    </cacheField>
    <cacheField name="Commision 10% for item less then $ 50 and 20% for more" numFmtId="0">
      <sharedItems containsSemiMixedTypes="0" containsString="0" containsNumber="1" minValue="0.29999999999999993" maxValue="31.6"/>
    </cacheField>
    <cacheField name="Sales Person" numFmtId="0">
      <sharedItems count="4">
        <s v="Chalie Barns"/>
        <s v="Doug Smith"/>
        <s v="Hellen Johnson"/>
        <s v="Juan Hernandez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" refreshedDate="45085.0842505787" createdVersion="8" refreshedVersion="8" minRefreshableVersion="3" recordCount="52" xr:uid="{746DAD4C-B4BE-473E-BB9D-57DB28C05F07}">
  <cacheSource type="worksheet">
    <worksheetSource ref="A3:N55" sheet="Cars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 containsNonDate="0" containsString="0" containsBlank="1"/>
    </cacheField>
    <cacheField name="Manufacture Year" numFmtId="0">
      <sharedItems/>
    </cacheField>
    <cacheField name="Age of Car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4"/>
    <n v="8722"/>
    <s v="Water Pump"/>
    <n v="344"/>
    <n v="502"/>
    <n v="158"/>
    <n v="31.6"/>
    <x v="0"/>
    <s v="AZ"/>
  </r>
  <r>
    <s v="Feb"/>
    <n v="1028"/>
    <n v="8722"/>
    <s v="Water Pump"/>
    <n v="344"/>
    <n v="502"/>
    <n v="158"/>
    <n v="31.6"/>
    <x v="0"/>
    <s v="AZ"/>
  </r>
  <r>
    <s v="Feb"/>
    <n v="1032"/>
    <n v="2877"/>
    <s v="Net"/>
    <n v="11.4"/>
    <n v="16.3"/>
    <n v="4.9000000000000004"/>
    <n v="0.49000000000000005"/>
    <x v="0"/>
    <s v="AZ"/>
  </r>
  <r>
    <s v="Mar"/>
    <n v="1048"/>
    <n v="8722"/>
    <s v="Water Pump"/>
    <n v="344"/>
    <n v="502"/>
    <n v="158"/>
    <n v="31.6"/>
    <x v="0"/>
    <s v="AZ"/>
  </r>
  <r>
    <s v="April"/>
    <n v="1050"/>
    <n v="2877"/>
    <s v="Net"/>
    <n v="11.4"/>
    <n v="16.3"/>
    <n v="4.9000000000000004"/>
    <n v="0.49000000000000005"/>
    <x v="0"/>
    <s v="AZ"/>
  </r>
  <r>
    <s v="May"/>
    <n v="1062"/>
    <n v="2499"/>
    <s v="8 ft Hose"/>
    <n v="6.2"/>
    <n v="9.1999999999999993"/>
    <n v="2.9999999999999991"/>
    <n v="0.29999999999999993"/>
    <x v="0"/>
    <s v="AZ"/>
  </r>
  <r>
    <s v="May"/>
    <n v="1071"/>
    <n v="1109"/>
    <s v="Chlorine Test Kit"/>
    <n v="3"/>
    <n v="8"/>
    <n v="5"/>
    <n v="0.5"/>
    <x v="0"/>
    <s v="AZ"/>
  </r>
  <r>
    <s v="June"/>
    <n v="1084"/>
    <n v="6119"/>
    <s v="Algea Killer 8 oz"/>
    <n v="9"/>
    <n v="14"/>
    <n v="5"/>
    <n v="0.5"/>
    <x v="0"/>
    <s v="AZ"/>
  </r>
  <r>
    <s v="July"/>
    <n v="1115"/>
    <n v="8722"/>
    <s v="Water Pump"/>
    <n v="344"/>
    <n v="502"/>
    <n v="158"/>
    <n v="31.6"/>
    <x v="0"/>
    <s v="AZ"/>
  </r>
  <r>
    <s v="Aug"/>
    <n v="1133"/>
    <n v="9822"/>
    <s v="Pool Cover"/>
    <n v="58.3"/>
    <n v="98.4"/>
    <n v="40.100000000000009"/>
    <n v="8.0200000000000014"/>
    <x v="0"/>
    <s v="AZ"/>
  </r>
  <r>
    <s v="Sept"/>
    <n v="1149"/>
    <n v="8722"/>
    <s v="Water Pump"/>
    <n v="344"/>
    <n v="502"/>
    <n v="158"/>
    <n v="31.6"/>
    <x v="0"/>
    <s v="AZ"/>
  </r>
  <r>
    <s v="Nov"/>
    <n v="1162"/>
    <n v="9212"/>
    <s v="1 Gal Muratic Acid"/>
    <n v="4"/>
    <n v="7"/>
    <n v="3"/>
    <n v="0.30000000000000004"/>
    <x v="0"/>
    <s v="AZ"/>
  </r>
  <r>
    <s v="Jan"/>
    <n v="1014"/>
    <n v="8722"/>
    <s v="Water Pump"/>
    <n v="344"/>
    <n v="502"/>
    <n v="158"/>
    <n v="31.6"/>
    <x v="0"/>
    <s v="CA"/>
  </r>
  <r>
    <s v="April"/>
    <n v="1053"/>
    <n v="2242"/>
    <s v="AutoVac"/>
    <n v="60"/>
    <n v="124"/>
    <n v="64"/>
    <n v="12.8"/>
    <x v="0"/>
    <s v="CA"/>
  </r>
  <r>
    <s v="June"/>
    <n v="1082"/>
    <n v="1109"/>
    <s v="Chlorine Test Kit"/>
    <n v="3"/>
    <n v="8"/>
    <n v="5"/>
    <n v="0.5"/>
    <x v="0"/>
    <s v="CA"/>
  </r>
  <r>
    <s v="June"/>
    <n v="1087"/>
    <n v="2499"/>
    <s v="8 ft Hose"/>
    <n v="6.2"/>
    <n v="9.1999999999999993"/>
    <n v="2.9999999999999991"/>
    <n v="0.29999999999999993"/>
    <x v="0"/>
    <s v="CA"/>
  </r>
  <r>
    <s v="June"/>
    <n v="1090"/>
    <n v="2877"/>
    <s v="Net"/>
    <n v="11.4"/>
    <n v="16.3"/>
    <n v="4.9000000000000004"/>
    <n v="0.49000000000000005"/>
    <x v="0"/>
    <s v="CA"/>
  </r>
  <r>
    <s v="July"/>
    <n v="1113"/>
    <n v="9822"/>
    <s v="Pool Cover"/>
    <n v="58.3"/>
    <n v="98.4"/>
    <n v="40.100000000000009"/>
    <n v="8.0200000000000014"/>
    <x v="0"/>
    <s v="CA"/>
  </r>
  <r>
    <s v="Sept"/>
    <n v="1147"/>
    <n v="9822"/>
    <s v="Pool Cover"/>
    <n v="58.3"/>
    <n v="98.4"/>
    <n v="40.100000000000009"/>
    <n v="8.0200000000000014"/>
    <x v="0"/>
    <s v="CA"/>
  </r>
  <r>
    <s v="Dec"/>
    <n v="1170"/>
    <n v="4421"/>
    <s v="Skimmer"/>
    <n v="45"/>
    <n v="87"/>
    <n v="42"/>
    <n v="8.4"/>
    <x v="0"/>
    <s v="CA"/>
  </r>
  <r>
    <s v="April"/>
    <n v="1049"/>
    <n v="2499"/>
    <s v="8 ft Hose"/>
    <n v="6.2"/>
    <n v="9.1999999999999993"/>
    <n v="2.9999999999999991"/>
    <n v="0.29999999999999993"/>
    <x v="0"/>
    <s v="CO"/>
  </r>
  <r>
    <s v="Jan"/>
    <n v="1001"/>
    <n v="9822"/>
    <s v="Pool Cover"/>
    <n v="58.3"/>
    <n v="98.4"/>
    <n v="40.100000000000009"/>
    <n v="8.0200000000000014"/>
    <x v="0"/>
    <s v="NM"/>
  </r>
  <r>
    <s v="Mar"/>
    <n v="1041"/>
    <n v="2499"/>
    <s v="8 ft Hose"/>
    <n v="6.2"/>
    <n v="9.1999999999999993"/>
    <n v="2.9999999999999991"/>
    <n v="0.29999999999999993"/>
    <x v="0"/>
    <s v="NM"/>
  </r>
  <r>
    <s v="June"/>
    <n v="1088"/>
    <n v="2499"/>
    <s v="8 ft Hose"/>
    <n v="6.2"/>
    <n v="9.1999999999999993"/>
    <n v="2.9999999999999991"/>
    <n v="0.29999999999999993"/>
    <x v="0"/>
    <s v="NM"/>
  </r>
  <r>
    <s v="Feb"/>
    <n v="1027"/>
    <n v="6119"/>
    <s v="Algea Killer 8 oz"/>
    <n v="9"/>
    <n v="14"/>
    <n v="5"/>
    <n v="0.5"/>
    <x v="0"/>
    <s v="NV"/>
  </r>
  <r>
    <s v="June"/>
    <n v="1083"/>
    <n v="1109"/>
    <s v="Chlorine Test Kit"/>
    <n v="3"/>
    <n v="8"/>
    <n v="5"/>
    <n v="0.5"/>
    <x v="0"/>
    <s v="NV"/>
  </r>
  <r>
    <s v="Aug"/>
    <n v="1127"/>
    <n v="8722"/>
    <s v="Water Pump"/>
    <n v="344"/>
    <n v="502"/>
    <n v="158"/>
    <n v="31.6"/>
    <x v="0"/>
    <s v="NV"/>
  </r>
  <r>
    <s v="Aug"/>
    <n v="1135"/>
    <n v="8722"/>
    <s v="Water Pump"/>
    <n v="344"/>
    <n v="502"/>
    <n v="158"/>
    <n v="31.6"/>
    <x v="0"/>
    <s v="NV"/>
  </r>
  <r>
    <s v="Oct"/>
    <n v="1152"/>
    <n v="4421"/>
    <s v="Skimmer"/>
    <n v="45"/>
    <n v="87"/>
    <n v="42"/>
    <n v="8.4"/>
    <x v="0"/>
    <s v="NV"/>
  </r>
  <r>
    <s v="Nov"/>
    <n v="1158"/>
    <n v="8722"/>
    <s v="Water Pump"/>
    <n v="344"/>
    <n v="502"/>
    <n v="158"/>
    <n v="31.6"/>
    <x v="0"/>
    <s v="NV"/>
  </r>
  <r>
    <s v="July"/>
    <n v="1100"/>
    <n v="6119"/>
    <s v="Algea Killer 8 oz"/>
    <n v="9"/>
    <n v="14"/>
    <n v="5"/>
    <n v="0.5"/>
    <x v="0"/>
    <s v="UT"/>
  </r>
  <r>
    <s v="July"/>
    <n v="1119"/>
    <n v="2242"/>
    <s v="AutoVac"/>
    <n v="60"/>
    <n v="124"/>
    <n v="64"/>
    <n v="12.8"/>
    <x v="0"/>
    <s v="UT"/>
  </r>
  <r>
    <s v="Aug"/>
    <n v="1138"/>
    <n v="8722"/>
    <s v="Water Pump"/>
    <n v="344"/>
    <n v="502"/>
    <n v="158"/>
    <n v="31.6"/>
    <x v="0"/>
    <s v="UT"/>
  </r>
  <r>
    <s v="Jan"/>
    <n v="1003"/>
    <n v="2499"/>
    <s v="8 ft Hose"/>
    <n v="6.2"/>
    <n v="9.1999999999999993"/>
    <n v="2.9999999999999991"/>
    <n v="0.29999999999999993"/>
    <x v="1"/>
    <s v="AZ"/>
  </r>
  <r>
    <s v="Jan"/>
    <n v="1005"/>
    <n v="1109"/>
    <s v="Chlorine Test Kit"/>
    <n v="3"/>
    <n v="8"/>
    <n v="5"/>
    <n v="0.5"/>
    <x v="1"/>
    <s v="AZ"/>
  </r>
  <r>
    <s v="Jan"/>
    <n v="1006"/>
    <n v="9822"/>
    <s v="Pool Cover"/>
    <n v="58.3"/>
    <n v="98.4"/>
    <n v="40.100000000000009"/>
    <n v="8.0200000000000014"/>
    <x v="1"/>
    <s v="AZ"/>
  </r>
  <r>
    <s v="Jan"/>
    <n v="1009"/>
    <n v="1109"/>
    <s v="Chlorine Test Kit"/>
    <n v="3"/>
    <n v="8"/>
    <n v="5"/>
    <n v="0.5"/>
    <x v="1"/>
    <s v="AZ"/>
  </r>
  <r>
    <s v="April"/>
    <n v="1052"/>
    <n v="6622"/>
    <s v="5 Gal Chlorine"/>
    <n v="42"/>
    <n v="77"/>
    <n v="35"/>
    <n v="7"/>
    <x v="1"/>
    <s v="AZ"/>
  </r>
  <r>
    <s v="April"/>
    <n v="1059"/>
    <n v="2242"/>
    <s v="AutoVac"/>
    <n v="60"/>
    <n v="124"/>
    <n v="64"/>
    <n v="12.8"/>
    <x v="1"/>
    <s v="AZ"/>
  </r>
  <r>
    <s v="May"/>
    <n v="1069"/>
    <n v="1109"/>
    <s v="Chlorine Test Kit"/>
    <n v="3"/>
    <n v="8"/>
    <n v="5"/>
    <n v="0.5"/>
    <x v="1"/>
    <s v="AZ"/>
  </r>
  <r>
    <s v="May"/>
    <n v="1074"/>
    <n v="2877"/>
    <s v="Net"/>
    <n v="11.4"/>
    <n v="16.3"/>
    <n v="4.9000000000000004"/>
    <n v="0.49000000000000005"/>
    <x v="1"/>
    <s v="AZ"/>
  </r>
  <r>
    <s v="June"/>
    <n v="1096"/>
    <n v="6119"/>
    <s v="Algea Killer 8 oz"/>
    <n v="9"/>
    <n v="14"/>
    <n v="5"/>
    <n v="0.5"/>
    <x v="1"/>
    <s v="AZ"/>
  </r>
  <r>
    <s v="July"/>
    <n v="1112"/>
    <n v="6622"/>
    <s v="5 Gal Chlorine"/>
    <n v="42"/>
    <n v="77"/>
    <n v="35"/>
    <n v="7"/>
    <x v="1"/>
    <s v="AZ"/>
  </r>
  <r>
    <s v="July"/>
    <n v="1122"/>
    <n v="8722"/>
    <s v="Water Pump"/>
    <n v="344"/>
    <n v="502"/>
    <n v="158"/>
    <n v="31.6"/>
    <x v="1"/>
    <s v="AZ"/>
  </r>
  <r>
    <s v="July"/>
    <n v="1124"/>
    <n v="4421"/>
    <s v="Skimmer"/>
    <n v="45"/>
    <n v="87"/>
    <n v="42"/>
    <n v="8.4"/>
    <x v="1"/>
    <s v="AZ"/>
  </r>
  <r>
    <s v="Aug"/>
    <n v="1134"/>
    <n v="9822"/>
    <s v="Pool Cover"/>
    <n v="58.3"/>
    <n v="98.4"/>
    <n v="40.100000000000009"/>
    <n v="8.0200000000000014"/>
    <x v="1"/>
    <s v="AZ"/>
  </r>
  <r>
    <s v="Sept"/>
    <n v="1148"/>
    <n v="9212"/>
    <s v="1 Gal Muratic Acid"/>
    <n v="4"/>
    <n v="7"/>
    <n v="3"/>
    <n v="0.30000000000000004"/>
    <x v="1"/>
    <s v="AZ"/>
  </r>
  <r>
    <s v="Oct"/>
    <n v="1153"/>
    <n v="8722"/>
    <s v="Water Pump"/>
    <n v="344"/>
    <n v="502"/>
    <n v="158"/>
    <n v="31.6"/>
    <x v="1"/>
    <s v="AZ"/>
  </r>
  <r>
    <s v="Oct"/>
    <n v="1155"/>
    <n v="4421"/>
    <s v="Skimmer"/>
    <n v="45"/>
    <n v="87"/>
    <n v="42"/>
    <n v="8.4"/>
    <x v="1"/>
    <s v="AZ"/>
  </r>
  <r>
    <s v="Nov"/>
    <n v="1164"/>
    <n v="9822"/>
    <s v="Pool Cover"/>
    <n v="58.3"/>
    <n v="98.4"/>
    <n v="40.100000000000009"/>
    <n v="8.0200000000000014"/>
    <x v="1"/>
    <s v="AZ"/>
  </r>
  <r>
    <s v="Nov"/>
    <n v="1165"/>
    <n v="9822"/>
    <s v="Pool Cover"/>
    <n v="58.3"/>
    <n v="98.4"/>
    <n v="40.100000000000009"/>
    <n v="8.0200000000000014"/>
    <x v="1"/>
    <s v="AZ"/>
  </r>
  <r>
    <s v="Jan"/>
    <n v="1016"/>
    <n v="2499"/>
    <s v="8 ft Hose"/>
    <n v="6.2"/>
    <n v="9.1999999999999993"/>
    <n v="2.9999999999999991"/>
    <n v="0.29999999999999993"/>
    <x v="1"/>
    <s v="CA"/>
  </r>
  <r>
    <s v="Feb"/>
    <n v="1018"/>
    <n v="1109"/>
    <s v="Chlorine Test Kit"/>
    <n v="3"/>
    <n v="8"/>
    <n v="5"/>
    <n v="0.5"/>
    <x v="1"/>
    <s v="CA"/>
  </r>
  <r>
    <s v="Mar"/>
    <n v="1043"/>
    <n v="2242"/>
    <s v="AutoVac"/>
    <n v="60"/>
    <n v="124"/>
    <n v="64"/>
    <n v="12.8"/>
    <x v="1"/>
    <s v="CA"/>
  </r>
  <r>
    <s v="Mar"/>
    <n v="1044"/>
    <n v="2877"/>
    <s v="Net"/>
    <n v="11.4"/>
    <n v="16.3"/>
    <n v="4.9000000000000004"/>
    <n v="0.49000000000000005"/>
    <x v="1"/>
    <s v="CA"/>
  </r>
  <r>
    <s v="April"/>
    <n v="1056"/>
    <n v="1109"/>
    <s v="Chlorine Test Kit"/>
    <n v="3"/>
    <n v="8"/>
    <n v="5"/>
    <n v="0.5"/>
    <x v="1"/>
    <s v="CA"/>
  </r>
  <r>
    <s v="May"/>
    <n v="1063"/>
    <n v="1109"/>
    <s v="Chlorine Test Kit"/>
    <n v="3"/>
    <n v="8"/>
    <n v="5"/>
    <n v="0.5"/>
    <x v="1"/>
    <s v="CA"/>
  </r>
  <r>
    <s v="May"/>
    <n v="1073"/>
    <n v="6622"/>
    <s v="5 Gal Chlorine"/>
    <n v="42"/>
    <n v="77"/>
    <n v="35"/>
    <n v="7"/>
    <x v="1"/>
    <s v="CA"/>
  </r>
  <r>
    <s v="June"/>
    <n v="1080"/>
    <n v="4421"/>
    <s v="Skimmer"/>
    <n v="45"/>
    <n v="87"/>
    <n v="42"/>
    <n v="8.4"/>
    <x v="1"/>
    <s v="CA"/>
  </r>
  <r>
    <s v="June"/>
    <n v="1092"/>
    <n v="2877"/>
    <s v="Net"/>
    <n v="11.4"/>
    <n v="16.3"/>
    <n v="4.9000000000000004"/>
    <n v="0.49000000000000005"/>
    <x v="1"/>
    <s v="CA"/>
  </r>
  <r>
    <s v="June"/>
    <n v="1094"/>
    <n v="6119"/>
    <s v="Algea Killer 8 oz"/>
    <n v="9"/>
    <n v="14"/>
    <n v="5"/>
    <n v="0.5"/>
    <x v="1"/>
    <s v="CA"/>
  </r>
  <r>
    <s v="July"/>
    <n v="1099"/>
    <n v="2877"/>
    <s v="Net"/>
    <n v="11.4"/>
    <n v="16.3"/>
    <n v="4.9000000000000004"/>
    <n v="0.49000000000000005"/>
    <x v="1"/>
    <s v="CA"/>
  </r>
  <r>
    <s v="July"/>
    <n v="1101"/>
    <n v="2499"/>
    <s v="8 ft Hose"/>
    <n v="6.2"/>
    <n v="9.1999999999999993"/>
    <n v="2.9999999999999991"/>
    <n v="0.29999999999999993"/>
    <x v="1"/>
    <s v="CA"/>
  </r>
  <r>
    <s v="July"/>
    <n v="1120"/>
    <n v="2242"/>
    <s v="AutoVac"/>
    <n v="60"/>
    <n v="124"/>
    <n v="64"/>
    <n v="12.8"/>
    <x v="1"/>
    <s v="CA"/>
  </r>
  <r>
    <s v="Aug"/>
    <n v="1125"/>
    <n v="2242"/>
    <s v="AutoVac"/>
    <n v="60"/>
    <n v="124"/>
    <n v="64"/>
    <n v="12.8"/>
    <x v="1"/>
    <s v="CA"/>
  </r>
  <r>
    <s v="Aug"/>
    <n v="1139"/>
    <n v="4421"/>
    <s v="Skimmer"/>
    <n v="45"/>
    <n v="87"/>
    <n v="42"/>
    <n v="8.4"/>
    <x v="1"/>
    <s v="CA"/>
  </r>
  <r>
    <s v="Oct"/>
    <n v="1156"/>
    <n v="2242"/>
    <s v="AutoVac"/>
    <n v="60"/>
    <n v="124"/>
    <n v="64"/>
    <n v="12.8"/>
    <x v="1"/>
    <s v="CA"/>
  </r>
  <r>
    <s v="Nov"/>
    <n v="1159"/>
    <n v="6622"/>
    <s v="5 Gal Chlorine"/>
    <n v="42"/>
    <n v="77"/>
    <n v="35"/>
    <n v="7"/>
    <x v="1"/>
    <s v="CA"/>
  </r>
  <r>
    <s v="Nov"/>
    <n v="1163"/>
    <n v="9212"/>
    <s v="1 Gal Muratic Acid"/>
    <n v="4"/>
    <n v="7"/>
    <n v="3"/>
    <n v="0.30000000000000004"/>
    <x v="1"/>
    <s v="CA"/>
  </r>
  <r>
    <s v="Dec"/>
    <n v="1168"/>
    <n v="9822"/>
    <s v="Pool Cover"/>
    <n v="58.3"/>
    <n v="98.4"/>
    <n v="40.100000000000009"/>
    <n v="8.0200000000000014"/>
    <x v="1"/>
    <s v="CA"/>
  </r>
  <r>
    <s v="Feb"/>
    <n v="1019"/>
    <n v="2499"/>
    <s v="8 ft Hose"/>
    <n v="6.2"/>
    <n v="9.1999999999999993"/>
    <n v="2.9999999999999991"/>
    <n v="0.29999999999999993"/>
    <x v="1"/>
    <s v="CO"/>
  </r>
  <r>
    <s v="Jan"/>
    <n v="1008"/>
    <n v="2877"/>
    <s v="Net"/>
    <n v="11.4"/>
    <n v="16.3"/>
    <n v="4.9000000000000004"/>
    <n v="0.49000000000000005"/>
    <x v="1"/>
    <s v="NM"/>
  </r>
  <r>
    <s v="Jan"/>
    <n v="1012"/>
    <n v="4421"/>
    <s v="Skimmer"/>
    <n v="45"/>
    <n v="87"/>
    <n v="42"/>
    <n v="8.4"/>
    <x v="1"/>
    <s v="NM"/>
  </r>
  <r>
    <s v="Mar"/>
    <n v="1042"/>
    <n v="8722"/>
    <s v="Water Pump"/>
    <n v="344"/>
    <n v="502"/>
    <n v="158"/>
    <n v="31.6"/>
    <x v="1"/>
    <s v="NM"/>
  </r>
  <r>
    <s v="May"/>
    <n v="1065"/>
    <n v="2499"/>
    <s v="8 ft Hose"/>
    <n v="6.2"/>
    <n v="9.1999999999999993"/>
    <n v="2.9999999999999991"/>
    <n v="0.29999999999999993"/>
    <x v="1"/>
    <s v="NM"/>
  </r>
  <r>
    <s v="Aug"/>
    <n v="1126"/>
    <n v="9212"/>
    <s v="1 Gal Muratic Acid"/>
    <n v="4"/>
    <n v="7"/>
    <n v="3"/>
    <n v="0.30000000000000004"/>
    <x v="1"/>
    <s v="NM"/>
  </r>
  <r>
    <s v="Aug"/>
    <n v="1136"/>
    <n v="2242"/>
    <s v="AutoVac"/>
    <n v="60"/>
    <n v="124"/>
    <n v="64"/>
    <n v="12.8"/>
    <x v="1"/>
    <s v="NM"/>
  </r>
  <r>
    <s v="Oct"/>
    <n v="1157"/>
    <n v="9212"/>
    <s v="1 Gal Muratic Acid"/>
    <n v="4"/>
    <n v="7"/>
    <n v="3"/>
    <n v="0.30000000000000004"/>
    <x v="1"/>
    <s v="NM"/>
  </r>
  <r>
    <s v="Dec"/>
    <n v="1167"/>
    <n v="2242"/>
    <s v="AutoVac"/>
    <n v="60"/>
    <n v="124"/>
    <n v="64"/>
    <n v="12.8"/>
    <x v="1"/>
    <s v="NM"/>
  </r>
  <r>
    <s v="Feb"/>
    <n v="1020"/>
    <n v="2499"/>
    <s v="8 ft Hose"/>
    <n v="6.2"/>
    <n v="9.1999999999999993"/>
    <n v="2.9999999999999991"/>
    <n v="0.29999999999999993"/>
    <x v="1"/>
    <s v="NV"/>
  </r>
  <r>
    <s v="April"/>
    <n v="1054"/>
    <n v="4421"/>
    <s v="Skimmer"/>
    <n v="45"/>
    <n v="87"/>
    <n v="42"/>
    <n v="8.4"/>
    <x v="1"/>
    <s v="NV"/>
  </r>
  <r>
    <s v="April"/>
    <n v="1060"/>
    <n v="6119"/>
    <s v="Algea Killer 8 oz"/>
    <n v="9"/>
    <n v="14"/>
    <n v="5"/>
    <n v="0.5"/>
    <x v="1"/>
    <s v="NV"/>
  </r>
  <r>
    <s v="May"/>
    <n v="1061"/>
    <n v="1109"/>
    <s v="Chlorine Test Kit"/>
    <n v="3"/>
    <n v="8"/>
    <n v="5"/>
    <n v="0.5"/>
    <x v="1"/>
    <s v="NV"/>
  </r>
  <r>
    <s v="May"/>
    <n v="1066"/>
    <n v="2877"/>
    <s v="Net"/>
    <n v="11.4"/>
    <n v="16.3"/>
    <n v="4.9000000000000004"/>
    <n v="0.49000000000000005"/>
    <x v="1"/>
    <s v="NV"/>
  </r>
  <r>
    <s v="May"/>
    <n v="1072"/>
    <n v="1109"/>
    <s v="Chlorine Test Kit"/>
    <n v="3"/>
    <n v="8"/>
    <n v="5"/>
    <n v="0.5"/>
    <x v="1"/>
    <s v="NV"/>
  </r>
  <r>
    <s v="June"/>
    <n v="1085"/>
    <n v="9822"/>
    <s v="Pool Cover"/>
    <n v="58.3"/>
    <n v="98.4"/>
    <n v="40.100000000000009"/>
    <n v="8.0200000000000014"/>
    <x v="1"/>
    <s v="NV"/>
  </r>
  <r>
    <s v="June"/>
    <n v="1089"/>
    <n v="6119"/>
    <s v="Algea Killer 8 oz"/>
    <n v="9"/>
    <n v="14"/>
    <n v="5"/>
    <n v="0.5"/>
    <x v="1"/>
    <s v="NV"/>
  </r>
  <r>
    <s v="July"/>
    <n v="1104"/>
    <n v="2877"/>
    <s v="Net"/>
    <n v="11.4"/>
    <n v="16.3"/>
    <n v="4.9000000000000004"/>
    <n v="0.49000000000000005"/>
    <x v="1"/>
    <s v="NV"/>
  </r>
  <r>
    <s v="July"/>
    <n v="1108"/>
    <n v="9822"/>
    <s v="Pool Cover"/>
    <n v="58.3"/>
    <n v="98.4"/>
    <n v="40.100000000000009"/>
    <n v="8.0200000000000014"/>
    <x v="1"/>
    <s v="NV"/>
  </r>
  <r>
    <s v="July"/>
    <n v="1116"/>
    <n v="6622"/>
    <s v="5 Gal Chlorine"/>
    <n v="42"/>
    <n v="77"/>
    <n v="35"/>
    <n v="7"/>
    <x v="1"/>
    <s v="NV"/>
  </r>
  <r>
    <s v="July"/>
    <n v="1121"/>
    <n v="4421"/>
    <s v="Skimmer"/>
    <n v="45"/>
    <n v="87"/>
    <n v="42"/>
    <n v="8.4"/>
    <x v="1"/>
    <s v="NV"/>
  </r>
  <r>
    <s v="July"/>
    <n v="1123"/>
    <n v="9822"/>
    <s v="Pool Cover"/>
    <n v="58.3"/>
    <n v="98.4"/>
    <n v="40.100000000000009"/>
    <n v="8.0200000000000014"/>
    <x v="1"/>
    <s v="NV"/>
  </r>
  <r>
    <s v="Nov"/>
    <n v="1166"/>
    <n v="8722"/>
    <s v="Water Pump"/>
    <n v="344"/>
    <n v="502"/>
    <n v="158"/>
    <n v="31.6"/>
    <x v="1"/>
    <s v="NV"/>
  </r>
  <r>
    <s v="Feb"/>
    <n v="1022"/>
    <n v="2877"/>
    <s v="Net"/>
    <n v="11.4"/>
    <n v="16.3"/>
    <n v="4.9000000000000004"/>
    <n v="0.49000000000000005"/>
    <x v="1"/>
    <s v="UT"/>
  </r>
  <r>
    <s v="April"/>
    <n v="1051"/>
    <n v="6119"/>
    <s v="Algea Killer 8 oz"/>
    <n v="9"/>
    <n v="14"/>
    <n v="5"/>
    <n v="0.5"/>
    <x v="1"/>
    <s v="UT"/>
  </r>
  <r>
    <s v="May"/>
    <n v="1067"/>
    <n v="2877"/>
    <s v="Net"/>
    <n v="11.4"/>
    <n v="16.3"/>
    <n v="4.9000000000000004"/>
    <n v="0.49000000000000005"/>
    <x v="1"/>
    <s v="UT"/>
  </r>
  <r>
    <s v="June"/>
    <n v="1081"/>
    <n v="6119"/>
    <s v="Algea Killer 8 oz"/>
    <n v="9"/>
    <n v="14"/>
    <n v="5"/>
    <n v="0.5"/>
    <x v="1"/>
    <s v="UT"/>
  </r>
  <r>
    <s v="Oct"/>
    <n v="1150"/>
    <n v="2242"/>
    <s v="AutoVac"/>
    <n v="60"/>
    <n v="124"/>
    <n v="64"/>
    <n v="12.8"/>
    <x v="1"/>
    <s v="UT"/>
  </r>
  <r>
    <s v="Dec"/>
    <n v="1169"/>
    <n v="8722"/>
    <s v="Water Pump"/>
    <n v="344"/>
    <n v="502"/>
    <n v="158"/>
    <n v="31.6"/>
    <x v="1"/>
    <s v="UT"/>
  </r>
  <r>
    <s v="Jan"/>
    <n v="1015"/>
    <n v="2877"/>
    <s v="Net"/>
    <n v="11.4"/>
    <n v="16.3"/>
    <n v="4.9000000000000004"/>
    <n v="0.49000000000000005"/>
    <x v="2"/>
    <s v="AZ"/>
  </r>
  <r>
    <s v="Mar"/>
    <n v="1045"/>
    <n v="8722"/>
    <s v="Water Pump"/>
    <n v="344"/>
    <n v="502"/>
    <n v="158"/>
    <n v="31.6"/>
    <x v="2"/>
    <s v="AZ"/>
  </r>
  <r>
    <s v="Mar"/>
    <n v="1047"/>
    <n v="6622"/>
    <s v="5 Gal Chlorine"/>
    <n v="42"/>
    <n v="77"/>
    <n v="35"/>
    <n v="7"/>
    <x v="2"/>
    <s v="AZ"/>
  </r>
  <r>
    <s v="April"/>
    <n v="1058"/>
    <n v="6119"/>
    <s v="Algea Killer 8 oz"/>
    <n v="9"/>
    <n v="14"/>
    <n v="5"/>
    <n v="0.5"/>
    <x v="2"/>
    <s v="AZ"/>
  </r>
  <r>
    <s v="May"/>
    <n v="1064"/>
    <n v="2499"/>
    <s v="8 ft Hose"/>
    <n v="6.2"/>
    <n v="9.1999999999999993"/>
    <n v="2.9999999999999991"/>
    <n v="0.29999999999999993"/>
    <x v="2"/>
    <s v="AZ"/>
  </r>
  <r>
    <s v="May"/>
    <n v="1070"/>
    <n v="2499"/>
    <s v="8 ft Hose"/>
    <n v="6.2"/>
    <n v="9.1999999999999993"/>
    <n v="2.9999999999999991"/>
    <n v="0.29999999999999993"/>
    <x v="2"/>
    <s v="AZ"/>
  </r>
  <r>
    <s v="May"/>
    <n v="1077"/>
    <n v="9822"/>
    <s v="Pool Cover"/>
    <n v="58.3"/>
    <n v="98.4"/>
    <n v="40.100000000000009"/>
    <n v="8.0200000000000014"/>
    <x v="2"/>
    <s v="AZ"/>
  </r>
  <r>
    <s v="June"/>
    <n v="1086"/>
    <n v="1109"/>
    <s v="Chlorine Test Kit"/>
    <n v="3"/>
    <n v="8"/>
    <n v="5"/>
    <n v="0.5"/>
    <x v="2"/>
    <s v="AZ"/>
  </r>
  <r>
    <s v="June"/>
    <n v="1095"/>
    <n v="2499"/>
    <s v="8 ft Hose"/>
    <n v="6.2"/>
    <n v="9.1999999999999993"/>
    <n v="2.9999999999999991"/>
    <n v="0.29999999999999993"/>
    <x v="2"/>
    <s v="AZ"/>
  </r>
  <r>
    <s v="Aug"/>
    <n v="1131"/>
    <n v="9212"/>
    <s v="1 Gal Muratic Acid"/>
    <n v="4"/>
    <n v="7"/>
    <n v="3"/>
    <n v="0.30000000000000004"/>
    <x v="2"/>
    <s v="AZ"/>
  </r>
  <r>
    <s v="Sept"/>
    <n v="1143"/>
    <n v="9822"/>
    <s v="Pool Cover"/>
    <n v="58.3"/>
    <n v="98.4"/>
    <n v="40.100000000000009"/>
    <n v="8.0200000000000014"/>
    <x v="2"/>
    <s v="AZ"/>
  </r>
  <r>
    <s v="Mar"/>
    <n v="1035"/>
    <n v="2499"/>
    <s v="8 ft Hose"/>
    <n v="6.2"/>
    <n v="9.1999999999999993"/>
    <n v="2.9999999999999991"/>
    <n v="0.29999999999999993"/>
    <x v="2"/>
    <s v="CA"/>
  </r>
  <r>
    <s v="May"/>
    <n v="1075"/>
    <n v="1109"/>
    <s v="Chlorine Test Kit"/>
    <n v="3"/>
    <n v="8"/>
    <n v="5"/>
    <n v="0.5"/>
    <x v="2"/>
    <s v="CA"/>
  </r>
  <r>
    <s v="July"/>
    <n v="1111"/>
    <n v="6622"/>
    <s v="5 Gal Chlorine"/>
    <n v="42"/>
    <n v="77"/>
    <n v="35"/>
    <n v="7"/>
    <x v="2"/>
    <s v="CA"/>
  </r>
  <r>
    <s v="Aug"/>
    <n v="1130"/>
    <n v="4421"/>
    <s v="Skimmer"/>
    <n v="45"/>
    <n v="87"/>
    <n v="42"/>
    <n v="8.4"/>
    <x v="2"/>
    <s v="CA"/>
  </r>
  <r>
    <s v="Aug"/>
    <n v="1132"/>
    <n v="9212"/>
    <s v="1 Gal Muratic Acid"/>
    <n v="4"/>
    <n v="7"/>
    <n v="3"/>
    <n v="0.30000000000000004"/>
    <x v="2"/>
    <s v="CA"/>
  </r>
  <r>
    <s v="Sept"/>
    <n v="1144"/>
    <n v="2242"/>
    <s v="AutoVac"/>
    <n v="60"/>
    <n v="124"/>
    <n v="64"/>
    <n v="12.8"/>
    <x v="2"/>
    <s v="CA"/>
  </r>
  <r>
    <s v="Jan"/>
    <n v="1013"/>
    <n v="9212"/>
    <s v="1 Gal Muratic Acid"/>
    <n v="4"/>
    <n v="7"/>
    <n v="3"/>
    <n v="0.30000000000000004"/>
    <x v="2"/>
    <s v="CO"/>
  </r>
  <r>
    <s v="Jan"/>
    <n v="1007"/>
    <n v="1109"/>
    <s v="Chlorine Test Kit"/>
    <n v="3"/>
    <n v="8"/>
    <n v="5"/>
    <n v="0.5"/>
    <x v="2"/>
    <s v="NM"/>
  </r>
  <r>
    <s v="Feb"/>
    <n v="1023"/>
    <n v="1109"/>
    <s v="Chlorine Test Kit"/>
    <n v="3"/>
    <n v="8"/>
    <n v="5"/>
    <n v="0.5"/>
    <x v="2"/>
    <s v="NM"/>
  </r>
  <r>
    <s v="Feb"/>
    <n v="1026"/>
    <n v="6119"/>
    <s v="Algea Killer 8 oz"/>
    <n v="9"/>
    <n v="14"/>
    <n v="5"/>
    <n v="0.5"/>
    <x v="2"/>
    <s v="NM"/>
  </r>
  <r>
    <s v="July"/>
    <n v="1107"/>
    <n v="1109"/>
    <s v="Chlorine Test Kit"/>
    <n v="3"/>
    <n v="8"/>
    <n v="5"/>
    <n v="0.5"/>
    <x v="2"/>
    <s v="NM"/>
  </r>
  <r>
    <s v="July"/>
    <n v="1117"/>
    <n v="8722"/>
    <s v="Water Pump"/>
    <n v="344"/>
    <n v="502"/>
    <n v="158"/>
    <n v="31.6"/>
    <x v="2"/>
    <s v="NM"/>
  </r>
  <r>
    <s v="Sept"/>
    <n v="1145"/>
    <n v="4421"/>
    <s v="Skimmer"/>
    <n v="45"/>
    <n v="87"/>
    <n v="42"/>
    <n v="8.4"/>
    <x v="2"/>
    <s v="NM"/>
  </r>
  <r>
    <s v="Feb"/>
    <n v="1025"/>
    <n v="2877"/>
    <s v="Net"/>
    <n v="11.4"/>
    <n v="16.3"/>
    <n v="4.9000000000000004"/>
    <n v="0.49000000000000005"/>
    <x v="2"/>
    <s v="NV"/>
  </r>
  <r>
    <s v="June"/>
    <n v="1091"/>
    <n v="2877"/>
    <s v="Net"/>
    <n v="11.4"/>
    <n v="16.3"/>
    <n v="4.9000000000000004"/>
    <n v="0.49000000000000005"/>
    <x v="2"/>
    <s v="NV"/>
  </r>
  <r>
    <s v="June"/>
    <n v="1097"/>
    <n v="9212"/>
    <s v="1 Gal Muratic Acid"/>
    <n v="4"/>
    <n v="7"/>
    <n v="3"/>
    <n v="0.30000000000000004"/>
    <x v="2"/>
    <s v="NV"/>
  </r>
  <r>
    <s v="July"/>
    <n v="1110"/>
    <n v="8722"/>
    <s v="Water Pump"/>
    <n v="344"/>
    <n v="502"/>
    <n v="158"/>
    <n v="31.6"/>
    <x v="2"/>
    <s v="NV"/>
  </r>
  <r>
    <s v="Aug"/>
    <n v="1129"/>
    <n v="9822"/>
    <s v="Pool Cover"/>
    <n v="58.3"/>
    <n v="98.4"/>
    <n v="40.100000000000009"/>
    <n v="8.0200000000000014"/>
    <x v="2"/>
    <s v="NV"/>
  </r>
  <r>
    <s v="Sept"/>
    <n v="1146"/>
    <n v="8722"/>
    <s v="Water Pump"/>
    <n v="344"/>
    <n v="502"/>
    <n v="158"/>
    <n v="31.6"/>
    <x v="2"/>
    <s v="NV"/>
  </r>
  <r>
    <s v="Nov"/>
    <n v="1160"/>
    <n v="9822"/>
    <s v="Pool Cover"/>
    <n v="58.3"/>
    <n v="98.4"/>
    <n v="40.100000000000009"/>
    <n v="8.0200000000000014"/>
    <x v="2"/>
    <s v="NV"/>
  </r>
  <r>
    <s v="Jan"/>
    <n v="1011"/>
    <n v="2877"/>
    <s v="Net"/>
    <n v="11.4"/>
    <n v="16.3"/>
    <n v="4.9000000000000004"/>
    <n v="0.49000000000000005"/>
    <x v="3"/>
    <s v="AZ"/>
  </r>
  <r>
    <s v="Feb"/>
    <n v="1029"/>
    <n v="2499"/>
    <s v="8 ft Hose"/>
    <n v="6.2"/>
    <n v="9.1999999999999993"/>
    <n v="2.9999999999999991"/>
    <n v="0.29999999999999993"/>
    <x v="3"/>
    <s v="AZ"/>
  </r>
  <r>
    <s v="Mar"/>
    <n v="1040"/>
    <n v="1109"/>
    <s v="Chlorine Test Kit"/>
    <n v="3"/>
    <n v="8"/>
    <n v="5"/>
    <n v="0.5"/>
    <x v="3"/>
    <s v="AZ"/>
  </r>
  <r>
    <s v="May"/>
    <n v="1076"/>
    <n v="1109"/>
    <s v="Chlorine Test Kit"/>
    <n v="3"/>
    <n v="8"/>
    <n v="5"/>
    <n v="0.5"/>
    <x v="3"/>
    <s v="AZ"/>
  </r>
  <r>
    <s v="June"/>
    <n v="1093"/>
    <n v="6119"/>
    <s v="Algea Killer 8 oz"/>
    <n v="9"/>
    <n v="14"/>
    <n v="5"/>
    <n v="0.5"/>
    <x v="3"/>
    <s v="AZ"/>
  </r>
  <r>
    <s v="July"/>
    <n v="1103"/>
    <n v="2877"/>
    <s v="Net"/>
    <n v="11.4"/>
    <n v="16.3"/>
    <n v="4.9000000000000004"/>
    <n v="0.49000000000000005"/>
    <x v="3"/>
    <s v="AZ"/>
  </r>
  <r>
    <s v="July"/>
    <n v="1105"/>
    <n v="2499"/>
    <s v="8 ft Hose"/>
    <n v="6.2"/>
    <n v="9.1999999999999993"/>
    <n v="2.9999999999999991"/>
    <n v="0.29999999999999993"/>
    <x v="3"/>
    <s v="AZ"/>
  </r>
  <r>
    <s v="July"/>
    <n v="1114"/>
    <n v="2242"/>
    <s v="AutoVac"/>
    <n v="60"/>
    <n v="124"/>
    <n v="64"/>
    <n v="12.8"/>
    <x v="3"/>
    <s v="AZ"/>
  </r>
  <r>
    <s v="Aug"/>
    <n v="1141"/>
    <n v="9212"/>
    <s v="1 Gal Muratic Acid"/>
    <n v="4"/>
    <n v="7"/>
    <n v="3"/>
    <n v="0.30000000000000004"/>
    <x v="3"/>
    <s v="AZ"/>
  </r>
  <r>
    <s v="Jan"/>
    <n v="1002"/>
    <n v="2877"/>
    <s v="Net"/>
    <n v="11.4"/>
    <n v="16.3"/>
    <n v="4.9000000000000004"/>
    <n v="0.49000000000000005"/>
    <x v="3"/>
    <s v="CA"/>
  </r>
  <r>
    <s v="Feb"/>
    <n v="1031"/>
    <n v="1109"/>
    <s v="Chlorine Test Kit"/>
    <n v="3"/>
    <n v="8"/>
    <n v="5"/>
    <n v="0.5"/>
    <x v="3"/>
    <s v="CA"/>
  </r>
  <r>
    <s v="Feb"/>
    <n v="1033"/>
    <n v="9822"/>
    <s v="Pool Cover"/>
    <n v="58.3"/>
    <n v="98.4"/>
    <n v="40.100000000000009"/>
    <n v="8.0200000000000014"/>
    <x v="3"/>
    <s v="CA"/>
  </r>
  <r>
    <s v="Mar"/>
    <n v="1039"/>
    <n v="2877"/>
    <s v="Net"/>
    <n v="11.4"/>
    <n v="16.3"/>
    <n v="4.9000000000000004"/>
    <n v="0.49000000000000005"/>
    <x v="3"/>
    <s v="CA"/>
  </r>
  <r>
    <s v="April"/>
    <n v="1057"/>
    <n v="2499"/>
    <s v="8 ft Hose"/>
    <n v="6.2"/>
    <n v="9.1999999999999993"/>
    <n v="2.9999999999999991"/>
    <n v="0.29999999999999993"/>
    <x v="3"/>
    <s v="CA"/>
  </r>
  <r>
    <s v="May"/>
    <n v="1068"/>
    <n v="6119"/>
    <s v="Algea Killer 8 oz"/>
    <n v="9"/>
    <n v="14"/>
    <n v="5"/>
    <n v="0.5"/>
    <x v="3"/>
    <s v="CA"/>
  </r>
  <r>
    <s v="July"/>
    <n v="1106"/>
    <n v="9822"/>
    <s v="Pool Cover"/>
    <n v="58.3"/>
    <n v="98.4"/>
    <n v="40.100000000000009"/>
    <n v="8.0200000000000014"/>
    <x v="3"/>
    <s v="CA"/>
  </r>
  <r>
    <s v="July"/>
    <n v="1109"/>
    <n v="8722"/>
    <s v="Water Pump"/>
    <n v="344"/>
    <n v="502"/>
    <n v="158"/>
    <n v="31.6"/>
    <x v="3"/>
    <s v="CA"/>
  </r>
  <r>
    <s v="July"/>
    <n v="1118"/>
    <n v="9822"/>
    <s v="Pool Cover"/>
    <n v="58.3"/>
    <n v="98.4"/>
    <n v="40.100000000000009"/>
    <n v="8.0200000000000014"/>
    <x v="3"/>
    <s v="CA"/>
  </r>
  <r>
    <s v="Aug"/>
    <n v="1128"/>
    <n v="6622"/>
    <s v="5 Gal Chlorine"/>
    <n v="42"/>
    <n v="77"/>
    <n v="35"/>
    <n v="7"/>
    <x v="3"/>
    <s v="CA"/>
  </r>
  <r>
    <s v="Aug"/>
    <n v="1137"/>
    <n v="9822"/>
    <s v="Pool Cover"/>
    <n v="58.3"/>
    <n v="98.4"/>
    <n v="40.100000000000009"/>
    <n v="8.0200000000000014"/>
    <x v="3"/>
    <s v="CA"/>
  </r>
  <r>
    <s v="Oct"/>
    <n v="1151"/>
    <n v="2242"/>
    <s v="AutoVac"/>
    <n v="60"/>
    <n v="124"/>
    <n v="64"/>
    <n v="12.8"/>
    <x v="3"/>
    <s v="CA"/>
  </r>
  <r>
    <s v="Nov"/>
    <n v="1161"/>
    <n v="4421"/>
    <s v="Skimmer"/>
    <n v="45"/>
    <n v="87"/>
    <n v="42"/>
    <n v="8.4"/>
    <x v="3"/>
    <s v="CA"/>
  </r>
  <r>
    <s v="Jan"/>
    <n v="1010"/>
    <n v="2877"/>
    <s v="Net"/>
    <n v="11.4"/>
    <n v="16.3"/>
    <n v="4.9000000000000004"/>
    <n v="0.49000000000000005"/>
    <x v="3"/>
    <s v="CO"/>
  </r>
  <r>
    <s v="Feb"/>
    <n v="1021"/>
    <n v="1109"/>
    <s v="Chlorine Test Kit"/>
    <n v="3"/>
    <n v="8"/>
    <n v="5"/>
    <n v="0.5"/>
    <x v="3"/>
    <s v="CO"/>
  </r>
  <r>
    <s v="Feb"/>
    <n v="1034"/>
    <n v="2877"/>
    <s v="Net"/>
    <n v="11.4"/>
    <n v="16.3"/>
    <n v="4.9000000000000004"/>
    <n v="0.49000000000000005"/>
    <x v="3"/>
    <s v="CO"/>
  </r>
  <r>
    <s v="Feb"/>
    <n v="1017"/>
    <n v="2242"/>
    <s v="AutoVac"/>
    <n v="60"/>
    <n v="124"/>
    <n v="64"/>
    <n v="12.8"/>
    <x v="3"/>
    <s v="NM"/>
  </r>
  <r>
    <s v="June"/>
    <n v="1079"/>
    <n v="2877"/>
    <s v="Net"/>
    <n v="11.4"/>
    <n v="16.3"/>
    <n v="4.9000000000000004"/>
    <n v="0.49000000000000005"/>
    <x v="3"/>
    <s v="NM"/>
  </r>
  <r>
    <s v="June"/>
    <n v="1098"/>
    <n v="2877"/>
    <s v="Net"/>
    <n v="11.4"/>
    <n v="16.3"/>
    <n v="4.9000000000000004"/>
    <n v="0.49000000000000005"/>
    <x v="3"/>
    <s v="NM"/>
  </r>
  <r>
    <s v="Feb"/>
    <n v="1030"/>
    <n v="4421"/>
    <s v="Skimmer"/>
    <n v="45"/>
    <n v="87"/>
    <n v="42"/>
    <n v="8.4"/>
    <x v="3"/>
    <s v="NV"/>
  </r>
  <r>
    <s v="Mar"/>
    <n v="1036"/>
    <n v="2499"/>
    <s v="8 ft Hose"/>
    <n v="6.2"/>
    <n v="9.1999999999999993"/>
    <n v="2.9999999999999991"/>
    <n v="0.29999999999999993"/>
    <x v="3"/>
    <s v="NV"/>
  </r>
  <r>
    <s v="Mar"/>
    <n v="1037"/>
    <n v="6622"/>
    <s v="5 Gal Chlorine"/>
    <n v="42"/>
    <n v="77"/>
    <n v="35"/>
    <n v="7"/>
    <x v="3"/>
    <s v="NV"/>
  </r>
  <r>
    <s v="Mar"/>
    <n v="1038"/>
    <n v="2499"/>
    <s v="8 ft Hose"/>
    <n v="6.2"/>
    <n v="9.1999999999999993"/>
    <n v="2.9999999999999991"/>
    <n v="0.29999999999999993"/>
    <x v="3"/>
    <s v="NV"/>
  </r>
  <r>
    <s v="April"/>
    <n v="1055"/>
    <n v="6119"/>
    <s v="Algea Killer 8 oz"/>
    <n v="9"/>
    <n v="14"/>
    <n v="5"/>
    <n v="0.5"/>
    <x v="3"/>
    <s v="NV"/>
  </r>
  <r>
    <s v="May"/>
    <n v="1078"/>
    <n v="2877"/>
    <s v="Net"/>
    <n v="11.4"/>
    <n v="16.3"/>
    <n v="4.9000000000000004"/>
    <n v="0.49000000000000005"/>
    <x v="3"/>
    <s v="NV"/>
  </r>
  <r>
    <s v="July"/>
    <n v="1102"/>
    <n v="2242"/>
    <s v="AutoVac"/>
    <n v="60"/>
    <n v="124"/>
    <n v="64"/>
    <n v="12.8"/>
    <x v="3"/>
    <s v="NV"/>
  </r>
  <r>
    <s v="Aug"/>
    <n v="1140"/>
    <n v="4421"/>
    <s v="Skimmer"/>
    <n v="45"/>
    <n v="87"/>
    <n v="42"/>
    <n v="8.4"/>
    <x v="3"/>
    <s v="NV"/>
  </r>
  <r>
    <s v="Sept"/>
    <n v="1142"/>
    <n v="2242"/>
    <s v="AutoVac"/>
    <n v="60"/>
    <n v="124"/>
    <n v="64"/>
    <n v="12.8"/>
    <x v="3"/>
    <s v="NV"/>
  </r>
  <r>
    <s v="Oct"/>
    <n v="1154"/>
    <n v="9822"/>
    <s v="Pool Cover"/>
    <n v="58.3"/>
    <n v="98.4"/>
    <n v="40.100000000000009"/>
    <n v="8.0200000000000014"/>
    <x v="3"/>
    <s v="NV"/>
  </r>
  <r>
    <s v="Dec"/>
    <n v="1171"/>
    <n v="4421"/>
    <s v="Skimmer"/>
    <n v="45"/>
    <n v="87"/>
    <n v="42"/>
    <n v="8.4"/>
    <x v="3"/>
    <s v="NV"/>
  </r>
  <r>
    <s v="Feb"/>
    <n v="1024"/>
    <n v="9212"/>
    <s v="1 Gal Muratic Acid"/>
    <n v="4"/>
    <n v="7"/>
    <n v="3"/>
    <n v="0.30000000000000004"/>
    <x v="3"/>
    <s v="UT"/>
  </r>
  <r>
    <s v="Mar"/>
    <n v="1046"/>
    <n v="6119"/>
    <s v="Algea Killer 8 oz"/>
    <n v="9"/>
    <n v="14"/>
    <n v="5"/>
    <n v="0.5"/>
    <x v="3"/>
    <s v="U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m/>
    <s v="06"/>
    <n v="17"/>
    <n v="40326.800000000003"/>
    <n v="2372.1647058823532"/>
    <s v="Black"/>
    <x v="0"/>
    <n v="50000"/>
    <s v="YES"/>
    <s v="FD06MTGBLA001"/>
  </r>
  <r>
    <s v="FD06MTG002"/>
    <s v="FD"/>
    <s v="Ford"/>
    <s v="MTG"/>
    <m/>
    <s v="06"/>
    <n v="17"/>
    <n v="44974.8"/>
    <n v="2645.5764705882357"/>
    <s v="White"/>
    <x v="1"/>
    <n v="50000"/>
    <s v="YES"/>
    <s v="FD06MTGWHI002"/>
  </r>
  <r>
    <s v="FD08MTG003"/>
    <s v="FD"/>
    <s v="Ford"/>
    <s v="MTG"/>
    <m/>
    <s v="08"/>
    <n v="15"/>
    <n v="44946.5"/>
    <n v="2996.4333333333334"/>
    <s v="Green"/>
    <x v="2"/>
    <n v="50000"/>
    <s v="YES"/>
    <s v="FD08MTGGRE003"/>
  </r>
  <r>
    <s v="FD08MTG004"/>
    <s v="FD"/>
    <s v="Ford"/>
    <s v="MTG"/>
    <m/>
    <s v="08"/>
    <n v="15"/>
    <n v="37558.800000000003"/>
    <n v="2503.92"/>
    <s v="Black"/>
    <x v="3"/>
    <n v="50000"/>
    <s v="YES"/>
    <s v="FD08MTGBLA004"/>
  </r>
  <r>
    <s v="FD08MTG005"/>
    <s v="FD"/>
    <s v="Ford"/>
    <s v="MTG"/>
    <m/>
    <s v="08"/>
    <n v="15"/>
    <n v="36438.5"/>
    <n v="2429.2333333333331"/>
    <s v="White"/>
    <x v="0"/>
    <n v="50000"/>
    <s v="YES"/>
    <s v="FD08MTGWHI005"/>
  </r>
  <r>
    <s v="FD06FCS006"/>
    <s v="FD"/>
    <s v="Ford"/>
    <s v="FCS"/>
    <m/>
    <s v="06"/>
    <n v="17"/>
    <n v="46311.4"/>
    <n v="2724.2000000000003"/>
    <s v="Green"/>
    <x v="4"/>
    <n v="75000"/>
    <s v="YES"/>
    <s v="FD06FCSGRE006"/>
  </r>
  <r>
    <s v="FD06FCS007"/>
    <s v="FD"/>
    <s v="Ford"/>
    <s v="FCS"/>
    <m/>
    <s v="06"/>
    <n v="17"/>
    <n v="52229.5"/>
    <n v="3072.3235294117649"/>
    <s v="Green"/>
    <x v="2"/>
    <n v="75000"/>
    <s v="YES"/>
    <s v="FD06FCSGRE007"/>
  </r>
  <r>
    <s v="FD09FCS008"/>
    <s v="FD"/>
    <s v="Ford"/>
    <s v="FCS"/>
    <m/>
    <s v="09"/>
    <n v="14"/>
    <n v="35137"/>
    <n v="2509.7857142857142"/>
    <s v="Black"/>
    <x v="5"/>
    <n v="75000"/>
    <s v="YES"/>
    <s v="FD09FCSBLA008"/>
  </r>
  <r>
    <s v="FD13FCS009"/>
    <s v="FD"/>
    <s v="Ford"/>
    <s v="FCS"/>
    <m/>
    <s v="13"/>
    <n v="10"/>
    <n v="27637.1"/>
    <n v="2763.71"/>
    <s v="Black"/>
    <x v="0"/>
    <n v="75000"/>
    <s v="YES"/>
    <s v="FD13FCSBLA009"/>
  </r>
  <r>
    <s v="FD13FCS010"/>
    <s v="FD"/>
    <s v="Ford"/>
    <s v="FCS"/>
    <m/>
    <s v="13"/>
    <n v="10"/>
    <n v="27534.799999999999"/>
    <n v="2753.48"/>
    <s v="White"/>
    <x v="6"/>
    <n v="75000"/>
    <s v="YES"/>
    <s v="FD13FCSWHI010"/>
  </r>
  <r>
    <s v="FD12FCS011"/>
    <s v="FD"/>
    <s v="Ford"/>
    <s v="FCS"/>
    <m/>
    <s v="12"/>
    <n v="11"/>
    <n v="19341.7"/>
    <n v="1758.3363636363638"/>
    <s v="White"/>
    <x v="7"/>
    <n v="75000"/>
    <s v="YES"/>
    <s v="FD12FCSWHI011"/>
  </r>
  <r>
    <s v="FD13FCS012"/>
    <s v="FD"/>
    <s v="Ford"/>
    <s v="FCS"/>
    <m/>
    <s v="13"/>
    <n v="10"/>
    <n v="22521.599999999999"/>
    <n v="2252.16"/>
    <s v="Black"/>
    <x v="8"/>
    <n v="75000"/>
    <s v="YES"/>
    <s v="FD13FCSBLA012"/>
  </r>
  <r>
    <s v="FD13FCS013"/>
    <s v="FD"/>
    <s v="Ford"/>
    <s v="FCS"/>
    <m/>
    <s v="13"/>
    <n v="10"/>
    <n v="13682.9"/>
    <n v="1368.29"/>
    <s v="Black"/>
    <x v="9"/>
    <n v="75000"/>
    <s v="YES"/>
    <s v="FD13FCSBLA013"/>
  </r>
  <r>
    <s v="GM09CMR014"/>
    <s v="GM"/>
    <s v="General Motors"/>
    <s v="CMR"/>
    <m/>
    <s v="09"/>
    <n v="14"/>
    <n v="28464.799999999999"/>
    <n v="2033.2"/>
    <s v="White"/>
    <x v="10"/>
    <n v="100000"/>
    <s v="YES"/>
    <s v="GM09CMRWHI014"/>
  </r>
  <r>
    <s v="GM12CMR015"/>
    <s v="GM"/>
    <s v="General Motors"/>
    <s v="CMR"/>
    <m/>
    <s v="12"/>
    <n v="11"/>
    <n v="19421.099999999999"/>
    <n v="1765.5545454545454"/>
    <s v="Black"/>
    <x v="11"/>
    <n v="100000"/>
    <s v="YES"/>
    <s v="GM12CMRBLA015"/>
  </r>
  <r>
    <s v="GM14CMR016"/>
    <s v="GM"/>
    <s v="General Motors"/>
    <s v="CMR"/>
    <m/>
    <s v="14"/>
    <n v="9"/>
    <n v="14289.6"/>
    <n v="1587.7333333333333"/>
    <s v="White"/>
    <x v="12"/>
    <n v="100000"/>
    <s v="YES"/>
    <s v="GM14CMRWHI016"/>
  </r>
  <r>
    <s v="GM10SLV017"/>
    <s v="GM"/>
    <s v="General Motors"/>
    <s v="SLV"/>
    <m/>
    <s v="10"/>
    <n v="13"/>
    <n v="31144.400000000001"/>
    <n v="2395.7230769230769"/>
    <s v="Black"/>
    <x v="13"/>
    <n v="100000"/>
    <s v="YES"/>
    <s v="GM10SLVBLA017"/>
  </r>
  <r>
    <s v="GM98SLV018"/>
    <s v="GM"/>
    <s v="General Motors"/>
    <s v="SLV"/>
    <m/>
    <s v="98"/>
    <n v="25"/>
    <n v="83162.7"/>
    <n v="3326.5079999999998"/>
    <s v="Black"/>
    <x v="10"/>
    <n v="100000"/>
    <s v="YES"/>
    <s v="GM98SLVBLA018"/>
  </r>
  <r>
    <s v="GM00SLV019"/>
    <s v="GM"/>
    <s v="General Motors"/>
    <s v="SLV"/>
    <m/>
    <s v="00"/>
    <n v="23"/>
    <n v="80685.8"/>
    <n v="3508.0782608695654"/>
    <s v="Blue"/>
    <x v="8"/>
    <n v="100000"/>
    <s v="YES"/>
    <s v="GM00SLVBLU019"/>
  </r>
  <r>
    <s v="TY96CAM020"/>
    <s v="TY"/>
    <s v="Toyota"/>
    <s v="CAM"/>
    <m/>
    <s v="96"/>
    <n v="27"/>
    <n v="114660.6"/>
    <n v="4246.6888888888889"/>
    <s v="Green"/>
    <x v="14"/>
    <n v="100000"/>
    <s v="Not Covered"/>
    <s v="TY96CAMGRE020"/>
  </r>
  <r>
    <s v="TY98CAM021"/>
    <s v="TY"/>
    <s v="Toyota"/>
    <s v="CAM"/>
    <m/>
    <s v="98"/>
    <n v="25"/>
    <n v="93382.6"/>
    <n v="3735.3040000000001"/>
    <s v="Black"/>
    <x v="15"/>
    <n v="100000"/>
    <s v="YES"/>
    <s v="TY98CAMBLA021"/>
  </r>
  <r>
    <s v="TY00CAM022"/>
    <s v="TY"/>
    <s v="Toyota"/>
    <s v="CAM"/>
    <m/>
    <s v="00"/>
    <n v="23"/>
    <n v="85928"/>
    <n v="3736"/>
    <s v="Green"/>
    <x v="4"/>
    <n v="100000"/>
    <s v="YES"/>
    <s v="TY00CAMGRE022"/>
  </r>
  <r>
    <s v="TY02CAM023"/>
    <s v="TY"/>
    <s v="Toyota"/>
    <s v="CAM"/>
    <m/>
    <s v="02"/>
    <n v="21"/>
    <n v="67829.100000000006"/>
    <n v="3229.957142857143"/>
    <s v="Black"/>
    <x v="0"/>
    <n v="100000"/>
    <s v="YES"/>
    <s v="TY02CAMBLA023"/>
  </r>
  <r>
    <s v="TY09CAM024"/>
    <s v="TY"/>
    <s v="Toyota"/>
    <s v="CAM"/>
    <m/>
    <s v="09"/>
    <n v="14"/>
    <n v="48114.2"/>
    <n v="3436.7285714285713"/>
    <s v="White"/>
    <x v="5"/>
    <n v="100000"/>
    <s v="YES"/>
    <s v="TY09CAMWHI024"/>
  </r>
  <r>
    <s v="TY02COR025"/>
    <s v="TY"/>
    <s v="Toyota"/>
    <s v="COR"/>
    <m/>
    <s v="02"/>
    <n v="21"/>
    <n v="64467.4"/>
    <n v="3069.8761904761905"/>
    <s v="Red"/>
    <x v="16"/>
    <n v="100000"/>
    <s v="YES"/>
    <s v="TY02CORRED025"/>
  </r>
  <r>
    <s v="TY03COR026"/>
    <s v="TY"/>
    <s v="Toyota"/>
    <s v="COR"/>
    <m/>
    <s v="03"/>
    <n v="20"/>
    <n v="73444.399999999994"/>
    <n v="3672.22"/>
    <s v="Black"/>
    <x v="16"/>
    <n v="100000"/>
    <s v="YES"/>
    <s v="TY03CORBLA026"/>
  </r>
  <r>
    <s v="TY14COR027"/>
    <s v="TY"/>
    <s v="Toyota"/>
    <s v="COR"/>
    <m/>
    <s v="14"/>
    <n v="9"/>
    <n v="17556.3"/>
    <n v="1950.6999999999998"/>
    <s v="Blue"/>
    <x v="6"/>
    <n v="100000"/>
    <s v="YES"/>
    <s v="TY14CORBLU027"/>
  </r>
  <r>
    <s v="TY12COR028"/>
    <s v="TY"/>
    <s v="Toyota"/>
    <s v="COR"/>
    <m/>
    <s v="12"/>
    <n v="11"/>
    <n v="29601.9"/>
    <n v="2691.0818181818181"/>
    <s v="Black"/>
    <x v="10"/>
    <n v="100000"/>
    <s v="YES"/>
    <s v="TY12CORBLA028"/>
  </r>
  <r>
    <s v="TY12CAM029"/>
    <s v="TY"/>
    <s v="Toyota"/>
    <s v="CAM"/>
    <m/>
    <s v="12"/>
    <n v="11"/>
    <n v="22128.2"/>
    <n v="2011.6545454545455"/>
    <s v="Blue"/>
    <x v="14"/>
    <n v="100000"/>
    <s v="YES"/>
    <s v="TY12CAMBLU029"/>
  </r>
  <r>
    <s v="HO99CIV030"/>
    <s v="HO"/>
    <s v="Honda"/>
    <s v="CIV"/>
    <m/>
    <s v="99"/>
    <n v="24"/>
    <n v="82374"/>
    <n v="3432.25"/>
    <s v="White"/>
    <x v="9"/>
    <n v="75000"/>
    <s v="Not Covered"/>
    <s v="HO99CIVWHI030"/>
  </r>
  <r>
    <s v="HO01CIV031"/>
    <s v="HO"/>
    <s v="Honda"/>
    <s v="CIV"/>
    <m/>
    <s v="01"/>
    <n v="22"/>
    <n v="69891.899999999994"/>
    <n v="3176.9045454545453"/>
    <s v="Blue"/>
    <x v="3"/>
    <n v="75000"/>
    <s v="YES"/>
    <s v="HO01CIVBLU031"/>
  </r>
  <r>
    <s v="HO10CIV032"/>
    <s v="HO"/>
    <s v="Honda"/>
    <s v="CIV"/>
    <m/>
    <s v="10"/>
    <n v="13"/>
    <n v="22573"/>
    <n v="1736.3846153846155"/>
    <s v="Blue"/>
    <x v="12"/>
    <n v="75000"/>
    <s v="YES"/>
    <s v="HO10CIVBLU032"/>
  </r>
  <r>
    <s v="HO10CIV033"/>
    <s v="HO"/>
    <s v="Honda"/>
    <s v="CIV"/>
    <m/>
    <s v="10"/>
    <n v="13"/>
    <n v="33477.199999999997"/>
    <n v="2575.1692307692306"/>
    <s v="Black"/>
    <x v="15"/>
    <n v="75000"/>
    <s v="YES"/>
    <s v="HO10CIVBLA033"/>
  </r>
  <r>
    <s v="HO11CIV034"/>
    <s v="HO"/>
    <s v="Honda"/>
    <s v="CIV"/>
    <m/>
    <s v="11"/>
    <n v="12"/>
    <n v="30555.3"/>
    <n v="2546.2750000000001"/>
    <s v="Black"/>
    <x v="2"/>
    <n v="75000"/>
    <s v="YES"/>
    <s v="HO11CIVBLA034"/>
  </r>
  <r>
    <s v="HO12CIV035"/>
    <s v="HO"/>
    <s v="Honda"/>
    <s v="CIV"/>
    <m/>
    <s v="12"/>
    <n v="11"/>
    <n v="24513.200000000001"/>
    <n v="2228.4727272727273"/>
    <s v="Black"/>
    <x v="13"/>
    <n v="75000"/>
    <s v="YES"/>
    <s v="HO12CIVBLA035"/>
  </r>
  <r>
    <s v="HO13CIV036"/>
    <s v="HO"/>
    <s v="Honda"/>
    <s v="CIV"/>
    <m/>
    <s v="13"/>
    <n v="10"/>
    <n v="13867.6"/>
    <n v="1386.76"/>
    <s v="Black"/>
    <x v="14"/>
    <n v="75000"/>
    <s v="YES"/>
    <s v="HO13CIVBLA036"/>
  </r>
  <r>
    <s v="HO05ODY037"/>
    <s v="HO"/>
    <s v="Honda"/>
    <s v="ODY"/>
    <m/>
    <s v="05"/>
    <n v="18"/>
    <n v="60389.5"/>
    <n v="3354.9722222222222"/>
    <s v="White"/>
    <x v="5"/>
    <n v="100000"/>
    <s v="YES"/>
    <s v="HO05ODYWHI037"/>
  </r>
  <r>
    <s v="HO07ODY038"/>
    <s v="HO"/>
    <s v="Honda"/>
    <s v="ODY"/>
    <m/>
    <s v="07"/>
    <n v="16"/>
    <n v="50854.1"/>
    <n v="3178.3812499999999"/>
    <s v="Black"/>
    <x v="15"/>
    <n v="100000"/>
    <s v="YES"/>
    <s v="HO07ODYBLA038"/>
  </r>
  <r>
    <s v="HO08ODY039"/>
    <s v="HO"/>
    <s v="Honda"/>
    <s v="ODY"/>
    <m/>
    <s v="08"/>
    <n v="15"/>
    <n v="42504.6"/>
    <n v="2833.64"/>
    <s v="White"/>
    <x v="9"/>
    <n v="100000"/>
    <s v="YES"/>
    <s v="HO08ODYWHI039"/>
  </r>
  <r>
    <s v="HO010ODY040"/>
    <s v="HO"/>
    <s v="Honda"/>
    <s v="0OD"/>
    <m/>
    <s v="01"/>
    <n v="22"/>
    <n v="68658.899999999994"/>
    <n v="3120.8590909090908"/>
    <s v="Black"/>
    <x v="0"/>
    <n v="100000"/>
    <s v="YES"/>
    <s v="HO010ODBLA040"/>
  </r>
  <r>
    <s v="HO14ODY041"/>
    <s v="HO"/>
    <s v="Honda"/>
    <s v="ODY"/>
    <m/>
    <s v="14"/>
    <n v="9"/>
    <n v="3708.1"/>
    <n v="412.01111111111112"/>
    <s v="Black"/>
    <x v="1"/>
    <n v="100000"/>
    <s v="YES"/>
    <s v="HO14ODYBLA041"/>
  </r>
  <r>
    <s v="CR04PTC042"/>
    <s v="CR"/>
    <s v="Chrysler"/>
    <s v="PTC"/>
    <m/>
    <s v="04"/>
    <n v="19"/>
    <n v="64542"/>
    <n v="3396.9473684210525"/>
    <s v="Blue"/>
    <x v="0"/>
    <n v="75000"/>
    <s v="YES"/>
    <s v="CR04PTCBLU042"/>
  </r>
  <r>
    <s v="CR07PTC043"/>
    <s v="CR"/>
    <s v="Chrysler"/>
    <s v="PTC"/>
    <m/>
    <s v="07"/>
    <n v="16"/>
    <n v="42074.2"/>
    <n v="2629.6374999999998"/>
    <s v="Green"/>
    <x v="16"/>
    <n v="75000"/>
    <s v="YES"/>
    <s v="CR07PTCGRE043"/>
  </r>
  <r>
    <s v="CR11PTC044"/>
    <s v="CR"/>
    <s v="Chrysler"/>
    <s v="PTC"/>
    <m/>
    <s v="11"/>
    <n v="12"/>
    <n v="27394.2"/>
    <n v="2282.85"/>
    <s v="Black"/>
    <x v="8"/>
    <n v="75000"/>
    <s v="YES"/>
    <s v="CR11PTCBLA044"/>
  </r>
  <r>
    <s v="CR99CAR045"/>
    <s v="CR"/>
    <s v="Chrysler"/>
    <s v="CAR"/>
    <m/>
    <s v="99"/>
    <n v="24"/>
    <n v="79420.600000000006"/>
    <n v="3309.1916666666671"/>
    <s v="Green"/>
    <x v="13"/>
    <n v="75000"/>
    <s v="Not Covered"/>
    <s v="CR99CARGRE045"/>
  </r>
  <r>
    <s v="CR00CAR046"/>
    <s v="CR"/>
    <s v="Chrysler"/>
    <s v="CAR"/>
    <m/>
    <s v="00"/>
    <n v="23"/>
    <n v="77243.100000000006"/>
    <n v="3358.3956521739133"/>
    <s v="Black"/>
    <x v="3"/>
    <n v="75000"/>
    <s v="Not Covered"/>
    <s v="CR00CARBLA046"/>
  </r>
  <r>
    <s v="CR04CAR047"/>
    <s v="CR"/>
    <s v="Chrysler"/>
    <s v="CAR"/>
    <m/>
    <s v="04"/>
    <n v="19"/>
    <n v="72527.199999999997"/>
    <n v="3817.2210526315789"/>
    <s v="White"/>
    <x v="11"/>
    <n v="75000"/>
    <s v="YES"/>
    <s v="CR04CARWHI047"/>
  </r>
  <r>
    <s v="CR04CAR048"/>
    <s v="CR"/>
    <s v="Chrysler"/>
    <s v="CAR"/>
    <m/>
    <s v="04"/>
    <n v="19"/>
    <n v="52699.4"/>
    <n v="2773.6526315789474"/>
    <s v="Red"/>
    <x v="11"/>
    <n v="75000"/>
    <s v="YES"/>
    <s v="CR04CARRED048"/>
  </r>
  <r>
    <s v="HY11ELA049"/>
    <s v="HY"/>
    <s v="Honda"/>
    <s v="ELA"/>
    <m/>
    <s v="11"/>
    <n v="12"/>
    <n v="29102.3"/>
    <n v="2425.1916666666666"/>
    <s v="Black"/>
    <x v="12"/>
    <n v="100000"/>
    <s v="YES"/>
    <s v="HY11ELABLA049"/>
  </r>
  <r>
    <s v="HY12ELA050"/>
    <s v="HY"/>
    <s v="Honda"/>
    <s v="ELA"/>
    <m/>
    <s v="12"/>
    <n v="11"/>
    <n v="22282"/>
    <n v="2025.6363636363637"/>
    <s v="Blue"/>
    <x v="1"/>
    <n v="100000"/>
    <s v="YES"/>
    <s v="HY12ELABLU050"/>
  </r>
  <r>
    <s v="HY13ELA051"/>
    <s v="HY"/>
    <s v="Honda"/>
    <s v="ELA"/>
    <m/>
    <s v="13"/>
    <n v="10"/>
    <n v="20223.900000000001"/>
    <n v="2022.39"/>
    <s v="Black"/>
    <x v="6"/>
    <n v="100000"/>
    <s v="YES"/>
    <s v="HY13ELABLA051"/>
  </r>
  <r>
    <s v="HY13ELA052"/>
    <s v="HY"/>
    <s v="Honda"/>
    <s v="ELA"/>
    <m/>
    <s v="13"/>
    <n v="10"/>
    <n v="22188.5"/>
    <n v="2218.85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5B132-AFEC-4E98-A800-DBF355AB53D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10">
    <pivotField showAll="0"/>
    <pivotField numFmtId="3" showAll="0"/>
    <pivotField showAll="0"/>
    <pivotField showAll="0"/>
    <pivotField numFmtId="167" showAll="0"/>
    <pivotField dataField="1" numFmtId="167" showAll="0"/>
    <pivotField numFmtId="167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7"/>
  </dataFields>
  <formats count="1">
    <format dxfId="3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EA871-5260-4221-A933-C1730E93F7DE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3-06-07T08:22:13.13" personId="{41E14FBC-F834-41FE-8F88-7846FAE526A1}" id="{1FEE251B-9593-49A5-B898-BF1DE3E5B34F}">
    <text>Using If condition here</text>
  </threadedComment>
  <threadedComment ref="M5" dT="2023-06-07T08:48:30.11" personId="{41E14FBC-F834-41FE-8F88-7846FAE526A1}" id="{6D9C74BE-AB8A-463B-8CC6-C855F1F5B3A8}">
    <text>If we put the $ sign then the cell becomes absolute for calculation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5511-89C6-45C1-BDC1-1BD56D407412}">
  <sheetPr>
    <pageSetUpPr fitToPage="1"/>
  </sheetPr>
  <dimension ref="A1:AB27"/>
  <sheetViews>
    <sheetView zoomScale="102" zoomScaleNormal="140" workbookViewId="0">
      <selection activeCell="A4" sqref="A4:A22"/>
    </sheetView>
  </sheetViews>
  <sheetFormatPr defaultRowHeight="14.4" x14ac:dyDescent="0.3"/>
  <cols>
    <col min="1" max="1" width="12.109375" customWidth="1"/>
    <col min="2" max="2" width="11.6640625" bestFit="1" customWidth="1"/>
    <col min="3" max="3" width="15" bestFit="1" customWidth="1"/>
    <col min="4" max="7" width="12.88671875" customWidth="1"/>
    <col min="8" max="12" width="10.109375" customWidth="1"/>
    <col min="13" max="13" width="15.21875" customWidth="1"/>
    <col min="14" max="14" width="13" customWidth="1"/>
    <col min="15" max="15" width="14.44140625" customWidth="1"/>
    <col min="16" max="16" width="14.109375" customWidth="1"/>
    <col min="17" max="17" width="14.44140625" customWidth="1"/>
    <col min="18" max="18" width="11" bestFit="1" customWidth="1"/>
    <col min="19" max="22" width="11" customWidth="1"/>
    <col min="23" max="23" width="15.77734375" customWidth="1"/>
    <col min="24" max="27" width="12.109375" bestFit="1" customWidth="1"/>
    <col min="28" max="28" width="15.77734375" customWidth="1"/>
  </cols>
  <sheetData>
    <row r="1" spans="1:28" s="1" customFormat="1" x14ac:dyDescent="0.3">
      <c r="A1" s="1" t="s">
        <v>1</v>
      </c>
    </row>
    <row r="2" spans="1:28" s="2" customFormat="1" x14ac:dyDescent="0.3">
      <c r="A2" s="2" t="s">
        <v>21</v>
      </c>
    </row>
    <row r="4" spans="1:28" x14ac:dyDescent="0.3">
      <c r="A4" s="17" t="s">
        <v>0</v>
      </c>
    </row>
    <row r="5" spans="1:28" s="17" customFormat="1" x14ac:dyDescent="0.3">
      <c r="C5" s="30" t="s">
        <v>4</v>
      </c>
      <c r="D5" s="30"/>
      <c r="E5" s="30"/>
      <c r="F5" s="30"/>
      <c r="G5" s="30"/>
      <c r="H5" s="30" t="s">
        <v>26</v>
      </c>
      <c r="I5" s="30"/>
      <c r="J5" s="30"/>
      <c r="K5" s="30"/>
      <c r="L5" s="30"/>
      <c r="M5" s="30" t="s">
        <v>5</v>
      </c>
      <c r="N5" s="30"/>
      <c r="O5" s="30"/>
      <c r="P5" s="30"/>
      <c r="Q5" s="30"/>
      <c r="R5" s="30" t="s">
        <v>27</v>
      </c>
      <c r="S5" s="30"/>
      <c r="T5" s="30"/>
      <c r="U5" s="30"/>
      <c r="V5" s="30"/>
      <c r="W5" s="30" t="s">
        <v>28</v>
      </c>
      <c r="X5" s="30"/>
      <c r="Y5" s="30"/>
      <c r="Z5" s="30"/>
      <c r="AA5" s="30"/>
      <c r="AB5" s="17" t="s">
        <v>30</v>
      </c>
    </row>
    <row r="6" spans="1:28" x14ac:dyDescent="0.3">
      <c r="A6" s="17" t="s">
        <v>2</v>
      </c>
      <c r="B6" t="s">
        <v>3</v>
      </c>
      <c r="C6" s="6">
        <v>44927</v>
      </c>
      <c r="D6" s="6">
        <f>C6+7</f>
        <v>44934</v>
      </c>
      <c r="E6" s="6">
        <f t="shared" ref="E6:G6" si="0">D6+7</f>
        <v>44941</v>
      </c>
      <c r="F6" s="6">
        <f t="shared" si="0"/>
        <v>44948</v>
      </c>
      <c r="G6" s="6">
        <f t="shared" si="0"/>
        <v>44955</v>
      </c>
      <c r="H6" s="5">
        <v>44927</v>
      </c>
      <c r="I6" s="5">
        <f>H6+7</f>
        <v>44934</v>
      </c>
      <c r="J6" s="5">
        <f t="shared" ref="J6:L6" si="1">I6+7</f>
        <v>44941</v>
      </c>
      <c r="K6" s="5">
        <f t="shared" si="1"/>
        <v>44948</v>
      </c>
      <c r="L6" s="5">
        <f t="shared" si="1"/>
        <v>44955</v>
      </c>
      <c r="M6" s="10">
        <v>44927</v>
      </c>
      <c r="N6" s="10">
        <f>M6+7</f>
        <v>44934</v>
      </c>
      <c r="O6" s="10">
        <f t="shared" ref="O6:Q6" si="2">N6+7</f>
        <v>44941</v>
      </c>
      <c r="P6" s="10">
        <f t="shared" si="2"/>
        <v>44948</v>
      </c>
      <c r="Q6" s="10">
        <f t="shared" si="2"/>
        <v>44955</v>
      </c>
      <c r="R6" s="12">
        <v>44927</v>
      </c>
      <c r="S6" s="12">
        <f>R6+7</f>
        <v>44934</v>
      </c>
      <c r="T6" s="12">
        <f t="shared" ref="T6:V6" si="3">S6+7</f>
        <v>44941</v>
      </c>
      <c r="U6" s="12">
        <f t="shared" si="3"/>
        <v>44948</v>
      </c>
      <c r="V6" s="12">
        <f t="shared" si="3"/>
        <v>44955</v>
      </c>
      <c r="W6" s="14">
        <v>44927</v>
      </c>
      <c r="X6" s="14">
        <f>W6+7</f>
        <v>44934</v>
      </c>
      <c r="Y6" s="14">
        <f t="shared" ref="Y6:AA6" si="4">X6+7</f>
        <v>44941</v>
      </c>
      <c r="Z6" s="14">
        <f t="shared" si="4"/>
        <v>44948</v>
      </c>
      <c r="AA6" s="14">
        <f t="shared" si="4"/>
        <v>44955</v>
      </c>
    </row>
    <row r="7" spans="1:28" x14ac:dyDescent="0.3">
      <c r="A7" s="17" t="s">
        <v>7</v>
      </c>
      <c r="B7" s="3">
        <v>10</v>
      </c>
      <c r="C7" s="7">
        <v>42</v>
      </c>
      <c r="D7" s="8">
        <f ca="1">RANDBETWEEN(20,80)</f>
        <v>59</v>
      </c>
      <c r="E7" s="8">
        <f t="shared" ref="E7:G21" ca="1" si="5">RANDBETWEEN(20,80)</f>
        <v>77</v>
      </c>
      <c r="F7" s="8">
        <f t="shared" ca="1" si="5"/>
        <v>30</v>
      </c>
      <c r="G7" s="8">
        <f t="shared" ca="1" si="5"/>
        <v>46</v>
      </c>
      <c r="H7" s="9">
        <f t="shared" ref="H7:H21" si="6">IF(C7&gt;40,C7-40,0)</f>
        <v>2</v>
      </c>
      <c r="I7" s="9">
        <f t="shared" ref="I7:I21" ca="1" si="7">IF(D7&gt;40,D7-40,0)</f>
        <v>19</v>
      </c>
      <c r="J7" s="9">
        <f t="shared" ref="J7:J21" ca="1" si="8">IF(E7&gt;40,E7-40,0)</f>
        <v>37</v>
      </c>
      <c r="K7" s="9">
        <f t="shared" ref="K7:K21" ca="1" si="9">IF(F7&gt;40,F7-40,0)</f>
        <v>0</v>
      </c>
      <c r="L7" s="9">
        <f t="shared" ref="L7:L21" ca="1" si="10">IF(G7&gt;40,G7-40,0)</f>
        <v>6</v>
      </c>
      <c r="M7" s="11">
        <f>$B7*C7</f>
        <v>420</v>
      </c>
      <c r="N7" s="11">
        <f t="shared" ref="N7:Q21" ca="1" si="11">$B7*D7</f>
        <v>590</v>
      </c>
      <c r="O7" s="11">
        <f t="shared" ca="1" si="11"/>
        <v>770</v>
      </c>
      <c r="P7" s="11">
        <f t="shared" ca="1" si="11"/>
        <v>300</v>
      </c>
      <c r="Q7" s="11">
        <f t="shared" ca="1" si="11"/>
        <v>460</v>
      </c>
      <c r="R7" s="13">
        <f>$B7*0.5*H7</f>
        <v>10</v>
      </c>
      <c r="S7" s="13">
        <f t="shared" ref="S7:V21" ca="1" si="12">$B7*0.5*I7</f>
        <v>95</v>
      </c>
      <c r="T7" s="13">
        <f t="shared" ca="1" si="12"/>
        <v>185</v>
      </c>
      <c r="U7" s="13">
        <f t="shared" ca="1" si="12"/>
        <v>0</v>
      </c>
      <c r="V7" s="13">
        <f t="shared" ca="1" si="12"/>
        <v>30</v>
      </c>
      <c r="W7" s="15">
        <f>R7+M7</f>
        <v>430</v>
      </c>
      <c r="X7" s="15">
        <f t="shared" ref="X7:AA7" ca="1" si="13">S7+N7</f>
        <v>685</v>
      </c>
      <c r="Y7" s="15">
        <f t="shared" ca="1" si="13"/>
        <v>955</v>
      </c>
      <c r="Z7" s="15">
        <f ca="1">U7+P7</f>
        <v>300</v>
      </c>
      <c r="AA7" s="15">
        <f t="shared" ca="1" si="13"/>
        <v>490</v>
      </c>
      <c r="AB7" s="16">
        <f ca="1">SUM(W7:AA7)</f>
        <v>2860</v>
      </c>
    </row>
    <row r="8" spans="1:28" x14ac:dyDescent="0.3">
      <c r="A8" s="17" t="s">
        <v>8</v>
      </c>
      <c r="B8" s="3">
        <v>39</v>
      </c>
      <c r="C8" s="7">
        <v>22</v>
      </c>
      <c r="D8" s="8">
        <f t="shared" ref="D8:E21" ca="1" si="14">RANDBETWEEN(20,80)</f>
        <v>78</v>
      </c>
      <c r="E8" s="8">
        <f t="shared" ca="1" si="14"/>
        <v>32</v>
      </c>
      <c r="F8" s="8">
        <f t="shared" ca="1" si="5"/>
        <v>56</v>
      </c>
      <c r="G8" s="8">
        <f t="shared" ca="1" si="5"/>
        <v>57</v>
      </c>
      <c r="H8" s="9">
        <f t="shared" si="6"/>
        <v>0</v>
      </c>
      <c r="I8" s="9">
        <f t="shared" ca="1" si="7"/>
        <v>38</v>
      </c>
      <c r="J8" s="9">
        <f t="shared" ca="1" si="8"/>
        <v>0</v>
      </c>
      <c r="K8" s="9">
        <f t="shared" ca="1" si="9"/>
        <v>16</v>
      </c>
      <c r="L8" s="9">
        <f t="shared" ca="1" si="10"/>
        <v>17</v>
      </c>
      <c r="M8" s="11">
        <f t="shared" ref="M8:M21" si="15">$B8*C8</f>
        <v>858</v>
      </c>
      <c r="N8" s="11">
        <f t="shared" ca="1" si="11"/>
        <v>3042</v>
      </c>
      <c r="O8" s="11">
        <f t="shared" ca="1" si="11"/>
        <v>1248</v>
      </c>
      <c r="P8" s="11">
        <f t="shared" ca="1" si="11"/>
        <v>2184</v>
      </c>
      <c r="Q8" s="11">
        <f t="shared" ca="1" si="11"/>
        <v>2223</v>
      </c>
      <c r="R8" s="13">
        <f t="shared" ref="R8:R21" si="16">$B8*0.5*H8</f>
        <v>0</v>
      </c>
      <c r="S8" s="13">
        <f t="shared" ca="1" si="12"/>
        <v>741</v>
      </c>
      <c r="T8" s="13">
        <f t="shared" ca="1" si="12"/>
        <v>0</v>
      </c>
      <c r="U8" s="13">
        <f t="shared" ca="1" si="12"/>
        <v>312</v>
      </c>
      <c r="V8" s="13">
        <f t="shared" ca="1" si="12"/>
        <v>331.5</v>
      </c>
      <c r="W8" s="15">
        <f t="shared" ref="W8:W21" si="17">R8+M8</f>
        <v>858</v>
      </c>
      <c r="X8" s="15">
        <f t="shared" ref="X8:X21" ca="1" si="18">S8+N8</f>
        <v>3783</v>
      </c>
      <c r="Y8" s="15">
        <f t="shared" ref="Y8:Y21" ca="1" si="19">T8+O8</f>
        <v>1248</v>
      </c>
      <c r="Z8" s="15">
        <f t="shared" ref="Z8:Z21" ca="1" si="20">U8+P8</f>
        <v>2496</v>
      </c>
      <c r="AA8" s="15">
        <f t="shared" ref="AA8:AA21" ca="1" si="21">V8+Q8</f>
        <v>2554.5</v>
      </c>
      <c r="AB8" s="16">
        <f t="shared" ref="AB8:AB21" ca="1" si="22">SUM(W8:AA8)</f>
        <v>10939.5</v>
      </c>
    </row>
    <row r="9" spans="1:28" x14ac:dyDescent="0.3">
      <c r="A9" s="17" t="s">
        <v>6</v>
      </c>
      <c r="B9" s="3">
        <v>51.4</v>
      </c>
      <c r="C9" s="7">
        <v>56</v>
      </c>
      <c r="D9" s="8">
        <f t="shared" ca="1" si="14"/>
        <v>35</v>
      </c>
      <c r="E9" s="8">
        <f t="shared" ca="1" si="14"/>
        <v>71</v>
      </c>
      <c r="F9" s="8">
        <f t="shared" ca="1" si="5"/>
        <v>77</v>
      </c>
      <c r="G9" s="8">
        <f t="shared" ca="1" si="5"/>
        <v>72</v>
      </c>
      <c r="H9" s="9">
        <f t="shared" si="6"/>
        <v>16</v>
      </c>
      <c r="I9" s="9">
        <f t="shared" ca="1" si="7"/>
        <v>0</v>
      </c>
      <c r="J9" s="9">
        <f t="shared" ca="1" si="8"/>
        <v>31</v>
      </c>
      <c r="K9" s="9">
        <f t="shared" ca="1" si="9"/>
        <v>37</v>
      </c>
      <c r="L9" s="9">
        <f t="shared" ca="1" si="10"/>
        <v>32</v>
      </c>
      <c r="M9" s="11">
        <f t="shared" si="15"/>
        <v>2878.4</v>
      </c>
      <c r="N9" s="11">
        <f t="shared" ca="1" si="11"/>
        <v>1799</v>
      </c>
      <c r="O9" s="11">
        <f t="shared" ca="1" si="11"/>
        <v>3649.4</v>
      </c>
      <c r="P9" s="11">
        <f t="shared" ca="1" si="11"/>
        <v>3957.7999999999997</v>
      </c>
      <c r="Q9" s="11">
        <f t="shared" ca="1" si="11"/>
        <v>3700.7999999999997</v>
      </c>
      <c r="R9" s="13">
        <f t="shared" si="16"/>
        <v>411.2</v>
      </c>
      <c r="S9" s="13">
        <f t="shared" ca="1" si="12"/>
        <v>0</v>
      </c>
      <c r="T9" s="13">
        <f t="shared" ca="1" si="12"/>
        <v>796.69999999999993</v>
      </c>
      <c r="U9" s="13">
        <f t="shared" ca="1" si="12"/>
        <v>950.9</v>
      </c>
      <c r="V9" s="13">
        <f t="shared" ca="1" si="12"/>
        <v>822.4</v>
      </c>
      <c r="W9" s="15">
        <f t="shared" si="17"/>
        <v>3289.6</v>
      </c>
      <c r="X9" s="15">
        <f t="shared" ca="1" si="18"/>
        <v>1799</v>
      </c>
      <c r="Y9" s="15">
        <f t="shared" ca="1" si="19"/>
        <v>4446.1000000000004</v>
      </c>
      <c r="Z9" s="15">
        <f t="shared" ca="1" si="20"/>
        <v>4908.7</v>
      </c>
      <c r="AA9" s="15">
        <f t="shared" ca="1" si="21"/>
        <v>4523.2</v>
      </c>
      <c r="AB9" s="16">
        <f t="shared" ca="1" si="22"/>
        <v>18966.600000000002</v>
      </c>
    </row>
    <row r="10" spans="1:28" x14ac:dyDescent="0.3">
      <c r="A10" s="17" t="s">
        <v>9</v>
      </c>
      <c r="B10" s="3">
        <v>20</v>
      </c>
      <c r="C10" s="7">
        <v>65</v>
      </c>
      <c r="D10" s="8">
        <f t="shared" ca="1" si="14"/>
        <v>27</v>
      </c>
      <c r="E10" s="8">
        <f t="shared" ca="1" si="14"/>
        <v>52</v>
      </c>
      <c r="F10" s="8">
        <f t="shared" ca="1" si="5"/>
        <v>21</v>
      </c>
      <c r="G10" s="8">
        <f t="shared" ca="1" si="5"/>
        <v>65</v>
      </c>
      <c r="H10" s="9">
        <f t="shared" si="6"/>
        <v>25</v>
      </c>
      <c r="I10" s="9">
        <f t="shared" ca="1" si="7"/>
        <v>0</v>
      </c>
      <c r="J10" s="9">
        <f t="shared" ca="1" si="8"/>
        <v>12</v>
      </c>
      <c r="K10" s="9">
        <f t="shared" ca="1" si="9"/>
        <v>0</v>
      </c>
      <c r="L10" s="9">
        <f t="shared" ca="1" si="10"/>
        <v>25</v>
      </c>
      <c r="M10" s="11">
        <f t="shared" si="15"/>
        <v>1300</v>
      </c>
      <c r="N10" s="11">
        <f t="shared" ca="1" si="11"/>
        <v>540</v>
      </c>
      <c r="O10" s="11">
        <f t="shared" ca="1" si="11"/>
        <v>1040</v>
      </c>
      <c r="P10" s="11">
        <f t="shared" ca="1" si="11"/>
        <v>420</v>
      </c>
      <c r="Q10" s="11">
        <f t="shared" ca="1" si="11"/>
        <v>1300</v>
      </c>
      <c r="R10" s="13">
        <f t="shared" si="16"/>
        <v>250</v>
      </c>
      <c r="S10" s="13">
        <f t="shared" ca="1" si="12"/>
        <v>0</v>
      </c>
      <c r="T10" s="13">
        <f t="shared" ca="1" si="12"/>
        <v>120</v>
      </c>
      <c r="U10" s="13">
        <f t="shared" ca="1" si="12"/>
        <v>0</v>
      </c>
      <c r="V10" s="13">
        <f t="shared" ca="1" si="12"/>
        <v>250</v>
      </c>
      <c r="W10" s="15">
        <f t="shared" si="17"/>
        <v>1550</v>
      </c>
      <c r="X10" s="15">
        <f t="shared" ca="1" si="18"/>
        <v>540</v>
      </c>
      <c r="Y10" s="15">
        <f t="shared" ca="1" si="19"/>
        <v>1160</v>
      </c>
      <c r="Z10" s="15">
        <f t="shared" ca="1" si="20"/>
        <v>420</v>
      </c>
      <c r="AA10" s="15">
        <f t="shared" ca="1" si="21"/>
        <v>1550</v>
      </c>
      <c r="AB10" s="16">
        <f t="shared" ca="1" si="22"/>
        <v>5220</v>
      </c>
    </row>
    <row r="11" spans="1:28" x14ac:dyDescent="0.3">
      <c r="A11" s="17" t="s">
        <v>10</v>
      </c>
      <c r="B11" s="3">
        <v>12.52</v>
      </c>
      <c r="C11" s="7">
        <v>32</v>
      </c>
      <c r="D11" s="8">
        <f t="shared" ca="1" si="14"/>
        <v>39</v>
      </c>
      <c r="E11" s="8">
        <f t="shared" ca="1" si="14"/>
        <v>22</v>
      </c>
      <c r="F11" s="8">
        <f t="shared" ca="1" si="5"/>
        <v>65</v>
      </c>
      <c r="G11" s="8">
        <f t="shared" ca="1" si="5"/>
        <v>48</v>
      </c>
      <c r="H11" s="9">
        <f t="shared" si="6"/>
        <v>0</v>
      </c>
      <c r="I11" s="9">
        <f t="shared" ca="1" si="7"/>
        <v>0</v>
      </c>
      <c r="J11" s="9">
        <f t="shared" ca="1" si="8"/>
        <v>0</v>
      </c>
      <c r="K11" s="9">
        <f t="shared" ca="1" si="9"/>
        <v>25</v>
      </c>
      <c r="L11" s="9">
        <f t="shared" ca="1" si="10"/>
        <v>8</v>
      </c>
      <c r="M11" s="11">
        <f t="shared" si="15"/>
        <v>400.64</v>
      </c>
      <c r="N11" s="11">
        <f t="shared" ca="1" si="11"/>
        <v>488.28</v>
      </c>
      <c r="O11" s="11">
        <f t="shared" ca="1" si="11"/>
        <v>275.44</v>
      </c>
      <c r="P11" s="11">
        <f t="shared" ca="1" si="11"/>
        <v>813.8</v>
      </c>
      <c r="Q11" s="11">
        <f t="shared" ca="1" si="11"/>
        <v>600.96</v>
      </c>
      <c r="R11" s="13">
        <f t="shared" si="16"/>
        <v>0</v>
      </c>
      <c r="S11" s="13">
        <f t="shared" ca="1" si="12"/>
        <v>0</v>
      </c>
      <c r="T11" s="13">
        <f t="shared" ca="1" si="12"/>
        <v>0</v>
      </c>
      <c r="U11" s="13">
        <f t="shared" ca="1" si="12"/>
        <v>156.5</v>
      </c>
      <c r="V11" s="13">
        <f t="shared" ca="1" si="12"/>
        <v>50.08</v>
      </c>
      <c r="W11" s="15">
        <f t="shared" si="17"/>
        <v>400.64</v>
      </c>
      <c r="X11" s="15">
        <f t="shared" ca="1" si="18"/>
        <v>488.28</v>
      </c>
      <c r="Y11" s="15">
        <f t="shared" ca="1" si="19"/>
        <v>275.44</v>
      </c>
      <c r="Z11" s="15">
        <f t="shared" ca="1" si="20"/>
        <v>970.3</v>
      </c>
      <c r="AA11" s="15">
        <f t="shared" ca="1" si="21"/>
        <v>651.04000000000008</v>
      </c>
      <c r="AB11" s="16">
        <f t="shared" ca="1" si="22"/>
        <v>2785.7</v>
      </c>
    </row>
    <row r="12" spans="1:28" x14ac:dyDescent="0.3">
      <c r="A12" s="17" t="s">
        <v>11</v>
      </c>
      <c r="B12" s="3">
        <v>35</v>
      </c>
      <c r="C12" s="7">
        <v>32</v>
      </c>
      <c r="D12" s="8">
        <f t="shared" ca="1" si="14"/>
        <v>57</v>
      </c>
      <c r="E12" s="8">
        <f t="shared" ca="1" si="14"/>
        <v>27</v>
      </c>
      <c r="F12" s="8">
        <f t="shared" ca="1" si="5"/>
        <v>37</v>
      </c>
      <c r="G12" s="8">
        <f t="shared" ca="1" si="5"/>
        <v>31</v>
      </c>
      <c r="H12" s="9">
        <f t="shared" si="6"/>
        <v>0</v>
      </c>
      <c r="I12" s="9">
        <f t="shared" ca="1" si="7"/>
        <v>17</v>
      </c>
      <c r="J12" s="9">
        <f t="shared" ca="1" si="8"/>
        <v>0</v>
      </c>
      <c r="K12" s="9">
        <f t="shared" ca="1" si="9"/>
        <v>0</v>
      </c>
      <c r="L12" s="9">
        <f t="shared" ca="1" si="10"/>
        <v>0</v>
      </c>
      <c r="M12" s="11">
        <f t="shared" si="15"/>
        <v>1120</v>
      </c>
      <c r="N12" s="11">
        <f t="shared" ca="1" si="11"/>
        <v>1995</v>
      </c>
      <c r="O12" s="11">
        <f t="shared" ca="1" si="11"/>
        <v>945</v>
      </c>
      <c r="P12" s="11">
        <f t="shared" ca="1" si="11"/>
        <v>1295</v>
      </c>
      <c r="Q12" s="11">
        <f t="shared" ca="1" si="11"/>
        <v>1085</v>
      </c>
      <c r="R12" s="13">
        <f t="shared" si="16"/>
        <v>0</v>
      </c>
      <c r="S12" s="13">
        <f t="shared" ca="1" si="12"/>
        <v>297.5</v>
      </c>
      <c r="T12" s="13">
        <f t="shared" ca="1" si="12"/>
        <v>0</v>
      </c>
      <c r="U12" s="13">
        <f t="shared" ca="1" si="12"/>
        <v>0</v>
      </c>
      <c r="V12" s="13">
        <f t="shared" ca="1" si="12"/>
        <v>0</v>
      </c>
      <c r="W12" s="15">
        <f t="shared" si="17"/>
        <v>1120</v>
      </c>
      <c r="X12" s="15">
        <f t="shared" ca="1" si="18"/>
        <v>2292.5</v>
      </c>
      <c r="Y12" s="15">
        <f t="shared" ca="1" si="19"/>
        <v>945</v>
      </c>
      <c r="Z12" s="15">
        <f t="shared" ca="1" si="20"/>
        <v>1295</v>
      </c>
      <c r="AA12" s="15">
        <f t="shared" ca="1" si="21"/>
        <v>1085</v>
      </c>
      <c r="AB12" s="16">
        <f ca="1">SUM(W12:AA12)</f>
        <v>6737.5</v>
      </c>
    </row>
    <row r="13" spans="1:28" x14ac:dyDescent="0.3">
      <c r="A13" s="17" t="s">
        <v>12</v>
      </c>
      <c r="B13" s="3">
        <v>95</v>
      </c>
      <c r="C13" s="7">
        <v>65</v>
      </c>
      <c r="D13" s="8">
        <f t="shared" ca="1" si="14"/>
        <v>26</v>
      </c>
      <c r="E13" s="8">
        <f t="shared" ca="1" si="14"/>
        <v>77</v>
      </c>
      <c r="F13" s="8">
        <f t="shared" ca="1" si="5"/>
        <v>32</v>
      </c>
      <c r="G13" s="8">
        <f t="shared" ca="1" si="5"/>
        <v>63</v>
      </c>
      <c r="H13" s="9">
        <f t="shared" si="6"/>
        <v>25</v>
      </c>
      <c r="I13" s="9">
        <f t="shared" ca="1" si="7"/>
        <v>0</v>
      </c>
      <c r="J13" s="9">
        <f t="shared" ca="1" si="8"/>
        <v>37</v>
      </c>
      <c r="K13" s="9">
        <f t="shared" ca="1" si="9"/>
        <v>0</v>
      </c>
      <c r="L13" s="9">
        <f t="shared" ca="1" si="10"/>
        <v>23</v>
      </c>
      <c r="M13" s="11">
        <f t="shared" si="15"/>
        <v>6175</v>
      </c>
      <c r="N13" s="11">
        <f t="shared" ca="1" si="11"/>
        <v>2470</v>
      </c>
      <c r="O13" s="11">
        <f t="shared" ca="1" si="11"/>
        <v>7315</v>
      </c>
      <c r="P13" s="11">
        <f t="shared" ca="1" si="11"/>
        <v>3040</v>
      </c>
      <c r="Q13" s="11">
        <f t="shared" ca="1" si="11"/>
        <v>5985</v>
      </c>
      <c r="R13" s="13">
        <f t="shared" si="16"/>
        <v>1187.5</v>
      </c>
      <c r="S13" s="13">
        <f t="shared" ca="1" si="12"/>
        <v>0</v>
      </c>
      <c r="T13" s="13">
        <f t="shared" ca="1" si="12"/>
        <v>1757.5</v>
      </c>
      <c r="U13" s="13">
        <f t="shared" ca="1" si="12"/>
        <v>0</v>
      </c>
      <c r="V13" s="13">
        <f t="shared" ca="1" si="12"/>
        <v>1092.5</v>
      </c>
      <c r="W13" s="15">
        <f t="shared" si="17"/>
        <v>7362.5</v>
      </c>
      <c r="X13" s="15">
        <f t="shared" ca="1" si="18"/>
        <v>2470</v>
      </c>
      <c r="Y13" s="15">
        <f t="shared" ca="1" si="19"/>
        <v>9072.5</v>
      </c>
      <c r="Z13" s="15">
        <f t="shared" ca="1" si="20"/>
        <v>3040</v>
      </c>
      <c r="AA13" s="15">
        <f t="shared" ca="1" si="21"/>
        <v>7077.5</v>
      </c>
      <c r="AB13" s="16">
        <f t="shared" ca="1" si="22"/>
        <v>29022.5</v>
      </c>
    </row>
    <row r="14" spans="1:28" x14ac:dyDescent="0.3">
      <c r="A14" s="17" t="s">
        <v>13</v>
      </c>
      <c r="B14" s="3">
        <v>58</v>
      </c>
      <c r="C14" s="7">
        <v>66</v>
      </c>
      <c r="D14" s="8">
        <f t="shared" ca="1" si="14"/>
        <v>29</v>
      </c>
      <c r="E14" s="8">
        <f t="shared" ca="1" si="14"/>
        <v>20</v>
      </c>
      <c r="F14" s="8">
        <f t="shared" ca="1" si="5"/>
        <v>26</v>
      </c>
      <c r="G14" s="8">
        <f t="shared" ca="1" si="5"/>
        <v>70</v>
      </c>
      <c r="H14" s="9">
        <f t="shared" si="6"/>
        <v>26</v>
      </c>
      <c r="I14" s="9">
        <f t="shared" ca="1" si="7"/>
        <v>0</v>
      </c>
      <c r="J14" s="9">
        <f t="shared" ca="1" si="8"/>
        <v>0</v>
      </c>
      <c r="K14" s="9">
        <f t="shared" ca="1" si="9"/>
        <v>0</v>
      </c>
      <c r="L14" s="9">
        <f t="shared" ca="1" si="10"/>
        <v>30</v>
      </c>
      <c r="M14" s="11">
        <f t="shared" si="15"/>
        <v>3828</v>
      </c>
      <c r="N14" s="11">
        <f t="shared" ca="1" si="11"/>
        <v>1682</v>
      </c>
      <c r="O14" s="11">
        <f t="shared" ca="1" si="11"/>
        <v>1160</v>
      </c>
      <c r="P14" s="11">
        <f t="shared" ca="1" si="11"/>
        <v>1508</v>
      </c>
      <c r="Q14" s="11">
        <f t="shared" ca="1" si="11"/>
        <v>4060</v>
      </c>
      <c r="R14" s="13">
        <f t="shared" si="16"/>
        <v>754</v>
      </c>
      <c r="S14" s="13">
        <f t="shared" ca="1" si="12"/>
        <v>0</v>
      </c>
      <c r="T14" s="13">
        <f t="shared" ca="1" si="12"/>
        <v>0</v>
      </c>
      <c r="U14" s="13">
        <f t="shared" ca="1" si="12"/>
        <v>0</v>
      </c>
      <c r="V14" s="13">
        <f t="shared" ca="1" si="12"/>
        <v>870</v>
      </c>
      <c r="W14" s="15">
        <f t="shared" si="17"/>
        <v>4582</v>
      </c>
      <c r="X14" s="15">
        <f t="shared" ca="1" si="18"/>
        <v>1682</v>
      </c>
      <c r="Y14" s="15">
        <f t="shared" ca="1" si="19"/>
        <v>1160</v>
      </c>
      <c r="Z14" s="15">
        <f t="shared" ca="1" si="20"/>
        <v>1508</v>
      </c>
      <c r="AA14" s="15">
        <f t="shared" ca="1" si="21"/>
        <v>4930</v>
      </c>
      <c r="AB14" s="16">
        <f t="shared" ca="1" si="22"/>
        <v>13862</v>
      </c>
    </row>
    <row r="15" spans="1:28" x14ac:dyDescent="0.3">
      <c r="A15" s="17" t="s">
        <v>14</v>
      </c>
      <c r="B15" s="3">
        <v>51.42</v>
      </c>
      <c r="C15" s="7">
        <v>15</v>
      </c>
      <c r="D15" s="8">
        <f t="shared" ca="1" si="14"/>
        <v>42</v>
      </c>
      <c r="E15" s="8">
        <f t="shared" ca="1" si="14"/>
        <v>78</v>
      </c>
      <c r="F15" s="8">
        <f t="shared" ca="1" si="5"/>
        <v>34</v>
      </c>
      <c r="G15" s="8">
        <f t="shared" ca="1" si="5"/>
        <v>36</v>
      </c>
      <c r="H15" s="9">
        <f t="shared" si="6"/>
        <v>0</v>
      </c>
      <c r="I15" s="9">
        <f t="shared" ca="1" si="7"/>
        <v>2</v>
      </c>
      <c r="J15" s="9">
        <f t="shared" ca="1" si="8"/>
        <v>38</v>
      </c>
      <c r="K15" s="9">
        <f t="shared" ca="1" si="9"/>
        <v>0</v>
      </c>
      <c r="L15" s="9">
        <f t="shared" ca="1" si="10"/>
        <v>0</v>
      </c>
      <c r="M15" s="11">
        <f t="shared" si="15"/>
        <v>771.30000000000007</v>
      </c>
      <c r="N15" s="11">
        <f t="shared" ca="1" si="11"/>
        <v>2159.64</v>
      </c>
      <c r="O15" s="11">
        <f t="shared" ca="1" si="11"/>
        <v>4010.76</v>
      </c>
      <c r="P15" s="11">
        <f t="shared" ca="1" si="11"/>
        <v>1748.28</v>
      </c>
      <c r="Q15" s="11">
        <f t="shared" ca="1" si="11"/>
        <v>1851.1200000000001</v>
      </c>
      <c r="R15" s="13">
        <f t="shared" si="16"/>
        <v>0</v>
      </c>
      <c r="S15" s="13">
        <f t="shared" ca="1" si="12"/>
        <v>51.42</v>
      </c>
      <c r="T15" s="13">
        <f t="shared" ca="1" si="12"/>
        <v>976.98</v>
      </c>
      <c r="U15" s="13">
        <f t="shared" ca="1" si="12"/>
        <v>0</v>
      </c>
      <c r="V15" s="13">
        <f t="shared" ca="1" si="12"/>
        <v>0</v>
      </c>
      <c r="W15" s="15">
        <f t="shared" si="17"/>
        <v>771.30000000000007</v>
      </c>
      <c r="X15" s="15">
        <f t="shared" ca="1" si="18"/>
        <v>2211.06</v>
      </c>
      <c r="Y15" s="15">
        <f t="shared" ca="1" si="19"/>
        <v>4987.74</v>
      </c>
      <c r="Z15" s="15">
        <f t="shared" ca="1" si="20"/>
        <v>1748.28</v>
      </c>
      <c r="AA15" s="15">
        <f t="shared" ca="1" si="21"/>
        <v>1851.1200000000001</v>
      </c>
      <c r="AB15" s="16">
        <f t="shared" ca="1" si="22"/>
        <v>11569.500000000002</v>
      </c>
    </row>
    <row r="16" spans="1:28" x14ac:dyDescent="0.3">
      <c r="A16" s="17" t="s">
        <v>15</v>
      </c>
      <c r="B16" s="3">
        <v>42</v>
      </c>
      <c r="C16" s="7">
        <v>13</v>
      </c>
      <c r="D16" s="8">
        <f t="shared" ca="1" si="14"/>
        <v>60</v>
      </c>
      <c r="E16" s="8">
        <f t="shared" ca="1" si="14"/>
        <v>24</v>
      </c>
      <c r="F16" s="8">
        <f t="shared" ca="1" si="5"/>
        <v>55</v>
      </c>
      <c r="G16" s="8">
        <f t="shared" ca="1" si="5"/>
        <v>60</v>
      </c>
      <c r="H16" s="9">
        <f t="shared" si="6"/>
        <v>0</v>
      </c>
      <c r="I16" s="9">
        <f t="shared" ca="1" si="7"/>
        <v>20</v>
      </c>
      <c r="J16" s="9">
        <f t="shared" ca="1" si="8"/>
        <v>0</v>
      </c>
      <c r="K16" s="9">
        <f t="shared" ca="1" si="9"/>
        <v>15</v>
      </c>
      <c r="L16" s="9">
        <f t="shared" ca="1" si="10"/>
        <v>20</v>
      </c>
      <c r="M16" s="11">
        <f t="shared" si="15"/>
        <v>546</v>
      </c>
      <c r="N16" s="11">
        <f t="shared" ca="1" si="11"/>
        <v>2520</v>
      </c>
      <c r="O16" s="11">
        <f t="shared" ca="1" si="11"/>
        <v>1008</v>
      </c>
      <c r="P16" s="11">
        <f t="shared" ca="1" si="11"/>
        <v>2310</v>
      </c>
      <c r="Q16" s="11">
        <f t="shared" ca="1" si="11"/>
        <v>2520</v>
      </c>
      <c r="R16" s="13">
        <f t="shared" si="16"/>
        <v>0</v>
      </c>
      <c r="S16" s="13">
        <f t="shared" ca="1" si="12"/>
        <v>420</v>
      </c>
      <c r="T16" s="13">
        <f t="shared" ca="1" si="12"/>
        <v>0</v>
      </c>
      <c r="U16" s="13">
        <f t="shared" ca="1" si="12"/>
        <v>315</v>
      </c>
      <c r="V16" s="13">
        <f t="shared" ca="1" si="12"/>
        <v>420</v>
      </c>
      <c r="W16" s="15">
        <f t="shared" si="17"/>
        <v>546</v>
      </c>
      <c r="X16" s="15">
        <f t="shared" ca="1" si="18"/>
        <v>2940</v>
      </c>
      <c r="Y16" s="15">
        <f t="shared" ca="1" si="19"/>
        <v>1008</v>
      </c>
      <c r="Z16" s="15">
        <f t="shared" ca="1" si="20"/>
        <v>2625</v>
      </c>
      <c r="AA16" s="15">
        <f t="shared" ca="1" si="21"/>
        <v>2940</v>
      </c>
      <c r="AB16" s="16">
        <f t="shared" ca="1" si="22"/>
        <v>10059</v>
      </c>
    </row>
    <row r="17" spans="1:28" x14ac:dyDescent="0.3">
      <c r="A17" s="17" t="s">
        <v>16</v>
      </c>
      <c r="B17" s="3">
        <v>19</v>
      </c>
      <c r="C17" s="7">
        <v>35</v>
      </c>
      <c r="D17" s="8">
        <f t="shared" ca="1" si="14"/>
        <v>57</v>
      </c>
      <c r="E17" s="8">
        <f t="shared" ca="1" si="14"/>
        <v>77</v>
      </c>
      <c r="F17" s="8">
        <f t="shared" ca="1" si="5"/>
        <v>70</v>
      </c>
      <c r="G17" s="8">
        <f t="shared" ca="1" si="5"/>
        <v>40</v>
      </c>
      <c r="H17" s="9">
        <f t="shared" si="6"/>
        <v>0</v>
      </c>
      <c r="I17" s="9">
        <f t="shared" ca="1" si="7"/>
        <v>17</v>
      </c>
      <c r="J17" s="9">
        <f t="shared" ca="1" si="8"/>
        <v>37</v>
      </c>
      <c r="K17" s="9">
        <f t="shared" ca="1" si="9"/>
        <v>30</v>
      </c>
      <c r="L17" s="9">
        <f t="shared" ca="1" si="10"/>
        <v>0</v>
      </c>
      <c r="M17" s="11">
        <f t="shared" si="15"/>
        <v>665</v>
      </c>
      <c r="N17" s="11">
        <f t="shared" ca="1" si="11"/>
        <v>1083</v>
      </c>
      <c r="O17" s="11">
        <f t="shared" ca="1" si="11"/>
        <v>1463</v>
      </c>
      <c r="P17" s="11">
        <f t="shared" ca="1" si="11"/>
        <v>1330</v>
      </c>
      <c r="Q17" s="11">
        <f t="shared" ca="1" si="11"/>
        <v>760</v>
      </c>
      <c r="R17" s="13">
        <f t="shared" si="16"/>
        <v>0</v>
      </c>
      <c r="S17" s="13">
        <f t="shared" ca="1" si="12"/>
        <v>161.5</v>
      </c>
      <c r="T17" s="13">
        <f t="shared" ca="1" si="12"/>
        <v>351.5</v>
      </c>
      <c r="U17" s="13">
        <f t="shared" ca="1" si="12"/>
        <v>285</v>
      </c>
      <c r="V17" s="13">
        <f t="shared" ca="1" si="12"/>
        <v>0</v>
      </c>
      <c r="W17" s="15">
        <f t="shared" si="17"/>
        <v>665</v>
      </c>
      <c r="X17" s="15">
        <f t="shared" ca="1" si="18"/>
        <v>1244.5</v>
      </c>
      <c r="Y17" s="15">
        <f t="shared" ca="1" si="19"/>
        <v>1814.5</v>
      </c>
      <c r="Z17" s="15">
        <f t="shared" ca="1" si="20"/>
        <v>1615</v>
      </c>
      <c r="AA17" s="15">
        <f t="shared" ca="1" si="21"/>
        <v>760</v>
      </c>
      <c r="AB17" s="16">
        <f t="shared" ca="1" si="22"/>
        <v>6099</v>
      </c>
    </row>
    <row r="18" spans="1:28" x14ac:dyDescent="0.3">
      <c r="A18" s="17" t="s">
        <v>17</v>
      </c>
      <c r="B18" s="3">
        <v>74</v>
      </c>
      <c r="C18" s="7">
        <v>18</v>
      </c>
      <c r="D18" s="8">
        <f t="shared" ca="1" si="14"/>
        <v>48</v>
      </c>
      <c r="E18" s="8">
        <f t="shared" ca="1" si="14"/>
        <v>54</v>
      </c>
      <c r="F18" s="8">
        <f t="shared" ca="1" si="5"/>
        <v>73</v>
      </c>
      <c r="G18" s="8">
        <f t="shared" ca="1" si="5"/>
        <v>63</v>
      </c>
      <c r="H18" s="9">
        <f t="shared" si="6"/>
        <v>0</v>
      </c>
      <c r="I18" s="9">
        <f t="shared" ca="1" si="7"/>
        <v>8</v>
      </c>
      <c r="J18" s="9">
        <f t="shared" ca="1" si="8"/>
        <v>14</v>
      </c>
      <c r="K18" s="9">
        <f t="shared" ca="1" si="9"/>
        <v>33</v>
      </c>
      <c r="L18" s="9">
        <f t="shared" ca="1" si="10"/>
        <v>23</v>
      </c>
      <c r="M18" s="11">
        <f t="shared" si="15"/>
        <v>1332</v>
      </c>
      <c r="N18" s="11">
        <f t="shared" ca="1" si="11"/>
        <v>3552</v>
      </c>
      <c r="O18" s="11">
        <f t="shared" ca="1" si="11"/>
        <v>3996</v>
      </c>
      <c r="P18" s="11">
        <f t="shared" ca="1" si="11"/>
        <v>5402</v>
      </c>
      <c r="Q18" s="11">
        <f t="shared" ca="1" si="11"/>
        <v>4662</v>
      </c>
      <c r="R18" s="13">
        <f t="shared" si="16"/>
        <v>0</v>
      </c>
      <c r="S18" s="13">
        <f t="shared" ca="1" si="12"/>
        <v>296</v>
      </c>
      <c r="T18" s="13">
        <f t="shared" ca="1" si="12"/>
        <v>518</v>
      </c>
      <c r="U18" s="13">
        <f t="shared" ca="1" si="12"/>
        <v>1221</v>
      </c>
      <c r="V18" s="13">
        <f t="shared" ca="1" si="12"/>
        <v>851</v>
      </c>
      <c r="W18" s="15">
        <f t="shared" si="17"/>
        <v>1332</v>
      </c>
      <c r="X18" s="15">
        <f t="shared" ca="1" si="18"/>
        <v>3848</v>
      </c>
      <c r="Y18" s="15">
        <f t="shared" ca="1" si="19"/>
        <v>4514</v>
      </c>
      <c r="Z18" s="15">
        <f t="shared" ca="1" si="20"/>
        <v>6623</v>
      </c>
      <c r="AA18" s="15">
        <f t="shared" ca="1" si="21"/>
        <v>5513</v>
      </c>
      <c r="AB18" s="16">
        <f t="shared" ca="1" si="22"/>
        <v>21830</v>
      </c>
    </row>
    <row r="19" spans="1:28" x14ac:dyDescent="0.3">
      <c r="A19" s="17" t="s">
        <v>18</v>
      </c>
      <c r="B19" s="3">
        <v>10.5</v>
      </c>
      <c r="C19" s="7">
        <v>45</v>
      </c>
      <c r="D19" s="8">
        <f t="shared" ca="1" si="14"/>
        <v>24</v>
      </c>
      <c r="E19" s="8">
        <f t="shared" ca="1" si="14"/>
        <v>32</v>
      </c>
      <c r="F19" s="8">
        <f t="shared" ca="1" si="5"/>
        <v>25</v>
      </c>
      <c r="G19" s="8">
        <f t="shared" ca="1" si="5"/>
        <v>48</v>
      </c>
      <c r="H19" s="9">
        <f t="shared" si="6"/>
        <v>5</v>
      </c>
      <c r="I19" s="9">
        <f t="shared" ca="1" si="7"/>
        <v>0</v>
      </c>
      <c r="J19" s="9">
        <f t="shared" ca="1" si="8"/>
        <v>0</v>
      </c>
      <c r="K19" s="9">
        <f t="shared" ca="1" si="9"/>
        <v>0</v>
      </c>
      <c r="L19" s="9">
        <f t="shared" ca="1" si="10"/>
        <v>8</v>
      </c>
      <c r="M19" s="11">
        <f t="shared" si="15"/>
        <v>472.5</v>
      </c>
      <c r="N19" s="11">
        <f t="shared" ca="1" si="11"/>
        <v>252</v>
      </c>
      <c r="O19" s="11">
        <f t="shared" ca="1" si="11"/>
        <v>336</v>
      </c>
      <c r="P19" s="11">
        <f t="shared" ca="1" si="11"/>
        <v>262.5</v>
      </c>
      <c r="Q19" s="11">
        <f t="shared" ca="1" si="11"/>
        <v>504</v>
      </c>
      <c r="R19" s="13">
        <f t="shared" si="16"/>
        <v>26.25</v>
      </c>
      <c r="S19" s="13">
        <f t="shared" ca="1" si="12"/>
        <v>0</v>
      </c>
      <c r="T19" s="13">
        <f t="shared" ca="1" si="12"/>
        <v>0</v>
      </c>
      <c r="U19" s="13">
        <f t="shared" ca="1" si="12"/>
        <v>0</v>
      </c>
      <c r="V19" s="13">
        <f t="shared" ca="1" si="12"/>
        <v>42</v>
      </c>
      <c r="W19" s="15">
        <f t="shared" si="17"/>
        <v>498.75</v>
      </c>
      <c r="X19" s="15">
        <f t="shared" ca="1" si="18"/>
        <v>252</v>
      </c>
      <c r="Y19" s="15">
        <f t="shared" ca="1" si="19"/>
        <v>336</v>
      </c>
      <c r="Z19" s="15">
        <f t="shared" ca="1" si="20"/>
        <v>262.5</v>
      </c>
      <c r="AA19" s="15">
        <f t="shared" ca="1" si="21"/>
        <v>546</v>
      </c>
      <c r="AB19" s="16">
        <f t="shared" ca="1" si="22"/>
        <v>1895.25</v>
      </c>
    </row>
    <row r="20" spans="1:28" x14ac:dyDescent="0.3">
      <c r="A20" s="17" t="s">
        <v>19</v>
      </c>
      <c r="B20" s="3">
        <v>20</v>
      </c>
      <c r="C20" s="7">
        <v>16</v>
      </c>
      <c r="D20" s="8">
        <f t="shared" ca="1" si="14"/>
        <v>60</v>
      </c>
      <c r="E20" s="8">
        <f t="shared" ca="1" si="14"/>
        <v>52</v>
      </c>
      <c r="F20" s="8">
        <f t="shared" ca="1" si="5"/>
        <v>24</v>
      </c>
      <c r="G20" s="8">
        <f t="shared" ca="1" si="5"/>
        <v>69</v>
      </c>
      <c r="H20" s="9">
        <f t="shared" si="6"/>
        <v>0</v>
      </c>
      <c r="I20" s="9">
        <f t="shared" ca="1" si="7"/>
        <v>20</v>
      </c>
      <c r="J20" s="9">
        <f t="shared" ca="1" si="8"/>
        <v>12</v>
      </c>
      <c r="K20" s="9">
        <f t="shared" ca="1" si="9"/>
        <v>0</v>
      </c>
      <c r="L20" s="9">
        <f t="shared" ca="1" si="10"/>
        <v>29</v>
      </c>
      <c r="M20" s="11">
        <f t="shared" si="15"/>
        <v>320</v>
      </c>
      <c r="N20" s="11">
        <f t="shared" ca="1" si="11"/>
        <v>1200</v>
      </c>
      <c r="O20" s="11">
        <f t="shared" ca="1" si="11"/>
        <v>1040</v>
      </c>
      <c r="P20" s="11">
        <f t="shared" ca="1" si="11"/>
        <v>480</v>
      </c>
      <c r="Q20" s="11">
        <f t="shared" ca="1" si="11"/>
        <v>1380</v>
      </c>
      <c r="R20" s="13">
        <f t="shared" si="16"/>
        <v>0</v>
      </c>
      <c r="S20" s="13">
        <f t="shared" ca="1" si="12"/>
        <v>200</v>
      </c>
      <c r="T20" s="13">
        <f t="shared" ca="1" si="12"/>
        <v>120</v>
      </c>
      <c r="U20" s="13">
        <f t="shared" ca="1" si="12"/>
        <v>0</v>
      </c>
      <c r="V20" s="13">
        <f t="shared" ca="1" si="12"/>
        <v>290</v>
      </c>
      <c r="W20" s="15">
        <f t="shared" si="17"/>
        <v>320</v>
      </c>
      <c r="X20" s="15">
        <f t="shared" ca="1" si="18"/>
        <v>1400</v>
      </c>
      <c r="Y20" s="15">
        <f t="shared" ca="1" si="19"/>
        <v>1160</v>
      </c>
      <c r="Z20" s="15">
        <f t="shared" ca="1" si="20"/>
        <v>480</v>
      </c>
      <c r="AA20" s="15">
        <f t="shared" ca="1" si="21"/>
        <v>1670</v>
      </c>
      <c r="AB20" s="16">
        <f t="shared" ca="1" si="22"/>
        <v>5030</v>
      </c>
    </row>
    <row r="21" spans="1:28" x14ac:dyDescent="0.3">
      <c r="A21" s="17" t="s">
        <v>20</v>
      </c>
      <c r="B21" s="3">
        <v>34</v>
      </c>
      <c r="C21" s="7">
        <v>19</v>
      </c>
      <c r="D21" s="8">
        <f t="shared" ca="1" si="14"/>
        <v>26</v>
      </c>
      <c r="E21" s="8">
        <f t="shared" ca="1" si="14"/>
        <v>44</v>
      </c>
      <c r="F21" s="8">
        <f t="shared" ca="1" si="5"/>
        <v>79</v>
      </c>
      <c r="G21" s="8">
        <f t="shared" ca="1" si="5"/>
        <v>30</v>
      </c>
      <c r="H21" s="9">
        <f t="shared" si="6"/>
        <v>0</v>
      </c>
      <c r="I21" s="9">
        <f t="shared" ca="1" si="7"/>
        <v>0</v>
      </c>
      <c r="J21" s="9">
        <f t="shared" ca="1" si="8"/>
        <v>4</v>
      </c>
      <c r="K21" s="9">
        <f t="shared" ca="1" si="9"/>
        <v>39</v>
      </c>
      <c r="L21" s="9">
        <f t="shared" ca="1" si="10"/>
        <v>0</v>
      </c>
      <c r="M21" s="11">
        <f t="shared" si="15"/>
        <v>646</v>
      </c>
      <c r="N21" s="11">
        <f t="shared" ca="1" si="11"/>
        <v>884</v>
      </c>
      <c r="O21" s="11">
        <f t="shared" ca="1" si="11"/>
        <v>1496</v>
      </c>
      <c r="P21" s="11">
        <f t="shared" ca="1" si="11"/>
        <v>2686</v>
      </c>
      <c r="Q21" s="11">
        <f t="shared" ca="1" si="11"/>
        <v>1020</v>
      </c>
      <c r="R21" s="13">
        <f t="shared" si="16"/>
        <v>0</v>
      </c>
      <c r="S21" s="13">
        <f t="shared" ca="1" si="12"/>
        <v>0</v>
      </c>
      <c r="T21" s="13">
        <f t="shared" ca="1" si="12"/>
        <v>68</v>
      </c>
      <c r="U21" s="13">
        <f t="shared" ca="1" si="12"/>
        <v>663</v>
      </c>
      <c r="V21" s="13">
        <f t="shared" ca="1" si="12"/>
        <v>0</v>
      </c>
      <c r="W21" s="15">
        <f t="shared" si="17"/>
        <v>646</v>
      </c>
      <c r="X21" s="15">
        <f t="shared" ca="1" si="18"/>
        <v>884</v>
      </c>
      <c r="Y21" s="15">
        <f t="shared" ca="1" si="19"/>
        <v>1564</v>
      </c>
      <c r="Z21" s="15">
        <f t="shared" ca="1" si="20"/>
        <v>3349</v>
      </c>
      <c r="AA21" s="15">
        <f t="shared" ca="1" si="21"/>
        <v>1020</v>
      </c>
      <c r="AB21" s="16">
        <f t="shared" ca="1" si="22"/>
        <v>7463</v>
      </c>
    </row>
    <row r="22" spans="1:28" x14ac:dyDescent="0.3">
      <c r="A22" s="17"/>
    </row>
    <row r="23" spans="1:28" x14ac:dyDescent="0.3">
      <c r="A23" s="17"/>
      <c r="H23" t="s">
        <v>29</v>
      </c>
    </row>
    <row r="24" spans="1:28" x14ac:dyDescent="0.3">
      <c r="A24" s="17" t="s">
        <v>22</v>
      </c>
      <c r="B24" s="3">
        <f>MAX(B7:B21)</f>
        <v>95</v>
      </c>
      <c r="C24" s="4">
        <f>MAX(C7:C21)</f>
        <v>66</v>
      </c>
      <c r="D24" s="4">
        <f t="shared" ref="D24:G24" ca="1" si="23">MAX(D7:D21)</f>
        <v>78</v>
      </c>
      <c r="E24" s="4">
        <f t="shared" ca="1" si="23"/>
        <v>78</v>
      </c>
      <c r="F24" s="4">
        <f t="shared" ca="1" si="23"/>
        <v>79</v>
      </c>
      <c r="G24" s="4">
        <f t="shared" ca="1" si="23"/>
        <v>72</v>
      </c>
      <c r="H24" s="4"/>
      <c r="I24" s="4"/>
      <c r="J24" s="4"/>
      <c r="K24" s="4"/>
      <c r="L24" s="4"/>
      <c r="M24" s="3">
        <f>MAX(M7:M21)</f>
        <v>6175</v>
      </c>
      <c r="N24" s="3">
        <f t="shared" ref="N24:Q24" ca="1" si="24">MAX(N7:N21)</f>
        <v>3552</v>
      </c>
      <c r="O24" s="3">
        <f t="shared" ca="1" si="24"/>
        <v>7315</v>
      </c>
      <c r="P24" s="3">
        <f t="shared" ca="1" si="24"/>
        <v>5402</v>
      </c>
      <c r="Q24" s="3">
        <f t="shared" ca="1" si="24"/>
        <v>5985</v>
      </c>
      <c r="R24" s="3">
        <f t="shared" ref="R24:W24" si="25">MAX(R7:R21)</f>
        <v>1187.5</v>
      </c>
      <c r="S24" s="3">
        <f t="shared" ref="S24:V24" ca="1" si="26">MAX(S7:S21)</f>
        <v>741</v>
      </c>
      <c r="T24" s="3">
        <f t="shared" ca="1" si="26"/>
        <v>1757.5</v>
      </c>
      <c r="U24" s="3">
        <f t="shared" ca="1" si="26"/>
        <v>1221</v>
      </c>
      <c r="V24" s="3">
        <f t="shared" ca="1" si="26"/>
        <v>1092.5</v>
      </c>
      <c r="W24" s="3">
        <f t="shared" si="25"/>
        <v>7362.5</v>
      </c>
      <c r="X24" s="3">
        <f t="shared" ref="X24:AA24" ca="1" si="27">MAX(X7:X21)</f>
        <v>3848</v>
      </c>
      <c r="Y24" s="3">
        <f t="shared" ca="1" si="27"/>
        <v>9072.5</v>
      </c>
      <c r="Z24" s="3">
        <f t="shared" ca="1" si="27"/>
        <v>6623</v>
      </c>
      <c r="AA24" s="3">
        <f t="shared" ca="1" si="27"/>
        <v>7077.5</v>
      </c>
      <c r="AB24" s="3">
        <f t="shared" ref="AB24" ca="1" si="28">MAX(AB7:AB21)</f>
        <v>29022.5</v>
      </c>
    </row>
    <row r="25" spans="1:28" x14ac:dyDescent="0.3">
      <c r="A25" s="17" t="s">
        <v>23</v>
      </c>
      <c r="B25" s="3">
        <f>MIN(B7:B21)</f>
        <v>10</v>
      </c>
      <c r="C25" s="4">
        <f>MIN(C7:C21)</f>
        <v>13</v>
      </c>
      <c r="D25" s="4">
        <f t="shared" ref="D25:G25" ca="1" si="29">MIN(D7:D21)</f>
        <v>24</v>
      </c>
      <c r="E25" s="4">
        <f t="shared" ca="1" si="29"/>
        <v>20</v>
      </c>
      <c r="F25" s="4">
        <f t="shared" ca="1" si="29"/>
        <v>21</v>
      </c>
      <c r="G25" s="4">
        <f t="shared" ca="1" si="29"/>
        <v>30</v>
      </c>
      <c r="H25" s="4"/>
      <c r="I25" s="4"/>
      <c r="J25" s="4"/>
      <c r="K25" s="4"/>
      <c r="L25" s="4"/>
      <c r="M25" s="3">
        <f>MIN(M7:M21)</f>
        <v>320</v>
      </c>
      <c r="N25" s="3">
        <f t="shared" ref="N25:Q25" ca="1" si="30">MIN(N7:N21)</f>
        <v>252</v>
      </c>
      <c r="O25" s="3">
        <f t="shared" ca="1" si="30"/>
        <v>275.44</v>
      </c>
      <c r="P25" s="3">
        <f t="shared" ca="1" si="30"/>
        <v>262.5</v>
      </c>
      <c r="Q25" s="3">
        <f t="shared" ca="1" si="30"/>
        <v>460</v>
      </c>
      <c r="R25" s="3">
        <f t="shared" ref="R25:W25" si="31">MIN(R7:R21)</f>
        <v>0</v>
      </c>
      <c r="S25" s="3">
        <f t="shared" ref="S25:V25" ca="1" si="32">MIN(S7:S21)</f>
        <v>0</v>
      </c>
      <c r="T25" s="3">
        <f t="shared" ca="1" si="32"/>
        <v>0</v>
      </c>
      <c r="U25" s="3">
        <f t="shared" ca="1" si="32"/>
        <v>0</v>
      </c>
      <c r="V25" s="3">
        <f t="shared" ca="1" si="32"/>
        <v>0</v>
      </c>
      <c r="W25" s="3">
        <f t="shared" si="31"/>
        <v>320</v>
      </c>
      <c r="X25" s="3">
        <f t="shared" ref="X25:AA25" ca="1" si="33">MIN(X7:X21)</f>
        <v>252</v>
      </c>
      <c r="Y25" s="3">
        <f t="shared" ca="1" si="33"/>
        <v>275.44</v>
      </c>
      <c r="Z25" s="3">
        <f t="shared" ca="1" si="33"/>
        <v>262.5</v>
      </c>
      <c r="AA25" s="3">
        <f t="shared" ca="1" si="33"/>
        <v>490</v>
      </c>
      <c r="AB25" s="3">
        <f t="shared" ref="AB25" ca="1" si="34">MIN(AB7:AB21)</f>
        <v>1895.25</v>
      </c>
    </row>
    <row r="26" spans="1:28" x14ac:dyDescent="0.3">
      <c r="A26" s="17" t="s">
        <v>24</v>
      </c>
      <c r="B26" s="3">
        <f>AVERAGE(B7:B21)</f>
        <v>38.122666666666667</v>
      </c>
      <c r="C26" s="4">
        <f>AVERAGE(C7:C21)</f>
        <v>36.06666666666667</v>
      </c>
      <c r="D26" s="4">
        <f t="shared" ref="D26:G26" ca="1" si="35">AVERAGE(D7:D21)</f>
        <v>44.466666666666669</v>
      </c>
      <c r="E26" s="4">
        <f t="shared" ca="1" si="35"/>
        <v>49.266666666666666</v>
      </c>
      <c r="F26" s="4">
        <f t="shared" ca="1" si="35"/>
        <v>46.93333333333333</v>
      </c>
      <c r="G26" s="4">
        <f t="shared" ca="1" si="35"/>
        <v>53.2</v>
      </c>
      <c r="H26" s="4"/>
      <c r="I26" s="4"/>
      <c r="J26" s="4"/>
      <c r="K26" s="4"/>
      <c r="L26" s="4"/>
      <c r="M26" s="3">
        <f>AVERAGE(M7:M21)</f>
        <v>1448.856</v>
      </c>
      <c r="N26" s="3">
        <f t="shared" ref="N26:Q26" ca="1" si="36">AVERAGE(N7:N21)</f>
        <v>1617.1279999999999</v>
      </c>
      <c r="O26" s="3">
        <f t="shared" ca="1" si="36"/>
        <v>1983.5066666666667</v>
      </c>
      <c r="P26" s="3">
        <f t="shared" ca="1" si="36"/>
        <v>1849.1586666666665</v>
      </c>
      <c r="Q26" s="3">
        <f t="shared" ca="1" si="36"/>
        <v>2140.7919999999999</v>
      </c>
      <c r="R26" s="3">
        <f t="shared" ref="R26:W26" si="37">AVERAGE(R7:R21)</f>
        <v>175.92999999999998</v>
      </c>
      <c r="S26" s="3">
        <f t="shared" ref="S26:V26" ca="1" si="38">AVERAGE(S7:S21)</f>
        <v>150.828</v>
      </c>
      <c r="T26" s="3">
        <f t="shared" ca="1" si="38"/>
        <v>326.24533333333335</v>
      </c>
      <c r="U26" s="3">
        <f t="shared" ca="1" si="38"/>
        <v>260.22666666666669</v>
      </c>
      <c r="V26" s="3">
        <f t="shared" ca="1" si="38"/>
        <v>336.63199999999995</v>
      </c>
      <c r="W26" s="3">
        <f t="shared" si="37"/>
        <v>1624.7860000000001</v>
      </c>
      <c r="X26" s="3">
        <f t="shared" ref="X26:AA26" ca="1" si="39">AVERAGE(X7:X21)</f>
        <v>1767.9559999999997</v>
      </c>
      <c r="Y26" s="3">
        <f t="shared" ca="1" si="39"/>
        <v>2309.752</v>
      </c>
      <c r="Z26" s="3">
        <f t="shared" ca="1" si="39"/>
        <v>2109.3853333333332</v>
      </c>
      <c r="AA26" s="3">
        <f t="shared" ca="1" si="39"/>
        <v>2477.424</v>
      </c>
      <c r="AB26" s="3">
        <f t="shared" ref="AB26" ca="1" si="40">AVERAGE(AB7:AB21)</f>
        <v>10289.303333333333</v>
      </c>
    </row>
    <row r="27" spans="1:28" x14ac:dyDescent="0.3">
      <c r="A27" s="17" t="s">
        <v>25</v>
      </c>
      <c r="B27" s="3">
        <f>SUM(B7:B21)</f>
        <v>571.84</v>
      </c>
      <c r="C27" s="4">
        <f>SUM(C7:C21)</f>
        <v>541</v>
      </c>
      <c r="D27" s="4">
        <f t="shared" ref="D27:G27" ca="1" si="41">SUM(D7:D21)</f>
        <v>667</v>
      </c>
      <c r="E27" s="4">
        <f t="shared" ca="1" si="41"/>
        <v>739</v>
      </c>
      <c r="F27" s="4">
        <f t="shared" ca="1" si="41"/>
        <v>704</v>
      </c>
      <c r="G27" s="4">
        <f t="shared" ca="1" si="41"/>
        <v>798</v>
      </c>
      <c r="H27" s="4"/>
      <c r="I27" s="4"/>
      <c r="J27" s="4"/>
      <c r="K27" s="4"/>
      <c r="L27" s="4"/>
      <c r="M27" s="3">
        <f>SUM(M7:M21)</f>
        <v>21732.84</v>
      </c>
      <c r="N27" s="3">
        <f t="shared" ref="N27:Q27" ca="1" si="42">SUM(N7:N21)</f>
        <v>24256.92</v>
      </c>
      <c r="O27" s="3">
        <f t="shared" ca="1" si="42"/>
        <v>29752.6</v>
      </c>
      <c r="P27" s="3">
        <f t="shared" ca="1" si="42"/>
        <v>27737.379999999997</v>
      </c>
      <c r="Q27" s="3">
        <f t="shared" ca="1" si="42"/>
        <v>32111.879999999997</v>
      </c>
      <c r="R27" s="3">
        <f t="shared" ref="R27:W27" si="43">SUM(R7:R21)</f>
        <v>2638.95</v>
      </c>
      <c r="S27" s="3">
        <f t="shared" ref="S27:V27" ca="1" si="44">SUM(S7:S21)</f>
        <v>2262.42</v>
      </c>
      <c r="T27" s="3">
        <f t="shared" ca="1" si="44"/>
        <v>4893.68</v>
      </c>
      <c r="U27" s="3">
        <f t="shared" ca="1" si="44"/>
        <v>3903.4</v>
      </c>
      <c r="V27" s="3">
        <f t="shared" ca="1" si="44"/>
        <v>5049.4799999999996</v>
      </c>
      <c r="W27" s="3">
        <f t="shared" si="43"/>
        <v>24371.79</v>
      </c>
      <c r="X27" s="3">
        <f t="shared" ref="X27:AA27" ca="1" si="45">SUM(X7:X21)</f>
        <v>26519.339999999997</v>
      </c>
      <c r="Y27" s="3">
        <f t="shared" ca="1" si="45"/>
        <v>34646.28</v>
      </c>
      <c r="Z27" s="3">
        <f t="shared" ca="1" si="45"/>
        <v>31640.78</v>
      </c>
      <c r="AA27" s="3">
        <f t="shared" ca="1" si="45"/>
        <v>37161.360000000001</v>
      </c>
      <c r="AB27" s="3">
        <f t="shared" ref="AB27" ca="1" si="46">SUM(AB7:AB21)</f>
        <v>154339.54999999999</v>
      </c>
    </row>
  </sheetData>
  <mergeCells count="5">
    <mergeCell ref="C5:G5"/>
    <mergeCell ref="H5:L5"/>
    <mergeCell ref="M5:Q5"/>
    <mergeCell ref="R5:V5"/>
    <mergeCell ref="W5:AA5"/>
  </mergeCells>
  <pageMargins left="0.7" right="0.7" top="0.75" bottom="0.75" header="0.3" footer="0.3"/>
  <pageSetup scale="35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5D71-014C-4205-9687-01067A935EDF}">
  <dimension ref="A1:L11"/>
  <sheetViews>
    <sheetView zoomScale="128" workbookViewId="0">
      <selection activeCell="M3" sqref="M3"/>
    </sheetView>
  </sheetViews>
  <sheetFormatPr defaultRowHeight="14.4" x14ac:dyDescent="0.3"/>
  <cols>
    <col min="1" max="1" width="17.88671875" bestFit="1" customWidth="1"/>
    <col min="2" max="2" width="13.77734375" customWidth="1"/>
    <col min="3" max="3" width="5.5546875" customWidth="1"/>
    <col min="4" max="4" width="13.77734375" customWidth="1"/>
    <col min="5" max="5" width="4.77734375" customWidth="1"/>
    <col min="6" max="6" width="13.77734375" customWidth="1"/>
    <col min="7" max="7" width="4.88671875" customWidth="1"/>
    <col min="8" max="8" width="13.77734375" customWidth="1"/>
    <col min="9" max="9" width="5.109375" customWidth="1"/>
    <col min="10" max="10" width="13.77734375" customWidth="1"/>
    <col min="11" max="11" width="6.6640625" bestFit="1" customWidth="1"/>
  </cols>
  <sheetData>
    <row r="1" spans="1:12" x14ac:dyDescent="0.3">
      <c r="A1" t="s">
        <v>42</v>
      </c>
    </row>
    <row r="4" spans="1:12" s="17" customFormat="1" x14ac:dyDescent="0.3">
      <c r="A4" s="17" t="s">
        <v>43</v>
      </c>
      <c r="B4" s="20" t="s">
        <v>5</v>
      </c>
      <c r="C4" s="20">
        <v>5</v>
      </c>
      <c r="D4" s="22" t="s">
        <v>50</v>
      </c>
      <c r="E4" s="22">
        <v>3</v>
      </c>
      <c r="F4" s="24" t="s">
        <v>51</v>
      </c>
      <c r="G4" s="24">
        <v>5</v>
      </c>
      <c r="H4" s="26" t="s">
        <v>52</v>
      </c>
      <c r="I4" s="26">
        <v>4</v>
      </c>
      <c r="J4" s="28" t="s">
        <v>53</v>
      </c>
      <c r="K4" s="28">
        <v>-3.5</v>
      </c>
      <c r="L4" s="17" t="s">
        <v>25</v>
      </c>
    </row>
    <row r="5" spans="1:12" x14ac:dyDescent="0.3">
      <c r="A5" t="s">
        <v>44</v>
      </c>
      <c r="B5" s="21">
        <v>3.5</v>
      </c>
      <c r="C5" s="21">
        <f>C$4 * B5</f>
        <v>17.5</v>
      </c>
      <c r="D5" s="23">
        <v>4</v>
      </c>
      <c r="E5" s="23">
        <f>E$4 * D5</f>
        <v>12</v>
      </c>
      <c r="F5" s="25">
        <v>4</v>
      </c>
      <c r="G5" s="25">
        <f>G$4 * F5</f>
        <v>20</v>
      </c>
      <c r="H5" s="27">
        <v>4</v>
      </c>
      <c r="I5" s="27">
        <f>I$4 * H5</f>
        <v>16</v>
      </c>
      <c r="J5" s="29">
        <v>4</v>
      </c>
      <c r="K5" s="29">
        <f>K$4 * J5</f>
        <v>-14</v>
      </c>
      <c r="L5">
        <f>K5+I5+G5+E5+C5</f>
        <v>51.5</v>
      </c>
    </row>
    <row r="6" spans="1:12" x14ac:dyDescent="0.3">
      <c r="A6" t="s">
        <v>45</v>
      </c>
      <c r="B6" s="21">
        <v>4.2</v>
      </c>
      <c r="C6" s="21">
        <f t="shared" ref="C6:E11" si="0">C$4 * B6</f>
        <v>21</v>
      </c>
      <c r="D6" s="23">
        <v>5</v>
      </c>
      <c r="E6" s="23">
        <f t="shared" si="0"/>
        <v>15</v>
      </c>
      <c r="F6" s="25">
        <v>3.7</v>
      </c>
      <c r="G6" s="25">
        <f t="shared" ref="G6" si="1">G$4 * F6</f>
        <v>18.5</v>
      </c>
      <c r="H6" s="27">
        <v>3.3</v>
      </c>
      <c r="I6" s="27">
        <f t="shared" ref="I6" si="2">I$4 * H6</f>
        <v>13.2</v>
      </c>
      <c r="J6" s="29">
        <v>4.7</v>
      </c>
      <c r="K6" s="29">
        <f t="shared" ref="K6" si="3">K$4 * J6</f>
        <v>-16.45</v>
      </c>
      <c r="L6">
        <f>K6+I6+G6+E6+C6</f>
        <v>51.25</v>
      </c>
    </row>
    <row r="7" spans="1:12" x14ac:dyDescent="0.3">
      <c r="A7" t="s">
        <v>46</v>
      </c>
      <c r="B7" s="21">
        <v>5</v>
      </c>
      <c r="C7" s="21">
        <f t="shared" si="0"/>
        <v>25</v>
      </c>
      <c r="D7" s="23">
        <v>3</v>
      </c>
      <c r="E7" s="23">
        <f t="shared" si="0"/>
        <v>9</v>
      </c>
      <c r="F7" s="25">
        <v>3</v>
      </c>
      <c r="G7" s="25">
        <f t="shared" ref="G7" si="4">G$4 * F7</f>
        <v>15</v>
      </c>
      <c r="H7" s="27">
        <v>2.2999999999999998</v>
      </c>
      <c r="I7" s="27">
        <f t="shared" ref="I7" si="5">I$4 * H7</f>
        <v>9.1999999999999993</v>
      </c>
      <c r="J7" s="29">
        <v>6</v>
      </c>
      <c r="K7" s="29">
        <f t="shared" ref="K7" si="6">K$4 * J7</f>
        <v>-21</v>
      </c>
      <c r="L7">
        <f t="shared" ref="L7:L11" si="7">K7+I7+G7+E7+C7</f>
        <v>37.200000000000003</v>
      </c>
    </row>
    <row r="8" spans="1:12" x14ac:dyDescent="0.3">
      <c r="A8" t="s">
        <v>47</v>
      </c>
      <c r="B8" s="21">
        <v>3.7</v>
      </c>
      <c r="C8" s="21">
        <f t="shared" si="0"/>
        <v>18.5</v>
      </c>
      <c r="D8" s="23">
        <v>4</v>
      </c>
      <c r="E8" s="23">
        <f t="shared" si="0"/>
        <v>12</v>
      </c>
      <c r="F8" s="25">
        <v>4.2</v>
      </c>
      <c r="G8" s="25">
        <f t="shared" ref="G8" si="8">G$4 * F8</f>
        <v>21</v>
      </c>
      <c r="H8" s="27">
        <v>3.9</v>
      </c>
      <c r="I8" s="27">
        <f t="shared" ref="I8" si="9">I$4 * H8</f>
        <v>15.6</v>
      </c>
      <c r="J8" s="29">
        <v>4.8</v>
      </c>
      <c r="K8" s="29">
        <f t="shared" ref="K8" si="10">K$4 * J8</f>
        <v>-16.8</v>
      </c>
      <c r="L8">
        <f t="shared" si="7"/>
        <v>50.3</v>
      </c>
    </row>
    <row r="9" spans="1:12" x14ac:dyDescent="0.3">
      <c r="A9" t="s">
        <v>48</v>
      </c>
      <c r="B9" s="21">
        <v>3</v>
      </c>
      <c r="C9" s="21">
        <f t="shared" si="0"/>
        <v>15</v>
      </c>
      <c r="D9" s="23">
        <v>4.5</v>
      </c>
      <c r="E9" s="23">
        <f t="shared" si="0"/>
        <v>13.5</v>
      </c>
      <c r="F9" s="25">
        <v>4.5999999999999996</v>
      </c>
      <c r="G9" s="25">
        <f t="shared" ref="G9" si="11">G$4 * F9</f>
        <v>23</v>
      </c>
      <c r="H9" s="27">
        <v>3.4</v>
      </c>
      <c r="I9" s="27">
        <f t="shared" ref="I9" si="12">I$4 * H9</f>
        <v>13.6</v>
      </c>
      <c r="J9" s="29">
        <v>4.3</v>
      </c>
      <c r="K9" s="29">
        <f t="shared" ref="K9" si="13">K$4 * J9</f>
        <v>-15.049999999999999</v>
      </c>
      <c r="L9">
        <f t="shared" si="7"/>
        <v>50.05</v>
      </c>
    </row>
    <row r="10" spans="1:12" x14ac:dyDescent="0.3">
      <c r="A10" t="s">
        <v>49</v>
      </c>
      <c r="B10" s="21">
        <v>3.8</v>
      </c>
      <c r="C10" s="21">
        <f t="shared" si="0"/>
        <v>19</v>
      </c>
      <c r="D10" s="23">
        <v>3.2</v>
      </c>
      <c r="E10" s="23">
        <f t="shared" si="0"/>
        <v>9.6000000000000014</v>
      </c>
      <c r="F10" s="25">
        <v>4</v>
      </c>
      <c r="G10" s="25">
        <f t="shared" ref="G10" si="14">G$4 * F10</f>
        <v>20</v>
      </c>
      <c r="H10" s="27">
        <v>3.1</v>
      </c>
      <c r="I10" s="27">
        <f t="shared" ref="I10" si="15">I$4 * H10</f>
        <v>12.4</v>
      </c>
      <c r="J10" s="29">
        <v>4.5</v>
      </c>
      <c r="K10" s="29">
        <f t="shared" ref="K10" si="16">K$4 * J10</f>
        <v>-15.75</v>
      </c>
      <c r="L10">
        <f t="shared" si="7"/>
        <v>45.25</v>
      </c>
    </row>
    <row r="11" spans="1:12" x14ac:dyDescent="0.3">
      <c r="A11" t="s">
        <v>54</v>
      </c>
      <c r="B11" s="21">
        <v>2.7</v>
      </c>
      <c r="C11" s="21">
        <f t="shared" si="0"/>
        <v>13.5</v>
      </c>
      <c r="D11" s="23">
        <v>5</v>
      </c>
      <c r="E11" s="23">
        <f t="shared" si="0"/>
        <v>15</v>
      </c>
      <c r="F11" s="25">
        <v>4.7</v>
      </c>
      <c r="G11" s="25">
        <f t="shared" ref="G11" si="17">G$4 * F11</f>
        <v>23.5</v>
      </c>
      <c r="H11" s="27">
        <v>3</v>
      </c>
      <c r="I11" s="27">
        <f t="shared" ref="I11" si="18">I$4 * H11</f>
        <v>12</v>
      </c>
      <c r="J11" s="29">
        <v>4</v>
      </c>
      <c r="K11" s="29">
        <f t="shared" ref="K11" si="19">K$4 * J11</f>
        <v>-14</v>
      </c>
      <c r="L11">
        <f t="shared" si="7"/>
        <v>50</v>
      </c>
    </row>
  </sheetData>
  <conditionalFormatting sqref="L5:L11">
    <cfRule type="top10" dxfId="2" priority="1" percent="1" rank="1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2763-027B-44A4-AF0C-C4E0A360FFBB}">
  <sheetPr>
    <pageSetUpPr fitToPage="1"/>
  </sheetPr>
  <dimension ref="A1:L25"/>
  <sheetViews>
    <sheetView zoomScale="93" zoomScaleNormal="130" workbookViewId="0">
      <selection activeCell="G29" sqref="G29"/>
    </sheetView>
  </sheetViews>
  <sheetFormatPr defaultRowHeight="14.4" x14ac:dyDescent="0.3"/>
  <cols>
    <col min="1" max="1" width="12.77734375" customWidth="1"/>
    <col min="2" max="2" width="6" customWidth="1"/>
    <col min="3" max="3" width="6.44140625" customWidth="1"/>
    <col min="4" max="4" width="7" customWidth="1"/>
    <col min="5" max="5" width="4.5546875" customWidth="1"/>
    <col min="6" max="6" width="5.5546875" customWidth="1"/>
    <col min="7" max="7" width="7.33203125" bestFit="1" customWidth="1"/>
    <col min="8" max="10" width="5.44140625" bestFit="1" customWidth="1"/>
    <col min="11" max="11" width="5.44140625" customWidth="1"/>
  </cols>
  <sheetData>
    <row r="1" spans="1:12" x14ac:dyDescent="0.3">
      <c r="A1" t="s">
        <v>31</v>
      </c>
    </row>
    <row r="2" spans="1:12" x14ac:dyDescent="0.3">
      <c r="A2" t="s">
        <v>32</v>
      </c>
    </row>
    <row r="3" spans="1:12" ht="11.4" customHeight="1" x14ac:dyDescent="0.3"/>
    <row r="4" spans="1:12" ht="77.400000000000006" customHeight="1" x14ac:dyDescent="0.3">
      <c r="A4" s="17" t="s">
        <v>33</v>
      </c>
      <c r="B4" s="18" t="s">
        <v>34</v>
      </c>
      <c r="C4" s="18" t="s">
        <v>35</v>
      </c>
      <c r="D4" s="18" t="s">
        <v>36</v>
      </c>
      <c r="E4" s="18" t="s">
        <v>37</v>
      </c>
      <c r="G4" s="18" t="s">
        <v>34</v>
      </c>
      <c r="H4" s="18" t="s">
        <v>35</v>
      </c>
      <c r="I4" s="18" t="s">
        <v>36</v>
      </c>
      <c r="J4" s="18" t="s">
        <v>37</v>
      </c>
      <c r="L4" s="18" t="s">
        <v>39</v>
      </c>
    </row>
    <row r="5" spans="1:12" x14ac:dyDescent="0.3">
      <c r="A5" t="s">
        <v>38</v>
      </c>
      <c r="B5" s="17">
        <v>10</v>
      </c>
      <c r="C5" s="17">
        <v>20</v>
      </c>
      <c r="D5" s="17">
        <v>100</v>
      </c>
      <c r="E5" s="17">
        <v>1</v>
      </c>
    </row>
    <row r="6" spans="1:12" x14ac:dyDescent="0.3">
      <c r="A6" s="17" t="s">
        <v>2</v>
      </c>
    </row>
    <row r="7" spans="1:12" x14ac:dyDescent="0.3">
      <c r="A7" s="17" t="s">
        <v>7</v>
      </c>
      <c r="B7">
        <v>5</v>
      </c>
      <c r="C7">
        <v>15</v>
      </c>
      <c r="D7">
        <v>100</v>
      </c>
      <c r="E7">
        <v>1</v>
      </c>
      <c r="G7" s="19">
        <f>B7/B$5</f>
        <v>0.5</v>
      </c>
      <c r="H7" s="19">
        <f t="shared" ref="H7:J21" si="0">C7/C$5</f>
        <v>0.75</v>
      </c>
      <c r="I7" s="19">
        <f t="shared" si="0"/>
        <v>1</v>
      </c>
      <c r="J7" s="19">
        <f t="shared" si="0"/>
        <v>1</v>
      </c>
      <c r="L7" s="19" t="b">
        <f>OR(G7&lt;0.2,H7&lt;0.2,I7&lt;0.2,J7&lt;0.2)</f>
        <v>0</v>
      </c>
    </row>
    <row r="8" spans="1:12" x14ac:dyDescent="0.3">
      <c r="A8" s="17" t="s">
        <v>8</v>
      </c>
      <c r="B8">
        <v>6</v>
      </c>
      <c r="C8">
        <v>17</v>
      </c>
      <c r="D8">
        <v>15</v>
      </c>
      <c r="E8">
        <v>0</v>
      </c>
      <c r="G8" s="19">
        <f t="shared" ref="G8:G21" si="1">B8/B$5</f>
        <v>0.6</v>
      </c>
      <c r="H8" s="19">
        <f t="shared" si="0"/>
        <v>0.85</v>
      </c>
      <c r="I8" s="19">
        <f t="shared" si="0"/>
        <v>0.15</v>
      </c>
      <c r="J8" s="19">
        <f t="shared" si="0"/>
        <v>0</v>
      </c>
      <c r="L8" s="19" t="b">
        <f>OR(G8&lt;0.2,H8&lt;0.2,I8&lt;0.2,J8&lt;0.2)</f>
        <v>1</v>
      </c>
    </row>
    <row r="9" spans="1:12" x14ac:dyDescent="0.3">
      <c r="A9" s="17" t="s">
        <v>6</v>
      </c>
      <c r="B9">
        <v>10</v>
      </c>
      <c r="C9">
        <v>19</v>
      </c>
      <c r="D9">
        <v>65</v>
      </c>
      <c r="E9">
        <v>1</v>
      </c>
      <c r="G9" s="19">
        <f t="shared" si="1"/>
        <v>1</v>
      </c>
      <c r="H9" s="19">
        <f t="shared" si="0"/>
        <v>0.95</v>
      </c>
      <c r="I9" s="19">
        <f t="shared" si="0"/>
        <v>0.65</v>
      </c>
      <c r="J9" s="19">
        <f t="shared" si="0"/>
        <v>1</v>
      </c>
      <c r="L9" s="19" t="b">
        <f t="shared" ref="L9:L21" si="2">OR(G9&lt;0.2,H9&lt;0.2,I9&lt;0.2,J9&lt;0.2)</f>
        <v>0</v>
      </c>
    </row>
    <row r="10" spans="1:12" x14ac:dyDescent="0.3">
      <c r="A10" s="17" t="s">
        <v>9</v>
      </c>
      <c r="B10">
        <v>9</v>
      </c>
      <c r="C10">
        <v>15</v>
      </c>
      <c r="D10">
        <v>98</v>
      </c>
      <c r="E10">
        <v>1</v>
      </c>
      <c r="G10" s="19">
        <f t="shared" si="1"/>
        <v>0.9</v>
      </c>
      <c r="H10" s="19">
        <f t="shared" si="0"/>
        <v>0.75</v>
      </c>
      <c r="I10" s="19">
        <f t="shared" si="0"/>
        <v>0.98</v>
      </c>
      <c r="J10" s="19">
        <f t="shared" si="0"/>
        <v>1</v>
      </c>
      <c r="L10" s="19" t="b">
        <f t="shared" si="2"/>
        <v>0</v>
      </c>
    </row>
    <row r="11" spans="1:12" x14ac:dyDescent="0.3">
      <c r="A11" s="17" t="s">
        <v>10</v>
      </c>
      <c r="B11">
        <v>2</v>
      </c>
      <c r="C11">
        <v>11</v>
      </c>
      <c r="D11">
        <v>98</v>
      </c>
      <c r="E11">
        <v>1</v>
      </c>
      <c r="G11" s="19">
        <f t="shared" si="1"/>
        <v>0.2</v>
      </c>
      <c r="H11" s="19">
        <f t="shared" si="0"/>
        <v>0.55000000000000004</v>
      </c>
      <c r="I11" s="19">
        <f t="shared" si="0"/>
        <v>0.98</v>
      </c>
      <c r="J11" s="19">
        <f t="shared" si="0"/>
        <v>1</v>
      </c>
      <c r="L11" s="19" t="b">
        <f t="shared" si="2"/>
        <v>0</v>
      </c>
    </row>
    <row r="12" spans="1:12" x14ac:dyDescent="0.3">
      <c r="A12" s="17" t="s">
        <v>11</v>
      </c>
      <c r="B12">
        <v>1</v>
      </c>
      <c r="C12">
        <v>12</v>
      </c>
      <c r="D12">
        <v>78</v>
      </c>
      <c r="E12">
        <v>1</v>
      </c>
      <c r="G12" s="19">
        <f t="shared" si="1"/>
        <v>0.1</v>
      </c>
      <c r="H12" s="19">
        <f t="shared" si="0"/>
        <v>0.6</v>
      </c>
      <c r="I12" s="19">
        <f t="shared" si="0"/>
        <v>0.78</v>
      </c>
      <c r="J12" s="19">
        <f t="shared" si="0"/>
        <v>1</v>
      </c>
      <c r="L12" s="19" t="b">
        <f t="shared" si="2"/>
        <v>1</v>
      </c>
    </row>
    <row r="13" spans="1:12" x14ac:dyDescent="0.3">
      <c r="A13" s="17" t="s">
        <v>12</v>
      </c>
      <c r="B13">
        <v>9</v>
      </c>
      <c r="C13">
        <v>18</v>
      </c>
      <c r="D13">
        <v>67</v>
      </c>
      <c r="E13">
        <v>1</v>
      </c>
      <c r="G13" s="19">
        <f t="shared" si="1"/>
        <v>0.9</v>
      </c>
      <c r="H13" s="19">
        <f t="shared" si="0"/>
        <v>0.9</v>
      </c>
      <c r="I13" s="19">
        <f t="shared" si="0"/>
        <v>0.67</v>
      </c>
      <c r="J13" s="19">
        <f t="shared" si="0"/>
        <v>1</v>
      </c>
      <c r="L13" s="19" t="b">
        <f t="shared" si="2"/>
        <v>0</v>
      </c>
    </row>
    <row r="14" spans="1:12" x14ac:dyDescent="0.3">
      <c r="A14" s="17" t="s">
        <v>13</v>
      </c>
      <c r="B14">
        <v>10</v>
      </c>
      <c r="C14">
        <v>20</v>
      </c>
      <c r="D14">
        <v>13</v>
      </c>
      <c r="E14">
        <v>1</v>
      </c>
      <c r="G14" s="19">
        <f t="shared" si="1"/>
        <v>1</v>
      </c>
      <c r="H14" s="19">
        <f t="shared" si="0"/>
        <v>1</v>
      </c>
      <c r="I14" s="19">
        <f t="shared" si="0"/>
        <v>0.13</v>
      </c>
      <c r="J14" s="19">
        <f t="shared" si="0"/>
        <v>1</v>
      </c>
      <c r="L14" s="19" t="b">
        <f t="shared" si="2"/>
        <v>1</v>
      </c>
    </row>
    <row r="15" spans="1:12" x14ac:dyDescent="0.3">
      <c r="A15" s="17" t="s">
        <v>14</v>
      </c>
      <c r="B15">
        <v>10</v>
      </c>
      <c r="C15">
        <v>13</v>
      </c>
      <c r="D15">
        <v>46</v>
      </c>
      <c r="E15">
        <v>1</v>
      </c>
      <c r="G15" s="19">
        <f t="shared" si="1"/>
        <v>1</v>
      </c>
      <c r="H15" s="19">
        <f t="shared" si="0"/>
        <v>0.65</v>
      </c>
      <c r="I15" s="19">
        <f t="shared" si="0"/>
        <v>0.46</v>
      </c>
      <c r="J15" s="19">
        <f t="shared" si="0"/>
        <v>1</v>
      </c>
      <c r="L15" s="19" t="b">
        <f t="shared" si="2"/>
        <v>0</v>
      </c>
    </row>
    <row r="16" spans="1:12" x14ac:dyDescent="0.3">
      <c r="A16" s="17" t="s">
        <v>15</v>
      </c>
      <c r="B16">
        <v>3</v>
      </c>
      <c r="C16">
        <v>2</v>
      </c>
      <c r="D16">
        <v>54</v>
      </c>
      <c r="E16">
        <v>0</v>
      </c>
      <c r="G16" s="19">
        <f t="shared" si="1"/>
        <v>0.3</v>
      </c>
      <c r="H16" s="19">
        <f t="shared" si="0"/>
        <v>0.1</v>
      </c>
      <c r="I16" s="19">
        <f t="shared" si="0"/>
        <v>0.54</v>
      </c>
      <c r="J16" s="19">
        <f t="shared" si="0"/>
        <v>0</v>
      </c>
      <c r="L16" s="19" t="b">
        <f t="shared" si="2"/>
        <v>1</v>
      </c>
    </row>
    <row r="17" spans="1:12" x14ac:dyDescent="0.3">
      <c r="A17" s="17" t="s">
        <v>16</v>
      </c>
      <c r="B17">
        <v>9</v>
      </c>
      <c r="C17">
        <v>8</v>
      </c>
      <c r="D17">
        <v>89</v>
      </c>
      <c r="E17">
        <v>1</v>
      </c>
      <c r="G17" s="19">
        <f t="shared" si="1"/>
        <v>0.9</v>
      </c>
      <c r="H17" s="19">
        <f t="shared" si="0"/>
        <v>0.4</v>
      </c>
      <c r="I17" s="19">
        <f t="shared" si="0"/>
        <v>0.89</v>
      </c>
      <c r="J17" s="19">
        <f t="shared" si="0"/>
        <v>1</v>
      </c>
      <c r="L17" s="19" t="b">
        <f t="shared" si="2"/>
        <v>0</v>
      </c>
    </row>
    <row r="18" spans="1:12" x14ac:dyDescent="0.3">
      <c r="A18" s="17" t="s">
        <v>17</v>
      </c>
      <c r="B18">
        <v>7</v>
      </c>
      <c r="C18">
        <v>6</v>
      </c>
      <c r="D18">
        <v>97</v>
      </c>
      <c r="E18">
        <v>1</v>
      </c>
      <c r="G18" s="19">
        <f t="shared" si="1"/>
        <v>0.7</v>
      </c>
      <c r="H18" s="19">
        <f t="shared" si="0"/>
        <v>0.3</v>
      </c>
      <c r="I18" s="19">
        <f t="shared" si="0"/>
        <v>0.97</v>
      </c>
      <c r="J18" s="19">
        <f t="shared" si="0"/>
        <v>1</v>
      </c>
      <c r="L18" s="19" t="b">
        <f t="shared" si="2"/>
        <v>0</v>
      </c>
    </row>
    <row r="19" spans="1:12" x14ac:dyDescent="0.3">
      <c r="A19" s="17" t="s">
        <v>18</v>
      </c>
      <c r="B19">
        <v>1</v>
      </c>
      <c r="C19">
        <v>4</v>
      </c>
      <c r="D19">
        <v>26</v>
      </c>
      <c r="E19">
        <v>0</v>
      </c>
      <c r="G19" s="19">
        <f t="shared" si="1"/>
        <v>0.1</v>
      </c>
      <c r="H19" s="19">
        <f t="shared" si="0"/>
        <v>0.2</v>
      </c>
      <c r="I19" s="19">
        <f t="shared" si="0"/>
        <v>0.26</v>
      </c>
      <c r="J19" s="19">
        <f t="shared" si="0"/>
        <v>0</v>
      </c>
      <c r="L19" s="19" t="b">
        <f t="shared" si="2"/>
        <v>1</v>
      </c>
    </row>
    <row r="20" spans="1:12" x14ac:dyDescent="0.3">
      <c r="A20" s="17" t="s">
        <v>19</v>
      </c>
      <c r="B20">
        <v>6</v>
      </c>
      <c r="C20">
        <v>13</v>
      </c>
      <c r="D20">
        <v>65</v>
      </c>
      <c r="E20">
        <v>1</v>
      </c>
      <c r="G20" s="19">
        <f t="shared" si="1"/>
        <v>0.6</v>
      </c>
      <c r="H20" s="19">
        <f t="shared" si="0"/>
        <v>0.65</v>
      </c>
      <c r="I20" s="19">
        <f t="shared" si="0"/>
        <v>0.65</v>
      </c>
      <c r="J20" s="19">
        <f t="shared" si="0"/>
        <v>1</v>
      </c>
      <c r="L20" s="19" t="b">
        <f t="shared" si="2"/>
        <v>0</v>
      </c>
    </row>
    <row r="21" spans="1:12" x14ac:dyDescent="0.3">
      <c r="A21" s="17" t="s">
        <v>20</v>
      </c>
      <c r="B21">
        <v>3</v>
      </c>
      <c r="C21">
        <v>17</v>
      </c>
      <c r="D21">
        <v>56</v>
      </c>
      <c r="E21">
        <v>1</v>
      </c>
      <c r="G21" s="19">
        <f t="shared" si="1"/>
        <v>0.3</v>
      </c>
      <c r="H21" s="19">
        <f t="shared" si="0"/>
        <v>0.85</v>
      </c>
      <c r="I21" s="19">
        <f t="shared" si="0"/>
        <v>0.56000000000000005</v>
      </c>
      <c r="J21" s="19">
        <f t="shared" si="0"/>
        <v>1</v>
      </c>
      <c r="L21" s="19" t="b">
        <f t="shared" si="2"/>
        <v>0</v>
      </c>
    </row>
    <row r="22" spans="1:12" x14ac:dyDescent="0.3">
      <c r="A22" s="17"/>
    </row>
    <row r="23" spans="1:12" x14ac:dyDescent="0.3">
      <c r="A23" s="17" t="s">
        <v>40</v>
      </c>
      <c r="B23">
        <f>MAX(B7:B21)</f>
        <v>10</v>
      </c>
      <c r="C23">
        <f t="shared" ref="C23:E23" si="3">MAX(C7:C21)</f>
        <v>20</v>
      </c>
      <c r="D23">
        <f t="shared" si="3"/>
        <v>100</v>
      </c>
      <c r="E23">
        <f t="shared" si="3"/>
        <v>1</v>
      </c>
      <c r="G23" s="19">
        <f>MAX(G7:G21)</f>
        <v>1</v>
      </c>
      <c r="H23" s="19">
        <f t="shared" ref="H23:J23" si="4">MAX(H7:H21)</f>
        <v>1</v>
      </c>
      <c r="I23" s="19">
        <f t="shared" si="4"/>
        <v>1</v>
      </c>
      <c r="J23" s="19">
        <f t="shared" si="4"/>
        <v>1</v>
      </c>
    </row>
    <row r="24" spans="1:12" x14ac:dyDescent="0.3">
      <c r="A24" s="17" t="s">
        <v>41</v>
      </c>
      <c r="B24">
        <f>MIN(B7:B21)</f>
        <v>1</v>
      </c>
      <c r="C24">
        <f t="shared" ref="C24:E24" si="5">MIN(C7:C21)</f>
        <v>2</v>
      </c>
      <c r="D24">
        <f t="shared" si="5"/>
        <v>13</v>
      </c>
      <c r="E24">
        <f t="shared" si="5"/>
        <v>0</v>
      </c>
      <c r="G24" s="19">
        <f>MIN(G7:G21)</f>
        <v>0.1</v>
      </c>
      <c r="H24" s="19">
        <f t="shared" ref="H24:J24" si="6">MIN(H7:H21)</f>
        <v>0.1</v>
      </c>
      <c r="I24" s="19">
        <f t="shared" si="6"/>
        <v>0.13</v>
      </c>
      <c r="J24" s="19">
        <f t="shared" si="6"/>
        <v>0</v>
      </c>
    </row>
    <row r="25" spans="1:12" x14ac:dyDescent="0.3">
      <c r="A25" s="17" t="s">
        <v>24</v>
      </c>
      <c r="B25">
        <f>AVERAGE(B7:B21)</f>
        <v>6.0666666666666664</v>
      </c>
      <c r="C25">
        <f t="shared" ref="C25:E25" si="7">AVERAGE(C7:C21)</f>
        <v>12.666666666666666</v>
      </c>
      <c r="D25">
        <f t="shared" si="7"/>
        <v>64.466666666666669</v>
      </c>
      <c r="E25">
        <f t="shared" si="7"/>
        <v>0.8</v>
      </c>
      <c r="G25" s="19">
        <f>AVERAGE(G7:G21)</f>
        <v>0.60666666666666669</v>
      </c>
      <c r="H25" s="19">
        <f t="shared" ref="H25:J25" si="8">AVERAGE(H7:H21)</f>
        <v>0.6333333333333333</v>
      </c>
      <c r="I25" s="19">
        <f t="shared" si="8"/>
        <v>0.64466666666666661</v>
      </c>
      <c r="J25" s="19">
        <f t="shared" si="8"/>
        <v>0.8</v>
      </c>
    </row>
  </sheetData>
  <conditionalFormatting sqref="B7:B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:C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7:D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7:E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:J21 L7:L21">
    <cfRule type="cellIs" dxfId="1" priority="2" operator="lessThan">
      <formula>0.2</formula>
    </cfRule>
  </conditionalFormatting>
  <conditionalFormatting sqref="L7:L21">
    <cfRule type="cellIs" dxfId="0" priority="1" operator="equal">
      <formula>TRUE</formula>
    </cfRule>
  </conditionalFormatting>
  <pageMargins left="0.7" right="0.7" top="0.75" bottom="0.75" header="0.3" footer="0.3"/>
  <pageSetup scale="6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72DA-689E-44D2-B1F3-BE6A0F6976D8}">
  <dimension ref="A1:M179"/>
  <sheetViews>
    <sheetView zoomScale="112" workbookViewId="0">
      <selection activeCell="H19" sqref="H1:H1048576"/>
    </sheetView>
  </sheetViews>
  <sheetFormatPr defaultRowHeight="14.4" x14ac:dyDescent="0.3"/>
  <cols>
    <col min="1" max="1" width="6.44140625" bestFit="1" customWidth="1"/>
    <col min="2" max="2" width="13.21875" customWidth="1"/>
    <col min="3" max="3" width="12" bestFit="1" customWidth="1"/>
    <col min="4" max="4" width="17.21875" bestFit="1" customWidth="1"/>
    <col min="5" max="5" width="10.6640625" style="34" bestFit="1" customWidth="1"/>
    <col min="6" max="6" width="11.6640625" style="34" bestFit="1" customWidth="1"/>
    <col min="8" max="8" width="12.6640625" customWidth="1"/>
    <col min="9" max="9" width="13.88671875" bestFit="1" customWidth="1"/>
    <col min="10" max="10" width="11.88671875" bestFit="1" customWidth="1"/>
    <col min="13" max="13" width="36.33203125" customWidth="1"/>
  </cols>
  <sheetData>
    <row r="1" spans="1:13" s="32" customFormat="1" x14ac:dyDescent="0.3">
      <c r="A1" s="32" t="s">
        <v>96</v>
      </c>
      <c r="E1" s="33"/>
      <c r="F1" s="33"/>
    </row>
    <row r="4" spans="1:13" s="35" customFormat="1" ht="72" x14ac:dyDescent="0.3">
      <c r="A4" s="35" t="s">
        <v>55</v>
      </c>
      <c r="B4" s="35" t="s">
        <v>56</v>
      </c>
      <c r="C4" s="35" t="s">
        <v>57</v>
      </c>
      <c r="D4" s="35" t="s">
        <v>58</v>
      </c>
      <c r="E4" s="36" t="s">
        <v>59</v>
      </c>
      <c r="F4" s="36" t="s">
        <v>60</v>
      </c>
      <c r="G4" s="35" t="s">
        <v>61</v>
      </c>
      <c r="H4" s="35" t="s">
        <v>97</v>
      </c>
      <c r="I4" s="35" t="s">
        <v>62</v>
      </c>
      <c r="J4" s="35" t="s">
        <v>63</v>
      </c>
    </row>
    <row r="5" spans="1:13" x14ac:dyDescent="0.3">
      <c r="A5" t="s">
        <v>64</v>
      </c>
      <c r="B5" s="31">
        <v>1004</v>
      </c>
      <c r="C5">
        <v>8722</v>
      </c>
      <c r="D5" t="s">
        <v>74</v>
      </c>
      <c r="E5" s="34">
        <v>344</v>
      </c>
      <c r="F5" s="34">
        <v>502</v>
      </c>
      <c r="G5" s="34">
        <f>F5-E5</f>
        <v>158</v>
      </c>
      <c r="H5">
        <f>IF(F5&gt;50,G5*0.2,G5*0.1)</f>
        <v>31.6</v>
      </c>
      <c r="I5" t="s">
        <v>66</v>
      </c>
      <c r="J5" t="s">
        <v>73</v>
      </c>
    </row>
    <row r="6" spans="1:13" x14ac:dyDescent="0.3">
      <c r="A6" t="s">
        <v>80</v>
      </c>
      <c r="B6" s="31">
        <v>1028</v>
      </c>
      <c r="C6">
        <v>8722</v>
      </c>
      <c r="D6" t="s">
        <v>74</v>
      </c>
      <c r="E6" s="34">
        <v>344</v>
      </c>
      <c r="F6" s="34">
        <v>502</v>
      </c>
      <c r="G6" s="34">
        <f>F6-E6</f>
        <v>158</v>
      </c>
      <c r="H6">
        <f>IF(F6&gt;50,G6*0.2,G6*0.1)</f>
        <v>31.6</v>
      </c>
      <c r="I6" t="s">
        <v>66</v>
      </c>
      <c r="J6" t="s">
        <v>73</v>
      </c>
    </row>
    <row r="7" spans="1:13" x14ac:dyDescent="0.3">
      <c r="A7" t="s">
        <v>80</v>
      </c>
      <c r="B7" s="31">
        <v>1032</v>
      </c>
      <c r="C7">
        <v>2877</v>
      </c>
      <c r="D7" t="s">
        <v>68</v>
      </c>
      <c r="E7" s="34">
        <v>11.4</v>
      </c>
      <c r="F7" s="34">
        <v>16.3</v>
      </c>
      <c r="G7" s="34">
        <f>F7-E7</f>
        <v>4.9000000000000004</v>
      </c>
      <c r="H7">
        <f>IF(F7&gt;50,G7*0.2,G7*0.1)</f>
        <v>0.49000000000000005</v>
      </c>
      <c r="I7" t="s">
        <v>66</v>
      </c>
      <c r="J7" t="s">
        <v>73</v>
      </c>
      <c r="M7" s="37" t="s">
        <v>98</v>
      </c>
    </row>
    <row r="8" spans="1:13" x14ac:dyDescent="0.3">
      <c r="A8" t="s">
        <v>85</v>
      </c>
      <c r="B8" s="31">
        <v>1048</v>
      </c>
      <c r="C8">
        <v>8722</v>
      </c>
      <c r="D8" t="s">
        <v>74</v>
      </c>
      <c r="E8" s="34">
        <v>344</v>
      </c>
      <c r="F8" s="34">
        <v>502</v>
      </c>
      <c r="G8" s="34">
        <f>F8-E8</f>
        <v>158</v>
      </c>
      <c r="H8">
        <f>IF(F8&gt;50,G8*0.2,G8*0.1)</f>
        <v>31.6</v>
      </c>
      <c r="I8" t="s">
        <v>66</v>
      </c>
      <c r="J8" t="s">
        <v>73</v>
      </c>
      <c r="M8" s="37" t="s">
        <v>99</v>
      </c>
    </row>
    <row r="9" spans="1:13" x14ac:dyDescent="0.3">
      <c r="A9" t="s">
        <v>87</v>
      </c>
      <c r="B9" s="31">
        <v>1050</v>
      </c>
      <c r="C9">
        <v>2877</v>
      </c>
      <c r="D9" t="s">
        <v>68</v>
      </c>
      <c r="E9" s="34">
        <v>11.4</v>
      </c>
      <c r="F9" s="34">
        <v>16.3</v>
      </c>
      <c r="G9" s="34">
        <f>F9-E9</f>
        <v>4.9000000000000004</v>
      </c>
      <c r="H9">
        <f>IF(F9&gt;50,G9*0.2,G9*0.1)</f>
        <v>0.49000000000000005</v>
      </c>
      <c r="I9" t="s">
        <v>66</v>
      </c>
      <c r="J9" t="s">
        <v>73</v>
      </c>
      <c r="M9" s="37" t="s">
        <v>100</v>
      </c>
    </row>
    <row r="10" spans="1:13" x14ac:dyDescent="0.3">
      <c r="A10" t="s">
        <v>88</v>
      </c>
      <c r="B10" s="31">
        <v>1062</v>
      </c>
      <c r="C10">
        <v>2499</v>
      </c>
      <c r="D10" t="s">
        <v>71</v>
      </c>
      <c r="E10" s="34">
        <v>6.2</v>
      </c>
      <c r="F10" s="34">
        <v>9.1999999999999993</v>
      </c>
      <c r="G10" s="34">
        <f>F10-E10</f>
        <v>2.9999999999999991</v>
      </c>
      <c r="H10">
        <f>IF(F10&gt;50,G10*0.2,G10*0.1)</f>
        <v>0.29999999999999993</v>
      </c>
      <c r="I10" t="s">
        <v>66</v>
      </c>
      <c r="J10" t="s">
        <v>73</v>
      </c>
      <c r="M10" s="37" t="s">
        <v>104</v>
      </c>
    </row>
    <row r="11" spans="1:13" x14ac:dyDescent="0.3">
      <c r="A11" t="s">
        <v>88</v>
      </c>
      <c r="B11" s="31">
        <v>1071</v>
      </c>
      <c r="C11">
        <v>1109</v>
      </c>
      <c r="D11" t="s">
        <v>75</v>
      </c>
      <c r="E11" s="34">
        <v>3</v>
      </c>
      <c r="F11" s="34">
        <v>8</v>
      </c>
      <c r="G11" s="34">
        <f>F11-E11</f>
        <v>5</v>
      </c>
      <c r="H11">
        <f>IF(F11&gt;50,G11*0.2,G11*0.1)</f>
        <v>0.5</v>
      </c>
      <c r="I11" t="s">
        <v>66</v>
      </c>
      <c r="J11" t="s">
        <v>73</v>
      </c>
      <c r="M11" s="37" t="s">
        <v>105</v>
      </c>
    </row>
    <row r="12" spans="1:13" x14ac:dyDescent="0.3">
      <c r="A12" t="s">
        <v>89</v>
      </c>
      <c r="B12" s="31">
        <v>1084</v>
      </c>
      <c r="C12">
        <v>6119</v>
      </c>
      <c r="D12" t="s">
        <v>84</v>
      </c>
      <c r="E12" s="34">
        <v>9</v>
      </c>
      <c r="F12" s="34">
        <v>14</v>
      </c>
      <c r="G12" s="34">
        <f>F12-E12</f>
        <v>5</v>
      </c>
      <c r="H12">
        <f>IF(F12&gt;50,G12*0.2,G12*0.1)</f>
        <v>0.5</v>
      </c>
      <c r="I12" t="s">
        <v>66</v>
      </c>
      <c r="J12" t="s">
        <v>73</v>
      </c>
      <c r="M12" s="37" t="s">
        <v>109</v>
      </c>
    </row>
    <row r="13" spans="1:13" x14ac:dyDescent="0.3">
      <c r="A13" t="s">
        <v>90</v>
      </c>
      <c r="B13" s="31">
        <v>1115</v>
      </c>
      <c r="C13">
        <v>8722</v>
      </c>
      <c r="D13" t="s">
        <v>74</v>
      </c>
      <c r="E13" s="34">
        <v>344</v>
      </c>
      <c r="F13" s="34">
        <v>502</v>
      </c>
      <c r="G13" s="34">
        <f>F13-E13</f>
        <v>158</v>
      </c>
      <c r="H13">
        <f>IF(F13&gt;50,G13*0.2,G13*0.1)</f>
        <v>31.6</v>
      </c>
      <c r="I13" t="s">
        <v>66</v>
      </c>
      <c r="J13" t="s">
        <v>73</v>
      </c>
      <c r="M13" s="37" t="s">
        <v>110</v>
      </c>
    </row>
    <row r="14" spans="1:13" x14ac:dyDescent="0.3">
      <c r="A14" t="s">
        <v>91</v>
      </c>
      <c r="B14" s="31">
        <v>1133</v>
      </c>
      <c r="C14">
        <v>9822</v>
      </c>
      <c r="D14" t="s">
        <v>65</v>
      </c>
      <c r="E14" s="34">
        <v>58.3</v>
      </c>
      <c r="F14" s="34">
        <v>98.4</v>
      </c>
      <c r="G14" s="34">
        <f>F14-E14</f>
        <v>40.100000000000009</v>
      </c>
      <c r="H14">
        <f>IF(F14&gt;50,G14*0.2,G14*0.1)</f>
        <v>8.0200000000000014</v>
      </c>
      <c r="I14" t="s">
        <v>66</v>
      </c>
      <c r="J14" t="s">
        <v>73</v>
      </c>
    </row>
    <row r="15" spans="1:13" x14ac:dyDescent="0.3">
      <c r="A15" t="s">
        <v>92</v>
      </c>
      <c r="B15" s="31">
        <v>1149</v>
      </c>
      <c r="C15">
        <v>8722</v>
      </c>
      <c r="D15" t="s">
        <v>74</v>
      </c>
      <c r="E15" s="34">
        <v>344</v>
      </c>
      <c r="F15" s="34">
        <v>502</v>
      </c>
      <c r="G15" s="34">
        <f>F15-E15</f>
        <v>158</v>
      </c>
      <c r="H15">
        <f>IF(F15&gt;50,G15*0.2,G15*0.1)</f>
        <v>31.6</v>
      </c>
      <c r="I15" t="s">
        <v>66</v>
      </c>
      <c r="J15" t="s">
        <v>73</v>
      </c>
    </row>
    <row r="16" spans="1:13" x14ac:dyDescent="0.3">
      <c r="A16" t="s">
        <v>94</v>
      </c>
      <c r="B16" s="31">
        <v>1162</v>
      </c>
      <c r="C16">
        <v>9212</v>
      </c>
      <c r="D16" t="s">
        <v>79</v>
      </c>
      <c r="E16" s="34">
        <v>4</v>
      </c>
      <c r="F16" s="34">
        <v>7</v>
      </c>
      <c r="G16" s="34">
        <f>F16-E16</f>
        <v>3</v>
      </c>
      <c r="H16">
        <f>IF(F16&gt;50,G16*0.2,G16*0.1)</f>
        <v>0.30000000000000004</v>
      </c>
      <c r="I16" t="s">
        <v>66</v>
      </c>
      <c r="J16" t="s">
        <v>73</v>
      </c>
    </row>
    <row r="17" spans="1:10" x14ac:dyDescent="0.3">
      <c r="A17" t="s">
        <v>64</v>
      </c>
      <c r="B17" s="31">
        <v>1014</v>
      </c>
      <c r="C17">
        <v>8722</v>
      </c>
      <c r="D17" t="s">
        <v>74</v>
      </c>
      <c r="E17" s="34">
        <v>344</v>
      </c>
      <c r="F17" s="34">
        <v>502</v>
      </c>
      <c r="G17" s="34">
        <f>F17-E17</f>
        <v>158</v>
      </c>
      <c r="H17">
        <f>IF(F17&gt;50,G17*0.2,G17*0.1)</f>
        <v>31.6</v>
      </c>
      <c r="I17" t="s">
        <v>66</v>
      </c>
      <c r="J17" t="s">
        <v>70</v>
      </c>
    </row>
    <row r="18" spans="1:10" x14ac:dyDescent="0.3">
      <c r="A18" t="s">
        <v>87</v>
      </c>
      <c r="B18" s="31">
        <v>1053</v>
      </c>
      <c r="C18">
        <v>2242</v>
      </c>
      <c r="D18" t="s">
        <v>81</v>
      </c>
      <c r="E18" s="34">
        <v>60</v>
      </c>
      <c r="F18" s="34">
        <v>124</v>
      </c>
      <c r="G18" s="34">
        <f>F18-E18</f>
        <v>64</v>
      </c>
      <c r="H18">
        <f>IF(F18&gt;50,G18*0.2,G18*0.1)</f>
        <v>12.8</v>
      </c>
      <c r="I18" t="s">
        <v>66</v>
      </c>
      <c r="J18" t="s">
        <v>70</v>
      </c>
    </row>
    <row r="19" spans="1:10" x14ac:dyDescent="0.3">
      <c r="A19" t="s">
        <v>89</v>
      </c>
      <c r="B19" s="31">
        <v>1082</v>
      </c>
      <c r="C19">
        <v>1109</v>
      </c>
      <c r="D19" t="s">
        <v>75</v>
      </c>
      <c r="E19" s="34">
        <v>3</v>
      </c>
      <c r="F19" s="34">
        <v>8</v>
      </c>
      <c r="G19" s="34">
        <f>F19-E19</f>
        <v>5</v>
      </c>
      <c r="H19">
        <f>IF(F19&gt;50,G19*0.2,G19*0.1)</f>
        <v>0.5</v>
      </c>
      <c r="I19" t="s">
        <v>66</v>
      </c>
      <c r="J19" t="s">
        <v>70</v>
      </c>
    </row>
    <row r="20" spans="1:10" x14ac:dyDescent="0.3">
      <c r="A20" t="s">
        <v>89</v>
      </c>
      <c r="B20" s="31">
        <v>1087</v>
      </c>
      <c r="C20">
        <v>2499</v>
      </c>
      <c r="D20" t="s">
        <v>71</v>
      </c>
      <c r="E20" s="34">
        <v>6.2</v>
      </c>
      <c r="F20" s="34">
        <v>9.1999999999999993</v>
      </c>
      <c r="G20" s="34">
        <f>F20-E20</f>
        <v>2.9999999999999991</v>
      </c>
      <c r="H20">
        <f>IF(F20&gt;50,G20*0.2,G20*0.1)</f>
        <v>0.29999999999999993</v>
      </c>
      <c r="I20" t="s">
        <v>66</v>
      </c>
      <c r="J20" t="s">
        <v>70</v>
      </c>
    </row>
    <row r="21" spans="1:10" x14ac:dyDescent="0.3">
      <c r="A21" t="s">
        <v>89</v>
      </c>
      <c r="B21" s="31">
        <v>1090</v>
      </c>
      <c r="C21">
        <v>2877</v>
      </c>
      <c r="D21" t="s">
        <v>68</v>
      </c>
      <c r="E21" s="34">
        <v>11.4</v>
      </c>
      <c r="F21" s="34">
        <v>16.3</v>
      </c>
      <c r="G21" s="34">
        <f>F21-E21</f>
        <v>4.9000000000000004</v>
      </c>
      <c r="H21">
        <f>IF(F21&gt;50,G21*0.2,G21*0.1)</f>
        <v>0.49000000000000005</v>
      </c>
      <c r="I21" t="s">
        <v>66</v>
      </c>
      <c r="J21" t="s">
        <v>70</v>
      </c>
    </row>
    <row r="22" spans="1:10" x14ac:dyDescent="0.3">
      <c r="A22" t="s">
        <v>90</v>
      </c>
      <c r="B22" s="31">
        <v>1113</v>
      </c>
      <c r="C22">
        <v>9822</v>
      </c>
      <c r="D22" t="s">
        <v>65</v>
      </c>
      <c r="E22" s="34">
        <v>58.3</v>
      </c>
      <c r="F22" s="34">
        <v>98.4</v>
      </c>
      <c r="G22" s="34">
        <f>F22-E22</f>
        <v>40.100000000000009</v>
      </c>
      <c r="H22">
        <f>IF(F22&gt;50,G22*0.2,G22*0.1)</f>
        <v>8.0200000000000014</v>
      </c>
      <c r="I22" t="s">
        <v>66</v>
      </c>
      <c r="J22" t="s">
        <v>70</v>
      </c>
    </row>
    <row r="23" spans="1:10" x14ac:dyDescent="0.3">
      <c r="A23" t="s">
        <v>92</v>
      </c>
      <c r="B23" s="31">
        <v>1147</v>
      </c>
      <c r="C23">
        <v>9822</v>
      </c>
      <c r="D23" t="s">
        <v>65</v>
      </c>
      <c r="E23" s="34">
        <v>58.3</v>
      </c>
      <c r="F23" s="34">
        <v>98.4</v>
      </c>
      <c r="G23" s="34">
        <f>F23-E23</f>
        <v>40.100000000000009</v>
      </c>
      <c r="H23">
        <f>IF(F23&gt;50,G23*0.2,G23*0.1)</f>
        <v>8.0200000000000014</v>
      </c>
      <c r="I23" t="s">
        <v>66</v>
      </c>
      <c r="J23" t="s">
        <v>70</v>
      </c>
    </row>
    <row r="24" spans="1:10" x14ac:dyDescent="0.3">
      <c r="A24" t="s">
        <v>95</v>
      </c>
      <c r="B24" s="31">
        <v>1170</v>
      </c>
      <c r="C24">
        <v>4421</v>
      </c>
      <c r="D24" t="s">
        <v>78</v>
      </c>
      <c r="E24" s="34">
        <v>45</v>
      </c>
      <c r="F24" s="34">
        <v>87</v>
      </c>
      <c r="G24" s="34">
        <f>F24-E24</f>
        <v>42</v>
      </c>
      <c r="H24">
        <f>IF(F24&gt;50,G24*0.2,G24*0.1)</f>
        <v>8.4</v>
      </c>
      <c r="I24" t="s">
        <v>66</v>
      </c>
      <c r="J24" t="s">
        <v>70</v>
      </c>
    </row>
    <row r="25" spans="1:10" x14ac:dyDescent="0.3">
      <c r="A25" t="s">
        <v>87</v>
      </c>
      <c r="B25" s="31">
        <v>1049</v>
      </c>
      <c r="C25">
        <v>2499</v>
      </c>
      <c r="D25" t="s">
        <v>71</v>
      </c>
      <c r="E25" s="34">
        <v>6.2</v>
      </c>
      <c r="F25" s="34">
        <v>9.1999999999999993</v>
      </c>
      <c r="G25" s="34">
        <f>F25-E25</f>
        <v>2.9999999999999991</v>
      </c>
      <c r="H25">
        <f>IF(F25&gt;50,G25*0.2,G25*0.1)</f>
        <v>0.29999999999999993</v>
      </c>
      <c r="I25" t="s">
        <v>66</v>
      </c>
      <c r="J25" t="s">
        <v>77</v>
      </c>
    </row>
    <row r="26" spans="1:10" x14ac:dyDescent="0.3">
      <c r="A26" t="s">
        <v>64</v>
      </c>
      <c r="B26" s="31">
        <v>1001</v>
      </c>
      <c r="C26">
        <v>9822</v>
      </c>
      <c r="D26" t="s">
        <v>65</v>
      </c>
      <c r="E26" s="34">
        <v>58.3</v>
      </c>
      <c r="F26" s="34">
        <v>98.4</v>
      </c>
      <c r="G26" s="34">
        <f>F26-E26</f>
        <v>40.100000000000009</v>
      </c>
      <c r="H26">
        <f>IF(F26&gt;50,G26*0.2,G26*0.1)</f>
        <v>8.0200000000000014</v>
      </c>
      <c r="I26" t="s">
        <v>66</v>
      </c>
      <c r="J26" t="s">
        <v>67</v>
      </c>
    </row>
    <row r="27" spans="1:10" x14ac:dyDescent="0.3">
      <c r="A27" t="s">
        <v>85</v>
      </c>
      <c r="B27" s="31">
        <v>1041</v>
      </c>
      <c r="C27">
        <v>2499</v>
      </c>
      <c r="D27" t="s">
        <v>71</v>
      </c>
      <c r="E27" s="34">
        <v>6.2</v>
      </c>
      <c r="F27" s="34">
        <v>9.1999999999999993</v>
      </c>
      <c r="G27" s="34">
        <f>F27-E27</f>
        <v>2.9999999999999991</v>
      </c>
      <c r="H27">
        <f>IF(F27&gt;50,G27*0.2,G27*0.1)</f>
        <v>0.29999999999999993</v>
      </c>
      <c r="I27" t="s">
        <v>66</v>
      </c>
      <c r="J27" t="s">
        <v>67</v>
      </c>
    </row>
    <row r="28" spans="1:10" x14ac:dyDescent="0.3">
      <c r="A28" t="s">
        <v>89</v>
      </c>
      <c r="B28" s="31">
        <v>1088</v>
      </c>
      <c r="C28">
        <v>2499</v>
      </c>
      <c r="D28" t="s">
        <v>71</v>
      </c>
      <c r="E28" s="34">
        <v>6.2</v>
      </c>
      <c r="F28" s="34">
        <v>9.1999999999999993</v>
      </c>
      <c r="G28" s="34">
        <f>F28-E28</f>
        <v>2.9999999999999991</v>
      </c>
      <c r="H28">
        <f>IF(F28&gt;50,G28*0.2,G28*0.1)</f>
        <v>0.29999999999999993</v>
      </c>
      <c r="I28" t="s">
        <v>66</v>
      </c>
      <c r="J28" t="s">
        <v>67</v>
      </c>
    </row>
    <row r="29" spans="1:10" x14ac:dyDescent="0.3">
      <c r="A29" t="s">
        <v>80</v>
      </c>
      <c r="B29" s="31">
        <v>1027</v>
      </c>
      <c r="C29">
        <v>6119</v>
      </c>
      <c r="D29" t="s">
        <v>84</v>
      </c>
      <c r="E29" s="34">
        <v>9</v>
      </c>
      <c r="F29" s="34">
        <v>14</v>
      </c>
      <c r="G29" s="34">
        <f>F29-E29</f>
        <v>5</v>
      </c>
      <c r="H29">
        <f>IF(F29&gt;50,G29*0.2,G29*0.1)</f>
        <v>0.5</v>
      </c>
      <c r="I29" t="s">
        <v>66</v>
      </c>
      <c r="J29" t="s">
        <v>82</v>
      </c>
    </row>
    <row r="30" spans="1:10" x14ac:dyDescent="0.3">
      <c r="A30" t="s">
        <v>89</v>
      </c>
      <c r="B30" s="31">
        <v>1083</v>
      </c>
      <c r="C30">
        <v>1109</v>
      </c>
      <c r="D30" t="s">
        <v>75</v>
      </c>
      <c r="E30" s="34">
        <v>3</v>
      </c>
      <c r="F30" s="34">
        <v>8</v>
      </c>
      <c r="G30" s="34">
        <f>F30-E30</f>
        <v>5</v>
      </c>
      <c r="H30">
        <f>IF(F30&gt;50,G30*0.2,G30*0.1)</f>
        <v>0.5</v>
      </c>
      <c r="I30" t="s">
        <v>66</v>
      </c>
      <c r="J30" t="s">
        <v>82</v>
      </c>
    </row>
    <row r="31" spans="1:10" x14ac:dyDescent="0.3">
      <c r="A31" t="s">
        <v>91</v>
      </c>
      <c r="B31" s="31">
        <v>1127</v>
      </c>
      <c r="C31">
        <v>8722</v>
      </c>
      <c r="D31" t="s">
        <v>74</v>
      </c>
      <c r="E31" s="34">
        <v>344</v>
      </c>
      <c r="F31" s="34">
        <v>502</v>
      </c>
      <c r="G31" s="34">
        <f>F31-E31</f>
        <v>158</v>
      </c>
      <c r="H31">
        <f>IF(F31&gt;50,G31*0.2,G31*0.1)</f>
        <v>31.6</v>
      </c>
      <c r="I31" t="s">
        <v>66</v>
      </c>
      <c r="J31" t="s">
        <v>82</v>
      </c>
    </row>
    <row r="32" spans="1:10" x14ac:dyDescent="0.3">
      <c r="A32" t="s">
        <v>91</v>
      </c>
      <c r="B32" s="31">
        <v>1135</v>
      </c>
      <c r="C32">
        <v>8722</v>
      </c>
      <c r="D32" t="s">
        <v>74</v>
      </c>
      <c r="E32" s="34">
        <v>344</v>
      </c>
      <c r="F32" s="34">
        <v>502</v>
      </c>
      <c r="G32" s="34">
        <f>F32-E32</f>
        <v>158</v>
      </c>
      <c r="H32">
        <f>IF(F32&gt;50,G32*0.2,G32*0.1)</f>
        <v>31.6</v>
      </c>
      <c r="I32" t="s">
        <v>66</v>
      </c>
      <c r="J32" t="s">
        <v>82</v>
      </c>
    </row>
    <row r="33" spans="1:10" x14ac:dyDescent="0.3">
      <c r="A33" t="s">
        <v>93</v>
      </c>
      <c r="B33" s="31">
        <v>1152</v>
      </c>
      <c r="C33">
        <v>4421</v>
      </c>
      <c r="D33" t="s">
        <v>78</v>
      </c>
      <c r="E33" s="34">
        <v>45</v>
      </c>
      <c r="F33" s="34">
        <v>87</v>
      </c>
      <c r="G33" s="34">
        <f>F33-E33</f>
        <v>42</v>
      </c>
      <c r="H33">
        <f>IF(F33&gt;50,G33*0.2,G33*0.1)</f>
        <v>8.4</v>
      </c>
      <c r="I33" t="s">
        <v>66</v>
      </c>
      <c r="J33" t="s">
        <v>82</v>
      </c>
    </row>
    <row r="34" spans="1:10" x14ac:dyDescent="0.3">
      <c r="A34" t="s">
        <v>94</v>
      </c>
      <c r="B34" s="31">
        <v>1158</v>
      </c>
      <c r="C34">
        <v>8722</v>
      </c>
      <c r="D34" t="s">
        <v>74</v>
      </c>
      <c r="E34" s="34">
        <v>344</v>
      </c>
      <c r="F34" s="34">
        <v>502</v>
      </c>
      <c r="G34" s="34">
        <f>F34-E34</f>
        <v>158</v>
      </c>
      <c r="H34">
        <f>IF(F34&gt;50,G34*0.2,G34*0.1)</f>
        <v>31.6</v>
      </c>
      <c r="I34" t="s">
        <v>66</v>
      </c>
      <c r="J34" t="s">
        <v>82</v>
      </c>
    </row>
    <row r="35" spans="1:10" x14ac:dyDescent="0.3">
      <c r="A35" t="s">
        <v>90</v>
      </c>
      <c r="B35" s="31">
        <v>1100</v>
      </c>
      <c r="C35">
        <v>6119</v>
      </c>
      <c r="D35" t="s">
        <v>84</v>
      </c>
      <c r="E35" s="34">
        <v>9</v>
      </c>
      <c r="F35" s="34">
        <v>14</v>
      </c>
      <c r="G35" s="34">
        <f>F35-E35</f>
        <v>5</v>
      </c>
      <c r="H35">
        <f>IF(F35&gt;50,G35*0.2,G35*0.1)</f>
        <v>0.5</v>
      </c>
      <c r="I35" t="s">
        <v>66</v>
      </c>
      <c r="J35" t="s">
        <v>83</v>
      </c>
    </row>
    <row r="36" spans="1:10" x14ac:dyDescent="0.3">
      <c r="A36" t="s">
        <v>90</v>
      </c>
      <c r="B36" s="31">
        <v>1119</v>
      </c>
      <c r="C36">
        <v>2242</v>
      </c>
      <c r="D36" t="s">
        <v>81</v>
      </c>
      <c r="E36" s="34">
        <v>60</v>
      </c>
      <c r="F36" s="34">
        <v>124</v>
      </c>
      <c r="G36" s="34">
        <f>F36-E36</f>
        <v>64</v>
      </c>
      <c r="H36">
        <f>IF(F36&gt;50,G36*0.2,G36*0.1)</f>
        <v>12.8</v>
      </c>
      <c r="I36" t="s">
        <v>66</v>
      </c>
      <c r="J36" t="s">
        <v>83</v>
      </c>
    </row>
    <row r="37" spans="1:10" x14ac:dyDescent="0.3">
      <c r="A37" t="s">
        <v>91</v>
      </c>
      <c r="B37" s="31">
        <v>1138</v>
      </c>
      <c r="C37">
        <v>8722</v>
      </c>
      <c r="D37" t="s">
        <v>74</v>
      </c>
      <c r="E37" s="34">
        <v>344</v>
      </c>
      <c r="F37" s="34">
        <v>502</v>
      </c>
      <c r="G37" s="34">
        <f>F37-E37</f>
        <v>158</v>
      </c>
      <c r="H37">
        <f>IF(F37&gt;50,G37*0.2,G37*0.1)</f>
        <v>31.6</v>
      </c>
      <c r="I37" t="s">
        <v>66</v>
      </c>
      <c r="J37" t="s">
        <v>83</v>
      </c>
    </row>
    <row r="38" spans="1:10" x14ac:dyDescent="0.3">
      <c r="A38" t="s">
        <v>64</v>
      </c>
      <c r="B38" s="31">
        <v>1003</v>
      </c>
      <c r="C38">
        <v>2499</v>
      </c>
      <c r="D38" t="s">
        <v>71</v>
      </c>
      <c r="E38" s="34">
        <v>6.2</v>
      </c>
      <c r="F38" s="34">
        <v>9.1999999999999993</v>
      </c>
      <c r="G38" s="34">
        <f>F38-E38</f>
        <v>2.9999999999999991</v>
      </c>
      <c r="H38">
        <f>IF(F38&gt;50,G38*0.2,G38*0.1)</f>
        <v>0.29999999999999993</v>
      </c>
      <c r="I38" t="s">
        <v>72</v>
      </c>
      <c r="J38" t="s">
        <v>73</v>
      </c>
    </row>
    <row r="39" spans="1:10" x14ac:dyDescent="0.3">
      <c r="A39" t="s">
        <v>64</v>
      </c>
      <c r="B39" s="31">
        <v>1005</v>
      </c>
      <c r="C39">
        <v>1109</v>
      </c>
      <c r="D39" t="s">
        <v>75</v>
      </c>
      <c r="E39" s="34">
        <v>3</v>
      </c>
      <c r="F39" s="34">
        <v>8</v>
      </c>
      <c r="G39" s="34">
        <f>F39-E39</f>
        <v>5</v>
      </c>
      <c r="H39">
        <f>IF(F39&gt;50,G39*0.2,G39*0.1)</f>
        <v>0.5</v>
      </c>
      <c r="I39" t="s">
        <v>72</v>
      </c>
      <c r="J39" t="s">
        <v>73</v>
      </c>
    </row>
    <row r="40" spans="1:10" x14ac:dyDescent="0.3">
      <c r="A40" t="s">
        <v>64</v>
      </c>
      <c r="B40" s="31">
        <v>1006</v>
      </c>
      <c r="C40">
        <v>9822</v>
      </c>
      <c r="D40" t="s">
        <v>65</v>
      </c>
      <c r="E40" s="34">
        <v>58.3</v>
      </c>
      <c r="F40" s="34">
        <v>98.4</v>
      </c>
      <c r="G40" s="34">
        <f>F40-E40</f>
        <v>40.100000000000009</v>
      </c>
      <c r="H40">
        <f>IF(F40&gt;50,G40*0.2,G40*0.1)</f>
        <v>8.0200000000000014</v>
      </c>
      <c r="I40" t="s">
        <v>72</v>
      </c>
      <c r="J40" t="s">
        <v>73</v>
      </c>
    </row>
    <row r="41" spans="1:10" x14ac:dyDescent="0.3">
      <c r="A41" t="s">
        <v>64</v>
      </c>
      <c r="B41" s="31">
        <v>1009</v>
      </c>
      <c r="C41">
        <v>1109</v>
      </c>
      <c r="D41" t="s">
        <v>75</v>
      </c>
      <c r="E41" s="34">
        <v>3</v>
      </c>
      <c r="F41" s="34">
        <v>8</v>
      </c>
      <c r="G41" s="34">
        <f>F41-E41</f>
        <v>5</v>
      </c>
      <c r="H41">
        <f>IF(F41&gt;50,G41*0.2,G41*0.1)</f>
        <v>0.5</v>
      </c>
      <c r="I41" t="s">
        <v>72</v>
      </c>
      <c r="J41" t="s">
        <v>73</v>
      </c>
    </row>
    <row r="42" spans="1:10" x14ac:dyDescent="0.3">
      <c r="A42" t="s">
        <v>87</v>
      </c>
      <c r="B42" s="31">
        <v>1052</v>
      </c>
      <c r="C42">
        <v>6622</v>
      </c>
      <c r="D42" t="s">
        <v>86</v>
      </c>
      <c r="E42" s="34">
        <v>42</v>
      </c>
      <c r="F42" s="34">
        <v>77</v>
      </c>
      <c r="G42" s="34">
        <f>F42-E42</f>
        <v>35</v>
      </c>
      <c r="H42">
        <f>IF(F42&gt;50,G42*0.2,G42*0.1)</f>
        <v>7</v>
      </c>
      <c r="I42" t="s">
        <v>72</v>
      </c>
      <c r="J42" t="s">
        <v>73</v>
      </c>
    </row>
    <row r="43" spans="1:10" x14ac:dyDescent="0.3">
      <c r="A43" t="s">
        <v>87</v>
      </c>
      <c r="B43" s="31">
        <v>1059</v>
      </c>
      <c r="C43">
        <v>2242</v>
      </c>
      <c r="D43" t="s">
        <v>81</v>
      </c>
      <c r="E43" s="34">
        <v>60</v>
      </c>
      <c r="F43" s="34">
        <v>124</v>
      </c>
      <c r="G43" s="34">
        <f>F43-E43</f>
        <v>64</v>
      </c>
      <c r="H43">
        <f>IF(F43&gt;50,G43*0.2,G43*0.1)</f>
        <v>12.8</v>
      </c>
      <c r="I43" t="s">
        <v>72</v>
      </c>
      <c r="J43" t="s">
        <v>73</v>
      </c>
    </row>
    <row r="44" spans="1:10" x14ac:dyDescent="0.3">
      <c r="A44" t="s">
        <v>88</v>
      </c>
      <c r="B44" s="31">
        <v>1069</v>
      </c>
      <c r="C44">
        <v>1109</v>
      </c>
      <c r="D44" t="s">
        <v>75</v>
      </c>
      <c r="E44" s="34">
        <v>3</v>
      </c>
      <c r="F44" s="34">
        <v>8</v>
      </c>
      <c r="G44" s="34">
        <f>F44-E44</f>
        <v>5</v>
      </c>
      <c r="H44">
        <f>IF(F44&gt;50,G44*0.2,G44*0.1)</f>
        <v>0.5</v>
      </c>
      <c r="I44" t="s">
        <v>72</v>
      </c>
      <c r="J44" t="s">
        <v>73</v>
      </c>
    </row>
    <row r="45" spans="1:10" x14ac:dyDescent="0.3">
      <c r="A45" t="s">
        <v>88</v>
      </c>
      <c r="B45" s="31">
        <v>1074</v>
      </c>
      <c r="C45">
        <v>2877</v>
      </c>
      <c r="D45" t="s">
        <v>68</v>
      </c>
      <c r="E45" s="34">
        <v>11.4</v>
      </c>
      <c r="F45" s="34">
        <v>16.3</v>
      </c>
      <c r="G45" s="34">
        <f>F45-E45</f>
        <v>4.9000000000000004</v>
      </c>
      <c r="H45">
        <f>IF(F45&gt;50,G45*0.2,G45*0.1)</f>
        <v>0.49000000000000005</v>
      </c>
      <c r="I45" t="s">
        <v>72</v>
      </c>
      <c r="J45" t="s">
        <v>73</v>
      </c>
    </row>
    <row r="46" spans="1:10" x14ac:dyDescent="0.3">
      <c r="A46" t="s">
        <v>89</v>
      </c>
      <c r="B46" s="31">
        <v>1096</v>
      </c>
      <c r="C46">
        <v>6119</v>
      </c>
      <c r="D46" t="s">
        <v>84</v>
      </c>
      <c r="E46" s="34">
        <v>9</v>
      </c>
      <c r="F46" s="34">
        <v>14</v>
      </c>
      <c r="G46" s="34">
        <f>F46-E46</f>
        <v>5</v>
      </c>
      <c r="H46">
        <f>IF(F46&gt;50,G46*0.2,G46*0.1)</f>
        <v>0.5</v>
      </c>
      <c r="I46" t="s">
        <v>72</v>
      </c>
      <c r="J46" t="s">
        <v>73</v>
      </c>
    </row>
    <row r="47" spans="1:10" x14ac:dyDescent="0.3">
      <c r="A47" t="s">
        <v>90</v>
      </c>
      <c r="B47" s="31">
        <v>1112</v>
      </c>
      <c r="C47">
        <v>6622</v>
      </c>
      <c r="D47" t="s">
        <v>86</v>
      </c>
      <c r="E47" s="34">
        <v>42</v>
      </c>
      <c r="F47" s="34">
        <v>77</v>
      </c>
      <c r="G47" s="34">
        <f>F47-E47</f>
        <v>35</v>
      </c>
      <c r="H47">
        <f>IF(F47&gt;50,G47*0.2,G47*0.1)</f>
        <v>7</v>
      </c>
      <c r="I47" t="s">
        <v>72</v>
      </c>
      <c r="J47" t="s">
        <v>73</v>
      </c>
    </row>
    <row r="48" spans="1:10" x14ac:dyDescent="0.3">
      <c r="A48" t="s">
        <v>90</v>
      </c>
      <c r="B48" s="31">
        <v>1122</v>
      </c>
      <c r="C48">
        <v>8722</v>
      </c>
      <c r="D48" t="s">
        <v>74</v>
      </c>
      <c r="E48" s="34">
        <v>344</v>
      </c>
      <c r="F48" s="34">
        <v>502</v>
      </c>
      <c r="G48" s="34">
        <f>F48-E48</f>
        <v>158</v>
      </c>
      <c r="H48">
        <f>IF(F48&gt;50,G48*0.2,G48*0.1)</f>
        <v>31.6</v>
      </c>
      <c r="I48" t="s">
        <v>72</v>
      </c>
      <c r="J48" t="s">
        <v>73</v>
      </c>
    </row>
    <row r="49" spans="1:10" x14ac:dyDescent="0.3">
      <c r="A49" t="s">
        <v>90</v>
      </c>
      <c r="B49" s="31">
        <v>1124</v>
      </c>
      <c r="C49">
        <v>4421</v>
      </c>
      <c r="D49" t="s">
        <v>78</v>
      </c>
      <c r="E49" s="34">
        <v>45</v>
      </c>
      <c r="F49" s="34">
        <v>87</v>
      </c>
      <c r="G49" s="34">
        <f>F49-E49</f>
        <v>42</v>
      </c>
      <c r="H49">
        <f>IF(F49&gt;50,G49*0.2,G49*0.1)</f>
        <v>8.4</v>
      </c>
      <c r="I49" t="s">
        <v>72</v>
      </c>
      <c r="J49" t="s">
        <v>73</v>
      </c>
    </row>
    <row r="50" spans="1:10" x14ac:dyDescent="0.3">
      <c r="A50" t="s">
        <v>91</v>
      </c>
      <c r="B50" s="31">
        <v>1134</v>
      </c>
      <c r="C50">
        <v>9822</v>
      </c>
      <c r="D50" t="s">
        <v>65</v>
      </c>
      <c r="E50" s="34">
        <v>58.3</v>
      </c>
      <c r="F50" s="34">
        <v>98.4</v>
      </c>
      <c r="G50" s="34">
        <f>F50-E50</f>
        <v>40.100000000000009</v>
      </c>
      <c r="H50">
        <f>IF(F50&gt;50,G50*0.2,G50*0.1)</f>
        <v>8.0200000000000014</v>
      </c>
      <c r="I50" t="s">
        <v>72</v>
      </c>
      <c r="J50" t="s">
        <v>73</v>
      </c>
    </row>
    <row r="51" spans="1:10" x14ac:dyDescent="0.3">
      <c r="A51" t="s">
        <v>92</v>
      </c>
      <c r="B51" s="31">
        <v>1148</v>
      </c>
      <c r="C51">
        <v>9212</v>
      </c>
      <c r="D51" t="s">
        <v>79</v>
      </c>
      <c r="E51" s="34">
        <v>4</v>
      </c>
      <c r="F51" s="34">
        <v>7</v>
      </c>
      <c r="G51" s="34">
        <f>F51-E51</f>
        <v>3</v>
      </c>
      <c r="H51">
        <f>IF(F51&gt;50,G51*0.2,G51*0.1)</f>
        <v>0.30000000000000004</v>
      </c>
      <c r="I51" t="s">
        <v>72</v>
      </c>
      <c r="J51" t="s">
        <v>73</v>
      </c>
    </row>
    <row r="52" spans="1:10" x14ac:dyDescent="0.3">
      <c r="A52" t="s">
        <v>93</v>
      </c>
      <c r="B52" s="31">
        <v>1153</v>
      </c>
      <c r="C52">
        <v>8722</v>
      </c>
      <c r="D52" t="s">
        <v>74</v>
      </c>
      <c r="E52" s="34">
        <v>344</v>
      </c>
      <c r="F52" s="34">
        <v>502</v>
      </c>
      <c r="G52" s="34">
        <f>F52-E52</f>
        <v>158</v>
      </c>
      <c r="H52">
        <f>IF(F52&gt;50,G52*0.2,G52*0.1)</f>
        <v>31.6</v>
      </c>
      <c r="I52" t="s">
        <v>72</v>
      </c>
      <c r="J52" t="s">
        <v>73</v>
      </c>
    </row>
    <row r="53" spans="1:10" x14ac:dyDescent="0.3">
      <c r="A53" t="s">
        <v>93</v>
      </c>
      <c r="B53" s="31">
        <v>1155</v>
      </c>
      <c r="C53">
        <v>4421</v>
      </c>
      <c r="D53" t="s">
        <v>78</v>
      </c>
      <c r="E53" s="34">
        <v>45</v>
      </c>
      <c r="F53" s="34">
        <v>87</v>
      </c>
      <c r="G53" s="34">
        <f>F53-E53</f>
        <v>42</v>
      </c>
      <c r="H53">
        <f>IF(F53&gt;50,G53*0.2,G53*0.1)</f>
        <v>8.4</v>
      </c>
      <c r="I53" t="s">
        <v>72</v>
      </c>
      <c r="J53" t="s">
        <v>73</v>
      </c>
    </row>
    <row r="54" spans="1:10" x14ac:dyDescent="0.3">
      <c r="A54" t="s">
        <v>94</v>
      </c>
      <c r="B54" s="31">
        <v>1164</v>
      </c>
      <c r="C54">
        <v>9822</v>
      </c>
      <c r="D54" t="s">
        <v>65</v>
      </c>
      <c r="E54" s="34">
        <v>58.3</v>
      </c>
      <c r="F54" s="34">
        <v>98.4</v>
      </c>
      <c r="G54" s="34">
        <f>F54-E54</f>
        <v>40.100000000000009</v>
      </c>
      <c r="H54">
        <f>IF(F54&gt;50,G54*0.2,G54*0.1)</f>
        <v>8.0200000000000014</v>
      </c>
      <c r="I54" t="s">
        <v>72</v>
      </c>
      <c r="J54" t="s">
        <v>73</v>
      </c>
    </row>
    <row r="55" spans="1:10" x14ac:dyDescent="0.3">
      <c r="A55" t="s">
        <v>94</v>
      </c>
      <c r="B55" s="31">
        <v>1165</v>
      </c>
      <c r="C55">
        <v>9822</v>
      </c>
      <c r="D55" t="s">
        <v>65</v>
      </c>
      <c r="E55" s="34">
        <v>58.3</v>
      </c>
      <c r="F55" s="34">
        <v>98.4</v>
      </c>
      <c r="G55" s="34">
        <f>F55-E55</f>
        <v>40.100000000000009</v>
      </c>
      <c r="H55">
        <f>IF(F55&gt;50,G55*0.2,G55*0.1)</f>
        <v>8.0200000000000014</v>
      </c>
      <c r="I55" t="s">
        <v>72</v>
      </c>
      <c r="J55" t="s">
        <v>73</v>
      </c>
    </row>
    <row r="56" spans="1:10" x14ac:dyDescent="0.3">
      <c r="A56" t="s">
        <v>64</v>
      </c>
      <c r="B56" s="31">
        <v>1016</v>
      </c>
      <c r="C56">
        <v>2499</v>
      </c>
      <c r="D56" t="s">
        <v>71</v>
      </c>
      <c r="E56" s="34">
        <v>6.2</v>
      </c>
      <c r="F56" s="34">
        <v>9.1999999999999993</v>
      </c>
      <c r="G56" s="34">
        <f>F56-E56</f>
        <v>2.9999999999999991</v>
      </c>
      <c r="H56">
        <f>IF(F56&gt;50,G56*0.2,G56*0.1)</f>
        <v>0.29999999999999993</v>
      </c>
      <c r="I56" t="s">
        <v>72</v>
      </c>
      <c r="J56" t="s">
        <v>70</v>
      </c>
    </row>
    <row r="57" spans="1:10" x14ac:dyDescent="0.3">
      <c r="A57" t="s">
        <v>80</v>
      </c>
      <c r="B57" s="31">
        <v>1018</v>
      </c>
      <c r="C57">
        <v>1109</v>
      </c>
      <c r="D57" t="s">
        <v>75</v>
      </c>
      <c r="E57" s="34">
        <v>3</v>
      </c>
      <c r="F57" s="34">
        <v>8</v>
      </c>
      <c r="G57" s="34">
        <f>F57-E57</f>
        <v>5</v>
      </c>
      <c r="H57">
        <f>IF(F57&gt;50,G57*0.2,G57*0.1)</f>
        <v>0.5</v>
      </c>
      <c r="I57" t="s">
        <v>72</v>
      </c>
      <c r="J57" t="s">
        <v>70</v>
      </c>
    </row>
    <row r="58" spans="1:10" x14ac:dyDescent="0.3">
      <c r="A58" t="s">
        <v>85</v>
      </c>
      <c r="B58" s="31">
        <v>1043</v>
      </c>
      <c r="C58">
        <v>2242</v>
      </c>
      <c r="D58" t="s">
        <v>81</v>
      </c>
      <c r="E58" s="34">
        <v>60</v>
      </c>
      <c r="F58" s="34">
        <v>124</v>
      </c>
      <c r="G58" s="34">
        <f>F58-E58</f>
        <v>64</v>
      </c>
      <c r="H58">
        <f>IF(F58&gt;50,G58*0.2,G58*0.1)</f>
        <v>12.8</v>
      </c>
      <c r="I58" t="s">
        <v>72</v>
      </c>
      <c r="J58" t="s">
        <v>70</v>
      </c>
    </row>
    <row r="59" spans="1:10" x14ac:dyDescent="0.3">
      <c r="A59" t="s">
        <v>85</v>
      </c>
      <c r="B59" s="31">
        <v>1044</v>
      </c>
      <c r="C59">
        <v>2877</v>
      </c>
      <c r="D59" t="s">
        <v>68</v>
      </c>
      <c r="E59" s="34">
        <v>11.4</v>
      </c>
      <c r="F59" s="34">
        <v>16.3</v>
      </c>
      <c r="G59" s="34">
        <f>F59-E59</f>
        <v>4.9000000000000004</v>
      </c>
      <c r="H59">
        <f>IF(F59&gt;50,G59*0.2,G59*0.1)</f>
        <v>0.49000000000000005</v>
      </c>
      <c r="I59" t="s">
        <v>72</v>
      </c>
      <c r="J59" t="s">
        <v>70</v>
      </c>
    </row>
    <row r="60" spans="1:10" x14ac:dyDescent="0.3">
      <c r="A60" t="s">
        <v>87</v>
      </c>
      <c r="B60" s="31">
        <v>1056</v>
      </c>
      <c r="C60">
        <v>1109</v>
      </c>
      <c r="D60" t="s">
        <v>75</v>
      </c>
      <c r="E60" s="34">
        <v>3</v>
      </c>
      <c r="F60" s="34">
        <v>8</v>
      </c>
      <c r="G60" s="34">
        <f>F60-E60</f>
        <v>5</v>
      </c>
      <c r="H60">
        <f>IF(F60&gt;50,G60*0.2,G60*0.1)</f>
        <v>0.5</v>
      </c>
      <c r="I60" t="s">
        <v>72</v>
      </c>
      <c r="J60" t="s">
        <v>70</v>
      </c>
    </row>
    <row r="61" spans="1:10" x14ac:dyDescent="0.3">
      <c r="A61" t="s">
        <v>88</v>
      </c>
      <c r="B61" s="31">
        <v>1063</v>
      </c>
      <c r="C61">
        <v>1109</v>
      </c>
      <c r="D61" t="s">
        <v>75</v>
      </c>
      <c r="E61" s="34">
        <v>3</v>
      </c>
      <c r="F61" s="34">
        <v>8</v>
      </c>
      <c r="G61" s="34">
        <f>F61-E61</f>
        <v>5</v>
      </c>
      <c r="H61">
        <f>IF(F61&gt;50,G61*0.2,G61*0.1)</f>
        <v>0.5</v>
      </c>
      <c r="I61" t="s">
        <v>72</v>
      </c>
      <c r="J61" t="s">
        <v>70</v>
      </c>
    </row>
    <row r="62" spans="1:10" x14ac:dyDescent="0.3">
      <c r="A62" t="s">
        <v>88</v>
      </c>
      <c r="B62" s="31">
        <v>1073</v>
      </c>
      <c r="C62">
        <v>6622</v>
      </c>
      <c r="D62" t="s">
        <v>86</v>
      </c>
      <c r="E62" s="34">
        <v>42</v>
      </c>
      <c r="F62" s="34">
        <v>77</v>
      </c>
      <c r="G62" s="34">
        <f>F62-E62</f>
        <v>35</v>
      </c>
      <c r="H62">
        <f>IF(F62&gt;50,G62*0.2,G62*0.1)</f>
        <v>7</v>
      </c>
      <c r="I62" t="s">
        <v>72</v>
      </c>
      <c r="J62" t="s">
        <v>70</v>
      </c>
    </row>
    <row r="63" spans="1:10" x14ac:dyDescent="0.3">
      <c r="A63" t="s">
        <v>89</v>
      </c>
      <c r="B63" s="31">
        <v>1080</v>
      </c>
      <c r="C63">
        <v>4421</v>
      </c>
      <c r="D63" t="s">
        <v>78</v>
      </c>
      <c r="E63" s="34">
        <v>45</v>
      </c>
      <c r="F63" s="34">
        <v>87</v>
      </c>
      <c r="G63" s="34">
        <f>F63-E63</f>
        <v>42</v>
      </c>
      <c r="H63">
        <f>IF(F63&gt;50,G63*0.2,G63*0.1)</f>
        <v>8.4</v>
      </c>
      <c r="I63" t="s">
        <v>72</v>
      </c>
      <c r="J63" t="s">
        <v>70</v>
      </c>
    </row>
    <row r="64" spans="1:10" x14ac:dyDescent="0.3">
      <c r="A64" t="s">
        <v>89</v>
      </c>
      <c r="B64" s="31">
        <v>1092</v>
      </c>
      <c r="C64">
        <v>2877</v>
      </c>
      <c r="D64" t="s">
        <v>68</v>
      </c>
      <c r="E64" s="34">
        <v>11.4</v>
      </c>
      <c r="F64" s="34">
        <v>16.3</v>
      </c>
      <c r="G64" s="34">
        <f>F64-E64</f>
        <v>4.9000000000000004</v>
      </c>
      <c r="H64">
        <f>IF(F64&gt;50,G64*0.2,G64*0.1)</f>
        <v>0.49000000000000005</v>
      </c>
      <c r="I64" t="s">
        <v>72</v>
      </c>
      <c r="J64" t="s">
        <v>70</v>
      </c>
    </row>
    <row r="65" spans="1:10" x14ac:dyDescent="0.3">
      <c r="A65" t="s">
        <v>89</v>
      </c>
      <c r="B65" s="31">
        <v>1094</v>
      </c>
      <c r="C65">
        <v>6119</v>
      </c>
      <c r="D65" t="s">
        <v>84</v>
      </c>
      <c r="E65" s="34">
        <v>9</v>
      </c>
      <c r="F65" s="34">
        <v>14</v>
      </c>
      <c r="G65" s="34">
        <f>F65-E65</f>
        <v>5</v>
      </c>
      <c r="H65">
        <f>IF(F65&gt;50,G65*0.2,G65*0.1)</f>
        <v>0.5</v>
      </c>
      <c r="I65" t="s">
        <v>72</v>
      </c>
      <c r="J65" t="s">
        <v>70</v>
      </c>
    </row>
    <row r="66" spans="1:10" x14ac:dyDescent="0.3">
      <c r="A66" t="s">
        <v>90</v>
      </c>
      <c r="B66" s="31">
        <v>1099</v>
      </c>
      <c r="C66">
        <v>2877</v>
      </c>
      <c r="D66" t="s">
        <v>68</v>
      </c>
      <c r="E66" s="34">
        <v>11.4</v>
      </c>
      <c r="F66" s="34">
        <v>16.3</v>
      </c>
      <c r="G66" s="34">
        <f>F66-E66</f>
        <v>4.9000000000000004</v>
      </c>
      <c r="H66">
        <f>IF(F66&gt;50,G66*0.2,G66*0.1)</f>
        <v>0.49000000000000005</v>
      </c>
      <c r="I66" t="s">
        <v>72</v>
      </c>
      <c r="J66" t="s">
        <v>70</v>
      </c>
    </row>
    <row r="67" spans="1:10" x14ac:dyDescent="0.3">
      <c r="A67" t="s">
        <v>90</v>
      </c>
      <c r="B67" s="31">
        <v>1101</v>
      </c>
      <c r="C67">
        <v>2499</v>
      </c>
      <c r="D67" t="s">
        <v>71</v>
      </c>
      <c r="E67" s="34">
        <v>6.2</v>
      </c>
      <c r="F67" s="34">
        <v>9.1999999999999993</v>
      </c>
      <c r="G67" s="34">
        <f>F67-E67</f>
        <v>2.9999999999999991</v>
      </c>
      <c r="H67">
        <f>IF(F67&gt;50,G67*0.2,G67*0.1)</f>
        <v>0.29999999999999993</v>
      </c>
      <c r="I67" t="s">
        <v>72</v>
      </c>
      <c r="J67" t="s">
        <v>70</v>
      </c>
    </row>
    <row r="68" spans="1:10" x14ac:dyDescent="0.3">
      <c r="A68" t="s">
        <v>90</v>
      </c>
      <c r="B68" s="31">
        <v>1120</v>
      </c>
      <c r="C68">
        <v>2242</v>
      </c>
      <c r="D68" t="s">
        <v>81</v>
      </c>
      <c r="E68" s="34">
        <v>60</v>
      </c>
      <c r="F68" s="34">
        <v>124</v>
      </c>
      <c r="G68" s="34">
        <f>F68-E68</f>
        <v>64</v>
      </c>
      <c r="H68">
        <f>IF(F68&gt;50,G68*0.2,G68*0.1)</f>
        <v>12.8</v>
      </c>
      <c r="I68" t="s">
        <v>72</v>
      </c>
      <c r="J68" t="s">
        <v>70</v>
      </c>
    </row>
    <row r="69" spans="1:10" x14ac:dyDescent="0.3">
      <c r="A69" t="s">
        <v>91</v>
      </c>
      <c r="B69" s="31">
        <v>1125</v>
      </c>
      <c r="C69">
        <v>2242</v>
      </c>
      <c r="D69" t="s">
        <v>81</v>
      </c>
      <c r="E69" s="34">
        <v>60</v>
      </c>
      <c r="F69" s="34">
        <v>124</v>
      </c>
      <c r="G69" s="34">
        <f>F69-E69</f>
        <v>64</v>
      </c>
      <c r="H69">
        <f>IF(F69&gt;50,G69*0.2,G69*0.1)</f>
        <v>12.8</v>
      </c>
      <c r="I69" t="s">
        <v>72</v>
      </c>
      <c r="J69" t="s">
        <v>70</v>
      </c>
    </row>
    <row r="70" spans="1:10" x14ac:dyDescent="0.3">
      <c r="A70" t="s">
        <v>91</v>
      </c>
      <c r="B70" s="31">
        <v>1139</v>
      </c>
      <c r="C70">
        <v>4421</v>
      </c>
      <c r="D70" t="s">
        <v>78</v>
      </c>
      <c r="E70" s="34">
        <v>45</v>
      </c>
      <c r="F70" s="34">
        <v>87</v>
      </c>
      <c r="G70" s="34">
        <f>F70-E70</f>
        <v>42</v>
      </c>
      <c r="H70">
        <f>IF(F70&gt;50,G70*0.2,G70*0.1)</f>
        <v>8.4</v>
      </c>
      <c r="I70" t="s">
        <v>72</v>
      </c>
      <c r="J70" t="s">
        <v>70</v>
      </c>
    </row>
    <row r="71" spans="1:10" x14ac:dyDescent="0.3">
      <c r="A71" t="s">
        <v>93</v>
      </c>
      <c r="B71" s="31">
        <v>1156</v>
      </c>
      <c r="C71">
        <v>2242</v>
      </c>
      <c r="D71" t="s">
        <v>81</v>
      </c>
      <c r="E71" s="34">
        <v>60</v>
      </c>
      <c r="F71" s="34">
        <v>124</v>
      </c>
      <c r="G71" s="34">
        <f>F71-E71</f>
        <v>64</v>
      </c>
      <c r="H71">
        <f>IF(F71&gt;50,G71*0.2,G71*0.1)</f>
        <v>12.8</v>
      </c>
      <c r="I71" t="s">
        <v>72</v>
      </c>
      <c r="J71" t="s">
        <v>70</v>
      </c>
    </row>
    <row r="72" spans="1:10" x14ac:dyDescent="0.3">
      <c r="A72" t="s">
        <v>94</v>
      </c>
      <c r="B72" s="31">
        <v>1159</v>
      </c>
      <c r="C72">
        <v>6622</v>
      </c>
      <c r="D72" t="s">
        <v>86</v>
      </c>
      <c r="E72" s="34">
        <v>42</v>
      </c>
      <c r="F72" s="34">
        <v>77</v>
      </c>
      <c r="G72" s="34">
        <f>F72-E72</f>
        <v>35</v>
      </c>
      <c r="H72">
        <f>IF(F72&gt;50,G72*0.2,G72*0.1)</f>
        <v>7</v>
      </c>
      <c r="I72" t="s">
        <v>72</v>
      </c>
      <c r="J72" t="s">
        <v>70</v>
      </c>
    </row>
    <row r="73" spans="1:10" x14ac:dyDescent="0.3">
      <c r="A73" t="s">
        <v>94</v>
      </c>
      <c r="B73" s="31">
        <v>1163</v>
      </c>
      <c r="C73">
        <v>9212</v>
      </c>
      <c r="D73" t="s">
        <v>79</v>
      </c>
      <c r="E73" s="34">
        <v>4</v>
      </c>
      <c r="F73" s="34">
        <v>7</v>
      </c>
      <c r="G73" s="34">
        <f>F73-E73</f>
        <v>3</v>
      </c>
      <c r="H73">
        <f>IF(F73&gt;50,G73*0.2,G73*0.1)</f>
        <v>0.30000000000000004</v>
      </c>
      <c r="I73" t="s">
        <v>72</v>
      </c>
      <c r="J73" t="s">
        <v>70</v>
      </c>
    </row>
    <row r="74" spans="1:10" x14ac:dyDescent="0.3">
      <c r="A74" t="s">
        <v>95</v>
      </c>
      <c r="B74" s="31">
        <v>1168</v>
      </c>
      <c r="C74">
        <v>9822</v>
      </c>
      <c r="D74" t="s">
        <v>65</v>
      </c>
      <c r="E74" s="34">
        <v>58.3</v>
      </c>
      <c r="F74" s="34">
        <v>98.4</v>
      </c>
      <c r="G74" s="34">
        <f>F74-E74</f>
        <v>40.100000000000009</v>
      </c>
      <c r="H74">
        <f>IF(F74&gt;50,G74*0.2,G74*0.1)</f>
        <v>8.0200000000000014</v>
      </c>
      <c r="I74" t="s">
        <v>72</v>
      </c>
      <c r="J74" t="s">
        <v>70</v>
      </c>
    </row>
    <row r="75" spans="1:10" x14ac:dyDescent="0.3">
      <c r="A75" t="s">
        <v>80</v>
      </c>
      <c r="B75" s="31">
        <v>1019</v>
      </c>
      <c r="C75">
        <v>2499</v>
      </c>
      <c r="D75" t="s">
        <v>71</v>
      </c>
      <c r="E75" s="34">
        <v>6.2</v>
      </c>
      <c r="F75" s="34">
        <v>9.1999999999999993</v>
      </c>
      <c r="G75" s="34">
        <f>F75-E75</f>
        <v>2.9999999999999991</v>
      </c>
      <c r="H75">
        <f>IF(F75&gt;50,G75*0.2,G75*0.1)</f>
        <v>0.29999999999999993</v>
      </c>
      <c r="I75" t="s">
        <v>72</v>
      </c>
      <c r="J75" t="s">
        <v>77</v>
      </c>
    </row>
    <row r="76" spans="1:10" x14ac:dyDescent="0.3">
      <c r="A76" t="s">
        <v>64</v>
      </c>
      <c r="B76" s="31">
        <v>1008</v>
      </c>
      <c r="C76">
        <v>2877</v>
      </c>
      <c r="D76" t="s">
        <v>68</v>
      </c>
      <c r="E76" s="34">
        <v>11.4</v>
      </c>
      <c r="F76" s="34">
        <v>16.3</v>
      </c>
      <c r="G76" s="34">
        <f>F76-E76</f>
        <v>4.9000000000000004</v>
      </c>
      <c r="H76">
        <f>IF(F76&gt;50,G76*0.2,G76*0.1)</f>
        <v>0.49000000000000005</v>
      </c>
      <c r="I76" t="s">
        <v>72</v>
      </c>
      <c r="J76" t="s">
        <v>67</v>
      </c>
    </row>
    <row r="77" spans="1:10" x14ac:dyDescent="0.3">
      <c r="A77" t="s">
        <v>64</v>
      </c>
      <c r="B77" s="31">
        <v>1012</v>
      </c>
      <c r="C77">
        <v>4421</v>
      </c>
      <c r="D77" t="s">
        <v>78</v>
      </c>
      <c r="E77" s="34">
        <v>45</v>
      </c>
      <c r="F77" s="34">
        <v>87</v>
      </c>
      <c r="G77" s="34">
        <f>F77-E77</f>
        <v>42</v>
      </c>
      <c r="H77">
        <f>IF(F77&gt;50,G77*0.2,G77*0.1)</f>
        <v>8.4</v>
      </c>
      <c r="I77" t="s">
        <v>72</v>
      </c>
      <c r="J77" t="s">
        <v>67</v>
      </c>
    </row>
    <row r="78" spans="1:10" x14ac:dyDescent="0.3">
      <c r="A78" t="s">
        <v>85</v>
      </c>
      <c r="B78" s="31">
        <v>1042</v>
      </c>
      <c r="C78">
        <v>8722</v>
      </c>
      <c r="D78" t="s">
        <v>74</v>
      </c>
      <c r="E78" s="34">
        <v>344</v>
      </c>
      <c r="F78" s="34">
        <v>502</v>
      </c>
      <c r="G78" s="34">
        <f>F78-E78</f>
        <v>158</v>
      </c>
      <c r="H78">
        <f>IF(F78&gt;50,G78*0.2,G78*0.1)</f>
        <v>31.6</v>
      </c>
      <c r="I78" t="s">
        <v>72</v>
      </c>
      <c r="J78" t="s">
        <v>67</v>
      </c>
    </row>
    <row r="79" spans="1:10" x14ac:dyDescent="0.3">
      <c r="A79" t="s">
        <v>88</v>
      </c>
      <c r="B79" s="31">
        <v>1065</v>
      </c>
      <c r="C79">
        <v>2499</v>
      </c>
      <c r="D79" t="s">
        <v>71</v>
      </c>
      <c r="E79" s="34">
        <v>6.2</v>
      </c>
      <c r="F79" s="34">
        <v>9.1999999999999993</v>
      </c>
      <c r="G79" s="34">
        <f>F79-E79</f>
        <v>2.9999999999999991</v>
      </c>
      <c r="H79">
        <f>IF(F79&gt;50,G79*0.2,G79*0.1)</f>
        <v>0.29999999999999993</v>
      </c>
      <c r="I79" t="s">
        <v>72</v>
      </c>
      <c r="J79" t="s">
        <v>67</v>
      </c>
    </row>
    <row r="80" spans="1:10" x14ac:dyDescent="0.3">
      <c r="A80" t="s">
        <v>91</v>
      </c>
      <c r="B80" s="31">
        <v>1126</v>
      </c>
      <c r="C80">
        <v>9212</v>
      </c>
      <c r="D80" t="s">
        <v>79</v>
      </c>
      <c r="E80" s="34">
        <v>4</v>
      </c>
      <c r="F80" s="34">
        <v>7</v>
      </c>
      <c r="G80" s="34">
        <f>F80-E80</f>
        <v>3</v>
      </c>
      <c r="H80">
        <f>IF(F80&gt;50,G80*0.2,G80*0.1)</f>
        <v>0.30000000000000004</v>
      </c>
      <c r="I80" t="s">
        <v>72</v>
      </c>
      <c r="J80" t="s">
        <v>67</v>
      </c>
    </row>
    <row r="81" spans="1:10" x14ac:dyDescent="0.3">
      <c r="A81" t="s">
        <v>91</v>
      </c>
      <c r="B81" s="31">
        <v>1136</v>
      </c>
      <c r="C81">
        <v>2242</v>
      </c>
      <c r="D81" t="s">
        <v>81</v>
      </c>
      <c r="E81" s="34">
        <v>60</v>
      </c>
      <c r="F81" s="34">
        <v>124</v>
      </c>
      <c r="G81" s="34">
        <f>F81-E81</f>
        <v>64</v>
      </c>
      <c r="H81">
        <f>IF(F81&gt;50,G81*0.2,G81*0.1)</f>
        <v>12.8</v>
      </c>
      <c r="I81" t="s">
        <v>72</v>
      </c>
      <c r="J81" t="s">
        <v>67</v>
      </c>
    </row>
    <row r="82" spans="1:10" x14ac:dyDescent="0.3">
      <c r="A82" t="s">
        <v>93</v>
      </c>
      <c r="B82" s="31">
        <v>1157</v>
      </c>
      <c r="C82">
        <v>9212</v>
      </c>
      <c r="D82" t="s">
        <v>79</v>
      </c>
      <c r="E82" s="34">
        <v>4</v>
      </c>
      <c r="F82" s="34">
        <v>7</v>
      </c>
      <c r="G82" s="34">
        <f>F82-E82</f>
        <v>3</v>
      </c>
      <c r="H82">
        <f>IF(F82&gt;50,G82*0.2,G82*0.1)</f>
        <v>0.30000000000000004</v>
      </c>
      <c r="I82" t="s">
        <v>72</v>
      </c>
      <c r="J82" t="s">
        <v>67</v>
      </c>
    </row>
    <row r="83" spans="1:10" x14ac:dyDescent="0.3">
      <c r="A83" t="s">
        <v>95</v>
      </c>
      <c r="B83" s="31">
        <v>1167</v>
      </c>
      <c r="C83">
        <v>2242</v>
      </c>
      <c r="D83" t="s">
        <v>81</v>
      </c>
      <c r="E83" s="34">
        <v>60</v>
      </c>
      <c r="F83" s="34">
        <v>124</v>
      </c>
      <c r="G83" s="34">
        <f>F83-E83</f>
        <v>64</v>
      </c>
      <c r="H83">
        <f>IF(F83&gt;50,G83*0.2,G83*0.1)</f>
        <v>12.8</v>
      </c>
      <c r="I83" t="s">
        <v>72</v>
      </c>
      <c r="J83" t="s">
        <v>67</v>
      </c>
    </row>
    <row r="84" spans="1:10" x14ac:dyDescent="0.3">
      <c r="A84" t="s">
        <v>80</v>
      </c>
      <c r="B84" s="31">
        <v>1020</v>
      </c>
      <c r="C84">
        <v>2499</v>
      </c>
      <c r="D84" t="s">
        <v>71</v>
      </c>
      <c r="E84" s="34">
        <v>6.2</v>
      </c>
      <c r="F84" s="34">
        <v>9.1999999999999993</v>
      </c>
      <c r="G84" s="34">
        <f>F84-E84</f>
        <v>2.9999999999999991</v>
      </c>
      <c r="H84">
        <f>IF(F84&gt;50,G84*0.2,G84*0.1)</f>
        <v>0.29999999999999993</v>
      </c>
      <c r="I84" t="s">
        <v>72</v>
      </c>
      <c r="J84" t="s">
        <v>82</v>
      </c>
    </row>
    <row r="85" spans="1:10" x14ac:dyDescent="0.3">
      <c r="A85" t="s">
        <v>87</v>
      </c>
      <c r="B85" s="31">
        <v>1054</v>
      </c>
      <c r="C85">
        <v>4421</v>
      </c>
      <c r="D85" t="s">
        <v>78</v>
      </c>
      <c r="E85" s="34">
        <v>45</v>
      </c>
      <c r="F85" s="34">
        <v>87</v>
      </c>
      <c r="G85" s="34">
        <f>F85-E85</f>
        <v>42</v>
      </c>
      <c r="H85">
        <f>IF(F85&gt;50,G85*0.2,G85*0.1)</f>
        <v>8.4</v>
      </c>
      <c r="I85" t="s">
        <v>72</v>
      </c>
      <c r="J85" t="s">
        <v>82</v>
      </c>
    </row>
    <row r="86" spans="1:10" x14ac:dyDescent="0.3">
      <c r="A86" t="s">
        <v>87</v>
      </c>
      <c r="B86" s="31">
        <v>1060</v>
      </c>
      <c r="C86">
        <v>6119</v>
      </c>
      <c r="D86" t="s">
        <v>84</v>
      </c>
      <c r="E86" s="34">
        <v>9</v>
      </c>
      <c r="F86" s="34">
        <v>14</v>
      </c>
      <c r="G86" s="34">
        <f>F86-E86</f>
        <v>5</v>
      </c>
      <c r="H86">
        <f>IF(F86&gt;50,G86*0.2,G86*0.1)</f>
        <v>0.5</v>
      </c>
      <c r="I86" t="s">
        <v>72</v>
      </c>
      <c r="J86" t="s">
        <v>82</v>
      </c>
    </row>
    <row r="87" spans="1:10" x14ac:dyDescent="0.3">
      <c r="A87" t="s">
        <v>88</v>
      </c>
      <c r="B87" s="31">
        <v>1061</v>
      </c>
      <c r="C87">
        <v>1109</v>
      </c>
      <c r="D87" t="s">
        <v>75</v>
      </c>
      <c r="E87" s="34">
        <v>3</v>
      </c>
      <c r="F87" s="34">
        <v>8</v>
      </c>
      <c r="G87" s="34">
        <f>F87-E87</f>
        <v>5</v>
      </c>
      <c r="H87">
        <f>IF(F87&gt;50,G87*0.2,G87*0.1)</f>
        <v>0.5</v>
      </c>
      <c r="I87" t="s">
        <v>72</v>
      </c>
      <c r="J87" t="s">
        <v>82</v>
      </c>
    </row>
    <row r="88" spans="1:10" x14ac:dyDescent="0.3">
      <c r="A88" t="s">
        <v>88</v>
      </c>
      <c r="B88" s="31">
        <v>1066</v>
      </c>
      <c r="C88">
        <v>2877</v>
      </c>
      <c r="D88" t="s">
        <v>68</v>
      </c>
      <c r="E88" s="34">
        <v>11.4</v>
      </c>
      <c r="F88" s="34">
        <v>16.3</v>
      </c>
      <c r="G88" s="34">
        <f>F88-E88</f>
        <v>4.9000000000000004</v>
      </c>
      <c r="H88">
        <f>IF(F88&gt;50,G88*0.2,G88*0.1)</f>
        <v>0.49000000000000005</v>
      </c>
      <c r="I88" t="s">
        <v>72</v>
      </c>
      <c r="J88" t="s">
        <v>82</v>
      </c>
    </row>
    <row r="89" spans="1:10" x14ac:dyDescent="0.3">
      <c r="A89" t="s">
        <v>88</v>
      </c>
      <c r="B89" s="31">
        <v>1072</v>
      </c>
      <c r="C89">
        <v>1109</v>
      </c>
      <c r="D89" t="s">
        <v>75</v>
      </c>
      <c r="E89" s="34">
        <v>3</v>
      </c>
      <c r="F89" s="34">
        <v>8</v>
      </c>
      <c r="G89" s="34">
        <f>F89-E89</f>
        <v>5</v>
      </c>
      <c r="H89">
        <f>IF(F89&gt;50,G89*0.2,G89*0.1)</f>
        <v>0.5</v>
      </c>
      <c r="I89" t="s">
        <v>72</v>
      </c>
      <c r="J89" t="s">
        <v>82</v>
      </c>
    </row>
    <row r="90" spans="1:10" x14ac:dyDescent="0.3">
      <c r="A90" t="s">
        <v>89</v>
      </c>
      <c r="B90" s="31">
        <v>1085</v>
      </c>
      <c r="C90">
        <v>9822</v>
      </c>
      <c r="D90" t="s">
        <v>65</v>
      </c>
      <c r="E90" s="34">
        <v>58.3</v>
      </c>
      <c r="F90" s="34">
        <v>98.4</v>
      </c>
      <c r="G90" s="34">
        <f>F90-E90</f>
        <v>40.100000000000009</v>
      </c>
      <c r="H90">
        <f>IF(F90&gt;50,G90*0.2,G90*0.1)</f>
        <v>8.0200000000000014</v>
      </c>
      <c r="I90" t="s">
        <v>72</v>
      </c>
      <c r="J90" t="s">
        <v>82</v>
      </c>
    </row>
    <row r="91" spans="1:10" x14ac:dyDescent="0.3">
      <c r="A91" t="s">
        <v>89</v>
      </c>
      <c r="B91" s="31">
        <v>1089</v>
      </c>
      <c r="C91">
        <v>6119</v>
      </c>
      <c r="D91" t="s">
        <v>84</v>
      </c>
      <c r="E91" s="34">
        <v>9</v>
      </c>
      <c r="F91" s="34">
        <v>14</v>
      </c>
      <c r="G91" s="34">
        <f>F91-E91</f>
        <v>5</v>
      </c>
      <c r="H91">
        <f>IF(F91&gt;50,G91*0.2,G91*0.1)</f>
        <v>0.5</v>
      </c>
      <c r="I91" t="s">
        <v>72</v>
      </c>
      <c r="J91" t="s">
        <v>82</v>
      </c>
    </row>
    <row r="92" spans="1:10" x14ac:dyDescent="0.3">
      <c r="A92" t="s">
        <v>90</v>
      </c>
      <c r="B92" s="31">
        <v>1104</v>
      </c>
      <c r="C92">
        <v>2877</v>
      </c>
      <c r="D92" t="s">
        <v>68</v>
      </c>
      <c r="E92" s="34">
        <v>11.4</v>
      </c>
      <c r="F92" s="34">
        <v>16.3</v>
      </c>
      <c r="G92" s="34">
        <f>F92-E92</f>
        <v>4.9000000000000004</v>
      </c>
      <c r="H92">
        <f>IF(F92&gt;50,G92*0.2,G92*0.1)</f>
        <v>0.49000000000000005</v>
      </c>
      <c r="I92" t="s">
        <v>72</v>
      </c>
      <c r="J92" t="s">
        <v>82</v>
      </c>
    </row>
    <row r="93" spans="1:10" x14ac:dyDescent="0.3">
      <c r="A93" t="s">
        <v>90</v>
      </c>
      <c r="B93" s="31">
        <v>1108</v>
      </c>
      <c r="C93">
        <v>9822</v>
      </c>
      <c r="D93" t="s">
        <v>65</v>
      </c>
      <c r="E93" s="34">
        <v>58.3</v>
      </c>
      <c r="F93" s="34">
        <v>98.4</v>
      </c>
      <c r="G93" s="34">
        <f>F93-E93</f>
        <v>40.100000000000009</v>
      </c>
      <c r="H93">
        <f>IF(F93&gt;50,G93*0.2,G93*0.1)</f>
        <v>8.0200000000000014</v>
      </c>
      <c r="I93" t="s">
        <v>72</v>
      </c>
      <c r="J93" t="s">
        <v>82</v>
      </c>
    </row>
    <row r="94" spans="1:10" x14ac:dyDescent="0.3">
      <c r="A94" t="s">
        <v>90</v>
      </c>
      <c r="B94" s="31">
        <v>1116</v>
      </c>
      <c r="C94">
        <v>6622</v>
      </c>
      <c r="D94" t="s">
        <v>86</v>
      </c>
      <c r="E94" s="34">
        <v>42</v>
      </c>
      <c r="F94" s="34">
        <v>77</v>
      </c>
      <c r="G94" s="34">
        <f>F94-E94</f>
        <v>35</v>
      </c>
      <c r="H94">
        <f>IF(F94&gt;50,G94*0.2,G94*0.1)</f>
        <v>7</v>
      </c>
      <c r="I94" t="s">
        <v>72</v>
      </c>
      <c r="J94" t="s">
        <v>82</v>
      </c>
    </row>
    <row r="95" spans="1:10" x14ac:dyDescent="0.3">
      <c r="A95" t="s">
        <v>90</v>
      </c>
      <c r="B95" s="31">
        <v>1121</v>
      </c>
      <c r="C95">
        <v>4421</v>
      </c>
      <c r="D95" t="s">
        <v>78</v>
      </c>
      <c r="E95" s="34">
        <v>45</v>
      </c>
      <c r="F95" s="34">
        <v>87</v>
      </c>
      <c r="G95" s="34">
        <f>F95-E95</f>
        <v>42</v>
      </c>
      <c r="H95">
        <f>IF(F95&gt;50,G95*0.2,G95*0.1)</f>
        <v>8.4</v>
      </c>
      <c r="I95" t="s">
        <v>72</v>
      </c>
      <c r="J95" t="s">
        <v>82</v>
      </c>
    </row>
    <row r="96" spans="1:10" x14ac:dyDescent="0.3">
      <c r="A96" t="s">
        <v>90</v>
      </c>
      <c r="B96" s="31">
        <v>1123</v>
      </c>
      <c r="C96">
        <v>9822</v>
      </c>
      <c r="D96" t="s">
        <v>65</v>
      </c>
      <c r="E96" s="34">
        <v>58.3</v>
      </c>
      <c r="F96" s="34">
        <v>98.4</v>
      </c>
      <c r="G96" s="34">
        <f>F96-E96</f>
        <v>40.100000000000009</v>
      </c>
      <c r="H96">
        <f>IF(F96&gt;50,G96*0.2,G96*0.1)</f>
        <v>8.0200000000000014</v>
      </c>
      <c r="I96" t="s">
        <v>72</v>
      </c>
      <c r="J96" t="s">
        <v>82</v>
      </c>
    </row>
    <row r="97" spans="1:10" x14ac:dyDescent="0.3">
      <c r="A97" t="s">
        <v>94</v>
      </c>
      <c r="B97" s="31">
        <v>1166</v>
      </c>
      <c r="C97">
        <v>8722</v>
      </c>
      <c r="D97" t="s">
        <v>74</v>
      </c>
      <c r="E97" s="34">
        <v>344</v>
      </c>
      <c r="F97" s="34">
        <v>502</v>
      </c>
      <c r="G97" s="34">
        <f>F97-E97</f>
        <v>158</v>
      </c>
      <c r="H97">
        <f>IF(F97&gt;50,G97*0.2,G97*0.1)</f>
        <v>31.6</v>
      </c>
      <c r="I97" t="s">
        <v>72</v>
      </c>
      <c r="J97" t="s">
        <v>82</v>
      </c>
    </row>
    <row r="98" spans="1:10" x14ac:dyDescent="0.3">
      <c r="A98" t="s">
        <v>80</v>
      </c>
      <c r="B98" s="31">
        <v>1022</v>
      </c>
      <c r="C98">
        <v>2877</v>
      </c>
      <c r="D98" t="s">
        <v>68</v>
      </c>
      <c r="E98" s="34">
        <v>11.4</v>
      </c>
      <c r="F98" s="34">
        <v>16.3</v>
      </c>
      <c r="G98" s="34">
        <f>F98-E98</f>
        <v>4.9000000000000004</v>
      </c>
      <c r="H98">
        <f>IF(F98&gt;50,G98*0.2,G98*0.1)</f>
        <v>0.49000000000000005</v>
      </c>
      <c r="I98" t="s">
        <v>72</v>
      </c>
      <c r="J98" t="s">
        <v>83</v>
      </c>
    </row>
    <row r="99" spans="1:10" x14ac:dyDescent="0.3">
      <c r="A99" t="s">
        <v>87</v>
      </c>
      <c r="B99" s="31">
        <v>1051</v>
      </c>
      <c r="C99">
        <v>6119</v>
      </c>
      <c r="D99" t="s">
        <v>84</v>
      </c>
      <c r="E99" s="34">
        <v>9</v>
      </c>
      <c r="F99" s="34">
        <v>14</v>
      </c>
      <c r="G99" s="34">
        <f>F99-E99</f>
        <v>5</v>
      </c>
      <c r="H99">
        <f>IF(F99&gt;50,G99*0.2,G99*0.1)</f>
        <v>0.5</v>
      </c>
      <c r="I99" t="s">
        <v>72</v>
      </c>
      <c r="J99" t="s">
        <v>83</v>
      </c>
    </row>
    <row r="100" spans="1:10" x14ac:dyDescent="0.3">
      <c r="A100" t="s">
        <v>88</v>
      </c>
      <c r="B100" s="31">
        <v>1067</v>
      </c>
      <c r="C100">
        <v>2877</v>
      </c>
      <c r="D100" t="s">
        <v>68</v>
      </c>
      <c r="E100" s="34">
        <v>11.4</v>
      </c>
      <c r="F100" s="34">
        <v>16.3</v>
      </c>
      <c r="G100" s="34">
        <f>F100-E100</f>
        <v>4.9000000000000004</v>
      </c>
      <c r="H100">
        <f>IF(F100&gt;50,G100*0.2,G100*0.1)</f>
        <v>0.49000000000000005</v>
      </c>
      <c r="I100" t="s">
        <v>72</v>
      </c>
      <c r="J100" t="s">
        <v>83</v>
      </c>
    </row>
    <row r="101" spans="1:10" x14ac:dyDescent="0.3">
      <c r="A101" t="s">
        <v>89</v>
      </c>
      <c r="B101" s="31">
        <v>1081</v>
      </c>
      <c r="C101">
        <v>6119</v>
      </c>
      <c r="D101" t="s">
        <v>84</v>
      </c>
      <c r="E101" s="34">
        <v>9</v>
      </c>
      <c r="F101" s="34">
        <v>14</v>
      </c>
      <c r="G101" s="34">
        <f>F101-E101</f>
        <v>5</v>
      </c>
      <c r="H101">
        <f>IF(F101&gt;50,G101*0.2,G101*0.1)</f>
        <v>0.5</v>
      </c>
      <c r="I101" t="s">
        <v>72</v>
      </c>
      <c r="J101" t="s">
        <v>83</v>
      </c>
    </row>
    <row r="102" spans="1:10" x14ac:dyDescent="0.3">
      <c r="A102" t="s">
        <v>93</v>
      </c>
      <c r="B102" s="31">
        <v>1150</v>
      </c>
      <c r="C102">
        <v>2242</v>
      </c>
      <c r="D102" t="s">
        <v>81</v>
      </c>
      <c r="E102" s="34">
        <v>60</v>
      </c>
      <c r="F102" s="34">
        <v>124</v>
      </c>
      <c r="G102" s="34">
        <f>F102-E102</f>
        <v>64</v>
      </c>
      <c r="H102">
        <f>IF(F102&gt;50,G102*0.2,G102*0.1)</f>
        <v>12.8</v>
      </c>
      <c r="I102" t="s">
        <v>72</v>
      </c>
      <c r="J102" t="s">
        <v>83</v>
      </c>
    </row>
    <row r="103" spans="1:10" x14ac:dyDescent="0.3">
      <c r="A103" t="s">
        <v>95</v>
      </c>
      <c r="B103" s="31">
        <v>1169</v>
      </c>
      <c r="C103">
        <v>8722</v>
      </c>
      <c r="D103" t="s">
        <v>74</v>
      </c>
      <c r="E103" s="34">
        <v>344</v>
      </c>
      <c r="F103" s="34">
        <v>502</v>
      </c>
      <c r="G103" s="34">
        <f>F103-E103</f>
        <v>158</v>
      </c>
      <c r="H103">
        <f>IF(F103&gt;50,G103*0.2,G103*0.1)</f>
        <v>31.6</v>
      </c>
      <c r="I103" t="s">
        <v>72</v>
      </c>
      <c r="J103" t="s">
        <v>83</v>
      </c>
    </row>
    <row r="104" spans="1:10" x14ac:dyDescent="0.3">
      <c r="A104" t="s">
        <v>64</v>
      </c>
      <c r="B104" s="31">
        <v>1015</v>
      </c>
      <c r="C104">
        <v>2877</v>
      </c>
      <c r="D104" t="s">
        <v>68</v>
      </c>
      <c r="E104" s="34">
        <v>11.4</v>
      </c>
      <c r="F104" s="34">
        <v>16.3</v>
      </c>
      <c r="G104" s="34">
        <f>F104-E104</f>
        <v>4.9000000000000004</v>
      </c>
      <c r="H104">
        <f>IF(F104&gt;50,G104*0.2,G104*0.1)</f>
        <v>0.49000000000000005</v>
      </c>
      <c r="I104" t="s">
        <v>76</v>
      </c>
      <c r="J104" t="s">
        <v>73</v>
      </c>
    </row>
    <row r="105" spans="1:10" x14ac:dyDescent="0.3">
      <c r="A105" t="s">
        <v>85</v>
      </c>
      <c r="B105" s="31">
        <v>1045</v>
      </c>
      <c r="C105">
        <v>8722</v>
      </c>
      <c r="D105" t="s">
        <v>74</v>
      </c>
      <c r="E105" s="34">
        <v>344</v>
      </c>
      <c r="F105" s="34">
        <v>502</v>
      </c>
      <c r="G105" s="34">
        <f>F105-E105</f>
        <v>158</v>
      </c>
      <c r="H105">
        <f>IF(F105&gt;50,G105*0.2,G105*0.1)</f>
        <v>31.6</v>
      </c>
      <c r="I105" t="s">
        <v>76</v>
      </c>
      <c r="J105" t="s">
        <v>73</v>
      </c>
    </row>
    <row r="106" spans="1:10" x14ac:dyDescent="0.3">
      <c r="A106" t="s">
        <v>85</v>
      </c>
      <c r="B106" s="31">
        <v>1047</v>
      </c>
      <c r="C106">
        <v>6622</v>
      </c>
      <c r="D106" t="s">
        <v>86</v>
      </c>
      <c r="E106" s="34">
        <v>42</v>
      </c>
      <c r="F106" s="34">
        <v>77</v>
      </c>
      <c r="G106" s="34">
        <f>F106-E106</f>
        <v>35</v>
      </c>
      <c r="H106">
        <f>IF(F106&gt;50,G106*0.2,G106*0.1)</f>
        <v>7</v>
      </c>
      <c r="I106" t="s">
        <v>76</v>
      </c>
      <c r="J106" t="s">
        <v>73</v>
      </c>
    </row>
    <row r="107" spans="1:10" x14ac:dyDescent="0.3">
      <c r="A107" t="s">
        <v>87</v>
      </c>
      <c r="B107" s="31">
        <v>1058</v>
      </c>
      <c r="C107">
        <v>6119</v>
      </c>
      <c r="D107" t="s">
        <v>84</v>
      </c>
      <c r="E107" s="34">
        <v>9</v>
      </c>
      <c r="F107" s="34">
        <v>14</v>
      </c>
      <c r="G107" s="34">
        <f>F107-E107</f>
        <v>5</v>
      </c>
      <c r="H107">
        <f>IF(F107&gt;50,G107*0.2,G107*0.1)</f>
        <v>0.5</v>
      </c>
      <c r="I107" t="s">
        <v>76</v>
      </c>
      <c r="J107" t="s">
        <v>73</v>
      </c>
    </row>
    <row r="108" spans="1:10" x14ac:dyDescent="0.3">
      <c r="A108" t="s">
        <v>88</v>
      </c>
      <c r="B108" s="31">
        <v>1064</v>
      </c>
      <c r="C108">
        <v>2499</v>
      </c>
      <c r="D108" t="s">
        <v>71</v>
      </c>
      <c r="E108" s="34">
        <v>6.2</v>
      </c>
      <c r="F108" s="34">
        <v>9.1999999999999993</v>
      </c>
      <c r="G108" s="34">
        <f>F108-E108</f>
        <v>2.9999999999999991</v>
      </c>
      <c r="H108">
        <f>IF(F108&gt;50,G108*0.2,G108*0.1)</f>
        <v>0.29999999999999993</v>
      </c>
      <c r="I108" t="s">
        <v>76</v>
      </c>
      <c r="J108" t="s">
        <v>73</v>
      </c>
    </row>
    <row r="109" spans="1:10" x14ac:dyDescent="0.3">
      <c r="A109" t="s">
        <v>88</v>
      </c>
      <c r="B109" s="31">
        <v>1070</v>
      </c>
      <c r="C109">
        <v>2499</v>
      </c>
      <c r="D109" t="s">
        <v>71</v>
      </c>
      <c r="E109" s="34">
        <v>6.2</v>
      </c>
      <c r="F109" s="34">
        <v>9.1999999999999993</v>
      </c>
      <c r="G109" s="34">
        <f>F109-E109</f>
        <v>2.9999999999999991</v>
      </c>
      <c r="H109">
        <f>IF(F109&gt;50,G109*0.2,G109*0.1)</f>
        <v>0.29999999999999993</v>
      </c>
      <c r="I109" t="s">
        <v>76</v>
      </c>
      <c r="J109" t="s">
        <v>73</v>
      </c>
    </row>
    <row r="110" spans="1:10" x14ac:dyDescent="0.3">
      <c r="A110" t="s">
        <v>88</v>
      </c>
      <c r="B110" s="31">
        <v>1077</v>
      </c>
      <c r="C110">
        <v>9822</v>
      </c>
      <c r="D110" t="s">
        <v>65</v>
      </c>
      <c r="E110" s="34">
        <v>58.3</v>
      </c>
      <c r="F110" s="34">
        <v>98.4</v>
      </c>
      <c r="G110" s="34">
        <f>F110-E110</f>
        <v>40.100000000000009</v>
      </c>
      <c r="H110">
        <f>IF(F110&gt;50,G110*0.2,G110*0.1)</f>
        <v>8.0200000000000014</v>
      </c>
      <c r="I110" t="s">
        <v>76</v>
      </c>
      <c r="J110" t="s">
        <v>73</v>
      </c>
    </row>
    <row r="111" spans="1:10" x14ac:dyDescent="0.3">
      <c r="A111" t="s">
        <v>89</v>
      </c>
      <c r="B111" s="31">
        <v>1086</v>
      </c>
      <c r="C111">
        <v>1109</v>
      </c>
      <c r="D111" t="s">
        <v>75</v>
      </c>
      <c r="E111" s="34">
        <v>3</v>
      </c>
      <c r="F111" s="34">
        <v>8</v>
      </c>
      <c r="G111" s="34">
        <f>F111-E111</f>
        <v>5</v>
      </c>
      <c r="H111">
        <f>IF(F111&gt;50,G111*0.2,G111*0.1)</f>
        <v>0.5</v>
      </c>
      <c r="I111" t="s">
        <v>76</v>
      </c>
      <c r="J111" t="s">
        <v>73</v>
      </c>
    </row>
    <row r="112" spans="1:10" x14ac:dyDescent="0.3">
      <c r="A112" t="s">
        <v>89</v>
      </c>
      <c r="B112" s="31">
        <v>1095</v>
      </c>
      <c r="C112">
        <v>2499</v>
      </c>
      <c r="D112" t="s">
        <v>71</v>
      </c>
      <c r="E112" s="34">
        <v>6.2</v>
      </c>
      <c r="F112" s="34">
        <v>9.1999999999999993</v>
      </c>
      <c r="G112" s="34">
        <f>F112-E112</f>
        <v>2.9999999999999991</v>
      </c>
      <c r="H112">
        <f>IF(F112&gt;50,G112*0.2,G112*0.1)</f>
        <v>0.29999999999999993</v>
      </c>
      <c r="I112" t="s">
        <v>76</v>
      </c>
      <c r="J112" t="s">
        <v>73</v>
      </c>
    </row>
    <row r="113" spans="1:10" x14ac:dyDescent="0.3">
      <c r="A113" t="s">
        <v>91</v>
      </c>
      <c r="B113" s="31">
        <v>1131</v>
      </c>
      <c r="C113">
        <v>9212</v>
      </c>
      <c r="D113" t="s">
        <v>79</v>
      </c>
      <c r="E113" s="34">
        <v>4</v>
      </c>
      <c r="F113" s="34">
        <v>7</v>
      </c>
      <c r="G113" s="34">
        <f>F113-E113</f>
        <v>3</v>
      </c>
      <c r="H113">
        <f>IF(F113&gt;50,G113*0.2,G113*0.1)</f>
        <v>0.30000000000000004</v>
      </c>
      <c r="I113" t="s">
        <v>76</v>
      </c>
      <c r="J113" t="s">
        <v>73</v>
      </c>
    </row>
    <row r="114" spans="1:10" x14ac:dyDescent="0.3">
      <c r="A114" t="s">
        <v>92</v>
      </c>
      <c r="B114" s="31">
        <v>1143</v>
      </c>
      <c r="C114">
        <v>9822</v>
      </c>
      <c r="D114" t="s">
        <v>65</v>
      </c>
      <c r="E114" s="34">
        <v>58.3</v>
      </c>
      <c r="F114" s="34">
        <v>98.4</v>
      </c>
      <c r="G114" s="34">
        <f>F114-E114</f>
        <v>40.100000000000009</v>
      </c>
      <c r="H114">
        <f>IF(F114&gt;50,G114*0.2,G114*0.1)</f>
        <v>8.0200000000000014</v>
      </c>
      <c r="I114" t="s">
        <v>76</v>
      </c>
      <c r="J114" t="s">
        <v>73</v>
      </c>
    </row>
    <row r="115" spans="1:10" x14ac:dyDescent="0.3">
      <c r="A115" t="s">
        <v>85</v>
      </c>
      <c r="B115" s="31">
        <v>1035</v>
      </c>
      <c r="C115">
        <v>2499</v>
      </c>
      <c r="D115" t="s">
        <v>71</v>
      </c>
      <c r="E115" s="34">
        <v>6.2</v>
      </c>
      <c r="F115" s="34">
        <v>9.1999999999999993</v>
      </c>
      <c r="G115" s="34">
        <f>F115-E115</f>
        <v>2.9999999999999991</v>
      </c>
      <c r="H115">
        <f>IF(F115&gt;50,G115*0.2,G115*0.1)</f>
        <v>0.29999999999999993</v>
      </c>
      <c r="I115" t="s">
        <v>76</v>
      </c>
      <c r="J115" t="s">
        <v>70</v>
      </c>
    </row>
    <row r="116" spans="1:10" x14ac:dyDescent="0.3">
      <c r="A116" t="s">
        <v>88</v>
      </c>
      <c r="B116" s="31">
        <v>1075</v>
      </c>
      <c r="C116">
        <v>1109</v>
      </c>
      <c r="D116" t="s">
        <v>75</v>
      </c>
      <c r="E116" s="34">
        <v>3</v>
      </c>
      <c r="F116" s="34">
        <v>8</v>
      </c>
      <c r="G116" s="34">
        <f>F116-E116</f>
        <v>5</v>
      </c>
      <c r="H116">
        <f>IF(F116&gt;50,G116*0.2,G116*0.1)</f>
        <v>0.5</v>
      </c>
      <c r="I116" t="s">
        <v>76</v>
      </c>
      <c r="J116" t="s">
        <v>70</v>
      </c>
    </row>
    <row r="117" spans="1:10" x14ac:dyDescent="0.3">
      <c r="A117" t="s">
        <v>90</v>
      </c>
      <c r="B117" s="31">
        <v>1111</v>
      </c>
      <c r="C117">
        <v>6622</v>
      </c>
      <c r="D117" t="s">
        <v>86</v>
      </c>
      <c r="E117" s="34">
        <v>42</v>
      </c>
      <c r="F117" s="34">
        <v>77</v>
      </c>
      <c r="G117" s="34">
        <f>F117-E117</f>
        <v>35</v>
      </c>
      <c r="H117">
        <f>IF(F117&gt;50,G117*0.2,G117*0.1)</f>
        <v>7</v>
      </c>
      <c r="I117" t="s">
        <v>76</v>
      </c>
      <c r="J117" t="s">
        <v>70</v>
      </c>
    </row>
    <row r="118" spans="1:10" x14ac:dyDescent="0.3">
      <c r="A118" t="s">
        <v>91</v>
      </c>
      <c r="B118" s="31">
        <v>1130</v>
      </c>
      <c r="C118">
        <v>4421</v>
      </c>
      <c r="D118" t="s">
        <v>78</v>
      </c>
      <c r="E118" s="34">
        <v>45</v>
      </c>
      <c r="F118" s="34">
        <v>87</v>
      </c>
      <c r="G118" s="34">
        <f>F118-E118</f>
        <v>42</v>
      </c>
      <c r="H118">
        <f>IF(F118&gt;50,G118*0.2,G118*0.1)</f>
        <v>8.4</v>
      </c>
      <c r="I118" t="s">
        <v>76</v>
      </c>
      <c r="J118" t="s">
        <v>70</v>
      </c>
    </row>
    <row r="119" spans="1:10" x14ac:dyDescent="0.3">
      <c r="A119" t="s">
        <v>91</v>
      </c>
      <c r="B119" s="31">
        <v>1132</v>
      </c>
      <c r="C119">
        <v>9212</v>
      </c>
      <c r="D119" t="s">
        <v>79</v>
      </c>
      <c r="E119" s="34">
        <v>4</v>
      </c>
      <c r="F119" s="34">
        <v>7</v>
      </c>
      <c r="G119" s="34">
        <f>F119-E119</f>
        <v>3</v>
      </c>
      <c r="H119">
        <f>IF(F119&gt;50,G119*0.2,G119*0.1)</f>
        <v>0.30000000000000004</v>
      </c>
      <c r="I119" t="s">
        <v>76</v>
      </c>
      <c r="J119" t="s">
        <v>70</v>
      </c>
    </row>
    <row r="120" spans="1:10" x14ac:dyDescent="0.3">
      <c r="A120" t="s">
        <v>92</v>
      </c>
      <c r="B120" s="31">
        <v>1144</v>
      </c>
      <c r="C120">
        <v>2242</v>
      </c>
      <c r="D120" t="s">
        <v>81</v>
      </c>
      <c r="E120" s="34">
        <v>60</v>
      </c>
      <c r="F120" s="34">
        <v>124</v>
      </c>
      <c r="G120" s="34">
        <f>F120-E120</f>
        <v>64</v>
      </c>
      <c r="H120">
        <f>IF(F120&gt;50,G120*0.2,G120*0.1)</f>
        <v>12.8</v>
      </c>
      <c r="I120" t="s">
        <v>76</v>
      </c>
      <c r="J120" t="s">
        <v>70</v>
      </c>
    </row>
    <row r="121" spans="1:10" x14ac:dyDescent="0.3">
      <c r="A121" t="s">
        <v>64</v>
      </c>
      <c r="B121" s="31">
        <v>1013</v>
      </c>
      <c r="C121">
        <v>9212</v>
      </c>
      <c r="D121" t="s">
        <v>79</v>
      </c>
      <c r="E121" s="34">
        <v>4</v>
      </c>
      <c r="F121" s="34">
        <v>7</v>
      </c>
      <c r="G121" s="34">
        <f>F121-E121</f>
        <v>3</v>
      </c>
      <c r="H121">
        <f>IF(F121&gt;50,G121*0.2,G121*0.1)</f>
        <v>0.30000000000000004</v>
      </c>
      <c r="I121" t="s">
        <v>76</v>
      </c>
      <c r="J121" t="s">
        <v>77</v>
      </c>
    </row>
    <row r="122" spans="1:10" x14ac:dyDescent="0.3">
      <c r="A122" t="s">
        <v>64</v>
      </c>
      <c r="B122" s="31">
        <v>1007</v>
      </c>
      <c r="C122">
        <v>1109</v>
      </c>
      <c r="D122" t="s">
        <v>75</v>
      </c>
      <c r="E122" s="34">
        <v>3</v>
      </c>
      <c r="F122" s="34">
        <v>8</v>
      </c>
      <c r="G122" s="34">
        <f>F122-E122</f>
        <v>5</v>
      </c>
      <c r="H122">
        <f>IF(F122&gt;50,G122*0.2,G122*0.1)</f>
        <v>0.5</v>
      </c>
      <c r="I122" t="s">
        <v>76</v>
      </c>
      <c r="J122" t="s">
        <v>67</v>
      </c>
    </row>
    <row r="123" spans="1:10" x14ac:dyDescent="0.3">
      <c r="A123" t="s">
        <v>80</v>
      </c>
      <c r="B123" s="31">
        <v>1023</v>
      </c>
      <c r="C123">
        <v>1109</v>
      </c>
      <c r="D123" t="s">
        <v>75</v>
      </c>
      <c r="E123" s="34">
        <v>3</v>
      </c>
      <c r="F123" s="34">
        <v>8</v>
      </c>
      <c r="G123" s="34">
        <f>F123-E123</f>
        <v>5</v>
      </c>
      <c r="H123">
        <f>IF(F123&gt;50,G123*0.2,G123*0.1)</f>
        <v>0.5</v>
      </c>
      <c r="I123" t="s">
        <v>76</v>
      </c>
      <c r="J123" t="s">
        <v>67</v>
      </c>
    </row>
    <row r="124" spans="1:10" x14ac:dyDescent="0.3">
      <c r="A124" t="s">
        <v>80</v>
      </c>
      <c r="B124" s="31">
        <v>1026</v>
      </c>
      <c r="C124">
        <v>6119</v>
      </c>
      <c r="D124" t="s">
        <v>84</v>
      </c>
      <c r="E124" s="34">
        <v>9</v>
      </c>
      <c r="F124" s="34">
        <v>14</v>
      </c>
      <c r="G124" s="34">
        <f>F124-E124</f>
        <v>5</v>
      </c>
      <c r="H124">
        <f>IF(F124&gt;50,G124*0.2,G124*0.1)</f>
        <v>0.5</v>
      </c>
      <c r="I124" t="s">
        <v>76</v>
      </c>
      <c r="J124" t="s">
        <v>67</v>
      </c>
    </row>
    <row r="125" spans="1:10" x14ac:dyDescent="0.3">
      <c r="A125" t="s">
        <v>90</v>
      </c>
      <c r="B125" s="31">
        <v>1107</v>
      </c>
      <c r="C125">
        <v>1109</v>
      </c>
      <c r="D125" t="s">
        <v>75</v>
      </c>
      <c r="E125" s="34">
        <v>3</v>
      </c>
      <c r="F125" s="34">
        <v>8</v>
      </c>
      <c r="G125" s="34">
        <f>F125-E125</f>
        <v>5</v>
      </c>
      <c r="H125">
        <f>IF(F125&gt;50,G125*0.2,G125*0.1)</f>
        <v>0.5</v>
      </c>
      <c r="I125" t="s">
        <v>76</v>
      </c>
      <c r="J125" t="s">
        <v>67</v>
      </c>
    </row>
    <row r="126" spans="1:10" x14ac:dyDescent="0.3">
      <c r="A126" t="s">
        <v>90</v>
      </c>
      <c r="B126" s="31">
        <v>1117</v>
      </c>
      <c r="C126">
        <v>8722</v>
      </c>
      <c r="D126" t="s">
        <v>74</v>
      </c>
      <c r="E126" s="34">
        <v>344</v>
      </c>
      <c r="F126" s="34">
        <v>502</v>
      </c>
      <c r="G126" s="34">
        <f>F126-E126</f>
        <v>158</v>
      </c>
      <c r="H126">
        <f>IF(F126&gt;50,G126*0.2,G126*0.1)</f>
        <v>31.6</v>
      </c>
      <c r="I126" t="s">
        <v>76</v>
      </c>
      <c r="J126" t="s">
        <v>67</v>
      </c>
    </row>
    <row r="127" spans="1:10" x14ac:dyDescent="0.3">
      <c r="A127" t="s">
        <v>92</v>
      </c>
      <c r="B127" s="31">
        <v>1145</v>
      </c>
      <c r="C127">
        <v>4421</v>
      </c>
      <c r="D127" t="s">
        <v>78</v>
      </c>
      <c r="E127" s="34">
        <v>45</v>
      </c>
      <c r="F127" s="34">
        <v>87</v>
      </c>
      <c r="G127" s="34">
        <f>F127-E127</f>
        <v>42</v>
      </c>
      <c r="H127">
        <f>IF(F127&gt;50,G127*0.2,G127*0.1)</f>
        <v>8.4</v>
      </c>
      <c r="I127" t="s">
        <v>76</v>
      </c>
      <c r="J127" t="s">
        <v>67</v>
      </c>
    </row>
    <row r="128" spans="1:10" x14ac:dyDescent="0.3">
      <c r="A128" t="s">
        <v>80</v>
      </c>
      <c r="B128" s="31">
        <v>1025</v>
      </c>
      <c r="C128">
        <v>2877</v>
      </c>
      <c r="D128" t="s">
        <v>68</v>
      </c>
      <c r="E128" s="34">
        <v>11.4</v>
      </c>
      <c r="F128" s="34">
        <v>16.3</v>
      </c>
      <c r="G128" s="34">
        <f>F128-E128</f>
        <v>4.9000000000000004</v>
      </c>
      <c r="H128">
        <f>IF(F128&gt;50,G128*0.2,G128*0.1)</f>
        <v>0.49000000000000005</v>
      </c>
      <c r="I128" t="s">
        <v>76</v>
      </c>
      <c r="J128" t="s">
        <v>82</v>
      </c>
    </row>
    <row r="129" spans="1:10" x14ac:dyDescent="0.3">
      <c r="A129" t="s">
        <v>89</v>
      </c>
      <c r="B129" s="31">
        <v>1091</v>
      </c>
      <c r="C129">
        <v>2877</v>
      </c>
      <c r="D129" t="s">
        <v>68</v>
      </c>
      <c r="E129" s="34">
        <v>11.4</v>
      </c>
      <c r="F129" s="34">
        <v>16.3</v>
      </c>
      <c r="G129" s="34">
        <f>F129-E129</f>
        <v>4.9000000000000004</v>
      </c>
      <c r="H129">
        <f>IF(F129&gt;50,G129*0.2,G129*0.1)</f>
        <v>0.49000000000000005</v>
      </c>
      <c r="I129" t="s">
        <v>76</v>
      </c>
      <c r="J129" t="s">
        <v>82</v>
      </c>
    </row>
    <row r="130" spans="1:10" x14ac:dyDescent="0.3">
      <c r="A130" t="s">
        <v>89</v>
      </c>
      <c r="B130" s="31">
        <v>1097</v>
      </c>
      <c r="C130">
        <v>9212</v>
      </c>
      <c r="D130" t="s">
        <v>79</v>
      </c>
      <c r="E130" s="34">
        <v>4</v>
      </c>
      <c r="F130" s="34">
        <v>7</v>
      </c>
      <c r="G130" s="34">
        <f>F130-E130</f>
        <v>3</v>
      </c>
      <c r="H130">
        <f>IF(F130&gt;50,G130*0.2,G130*0.1)</f>
        <v>0.30000000000000004</v>
      </c>
      <c r="I130" t="s">
        <v>76</v>
      </c>
      <c r="J130" t="s">
        <v>82</v>
      </c>
    </row>
    <row r="131" spans="1:10" x14ac:dyDescent="0.3">
      <c r="A131" t="s">
        <v>90</v>
      </c>
      <c r="B131" s="31">
        <v>1110</v>
      </c>
      <c r="C131">
        <v>8722</v>
      </c>
      <c r="D131" t="s">
        <v>74</v>
      </c>
      <c r="E131" s="34">
        <v>344</v>
      </c>
      <c r="F131" s="34">
        <v>502</v>
      </c>
      <c r="G131" s="34">
        <f>F131-E131</f>
        <v>158</v>
      </c>
      <c r="H131">
        <f>IF(F131&gt;50,G131*0.2,G131*0.1)</f>
        <v>31.6</v>
      </c>
      <c r="I131" t="s">
        <v>76</v>
      </c>
      <c r="J131" t="s">
        <v>82</v>
      </c>
    </row>
    <row r="132" spans="1:10" x14ac:dyDescent="0.3">
      <c r="A132" t="s">
        <v>91</v>
      </c>
      <c r="B132" s="31">
        <v>1129</v>
      </c>
      <c r="C132">
        <v>9822</v>
      </c>
      <c r="D132" t="s">
        <v>65</v>
      </c>
      <c r="E132" s="34">
        <v>58.3</v>
      </c>
      <c r="F132" s="34">
        <v>98.4</v>
      </c>
      <c r="G132" s="34">
        <f>F132-E132</f>
        <v>40.100000000000009</v>
      </c>
      <c r="H132">
        <f>IF(F132&gt;50,G132*0.2,G132*0.1)</f>
        <v>8.0200000000000014</v>
      </c>
      <c r="I132" t="s">
        <v>76</v>
      </c>
      <c r="J132" t="s">
        <v>82</v>
      </c>
    </row>
    <row r="133" spans="1:10" x14ac:dyDescent="0.3">
      <c r="A133" t="s">
        <v>92</v>
      </c>
      <c r="B133" s="31">
        <v>1146</v>
      </c>
      <c r="C133">
        <v>8722</v>
      </c>
      <c r="D133" t="s">
        <v>74</v>
      </c>
      <c r="E133" s="34">
        <v>344</v>
      </c>
      <c r="F133" s="34">
        <v>502</v>
      </c>
      <c r="G133" s="34">
        <f>F133-E133</f>
        <v>158</v>
      </c>
      <c r="H133">
        <f>IF(F133&gt;50,G133*0.2,G133*0.1)</f>
        <v>31.6</v>
      </c>
      <c r="I133" t="s">
        <v>76</v>
      </c>
      <c r="J133" t="s">
        <v>82</v>
      </c>
    </row>
    <row r="134" spans="1:10" x14ac:dyDescent="0.3">
      <c r="A134" t="s">
        <v>94</v>
      </c>
      <c r="B134" s="31">
        <v>1160</v>
      </c>
      <c r="C134">
        <v>9822</v>
      </c>
      <c r="D134" t="s">
        <v>65</v>
      </c>
      <c r="E134" s="34">
        <v>58.3</v>
      </c>
      <c r="F134" s="34">
        <v>98.4</v>
      </c>
      <c r="G134" s="34">
        <f>F134-E134</f>
        <v>40.100000000000009</v>
      </c>
      <c r="H134">
        <f>IF(F134&gt;50,G134*0.2,G134*0.1)</f>
        <v>8.0200000000000014</v>
      </c>
      <c r="I134" t="s">
        <v>76</v>
      </c>
      <c r="J134" t="s">
        <v>82</v>
      </c>
    </row>
    <row r="135" spans="1:10" x14ac:dyDescent="0.3">
      <c r="A135" t="s">
        <v>64</v>
      </c>
      <c r="B135" s="31">
        <v>1011</v>
      </c>
      <c r="C135">
        <v>2877</v>
      </c>
      <c r="D135" t="s">
        <v>68</v>
      </c>
      <c r="E135" s="34">
        <v>11.4</v>
      </c>
      <c r="F135" s="34">
        <v>16.3</v>
      </c>
      <c r="G135" s="34">
        <f>F135-E135</f>
        <v>4.9000000000000004</v>
      </c>
      <c r="H135">
        <f>IF(F135&gt;50,G135*0.2,G135*0.1)</f>
        <v>0.49000000000000005</v>
      </c>
      <c r="I135" t="s">
        <v>69</v>
      </c>
      <c r="J135" t="s">
        <v>73</v>
      </c>
    </row>
    <row r="136" spans="1:10" x14ac:dyDescent="0.3">
      <c r="A136" t="s">
        <v>80</v>
      </c>
      <c r="B136" s="31">
        <v>1029</v>
      </c>
      <c r="C136">
        <v>2499</v>
      </c>
      <c r="D136" t="s">
        <v>71</v>
      </c>
      <c r="E136" s="34">
        <v>6.2</v>
      </c>
      <c r="F136" s="34">
        <v>9.1999999999999993</v>
      </c>
      <c r="G136" s="34">
        <f>F136-E136</f>
        <v>2.9999999999999991</v>
      </c>
      <c r="H136">
        <f>IF(F136&gt;50,G136*0.2,G136*0.1)</f>
        <v>0.29999999999999993</v>
      </c>
      <c r="I136" t="s">
        <v>69</v>
      </c>
      <c r="J136" t="s">
        <v>73</v>
      </c>
    </row>
    <row r="137" spans="1:10" x14ac:dyDescent="0.3">
      <c r="A137" t="s">
        <v>85</v>
      </c>
      <c r="B137" s="31">
        <v>1040</v>
      </c>
      <c r="C137">
        <v>1109</v>
      </c>
      <c r="D137" t="s">
        <v>75</v>
      </c>
      <c r="E137" s="34">
        <v>3</v>
      </c>
      <c r="F137" s="34">
        <v>8</v>
      </c>
      <c r="G137" s="34">
        <f>F137-E137</f>
        <v>5</v>
      </c>
      <c r="H137">
        <f>IF(F137&gt;50,G137*0.2,G137*0.1)</f>
        <v>0.5</v>
      </c>
      <c r="I137" t="s">
        <v>69</v>
      </c>
      <c r="J137" t="s">
        <v>73</v>
      </c>
    </row>
    <row r="138" spans="1:10" x14ac:dyDescent="0.3">
      <c r="A138" t="s">
        <v>88</v>
      </c>
      <c r="B138" s="31">
        <v>1076</v>
      </c>
      <c r="C138">
        <v>1109</v>
      </c>
      <c r="D138" t="s">
        <v>75</v>
      </c>
      <c r="E138" s="34">
        <v>3</v>
      </c>
      <c r="F138" s="34">
        <v>8</v>
      </c>
      <c r="G138" s="34">
        <f>F138-E138</f>
        <v>5</v>
      </c>
      <c r="H138">
        <f>IF(F138&gt;50,G138*0.2,G138*0.1)</f>
        <v>0.5</v>
      </c>
      <c r="I138" t="s">
        <v>69</v>
      </c>
      <c r="J138" t="s">
        <v>73</v>
      </c>
    </row>
    <row r="139" spans="1:10" x14ac:dyDescent="0.3">
      <c r="A139" t="s">
        <v>89</v>
      </c>
      <c r="B139" s="31">
        <v>1093</v>
      </c>
      <c r="C139">
        <v>6119</v>
      </c>
      <c r="D139" t="s">
        <v>84</v>
      </c>
      <c r="E139" s="34">
        <v>9</v>
      </c>
      <c r="F139" s="34">
        <v>14</v>
      </c>
      <c r="G139" s="34">
        <f>F139-E139</f>
        <v>5</v>
      </c>
      <c r="H139">
        <f>IF(F139&gt;50,G139*0.2,G139*0.1)</f>
        <v>0.5</v>
      </c>
      <c r="I139" t="s">
        <v>69</v>
      </c>
      <c r="J139" t="s">
        <v>73</v>
      </c>
    </row>
    <row r="140" spans="1:10" x14ac:dyDescent="0.3">
      <c r="A140" t="s">
        <v>90</v>
      </c>
      <c r="B140" s="31">
        <v>1103</v>
      </c>
      <c r="C140">
        <v>2877</v>
      </c>
      <c r="D140" t="s">
        <v>68</v>
      </c>
      <c r="E140" s="34">
        <v>11.4</v>
      </c>
      <c r="F140" s="34">
        <v>16.3</v>
      </c>
      <c r="G140" s="34">
        <f>F140-E140</f>
        <v>4.9000000000000004</v>
      </c>
      <c r="H140">
        <f>IF(F140&gt;50,G140*0.2,G140*0.1)</f>
        <v>0.49000000000000005</v>
      </c>
      <c r="I140" t="s">
        <v>69</v>
      </c>
      <c r="J140" t="s">
        <v>73</v>
      </c>
    </row>
    <row r="141" spans="1:10" x14ac:dyDescent="0.3">
      <c r="A141" t="s">
        <v>90</v>
      </c>
      <c r="B141" s="31">
        <v>1105</v>
      </c>
      <c r="C141">
        <v>2499</v>
      </c>
      <c r="D141" t="s">
        <v>71</v>
      </c>
      <c r="E141" s="34">
        <v>6.2</v>
      </c>
      <c r="F141" s="34">
        <v>9.1999999999999993</v>
      </c>
      <c r="G141" s="34">
        <f>F141-E141</f>
        <v>2.9999999999999991</v>
      </c>
      <c r="H141">
        <f>IF(F141&gt;50,G141*0.2,G141*0.1)</f>
        <v>0.29999999999999993</v>
      </c>
      <c r="I141" t="s">
        <v>69</v>
      </c>
      <c r="J141" t="s">
        <v>73</v>
      </c>
    </row>
    <row r="142" spans="1:10" x14ac:dyDescent="0.3">
      <c r="A142" t="s">
        <v>90</v>
      </c>
      <c r="B142" s="31">
        <v>1114</v>
      </c>
      <c r="C142">
        <v>2242</v>
      </c>
      <c r="D142" t="s">
        <v>81</v>
      </c>
      <c r="E142" s="34">
        <v>60</v>
      </c>
      <c r="F142" s="34">
        <v>124</v>
      </c>
      <c r="G142" s="34">
        <f>F142-E142</f>
        <v>64</v>
      </c>
      <c r="H142">
        <f>IF(F142&gt;50,G142*0.2,G142*0.1)</f>
        <v>12.8</v>
      </c>
      <c r="I142" t="s">
        <v>69</v>
      </c>
      <c r="J142" t="s">
        <v>73</v>
      </c>
    </row>
    <row r="143" spans="1:10" x14ac:dyDescent="0.3">
      <c r="A143" t="s">
        <v>91</v>
      </c>
      <c r="B143" s="31">
        <v>1141</v>
      </c>
      <c r="C143">
        <v>9212</v>
      </c>
      <c r="D143" t="s">
        <v>79</v>
      </c>
      <c r="E143" s="34">
        <v>4</v>
      </c>
      <c r="F143" s="34">
        <v>7</v>
      </c>
      <c r="G143" s="34">
        <f>F143-E143</f>
        <v>3</v>
      </c>
      <c r="H143">
        <f>IF(F143&gt;50,G143*0.2,G143*0.1)</f>
        <v>0.30000000000000004</v>
      </c>
      <c r="I143" t="s">
        <v>69</v>
      </c>
      <c r="J143" t="s">
        <v>73</v>
      </c>
    </row>
    <row r="144" spans="1:10" x14ac:dyDescent="0.3">
      <c r="A144" t="s">
        <v>64</v>
      </c>
      <c r="B144" s="31">
        <v>1002</v>
      </c>
      <c r="C144">
        <v>2877</v>
      </c>
      <c r="D144" t="s">
        <v>68</v>
      </c>
      <c r="E144" s="34">
        <v>11.4</v>
      </c>
      <c r="F144" s="34">
        <v>16.3</v>
      </c>
      <c r="G144" s="34">
        <f>F144-E144</f>
        <v>4.9000000000000004</v>
      </c>
      <c r="H144">
        <f>IF(F144&gt;50,G144*0.2,G144*0.1)</f>
        <v>0.49000000000000005</v>
      </c>
      <c r="I144" t="s">
        <v>69</v>
      </c>
      <c r="J144" t="s">
        <v>70</v>
      </c>
    </row>
    <row r="145" spans="1:10" x14ac:dyDescent="0.3">
      <c r="A145" t="s">
        <v>80</v>
      </c>
      <c r="B145" s="31">
        <v>1031</v>
      </c>
      <c r="C145">
        <v>1109</v>
      </c>
      <c r="D145" t="s">
        <v>75</v>
      </c>
      <c r="E145" s="34">
        <v>3</v>
      </c>
      <c r="F145" s="34">
        <v>8</v>
      </c>
      <c r="G145" s="34">
        <f>F145-E145</f>
        <v>5</v>
      </c>
      <c r="H145">
        <f>IF(F145&gt;50,G145*0.2,G145*0.1)</f>
        <v>0.5</v>
      </c>
      <c r="I145" t="s">
        <v>69</v>
      </c>
      <c r="J145" t="s">
        <v>70</v>
      </c>
    </row>
    <row r="146" spans="1:10" x14ac:dyDescent="0.3">
      <c r="A146" t="s">
        <v>80</v>
      </c>
      <c r="B146" s="31">
        <v>1033</v>
      </c>
      <c r="C146">
        <v>9822</v>
      </c>
      <c r="D146" t="s">
        <v>65</v>
      </c>
      <c r="E146" s="34">
        <v>58.3</v>
      </c>
      <c r="F146" s="34">
        <v>98.4</v>
      </c>
      <c r="G146" s="34">
        <f>F146-E146</f>
        <v>40.100000000000009</v>
      </c>
      <c r="H146">
        <f>IF(F146&gt;50,G146*0.2,G146*0.1)</f>
        <v>8.0200000000000014</v>
      </c>
      <c r="I146" t="s">
        <v>69</v>
      </c>
      <c r="J146" t="s">
        <v>70</v>
      </c>
    </row>
    <row r="147" spans="1:10" x14ac:dyDescent="0.3">
      <c r="A147" t="s">
        <v>85</v>
      </c>
      <c r="B147" s="31">
        <v>1039</v>
      </c>
      <c r="C147">
        <v>2877</v>
      </c>
      <c r="D147" t="s">
        <v>68</v>
      </c>
      <c r="E147" s="34">
        <v>11.4</v>
      </c>
      <c r="F147" s="34">
        <v>16.3</v>
      </c>
      <c r="G147" s="34">
        <f>F147-E147</f>
        <v>4.9000000000000004</v>
      </c>
      <c r="H147">
        <f>IF(F147&gt;50,G147*0.2,G147*0.1)</f>
        <v>0.49000000000000005</v>
      </c>
      <c r="I147" t="s">
        <v>69</v>
      </c>
      <c r="J147" t="s">
        <v>70</v>
      </c>
    </row>
    <row r="148" spans="1:10" x14ac:dyDescent="0.3">
      <c r="A148" t="s">
        <v>87</v>
      </c>
      <c r="B148" s="31">
        <v>1057</v>
      </c>
      <c r="C148">
        <v>2499</v>
      </c>
      <c r="D148" t="s">
        <v>71</v>
      </c>
      <c r="E148" s="34">
        <v>6.2</v>
      </c>
      <c r="F148" s="34">
        <v>9.1999999999999993</v>
      </c>
      <c r="G148" s="34">
        <f>F148-E148</f>
        <v>2.9999999999999991</v>
      </c>
      <c r="H148">
        <f>IF(F148&gt;50,G148*0.2,G148*0.1)</f>
        <v>0.29999999999999993</v>
      </c>
      <c r="I148" t="s">
        <v>69</v>
      </c>
      <c r="J148" t="s">
        <v>70</v>
      </c>
    </row>
    <row r="149" spans="1:10" x14ac:dyDescent="0.3">
      <c r="A149" t="s">
        <v>88</v>
      </c>
      <c r="B149" s="31">
        <v>1068</v>
      </c>
      <c r="C149">
        <v>6119</v>
      </c>
      <c r="D149" t="s">
        <v>84</v>
      </c>
      <c r="E149" s="34">
        <v>9</v>
      </c>
      <c r="F149" s="34">
        <v>14</v>
      </c>
      <c r="G149" s="34">
        <f>F149-E149</f>
        <v>5</v>
      </c>
      <c r="H149">
        <f>IF(F149&gt;50,G149*0.2,G149*0.1)</f>
        <v>0.5</v>
      </c>
      <c r="I149" t="s">
        <v>69</v>
      </c>
      <c r="J149" t="s">
        <v>70</v>
      </c>
    </row>
    <row r="150" spans="1:10" x14ac:dyDescent="0.3">
      <c r="A150" t="s">
        <v>90</v>
      </c>
      <c r="B150" s="31">
        <v>1106</v>
      </c>
      <c r="C150">
        <v>9822</v>
      </c>
      <c r="D150" t="s">
        <v>65</v>
      </c>
      <c r="E150" s="34">
        <v>58.3</v>
      </c>
      <c r="F150" s="34">
        <v>98.4</v>
      </c>
      <c r="G150" s="34">
        <f>F150-E150</f>
        <v>40.100000000000009</v>
      </c>
      <c r="H150">
        <f>IF(F150&gt;50,G150*0.2,G150*0.1)</f>
        <v>8.0200000000000014</v>
      </c>
      <c r="I150" t="s">
        <v>69</v>
      </c>
      <c r="J150" t="s">
        <v>70</v>
      </c>
    </row>
    <row r="151" spans="1:10" x14ac:dyDescent="0.3">
      <c r="A151" t="s">
        <v>90</v>
      </c>
      <c r="B151" s="31">
        <v>1109</v>
      </c>
      <c r="C151">
        <v>8722</v>
      </c>
      <c r="D151" t="s">
        <v>74</v>
      </c>
      <c r="E151" s="34">
        <v>344</v>
      </c>
      <c r="F151" s="34">
        <v>502</v>
      </c>
      <c r="G151" s="34">
        <f>F151-E151</f>
        <v>158</v>
      </c>
      <c r="H151">
        <f>IF(F151&gt;50,G151*0.2,G151*0.1)</f>
        <v>31.6</v>
      </c>
      <c r="I151" t="s">
        <v>69</v>
      </c>
      <c r="J151" t="s">
        <v>70</v>
      </c>
    </row>
    <row r="152" spans="1:10" x14ac:dyDescent="0.3">
      <c r="A152" t="s">
        <v>90</v>
      </c>
      <c r="B152" s="31">
        <v>1118</v>
      </c>
      <c r="C152">
        <v>9822</v>
      </c>
      <c r="D152" t="s">
        <v>65</v>
      </c>
      <c r="E152" s="34">
        <v>58.3</v>
      </c>
      <c r="F152" s="34">
        <v>98.4</v>
      </c>
      <c r="G152" s="34">
        <f>F152-E152</f>
        <v>40.100000000000009</v>
      </c>
      <c r="H152">
        <f>IF(F152&gt;50,G152*0.2,G152*0.1)</f>
        <v>8.0200000000000014</v>
      </c>
      <c r="I152" t="s">
        <v>69</v>
      </c>
      <c r="J152" t="s">
        <v>70</v>
      </c>
    </row>
    <row r="153" spans="1:10" x14ac:dyDescent="0.3">
      <c r="A153" t="s">
        <v>91</v>
      </c>
      <c r="B153" s="31">
        <v>1128</v>
      </c>
      <c r="C153">
        <v>6622</v>
      </c>
      <c r="D153" t="s">
        <v>86</v>
      </c>
      <c r="E153" s="34">
        <v>42</v>
      </c>
      <c r="F153" s="34">
        <v>77</v>
      </c>
      <c r="G153" s="34">
        <f>F153-E153</f>
        <v>35</v>
      </c>
      <c r="H153">
        <f>IF(F153&gt;50,G153*0.2,G153*0.1)</f>
        <v>7</v>
      </c>
      <c r="I153" t="s">
        <v>69</v>
      </c>
      <c r="J153" t="s">
        <v>70</v>
      </c>
    </row>
    <row r="154" spans="1:10" x14ac:dyDescent="0.3">
      <c r="A154" t="s">
        <v>91</v>
      </c>
      <c r="B154" s="31">
        <v>1137</v>
      </c>
      <c r="C154">
        <v>9822</v>
      </c>
      <c r="D154" t="s">
        <v>65</v>
      </c>
      <c r="E154" s="34">
        <v>58.3</v>
      </c>
      <c r="F154" s="34">
        <v>98.4</v>
      </c>
      <c r="G154" s="34">
        <f>F154-E154</f>
        <v>40.100000000000009</v>
      </c>
      <c r="H154">
        <f>IF(F154&gt;50,G154*0.2,G154*0.1)</f>
        <v>8.0200000000000014</v>
      </c>
      <c r="I154" t="s">
        <v>69</v>
      </c>
      <c r="J154" t="s">
        <v>70</v>
      </c>
    </row>
    <row r="155" spans="1:10" x14ac:dyDescent="0.3">
      <c r="A155" t="s">
        <v>93</v>
      </c>
      <c r="B155" s="31">
        <v>1151</v>
      </c>
      <c r="C155">
        <v>2242</v>
      </c>
      <c r="D155" t="s">
        <v>81</v>
      </c>
      <c r="E155" s="34">
        <v>60</v>
      </c>
      <c r="F155" s="34">
        <v>124</v>
      </c>
      <c r="G155" s="34">
        <f>F155-E155</f>
        <v>64</v>
      </c>
      <c r="H155">
        <f>IF(F155&gt;50,G155*0.2,G155*0.1)</f>
        <v>12.8</v>
      </c>
      <c r="I155" t="s">
        <v>69</v>
      </c>
      <c r="J155" t="s">
        <v>70</v>
      </c>
    </row>
    <row r="156" spans="1:10" x14ac:dyDescent="0.3">
      <c r="A156" t="s">
        <v>94</v>
      </c>
      <c r="B156" s="31">
        <v>1161</v>
      </c>
      <c r="C156">
        <v>4421</v>
      </c>
      <c r="D156" t="s">
        <v>78</v>
      </c>
      <c r="E156" s="34">
        <v>45</v>
      </c>
      <c r="F156" s="34">
        <v>87</v>
      </c>
      <c r="G156" s="34">
        <f>F156-E156</f>
        <v>42</v>
      </c>
      <c r="H156">
        <f>IF(F156&gt;50,G156*0.2,G156*0.1)</f>
        <v>8.4</v>
      </c>
      <c r="I156" t="s">
        <v>69</v>
      </c>
      <c r="J156" t="s">
        <v>70</v>
      </c>
    </row>
    <row r="157" spans="1:10" x14ac:dyDescent="0.3">
      <c r="A157" t="s">
        <v>64</v>
      </c>
      <c r="B157" s="31">
        <v>1010</v>
      </c>
      <c r="C157">
        <v>2877</v>
      </c>
      <c r="D157" t="s">
        <v>68</v>
      </c>
      <c r="E157" s="34">
        <v>11.4</v>
      </c>
      <c r="F157" s="34">
        <v>16.3</v>
      </c>
      <c r="G157" s="34">
        <f>F157-E157</f>
        <v>4.9000000000000004</v>
      </c>
      <c r="H157">
        <f>IF(F157&gt;50,G157*0.2,G157*0.1)</f>
        <v>0.49000000000000005</v>
      </c>
      <c r="I157" t="s">
        <v>69</v>
      </c>
      <c r="J157" t="s">
        <v>77</v>
      </c>
    </row>
    <row r="158" spans="1:10" x14ac:dyDescent="0.3">
      <c r="A158" t="s">
        <v>80</v>
      </c>
      <c r="B158" s="31">
        <v>1021</v>
      </c>
      <c r="C158">
        <v>1109</v>
      </c>
      <c r="D158" t="s">
        <v>75</v>
      </c>
      <c r="E158" s="34">
        <v>3</v>
      </c>
      <c r="F158" s="34">
        <v>8</v>
      </c>
      <c r="G158" s="34">
        <f>F158-E158</f>
        <v>5</v>
      </c>
      <c r="H158">
        <f>IF(F158&gt;50,G158*0.2,G158*0.1)</f>
        <v>0.5</v>
      </c>
      <c r="I158" t="s">
        <v>69</v>
      </c>
      <c r="J158" t="s">
        <v>77</v>
      </c>
    </row>
    <row r="159" spans="1:10" x14ac:dyDescent="0.3">
      <c r="A159" t="s">
        <v>80</v>
      </c>
      <c r="B159" s="31">
        <v>1034</v>
      </c>
      <c r="C159">
        <v>2877</v>
      </c>
      <c r="D159" t="s">
        <v>68</v>
      </c>
      <c r="E159" s="34">
        <v>11.4</v>
      </c>
      <c r="F159" s="34">
        <v>16.3</v>
      </c>
      <c r="G159" s="34">
        <f>F159-E159</f>
        <v>4.9000000000000004</v>
      </c>
      <c r="H159">
        <f>IF(F159&gt;50,G159*0.2,G159*0.1)</f>
        <v>0.49000000000000005</v>
      </c>
      <c r="I159" t="s">
        <v>69</v>
      </c>
      <c r="J159" t="s">
        <v>77</v>
      </c>
    </row>
    <row r="160" spans="1:10" x14ac:dyDescent="0.3">
      <c r="A160" t="s">
        <v>80</v>
      </c>
      <c r="B160" s="31">
        <v>1017</v>
      </c>
      <c r="C160">
        <v>2242</v>
      </c>
      <c r="D160" t="s">
        <v>81</v>
      </c>
      <c r="E160" s="34">
        <v>60</v>
      </c>
      <c r="F160" s="34">
        <v>124</v>
      </c>
      <c r="G160" s="34">
        <f>F160-E160</f>
        <v>64</v>
      </c>
      <c r="H160">
        <f>IF(F160&gt;50,G160*0.2,G160*0.1)</f>
        <v>12.8</v>
      </c>
      <c r="I160" t="s">
        <v>69</v>
      </c>
      <c r="J160" t="s">
        <v>67</v>
      </c>
    </row>
    <row r="161" spans="1:10" x14ac:dyDescent="0.3">
      <c r="A161" t="s">
        <v>89</v>
      </c>
      <c r="B161" s="31">
        <v>1079</v>
      </c>
      <c r="C161">
        <v>2877</v>
      </c>
      <c r="D161" t="s">
        <v>68</v>
      </c>
      <c r="E161" s="34">
        <v>11.4</v>
      </c>
      <c r="F161" s="34">
        <v>16.3</v>
      </c>
      <c r="G161" s="34">
        <f>F161-E161</f>
        <v>4.9000000000000004</v>
      </c>
      <c r="H161">
        <f>IF(F161&gt;50,G161*0.2,G161*0.1)</f>
        <v>0.49000000000000005</v>
      </c>
      <c r="I161" t="s">
        <v>69</v>
      </c>
      <c r="J161" t="s">
        <v>67</v>
      </c>
    </row>
    <row r="162" spans="1:10" x14ac:dyDescent="0.3">
      <c r="A162" t="s">
        <v>89</v>
      </c>
      <c r="B162" s="31">
        <v>1098</v>
      </c>
      <c r="C162">
        <v>2877</v>
      </c>
      <c r="D162" t="s">
        <v>68</v>
      </c>
      <c r="E162" s="34">
        <v>11.4</v>
      </c>
      <c r="F162" s="34">
        <v>16.3</v>
      </c>
      <c r="G162" s="34">
        <f>F162-E162</f>
        <v>4.9000000000000004</v>
      </c>
      <c r="H162">
        <f>IF(F162&gt;50,G162*0.2,G162*0.1)</f>
        <v>0.49000000000000005</v>
      </c>
      <c r="I162" t="s">
        <v>69</v>
      </c>
      <c r="J162" t="s">
        <v>67</v>
      </c>
    </row>
    <row r="163" spans="1:10" x14ac:dyDescent="0.3">
      <c r="A163" t="s">
        <v>80</v>
      </c>
      <c r="B163" s="31">
        <v>1030</v>
      </c>
      <c r="C163">
        <v>4421</v>
      </c>
      <c r="D163" t="s">
        <v>78</v>
      </c>
      <c r="E163" s="34">
        <v>45</v>
      </c>
      <c r="F163" s="34">
        <v>87</v>
      </c>
      <c r="G163" s="34">
        <f>F163-E163</f>
        <v>42</v>
      </c>
      <c r="H163">
        <f>IF(F163&gt;50,G163*0.2,G163*0.1)</f>
        <v>8.4</v>
      </c>
      <c r="I163" t="s">
        <v>69</v>
      </c>
      <c r="J163" t="s">
        <v>82</v>
      </c>
    </row>
    <row r="164" spans="1:10" x14ac:dyDescent="0.3">
      <c r="A164" t="s">
        <v>85</v>
      </c>
      <c r="B164" s="31">
        <v>1036</v>
      </c>
      <c r="C164">
        <v>2499</v>
      </c>
      <c r="D164" t="s">
        <v>71</v>
      </c>
      <c r="E164" s="34">
        <v>6.2</v>
      </c>
      <c r="F164" s="34">
        <v>9.1999999999999993</v>
      </c>
      <c r="G164" s="34">
        <f>F164-E164</f>
        <v>2.9999999999999991</v>
      </c>
      <c r="H164">
        <f>IF(F164&gt;50,G164*0.2,G164*0.1)</f>
        <v>0.29999999999999993</v>
      </c>
      <c r="I164" t="s">
        <v>69</v>
      </c>
      <c r="J164" t="s">
        <v>82</v>
      </c>
    </row>
    <row r="165" spans="1:10" x14ac:dyDescent="0.3">
      <c r="A165" t="s">
        <v>85</v>
      </c>
      <c r="B165" s="31">
        <v>1037</v>
      </c>
      <c r="C165">
        <v>6622</v>
      </c>
      <c r="D165" t="s">
        <v>86</v>
      </c>
      <c r="E165" s="34">
        <v>42</v>
      </c>
      <c r="F165" s="34">
        <v>77</v>
      </c>
      <c r="G165" s="34">
        <f>F165-E165</f>
        <v>35</v>
      </c>
      <c r="H165">
        <f>IF(F165&gt;50,G165*0.2,G165*0.1)</f>
        <v>7</v>
      </c>
      <c r="I165" t="s">
        <v>69</v>
      </c>
      <c r="J165" t="s">
        <v>82</v>
      </c>
    </row>
    <row r="166" spans="1:10" x14ac:dyDescent="0.3">
      <c r="A166" t="s">
        <v>85</v>
      </c>
      <c r="B166" s="31">
        <v>1038</v>
      </c>
      <c r="C166">
        <v>2499</v>
      </c>
      <c r="D166" t="s">
        <v>71</v>
      </c>
      <c r="E166" s="34">
        <v>6.2</v>
      </c>
      <c r="F166" s="34">
        <v>9.1999999999999993</v>
      </c>
      <c r="G166" s="34">
        <f>F166-E166</f>
        <v>2.9999999999999991</v>
      </c>
      <c r="H166">
        <f>IF(F166&gt;50,G166*0.2,G166*0.1)</f>
        <v>0.29999999999999993</v>
      </c>
      <c r="I166" t="s">
        <v>69</v>
      </c>
      <c r="J166" t="s">
        <v>82</v>
      </c>
    </row>
    <row r="167" spans="1:10" x14ac:dyDescent="0.3">
      <c r="A167" t="s">
        <v>87</v>
      </c>
      <c r="B167" s="31">
        <v>1055</v>
      </c>
      <c r="C167">
        <v>6119</v>
      </c>
      <c r="D167" t="s">
        <v>84</v>
      </c>
      <c r="E167" s="34">
        <v>9</v>
      </c>
      <c r="F167" s="34">
        <v>14</v>
      </c>
      <c r="G167" s="34">
        <f>F167-E167</f>
        <v>5</v>
      </c>
      <c r="H167">
        <f>IF(F167&gt;50,G167*0.2,G167*0.1)</f>
        <v>0.5</v>
      </c>
      <c r="I167" t="s">
        <v>69</v>
      </c>
      <c r="J167" t="s">
        <v>82</v>
      </c>
    </row>
    <row r="168" spans="1:10" x14ac:dyDescent="0.3">
      <c r="A168" t="s">
        <v>88</v>
      </c>
      <c r="B168" s="31">
        <v>1078</v>
      </c>
      <c r="C168">
        <v>2877</v>
      </c>
      <c r="D168" t="s">
        <v>68</v>
      </c>
      <c r="E168" s="34">
        <v>11.4</v>
      </c>
      <c r="F168" s="34">
        <v>16.3</v>
      </c>
      <c r="G168" s="34">
        <f>F168-E168</f>
        <v>4.9000000000000004</v>
      </c>
      <c r="H168">
        <f>IF(F168&gt;50,G168*0.2,G168*0.1)</f>
        <v>0.49000000000000005</v>
      </c>
      <c r="I168" t="s">
        <v>69</v>
      </c>
      <c r="J168" t="s">
        <v>82</v>
      </c>
    </row>
    <row r="169" spans="1:10" x14ac:dyDescent="0.3">
      <c r="A169" t="s">
        <v>90</v>
      </c>
      <c r="B169" s="31">
        <v>1102</v>
      </c>
      <c r="C169">
        <v>2242</v>
      </c>
      <c r="D169" t="s">
        <v>81</v>
      </c>
      <c r="E169" s="34">
        <v>60</v>
      </c>
      <c r="F169" s="34">
        <v>124</v>
      </c>
      <c r="G169" s="34">
        <f>F169-E169</f>
        <v>64</v>
      </c>
      <c r="H169">
        <f>IF(F169&gt;50,G169*0.2,G169*0.1)</f>
        <v>12.8</v>
      </c>
      <c r="I169" t="s">
        <v>69</v>
      </c>
      <c r="J169" t="s">
        <v>82</v>
      </c>
    </row>
    <row r="170" spans="1:10" x14ac:dyDescent="0.3">
      <c r="A170" t="s">
        <v>91</v>
      </c>
      <c r="B170" s="31">
        <v>1140</v>
      </c>
      <c r="C170">
        <v>4421</v>
      </c>
      <c r="D170" t="s">
        <v>78</v>
      </c>
      <c r="E170" s="34">
        <v>45</v>
      </c>
      <c r="F170" s="34">
        <v>87</v>
      </c>
      <c r="G170" s="34">
        <f>F170-E170</f>
        <v>42</v>
      </c>
      <c r="H170">
        <f>IF(F170&gt;50,G170*0.2,G170*0.1)</f>
        <v>8.4</v>
      </c>
      <c r="I170" t="s">
        <v>69</v>
      </c>
      <c r="J170" t="s">
        <v>82</v>
      </c>
    </row>
    <row r="171" spans="1:10" x14ac:dyDescent="0.3">
      <c r="A171" t="s">
        <v>92</v>
      </c>
      <c r="B171" s="31">
        <v>1142</v>
      </c>
      <c r="C171">
        <v>2242</v>
      </c>
      <c r="D171" t="s">
        <v>81</v>
      </c>
      <c r="E171" s="34">
        <v>60</v>
      </c>
      <c r="F171" s="34">
        <v>124</v>
      </c>
      <c r="G171" s="34">
        <f>F171-E171</f>
        <v>64</v>
      </c>
      <c r="H171">
        <f>IF(F171&gt;50,G171*0.2,G171*0.1)</f>
        <v>12.8</v>
      </c>
      <c r="I171" t="s">
        <v>69</v>
      </c>
      <c r="J171" t="s">
        <v>82</v>
      </c>
    </row>
    <row r="172" spans="1:10" x14ac:dyDescent="0.3">
      <c r="A172" t="s">
        <v>93</v>
      </c>
      <c r="B172" s="31">
        <v>1154</v>
      </c>
      <c r="C172">
        <v>9822</v>
      </c>
      <c r="D172" t="s">
        <v>65</v>
      </c>
      <c r="E172" s="34">
        <v>58.3</v>
      </c>
      <c r="F172" s="34">
        <v>98.4</v>
      </c>
      <c r="G172" s="34">
        <f>F172-E172</f>
        <v>40.100000000000009</v>
      </c>
      <c r="H172">
        <f>IF(F172&gt;50,G172*0.2,G172*0.1)</f>
        <v>8.0200000000000014</v>
      </c>
      <c r="I172" t="s">
        <v>69</v>
      </c>
      <c r="J172" t="s">
        <v>82</v>
      </c>
    </row>
    <row r="173" spans="1:10" x14ac:dyDescent="0.3">
      <c r="A173" t="s">
        <v>95</v>
      </c>
      <c r="B173" s="31">
        <v>1171</v>
      </c>
      <c r="C173">
        <v>4421</v>
      </c>
      <c r="D173" t="s">
        <v>78</v>
      </c>
      <c r="E173" s="34">
        <v>45</v>
      </c>
      <c r="F173" s="34">
        <v>87</v>
      </c>
      <c r="G173" s="34">
        <f>F173-E173</f>
        <v>42</v>
      </c>
      <c r="H173">
        <f>IF(F173&gt;50,G173*0.2,G173*0.1)</f>
        <v>8.4</v>
      </c>
      <c r="I173" t="s">
        <v>69</v>
      </c>
      <c r="J173" t="s">
        <v>82</v>
      </c>
    </row>
    <row r="174" spans="1:10" x14ac:dyDescent="0.3">
      <c r="A174" t="s">
        <v>80</v>
      </c>
      <c r="B174" s="31">
        <v>1024</v>
      </c>
      <c r="C174">
        <v>9212</v>
      </c>
      <c r="D174" t="s">
        <v>79</v>
      </c>
      <c r="E174" s="34">
        <v>4</v>
      </c>
      <c r="F174" s="34">
        <v>7</v>
      </c>
      <c r="G174" s="34">
        <f>F174-E174</f>
        <v>3</v>
      </c>
      <c r="H174">
        <f>IF(F174&gt;50,G174*0.2,G174*0.1)</f>
        <v>0.30000000000000004</v>
      </c>
      <c r="I174" t="s">
        <v>69</v>
      </c>
      <c r="J174" t="s">
        <v>83</v>
      </c>
    </row>
    <row r="175" spans="1:10" x14ac:dyDescent="0.3">
      <c r="A175" t="s">
        <v>85</v>
      </c>
      <c r="B175" s="31">
        <v>1046</v>
      </c>
      <c r="C175">
        <v>6119</v>
      </c>
      <c r="D175" t="s">
        <v>84</v>
      </c>
      <c r="E175" s="34">
        <v>9</v>
      </c>
      <c r="F175" s="34">
        <v>14</v>
      </c>
      <c r="G175" s="34">
        <f>F175-E175</f>
        <v>5</v>
      </c>
      <c r="H175">
        <f>IF(F175&gt;50,G175*0.2,G175*0.1)</f>
        <v>0.5</v>
      </c>
      <c r="I175" t="s">
        <v>69</v>
      </c>
      <c r="J175" t="s">
        <v>83</v>
      </c>
    </row>
    <row r="177" spans="1:6" x14ac:dyDescent="0.3">
      <c r="A177" t="s">
        <v>101</v>
      </c>
      <c r="F177" s="34">
        <f>SUM(F5:F175)</f>
        <v>17110.599999999991</v>
      </c>
    </row>
    <row r="178" spans="1:6" x14ac:dyDescent="0.3">
      <c r="A178" t="s">
        <v>102</v>
      </c>
      <c r="F178" s="34">
        <f>SUMIF(F5:F175,"&gt;50")</f>
        <v>16088.399999999994</v>
      </c>
    </row>
    <row r="179" spans="1:6" x14ac:dyDescent="0.3">
      <c r="A179" t="s">
        <v>103</v>
      </c>
      <c r="F179" s="34">
        <f>SUMIF(F5:F175,"&lt;=50")</f>
        <v>1022.1999999999998</v>
      </c>
    </row>
  </sheetData>
  <autoFilter ref="A4:J175" xr:uid="{8E3672DA-689E-44D2-B1F3-BE6A0F6976D8}">
    <sortState xmlns:xlrd2="http://schemas.microsoft.com/office/spreadsheetml/2017/richdata2" ref="A5:J175">
      <sortCondition ref="I5:I175"/>
      <sortCondition ref="J5:J17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9B07-1CC8-42D3-A8B4-4DF90402390C}">
  <dimension ref="A3:B8"/>
  <sheetViews>
    <sheetView workbookViewId="0">
      <selection activeCell="K11" sqref="K11"/>
    </sheetView>
  </sheetViews>
  <sheetFormatPr defaultRowHeight="14.4" x14ac:dyDescent="0.3"/>
  <cols>
    <col min="1" max="1" width="13.88671875" bestFit="1" customWidth="1"/>
    <col min="2" max="2" width="15.5546875" bestFit="1" customWidth="1"/>
  </cols>
  <sheetData>
    <row r="3" spans="1:2" x14ac:dyDescent="0.3">
      <c r="A3" s="38" t="s">
        <v>106</v>
      </c>
      <c r="B3" t="s">
        <v>108</v>
      </c>
    </row>
    <row r="4" spans="1:2" x14ac:dyDescent="0.3">
      <c r="A4" s="39" t="s">
        <v>66</v>
      </c>
      <c r="B4" s="34">
        <v>6003.5</v>
      </c>
    </row>
    <row r="5" spans="1:2" x14ac:dyDescent="0.3">
      <c r="A5" s="39" t="s">
        <v>72</v>
      </c>
      <c r="B5" s="34">
        <v>5661.1</v>
      </c>
    </row>
    <row r="6" spans="1:2" x14ac:dyDescent="0.3">
      <c r="A6" s="39" t="s">
        <v>76</v>
      </c>
      <c r="B6" s="34">
        <v>3035.3</v>
      </c>
    </row>
    <row r="7" spans="1:2" x14ac:dyDescent="0.3">
      <c r="A7" s="39" t="s">
        <v>69</v>
      </c>
      <c r="B7" s="34">
        <v>2410.7000000000003</v>
      </c>
    </row>
    <row r="8" spans="1:2" x14ac:dyDescent="0.3">
      <c r="A8" s="39" t="s">
        <v>107</v>
      </c>
      <c r="B8" s="34">
        <v>17110.600000000002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F6F7-02D2-48E3-AF54-6DBF680E0667}">
  <dimension ref="A1:P63"/>
  <sheetViews>
    <sheetView zoomScaleNormal="100" workbookViewId="0">
      <selection activeCell="I3" sqref="I3"/>
    </sheetView>
  </sheetViews>
  <sheetFormatPr defaultRowHeight="14.4" x14ac:dyDescent="0.3"/>
  <cols>
    <col min="1" max="1" width="13.33203125" bestFit="1" customWidth="1"/>
    <col min="3" max="3" width="14" bestFit="1" customWidth="1"/>
    <col min="5" max="5" width="10.33203125" bestFit="1" customWidth="1"/>
    <col min="6" max="6" width="11.88671875" customWidth="1"/>
    <col min="7" max="7" width="7.109375" customWidth="1"/>
    <col min="8" max="8" width="12.33203125" style="42" customWidth="1"/>
    <col min="9" max="9" width="15.5546875" style="42" customWidth="1"/>
    <col min="13" max="13" width="11.33203125" bestFit="1" customWidth="1"/>
    <col min="14" max="14" width="16.5546875" bestFit="1" customWidth="1"/>
    <col min="16" max="16" width="34.6640625" bestFit="1" customWidth="1"/>
  </cols>
  <sheetData>
    <row r="1" spans="1:16" s="41" customFormat="1" x14ac:dyDescent="0.3">
      <c r="A1" s="41" t="s">
        <v>195</v>
      </c>
      <c r="H1" s="43"/>
      <c r="I1" s="43"/>
    </row>
    <row r="3" spans="1:16" s="35" customFormat="1" ht="28.8" x14ac:dyDescent="0.3">
      <c r="A3" s="35" t="s">
        <v>111</v>
      </c>
      <c r="B3" s="35" t="s">
        <v>112</v>
      </c>
      <c r="C3" s="35" t="s">
        <v>113</v>
      </c>
      <c r="D3" s="35" t="s">
        <v>114</v>
      </c>
      <c r="E3" s="35" t="s">
        <v>115</v>
      </c>
      <c r="F3" s="35" t="s">
        <v>116</v>
      </c>
      <c r="G3" s="35" t="s">
        <v>212</v>
      </c>
      <c r="H3" s="44" t="s">
        <v>117</v>
      </c>
      <c r="I3" s="44" t="s">
        <v>118</v>
      </c>
      <c r="J3" s="35" t="s">
        <v>119</v>
      </c>
      <c r="K3" s="35" t="s">
        <v>120</v>
      </c>
      <c r="L3" s="35" t="s">
        <v>121</v>
      </c>
      <c r="M3" s="35" t="s">
        <v>122</v>
      </c>
      <c r="N3" s="35" t="s">
        <v>123</v>
      </c>
    </row>
    <row r="4" spans="1:16" x14ac:dyDescent="0.3">
      <c r="A4" t="s">
        <v>124</v>
      </c>
      <c r="B4" t="str">
        <f>LEFT(A4,2)</f>
        <v>FD</v>
      </c>
      <c r="C4" t="str">
        <f>VLOOKUP(B4,B$58:C$63,2)</f>
        <v>Ford</v>
      </c>
      <c r="D4" t="str">
        <f>MID(A4,5,3)</f>
        <v>MTG</v>
      </c>
      <c r="F4" t="str">
        <f>MID(A4,3,2)</f>
        <v>06</v>
      </c>
      <c r="G4">
        <f>IF(23-F4&lt;0,123-F4,23-F4)</f>
        <v>17</v>
      </c>
      <c r="H4" s="42">
        <v>40326.800000000003</v>
      </c>
      <c r="I4" s="42">
        <f>H4/G4</f>
        <v>2372.1647058823532</v>
      </c>
      <c r="J4" t="s">
        <v>125</v>
      </c>
      <c r="K4" t="s">
        <v>126</v>
      </c>
      <c r="L4">
        <v>50000</v>
      </c>
      <c r="M4" t="str">
        <f>IF(L4&lt;=H4,"Not Covered","YES")</f>
        <v>YES</v>
      </c>
      <c r="N4" t="str">
        <f>CONCATENATE(B4,F4,D4,UPPER(LEFT(J4,3)),RIGHT(A4,3))</f>
        <v>FD06MTGBLA001</v>
      </c>
    </row>
    <row r="5" spans="1:16" x14ac:dyDescent="0.3">
      <c r="A5" t="s">
        <v>127</v>
      </c>
      <c r="B5" t="str">
        <f t="shared" ref="B5:B55" si="0">LEFT(A5,2)</f>
        <v>FD</v>
      </c>
      <c r="C5" t="str">
        <f t="shared" ref="C5:C55" si="1">VLOOKUP(B5,B$58:C$63,2)</f>
        <v>Ford</v>
      </c>
      <c r="D5" t="str">
        <f t="shared" ref="D5:D55" si="2">MID(A5,5,3)</f>
        <v>MTG</v>
      </c>
      <c r="F5" t="str">
        <f t="shared" ref="F5:F55" si="3">MID(A5,3,2)</f>
        <v>06</v>
      </c>
      <c r="G5">
        <f t="shared" ref="G5:G55" si="4">IF(23-F5&lt;0,123-F5,23-F5)</f>
        <v>17</v>
      </c>
      <c r="H5" s="42">
        <v>44974.8</v>
      </c>
      <c r="I5" s="42">
        <f t="shared" ref="I5:I55" si="5">H5/G5</f>
        <v>2645.5764705882357</v>
      </c>
      <c r="J5" t="s">
        <v>128</v>
      </c>
      <c r="K5" t="s">
        <v>129</v>
      </c>
      <c r="L5">
        <v>50000</v>
      </c>
      <c r="M5" t="str">
        <f t="shared" ref="M5:M55" si="6">IF(L5&lt;=H5,"Not Covered","YES")</f>
        <v>YES</v>
      </c>
      <c r="N5" t="str">
        <f t="shared" ref="N5:N55" si="7">CONCATENATE(B5,F5,D5,UPPER(LEFT(J5,3)),RIGHT(A5,3))</f>
        <v>FD06MTGWHI002</v>
      </c>
    </row>
    <row r="6" spans="1:16" x14ac:dyDescent="0.3">
      <c r="A6" t="s">
        <v>130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F6" t="str">
        <f t="shared" si="3"/>
        <v>08</v>
      </c>
      <c r="G6">
        <f t="shared" si="4"/>
        <v>15</v>
      </c>
      <c r="H6" s="42">
        <v>44946.5</v>
      </c>
      <c r="I6" s="42">
        <f t="shared" si="5"/>
        <v>2996.4333333333334</v>
      </c>
      <c r="J6" t="s">
        <v>131</v>
      </c>
      <c r="K6" t="s">
        <v>132</v>
      </c>
      <c r="L6">
        <v>50000</v>
      </c>
      <c r="M6" t="str">
        <f t="shared" si="6"/>
        <v>YES</v>
      </c>
      <c r="N6" t="str">
        <f t="shared" si="7"/>
        <v>FD08MTGGRE003</v>
      </c>
    </row>
    <row r="7" spans="1:16" x14ac:dyDescent="0.3">
      <c r="A7" t="s">
        <v>133</v>
      </c>
      <c r="B7" t="str">
        <f t="shared" si="0"/>
        <v>FD</v>
      </c>
      <c r="C7" t="str">
        <f t="shared" si="1"/>
        <v>Ford</v>
      </c>
      <c r="D7" t="str">
        <f t="shared" si="2"/>
        <v>MTG</v>
      </c>
      <c r="F7" t="str">
        <f t="shared" si="3"/>
        <v>08</v>
      </c>
      <c r="G7">
        <f t="shared" si="4"/>
        <v>15</v>
      </c>
      <c r="H7" s="42">
        <v>37558.800000000003</v>
      </c>
      <c r="I7" s="42">
        <f t="shared" si="5"/>
        <v>2503.92</v>
      </c>
      <c r="J7" t="s">
        <v>125</v>
      </c>
      <c r="K7" t="s">
        <v>134</v>
      </c>
      <c r="L7">
        <v>50000</v>
      </c>
      <c r="M7" t="str">
        <f t="shared" si="6"/>
        <v>YES</v>
      </c>
      <c r="N7" t="str">
        <f t="shared" si="7"/>
        <v>FD08MTGBLA004</v>
      </c>
      <c r="P7" s="37" t="s">
        <v>196</v>
      </c>
    </row>
    <row r="8" spans="1:16" x14ac:dyDescent="0.3">
      <c r="A8" t="s">
        <v>135</v>
      </c>
      <c r="B8" t="str">
        <f t="shared" si="0"/>
        <v>FD</v>
      </c>
      <c r="C8" t="str">
        <f t="shared" si="1"/>
        <v>Ford</v>
      </c>
      <c r="D8" t="str">
        <f t="shared" si="2"/>
        <v>MTG</v>
      </c>
      <c r="F8" t="str">
        <f t="shared" si="3"/>
        <v>08</v>
      </c>
      <c r="G8">
        <f t="shared" si="4"/>
        <v>15</v>
      </c>
      <c r="H8" s="42">
        <v>36438.5</v>
      </c>
      <c r="I8" s="42">
        <f t="shared" si="5"/>
        <v>2429.2333333333331</v>
      </c>
      <c r="J8" t="s">
        <v>128</v>
      </c>
      <c r="K8" t="s">
        <v>126</v>
      </c>
      <c r="L8">
        <v>50000</v>
      </c>
      <c r="M8" t="str">
        <f t="shared" si="6"/>
        <v>YES</v>
      </c>
      <c r="N8" t="str">
        <f t="shared" si="7"/>
        <v>FD08MTGWHI005</v>
      </c>
      <c r="P8" s="37" t="s">
        <v>197</v>
      </c>
    </row>
    <row r="9" spans="1:16" x14ac:dyDescent="0.3">
      <c r="A9" t="s">
        <v>213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F9" t="str">
        <f t="shared" si="3"/>
        <v>06</v>
      </c>
      <c r="G9">
        <f t="shared" si="4"/>
        <v>17</v>
      </c>
      <c r="H9" s="42">
        <v>46311.4</v>
      </c>
      <c r="I9" s="42">
        <f t="shared" si="5"/>
        <v>2724.2000000000003</v>
      </c>
      <c r="J9" t="s">
        <v>131</v>
      </c>
      <c r="K9" t="s">
        <v>136</v>
      </c>
      <c r="L9">
        <v>75000</v>
      </c>
      <c r="M9" t="str">
        <f t="shared" si="6"/>
        <v>YES</v>
      </c>
      <c r="N9" t="str">
        <f t="shared" si="7"/>
        <v>FD06FCSGRE006</v>
      </c>
      <c r="P9" s="37" t="s">
        <v>214</v>
      </c>
    </row>
    <row r="10" spans="1:16" x14ac:dyDescent="0.3">
      <c r="A10" t="s">
        <v>137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F10" t="str">
        <f t="shared" si="3"/>
        <v>06</v>
      </c>
      <c r="G10">
        <f t="shared" si="4"/>
        <v>17</v>
      </c>
      <c r="H10" s="42">
        <v>52229.5</v>
      </c>
      <c r="I10" s="42">
        <f t="shared" si="5"/>
        <v>3072.3235294117649</v>
      </c>
      <c r="J10" t="s">
        <v>131</v>
      </c>
      <c r="K10" t="s">
        <v>132</v>
      </c>
      <c r="L10">
        <v>75000</v>
      </c>
      <c r="M10" t="str">
        <f t="shared" si="6"/>
        <v>YES</v>
      </c>
      <c r="N10" t="str">
        <f t="shared" si="7"/>
        <v>FD06FCSGRE007</v>
      </c>
      <c r="P10" s="37" t="s">
        <v>215</v>
      </c>
    </row>
    <row r="11" spans="1:16" x14ac:dyDescent="0.3">
      <c r="A11" t="s">
        <v>138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F11" t="str">
        <f t="shared" si="3"/>
        <v>09</v>
      </c>
      <c r="G11">
        <f t="shared" si="4"/>
        <v>14</v>
      </c>
      <c r="H11" s="42">
        <v>35137</v>
      </c>
      <c r="I11" s="42">
        <f t="shared" si="5"/>
        <v>2509.7857142857142</v>
      </c>
      <c r="J11" t="s">
        <v>125</v>
      </c>
      <c r="K11" t="s">
        <v>139</v>
      </c>
      <c r="L11">
        <v>75000</v>
      </c>
      <c r="M11" t="str">
        <f t="shared" si="6"/>
        <v>YES</v>
      </c>
      <c r="N11" t="str">
        <f t="shared" si="7"/>
        <v>FD09FCSBLA008</v>
      </c>
      <c r="P11" s="37" t="s">
        <v>217</v>
      </c>
    </row>
    <row r="12" spans="1:16" x14ac:dyDescent="0.3">
      <c r="A12" t="s">
        <v>140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F12" t="str">
        <f t="shared" si="3"/>
        <v>13</v>
      </c>
      <c r="G12">
        <f t="shared" si="4"/>
        <v>10</v>
      </c>
      <c r="H12" s="42">
        <v>27637.1</v>
      </c>
      <c r="I12" s="42">
        <f t="shared" si="5"/>
        <v>2763.71</v>
      </c>
      <c r="J12" t="s">
        <v>125</v>
      </c>
      <c r="K12" t="s">
        <v>126</v>
      </c>
      <c r="L12">
        <v>75000</v>
      </c>
      <c r="M12" t="str">
        <f t="shared" si="6"/>
        <v>YES</v>
      </c>
      <c r="N12" t="str">
        <f t="shared" si="7"/>
        <v>FD13FCSBLA009</v>
      </c>
      <c r="P12" s="37" t="s">
        <v>218</v>
      </c>
    </row>
    <row r="13" spans="1:16" x14ac:dyDescent="0.3">
      <c r="A13" t="s">
        <v>141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F13" t="str">
        <f t="shared" si="3"/>
        <v>13</v>
      </c>
      <c r="G13">
        <f t="shared" si="4"/>
        <v>10</v>
      </c>
      <c r="H13" s="42">
        <v>27534.799999999999</v>
      </c>
      <c r="I13" s="42">
        <f t="shared" si="5"/>
        <v>2753.48</v>
      </c>
      <c r="J13" t="s">
        <v>128</v>
      </c>
      <c r="K13" t="s">
        <v>142</v>
      </c>
      <c r="L13">
        <v>75000</v>
      </c>
      <c r="M13" t="str">
        <f t="shared" si="6"/>
        <v>YES</v>
      </c>
      <c r="N13" t="str">
        <f t="shared" si="7"/>
        <v>FD13FCSWHI010</v>
      </c>
    </row>
    <row r="14" spans="1:16" x14ac:dyDescent="0.3">
      <c r="A14" t="s">
        <v>143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F14" t="str">
        <f t="shared" si="3"/>
        <v>12</v>
      </c>
      <c r="G14">
        <f t="shared" si="4"/>
        <v>11</v>
      </c>
      <c r="H14" s="42">
        <v>19341.7</v>
      </c>
      <c r="I14" s="42">
        <f t="shared" si="5"/>
        <v>1758.3363636363638</v>
      </c>
      <c r="J14" t="s">
        <v>128</v>
      </c>
      <c r="K14" t="s">
        <v>144</v>
      </c>
      <c r="L14">
        <v>75000</v>
      </c>
      <c r="M14" t="str">
        <f t="shared" si="6"/>
        <v>YES</v>
      </c>
      <c r="N14" t="str">
        <f t="shared" si="7"/>
        <v>FD12FCSWHI011</v>
      </c>
    </row>
    <row r="15" spans="1:16" x14ac:dyDescent="0.3">
      <c r="A15" t="s">
        <v>145</v>
      </c>
      <c r="B15" t="str">
        <f t="shared" si="0"/>
        <v>FD</v>
      </c>
      <c r="C15" t="str">
        <f t="shared" si="1"/>
        <v>Ford</v>
      </c>
      <c r="D15" t="str">
        <f t="shared" si="2"/>
        <v>FCS</v>
      </c>
      <c r="F15" t="str">
        <f t="shared" si="3"/>
        <v>13</v>
      </c>
      <c r="G15">
        <f t="shared" si="4"/>
        <v>10</v>
      </c>
      <c r="H15" s="42">
        <v>22521.599999999999</v>
      </c>
      <c r="I15" s="42">
        <f t="shared" si="5"/>
        <v>2252.16</v>
      </c>
      <c r="J15" t="s">
        <v>125</v>
      </c>
      <c r="K15" t="s">
        <v>146</v>
      </c>
      <c r="L15">
        <v>75000</v>
      </c>
      <c r="M15" t="str">
        <f t="shared" si="6"/>
        <v>YES</v>
      </c>
      <c r="N15" t="str">
        <f t="shared" si="7"/>
        <v>FD13FCSBLA012</v>
      </c>
    </row>
    <row r="16" spans="1:16" x14ac:dyDescent="0.3">
      <c r="A16" t="s">
        <v>147</v>
      </c>
      <c r="B16" t="str">
        <f t="shared" si="0"/>
        <v>FD</v>
      </c>
      <c r="C16" t="str">
        <f t="shared" si="1"/>
        <v>Ford</v>
      </c>
      <c r="D16" t="str">
        <f t="shared" si="2"/>
        <v>FCS</v>
      </c>
      <c r="F16" t="str">
        <f t="shared" si="3"/>
        <v>13</v>
      </c>
      <c r="G16">
        <f t="shared" si="4"/>
        <v>10</v>
      </c>
      <c r="H16" s="42">
        <v>13682.9</v>
      </c>
      <c r="I16" s="42">
        <f t="shared" si="5"/>
        <v>1368.29</v>
      </c>
      <c r="J16" t="s">
        <v>125</v>
      </c>
      <c r="K16" t="s">
        <v>148</v>
      </c>
      <c r="L16">
        <v>75000</v>
      </c>
      <c r="M16" t="str">
        <f t="shared" si="6"/>
        <v>YES</v>
      </c>
      <c r="N16" t="str">
        <f t="shared" si="7"/>
        <v>FD13FCSBLA013</v>
      </c>
    </row>
    <row r="17" spans="1:14" x14ac:dyDescent="0.3">
      <c r="A17" t="s">
        <v>210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F17" t="str">
        <f t="shared" si="3"/>
        <v>09</v>
      </c>
      <c r="G17">
        <f t="shared" si="4"/>
        <v>14</v>
      </c>
      <c r="H17" s="42">
        <v>28464.799999999999</v>
      </c>
      <c r="I17" s="42">
        <f t="shared" si="5"/>
        <v>2033.2</v>
      </c>
      <c r="J17" t="s">
        <v>128</v>
      </c>
      <c r="K17" t="s">
        <v>149</v>
      </c>
      <c r="L17">
        <v>100000</v>
      </c>
      <c r="M17" t="str">
        <f t="shared" si="6"/>
        <v>YES</v>
      </c>
      <c r="N17" t="str">
        <f t="shared" si="7"/>
        <v>GM09CMRWHI014</v>
      </c>
    </row>
    <row r="18" spans="1:14" x14ac:dyDescent="0.3">
      <c r="A18" t="s">
        <v>150</v>
      </c>
      <c r="B18" t="str">
        <f t="shared" si="0"/>
        <v>GM</v>
      </c>
      <c r="C18" t="str">
        <f t="shared" si="1"/>
        <v>General Motors</v>
      </c>
      <c r="D18" t="str">
        <f t="shared" si="2"/>
        <v>CMR</v>
      </c>
      <c r="F18" t="str">
        <f t="shared" si="3"/>
        <v>12</v>
      </c>
      <c r="G18">
        <f t="shared" si="4"/>
        <v>11</v>
      </c>
      <c r="H18" s="42">
        <v>19421.099999999999</v>
      </c>
      <c r="I18" s="42">
        <f t="shared" si="5"/>
        <v>1765.5545454545454</v>
      </c>
      <c r="J18" t="s">
        <v>125</v>
      </c>
      <c r="K18" t="s">
        <v>151</v>
      </c>
      <c r="L18">
        <v>100000</v>
      </c>
      <c r="M18" t="str">
        <f t="shared" si="6"/>
        <v>YES</v>
      </c>
      <c r="N18" t="str">
        <f t="shared" si="7"/>
        <v>GM12CMRBLA015</v>
      </c>
    </row>
    <row r="19" spans="1:14" x14ac:dyDescent="0.3">
      <c r="A19" t="s">
        <v>152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F19" t="str">
        <f t="shared" si="3"/>
        <v>14</v>
      </c>
      <c r="G19">
        <f t="shared" si="4"/>
        <v>9</v>
      </c>
      <c r="H19" s="42">
        <v>14289.6</v>
      </c>
      <c r="I19" s="42">
        <f t="shared" si="5"/>
        <v>1587.7333333333333</v>
      </c>
      <c r="J19" t="s">
        <v>128</v>
      </c>
      <c r="K19" t="s">
        <v>153</v>
      </c>
      <c r="L19">
        <v>100000</v>
      </c>
      <c r="M19" t="str">
        <f t="shared" si="6"/>
        <v>YES</v>
      </c>
      <c r="N19" t="str">
        <f t="shared" si="7"/>
        <v>GM14CMRWHI016</v>
      </c>
    </row>
    <row r="20" spans="1:14" x14ac:dyDescent="0.3">
      <c r="A20" t="s">
        <v>154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F20" t="str">
        <f t="shared" si="3"/>
        <v>10</v>
      </c>
      <c r="G20">
        <f t="shared" si="4"/>
        <v>13</v>
      </c>
      <c r="H20" s="42">
        <v>31144.400000000001</v>
      </c>
      <c r="I20" s="42">
        <f t="shared" si="5"/>
        <v>2395.7230769230769</v>
      </c>
      <c r="J20" t="s">
        <v>125</v>
      </c>
      <c r="K20" t="s">
        <v>155</v>
      </c>
      <c r="L20">
        <v>100000</v>
      </c>
      <c r="M20" t="str">
        <f t="shared" si="6"/>
        <v>YES</v>
      </c>
      <c r="N20" t="str">
        <f t="shared" si="7"/>
        <v>GM10SLVBLA017</v>
      </c>
    </row>
    <row r="21" spans="1:14" x14ac:dyDescent="0.3">
      <c r="A21" t="s">
        <v>156</v>
      </c>
      <c r="B21" t="str">
        <f t="shared" si="0"/>
        <v>GM</v>
      </c>
      <c r="C21" t="str">
        <f t="shared" si="1"/>
        <v>General Motors</v>
      </c>
      <c r="D21" t="str">
        <f t="shared" si="2"/>
        <v>SLV</v>
      </c>
      <c r="F21" t="str">
        <f t="shared" si="3"/>
        <v>98</v>
      </c>
      <c r="G21">
        <f t="shared" si="4"/>
        <v>25</v>
      </c>
      <c r="H21" s="42">
        <v>83162.7</v>
      </c>
      <c r="I21" s="42">
        <f t="shared" si="5"/>
        <v>3326.5079999999998</v>
      </c>
      <c r="J21" t="s">
        <v>125</v>
      </c>
      <c r="K21" t="s">
        <v>149</v>
      </c>
      <c r="L21">
        <v>100000</v>
      </c>
      <c r="M21" t="str">
        <f t="shared" si="6"/>
        <v>YES</v>
      </c>
      <c r="N21" t="str">
        <f t="shared" si="7"/>
        <v>GM98SLVBLA018</v>
      </c>
    </row>
    <row r="22" spans="1:14" x14ac:dyDescent="0.3">
      <c r="A22" t="s">
        <v>157</v>
      </c>
      <c r="B22" t="str">
        <f t="shared" si="0"/>
        <v>GM</v>
      </c>
      <c r="C22" t="str">
        <f t="shared" si="1"/>
        <v>General Motors</v>
      </c>
      <c r="D22" t="str">
        <f t="shared" si="2"/>
        <v>SLV</v>
      </c>
      <c r="F22" t="str">
        <f t="shared" si="3"/>
        <v>00</v>
      </c>
      <c r="G22">
        <f t="shared" si="4"/>
        <v>23</v>
      </c>
      <c r="H22" s="42">
        <v>80685.8</v>
      </c>
      <c r="I22" s="42">
        <f t="shared" si="5"/>
        <v>3508.0782608695654</v>
      </c>
      <c r="J22" t="s">
        <v>158</v>
      </c>
      <c r="K22" t="s">
        <v>146</v>
      </c>
      <c r="L22">
        <v>100000</v>
      </c>
      <c r="M22" t="str">
        <f t="shared" si="6"/>
        <v>YES</v>
      </c>
      <c r="N22" t="str">
        <f t="shared" si="7"/>
        <v>GM00SLVBLU019</v>
      </c>
    </row>
    <row r="23" spans="1:14" x14ac:dyDescent="0.3">
      <c r="A23" t="s">
        <v>159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F23" t="str">
        <f t="shared" si="3"/>
        <v>96</v>
      </c>
      <c r="G23">
        <f t="shared" si="4"/>
        <v>27</v>
      </c>
      <c r="H23" s="42">
        <v>114660.6</v>
      </c>
      <c r="I23" s="42">
        <f t="shared" si="5"/>
        <v>4246.6888888888889</v>
      </c>
      <c r="J23" t="s">
        <v>131</v>
      </c>
      <c r="K23" t="s">
        <v>160</v>
      </c>
      <c r="L23">
        <v>100000</v>
      </c>
      <c r="M23" t="str">
        <f t="shared" si="6"/>
        <v>Not Covered</v>
      </c>
      <c r="N23" t="str">
        <f t="shared" si="7"/>
        <v>TY96CAMGRE020</v>
      </c>
    </row>
    <row r="24" spans="1:14" x14ac:dyDescent="0.3">
      <c r="A24" t="s">
        <v>161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F24" t="str">
        <f t="shared" si="3"/>
        <v>98</v>
      </c>
      <c r="G24">
        <f t="shared" si="4"/>
        <v>25</v>
      </c>
      <c r="H24" s="42">
        <v>93382.6</v>
      </c>
      <c r="I24" s="42">
        <f t="shared" si="5"/>
        <v>3735.3040000000001</v>
      </c>
      <c r="J24" t="s">
        <v>125</v>
      </c>
      <c r="K24" t="s">
        <v>162</v>
      </c>
      <c r="L24">
        <v>100000</v>
      </c>
      <c r="M24" t="str">
        <f t="shared" si="6"/>
        <v>YES</v>
      </c>
      <c r="N24" t="str">
        <f t="shared" si="7"/>
        <v>TY98CAMBLA021</v>
      </c>
    </row>
    <row r="25" spans="1:14" x14ac:dyDescent="0.3">
      <c r="A25" t="s">
        <v>163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F25" t="str">
        <f t="shared" si="3"/>
        <v>00</v>
      </c>
      <c r="G25">
        <f t="shared" si="4"/>
        <v>23</v>
      </c>
      <c r="H25" s="42">
        <v>85928</v>
      </c>
      <c r="I25" s="42">
        <f t="shared" si="5"/>
        <v>3736</v>
      </c>
      <c r="J25" t="s">
        <v>131</v>
      </c>
      <c r="K25" t="s">
        <v>136</v>
      </c>
      <c r="L25">
        <v>100000</v>
      </c>
      <c r="M25" t="str">
        <f t="shared" si="6"/>
        <v>YES</v>
      </c>
      <c r="N25" t="str">
        <f t="shared" si="7"/>
        <v>TY00CAMGRE022</v>
      </c>
    </row>
    <row r="26" spans="1:14" x14ac:dyDescent="0.3">
      <c r="A26" t="s">
        <v>164</v>
      </c>
      <c r="B26" t="str">
        <f t="shared" si="0"/>
        <v>TY</v>
      </c>
      <c r="C26" t="str">
        <f t="shared" si="1"/>
        <v>Toyota</v>
      </c>
      <c r="D26" t="str">
        <f t="shared" si="2"/>
        <v>CAM</v>
      </c>
      <c r="F26" t="str">
        <f t="shared" si="3"/>
        <v>02</v>
      </c>
      <c r="G26">
        <f t="shared" si="4"/>
        <v>21</v>
      </c>
      <c r="H26" s="42">
        <v>67829.100000000006</v>
      </c>
      <c r="I26" s="42">
        <f t="shared" si="5"/>
        <v>3229.957142857143</v>
      </c>
      <c r="J26" t="s">
        <v>125</v>
      </c>
      <c r="K26" t="s">
        <v>126</v>
      </c>
      <c r="L26">
        <v>100000</v>
      </c>
      <c r="M26" t="str">
        <f t="shared" si="6"/>
        <v>YES</v>
      </c>
      <c r="N26" t="str">
        <f t="shared" si="7"/>
        <v>TY02CAMBLA023</v>
      </c>
    </row>
    <row r="27" spans="1:14" x14ac:dyDescent="0.3">
      <c r="A27" t="s">
        <v>165</v>
      </c>
      <c r="B27" t="str">
        <f t="shared" si="0"/>
        <v>TY</v>
      </c>
      <c r="C27" t="str">
        <f t="shared" si="1"/>
        <v>Toyota</v>
      </c>
      <c r="D27" t="str">
        <f t="shared" si="2"/>
        <v>CAM</v>
      </c>
      <c r="F27" t="str">
        <f t="shared" si="3"/>
        <v>09</v>
      </c>
      <c r="G27">
        <f t="shared" si="4"/>
        <v>14</v>
      </c>
      <c r="H27" s="42">
        <v>48114.2</v>
      </c>
      <c r="I27" s="42">
        <f t="shared" si="5"/>
        <v>3436.7285714285713</v>
      </c>
      <c r="J27" t="s">
        <v>128</v>
      </c>
      <c r="K27" t="s">
        <v>139</v>
      </c>
      <c r="L27">
        <v>100000</v>
      </c>
      <c r="M27" t="str">
        <f t="shared" si="6"/>
        <v>YES</v>
      </c>
      <c r="N27" t="str">
        <f t="shared" si="7"/>
        <v>TY09CAMWHI024</v>
      </c>
    </row>
    <row r="28" spans="1:14" x14ac:dyDescent="0.3">
      <c r="A28" t="s">
        <v>166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F28" t="str">
        <f t="shared" si="3"/>
        <v>02</v>
      </c>
      <c r="G28">
        <f t="shared" si="4"/>
        <v>21</v>
      </c>
      <c r="H28" s="42">
        <v>64467.4</v>
      </c>
      <c r="I28" s="42">
        <f t="shared" si="5"/>
        <v>3069.8761904761905</v>
      </c>
      <c r="J28" t="s">
        <v>167</v>
      </c>
      <c r="K28" t="s">
        <v>168</v>
      </c>
      <c r="L28">
        <v>100000</v>
      </c>
      <c r="M28" t="str">
        <f t="shared" si="6"/>
        <v>YES</v>
      </c>
      <c r="N28" t="str">
        <f t="shared" si="7"/>
        <v>TY02CORRED025</v>
      </c>
    </row>
    <row r="29" spans="1:14" x14ac:dyDescent="0.3">
      <c r="A29" t="s">
        <v>169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F29" t="str">
        <f t="shared" si="3"/>
        <v>03</v>
      </c>
      <c r="G29">
        <f t="shared" si="4"/>
        <v>20</v>
      </c>
      <c r="H29" s="42">
        <v>73444.399999999994</v>
      </c>
      <c r="I29" s="42">
        <f t="shared" si="5"/>
        <v>3672.22</v>
      </c>
      <c r="J29" t="s">
        <v>125</v>
      </c>
      <c r="K29" t="s">
        <v>168</v>
      </c>
      <c r="L29">
        <v>100000</v>
      </c>
      <c r="M29" t="str">
        <f t="shared" si="6"/>
        <v>YES</v>
      </c>
      <c r="N29" t="str">
        <f t="shared" si="7"/>
        <v>TY03CORBLA026</v>
      </c>
    </row>
    <row r="30" spans="1:14" x14ac:dyDescent="0.3">
      <c r="A30" t="s">
        <v>170</v>
      </c>
      <c r="B30" t="str">
        <f t="shared" si="0"/>
        <v>TY</v>
      </c>
      <c r="C30" t="str">
        <f t="shared" si="1"/>
        <v>Toyota</v>
      </c>
      <c r="D30" t="str">
        <f t="shared" si="2"/>
        <v>COR</v>
      </c>
      <c r="F30" t="str">
        <f t="shared" si="3"/>
        <v>14</v>
      </c>
      <c r="G30">
        <f t="shared" si="4"/>
        <v>9</v>
      </c>
      <c r="H30" s="42">
        <v>17556.3</v>
      </c>
      <c r="I30" s="42">
        <f t="shared" si="5"/>
        <v>1950.6999999999998</v>
      </c>
      <c r="J30" t="s">
        <v>158</v>
      </c>
      <c r="K30" t="s">
        <v>142</v>
      </c>
      <c r="L30">
        <v>100000</v>
      </c>
      <c r="M30" t="str">
        <f t="shared" si="6"/>
        <v>YES</v>
      </c>
      <c r="N30" t="str">
        <f t="shared" si="7"/>
        <v>TY14CORBLU027</v>
      </c>
    </row>
    <row r="31" spans="1:14" x14ac:dyDescent="0.3">
      <c r="A31" t="s">
        <v>171</v>
      </c>
      <c r="B31" t="str">
        <f t="shared" si="0"/>
        <v>TY</v>
      </c>
      <c r="C31" t="str">
        <f t="shared" si="1"/>
        <v>Toyota</v>
      </c>
      <c r="D31" t="str">
        <f t="shared" si="2"/>
        <v>COR</v>
      </c>
      <c r="F31" t="str">
        <f t="shared" si="3"/>
        <v>12</v>
      </c>
      <c r="G31">
        <f t="shared" si="4"/>
        <v>11</v>
      </c>
      <c r="H31" s="42">
        <v>29601.9</v>
      </c>
      <c r="I31" s="42">
        <f t="shared" si="5"/>
        <v>2691.0818181818181</v>
      </c>
      <c r="J31" t="s">
        <v>125</v>
      </c>
      <c r="K31" t="s">
        <v>149</v>
      </c>
      <c r="L31">
        <v>100000</v>
      </c>
      <c r="M31" t="str">
        <f t="shared" si="6"/>
        <v>YES</v>
      </c>
      <c r="N31" t="str">
        <f t="shared" si="7"/>
        <v>TY12CORBLA028</v>
      </c>
    </row>
    <row r="32" spans="1:14" x14ac:dyDescent="0.3">
      <c r="A32" t="s">
        <v>172</v>
      </c>
      <c r="B32" t="str">
        <f t="shared" si="0"/>
        <v>TY</v>
      </c>
      <c r="C32" t="str">
        <f t="shared" si="1"/>
        <v>Toyota</v>
      </c>
      <c r="D32" t="str">
        <f t="shared" si="2"/>
        <v>CAM</v>
      </c>
      <c r="F32" t="str">
        <f t="shared" si="3"/>
        <v>12</v>
      </c>
      <c r="G32">
        <f t="shared" si="4"/>
        <v>11</v>
      </c>
      <c r="H32" s="42">
        <v>22128.2</v>
      </c>
      <c r="I32" s="42">
        <f t="shared" si="5"/>
        <v>2011.6545454545455</v>
      </c>
      <c r="J32" t="s">
        <v>158</v>
      </c>
      <c r="K32" t="s">
        <v>160</v>
      </c>
      <c r="L32">
        <v>100000</v>
      </c>
      <c r="M32" t="str">
        <f t="shared" si="6"/>
        <v>YES</v>
      </c>
      <c r="N32" t="str">
        <f t="shared" si="7"/>
        <v>TY12CAMBLU029</v>
      </c>
    </row>
    <row r="33" spans="1:14" x14ac:dyDescent="0.3">
      <c r="A33" t="s">
        <v>173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F33" t="str">
        <f t="shared" si="3"/>
        <v>99</v>
      </c>
      <c r="G33">
        <f t="shared" si="4"/>
        <v>24</v>
      </c>
      <c r="H33" s="42">
        <v>82374</v>
      </c>
      <c r="I33" s="42">
        <f t="shared" si="5"/>
        <v>3432.25</v>
      </c>
      <c r="J33" t="s">
        <v>128</v>
      </c>
      <c r="K33" t="s">
        <v>148</v>
      </c>
      <c r="L33">
        <v>75000</v>
      </c>
      <c r="M33" t="str">
        <f t="shared" si="6"/>
        <v>Not Covered</v>
      </c>
      <c r="N33" t="str">
        <f t="shared" si="7"/>
        <v>HO99CIVWHI030</v>
      </c>
    </row>
    <row r="34" spans="1:14" x14ac:dyDescent="0.3">
      <c r="A34" t="s">
        <v>174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F34" t="str">
        <f t="shared" si="3"/>
        <v>01</v>
      </c>
      <c r="G34">
        <f t="shared" si="4"/>
        <v>22</v>
      </c>
      <c r="H34" s="42">
        <v>69891.899999999994</v>
      </c>
      <c r="I34" s="42">
        <f t="shared" si="5"/>
        <v>3176.9045454545453</v>
      </c>
      <c r="J34" t="s">
        <v>158</v>
      </c>
      <c r="K34" t="s">
        <v>134</v>
      </c>
      <c r="L34">
        <v>75000</v>
      </c>
      <c r="M34" t="str">
        <f t="shared" si="6"/>
        <v>YES</v>
      </c>
      <c r="N34" t="str">
        <f t="shared" si="7"/>
        <v>HO01CIVBLU031</v>
      </c>
    </row>
    <row r="35" spans="1:14" x14ac:dyDescent="0.3">
      <c r="A35" t="s">
        <v>175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F35" t="str">
        <f t="shared" si="3"/>
        <v>10</v>
      </c>
      <c r="G35">
        <f t="shared" si="4"/>
        <v>13</v>
      </c>
      <c r="H35" s="42">
        <v>22573</v>
      </c>
      <c r="I35" s="42">
        <f t="shared" si="5"/>
        <v>1736.3846153846155</v>
      </c>
      <c r="J35" t="s">
        <v>158</v>
      </c>
      <c r="K35" t="s">
        <v>153</v>
      </c>
      <c r="L35">
        <v>75000</v>
      </c>
      <c r="M35" t="str">
        <f t="shared" si="6"/>
        <v>YES</v>
      </c>
      <c r="N35" t="str">
        <f t="shared" si="7"/>
        <v>HO10CIVBLU032</v>
      </c>
    </row>
    <row r="36" spans="1:14" x14ac:dyDescent="0.3">
      <c r="A36" t="s">
        <v>176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F36" t="str">
        <f t="shared" si="3"/>
        <v>10</v>
      </c>
      <c r="G36">
        <f t="shared" si="4"/>
        <v>13</v>
      </c>
      <c r="H36" s="42">
        <v>33477.199999999997</v>
      </c>
      <c r="I36" s="42">
        <f t="shared" si="5"/>
        <v>2575.1692307692306</v>
      </c>
      <c r="J36" t="s">
        <v>125</v>
      </c>
      <c r="K36" t="s">
        <v>162</v>
      </c>
      <c r="L36">
        <v>75000</v>
      </c>
      <c r="M36" t="str">
        <f t="shared" si="6"/>
        <v>YES</v>
      </c>
      <c r="N36" t="str">
        <f t="shared" si="7"/>
        <v>HO10CIVBLA033</v>
      </c>
    </row>
    <row r="37" spans="1:14" x14ac:dyDescent="0.3">
      <c r="A37" t="s">
        <v>177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F37" t="str">
        <f t="shared" si="3"/>
        <v>11</v>
      </c>
      <c r="G37">
        <f t="shared" si="4"/>
        <v>12</v>
      </c>
      <c r="H37" s="42">
        <v>30555.3</v>
      </c>
      <c r="I37" s="42">
        <f t="shared" si="5"/>
        <v>2546.2750000000001</v>
      </c>
      <c r="J37" t="s">
        <v>125</v>
      </c>
      <c r="K37" t="s">
        <v>132</v>
      </c>
      <c r="L37">
        <v>75000</v>
      </c>
      <c r="M37" t="str">
        <f t="shared" si="6"/>
        <v>YES</v>
      </c>
      <c r="N37" t="str">
        <f t="shared" si="7"/>
        <v>HO11CIVBLA034</v>
      </c>
    </row>
    <row r="38" spans="1:14" x14ac:dyDescent="0.3">
      <c r="A38" t="s">
        <v>178</v>
      </c>
      <c r="B38" t="str">
        <f t="shared" si="0"/>
        <v>HO</v>
      </c>
      <c r="C38" t="str">
        <f t="shared" si="1"/>
        <v>Honda</v>
      </c>
      <c r="D38" t="str">
        <f t="shared" si="2"/>
        <v>CIV</v>
      </c>
      <c r="F38" t="str">
        <f t="shared" si="3"/>
        <v>12</v>
      </c>
      <c r="G38">
        <f t="shared" si="4"/>
        <v>11</v>
      </c>
      <c r="H38" s="42">
        <v>24513.200000000001</v>
      </c>
      <c r="I38" s="42">
        <f t="shared" si="5"/>
        <v>2228.4727272727273</v>
      </c>
      <c r="J38" t="s">
        <v>125</v>
      </c>
      <c r="K38" t="s">
        <v>155</v>
      </c>
      <c r="L38">
        <v>75000</v>
      </c>
      <c r="M38" t="str">
        <f t="shared" si="6"/>
        <v>YES</v>
      </c>
      <c r="N38" t="str">
        <f t="shared" si="7"/>
        <v>HO12CIVBLA035</v>
      </c>
    </row>
    <row r="39" spans="1:14" x14ac:dyDescent="0.3">
      <c r="A39" t="s">
        <v>179</v>
      </c>
      <c r="B39" t="str">
        <f t="shared" si="0"/>
        <v>HO</v>
      </c>
      <c r="C39" t="str">
        <f t="shared" si="1"/>
        <v>Honda</v>
      </c>
      <c r="D39" t="str">
        <f t="shared" si="2"/>
        <v>CIV</v>
      </c>
      <c r="F39" t="str">
        <f t="shared" si="3"/>
        <v>13</v>
      </c>
      <c r="G39">
        <f t="shared" si="4"/>
        <v>10</v>
      </c>
      <c r="H39" s="42">
        <v>13867.6</v>
      </c>
      <c r="I39" s="42">
        <f t="shared" si="5"/>
        <v>1386.76</v>
      </c>
      <c r="J39" t="s">
        <v>125</v>
      </c>
      <c r="K39" t="s">
        <v>160</v>
      </c>
      <c r="L39">
        <v>75000</v>
      </c>
      <c r="M39" t="str">
        <f t="shared" si="6"/>
        <v>YES</v>
      </c>
      <c r="N39" t="str">
        <f t="shared" si="7"/>
        <v>HO13CIVBLA036</v>
      </c>
    </row>
    <row r="40" spans="1:14" x14ac:dyDescent="0.3">
      <c r="A40" t="s">
        <v>211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F40" t="str">
        <f t="shared" si="3"/>
        <v>05</v>
      </c>
      <c r="G40">
        <f t="shared" si="4"/>
        <v>18</v>
      </c>
      <c r="H40" s="42">
        <v>60389.5</v>
      </c>
      <c r="I40" s="42">
        <f t="shared" si="5"/>
        <v>3354.9722222222222</v>
      </c>
      <c r="J40" t="s">
        <v>128</v>
      </c>
      <c r="K40" t="s">
        <v>139</v>
      </c>
      <c r="L40">
        <v>100000</v>
      </c>
      <c r="M40" t="str">
        <f t="shared" si="6"/>
        <v>YES</v>
      </c>
      <c r="N40" t="str">
        <f t="shared" si="7"/>
        <v>HO05ODYWHI037</v>
      </c>
    </row>
    <row r="41" spans="1:14" x14ac:dyDescent="0.3">
      <c r="A41" t="s">
        <v>180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F41" t="str">
        <f t="shared" si="3"/>
        <v>07</v>
      </c>
      <c r="G41">
        <f t="shared" si="4"/>
        <v>16</v>
      </c>
      <c r="H41" s="42">
        <v>50854.1</v>
      </c>
      <c r="I41" s="42">
        <f t="shared" si="5"/>
        <v>3178.3812499999999</v>
      </c>
      <c r="J41" t="s">
        <v>125</v>
      </c>
      <c r="K41" t="s">
        <v>162</v>
      </c>
      <c r="L41">
        <v>100000</v>
      </c>
      <c r="M41" t="str">
        <f t="shared" si="6"/>
        <v>YES</v>
      </c>
      <c r="N41" t="str">
        <f t="shared" si="7"/>
        <v>HO07ODYBLA038</v>
      </c>
    </row>
    <row r="42" spans="1:14" x14ac:dyDescent="0.3">
      <c r="A42" t="s">
        <v>181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F42" t="str">
        <f t="shared" si="3"/>
        <v>08</v>
      </c>
      <c r="G42">
        <f t="shared" si="4"/>
        <v>15</v>
      </c>
      <c r="H42" s="42">
        <v>42504.6</v>
      </c>
      <c r="I42" s="42">
        <f t="shared" si="5"/>
        <v>2833.64</v>
      </c>
      <c r="J42" t="s">
        <v>128</v>
      </c>
      <c r="K42" t="s">
        <v>148</v>
      </c>
      <c r="L42">
        <v>100000</v>
      </c>
      <c r="M42" t="str">
        <f t="shared" si="6"/>
        <v>YES</v>
      </c>
      <c r="N42" t="str">
        <f t="shared" si="7"/>
        <v>HO08ODYWHI039</v>
      </c>
    </row>
    <row r="43" spans="1:14" x14ac:dyDescent="0.3">
      <c r="A43" t="s">
        <v>182</v>
      </c>
      <c r="B43" t="str">
        <f t="shared" si="0"/>
        <v>HO</v>
      </c>
      <c r="C43" t="str">
        <f t="shared" si="1"/>
        <v>Honda</v>
      </c>
      <c r="D43" t="str">
        <f t="shared" si="2"/>
        <v>0OD</v>
      </c>
      <c r="F43" t="str">
        <f t="shared" si="3"/>
        <v>01</v>
      </c>
      <c r="G43">
        <f t="shared" si="4"/>
        <v>22</v>
      </c>
      <c r="H43" s="42">
        <v>68658.899999999994</v>
      </c>
      <c r="I43" s="42">
        <f t="shared" si="5"/>
        <v>3120.8590909090908</v>
      </c>
      <c r="J43" t="s">
        <v>125</v>
      </c>
      <c r="K43" t="s">
        <v>126</v>
      </c>
      <c r="L43">
        <v>100000</v>
      </c>
      <c r="M43" t="str">
        <f t="shared" si="6"/>
        <v>YES</v>
      </c>
      <c r="N43" t="str">
        <f t="shared" si="7"/>
        <v>HO010ODBLA040</v>
      </c>
    </row>
    <row r="44" spans="1:14" x14ac:dyDescent="0.3">
      <c r="A44" t="s">
        <v>183</v>
      </c>
      <c r="B44" t="str">
        <f t="shared" si="0"/>
        <v>HO</v>
      </c>
      <c r="C44" t="str">
        <f t="shared" si="1"/>
        <v>Honda</v>
      </c>
      <c r="D44" t="str">
        <f t="shared" si="2"/>
        <v>ODY</v>
      </c>
      <c r="F44" t="str">
        <f t="shared" si="3"/>
        <v>14</v>
      </c>
      <c r="G44">
        <f t="shared" si="4"/>
        <v>9</v>
      </c>
      <c r="H44" s="42">
        <v>3708.1</v>
      </c>
      <c r="I44" s="42">
        <f t="shared" si="5"/>
        <v>412.01111111111112</v>
      </c>
      <c r="J44" t="s">
        <v>125</v>
      </c>
      <c r="K44" t="s">
        <v>129</v>
      </c>
      <c r="L44">
        <v>100000</v>
      </c>
      <c r="M44" t="str">
        <f t="shared" si="6"/>
        <v>YES</v>
      </c>
      <c r="N44" t="str">
        <f t="shared" si="7"/>
        <v>HO14ODYBLA041</v>
      </c>
    </row>
    <row r="45" spans="1:14" x14ac:dyDescent="0.3">
      <c r="A45" t="s">
        <v>184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F45" t="str">
        <f t="shared" si="3"/>
        <v>04</v>
      </c>
      <c r="G45">
        <f t="shared" si="4"/>
        <v>19</v>
      </c>
      <c r="H45" s="42">
        <v>64542</v>
      </c>
      <c r="I45" s="42">
        <f t="shared" si="5"/>
        <v>3396.9473684210525</v>
      </c>
      <c r="J45" t="s">
        <v>158</v>
      </c>
      <c r="K45" t="s">
        <v>126</v>
      </c>
      <c r="L45">
        <v>75000</v>
      </c>
      <c r="M45" t="str">
        <f t="shared" si="6"/>
        <v>YES</v>
      </c>
      <c r="N45" t="str">
        <f t="shared" si="7"/>
        <v>CR04PTCBLU042</v>
      </c>
    </row>
    <row r="46" spans="1:14" x14ac:dyDescent="0.3">
      <c r="A46" t="s">
        <v>185</v>
      </c>
      <c r="B46" t="str">
        <f t="shared" si="0"/>
        <v>CR</v>
      </c>
      <c r="C46" t="str">
        <f t="shared" si="1"/>
        <v>Chrysler</v>
      </c>
      <c r="D46" t="str">
        <f t="shared" si="2"/>
        <v>PTC</v>
      </c>
      <c r="F46" t="str">
        <f t="shared" si="3"/>
        <v>07</v>
      </c>
      <c r="G46">
        <f t="shared" si="4"/>
        <v>16</v>
      </c>
      <c r="H46" s="42">
        <v>42074.2</v>
      </c>
      <c r="I46" s="42">
        <f t="shared" si="5"/>
        <v>2629.6374999999998</v>
      </c>
      <c r="J46" t="s">
        <v>131</v>
      </c>
      <c r="K46" t="s">
        <v>168</v>
      </c>
      <c r="L46">
        <v>75000</v>
      </c>
      <c r="M46" t="str">
        <f t="shared" si="6"/>
        <v>YES</v>
      </c>
      <c r="N46" t="str">
        <f t="shared" si="7"/>
        <v>CR07PTCGRE043</v>
      </c>
    </row>
    <row r="47" spans="1:14" x14ac:dyDescent="0.3">
      <c r="A47" t="s">
        <v>186</v>
      </c>
      <c r="B47" t="str">
        <f t="shared" si="0"/>
        <v>CR</v>
      </c>
      <c r="C47" t="str">
        <f t="shared" si="1"/>
        <v>Chrysler</v>
      </c>
      <c r="D47" t="str">
        <f t="shared" si="2"/>
        <v>PTC</v>
      </c>
      <c r="F47" t="str">
        <f t="shared" si="3"/>
        <v>11</v>
      </c>
      <c r="G47">
        <f t="shared" si="4"/>
        <v>12</v>
      </c>
      <c r="H47" s="42">
        <v>27394.2</v>
      </c>
      <c r="I47" s="42">
        <f t="shared" si="5"/>
        <v>2282.85</v>
      </c>
      <c r="J47" t="s">
        <v>125</v>
      </c>
      <c r="K47" t="s">
        <v>146</v>
      </c>
      <c r="L47">
        <v>75000</v>
      </c>
      <c r="M47" t="str">
        <f t="shared" si="6"/>
        <v>YES</v>
      </c>
      <c r="N47" t="str">
        <f t="shared" si="7"/>
        <v>CR11PTCBLA044</v>
      </c>
    </row>
    <row r="48" spans="1:14" x14ac:dyDescent="0.3">
      <c r="A48" t="s">
        <v>187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F48" t="str">
        <f t="shared" si="3"/>
        <v>99</v>
      </c>
      <c r="G48">
        <f t="shared" si="4"/>
        <v>24</v>
      </c>
      <c r="H48" s="42">
        <v>79420.600000000006</v>
      </c>
      <c r="I48" s="42">
        <f t="shared" si="5"/>
        <v>3309.1916666666671</v>
      </c>
      <c r="J48" t="s">
        <v>131</v>
      </c>
      <c r="K48" t="s">
        <v>155</v>
      </c>
      <c r="L48">
        <v>75000</v>
      </c>
      <c r="M48" t="str">
        <f t="shared" si="6"/>
        <v>Not Covered</v>
      </c>
      <c r="N48" t="str">
        <f t="shared" si="7"/>
        <v>CR99CARGRE045</v>
      </c>
    </row>
    <row r="49" spans="1:14" x14ac:dyDescent="0.3">
      <c r="A49" t="s">
        <v>188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F49" t="str">
        <f t="shared" si="3"/>
        <v>00</v>
      </c>
      <c r="G49">
        <f t="shared" si="4"/>
        <v>23</v>
      </c>
      <c r="H49" s="42">
        <v>77243.100000000006</v>
      </c>
      <c r="I49" s="42">
        <f t="shared" si="5"/>
        <v>3358.3956521739133</v>
      </c>
      <c r="J49" t="s">
        <v>125</v>
      </c>
      <c r="K49" t="s">
        <v>134</v>
      </c>
      <c r="L49">
        <v>75000</v>
      </c>
      <c r="M49" t="str">
        <f t="shared" si="6"/>
        <v>Not Covered</v>
      </c>
      <c r="N49" t="str">
        <f t="shared" si="7"/>
        <v>CR00CARBLA046</v>
      </c>
    </row>
    <row r="50" spans="1:14" x14ac:dyDescent="0.3">
      <c r="A50" t="s">
        <v>189</v>
      </c>
      <c r="B50" t="str">
        <f t="shared" si="0"/>
        <v>CR</v>
      </c>
      <c r="C50" t="str">
        <f t="shared" si="1"/>
        <v>Chrysler</v>
      </c>
      <c r="D50" t="str">
        <f t="shared" si="2"/>
        <v>CAR</v>
      </c>
      <c r="F50" t="str">
        <f t="shared" si="3"/>
        <v>04</v>
      </c>
      <c r="G50">
        <f t="shared" si="4"/>
        <v>19</v>
      </c>
      <c r="H50" s="42">
        <v>72527.199999999997</v>
      </c>
      <c r="I50" s="42">
        <f t="shared" si="5"/>
        <v>3817.2210526315789</v>
      </c>
      <c r="J50" t="s">
        <v>128</v>
      </c>
      <c r="K50" t="s">
        <v>151</v>
      </c>
      <c r="L50">
        <v>75000</v>
      </c>
      <c r="M50" t="str">
        <f t="shared" si="6"/>
        <v>YES</v>
      </c>
      <c r="N50" t="str">
        <f t="shared" si="7"/>
        <v>CR04CARWHI047</v>
      </c>
    </row>
    <row r="51" spans="1:14" x14ac:dyDescent="0.3">
      <c r="A51" t="s">
        <v>190</v>
      </c>
      <c r="B51" t="str">
        <f t="shared" si="0"/>
        <v>CR</v>
      </c>
      <c r="C51" t="str">
        <f t="shared" si="1"/>
        <v>Chrysler</v>
      </c>
      <c r="D51" t="str">
        <f t="shared" si="2"/>
        <v>CAR</v>
      </c>
      <c r="F51" t="str">
        <f t="shared" si="3"/>
        <v>04</v>
      </c>
      <c r="G51">
        <f t="shared" si="4"/>
        <v>19</v>
      </c>
      <c r="H51" s="42">
        <v>52699.4</v>
      </c>
      <c r="I51" s="42">
        <f t="shared" si="5"/>
        <v>2773.6526315789474</v>
      </c>
      <c r="J51" t="s">
        <v>167</v>
      </c>
      <c r="K51" t="s">
        <v>151</v>
      </c>
      <c r="L51">
        <v>75000</v>
      </c>
      <c r="M51" t="str">
        <f t="shared" si="6"/>
        <v>YES</v>
      </c>
      <c r="N51" t="str">
        <f t="shared" si="7"/>
        <v>CR04CARRED048</v>
      </c>
    </row>
    <row r="52" spans="1:14" x14ac:dyDescent="0.3">
      <c r="A52" t="s">
        <v>191</v>
      </c>
      <c r="B52" t="str">
        <f t="shared" si="0"/>
        <v>HY</v>
      </c>
      <c r="C52" t="str">
        <f t="shared" si="1"/>
        <v>Honda</v>
      </c>
      <c r="D52" t="str">
        <f t="shared" si="2"/>
        <v>ELA</v>
      </c>
      <c r="F52" t="str">
        <f t="shared" si="3"/>
        <v>11</v>
      </c>
      <c r="G52">
        <f t="shared" si="4"/>
        <v>12</v>
      </c>
      <c r="H52" s="42">
        <v>29102.3</v>
      </c>
      <c r="I52" s="42">
        <f t="shared" si="5"/>
        <v>2425.1916666666666</v>
      </c>
      <c r="J52" t="s">
        <v>125</v>
      </c>
      <c r="K52" t="s">
        <v>153</v>
      </c>
      <c r="L52">
        <v>100000</v>
      </c>
      <c r="M52" t="str">
        <f t="shared" si="6"/>
        <v>YES</v>
      </c>
      <c r="N52" t="str">
        <f t="shared" si="7"/>
        <v>HY11ELABLA049</v>
      </c>
    </row>
    <row r="53" spans="1:14" x14ac:dyDescent="0.3">
      <c r="A53" t="s">
        <v>192</v>
      </c>
      <c r="B53" t="str">
        <f t="shared" si="0"/>
        <v>HY</v>
      </c>
      <c r="C53" t="str">
        <f t="shared" si="1"/>
        <v>Honda</v>
      </c>
      <c r="D53" t="str">
        <f t="shared" si="2"/>
        <v>ELA</v>
      </c>
      <c r="F53" t="str">
        <f t="shared" si="3"/>
        <v>12</v>
      </c>
      <c r="G53">
        <f t="shared" si="4"/>
        <v>11</v>
      </c>
      <c r="H53" s="42">
        <v>22282</v>
      </c>
      <c r="I53" s="42">
        <f t="shared" si="5"/>
        <v>2025.6363636363637</v>
      </c>
      <c r="J53" t="s">
        <v>158</v>
      </c>
      <c r="K53" t="s">
        <v>129</v>
      </c>
      <c r="L53">
        <v>100000</v>
      </c>
      <c r="M53" t="str">
        <f t="shared" si="6"/>
        <v>YES</v>
      </c>
      <c r="N53" t="str">
        <f t="shared" si="7"/>
        <v>HY12ELABLU050</v>
      </c>
    </row>
    <row r="54" spans="1:14" x14ac:dyDescent="0.3">
      <c r="A54" t="s">
        <v>193</v>
      </c>
      <c r="B54" t="str">
        <f t="shared" si="0"/>
        <v>HY</v>
      </c>
      <c r="C54" t="str">
        <f t="shared" si="1"/>
        <v>Honda</v>
      </c>
      <c r="D54" t="str">
        <f t="shared" si="2"/>
        <v>ELA</v>
      </c>
      <c r="F54" t="str">
        <f t="shared" si="3"/>
        <v>13</v>
      </c>
      <c r="G54">
        <f t="shared" si="4"/>
        <v>10</v>
      </c>
      <c r="H54" s="42">
        <v>20223.900000000001</v>
      </c>
      <c r="I54" s="42">
        <f t="shared" si="5"/>
        <v>2022.39</v>
      </c>
      <c r="J54" t="s">
        <v>125</v>
      </c>
      <c r="K54" t="s">
        <v>142</v>
      </c>
      <c r="L54">
        <v>100000</v>
      </c>
      <c r="M54" t="str">
        <f t="shared" si="6"/>
        <v>YES</v>
      </c>
      <c r="N54" t="str">
        <f t="shared" si="7"/>
        <v>HY13ELABLA051</v>
      </c>
    </row>
    <row r="55" spans="1:14" x14ac:dyDescent="0.3">
      <c r="A55" t="s">
        <v>194</v>
      </c>
      <c r="B55" t="str">
        <f t="shared" si="0"/>
        <v>HY</v>
      </c>
      <c r="C55" t="str">
        <f t="shared" si="1"/>
        <v>Honda</v>
      </c>
      <c r="D55" t="str">
        <f t="shared" si="2"/>
        <v>ELA</v>
      </c>
      <c r="F55" t="str">
        <f t="shared" si="3"/>
        <v>13</v>
      </c>
      <c r="G55">
        <f t="shared" si="4"/>
        <v>10</v>
      </c>
      <c r="H55" s="42">
        <v>22188.5</v>
      </c>
      <c r="I55" s="42">
        <f t="shared" si="5"/>
        <v>2218.85</v>
      </c>
      <c r="J55" t="s">
        <v>158</v>
      </c>
      <c r="K55" t="s">
        <v>136</v>
      </c>
      <c r="L55">
        <v>100000</v>
      </c>
      <c r="M55" t="str">
        <f t="shared" si="6"/>
        <v>YES</v>
      </c>
      <c r="N55" t="str">
        <f t="shared" si="7"/>
        <v>HY13ELABLU052</v>
      </c>
    </row>
    <row r="58" spans="1:14" x14ac:dyDescent="0.3">
      <c r="B58" t="s">
        <v>201</v>
      </c>
      <c r="C58" t="s">
        <v>202</v>
      </c>
    </row>
    <row r="59" spans="1:14" x14ac:dyDescent="0.3">
      <c r="B59" t="s">
        <v>198</v>
      </c>
      <c r="C59" t="s">
        <v>209</v>
      </c>
    </row>
    <row r="60" spans="1:14" x14ac:dyDescent="0.3">
      <c r="B60" t="s">
        <v>199</v>
      </c>
      <c r="C60" t="s">
        <v>200</v>
      </c>
    </row>
    <row r="61" spans="1:14" x14ac:dyDescent="0.3">
      <c r="B61" t="s">
        <v>203</v>
      </c>
      <c r="C61" t="s">
        <v>204</v>
      </c>
    </row>
    <row r="62" spans="1:14" x14ac:dyDescent="0.3">
      <c r="B62" t="s">
        <v>205</v>
      </c>
      <c r="C62" t="s">
        <v>206</v>
      </c>
    </row>
    <row r="63" spans="1:14" x14ac:dyDescent="0.3">
      <c r="B63" t="s">
        <v>207</v>
      </c>
      <c r="C63" t="s">
        <v>208</v>
      </c>
    </row>
  </sheetData>
  <sortState xmlns:xlrd2="http://schemas.microsoft.com/office/spreadsheetml/2017/richdata2" ref="B58:C63">
    <sortCondition ref="B58:B63"/>
  </sortState>
  <conditionalFormatting sqref="I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498C-7560-4E63-B57F-DCE297A90FD3}">
  <dimension ref="A3:B21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38" t="s">
        <v>106</v>
      </c>
      <c r="B3" t="s">
        <v>216</v>
      </c>
    </row>
    <row r="4" spans="1:2" x14ac:dyDescent="0.3">
      <c r="A4" s="39" t="s">
        <v>151</v>
      </c>
      <c r="B4" s="40">
        <v>144647.69999999998</v>
      </c>
    </row>
    <row r="5" spans="1:2" x14ac:dyDescent="0.3">
      <c r="A5" s="39" t="s">
        <v>160</v>
      </c>
      <c r="B5" s="40">
        <v>150656.40000000002</v>
      </c>
    </row>
    <row r="6" spans="1:2" x14ac:dyDescent="0.3">
      <c r="A6" s="39" t="s">
        <v>136</v>
      </c>
      <c r="B6" s="40">
        <v>154427.9</v>
      </c>
    </row>
    <row r="7" spans="1:2" x14ac:dyDescent="0.3">
      <c r="A7" s="39" t="s">
        <v>168</v>
      </c>
      <c r="B7" s="40">
        <v>179986</v>
      </c>
    </row>
    <row r="8" spans="1:2" x14ac:dyDescent="0.3">
      <c r="A8" s="39" t="s">
        <v>139</v>
      </c>
      <c r="B8" s="40">
        <v>143640.70000000001</v>
      </c>
    </row>
    <row r="9" spans="1:2" x14ac:dyDescent="0.3">
      <c r="A9" s="39" t="s">
        <v>155</v>
      </c>
      <c r="B9" s="40">
        <v>135078.20000000001</v>
      </c>
    </row>
    <row r="10" spans="1:2" x14ac:dyDescent="0.3">
      <c r="A10" s="39" t="s">
        <v>134</v>
      </c>
      <c r="B10" s="40">
        <v>184693.8</v>
      </c>
    </row>
    <row r="11" spans="1:2" x14ac:dyDescent="0.3">
      <c r="A11" s="39" t="s">
        <v>132</v>
      </c>
      <c r="B11" s="40">
        <v>127731.3</v>
      </c>
    </row>
    <row r="12" spans="1:2" x14ac:dyDescent="0.3">
      <c r="A12" s="39" t="s">
        <v>129</v>
      </c>
      <c r="B12" s="40">
        <v>70964.899999999994</v>
      </c>
    </row>
    <row r="13" spans="1:2" x14ac:dyDescent="0.3">
      <c r="A13" s="39" t="s">
        <v>142</v>
      </c>
      <c r="B13" s="40">
        <v>65315</v>
      </c>
    </row>
    <row r="14" spans="1:2" x14ac:dyDescent="0.3">
      <c r="A14" s="39" t="s">
        <v>148</v>
      </c>
      <c r="B14" s="40">
        <v>138561.5</v>
      </c>
    </row>
    <row r="15" spans="1:2" x14ac:dyDescent="0.3">
      <c r="A15" s="39" t="s">
        <v>149</v>
      </c>
      <c r="B15" s="40">
        <v>141229.4</v>
      </c>
    </row>
    <row r="16" spans="1:2" x14ac:dyDescent="0.3">
      <c r="A16" s="39" t="s">
        <v>126</v>
      </c>
      <c r="B16" s="40">
        <v>305432.40000000002</v>
      </c>
    </row>
    <row r="17" spans="1:2" x14ac:dyDescent="0.3">
      <c r="A17" s="39" t="s">
        <v>162</v>
      </c>
      <c r="B17" s="40">
        <v>177713.9</v>
      </c>
    </row>
    <row r="18" spans="1:2" x14ac:dyDescent="0.3">
      <c r="A18" s="39" t="s">
        <v>153</v>
      </c>
      <c r="B18" s="40">
        <v>65964.899999999994</v>
      </c>
    </row>
    <row r="19" spans="1:2" x14ac:dyDescent="0.3">
      <c r="A19" s="39" t="s">
        <v>146</v>
      </c>
      <c r="B19" s="40">
        <v>130601.59999999999</v>
      </c>
    </row>
    <row r="20" spans="1:2" x14ac:dyDescent="0.3">
      <c r="A20" s="39" t="s">
        <v>144</v>
      </c>
      <c r="B20" s="40">
        <v>19341.7</v>
      </c>
    </row>
    <row r="21" spans="1:2" x14ac:dyDescent="0.3">
      <c r="A21" s="39" t="s">
        <v>107</v>
      </c>
      <c r="B21" s="40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F8E4-6745-4D35-AE55-B8EA666F6052}">
  <dimension ref="A1:M7"/>
  <sheetViews>
    <sheetView tabSelected="1" zoomScale="151" workbookViewId="0">
      <selection activeCell="I16" sqref="I16"/>
    </sheetView>
  </sheetViews>
  <sheetFormatPr defaultRowHeight="14.4" x14ac:dyDescent="0.3"/>
  <cols>
    <col min="2" max="2" width="13" style="3" bestFit="1" customWidth="1"/>
    <col min="3" max="3" width="11.5546875" style="45" bestFit="1" customWidth="1"/>
    <col min="4" max="4" width="6.88671875" bestFit="1" customWidth="1"/>
    <col min="5" max="5" width="16.33203125" bestFit="1" customWidth="1"/>
    <col min="6" max="6" width="14.33203125" bestFit="1" customWidth="1"/>
    <col min="7" max="7" width="12.109375" customWidth="1"/>
  </cols>
  <sheetData>
    <row r="1" spans="1:13" x14ac:dyDescent="0.3">
      <c r="A1" t="s">
        <v>219</v>
      </c>
    </row>
    <row r="3" spans="1:13" x14ac:dyDescent="0.3">
      <c r="B3" s="3" t="s">
        <v>224</v>
      </c>
      <c r="C3" s="45" t="s">
        <v>225</v>
      </c>
      <c r="D3" t="s">
        <v>226</v>
      </c>
      <c r="E3" t="s">
        <v>227</v>
      </c>
      <c r="F3" t="s">
        <v>228</v>
      </c>
      <c r="G3" t="s">
        <v>229</v>
      </c>
      <c r="M3" t="s">
        <v>230</v>
      </c>
    </row>
    <row r="4" spans="1:13" x14ac:dyDescent="0.3">
      <c r="A4" t="s">
        <v>220</v>
      </c>
      <c r="B4" s="3">
        <v>300000</v>
      </c>
      <c r="C4" s="45">
        <v>9.8000000000000004E-2</v>
      </c>
      <c r="D4">
        <v>84</v>
      </c>
      <c r="E4" s="3">
        <f>B4*C4*(D4/12)</f>
        <v>205800</v>
      </c>
      <c r="F4" s="3">
        <f>E4+B4</f>
        <v>505800</v>
      </c>
      <c r="G4" s="3">
        <f>F4/D4</f>
        <v>6021.4285714285716</v>
      </c>
    </row>
    <row r="5" spans="1:13" x14ac:dyDescent="0.3">
      <c r="A5" t="s">
        <v>221</v>
      </c>
      <c r="B5" s="3">
        <v>300000</v>
      </c>
      <c r="C5" s="45">
        <v>0.1</v>
      </c>
      <c r="D5">
        <v>90</v>
      </c>
      <c r="E5" s="3">
        <f t="shared" ref="E5:F7" si="0">B5*C5*(D5/12)</f>
        <v>225000</v>
      </c>
      <c r="F5" s="3">
        <f t="shared" ref="F5:F7" si="1">E5+B5</f>
        <v>525000</v>
      </c>
      <c r="G5" s="3">
        <f t="shared" ref="G5:G7" si="2">F5/D5</f>
        <v>5833.333333333333</v>
      </c>
    </row>
    <row r="6" spans="1:13" x14ac:dyDescent="0.3">
      <c r="A6" t="s">
        <v>222</v>
      </c>
      <c r="B6" s="3">
        <v>300000</v>
      </c>
      <c r="C6" s="45">
        <v>0.1125</v>
      </c>
      <c r="D6">
        <v>96</v>
      </c>
      <c r="E6" s="3">
        <f t="shared" si="0"/>
        <v>270000</v>
      </c>
      <c r="F6" s="3">
        <f t="shared" si="1"/>
        <v>570000</v>
      </c>
      <c r="G6" s="3">
        <f t="shared" si="2"/>
        <v>5937.5</v>
      </c>
    </row>
    <row r="7" spans="1:13" x14ac:dyDescent="0.3">
      <c r="A7" t="s">
        <v>223</v>
      </c>
      <c r="B7" s="3">
        <v>300000</v>
      </c>
      <c r="C7" s="45">
        <v>0.115</v>
      </c>
      <c r="D7">
        <v>100</v>
      </c>
      <c r="E7" s="3">
        <f t="shared" si="0"/>
        <v>287500</v>
      </c>
      <c r="F7" s="3">
        <f t="shared" si="1"/>
        <v>587500</v>
      </c>
      <c r="G7" s="3">
        <f t="shared" si="2"/>
        <v>5875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8A0651726FD469076C49454448C82" ma:contentTypeVersion="11" ma:contentTypeDescription="Create a new document." ma:contentTypeScope="" ma:versionID="38bd4440d432f3b46398a26d393acbd6">
  <xsd:schema xmlns:xsd="http://www.w3.org/2001/XMLSchema" xmlns:xs="http://www.w3.org/2001/XMLSchema" xmlns:p="http://schemas.microsoft.com/office/2006/metadata/properties" xmlns:ns3="80cd176d-39a2-416d-a8c1-4e5561868e3a" xmlns:ns4="1a9e41f3-8954-4dae-8a49-006f39eda611" targetNamespace="http://schemas.microsoft.com/office/2006/metadata/properties" ma:root="true" ma:fieldsID="89a0257c1750f6edd4be39f1ed8fedbb" ns3:_="" ns4:_="">
    <xsd:import namespace="80cd176d-39a2-416d-a8c1-4e5561868e3a"/>
    <xsd:import namespace="1a9e41f3-8954-4dae-8a49-006f39eda6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d176d-39a2-416d-a8c1-4e5561868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e41f3-8954-4dae-8a49-006f39eda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DC2419-344C-4E0A-91CF-77192E3B979F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80cd176d-39a2-416d-a8c1-4e5561868e3a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a9e41f3-8954-4dae-8a49-006f39eda611"/>
  </ds:schemaRefs>
</ds:datastoreItem>
</file>

<file path=customXml/itemProps2.xml><?xml version="1.0" encoding="utf-8"?>
<ds:datastoreItem xmlns:ds="http://schemas.openxmlformats.org/officeDocument/2006/customXml" ds:itemID="{7B72C44D-C542-471B-9050-2A368045DE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D7079-8729-4CD0-894A-0A671BB34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cd176d-39a2-416d-a8c1-4e5561868e3a"/>
    <ds:schemaRef ds:uri="1a9e41f3-8954-4dae-8a49-006f39eda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PayRoll</vt:lpstr>
      <vt:lpstr>Decision Maker</vt:lpstr>
      <vt:lpstr>GradeBook</vt:lpstr>
      <vt:lpstr>Sales Report</vt:lpstr>
      <vt:lpstr>Pivot of Sales</vt:lpstr>
      <vt:lpstr>Cars</vt:lpstr>
      <vt:lpstr>Pivot Of Cars</vt:lpstr>
      <vt:lpstr>SI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ayumhr2002@outlook.com</cp:lastModifiedBy>
  <cp:lastPrinted>2023-06-07T09:31:39Z</cp:lastPrinted>
  <dcterms:created xsi:type="dcterms:W3CDTF">2023-06-07T08:01:07Z</dcterms:created>
  <dcterms:modified xsi:type="dcterms:W3CDTF">2023-06-07T21:05:52Z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0x01010086B8A0651726FD469076C49454448C82</vt:lpwstr>
  </property>
</Properties>
</file>