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defaultThemeVersion="124226"/>
  <mc:AlternateContent xmlns:mc="http://schemas.openxmlformats.org/markup-compatibility/2006">
    <mc:Choice Requires="x15">
      <x15ac:absPath xmlns:x15ac="http://schemas.microsoft.com/office/spreadsheetml/2010/11/ac" url="C:\Users\Soporte\Desktop\Ing de software\"/>
    </mc:Choice>
  </mc:AlternateContent>
  <xr:revisionPtr revIDLastSave="0" documentId="13_ncr:1_{3FC0E84E-1754-4BCC-9592-6272AD3C563E}" xr6:coauthVersionLast="47" xr6:coauthVersionMax="47" xr10:uidLastSave="{00000000-0000-0000-0000-000000000000}"/>
  <bookViews>
    <workbookView xWindow="-105" yWindow="0" windowWidth="14610" windowHeight="15585" firstSheet="1" activeTab="1" xr2:uid="{00000000-000D-0000-FFFF-FFFF00000000}"/>
  </bookViews>
  <sheets>
    <sheet name="Por Recursos" sheetId="5" r:id="rId1"/>
    <sheet name="Presupuesto Detallado" sheetId="1" r:id="rId2"/>
    <sheet name="Datos" sheetId="6" r:id="rId3"/>
    <sheet name="Instructivo" sheetId="2" r:id="rId4"/>
  </sheets>
  <definedNames>
    <definedName name="_xlnm.Print_Area" localSheetId="3">Instructivo!$A$1:$D$34</definedName>
    <definedName name="_xlnm.Print_Area" localSheetId="0">'Por Recursos'!$A$1:$H$182</definedName>
    <definedName name="_xlnm.Print_Area" localSheetId="1">'Presupuesto Detallado'!$A$1:$J$160</definedName>
    <definedName name="_xlnm.Print_Titles" localSheetId="0">'Por Recursos'!$1:$6</definedName>
    <definedName name="_xlnm.Print_Titles" localSheetId="1">'Presupuesto Detallado'!$1:$6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0" i="1" l="1"/>
  <c r="F70" i="1"/>
  <c r="H70" i="1"/>
  <c r="I70" i="1" s="1"/>
  <c r="E42" i="1"/>
  <c r="F42" i="1"/>
  <c r="H42" i="1"/>
  <c r="I42" i="1" s="1"/>
  <c r="E20" i="1"/>
  <c r="F20" i="1"/>
  <c r="H20" i="1"/>
  <c r="I20" i="1" s="1"/>
  <c r="E21" i="1"/>
  <c r="F21" i="1"/>
  <c r="H21" i="1"/>
  <c r="I21" i="1" s="1"/>
  <c r="E137" i="1"/>
  <c r="F137" i="1"/>
  <c r="H137" i="1"/>
  <c r="I137" i="1" s="1"/>
  <c r="H154" i="1"/>
  <c r="I154" i="1" s="1"/>
  <c r="F154" i="1"/>
  <c r="E154" i="1"/>
  <c r="H153" i="1"/>
  <c r="I153" i="1" s="1"/>
  <c r="F153" i="1"/>
  <c r="E153" i="1"/>
  <c r="H152" i="1"/>
  <c r="I152" i="1" s="1"/>
  <c r="F152" i="1"/>
  <c r="E152" i="1"/>
  <c r="H151" i="1"/>
  <c r="I151" i="1" s="1"/>
  <c r="F151" i="1"/>
  <c r="E151" i="1"/>
  <c r="H150" i="1"/>
  <c r="I150" i="1" s="1"/>
  <c r="F150" i="1"/>
  <c r="E150" i="1"/>
  <c r="H149" i="1"/>
  <c r="I149" i="1" s="1"/>
  <c r="F149" i="1"/>
  <c r="E149" i="1"/>
  <c r="H148" i="1"/>
  <c r="I148" i="1" s="1"/>
  <c r="F148" i="1"/>
  <c r="E148" i="1"/>
  <c r="H147" i="1"/>
  <c r="I147" i="1" s="1"/>
  <c r="F147" i="1"/>
  <c r="E147" i="1"/>
  <c r="H146" i="1"/>
  <c r="I146" i="1" s="1"/>
  <c r="F146" i="1"/>
  <c r="E146" i="1"/>
  <c r="H145" i="1"/>
  <c r="I145" i="1" s="1"/>
  <c r="F145" i="1"/>
  <c r="E145" i="1"/>
  <c r="H143" i="1"/>
  <c r="I143" i="1" s="1"/>
  <c r="F143" i="1"/>
  <c r="E143" i="1"/>
  <c r="H142" i="1"/>
  <c r="I142" i="1" s="1"/>
  <c r="F142" i="1"/>
  <c r="E142" i="1"/>
  <c r="H141" i="1"/>
  <c r="I141" i="1" s="1"/>
  <c r="F141" i="1"/>
  <c r="E141" i="1"/>
  <c r="H140" i="1"/>
  <c r="I140" i="1" s="1"/>
  <c r="F140" i="1"/>
  <c r="E140" i="1"/>
  <c r="H139" i="1"/>
  <c r="I139" i="1" s="1"/>
  <c r="F139" i="1"/>
  <c r="E139" i="1"/>
  <c r="H138" i="1"/>
  <c r="I138" i="1" s="1"/>
  <c r="F138" i="1"/>
  <c r="E138" i="1"/>
  <c r="H136" i="1"/>
  <c r="I136" i="1" s="1"/>
  <c r="F136" i="1"/>
  <c r="E136" i="1"/>
  <c r="H133" i="1"/>
  <c r="I133" i="1" s="1"/>
  <c r="F133" i="1"/>
  <c r="E133" i="1"/>
  <c r="H132" i="1"/>
  <c r="I132" i="1" s="1"/>
  <c r="F132" i="1"/>
  <c r="E132" i="1"/>
  <c r="H131" i="1"/>
  <c r="I131" i="1" s="1"/>
  <c r="F131" i="1"/>
  <c r="E131" i="1"/>
  <c r="H130" i="1"/>
  <c r="I130" i="1" s="1"/>
  <c r="F130" i="1"/>
  <c r="E130" i="1"/>
  <c r="H129" i="1"/>
  <c r="I129" i="1" s="1"/>
  <c r="F129" i="1"/>
  <c r="E129" i="1"/>
  <c r="H128" i="1"/>
  <c r="I128" i="1" s="1"/>
  <c r="F128" i="1"/>
  <c r="E128" i="1"/>
  <c r="H127" i="1"/>
  <c r="I127" i="1" s="1"/>
  <c r="F127" i="1"/>
  <c r="E127" i="1"/>
  <c r="H126" i="1"/>
  <c r="I126" i="1" s="1"/>
  <c r="F126" i="1"/>
  <c r="E126" i="1"/>
  <c r="H125" i="1"/>
  <c r="I125" i="1" s="1"/>
  <c r="F125" i="1"/>
  <c r="E125" i="1"/>
  <c r="H124" i="1"/>
  <c r="I124" i="1" s="1"/>
  <c r="F124" i="1"/>
  <c r="E124" i="1"/>
  <c r="H123" i="1"/>
  <c r="I123" i="1" s="1"/>
  <c r="F123" i="1"/>
  <c r="E123" i="1"/>
  <c r="H122" i="1"/>
  <c r="I122" i="1" s="1"/>
  <c r="F122" i="1"/>
  <c r="E122" i="1"/>
  <c r="H121" i="1"/>
  <c r="I121" i="1" s="1"/>
  <c r="F121" i="1"/>
  <c r="E121" i="1"/>
  <c r="H120" i="1"/>
  <c r="I120" i="1" s="1"/>
  <c r="F120" i="1"/>
  <c r="E120" i="1"/>
  <c r="H118" i="1"/>
  <c r="I118" i="1" s="1"/>
  <c r="F118" i="1"/>
  <c r="E118" i="1"/>
  <c r="H117" i="1"/>
  <c r="I117" i="1" s="1"/>
  <c r="F117" i="1"/>
  <c r="E117" i="1"/>
  <c r="H116" i="1"/>
  <c r="I116" i="1" s="1"/>
  <c r="F116" i="1"/>
  <c r="E116" i="1"/>
  <c r="H115" i="1"/>
  <c r="I115" i="1" s="1"/>
  <c r="F115" i="1"/>
  <c r="E115" i="1"/>
  <c r="H114" i="1"/>
  <c r="I114" i="1" s="1"/>
  <c r="F114" i="1"/>
  <c r="E114" i="1"/>
  <c r="H113" i="1"/>
  <c r="I113" i="1" s="1"/>
  <c r="F113" i="1"/>
  <c r="E113" i="1"/>
  <c r="H112" i="1"/>
  <c r="I112" i="1" s="1"/>
  <c r="F112" i="1"/>
  <c r="E112" i="1"/>
  <c r="H111" i="1"/>
  <c r="I111" i="1" s="1"/>
  <c r="F111" i="1"/>
  <c r="E111" i="1"/>
  <c r="H110" i="1"/>
  <c r="I110" i="1" s="1"/>
  <c r="F110" i="1"/>
  <c r="E110" i="1"/>
  <c r="H109" i="1"/>
  <c r="I109" i="1" s="1"/>
  <c r="F109" i="1"/>
  <c r="E109" i="1"/>
  <c r="H108" i="1"/>
  <c r="I108" i="1" s="1"/>
  <c r="F108" i="1"/>
  <c r="E108" i="1"/>
  <c r="H107" i="1"/>
  <c r="I107" i="1" s="1"/>
  <c r="F107" i="1"/>
  <c r="E107" i="1"/>
  <c r="H104" i="1"/>
  <c r="I104" i="1" s="1"/>
  <c r="F104" i="1"/>
  <c r="E104" i="1"/>
  <c r="H103" i="1"/>
  <c r="I103" i="1" s="1"/>
  <c r="F103" i="1"/>
  <c r="E103" i="1"/>
  <c r="H102" i="1"/>
  <c r="I102" i="1" s="1"/>
  <c r="F102" i="1"/>
  <c r="E102" i="1"/>
  <c r="H101" i="1"/>
  <c r="I101" i="1" s="1"/>
  <c r="F101" i="1"/>
  <c r="E101" i="1"/>
  <c r="H100" i="1"/>
  <c r="I100" i="1" s="1"/>
  <c r="F100" i="1"/>
  <c r="E100" i="1"/>
  <c r="H99" i="1"/>
  <c r="I99" i="1" s="1"/>
  <c r="F99" i="1"/>
  <c r="E99" i="1"/>
  <c r="H98" i="1"/>
  <c r="I98" i="1" s="1"/>
  <c r="F98" i="1"/>
  <c r="E98" i="1"/>
  <c r="H97" i="1"/>
  <c r="I97" i="1" s="1"/>
  <c r="F97" i="1"/>
  <c r="E97" i="1"/>
  <c r="H96" i="1"/>
  <c r="I96" i="1" s="1"/>
  <c r="F96" i="1"/>
  <c r="E96" i="1"/>
  <c r="H94" i="1"/>
  <c r="I94" i="1" s="1"/>
  <c r="F94" i="1"/>
  <c r="E94" i="1"/>
  <c r="H93" i="1"/>
  <c r="I93" i="1" s="1"/>
  <c r="F93" i="1"/>
  <c r="E93" i="1"/>
  <c r="H92" i="1"/>
  <c r="I92" i="1" s="1"/>
  <c r="F92" i="1"/>
  <c r="E92" i="1"/>
  <c r="H91" i="1"/>
  <c r="I91" i="1" s="1"/>
  <c r="F91" i="1"/>
  <c r="E91" i="1"/>
  <c r="H90" i="1"/>
  <c r="I90" i="1" s="1"/>
  <c r="F90" i="1"/>
  <c r="E90" i="1"/>
  <c r="H89" i="1"/>
  <c r="I89" i="1" s="1"/>
  <c r="F89" i="1"/>
  <c r="E89" i="1"/>
  <c r="H88" i="1"/>
  <c r="I88" i="1" s="1"/>
  <c r="F88" i="1"/>
  <c r="E88" i="1"/>
  <c r="H85" i="1"/>
  <c r="I85" i="1" s="1"/>
  <c r="F85" i="1"/>
  <c r="E85" i="1"/>
  <c r="H84" i="1"/>
  <c r="I84" i="1" s="1"/>
  <c r="F84" i="1"/>
  <c r="E84" i="1"/>
  <c r="H83" i="1"/>
  <c r="I83" i="1" s="1"/>
  <c r="F83" i="1"/>
  <c r="E83" i="1"/>
  <c r="H82" i="1"/>
  <c r="I82" i="1" s="1"/>
  <c r="F82" i="1"/>
  <c r="E82" i="1"/>
  <c r="H81" i="1"/>
  <c r="I81" i="1" s="1"/>
  <c r="F81" i="1"/>
  <c r="E81" i="1"/>
  <c r="H80" i="1"/>
  <c r="I80" i="1" s="1"/>
  <c r="F80" i="1"/>
  <c r="E80" i="1"/>
  <c r="H79" i="1"/>
  <c r="I79" i="1" s="1"/>
  <c r="F79" i="1"/>
  <c r="E79" i="1"/>
  <c r="H78" i="1"/>
  <c r="I78" i="1" s="1"/>
  <c r="F78" i="1"/>
  <c r="E78" i="1"/>
  <c r="H77" i="1"/>
  <c r="I77" i="1" s="1"/>
  <c r="F77" i="1"/>
  <c r="E77" i="1"/>
  <c r="H75" i="1"/>
  <c r="I75" i="1" s="1"/>
  <c r="F75" i="1"/>
  <c r="E75" i="1"/>
  <c r="H74" i="1"/>
  <c r="I74" i="1" s="1"/>
  <c r="F74" i="1"/>
  <c r="E74" i="1"/>
  <c r="H73" i="1"/>
  <c r="I73" i="1" s="1"/>
  <c r="F73" i="1"/>
  <c r="E73" i="1"/>
  <c r="H72" i="1"/>
  <c r="I72" i="1" s="1"/>
  <c r="F72" i="1"/>
  <c r="E72" i="1"/>
  <c r="H71" i="1"/>
  <c r="I71" i="1" s="1"/>
  <c r="F71" i="1"/>
  <c r="E71" i="1"/>
  <c r="H69" i="1"/>
  <c r="I69" i="1" s="1"/>
  <c r="F69" i="1"/>
  <c r="E69" i="1"/>
  <c r="H66" i="1"/>
  <c r="I66" i="1" s="1"/>
  <c r="F66" i="1"/>
  <c r="E66" i="1"/>
  <c r="H65" i="1"/>
  <c r="I65" i="1" s="1"/>
  <c r="F65" i="1"/>
  <c r="E65" i="1"/>
  <c r="H64" i="1"/>
  <c r="I64" i="1" s="1"/>
  <c r="F64" i="1"/>
  <c r="E64" i="1"/>
  <c r="H63" i="1"/>
  <c r="I63" i="1" s="1"/>
  <c r="F63" i="1"/>
  <c r="E63" i="1"/>
  <c r="H62" i="1"/>
  <c r="I62" i="1" s="1"/>
  <c r="F62" i="1"/>
  <c r="E62" i="1"/>
  <c r="H61" i="1"/>
  <c r="I61" i="1" s="1"/>
  <c r="F61" i="1"/>
  <c r="E61" i="1"/>
  <c r="H60" i="1"/>
  <c r="I60" i="1" s="1"/>
  <c r="F60" i="1"/>
  <c r="E60" i="1"/>
  <c r="H59" i="1"/>
  <c r="I59" i="1" s="1"/>
  <c r="F59" i="1"/>
  <c r="E59" i="1"/>
  <c r="H58" i="1"/>
  <c r="I58" i="1" s="1"/>
  <c r="F58" i="1"/>
  <c r="E58" i="1"/>
  <c r="H57" i="1"/>
  <c r="I57" i="1" s="1"/>
  <c r="F57" i="1"/>
  <c r="E57" i="1"/>
  <c r="H56" i="1"/>
  <c r="I56" i="1" s="1"/>
  <c r="F56" i="1"/>
  <c r="E56" i="1"/>
  <c r="H55" i="1"/>
  <c r="I55" i="1" s="1"/>
  <c r="F55" i="1"/>
  <c r="E55" i="1"/>
  <c r="F43" i="1"/>
  <c r="F44" i="1"/>
  <c r="F45" i="1"/>
  <c r="F46" i="1"/>
  <c r="F47" i="1"/>
  <c r="F48" i="1"/>
  <c r="F49" i="1"/>
  <c r="F50" i="1"/>
  <c r="F51" i="1"/>
  <c r="F52" i="1"/>
  <c r="F41" i="1"/>
  <c r="F35" i="1"/>
  <c r="F36" i="1"/>
  <c r="F37" i="1"/>
  <c r="F38" i="1"/>
  <c r="F34" i="1"/>
  <c r="F22" i="1"/>
  <c r="F23" i="1"/>
  <c r="F24" i="1"/>
  <c r="F25" i="1"/>
  <c r="F26" i="1"/>
  <c r="F27" i="1"/>
  <c r="F28" i="1"/>
  <c r="F29" i="1"/>
  <c r="F30" i="1"/>
  <c r="F31" i="1"/>
  <c r="F10" i="1"/>
  <c r="F11" i="1"/>
  <c r="F12" i="1"/>
  <c r="F13" i="1"/>
  <c r="F14" i="1"/>
  <c r="F15" i="1"/>
  <c r="F16" i="1"/>
  <c r="F17" i="1"/>
  <c r="F18" i="1"/>
  <c r="H35" i="1"/>
  <c r="F27" i="5"/>
  <c r="F26" i="5"/>
  <c r="F25" i="5"/>
  <c r="F23" i="5"/>
  <c r="F22" i="5"/>
  <c r="F20" i="5"/>
  <c r="F19" i="5"/>
  <c r="F17" i="5"/>
  <c r="F16" i="5"/>
  <c r="F15" i="5"/>
  <c r="F13" i="5"/>
  <c r="F12" i="5"/>
  <c r="F10" i="5"/>
  <c r="F9" i="5"/>
  <c r="E27" i="5"/>
  <c r="E26" i="5"/>
  <c r="E25" i="5"/>
  <c r="E23" i="5"/>
  <c r="E22" i="5"/>
  <c r="E20" i="5"/>
  <c r="E19" i="5"/>
  <c r="E17" i="5"/>
  <c r="E16" i="5"/>
  <c r="E15" i="5"/>
  <c r="E13" i="5"/>
  <c r="E12" i="5"/>
  <c r="E9" i="5"/>
  <c r="E10" i="5"/>
  <c r="H18" i="1"/>
  <c r="E18" i="1"/>
  <c r="H17" i="1"/>
  <c r="E17" i="1"/>
  <c r="H16" i="1"/>
  <c r="E16" i="1"/>
  <c r="H15" i="1"/>
  <c r="E15" i="1"/>
  <c r="H14" i="1"/>
  <c r="E14" i="1"/>
  <c r="H13" i="1"/>
  <c r="E13" i="1"/>
  <c r="H12" i="1"/>
  <c r="E12" i="1"/>
  <c r="H11" i="1"/>
  <c r="E11" i="1"/>
  <c r="H10" i="1"/>
  <c r="E10" i="1"/>
  <c r="H9" i="1"/>
  <c r="F9" i="1"/>
  <c r="E9" i="1"/>
  <c r="H31" i="1"/>
  <c r="E31" i="1"/>
  <c r="H30" i="1"/>
  <c r="E30" i="1"/>
  <c r="H29" i="1"/>
  <c r="E29" i="1"/>
  <c r="H28" i="1"/>
  <c r="E28" i="1"/>
  <c r="H27" i="1"/>
  <c r="E27" i="1"/>
  <c r="H26" i="1"/>
  <c r="E26" i="1"/>
  <c r="H25" i="1"/>
  <c r="E25" i="1"/>
  <c r="H24" i="1"/>
  <c r="E24" i="1"/>
  <c r="H23" i="1"/>
  <c r="E23" i="1"/>
  <c r="H22" i="1"/>
  <c r="E22" i="1"/>
  <c r="H38" i="1"/>
  <c r="E38" i="1"/>
  <c r="H37" i="1"/>
  <c r="E37" i="1"/>
  <c r="H36" i="1"/>
  <c r="E36" i="1"/>
  <c r="E35" i="1"/>
  <c r="H34" i="1"/>
  <c r="E34" i="1"/>
  <c r="E52" i="1"/>
  <c r="E51" i="1"/>
  <c r="E50" i="1"/>
  <c r="E49" i="1"/>
  <c r="E48" i="1"/>
  <c r="E47" i="1"/>
  <c r="E46" i="1"/>
  <c r="E45" i="1"/>
  <c r="E44" i="1"/>
  <c r="E43" i="1"/>
  <c r="E41" i="1"/>
  <c r="H43" i="1"/>
  <c r="H44" i="1"/>
  <c r="H45" i="1"/>
  <c r="H46" i="1"/>
  <c r="H47" i="1"/>
  <c r="H48" i="1"/>
  <c r="H49" i="1"/>
  <c r="H50" i="1"/>
  <c r="H51" i="1"/>
  <c r="H52" i="1"/>
  <c r="H41" i="1"/>
  <c r="I87" i="1" l="1"/>
  <c r="I135" i="1"/>
  <c r="I144" i="1"/>
  <c r="I106" i="1"/>
  <c r="I119" i="1"/>
  <c r="I95" i="1"/>
  <c r="I68" i="1"/>
  <c r="I76" i="1"/>
  <c r="I54" i="1"/>
  <c r="I53" i="1" s="1"/>
  <c r="G9" i="5"/>
  <c r="G22" i="5"/>
  <c r="G10" i="5"/>
  <c r="G19" i="5"/>
  <c r="G16" i="5"/>
  <c r="G13" i="5"/>
  <c r="G25" i="5"/>
  <c r="G23" i="5"/>
  <c r="G15" i="5"/>
  <c r="G20" i="5"/>
  <c r="G26" i="5"/>
  <c r="G12" i="5"/>
  <c r="G17" i="5"/>
  <c r="I67" i="1" l="1"/>
  <c r="I105" i="1"/>
  <c r="I134" i="1"/>
  <c r="I86" i="1"/>
  <c r="G21" i="5"/>
  <c r="G18" i="5"/>
  <c r="G14" i="5"/>
  <c r="G11" i="5"/>
  <c r="G2" i="5"/>
  <c r="I52" i="1" l="1"/>
  <c r="I51" i="1"/>
  <c r="I50" i="1"/>
  <c r="I49" i="1"/>
  <c r="I48" i="1"/>
  <c r="I47" i="1"/>
  <c r="I46" i="1"/>
  <c r="I45" i="1"/>
  <c r="I44" i="1"/>
  <c r="I43" i="1"/>
  <c r="I41" i="1"/>
  <c r="I38" i="1"/>
  <c r="I37" i="1"/>
  <c r="I36" i="1"/>
  <c r="I35" i="1"/>
  <c r="I34" i="1"/>
  <c r="I31" i="1"/>
  <c r="I30" i="1"/>
  <c r="I29" i="1"/>
  <c r="I28" i="1"/>
  <c r="I27" i="1"/>
  <c r="I26" i="1"/>
  <c r="I25" i="1"/>
  <c r="I24" i="1"/>
  <c r="I23" i="1"/>
  <c r="I22" i="1"/>
  <c r="I18" i="1"/>
  <c r="I17" i="1"/>
  <c r="I16" i="1"/>
  <c r="I15" i="1"/>
  <c r="I14" i="1"/>
  <c r="I13" i="1"/>
  <c r="I12" i="1"/>
  <c r="I11" i="1"/>
  <c r="I10" i="1"/>
  <c r="I9" i="1"/>
  <c r="G27" i="5" l="1"/>
  <c r="G24" i="5" s="1"/>
  <c r="I40" i="1"/>
  <c r="I39" i="1" s="1"/>
  <c r="I8" i="1"/>
  <c r="I19" i="1"/>
  <c r="I33" i="1"/>
  <c r="I32" i="1" s="1"/>
  <c r="I7" i="1" l="1"/>
  <c r="G8" i="5"/>
  <c r="G7" i="5" s="1"/>
  <c r="E4" i="5" s="1"/>
  <c r="G4" i="1" l="1"/>
  <c r="H4" i="1" s="1"/>
  <c r="I4" i="1" s="1"/>
  <c r="F4" i="5"/>
  <c r="G4" i="5" s="1"/>
</calcChain>
</file>

<file path=xl/sharedStrings.xml><?xml version="1.0" encoding="utf-8"?>
<sst xmlns="http://schemas.openxmlformats.org/spreadsheetml/2006/main" count="318" uniqueCount="112">
  <si>
    <t>Columna</t>
  </si>
  <si>
    <t>Instrucciones</t>
  </si>
  <si>
    <t>Elaborado por: pmoinformatica.com</t>
  </si>
  <si>
    <t>Presupuesto de Proyecto</t>
  </si>
  <si>
    <t>[Nombre de la Compañía / Logo]</t>
  </si>
  <si>
    <t>Líder del Proyecto: [Nombre]</t>
  </si>
  <si>
    <t>Fecha de Inicio: [dd/mm/aaaa]</t>
  </si>
  <si>
    <t>Elemento</t>
  </si>
  <si>
    <t>Unidades</t>
  </si>
  <si>
    <t>Tasa</t>
  </si>
  <si>
    <t>Presupuesto</t>
  </si>
  <si>
    <t>Código</t>
  </si>
  <si>
    <t>Labor (Personal)</t>
  </si>
  <si>
    <t>[Personal 1]</t>
  </si>
  <si>
    <t>[Personal 2]</t>
  </si>
  <si>
    <t>[Consultor 1]</t>
  </si>
  <si>
    <t>[Consultor 2]</t>
  </si>
  <si>
    <t>Consultoría</t>
  </si>
  <si>
    <t>[Material 1]</t>
  </si>
  <si>
    <t>[Material 2]</t>
  </si>
  <si>
    <t>[Material 3]</t>
  </si>
  <si>
    <t>Materiales</t>
  </si>
  <si>
    <t>[Item de Viaje 1]</t>
  </si>
  <si>
    <t>Viajes</t>
  </si>
  <si>
    <t>[Item de Viaje 2]</t>
  </si>
  <si>
    <t>[Item de Licencia 1]</t>
  </si>
  <si>
    <t>[Item de Licencia 2]</t>
  </si>
  <si>
    <t>Licencias</t>
  </si>
  <si>
    <t>Gastos Indirectos</t>
  </si>
  <si>
    <t>[Item de Gastos Indirectos 1]</t>
  </si>
  <si>
    <t>[Item de Gastos Indirectos 2]</t>
  </si>
  <si>
    <t>[Item de Gastos Indirectos 3]</t>
  </si>
  <si>
    <t>1.1</t>
  </si>
  <si>
    <t>1.2</t>
  </si>
  <si>
    <t>2.1</t>
  </si>
  <si>
    <t>Total</t>
  </si>
  <si>
    <t>Reservas</t>
  </si>
  <si>
    <t>% Reserva de Contingencia</t>
  </si>
  <si>
    <t>Costos Indirectos</t>
  </si>
  <si>
    <t>Categoría</t>
  </si>
  <si>
    <t>Recurso</t>
  </si>
  <si>
    <t>Tipo de Recurso</t>
  </si>
  <si>
    <t>Tipo de Unidades</t>
  </si>
  <si>
    <t>Horas / Jornadas</t>
  </si>
  <si>
    <t>Cantidad</t>
  </si>
  <si>
    <t>NA</t>
  </si>
  <si>
    <t>Costos Directos</t>
  </si>
  <si>
    <t>Hoja: Tasas</t>
  </si>
  <si>
    <t>Descripción:</t>
  </si>
  <si>
    <t>Se usa para registrar los datos maestros para el cálculo del Presupuesto a partir de los recursos.</t>
  </si>
  <si>
    <t>Aquí se especifica el nombre del Recurso, por ejemplo Analista de Sistemas 1, Electricista 1, Gerente de Proyectos, etc.</t>
  </si>
  <si>
    <t>Indica si es un Recurso de tipo Labor, cuando es una persona, Consultor, para servicios especializados contratados a terceros, Materiales (por ej. Componentes Electronicos, Piezas, entre otros.), Licencias de Propiedad Intelectual, Gastos por viajes, Gastos indirectos, o cualquier otro que sea necesario especificar.</t>
  </si>
  <si>
    <t>El tipo de unidad para medir la utilización del recurso, para el caso de personas, pueden ser las horas o jornadas, para materiales, la cantidad de piezas, volumenes o peso. Pueden utilizarse otras según sea el caso.</t>
  </si>
  <si>
    <t>La tasa en moneda a aplicar por la utilización del recurso, por ejemplo para personas esto será el costo por hora o jornada, para consultores la tarifa, para materiales el costo unitario, y así sucesivamente según el tipo de recurso.</t>
  </si>
  <si>
    <t>Hoja: Presupuesto detallado</t>
  </si>
  <si>
    <t>Se detallan los costos por recurso para cada actividad del Proyecto. Luego estos se sumarizan por actividades de mayor nivel</t>
  </si>
  <si>
    <t>Multiplicando la tasa en moneda por el uso del recurso, por las unidades, se obtiene el costo total para la actividad por el uso de dicho recurso.</t>
  </si>
  <si>
    <t>Aquí se registra el número de unidades del Recurso que consumirá la actividad, debe ser especificado según la estimación realizada (según método de estimación seleccionado).</t>
  </si>
  <si>
    <t>La tasa en moneda a aplicar por la utilización del recurso, su valor lo obtiene el libro Excel automáticamente, buscando en la Hoja "Datos" la Tasa que corresponde al Elemento especificado.</t>
  </si>
  <si>
    <t>El tipo de unidad para medir la utilización del recurso, su valor lo obtiene el libro Excel automáticamente, buscando en la Hoja "Datos" la Tasa que corresponde al Elemento especificado.</t>
  </si>
  <si>
    <t>Indica si es un Recurso de tipo Labor, Materiales, Licencias, Gastos por viajes, Gastos indirectos, o cualquier otro. Su valor lo obtiene el libro Excel automáticamente, buscando en la Hoja "Datos" la Tasa que corresponde al Elemento especificado.</t>
  </si>
  <si>
    <t>Aquí se especifica el nombre del Recurso, por ejemplo Analista de Sistemas 1, Electricista 1, Gerente de Proyectos, etc. Es importante que todo Recurso asignado en esta hoja, corresponda con uno registrado en la hoja de "Datos", para que así el libro Excel pueda determinar la tasa automáticamente.</t>
  </si>
  <si>
    <t>Código de Paquete de Trabajo, Tarea de Proyecto o Subtarea, según el método de desglose y codificación de las tareas seleccionado.</t>
  </si>
  <si>
    <t>Nombre de la tarea para la cual se está especificando el Presupuesto. Aquí se puede presentar el desglose en tres niveles y la plantilla esta prefabricada para permitir la totalización.</t>
  </si>
  <si>
    <t>Hoja: Presupuesto por Recursos</t>
  </si>
  <si>
    <t>En esta hoja se totaliza el presupuesto asociado a cada Recurso. Para ello, se sumariza el presupuesto de cada recurso en cada actividad.</t>
  </si>
  <si>
    <t>Se usa esta columna para categorízar los Recursos, como por ejemplo "Costos Directos" y "Costos Indirectos".</t>
  </si>
  <si>
    <t>En esta columna se sumariza el Presupuesto del Recurso en cada actividad de la hoja de Presupuesto Detallado, presentando de esta forma un subtotal por Recurso.</t>
  </si>
  <si>
    <t>Tarea / Actividad</t>
  </si>
  <si>
    <t>Arriendo Portatil</t>
  </si>
  <si>
    <t>Arriendo Servidor</t>
  </si>
  <si>
    <t>Oficina</t>
  </si>
  <si>
    <t>Licencias office</t>
  </si>
  <si>
    <t>Licencias S.O. Servidor</t>
  </si>
  <si>
    <t>Cantidad / Mes</t>
  </si>
  <si>
    <t>Planificación</t>
  </si>
  <si>
    <t>Investigación de Demanda</t>
  </si>
  <si>
    <t>Cronograma</t>
  </si>
  <si>
    <t xml:space="preserve">Elicitación de Requisitos </t>
  </si>
  <si>
    <t>Líder del Proyecto: [Benjamin Baez]</t>
  </si>
  <si>
    <t>Fecha de Inicio: [03/03/2025]</t>
  </si>
  <si>
    <t>Soluciones TI Benja y Nayi</t>
  </si>
  <si>
    <t>Elaborado por: benjaynayi@solucionesti.cl</t>
  </si>
  <si>
    <t>Fecha de Inicio: 03/03/2025]</t>
  </si>
  <si>
    <t>1.3</t>
  </si>
  <si>
    <t>1.4</t>
  </si>
  <si>
    <t>Carta Gantt</t>
  </si>
  <si>
    <t>Diseño</t>
  </si>
  <si>
    <t>Diseño de UX UI</t>
  </si>
  <si>
    <t>Desarrollo</t>
  </si>
  <si>
    <t>3.1</t>
  </si>
  <si>
    <t>Programación y Desarrollo Tecnico</t>
  </si>
  <si>
    <t>Pruebas y Depuración</t>
  </si>
  <si>
    <t>4.1</t>
  </si>
  <si>
    <t>Ambiente QA</t>
  </si>
  <si>
    <t>4.2</t>
  </si>
  <si>
    <t>Testing y QA</t>
  </si>
  <si>
    <t xml:space="preserve">Optimización </t>
  </si>
  <si>
    <t>5.1</t>
  </si>
  <si>
    <t>Optimización de Rendimiento</t>
  </si>
  <si>
    <t>5.2</t>
  </si>
  <si>
    <t>Optimización de Recursos y Activos</t>
  </si>
  <si>
    <t>Distribución y Lanzamiento</t>
  </si>
  <si>
    <t>6.1</t>
  </si>
  <si>
    <t>Preparación de Marketing y Promoción</t>
  </si>
  <si>
    <t>6.2</t>
  </si>
  <si>
    <t>Planificación y Coordinación de Lanzamiento</t>
  </si>
  <si>
    <t>Actualizaciones y Mantenimiento Continuo</t>
  </si>
  <si>
    <t>7.1</t>
  </si>
  <si>
    <t>Calificaciones y Reseñas</t>
  </si>
  <si>
    <t>7.2</t>
  </si>
  <si>
    <t>Desarrollo y Lanzamiento de Actualizaciones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</si>
</sst>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8" x14ac:knownFonts="1">
    <font>
      <sz val="11"/>
      <color theme="1"/>
      <name val="Calibri"/>
      <family val="2"/>
      <scheme val="minor"/>
    </font>
    <font>
      <sz val="11"/>
      <color theme="1"/>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
      <b/>
      <sz val="20"/>
      <color theme="1"/>
      <name val="Calibri"/>
      <family val="2"/>
      <scheme val="minor"/>
    </font>
    <font>
      <b/>
      <sz val="14"/>
      <color theme="3"/>
      <name val="Calibri"/>
      <family val="2"/>
      <scheme val="minor"/>
    </font>
    <font>
      <sz val="10"/>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2">
    <border>
      <left/>
      <right/>
      <top/>
      <bottom/>
      <diagonal/>
    </border>
    <border>
      <left/>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29">
    <xf numFmtId="0" fontId="0" fillId="0" borderId="0" xfId="0"/>
    <xf numFmtId="0" fontId="0" fillId="2" borderId="0" xfId="0" applyFill="1"/>
    <xf numFmtId="0" fontId="3" fillId="2" borderId="0" xfId="0" applyFont="1" applyFill="1"/>
    <xf numFmtId="0" fontId="2" fillId="2" borderId="0" xfId="0" applyFont="1" applyFill="1"/>
    <xf numFmtId="0" fontId="4" fillId="2" borderId="0" xfId="0" applyFont="1" applyFill="1"/>
    <xf numFmtId="0" fontId="5" fillId="2" borderId="0" xfId="0" applyFont="1" applyFill="1"/>
    <xf numFmtId="0" fontId="6" fillId="2" borderId="0" xfId="0" applyFont="1" applyFill="1"/>
    <xf numFmtId="0" fontId="7" fillId="2" borderId="0" xfId="0" applyFont="1" applyFill="1"/>
    <xf numFmtId="0" fontId="4" fillId="2" borderId="0" xfId="0" applyFont="1" applyFill="1" applyAlignment="1">
      <alignment horizontal="center" wrapText="1"/>
    </xf>
    <xf numFmtId="0" fontId="4" fillId="2" borderId="0" xfId="0" applyFont="1" applyFill="1" applyAlignment="1">
      <alignment horizontal="center"/>
    </xf>
    <xf numFmtId="0" fontId="2" fillId="3" borderId="0" xfId="0" applyFont="1" applyFill="1" applyAlignment="1">
      <alignment horizontal="left" vertical="top"/>
    </xf>
    <xf numFmtId="0" fontId="0" fillId="3" borderId="0" xfId="0" applyFill="1" applyAlignment="1">
      <alignment horizontal="left" vertical="top"/>
    </xf>
    <xf numFmtId="0" fontId="0" fillId="2" borderId="0" xfId="0" applyFill="1" applyAlignment="1">
      <alignment horizontal="left" vertical="top"/>
    </xf>
    <xf numFmtId="0" fontId="0" fillId="2" borderId="0" xfId="0" applyFill="1" applyAlignment="1">
      <alignment horizontal="left" vertical="top" indent="2"/>
    </xf>
    <xf numFmtId="0" fontId="0" fillId="2" borderId="0" xfId="0" applyFill="1" applyAlignment="1">
      <alignment horizontal="left" vertical="top" indent="4"/>
    </xf>
    <xf numFmtId="43" fontId="0" fillId="2" borderId="0" xfId="1" applyFont="1" applyFill="1" applyBorder="1" applyAlignment="1">
      <alignment horizontal="left" vertical="top"/>
    </xf>
    <xf numFmtId="43" fontId="0" fillId="2" borderId="0" xfId="0" applyNumberFormat="1" applyFill="1" applyAlignment="1">
      <alignment horizontal="left" vertical="top"/>
    </xf>
    <xf numFmtId="43" fontId="0" fillId="3" borderId="0" xfId="0" applyNumberFormat="1" applyFill="1" applyAlignment="1">
      <alignment horizontal="left" vertical="top"/>
    </xf>
    <xf numFmtId="9" fontId="0" fillId="2" borderId="0" xfId="0" applyNumberFormat="1" applyFill="1"/>
    <xf numFmtId="43" fontId="3" fillId="3" borderId="0" xfId="0" applyNumberFormat="1" applyFont="1" applyFill="1"/>
    <xf numFmtId="0" fontId="0" fillId="2" borderId="0" xfId="0" applyFill="1" applyAlignment="1">
      <alignment horizontal="right" vertical="top"/>
    </xf>
    <xf numFmtId="43" fontId="0" fillId="2" borderId="0" xfId="1" applyFont="1" applyFill="1" applyBorder="1" applyAlignment="1">
      <alignment horizontal="right" vertical="top"/>
    </xf>
    <xf numFmtId="43" fontId="2" fillId="3" borderId="0" xfId="1" applyFont="1" applyFill="1" applyBorder="1" applyAlignment="1">
      <alignment horizontal="left" vertical="top"/>
    </xf>
    <xf numFmtId="0" fontId="0" fillId="3" borderId="0" xfId="0" applyFill="1" applyAlignment="1">
      <alignment horizontal="right" vertical="top"/>
    </xf>
    <xf numFmtId="0" fontId="4" fillId="2" borderId="0" xfId="0" applyFont="1" applyFill="1" applyAlignment="1">
      <alignment horizontal="left"/>
    </xf>
    <xf numFmtId="0" fontId="0" fillId="2" borderId="0" xfId="0" applyFill="1" applyAlignment="1">
      <alignment horizontal="left" vertical="top" wrapText="1"/>
    </xf>
    <xf numFmtId="0" fontId="0" fillId="2" borderId="1" xfId="0" applyFill="1" applyBorder="1" applyAlignment="1">
      <alignment horizontal="left" vertical="top"/>
    </xf>
    <xf numFmtId="0" fontId="0" fillId="2" borderId="1" xfId="0" applyFill="1" applyBorder="1" applyAlignment="1">
      <alignment horizontal="left" vertical="top" wrapText="1"/>
    </xf>
    <xf numFmtId="0" fontId="0" fillId="2" borderId="0" xfId="0" applyFill="1" applyAlignment="1">
      <alignment wrapText="1"/>
    </xf>
  </cellXfs>
  <cellStyles count="2">
    <cellStyle name="Millares"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G27"/>
  <sheetViews>
    <sheetView view="pageBreakPreview" zoomScale="130" zoomScaleSheetLayoutView="130" workbookViewId="0">
      <selection activeCell="C9" sqref="C9"/>
    </sheetView>
  </sheetViews>
  <sheetFormatPr baseColWidth="10" defaultColWidth="11.42578125" defaultRowHeight="15" x14ac:dyDescent="0.25"/>
  <cols>
    <col min="1" max="1" width="1.42578125" style="1" customWidth="1"/>
    <col min="2" max="2" width="11.140625" style="1" customWidth="1"/>
    <col min="3" max="3" width="26.28515625" style="1" customWidth="1"/>
    <col min="4" max="4" width="8" style="1" customWidth="1"/>
    <col min="5" max="5" width="19" style="1" customWidth="1"/>
    <col min="6" max="6" width="9" style="1" customWidth="1"/>
    <col min="7" max="7" width="21.28515625" style="1" customWidth="1"/>
    <col min="8" max="8" width="1.7109375" style="1" customWidth="1"/>
    <col min="9" max="9" width="17.85546875" style="1" customWidth="1"/>
    <col min="10" max="10" width="12.28515625" style="1" bestFit="1" customWidth="1"/>
    <col min="11" max="11" width="2.140625" style="1" customWidth="1"/>
    <col min="12" max="16384" width="11.42578125" style="1"/>
  </cols>
  <sheetData>
    <row r="1" spans="2:7" ht="26.25" x14ac:dyDescent="0.4">
      <c r="B1" s="5" t="s">
        <v>3</v>
      </c>
      <c r="F1" s="3" t="s">
        <v>4</v>
      </c>
    </row>
    <row r="2" spans="2:7" ht="18.75" x14ac:dyDescent="0.3">
      <c r="B2" s="6" t="s">
        <v>2</v>
      </c>
      <c r="E2" s="1" t="s">
        <v>37</v>
      </c>
      <c r="G2" s="18">
        <f>'Presupuesto Detallado'!I2</f>
        <v>0.3</v>
      </c>
    </row>
    <row r="3" spans="2:7" ht="15.75" x14ac:dyDescent="0.25">
      <c r="B3" s="7" t="s">
        <v>5</v>
      </c>
      <c r="D3" s="2"/>
      <c r="E3" s="9" t="s">
        <v>10</v>
      </c>
      <c r="F3" s="9" t="s">
        <v>36</v>
      </c>
      <c r="G3" s="9" t="s">
        <v>35</v>
      </c>
    </row>
    <row r="4" spans="2:7" ht="15.75" x14ac:dyDescent="0.25">
      <c r="B4" s="7" t="s">
        <v>6</v>
      </c>
      <c r="D4" s="4" t="s">
        <v>35</v>
      </c>
      <c r="E4" s="19">
        <f>G7+G24</f>
        <v>0</v>
      </c>
      <c r="F4" s="19">
        <f>E4*G2</f>
        <v>0</v>
      </c>
      <c r="G4" s="19">
        <f>SUM(E4:F4)</f>
        <v>0</v>
      </c>
    </row>
    <row r="6" spans="2:7" ht="15.75" x14ac:dyDescent="0.25">
      <c r="B6" s="9" t="s">
        <v>39</v>
      </c>
      <c r="C6" s="9" t="s">
        <v>40</v>
      </c>
      <c r="D6" s="9"/>
      <c r="E6" s="9" t="s">
        <v>42</v>
      </c>
      <c r="F6" s="9" t="s">
        <v>9</v>
      </c>
      <c r="G6" s="9" t="s">
        <v>10</v>
      </c>
    </row>
    <row r="7" spans="2:7" x14ac:dyDescent="0.25">
      <c r="B7" s="10" t="s">
        <v>46</v>
      </c>
      <c r="C7" s="10"/>
      <c r="D7" s="10"/>
      <c r="E7" s="10"/>
      <c r="F7" s="10"/>
      <c r="G7" s="22">
        <f>G8+G11+G14+G18+G21</f>
        <v>0</v>
      </c>
    </row>
    <row r="8" spans="2:7" x14ac:dyDescent="0.25">
      <c r="B8" s="13" t="s">
        <v>12</v>
      </c>
      <c r="C8" s="12"/>
      <c r="D8" s="12"/>
      <c r="E8" s="12"/>
      <c r="F8" s="12"/>
      <c r="G8" s="15">
        <f>SUM(G9:G10)</f>
        <v>0</v>
      </c>
    </row>
    <row r="9" spans="2:7" x14ac:dyDescent="0.25">
      <c r="B9" s="14"/>
      <c r="C9" s="12" t="s">
        <v>13</v>
      </c>
      <c r="D9" s="12"/>
      <c r="E9" s="12" t="str">
        <f>VLOOKUP(C9,Datos!$B$8:$E$21,3,)</f>
        <v>Horas / Jornadas</v>
      </c>
      <c r="F9" s="20">
        <f>VLOOKUP(C9,Datos!$B$8:$E$21,4,)</f>
        <v>6500</v>
      </c>
      <c r="G9" s="21">
        <f>SUMIFS('Presupuesto Detallado'!I$7:I$52,'Presupuesto Detallado'!F$7:F$52,'Por Recursos'!$C9)</f>
        <v>0</v>
      </c>
    </row>
    <row r="10" spans="2:7" x14ac:dyDescent="0.25">
      <c r="B10" s="12"/>
      <c r="C10" s="12" t="s">
        <v>14</v>
      </c>
      <c r="D10" s="12"/>
      <c r="E10" s="12" t="str">
        <f>VLOOKUP(C10,Datos!$B$8:$E$21,3,)</f>
        <v>Horas / Jornadas</v>
      </c>
      <c r="F10" s="20">
        <f>VLOOKUP(C10,Datos!$B$8:$E$21,4,)</f>
        <v>5000</v>
      </c>
      <c r="G10" s="21">
        <f>SUMIFS('Presupuesto Detallado'!I$7:I$52,'Presupuesto Detallado'!F$7:F$52,'Por Recursos'!$C10)</f>
        <v>0</v>
      </c>
    </row>
    <row r="11" spans="2:7" x14ac:dyDescent="0.25">
      <c r="B11" s="13" t="s">
        <v>17</v>
      </c>
      <c r="C11" s="12"/>
      <c r="D11" s="12"/>
      <c r="E11" s="12"/>
      <c r="F11" s="15"/>
      <c r="G11" s="15">
        <f>SUM(G12:G13)</f>
        <v>0</v>
      </c>
    </row>
    <row r="12" spans="2:7" x14ac:dyDescent="0.25">
      <c r="B12" s="12"/>
      <c r="C12" s="12" t="s">
        <v>15</v>
      </c>
      <c r="D12" s="12"/>
      <c r="E12" s="12" t="str">
        <f>VLOOKUP(C12,Datos!$B$8:$E$21,3,)</f>
        <v>Horas / Jornadas</v>
      </c>
      <c r="F12" s="20">
        <f>VLOOKUP(C12,Datos!$B$8:$E$21,4,)</f>
        <v>12000</v>
      </c>
      <c r="G12" s="21">
        <f>SUMIFS('Presupuesto Detallado'!I$7:I$52,'Presupuesto Detallado'!F$7:F$52,'Por Recursos'!$C12)</f>
        <v>0</v>
      </c>
    </row>
    <row r="13" spans="2:7" x14ac:dyDescent="0.25">
      <c r="B13" s="12"/>
      <c r="C13" s="12" t="s">
        <v>16</v>
      </c>
      <c r="D13" s="12"/>
      <c r="E13" s="12" t="str">
        <f>VLOOKUP(C13,Datos!$B$8:$E$21,3,)</f>
        <v>Horas / Jornadas</v>
      </c>
      <c r="F13" s="20">
        <f>VLOOKUP(C13,Datos!$B$8:$E$21,4,)</f>
        <v>8000</v>
      </c>
      <c r="G13" s="21">
        <f>SUMIFS('Presupuesto Detallado'!I$7:I$52,'Presupuesto Detallado'!F$7:F$52,'Por Recursos'!$C13)</f>
        <v>0</v>
      </c>
    </row>
    <row r="14" spans="2:7" x14ac:dyDescent="0.25">
      <c r="B14" s="13" t="s">
        <v>21</v>
      </c>
      <c r="C14" s="12"/>
      <c r="D14" s="12"/>
      <c r="E14" s="12"/>
      <c r="F14" s="15"/>
      <c r="G14" s="15">
        <f>SUM(G15:G17)</f>
        <v>0</v>
      </c>
    </row>
    <row r="15" spans="2:7" x14ac:dyDescent="0.25">
      <c r="B15" s="12"/>
      <c r="C15" s="12" t="s">
        <v>18</v>
      </c>
      <c r="D15" s="12"/>
      <c r="E15" s="12" t="str">
        <f>VLOOKUP(C15,Datos!$B$8:$E$21,3,)</f>
        <v>Cantidad / Mes</v>
      </c>
      <c r="F15" s="20">
        <f>VLOOKUP(C15,Datos!$B$8:$E$21,4,)</f>
        <v>4500</v>
      </c>
      <c r="G15" s="21">
        <f>SUMIFS('Presupuesto Detallado'!I$7:I$52,'Presupuesto Detallado'!F$7:F$52,'Por Recursos'!$C15)</f>
        <v>0</v>
      </c>
    </row>
    <row r="16" spans="2:7" x14ac:dyDescent="0.25">
      <c r="B16" s="12"/>
      <c r="C16" s="12" t="s">
        <v>19</v>
      </c>
      <c r="D16" s="12"/>
      <c r="E16" s="12" t="str">
        <f>VLOOKUP(C16,Datos!$B$8:$E$21,3,)</f>
        <v>Cantidad / Mes</v>
      </c>
      <c r="F16" s="20">
        <f>VLOOKUP(C16,Datos!$B$8:$E$21,4,)</f>
        <v>9000</v>
      </c>
      <c r="G16" s="21">
        <f>SUMIFS('Presupuesto Detallado'!I$7:I$52,'Presupuesto Detallado'!F$7:F$52,'Por Recursos'!$C16)</f>
        <v>0</v>
      </c>
    </row>
    <row r="17" spans="2:7" x14ac:dyDescent="0.25">
      <c r="B17" s="12"/>
      <c r="C17" s="12" t="s">
        <v>20</v>
      </c>
      <c r="D17" s="12"/>
      <c r="E17" s="12" t="str">
        <f>VLOOKUP(C17,Datos!$B$8:$E$21,3,)</f>
        <v>Cantidad / Mes</v>
      </c>
      <c r="F17" s="20">
        <f>VLOOKUP(C17,Datos!$B$8:$E$21,4,)</f>
        <v>25000</v>
      </c>
      <c r="G17" s="21">
        <f>SUMIFS('Presupuesto Detallado'!I$7:I$52,'Presupuesto Detallado'!F$7:F$52,'Por Recursos'!$C17)</f>
        <v>0</v>
      </c>
    </row>
    <row r="18" spans="2:7" x14ac:dyDescent="0.25">
      <c r="B18" s="13" t="s">
        <v>27</v>
      </c>
      <c r="C18" s="12"/>
      <c r="D18" s="12"/>
      <c r="E18" s="12"/>
      <c r="F18" s="15"/>
      <c r="G18" s="15">
        <f>SUM(G19:G20)</f>
        <v>0</v>
      </c>
    </row>
    <row r="19" spans="2:7" x14ac:dyDescent="0.25">
      <c r="B19" s="12"/>
      <c r="C19" s="12" t="s">
        <v>25</v>
      </c>
      <c r="D19" s="12"/>
      <c r="E19" s="12" t="str">
        <f>VLOOKUP(C19,Datos!$B$8:$E$21,3,)</f>
        <v>Cantidad</v>
      </c>
      <c r="F19" s="20">
        <f>VLOOKUP(C19,Datos!$B$8:$E$21,4,)</f>
        <v>1800</v>
      </c>
      <c r="G19" s="21">
        <f>SUMIFS('Presupuesto Detallado'!I$7:I$52,'Presupuesto Detallado'!F$7:F$52,'Por Recursos'!$C19)</f>
        <v>0</v>
      </c>
    </row>
    <row r="20" spans="2:7" x14ac:dyDescent="0.25">
      <c r="B20" s="12"/>
      <c r="C20" s="12" t="s">
        <v>26</v>
      </c>
      <c r="D20" s="12"/>
      <c r="E20" s="12" t="str">
        <f>VLOOKUP(C20,Datos!$B$8:$E$21,3,)</f>
        <v>Cantidad</v>
      </c>
      <c r="F20" s="20">
        <f>VLOOKUP(C20,Datos!$B$8:$E$21,4,)</f>
        <v>2800</v>
      </c>
      <c r="G20" s="21">
        <f>SUMIFS('Presupuesto Detallado'!I$7:I$52,'Presupuesto Detallado'!F$7:F$52,'Por Recursos'!$C20)</f>
        <v>0</v>
      </c>
    </row>
    <row r="21" spans="2:7" x14ac:dyDescent="0.25">
      <c r="B21" s="13" t="s">
        <v>23</v>
      </c>
      <c r="C21" s="12"/>
      <c r="D21" s="12"/>
      <c r="E21" s="12"/>
      <c r="F21" s="15"/>
      <c r="G21" s="15">
        <f>SUM(G22:G23)</f>
        <v>0</v>
      </c>
    </row>
    <row r="22" spans="2:7" x14ac:dyDescent="0.25">
      <c r="C22" s="12" t="s">
        <v>22</v>
      </c>
      <c r="D22" s="12"/>
      <c r="E22" s="12" t="str">
        <f>VLOOKUP(C22,Datos!$B$8:$E$21,3,)</f>
        <v>Cantidad</v>
      </c>
      <c r="F22" s="20">
        <f>VLOOKUP(C22,Datos!$B$8:$E$21,4,)</f>
        <v>4000</v>
      </c>
      <c r="G22" s="21">
        <f>SUMIFS('Presupuesto Detallado'!I$7:I$52,'Presupuesto Detallado'!F$7:F$52,'Por Recursos'!$C22)</f>
        <v>0</v>
      </c>
    </row>
    <row r="23" spans="2:7" x14ac:dyDescent="0.25">
      <c r="B23" s="14"/>
      <c r="C23" s="12" t="s">
        <v>24</v>
      </c>
      <c r="D23" s="12"/>
      <c r="E23" s="12" t="str">
        <f>VLOOKUP(C23,Datos!$B$8:$E$21,3,)</f>
        <v>Cantidad</v>
      </c>
      <c r="F23" s="20">
        <f>VLOOKUP(C23,Datos!$B$8:$E$21,4,)</f>
        <v>10000</v>
      </c>
      <c r="G23" s="21">
        <f>SUMIFS('Presupuesto Detallado'!I$7:I$52,'Presupuesto Detallado'!F$7:F$52,'Por Recursos'!$C23)</f>
        <v>0</v>
      </c>
    </row>
    <row r="24" spans="2:7" x14ac:dyDescent="0.25">
      <c r="B24" s="10" t="s">
        <v>38</v>
      </c>
      <c r="C24" s="10"/>
      <c r="D24" s="10"/>
      <c r="E24" s="10"/>
      <c r="F24" s="10"/>
      <c r="G24" s="22">
        <f>SUM(G25:G27)</f>
        <v>0</v>
      </c>
    </row>
    <row r="25" spans="2:7" x14ac:dyDescent="0.25">
      <c r="B25" s="12"/>
      <c r="C25" s="12" t="s">
        <v>29</v>
      </c>
      <c r="D25" s="12"/>
      <c r="E25" s="12" t="str">
        <f>VLOOKUP(C25,Datos!$B$8:$E$21,3,)</f>
        <v>NA</v>
      </c>
      <c r="F25" s="20">
        <f>VLOOKUP(C25,Datos!$B$8:$E$21,4,)</f>
        <v>1500</v>
      </c>
      <c r="G25" s="21">
        <f>SUMIFS('Presupuesto Detallado'!I$7:I$52,'Presupuesto Detallado'!F$7:F$52,'Por Recursos'!$C25)</f>
        <v>0</v>
      </c>
    </row>
    <row r="26" spans="2:7" x14ac:dyDescent="0.25">
      <c r="B26" s="12"/>
      <c r="C26" s="12" t="s">
        <v>30</v>
      </c>
      <c r="D26" s="12"/>
      <c r="E26" s="12" t="str">
        <f>VLOOKUP(C26,Datos!$B$8:$E$21,3,)</f>
        <v>NA</v>
      </c>
      <c r="F26" s="20">
        <f>VLOOKUP(C26,Datos!$B$8:$E$21,4,)</f>
        <v>800</v>
      </c>
      <c r="G26" s="21">
        <f>SUMIFS('Presupuesto Detallado'!I$7:I$52,'Presupuesto Detallado'!F$7:F$52,'Por Recursos'!$C26)</f>
        <v>0</v>
      </c>
    </row>
    <row r="27" spans="2:7" x14ac:dyDescent="0.25">
      <c r="B27" s="12"/>
      <c r="C27" s="12" t="s">
        <v>31</v>
      </c>
      <c r="D27" s="12"/>
      <c r="E27" s="12" t="str">
        <f>VLOOKUP(C27,Datos!$B$8:$E$21,3,)</f>
        <v>NA</v>
      </c>
      <c r="F27" s="20">
        <f>VLOOKUP(C27,Datos!$B$8:$E$21,4,)</f>
        <v>1300</v>
      </c>
      <c r="G27" s="21">
        <f>SUMIFS('Presupuesto Detallado'!I$7:I$52,'Presupuesto Detallado'!F$7:F$52,'Por Recursos'!$C27)</f>
        <v>0</v>
      </c>
    </row>
  </sheetData>
  <pageMargins left="0.70866141732283472" right="0.70866141732283472" top="0.74803149606299213" bottom="0.74803149606299213" header="0.31496062992125984" footer="0.31496062992125984"/>
  <pageSetup scale="92"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I154"/>
  <sheetViews>
    <sheetView tabSelected="1" view="pageBreakPreview" topLeftCell="C1" zoomScaleSheetLayoutView="100" workbookViewId="0">
      <selection activeCell="G147" sqref="G147"/>
    </sheetView>
  </sheetViews>
  <sheetFormatPr baseColWidth="10" defaultColWidth="11.42578125" defaultRowHeight="15" x14ac:dyDescent="0.25"/>
  <cols>
    <col min="1" max="1" width="1.42578125" style="1" customWidth="1"/>
    <col min="2" max="2" width="7.85546875" style="1" customWidth="1"/>
    <col min="3" max="3" width="16.42578125" style="1" customWidth="1"/>
    <col min="4" max="4" width="27" style="1" customWidth="1"/>
    <col min="5" max="5" width="21.85546875" style="1" bestFit="1" customWidth="1"/>
    <col min="6" max="6" width="18" style="1" bestFit="1" customWidth="1"/>
    <col min="7" max="7" width="14.5703125" style="1" customWidth="1"/>
    <col min="8" max="9" width="14.140625" style="1" bestFit="1" customWidth="1"/>
    <col min="10" max="10" width="2" style="1" customWidth="1"/>
    <col min="11" max="11" width="12.28515625" style="1" bestFit="1" customWidth="1"/>
    <col min="12" max="12" width="2.140625" style="1" customWidth="1"/>
    <col min="13" max="16384" width="11.42578125" style="1"/>
  </cols>
  <sheetData>
    <row r="1" spans="2:9" ht="26.25" x14ac:dyDescent="0.4">
      <c r="B1" s="5" t="s">
        <v>3</v>
      </c>
      <c r="G1" s="3" t="s">
        <v>81</v>
      </c>
    </row>
    <row r="2" spans="2:9" ht="18.75" x14ac:dyDescent="0.3">
      <c r="B2" s="6" t="s">
        <v>82</v>
      </c>
      <c r="G2" s="1" t="s">
        <v>37</v>
      </c>
      <c r="I2" s="18">
        <v>0.3</v>
      </c>
    </row>
    <row r="3" spans="2:9" ht="15.75" customHeight="1" x14ac:dyDescent="0.25">
      <c r="B3" s="7" t="s">
        <v>79</v>
      </c>
      <c r="E3" s="2"/>
      <c r="F3" s="2"/>
      <c r="G3" s="9" t="s">
        <v>10</v>
      </c>
      <c r="H3" s="9" t="s">
        <v>36</v>
      </c>
      <c r="I3" s="9" t="s">
        <v>35</v>
      </c>
    </row>
    <row r="4" spans="2:9" ht="15" customHeight="1" x14ac:dyDescent="0.25">
      <c r="B4" s="7" t="s">
        <v>83</v>
      </c>
      <c r="E4" s="4" t="s">
        <v>35</v>
      </c>
      <c r="F4" s="4"/>
      <c r="G4" s="19">
        <f>I7+I39+I53+I67+I86+I105+I134</f>
        <v>4227500</v>
      </c>
      <c r="H4" s="19">
        <f>G4*I2</f>
        <v>1268250</v>
      </c>
      <c r="I4" s="19">
        <f>SUM(G4:H4)</f>
        <v>5495750</v>
      </c>
    </row>
    <row r="6" spans="2:9" ht="15.75" x14ac:dyDescent="0.25">
      <c r="B6" s="8" t="s">
        <v>11</v>
      </c>
      <c r="C6" s="9" t="s">
        <v>68</v>
      </c>
      <c r="D6" s="9" t="s">
        <v>7</v>
      </c>
      <c r="E6" s="9" t="s">
        <v>41</v>
      </c>
      <c r="F6" s="9" t="s">
        <v>42</v>
      </c>
      <c r="G6" s="9" t="s">
        <v>8</v>
      </c>
      <c r="H6" s="9" t="s">
        <v>9</v>
      </c>
      <c r="I6" s="9" t="s">
        <v>10</v>
      </c>
    </row>
    <row r="7" spans="2:9" ht="15" customHeight="1" x14ac:dyDescent="0.25">
      <c r="B7" s="10">
        <v>1</v>
      </c>
      <c r="C7" s="10" t="s">
        <v>75</v>
      </c>
      <c r="D7" s="11"/>
      <c r="E7" s="11"/>
      <c r="F7" s="11"/>
      <c r="G7" s="23"/>
      <c r="H7" s="11"/>
      <c r="I7" s="17">
        <f>I8+I19+I32</f>
        <v>497500</v>
      </c>
    </row>
    <row r="8" spans="2:9" x14ac:dyDescent="0.25">
      <c r="B8" s="12" t="s">
        <v>32</v>
      </c>
      <c r="C8" s="13" t="s">
        <v>76</v>
      </c>
      <c r="D8" s="12"/>
      <c r="E8" s="12"/>
      <c r="F8" s="12"/>
      <c r="G8" s="20"/>
      <c r="H8" s="12"/>
      <c r="I8" s="16">
        <f>SUM(I9:I18)</f>
        <v>211500</v>
      </c>
    </row>
    <row r="9" spans="2:9" x14ac:dyDescent="0.25">
      <c r="B9" s="12"/>
      <c r="C9" s="12"/>
      <c r="D9" s="12" t="s">
        <v>13</v>
      </c>
      <c r="E9" s="15" t="str">
        <f>VLOOKUP(D9,Datos!$B$8:$E$21,2,)</f>
        <v>Labor (Personal)</v>
      </c>
      <c r="F9" s="15" t="str">
        <f>VLOOKUP(D9,Datos!$B$8:$E$21,3,)</f>
        <v>Horas / Jornadas</v>
      </c>
      <c r="G9" s="20">
        <v>7</v>
      </c>
      <c r="H9" s="15">
        <f>VLOOKUP(D9,Datos!$B$8:$E$21,4,)</f>
        <v>6500</v>
      </c>
      <c r="I9" s="16">
        <f>G9*H9</f>
        <v>45500</v>
      </c>
    </row>
    <row r="10" spans="2:9" x14ac:dyDescent="0.25">
      <c r="B10" s="12"/>
      <c r="C10" s="12"/>
      <c r="D10" s="12" t="s">
        <v>15</v>
      </c>
      <c r="E10" s="15" t="str">
        <f>VLOOKUP(D10,Datos!$B$8:$E$21,2,)</f>
        <v>Consultoría</v>
      </c>
      <c r="F10" s="15" t="str">
        <f>VLOOKUP(D10,Datos!$B$8:$E$21,3,)</f>
        <v>Horas / Jornadas</v>
      </c>
      <c r="G10" s="20">
        <v>3</v>
      </c>
      <c r="H10" s="15">
        <f>VLOOKUP(D10,Datos!$B$8:$E$21,4)</f>
        <v>12000</v>
      </c>
      <c r="I10" s="16">
        <f t="shared" ref="I10:I18" si="0">G10*H10</f>
        <v>36000</v>
      </c>
    </row>
    <row r="11" spans="2:9" x14ac:dyDescent="0.25">
      <c r="B11" s="12"/>
      <c r="C11" s="12"/>
      <c r="D11" s="12" t="s">
        <v>18</v>
      </c>
      <c r="E11" s="15" t="str">
        <f>VLOOKUP(D11,Datos!$B$8:$E$21,2,)</f>
        <v>Arriendo Portatil</v>
      </c>
      <c r="F11" s="15" t="str">
        <f>VLOOKUP(D11,Datos!$B$8:$E$21,3,)</f>
        <v>Cantidad / Mes</v>
      </c>
      <c r="G11" s="20">
        <v>2</v>
      </c>
      <c r="H11" s="15">
        <f>VLOOKUP(D11,Datos!$B$8:$E$21,4)</f>
        <v>4500</v>
      </c>
      <c r="I11" s="16">
        <f t="shared" si="0"/>
        <v>9000</v>
      </c>
    </row>
    <row r="12" spans="2:9" x14ac:dyDescent="0.25">
      <c r="B12" s="12"/>
      <c r="C12" s="12"/>
      <c r="D12" s="12" t="s">
        <v>20</v>
      </c>
      <c r="E12" s="15" t="str">
        <f>VLOOKUP(D12,Datos!$B$8:$E$21,2,)</f>
        <v>Oficina</v>
      </c>
      <c r="F12" s="15" t="str">
        <f>VLOOKUP(D12,Datos!$B$8:$E$21,3,)</f>
        <v>Cantidad / Mes</v>
      </c>
      <c r="G12" s="20">
        <v>1</v>
      </c>
      <c r="H12" s="15">
        <f>VLOOKUP(D12,Datos!$B$8:$E$21,4)</f>
        <v>25000</v>
      </c>
      <c r="I12" s="16">
        <f t="shared" si="0"/>
        <v>25000</v>
      </c>
    </row>
    <row r="13" spans="2:9" x14ac:dyDescent="0.25">
      <c r="B13" s="12"/>
      <c r="C13" s="12"/>
      <c r="D13" s="12" t="s">
        <v>25</v>
      </c>
      <c r="E13" s="15" t="str">
        <f>VLOOKUP(D13,Datos!$B$8:$E$21,2,)</f>
        <v>Licencias office</v>
      </c>
      <c r="F13" s="15" t="str">
        <f>VLOOKUP(D13,Datos!$B$8:$E$21,3,)</f>
        <v>Cantidad</v>
      </c>
      <c r="G13" s="20">
        <v>2</v>
      </c>
      <c r="H13" s="15">
        <f>VLOOKUP(D13,Datos!$B$8:$E$21,4)</f>
        <v>8000</v>
      </c>
      <c r="I13" s="16">
        <f t="shared" si="0"/>
        <v>16000</v>
      </c>
    </row>
    <row r="14" spans="2:9" x14ac:dyDescent="0.25">
      <c r="B14" s="12"/>
      <c r="C14" s="12"/>
      <c r="D14" s="12" t="s">
        <v>22</v>
      </c>
      <c r="E14" s="15" t="str">
        <f>VLOOKUP(D14,Datos!$B$8:$E$21,2,)</f>
        <v>Viajes</v>
      </c>
      <c r="F14" s="15" t="str">
        <f>VLOOKUP(D14,Datos!$B$8:$E$21,3,)</f>
        <v>Cantidad</v>
      </c>
      <c r="G14" s="20">
        <v>2</v>
      </c>
      <c r="H14" s="15">
        <f>VLOOKUP(D14,Datos!$B$8:$E$21,4)</f>
        <v>8000</v>
      </c>
      <c r="I14" s="16">
        <f t="shared" si="0"/>
        <v>16000</v>
      </c>
    </row>
    <row r="15" spans="2:9" x14ac:dyDescent="0.25">
      <c r="B15" s="12"/>
      <c r="C15" s="12"/>
      <c r="D15" s="12" t="s">
        <v>24</v>
      </c>
      <c r="E15" s="15" t="str">
        <f>VLOOKUP(D15,Datos!$B$8:$E$21,2,)</f>
        <v>Viajes</v>
      </c>
      <c r="F15" s="15" t="str">
        <f>VLOOKUP(D15,Datos!$B$8:$E$21,3,)</f>
        <v>Cantidad</v>
      </c>
      <c r="G15" s="20">
        <v>2</v>
      </c>
      <c r="H15" s="15">
        <f>VLOOKUP(D15,Datos!$B$8:$E$21,4)</f>
        <v>8000</v>
      </c>
      <c r="I15" s="16">
        <f t="shared" si="0"/>
        <v>16000</v>
      </c>
    </row>
    <row r="16" spans="2:9" x14ac:dyDescent="0.25">
      <c r="B16" s="12"/>
      <c r="C16" s="12"/>
      <c r="D16" s="12" t="s">
        <v>29</v>
      </c>
      <c r="E16" s="15" t="str">
        <f>VLOOKUP(D16,Datos!$B$8:$E$21,2,)</f>
        <v>Gastos Indirectos</v>
      </c>
      <c r="F16" s="15" t="str">
        <f>VLOOKUP(D16,Datos!$B$8:$E$21,3,)</f>
        <v>NA</v>
      </c>
      <c r="G16" s="20">
        <v>2</v>
      </c>
      <c r="H16" s="15">
        <f>VLOOKUP(D16,Datos!$B$8:$E$21,4)</f>
        <v>8000</v>
      </c>
      <c r="I16" s="16">
        <f t="shared" si="0"/>
        <v>16000</v>
      </c>
    </row>
    <row r="17" spans="2:9" x14ac:dyDescent="0.25">
      <c r="B17" s="12"/>
      <c r="C17" s="12"/>
      <c r="D17" s="12" t="s">
        <v>30</v>
      </c>
      <c r="E17" s="15" t="str">
        <f>VLOOKUP(D17,Datos!$B$8:$E$21,2,)</f>
        <v>Gastos Indirectos</v>
      </c>
      <c r="F17" s="15" t="str">
        <f>VLOOKUP(D17,Datos!$B$8:$E$21,3,)</f>
        <v>NA</v>
      </c>
      <c r="G17" s="20">
        <v>2</v>
      </c>
      <c r="H17" s="15">
        <f>VLOOKUP(D17,Datos!$B$8:$E$21,4)</f>
        <v>8000</v>
      </c>
      <c r="I17" s="16">
        <f t="shared" si="0"/>
        <v>16000</v>
      </c>
    </row>
    <row r="18" spans="2:9" x14ac:dyDescent="0.25">
      <c r="B18" s="12"/>
      <c r="D18" s="12" t="s">
        <v>31</v>
      </c>
      <c r="E18" s="15" t="str">
        <f>VLOOKUP(D18,Datos!$B$8:$E$21,2,)</f>
        <v>Gastos Indirectos</v>
      </c>
      <c r="F18" s="15" t="str">
        <f>VLOOKUP(D18,Datos!$B$8:$E$21,3,)</f>
        <v>NA</v>
      </c>
      <c r="G18" s="20">
        <v>2</v>
      </c>
      <c r="H18" s="15">
        <f>VLOOKUP(D18,Datos!$B$8:$E$21,4)</f>
        <v>8000</v>
      </c>
      <c r="I18" s="16">
        <f t="shared" si="0"/>
        <v>16000</v>
      </c>
    </row>
    <row r="19" spans="2:9" x14ac:dyDescent="0.25">
      <c r="B19" s="1" t="s">
        <v>33</v>
      </c>
      <c r="C19" s="13" t="s">
        <v>78</v>
      </c>
      <c r="D19" s="12"/>
      <c r="E19" s="12"/>
      <c r="F19" s="12"/>
      <c r="G19" s="20"/>
      <c r="H19" s="12"/>
      <c r="I19" s="16">
        <f>SUM(I20:I31)</f>
        <v>211000</v>
      </c>
    </row>
    <row r="20" spans="2:9" ht="18" customHeight="1" x14ac:dyDescent="0.25">
      <c r="C20" s="12"/>
      <c r="D20" s="12" t="s">
        <v>14</v>
      </c>
      <c r="E20" s="15" t="str">
        <f>VLOOKUP(D20,Datos!$B$8:$E$21,2,)</f>
        <v>Labor (Personal)</v>
      </c>
      <c r="F20" s="15" t="str">
        <f>VLOOKUP(D20,Datos!$B$8:$E$21,3,)</f>
        <v>Horas / Jornadas</v>
      </c>
      <c r="G20" s="20">
        <v>8</v>
      </c>
      <c r="H20" s="15">
        <f>VLOOKUP(D20,Datos!$B$8:$E$21,4,)</f>
        <v>5000</v>
      </c>
      <c r="I20" s="16">
        <f t="shared" ref="I20:I31" si="1">G20*H20</f>
        <v>40000</v>
      </c>
    </row>
    <row r="21" spans="2:9" x14ac:dyDescent="0.25">
      <c r="C21" s="12"/>
      <c r="D21" s="12" t="s">
        <v>16</v>
      </c>
      <c r="E21" s="15" t="str">
        <f>VLOOKUP(D21,Datos!$B$8:$E$21,2,)</f>
        <v>Consultoría</v>
      </c>
      <c r="F21" s="15" t="str">
        <f>VLOOKUP(D21,Datos!$B$8:$E$21,3,)</f>
        <v>Horas / Jornadas</v>
      </c>
      <c r="G21" s="20">
        <v>3</v>
      </c>
      <c r="H21" s="15">
        <f>VLOOKUP(D21,Datos!$B$8:$E$21,4)</f>
        <v>8000</v>
      </c>
      <c r="I21" s="16">
        <f t="shared" si="1"/>
        <v>24000</v>
      </c>
    </row>
    <row r="22" spans="2:9" x14ac:dyDescent="0.25">
      <c r="C22" s="12"/>
      <c r="D22" s="12" t="s">
        <v>18</v>
      </c>
      <c r="E22" s="15" t="str">
        <f>VLOOKUP(D22,Datos!$B$8:$E$21,2,)</f>
        <v>Arriendo Portatil</v>
      </c>
      <c r="F22" s="15" t="str">
        <f>VLOOKUP(D22,Datos!$B$8:$E$21,3,)</f>
        <v>Cantidad / Mes</v>
      </c>
      <c r="G22" s="20">
        <v>2</v>
      </c>
      <c r="H22" s="15">
        <f>VLOOKUP(D22,Datos!$B$8:$E$21,4)</f>
        <v>4500</v>
      </c>
      <c r="I22" s="16">
        <f t="shared" si="1"/>
        <v>9000</v>
      </c>
    </row>
    <row r="23" spans="2:9" x14ac:dyDescent="0.25">
      <c r="C23" s="12"/>
      <c r="D23" s="12" t="s">
        <v>19</v>
      </c>
      <c r="E23" s="15" t="str">
        <f>VLOOKUP(D23,Datos!$B$8:$E$21,2,)</f>
        <v>Arriendo Servidor</v>
      </c>
      <c r="F23" s="15" t="str">
        <f>VLOOKUP(D23,Datos!$B$8:$E$21,3,)</f>
        <v>Cantidad / Mes</v>
      </c>
      <c r="G23" s="20">
        <v>1</v>
      </c>
      <c r="H23" s="15">
        <f>VLOOKUP(D23,Datos!$B$8:$E$21,4)</f>
        <v>9000</v>
      </c>
      <c r="I23" s="16">
        <f t="shared" si="1"/>
        <v>9000</v>
      </c>
    </row>
    <row r="24" spans="2:9" x14ac:dyDescent="0.25">
      <c r="C24" s="12"/>
      <c r="D24" s="12" t="s">
        <v>20</v>
      </c>
      <c r="E24" s="15" t="str">
        <f>VLOOKUP(D24,Datos!$B$8:$E$21,2,)</f>
        <v>Oficina</v>
      </c>
      <c r="F24" s="15" t="str">
        <f>VLOOKUP(D24,Datos!$B$8:$E$21,3,)</f>
        <v>Cantidad / Mes</v>
      </c>
      <c r="G24" s="20">
        <v>1</v>
      </c>
      <c r="H24" s="15">
        <f>VLOOKUP(D24,Datos!$B$8:$E$21,4)</f>
        <v>25000</v>
      </c>
      <c r="I24" s="16">
        <f t="shared" si="1"/>
        <v>25000</v>
      </c>
    </row>
    <row r="25" spans="2:9" x14ac:dyDescent="0.25">
      <c r="C25" s="12"/>
      <c r="D25" s="12" t="s">
        <v>25</v>
      </c>
      <c r="E25" s="15" t="str">
        <f>VLOOKUP(D25,Datos!$B$8:$E$21,2,)</f>
        <v>Licencias office</v>
      </c>
      <c r="F25" s="15" t="str">
        <f>VLOOKUP(D25,Datos!$B$8:$E$21,3,)</f>
        <v>Cantidad</v>
      </c>
      <c r="G25" s="20">
        <v>2</v>
      </c>
      <c r="H25" s="15">
        <f>VLOOKUP(D25,Datos!$B$8:$E$21,4)</f>
        <v>8000</v>
      </c>
      <c r="I25" s="16">
        <f t="shared" si="1"/>
        <v>16000</v>
      </c>
    </row>
    <row r="26" spans="2:9" x14ac:dyDescent="0.25">
      <c r="C26" s="12"/>
      <c r="D26" s="12" t="s">
        <v>26</v>
      </c>
      <c r="E26" s="15" t="str">
        <f>VLOOKUP(D26,Datos!$B$8:$E$21,2,)</f>
        <v>Licencias S.O. Servidor</v>
      </c>
      <c r="F26" s="15" t="str">
        <f>VLOOKUP(D26,Datos!$B$8:$E$21,3,)</f>
        <v>Cantidad</v>
      </c>
      <c r="G26" s="20">
        <v>1</v>
      </c>
      <c r="H26" s="15">
        <f>VLOOKUP(D26,Datos!$B$8:$E$21,4)</f>
        <v>8000</v>
      </c>
      <c r="I26" s="16">
        <f t="shared" si="1"/>
        <v>8000</v>
      </c>
    </row>
    <row r="27" spans="2:9" x14ac:dyDescent="0.25">
      <c r="C27" s="12"/>
      <c r="D27" s="12" t="s">
        <v>22</v>
      </c>
      <c r="E27" s="15" t="str">
        <f>VLOOKUP(D27,Datos!$B$8:$E$21,2,)</f>
        <v>Viajes</v>
      </c>
      <c r="F27" s="15" t="str">
        <f>VLOOKUP(D27,Datos!$B$8:$E$21,3,)</f>
        <v>Cantidad</v>
      </c>
      <c r="G27" s="20">
        <v>2</v>
      </c>
      <c r="H27" s="15">
        <f>VLOOKUP(D27,Datos!$B$8:$E$21,4)</f>
        <v>8000</v>
      </c>
      <c r="I27" s="16">
        <f t="shared" si="1"/>
        <v>16000</v>
      </c>
    </row>
    <row r="28" spans="2:9" x14ac:dyDescent="0.25">
      <c r="C28" s="12"/>
      <c r="D28" s="12" t="s">
        <v>24</v>
      </c>
      <c r="E28" s="15" t="str">
        <f>VLOOKUP(D28,Datos!$B$8:$E$21,2,)</f>
        <v>Viajes</v>
      </c>
      <c r="F28" s="15" t="str">
        <f>VLOOKUP(D28,Datos!$B$8:$E$21,3,)</f>
        <v>Cantidad</v>
      </c>
      <c r="G28" s="20">
        <v>2</v>
      </c>
      <c r="H28" s="15">
        <f>VLOOKUP(D28,Datos!$B$8:$E$21,4)</f>
        <v>8000</v>
      </c>
      <c r="I28" s="16">
        <f t="shared" si="1"/>
        <v>16000</v>
      </c>
    </row>
    <row r="29" spans="2:9" x14ac:dyDescent="0.25">
      <c r="C29" s="12"/>
      <c r="D29" s="12" t="s">
        <v>29</v>
      </c>
      <c r="E29" s="15" t="str">
        <f>VLOOKUP(D29,Datos!$B$8:$E$21,2,)</f>
        <v>Gastos Indirectos</v>
      </c>
      <c r="F29" s="15" t="str">
        <f>VLOOKUP(D29,Datos!$B$8:$E$21,3,)</f>
        <v>NA</v>
      </c>
      <c r="G29" s="20">
        <v>2</v>
      </c>
      <c r="H29" s="15">
        <f>VLOOKUP(D29,Datos!$B$8:$E$21,4)</f>
        <v>8000</v>
      </c>
      <c r="I29" s="16">
        <f t="shared" si="1"/>
        <v>16000</v>
      </c>
    </row>
    <row r="30" spans="2:9" x14ac:dyDescent="0.25">
      <c r="C30" s="12"/>
      <c r="D30" s="12" t="s">
        <v>30</v>
      </c>
      <c r="E30" s="15" t="str">
        <f>VLOOKUP(D30,Datos!$B$8:$E$21,2,)</f>
        <v>Gastos Indirectos</v>
      </c>
      <c r="F30" s="15" t="str">
        <f>VLOOKUP(D30,Datos!$B$8:$E$21,3,)</f>
        <v>NA</v>
      </c>
      <c r="G30" s="20">
        <v>2</v>
      </c>
      <c r="H30" s="15">
        <f>VLOOKUP(D30,Datos!$B$8:$E$21,4)</f>
        <v>8000</v>
      </c>
      <c r="I30" s="16">
        <f t="shared" si="1"/>
        <v>16000</v>
      </c>
    </row>
    <row r="31" spans="2:9" x14ac:dyDescent="0.25">
      <c r="D31" s="12" t="s">
        <v>31</v>
      </c>
      <c r="E31" s="15" t="str">
        <f>VLOOKUP(D31,Datos!$B$8:$E$21,2,)</f>
        <v>Gastos Indirectos</v>
      </c>
      <c r="F31" s="15" t="str">
        <f>VLOOKUP(D31,Datos!$B$8:$E$21,3,)</f>
        <v>NA</v>
      </c>
      <c r="G31" s="20">
        <v>2</v>
      </c>
      <c r="H31" s="15">
        <f>VLOOKUP(D31,Datos!$B$8:$E$21,4)</f>
        <v>8000</v>
      </c>
      <c r="I31" s="16">
        <f t="shared" si="1"/>
        <v>16000</v>
      </c>
    </row>
    <row r="32" spans="2:9" x14ac:dyDescent="0.25">
      <c r="B32" s="12" t="s">
        <v>84</v>
      </c>
      <c r="C32" s="13" t="s">
        <v>86</v>
      </c>
      <c r="D32" s="12"/>
      <c r="E32" s="12"/>
      <c r="F32" s="12"/>
      <c r="G32" s="20"/>
      <c r="H32" s="12"/>
      <c r="I32" s="16">
        <f>I33</f>
        <v>75000</v>
      </c>
    </row>
    <row r="33" spans="2:9" x14ac:dyDescent="0.25">
      <c r="B33" s="12" t="s">
        <v>85</v>
      </c>
      <c r="C33" s="14" t="s">
        <v>77</v>
      </c>
      <c r="D33" s="12"/>
      <c r="E33" s="12"/>
      <c r="F33" s="12"/>
      <c r="G33" s="20"/>
      <c r="H33" s="12"/>
      <c r="I33" s="16">
        <f>SUM(I34:I38)</f>
        <v>75000</v>
      </c>
    </row>
    <row r="34" spans="2:9" x14ac:dyDescent="0.25">
      <c r="B34" s="12"/>
      <c r="C34" s="12"/>
      <c r="D34" s="12" t="s">
        <v>13</v>
      </c>
      <c r="E34" s="15" t="str">
        <f>VLOOKUP(D34,Datos!$B$8:$E$21,2,)</f>
        <v>Labor (Personal)</v>
      </c>
      <c r="F34" s="15" t="str">
        <f>VLOOKUP(D34,Datos!$B$8:$E$21,3,)</f>
        <v>Horas / Jornadas</v>
      </c>
      <c r="G34" s="20">
        <v>3</v>
      </c>
      <c r="H34" s="15">
        <f>VLOOKUP(D34,Datos!$B$8:$E$21,4,)</f>
        <v>6500</v>
      </c>
      <c r="I34" s="16">
        <f>G34*H34</f>
        <v>19500</v>
      </c>
    </row>
    <row r="35" spans="2:9" x14ac:dyDescent="0.25">
      <c r="B35" s="12"/>
      <c r="C35" s="12"/>
      <c r="D35" s="12" t="s">
        <v>14</v>
      </c>
      <c r="E35" s="15" t="str">
        <f>VLOOKUP(D35,Datos!$B$8:$E$21,2,)</f>
        <v>Labor (Personal)</v>
      </c>
      <c r="F35" s="15" t="str">
        <f>VLOOKUP(D35,Datos!$B$8:$E$21,3,)</f>
        <v>Horas / Jornadas</v>
      </c>
      <c r="G35" s="20">
        <v>2</v>
      </c>
      <c r="H35" s="15">
        <f>VLOOKUP(D35,Datos!$B$8:$E$21,4,)</f>
        <v>5000</v>
      </c>
      <c r="I35" s="16">
        <f t="shared" ref="I35:I38" si="2">G35*H35</f>
        <v>10000</v>
      </c>
    </row>
    <row r="36" spans="2:9" x14ac:dyDescent="0.25">
      <c r="B36" s="12"/>
      <c r="C36" s="12"/>
      <c r="D36" s="12" t="s">
        <v>18</v>
      </c>
      <c r="E36" s="15" t="str">
        <f>VLOOKUP(D36,Datos!$B$8:$E$21,2,)</f>
        <v>Arriendo Portatil</v>
      </c>
      <c r="F36" s="15" t="str">
        <f>VLOOKUP(D36,Datos!$B$8:$E$21,3,)</f>
        <v>Cantidad / Mes</v>
      </c>
      <c r="G36" s="20">
        <v>1</v>
      </c>
      <c r="H36" s="15">
        <f>VLOOKUP(D36,Datos!$B$8:$E$21,4)</f>
        <v>4500</v>
      </c>
      <c r="I36" s="16">
        <f t="shared" si="2"/>
        <v>4500</v>
      </c>
    </row>
    <row r="37" spans="2:9" x14ac:dyDescent="0.25">
      <c r="B37" s="12"/>
      <c r="C37" s="12"/>
      <c r="D37" s="12" t="s">
        <v>20</v>
      </c>
      <c r="E37" s="15" t="str">
        <f>VLOOKUP(D37,Datos!$B$8:$E$21,2,)</f>
        <v>Oficina</v>
      </c>
      <c r="F37" s="15" t="str">
        <f>VLOOKUP(D37,Datos!$B$8:$E$21,3,)</f>
        <v>Cantidad / Mes</v>
      </c>
      <c r="G37" s="20">
        <v>1</v>
      </c>
      <c r="H37" s="15">
        <f>VLOOKUP(D37,Datos!$B$8:$E$21,4)</f>
        <v>25000</v>
      </c>
      <c r="I37" s="16">
        <f t="shared" si="2"/>
        <v>25000</v>
      </c>
    </row>
    <row r="38" spans="2:9" x14ac:dyDescent="0.25">
      <c r="B38" s="12"/>
      <c r="C38" s="12"/>
      <c r="D38" s="12" t="s">
        <v>25</v>
      </c>
      <c r="E38" s="15" t="str">
        <f>VLOOKUP(D38,Datos!$B$8:$E$21,2,)</f>
        <v>Licencias office</v>
      </c>
      <c r="F38" s="15" t="str">
        <f>VLOOKUP(D38,Datos!$B$8:$E$21,3,)</f>
        <v>Cantidad</v>
      </c>
      <c r="G38" s="20">
        <v>2</v>
      </c>
      <c r="H38" s="15">
        <f>VLOOKUP(D38,Datos!$B$8:$E$21,4)</f>
        <v>8000</v>
      </c>
      <c r="I38" s="16">
        <f t="shared" si="2"/>
        <v>16000</v>
      </c>
    </row>
    <row r="39" spans="2:9" ht="15" customHeight="1" x14ac:dyDescent="0.25">
      <c r="B39" s="10">
        <v>2</v>
      </c>
      <c r="C39" s="10" t="s">
        <v>87</v>
      </c>
      <c r="D39" s="11"/>
      <c r="E39" s="11"/>
      <c r="F39" s="11"/>
      <c r="G39" s="23"/>
      <c r="H39" s="11"/>
      <c r="I39" s="17">
        <f>I40</f>
        <v>337000</v>
      </c>
    </row>
    <row r="40" spans="2:9" x14ac:dyDescent="0.25">
      <c r="B40" s="12" t="s">
        <v>34</v>
      </c>
      <c r="C40" s="13" t="s">
        <v>88</v>
      </c>
      <c r="D40" s="12"/>
      <c r="E40" s="12"/>
      <c r="F40" s="12"/>
      <c r="G40" s="20"/>
      <c r="H40" s="12"/>
      <c r="I40" s="16">
        <f>SUM(I41:I52)</f>
        <v>337000</v>
      </c>
    </row>
    <row r="41" spans="2:9" x14ac:dyDescent="0.25">
      <c r="B41" s="12"/>
      <c r="C41" s="12"/>
      <c r="D41" s="12" t="s">
        <v>13</v>
      </c>
      <c r="E41" s="15" t="str">
        <f>VLOOKUP(D41,Datos!$B$8:$E$21,2,)</f>
        <v>Labor (Personal)</v>
      </c>
      <c r="F41" s="15" t="str">
        <f>VLOOKUP(D41,Datos!$B$8:$E$21,3,)</f>
        <v>Horas / Jornadas</v>
      </c>
      <c r="G41" s="20">
        <v>20</v>
      </c>
      <c r="H41" s="15">
        <f>VLOOKUP(D41,Datos!$B$8:$E$21,4,)</f>
        <v>6500</v>
      </c>
      <c r="I41" s="16">
        <f>G41*H41</f>
        <v>130000</v>
      </c>
    </row>
    <row r="42" spans="2:9" x14ac:dyDescent="0.25">
      <c r="B42" s="12"/>
      <c r="C42" s="12"/>
      <c r="D42" s="12" t="s">
        <v>15</v>
      </c>
      <c r="E42" s="15" t="str">
        <f>VLOOKUP(D42,Datos!$B$8:$E$21,2,)</f>
        <v>Consultoría</v>
      </c>
      <c r="F42" s="15" t="str">
        <f>VLOOKUP(D42,Datos!$B$8:$E$21,3,)</f>
        <v>Horas / Jornadas</v>
      </c>
      <c r="G42" s="20">
        <v>5</v>
      </c>
      <c r="H42" s="15">
        <f>VLOOKUP(D42,Datos!$B$8:$E$21,4)</f>
        <v>12000</v>
      </c>
      <c r="I42" s="16">
        <f t="shared" ref="I42:I52" si="3">G42*H42</f>
        <v>60000</v>
      </c>
    </row>
    <row r="43" spans="2:9" x14ac:dyDescent="0.25">
      <c r="B43" s="12"/>
      <c r="C43" s="12"/>
      <c r="D43" s="12" t="s">
        <v>18</v>
      </c>
      <c r="E43" s="15" t="str">
        <f>VLOOKUP(D43,Datos!$B$8:$E$21,2,)</f>
        <v>Arriendo Portatil</v>
      </c>
      <c r="F43" s="15" t="str">
        <f>VLOOKUP(D43,Datos!$B$8:$E$21,3,)</f>
        <v>Cantidad / Mes</v>
      </c>
      <c r="G43" s="20">
        <v>2</v>
      </c>
      <c r="H43" s="15">
        <f>VLOOKUP(D43,Datos!$B$8:$E$21,4)</f>
        <v>4500</v>
      </c>
      <c r="I43" s="16">
        <f t="shared" si="3"/>
        <v>9000</v>
      </c>
    </row>
    <row r="44" spans="2:9" x14ac:dyDescent="0.25">
      <c r="B44" s="12"/>
      <c r="C44" s="12"/>
      <c r="D44" s="12" t="s">
        <v>19</v>
      </c>
      <c r="E44" s="15" t="str">
        <f>VLOOKUP(D44,Datos!$B$8:$E$21,2,)</f>
        <v>Arriendo Servidor</v>
      </c>
      <c r="F44" s="15" t="str">
        <f>VLOOKUP(D44,Datos!$B$8:$E$21,3,)</f>
        <v>Cantidad / Mes</v>
      </c>
      <c r="G44" s="20">
        <v>1</v>
      </c>
      <c r="H44" s="15">
        <f>VLOOKUP(D44,Datos!$B$8:$E$21,4)</f>
        <v>9000</v>
      </c>
      <c r="I44" s="16">
        <f t="shared" si="3"/>
        <v>9000</v>
      </c>
    </row>
    <row r="45" spans="2:9" x14ac:dyDescent="0.25">
      <c r="B45" s="12"/>
      <c r="C45" s="12"/>
      <c r="D45" s="12" t="s">
        <v>20</v>
      </c>
      <c r="E45" s="15" t="str">
        <f>VLOOKUP(D45,Datos!$B$8:$E$21,2,)</f>
        <v>Oficina</v>
      </c>
      <c r="F45" s="15" t="str">
        <f>VLOOKUP(D45,Datos!$B$8:$E$21,3,)</f>
        <v>Cantidad / Mes</v>
      </c>
      <c r="G45" s="20">
        <v>1</v>
      </c>
      <c r="H45" s="15">
        <f>VLOOKUP(D45,Datos!$B$8:$E$21,4)</f>
        <v>25000</v>
      </c>
      <c r="I45" s="16">
        <f t="shared" si="3"/>
        <v>25000</v>
      </c>
    </row>
    <row r="46" spans="2:9" x14ac:dyDescent="0.25">
      <c r="B46" s="12"/>
      <c r="C46" s="12"/>
      <c r="D46" s="12" t="s">
        <v>25</v>
      </c>
      <c r="E46" s="15" t="str">
        <f>VLOOKUP(D46,Datos!$B$8:$E$21,2,)</f>
        <v>Licencias office</v>
      </c>
      <c r="F46" s="15" t="str">
        <f>VLOOKUP(D46,Datos!$B$8:$E$21,3,)</f>
        <v>Cantidad</v>
      </c>
      <c r="G46" s="20">
        <v>2</v>
      </c>
      <c r="H46" s="15">
        <f>VLOOKUP(D46,Datos!$B$8:$E$21,4)</f>
        <v>8000</v>
      </c>
      <c r="I46" s="16">
        <f t="shared" si="3"/>
        <v>16000</v>
      </c>
    </row>
    <row r="47" spans="2:9" x14ac:dyDescent="0.25">
      <c r="B47" s="12"/>
      <c r="C47" s="12"/>
      <c r="D47" s="12" t="s">
        <v>26</v>
      </c>
      <c r="E47" s="15" t="str">
        <f>VLOOKUP(D47,Datos!$B$8:$E$21,2,)</f>
        <v>Licencias S.O. Servidor</v>
      </c>
      <c r="F47" s="15" t="str">
        <f>VLOOKUP(D47,Datos!$B$8:$E$21,3,)</f>
        <v>Cantidad</v>
      </c>
      <c r="G47" s="20">
        <v>1</v>
      </c>
      <c r="H47" s="15">
        <f>VLOOKUP(D47,Datos!$B$8:$E$21,4)</f>
        <v>8000</v>
      </c>
      <c r="I47" s="16">
        <f t="shared" si="3"/>
        <v>8000</v>
      </c>
    </row>
    <row r="48" spans="2:9" x14ac:dyDescent="0.25">
      <c r="B48" s="12"/>
      <c r="C48" s="12"/>
      <c r="D48" s="12" t="s">
        <v>22</v>
      </c>
      <c r="E48" s="15" t="str">
        <f>VLOOKUP(D48,Datos!$B$8:$E$21,2,)</f>
        <v>Viajes</v>
      </c>
      <c r="F48" s="15" t="str">
        <f>VLOOKUP(D48,Datos!$B$8:$E$21,3,)</f>
        <v>Cantidad</v>
      </c>
      <c r="G48" s="20">
        <v>2</v>
      </c>
      <c r="H48" s="15">
        <f>VLOOKUP(D48,Datos!$B$8:$E$21,4)</f>
        <v>8000</v>
      </c>
      <c r="I48" s="16">
        <f t="shared" si="3"/>
        <v>16000</v>
      </c>
    </row>
    <row r="49" spans="2:9" x14ac:dyDescent="0.25">
      <c r="B49" s="12"/>
      <c r="C49" s="12"/>
      <c r="D49" s="12" t="s">
        <v>24</v>
      </c>
      <c r="E49" s="15" t="str">
        <f>VLOOKUP(D49,Datos!$B$8:$E$21,2,)</f>
        <v>Viajes</v>
      </c>
      <c r="F49" s="15" t="str">
        <f>VLOOKUP(D49,Datos!$B$8:$E$21,3,)</f>
        <v>Cantidad</v>
      </c>
      <c r="G49" s="20">
        <v>2</v>
      </c>
      <c r="H49" s="15">
        <f>VLOOKUP(D49,Datos!$B$8:$E$21,4)</f>
        <v>8000</v>
      </c>
      <c r="I49" s="16">
        <f t="shared" si="3"/>
        <v>16000</v>
      </c>
    </row>
    <row r="50" spans="2:9" x14ac:dyDescent="0.25">
      <c r="B50" s="12"/>
      <c r="C50" s="12"/>
      <c r="D50" s="12" t="s">
        <v>29</v>
      </c>
      <c r="E50" s="15" t="str">
        <f>VLOOKUP(D50,Datos!$B$8:$E$21,2,)</f>
        <v>Gastos Indirectos</v>
      </c>
      <c r="F50" s="15" t="str">
        <f>VLOOKUP(D50,Datos!$B$8:$E$21,3,)</f>
        <v>NA</v>
      </c>
      <c r="G50" s="20">
        <v>2</v>
      </c>
      <c r="H50" s="15">
        <f>VLOOKUP(D50,Datos!$B$8:$E$21,4)</f>
        <v>8000</v>
      </c>
      <c r="I50" s="16">
        <f t="shared" si="3"/>
        <v>16000</v>
      </c>
    </row>
    <row r="51" spans="2:9" x14ac:dyDescent="0.25">
      <c r="B51" s="12"/>
      <c r="C51" s="12"/>
      <c r="D51" s="12" t="s">
        <v>30</v>
      </c>
      <c r="E51" s="15" t="str">
        <f>VLOOKUP(D51,Datos!$B$8:$E$21,2,)</f>
        <v>Gastos Indirectos</v>
      </c>
      <c r="F51" s="15" t="str">
        <f>VLOOKUP(D51,Datos!$B$8:$E$21,3,)</f>
        <v>NA</v>
      </c>
      <c r="G51" s="20">
        <v>2</v>
      </c>
      <c r="H51" s="15">
        <f>VLOOKUP(D51,Datos!$B$8:$E$21,4)</f>
        <v>8000</v>
      </c>
      <c r="I51" s="16">
        <f t="shared" si="3"/>
        <v>16000</v>
      </c>
    </row>
    <row r="52" spans="2:9" x14ac:dyDescent="0.25">
      <c r="B52" s="12"/>
      <c r="D52" s="12" t="s">
        <v>31</v>
      </c>
      <c r="E52" s="15" t="str">
        <f>VLOOKUP(D52,Datos!$B$8:$E$21,2,)</f>
        <v>Gastos Indirectos</v>
      </c>
      <c r="F52" s="15" t="str">
        <f>VLOOKUP(D52,Datos!$B$8:$E$21,3,)</f>
        <v>NA</v>
      </c>
      <c r="G52" s="20">
        <v>2</v>
      </c>
      <c r="H52" s="15">
        <f>VLOOKUP(D52,Datos!$B$8:$E$21,4)</f>
        <v>8000</v>
      </c>
      <c r="I52" s="16">
        <f t="shared" si="3"/>
        <v>16000</v>
      </c>
    </row>
    <row r="53" spans="2:9" x14ac:dyDescent="0.25">
      <c r="B53" s="10">
        <v>3</v>
      </c>
      <c r="C53" s="10" t="s">
        <v>89</v>
      </c>
      <c r="D53" s="11"/>
      <c r="E53" s="11"/>
      <c r="F53" s="11"/>
      <c r="G53" s="23"/>
      <c r="H53" s="11"/>
      <c r="I53" s="17">
        <f>I54</f>
        <v>699000</v>
      </c>
    </row>
    <row r="54" spans="2:9" x14ac:dyDescent="0.25">
      <c r="B54" s="12" t="s">
        <v>90</v>
      </c>
      <c r="C54" s="13" t="s">
        <v>91</v>
      </c>
      <c r="D54" s="12"/>
      <c r="E54" s="12"/>
      <c r="F54" s="12"/>
      <c r="G54" s="20"/>
      <c r="H54" s="12"/>
      <c r="I54" s="16">
        <f>SUM(I55:I66)</f>
        <v>699000</v>
      </c>
    </row>
    <row r="55" spans="2:9" x14ac:dyDescent="0.25">
      <c r="B55" s="12"/>
      <c r="C55" s="12"/>
      <c r="D55" s="12" t="s">
        <v>13</v>
      </c>
      <c r="E55" s="15" t="str">
        <f>VLOOKUP(D55,Datos!$B$8:$E$21,2,)</f>
        <v>Labor (Personal)</v>
      </c>
      <c r="F55" s="15" t="str">
        <f>VLOOKUP(D55,Datos!$B$8:$E$21,3,)</f>
        <v>Horas / Jornadas</v>
      </c>
      <c r="G55" s="20">
        <v>40</v>
      </c>
      <c r="H55" s="15">
        <f>VLOOKUP(D55,Datos!$B$8:$E$21,4,)</f>
        <v>6500</v>
      </c>
      <c r="I55" s="16">
        <f>G55*H55</f>
        <v>260000</v>
      </c>
    </row>
    <row r="56" spans="2:9" x14ac:dyDescent="0.25">
      <c r="B56" s="12"/>
      <c r="C56" s="12"/>
      <c r="D56" s="12" t="s">
        <v>14</v>
      </c>
      <c r="E56" s="15" t="str">
        <f>VLOOKUP(D56,Datos!$B$8:$E$21,2,)</f>
        <v>Labor (Personal)</v>
      </c>
      <c r="F56" s="15" t="str">
        <f>VLOOKUP(D56,Datos!$B$8:$E$21,3,)</f>
        <v>Horas / Jornadas</v>
      </c>
      <c r="G56" s="20">
        <v>40</v>
      </c>
      <c r="H56" s="15">
        <f>VLOOKUP(D56,Datos!$B$8:$E$21,4,)</f>
        <v>5000</v>
      </c>
      <c r="I56" s="16">
        <f t="shared" ref="I56:I66" si="4">G56*H56</f>
        <v>200000</v>
      </c>
    </row>
    <row r="57" spans="2:9" x14ac:dyDescent="0.25">
      <c r="B57" s="12"/>
      <c r="C57" s="12"/>
      <c r="D57" s="12" t="s">
        <v>15</v>
      </c>
      <c r="E57" s="15" t="str">
        <f>VLOOKUP(D57,Datos!$B$8:$E$21,2,)</f>
        <v>Consultoría</v>
      </c>
      <c r="F57" s="15" t="str">
        <f>VLOOKUP(D57,Datos!$B$8:$E$21,3,)</f>
        <v>Horas / Jornadas</v>
      </c>
      <c r="G57" s="20">
        <v>5</v>
      </c>
      <c r="H57" s="15">
        <f>VLOOKUP(D57,Datos!$B$8:$E$21,4)</f>
        <v>12000</v>
      </c>
      <c r="I57" s="16">
        <f t="shared" si="4"/>
        <v>60000</v>
      </c>
    </row>
    <row r="58" spans="2:9" x14ac:dyDescent="0.25">
      <c r="B58" s="12"/>
      <c r="C58" s="12"/>
      <c r="D58" s="12" t="s">
        <v>16</v>
      </c>
      <c r="E58" s="15" t="str">
        <f>VLOOKUP(D58,Datos!$B$8:$E$21,2,)</f>
        <v>Consultoría</v>
      </c>
      <c r="F58" s="15" t="str">
        <f>VLOOKUP(D58,Datos!$B$8:$E$21,3,)</f>
        <v>Horas / Jornadas</v>
      </c>
      <c r="G58" s="20">
        <v>5</v>
      </c>
      <c r="H58" s="15">
        <f>VLOOKUP(D58,Datos!$B$8:$E$21,4)</f>
        <v>8000</v>
      </c>
      <c r="I58" s="16">
        <f t="shared" si="4"/>
        <v>40000</v>
      </c>
    </row>
    <row r="59" spans="2:9" x14ac:dyDescent="0.25">
      <c r="B59" s="12"/>
      <c r="C59" s="12"/>
      <c r="D59" s="12" t="s">
        <v>18</v>
      </c>
      <c r="E59" s="15" t="str">
        <f>VLOOKUP(D59,Datos!$B$8:$E$21,2,)</f>
        <v>Arriendo Portatil</v>
      </c>
      <c r="F59" s="15" t="str">
        <f>VLOOKUP(D59,Datos!$B$8:$E$21,3,)</f>
        <v>Cantidad / Mes</v>
      </c>
      <c r="G59" s="20">
        <v>4</v>
      </c>
      <c r="H59" s="15">
        <f>VLOOKUP(D59,Datos!$B$8:$E$21,4)</f>
        <v>4500</v>
      </c>
      <c r="I59" s="16">
        <f t="shared" si="4"/>
        <v>18000</v>
      </c>
    </row>
    <row r="60" spans="2:9" x14ac:dyDescent="0.25">
      <c r="B60" s="12"/>
      <c r="C60" s="12"/>
      <c r="D60" s="12" t="s">
        <v>20</v>
      </c>
      <c r="E60" s="15" t="str">
        <f>VLOOKUP(D60,Datos!$B$8:$E$21,2,)</f>
        <v>Oficina</v>
      </c>
      <c r="F60" s="15" t="str">
        <f>VLOOKUP(D60,Datos!$B$8:$E$21,3,)</f>
        <v>Cantidad / Mes</v>
      </c>
      <c r="G60" s="20">
        <v>1</v>
      </c>
      <c r="H60" s="15">
        <f>VLOOKUP(D60,Datos!$B$8:$E$21,4)</f>
        <v>25000</v>
      </c>
      <c r="I60" s="16">
        <f t="shared" si="4"/>
        <v>25000</v>
      </c>
    </row>
    <row r="61" spans="2:9" x14ac:dyDescent="0.25">
      <c r="B61" s="12"/>
      <c r="C61" s="12"/>
      <c r="D61" s="12" t="s">
        <v>25</v>
      </c>
      <c r="E61" s="15" t="str">
        <f>VLOOKUP(D61,Datos!$B$8:$E$21,2,)</f>
        <v>Licencias office</v>
      </c>
      <c r="F61" s="15" t="str">
        <f>VLOOKUP(D61,Datos!$B$8:$E$21,3,)</f>
        <v>Cantidad</v>
      </c>
      <c r="G61" s="20">
        <v>2</v>
      </c>
      <c r="H61" s="15">
        <f>VLOOKUP(D61,Datos!$B$8:$E$21,4)</f>
        <v>8000</v>
      </c>
      <c r="I61" s="16">
        <f t="shared" si="4"/>
        <v>16000</v>
      </c>
    </row>
    <row r="62" spans="2:9" x14ac:dyDescent="0.25">
      <c r="B62" s="12"/>
      <c r="C62" s="12"/>
      <c r="D62" s="12" t="s">
        <v>22</v>
      </c>
      <c r="E62" s="15" t="str">
        <f>VLOOKUP(D62,Datos!$B$8:$E$21,2,)</f>
        <v>Viajes</v>
      </c>
      <c r="F62" s="15" t="str">
        <f>VLOOKUP(D62,Datos!$B$8:$E$21,3,)</f>
        <v>Cantidad</v>
      </c>
      <c r="G62" s="20">
        <v>2</v>
      </c>
      <c r="H62" s="15">
        <f>VLOOKUP(D62,Datos!$B$8:$E$21,4)</f>
        <v>8000</v>
      </c>
      <c r="I62" s="16">
        <f t="shared" si="4"/>
        <v>16000</v>
      </c>
    </row>
    <row r="63" spans="2:9" x14ac:dyDescent="0.25">
      <c r="B63" s="12"/>
      <c r="C63" s="12"/>
      <c r="D63" s="12" t="s">
        <v>24</v>
      </c>
      <c r="E63" s="15" t="str">
        <f>VLOOKUP(D63,Datos!$B$8:$E$21,2,)</f>
        <v>Viajes</v>
      </c>
      <c r="F63" s="15" t="str">
        <f>VLOOKUP(D63,Datos!$B$8:$E$21,3,)</f>
        <v>Cantidad</v>
      </c>
      <c r="G63" s="20">
        <v>2</v>
      </c>
      <c r="H63" s="15">
        <f>VLOOKUP(D63,Datos!$B$8:$E$21,4)</f>
        <v>8000</v>
      </c>
      <c r="I63" s="16">
        <f t="shared" si="4"/>
        <v>16000</v>
      </c>
    </row>
    <row r="64" spans="2:9" x14ac:dyDescent="0.25">
      <c r="B64" s="12"/>
      <c r="C64" s="12"/>
      <c r="D64" s="12" t="s">
        <v>29</v>
      </c>
      <c r="E64" s="15" t="str">
        <f>VLOOKUP(D64,Datos!$B$8:$E$21,2,)</f>
        <v>Gastos Indirectos</v>
      </c>
      <c r="F64" s="15" t="str">
        <f>VLOOKUP(D64,Datos!$B$8:$E$21,3,)</f>
        <v>NA</v>
      </c>
      <c r="G64" s="20">
        <v>2</v>
      </c>
      <c r="H64" s="15">
        <f>VLOOKUP(D64,Datos!$B$8:$E$21,4)</f>
        <v>8000</v>
      </c>
      <c r="I64" s="16">
        <f t="shared" si="4"/>
        <v>16000</v>
      </c>
    </row>
    <row r="65" spans="2:9" x14ac:dyDescent="0.25">
      <c r="B65" s="12"/>
      <c r="C65" s="12"/>
      <c r="D65" s="12" t="s">
        <v>30</v>
      </c>
      <c r="E65" s="15" t="str">
        <f>VLOOKUP(D65,Datos!$B$8:$E$21,2,)</f>
        <v>Gastos Indirectos</v>
      </c>
      <c r="F65" s="15" t="str">
        <f>VLOOKUP(D65,Datos!$B$8:$E$21,3,)</f>
        <v>NA</v>
      </c>
      <c r="G65" s="20">
        <v>2</v>
      </c>
      <c r="H65" s="15">
        <f>VLOOKUP(D65,Datos!$B$8:$E$21,4)</f>
        <v>8000</v>
      </c>
      <c r="I65" s="16">
        <f t="shared" si="4"/>
        <v>16000</v>
      </c>
    </row>
    <row r="66" spans="2:9" x14ac:dyDescent="0.25">
      <c r="B66" s="12"/>
      <c r="D66" s="12" t="s">
        <v>31</v>
      </c>
      <c r="E66" s="15" t="str">
        <f>VLOOKUP(D66,Datos!$B$8:$E$21,2,)</f>
        <v>Gastos Indirectos</v>
      </c>
      <c r="F66" s="15" t="str">
        <f>VLOOKUP(D66,Datos!$B$8:$E$21,3,)</f>
        <v>NA</v>
      </c>
      <c r="G66" s="20">
        <v>2</v>
      </c>
      <c r="H66" s="15">
        <f>VLOOKUP(D66,Datos!$B$8:$E$21,4)</f>
        <v>8000</v>
      </c>
      <c r="I66" s="16">
        <f t="shared" si="4"/>
        <v>16000</v>
      </c>
    </row>
    <row r="67" spans="2:9" x14ac:dyDescent="0.25">
      <c r="B67" s="10">
        <v>4</v>
      </c>
      <c r="C67" s="10" t="s">
        <v>92</v>
      </c>
      <c r="D67" s="11"/>
      <c r="E67" s="11"/>
      <c r="F67" s="11"/>
      <c r="G67" s="23"/>
      <c r="H67" s="11"/>
      <c r="I67" s="17">
        <f>I68+I76</f>
        <v>490000</v>
      </c>
    </row>
    <row r="68" spans="2:9" x14ac:dyDescent="0.25">
      <c r="B68" s="12" t="s">
        <v>93</v>
      </c>
      <c r="C68" s="13" t="s">
        <v>94</v>
      </c>
      <c r="D68" s="12"/>
      <c r="E68" s="12"/>
      <c r="F68" s="12"/>
      <c r="G68" s="20"/>
      <c r="H68" s="12"/>
      <c r="I68" s="16">
        <f>SUM(I69:I75)</f>
        <v>236500</v>
      </c>
    </row>
    <row r="69" spans="2:9" x14ac:dyDescent="0.25">
      <c r="B69" s="12"/>
      <c r="C69" s="12"/>
      <c r="D69" s="12" t="s">
        <v>13</v>
      </c>
      <c r="E69" s="15" t="str">
        <f>VLOOKUP(D69,Datos!$B$8:$E$21,2,)</f>
        <v>Labor (Personal)</v>
      </c>
      <c r="F69" s="15" t="str">
        <f>VLOOKUP(D69,Datos!$B$8:$E$21,3,)</f>
        <v>Horas / Jornadas</v>
      </c>
      <c r="G69" s="20">
        <v>15</v>
      </c>
      <c r="H69" s="15">
        <f>VLOOKUP(D69,Datos!$B$8:$E$21,4,)</f>
        <v>6500</v>
      </c>
      <c r="I69" s="16">
        <f>G69*H69</f>
        <v>97500</v>
      </c>
    </row>
    <row r="70" spans="2:9" x14ac:dyDescent="0.25">
      <c r="B70" s="12"/>
      <c r="C70" s="12"/>
      <c r="D70" s="12" t="s">
        <v>14</v>
      </c>
      <c r="E70" s="15" t="str">
        <f>VLOOKUP(D70,Datos!$B$8:$E$21,2,)</f>
        <v>Labor (Personal)</v>
      </c>
      <c r="F70" s="15" t="str">
        <f>VLOOKUP(D70,Datos!$B$8:$E$21,3,)</f>
        <v>Horas / Jornadas</v>
      </c>
      <c r="G70" s="20">
        <v>5</v>
      </c>
      <c r="H70" s="15">
        <f>VLOOKUP(D70,Datos!$B$8:$E$21,4,)</f>
        <v>5000</v>
      </c>
      <c r="I70" s="16">
        <f t="shared" ref="I70:I75" si="5">G70*H70</f>
        <v>25000</v>
      </c>
    </row>
    <row r="71" spans="2:9" x14ac:dyDescent="0.25">
      <c r="B71" s="12"/>
      <c r="C71" s="12"/>
      <c r="D71" s="12" t="s">
        <v>18</v>
      </c>
      <c r="E71" s="15" t="str">
        <f>VLOOKUP(D71,Datos!$B$8:$E$21,2,)</f>
        <v>Arriendo Portatil</v>
      </c>
      <c r="F71" s="15" t="str">
        <f>VLOOKUP(D71,Datos!$B$8:$E$21,3,)</f>
        <v>Cantidad / Mes</v>
      </c>
      <c r="G71" s="20">
        <v>2</v>
      </c>
      <c r="H71" s="15">
        <f>VLOOKUP(D71,Datos!$B$8:$E$21,4)</f>
        <v>4500</v>
      </c>
      <c r="I71" s="16">
        <f t="shared" si="5"/>
        <v>9000</v>
      </c>
    </row>
    <row r="72" spans="2:9" x14ac:dyDescent="0.25">
      <c r="B72" s="12"/>
      <c r="C72" s="12"/>
      <c r="D72" s="12" t="s">
        <v>20</v>
      </c>
      <c r="E72" s="15" t="str">
        <f>VLOOKUP(D72,Datos!$B$8:$E$21,2,)</f>
        <v>Oficina</v>
      </c>
      <c r="F72" s="15" t="str">
        <f>VLOOKUP(D72,Datos!$B$8:$E$21,3,)</f>
        <v>Cantidad / Mes</v>
      </c>
      <c r="G72" s="20">
        <v>1</v>
      </c>
      <c r="H72" s="15">
        <f>VLOOKUP(D72,Datos!$B$8:$E$21,4)</f>
        <v>25000</v>
      </c>
      <c r="I72" s="16">
        <f t="shared" si="5"/>
        <v>25000</v>
      </c>
    </row>
    <row r="73" spans="2:9" x14ac:dyDescent="0.25">
      <c r="B73" s="12"/>
      <c r="C73" s="12"/>
      <c r="D73" s="12" t="s">
        <v>25</v>
      </c>
      <c r="E73" s="15" t="str">
        <f>VLOOKUP(D73,Datos!$B$8:$E$21,2,)</f>
        <v>Licencias office</v>
      </c>
      <c r="F73" s="15" t="str">
        <f>VLOOKUP(D73,Datos!$B$8:$E$21,3,)</f>
        <v>Cantidad</v>
      </c>
      <c r="G73" s="20">
        <v>2</v>
      </c>
      <c r="H73" s="15">
        <f>VLOOKUP(D73,Datos!$B$8:$E$21,4)</f>
        <v>8000</v>
      </c>
      <c r="I73" s="16">
        <f t="shared" si="5"/>
        <v>16000</v>
      </c>
    </row>
    <row r="74" spans="2:9" x14ac:dyDescent="0.25">
      <c r="B74" s="12"/>
      <c r="C74" s="12"/>
      <c r="D74" s="12" t="s">
        <v>30</v>
      </c>
      <c r="E74" s="15" t="str">
        <f>VLOOKUP(D74,Datos!$B$8:$E$21,2,)</f>
        <v>Gastos Indirectos</v>
      </c>
      <c r="F74" s="15" t="str">
        <f>VLOOKUP(D74,Datos!$B$8:$E$21,3,)</f>
        <v>NA</v>
      </c>
      <c r="G74" s="20">
        <v>4</v>
      </c>
      <c r="H74" s="15">
        <f>VLOOKUP(D74,Datos!$B$8:$E$21,4)</f>
        <v>8000</v>
      </c>
      <c r="I74" s="16">
        <f t="shared" si="5"/>
        <v>32000</v>
      </c>
    </row>
    <row r="75" spans="2:9" x14ac:dyDescent="0.25">
      <c r="B75" s="12"/>
      <c r="D75" s="12" t="s">
        <v>31</v>
      </c>
      <c r="E75" s="15" t="str">
        <f>VLOOKUP(D75,Datos!$B$8:$E$21,2,)</f>
        <v>Gastos Indirectos</v>
      </c>
      <c r="F75" s="15" t="str">
        <f>VLOOKUP(D75,Datos!$B$8:$E$21,3,)</f>
        <v>NA</v>
      </c>
      <c r="G75" s="20">
        <v>4</v>
      </c>
      <c r="H75" s="15">
        <f>VLOOKUP(D75,Datos!$B$8:$E$21,4)</f>
        <v>8000</v>
      </c>
      <c r="I75" s="16">
        <f t="shared" si="5"/>
        <v>32000</v>
      </c>
    </row>
    <row r="76" spans="2:9" x14ac:dyDescent="0.25">
      <c r="B76" s="1" t="s">
        <v>95</v>
      </c>
      <c r="C76" s="13" t="s">
        <v>96</v>
      </c>
      <c r="D76" s="12"/>
      <c r="E76" s="12"/>
      <c r="F76" s="12"/>
      <c r="G76" s="20"/>
      <c r="H76" s="12"/>
      <c r="I76" s="16">
        <f>SUM(I77:I85)</f>
        <v>253500</v>
      </c>
    </row>
    <row r="77" spans="2:9" x14ac:dyDescent="0.25">
      <c r="C77" s="12"/>
      <c r="D77" s="12" t="s">
        <v>13</v>
      </c>
      <c r="E77" s="15" t="str">
        <f>VLOOKUP(D77,Datos!$B$8:$E$21,2,)</f>
        <v>Labor (Personal)</v>
      </c>
      <c r="F77" s="15" t="str">
        <f>VLOOKUP(D77,Datos!$B$8:$E$21,3,)</f>
        <v>Horas / Jornadas</v>
      </c>
      <c r="G77" s="20">
        <v>15</v>
      </c>
      <c r="H77" s="15">
        <f>VLOOKUP(D77,Datos!$B$8:$E$21,4,)</f>
        <v>6500</v>
      </c>
      <c r="I77" s="16">
        <f>G77*H77</f>
        <v>97500</v>
      </c>
    </row>
    <row r="78" spans="2:9" x14ac:dyDescent="0.25">
      <c r="C78" s="12"/>
      <c r="D78" s="12" t="s">
        <v>14</v>
      </c>
      <c r="E78" s="15" t="str">
        <f>VLOOKUP(D78,Datos!$B$8:$E$21,2,)</f>
        <v>Labor (Personal)</v>
      </c>
      <c r="F78" s="15" t="str">
        <f>VLOOKUP(D78,Datos!$B$8:$E$21,3,)</f>
        <v>Horas / Jornadas</v>
      </c>
      <c r="G78" s="20">
        <v>5</v>
      </c>
      <c r="H78" s="15">
        <f>VLOOKUP(D78,Datos!$B$8:$E$21,4,)</f>
        <v>5000</v>
      </c>
      <c r="I78" s="16">
        <f t="shared" ref="I78:I85" si="6">G78*H78</f>
        <v>25000</v>
      </c>
    </row>
    <row r="79" spans="2:9" x14ac:dyDescent="0.25">
      <c r="C79" s="12"/>
      <c r="D79" s="12" t="s">
        <v>18</v>
      </c>
      <c r="E79" s="15" t="str">
        <f>VLOOKUP(D79,Datos!$B$8:$E$21,2,)</f>
        <v>Arriendo Portatil</v>
      </c>
      <c r="F79" s="15" t="str">
        <f>VLOOKUP(D79,Datos!$B$8:$E$21,3,)</f>
        <v>Cantidad / Mes</v>
      </c>
      <c r="G79" s="20">
        <v>2</v>
      </c>
      <c r="H79" s="15">
        <f>VLOOKUP(D79,Datos!$B$8:$E$21,4)</f>
        <v>4500</v>
      </c>
      <c r="I79" s="16">
        <f t="shared" si="6"/>
        <v>9000</v>
      </c>
    </row>
    <row r="80" spans="2:9" x14ac:dyDescent="0.25">
      <c r="C80" s="12"/>
      <c r="D80" s="12" t="s">
        <v>19</v>
      </c>
      <c r="E80" s="15" t="str">
        <f>VLOOKUP(D80,Datos!$B$8:$E$21,2,)</f>
        <v>Arriendo Servidor</v>
      </c>
      <c r="F80" s="15" t="str">
        <f>VLOOKUP(D80,Datos!$B$8:$E$21,3,)</f>
        <v>Cantidad / Mes</v>
      </c>
      <c r="G80" s="20">
        <v>1</v>
      </c>
      <c r="H80" s="15">
        <f>VLOOKUP(D80,Datos!$B$8:$E$21,4)</f>
        <v>9000</v>
      </c>
      <c r="I80" s="16">
        <f t="shared" si="6"/>
        <v>9000</v>
      </c>
    </row>
    <row r="81" spans="2:9" x14ac:dyDescent="0.25">
      <c r="C81" s="12"/>
      <c r="D81" s="12" t="s">
        <v>20</v>
      </c>
      <c r="E81" s="15" t="str">
        <f>VLOOKUP(D81,Datos!$B$8:$E$21,2,)</f>
        <v>Oficina</v>
      </c>
      <c r="F81" s="15" t="str">
        <f>VLOOKUP(D81,Datos!$B$8:$E$21,3,)</f>
        <v>Cantidad / Mes</v>
      </c>
      <c r="G81" s="20">
        <v>1</v>
      </c>
      <c r="H81" s="15">
        <f>VLOOKUP(D81,Datos!$B$8:$E$21,4)</f>
        <v>25000</v>
      </c>
      <c r="I81" s="16">
        <f t="shared" si="6"/>
        <v>25000</v>
      </c>
    </row>
    <row r="82" spans="2:9" x14ac:dyDescent="0.25">
      <c r="C82" s="12"/>
      <c r="D82" s="12" t="s">
        <v>25</v>
      </c>
      <c r="E82" s="15" t="str">
        <f>VLOOKUP(D82,Datos!$B$8:$E$21,2,)</f>
        <v>Licencias office</v>
      </c>
      <c r="F82" s="15" t="str">
        <f>VLOOKUP(D82,Datos!$B$8:$E$21,3,)</f>
        <v>Cantidad</v>
      </c>
      <c r="G82" s="20">
        <v>2</v>
      </c>
      <c r="H82" s="15">
        <f>VLOOKUP(D82,Datos!$B$8:$E$21,4)</f>
        <v>8000</v>
      </c>
      <c r="I82" s="16">
        <f t="shared" si="6"/>
        <v>16000</v>
      </c>
    </row>
    <row r="83" spans="2:9" x14ac:dyDescent="0.25">
      <c r="C83" s="12"/>
      <c r="D83" s="12" t="s">
        <v>26</v>
      </c>
      <c r="E83" s="15" t="str">
        <f>VLOOKUP(D83,Datos!$B$8:$E$21,2,)</f>
        <v>Licencias S.O. Servidor</v>
      </c>
      <c r="F83" s="15" t="str">
        <f>VLOOKUP(D83,Datos!$B$8:$E$21,3,)</f>
        <v>Cantidad</v>
      </c>
      <c r="G83" s="20">
        <v>1</v>
      </c>
      <c r="H83" s="15">
        <f>VLOOKUP(D83,Datos!$B$8:$E$21,4)</f>
        <v>8000</v>
      </c>
      <c r="I83" s="16">
        <f t="shared" si="6"/>
        <v>8000</v>
      </c>
    </row>
    <row r="84" spans="2:9" x14ac:dyDescent="0.25">
      <c r="C84" s="12"/>
      <c r="D84" s="12" t="s">
        <v>30</v>
      </c>
      <c r="E84" s="15" t="str">
        <f>VLOOKUP(D84,Datos!$B$8:$E$21,2,)</f>
        <v>Gastos Indirectos</v>
      </c>
      <c r="F84" s="15" t="str">
        <f>VLOOKUP(D84,Datos!$B$8:$E$21,3,)</f>
        <v>NA</v>
      </c>
      <c r="G84" s="20">
        <v>4</v>
      </c>
      <c r="H84" s="15">
        <f>VLOOKUP(D84,Datos!$B$8:$E$21,4)</f>
        <v>8000</v>
      </c>
      <c r="I84" s="16">
        <f t="shared" si="6"/>
        <v>32000</v>
      </c>
    </row>
    <row r="85" spans="2:9" x14ac:dyDescent="0.25">
      <c r="D85" s="12" t="s">
        <v>31</v>
      </c>
      <c r="E85" s="15" t="str">
        <f>VLOOKUP(D85,Datos!$B$8:$E$21,2,)</f>
        <v>Gastos Indirectos</v>
      </c>
      <c r="F85" s="15" t="str">
        <f>VLOOKUP(D85,Datos!$B$8:$E$21,3,)</f>
        <v>NA</v>
      </c>
      <c r="G85" s="20">
        <v>4</v>
      </c>
      <c r="H85" s="15">
        <f>VLOOKUP(D85,Datos!$B$8:$E$21,4)</f>
        <v>8000</v>
      </c>
      <c r="I85" s="16">
        <f t="shared" si="6"/>
        <v>32000</v>
      </c>
    </row>
    <row r="86" spans="2:9" x14ac:dyDescent="0.25">
      <c r="B86" s="10">
        <v>5</v>
      </c>
      <c r="C86" s="10" t="s">
        <v>97</v>
      </c>
      <c r="D86" s="11"/>
      <c r="E86" s="11"/>
      <c r="F86" s="11"/>
      <c r="G86" s="23"/>
      <c r="H86" s="11"/>
      <c r="I86" s="17">
        <f>I87+I95</f>
        <v>490000</v>
      </c>
    </row>
    <row r="87" spans="2:9" x14ac:dyDescent="0.25">
      <c r="B87" s="12" t="s">
        <v>98</v>
      </c>
      <c r="C87" s="13" t="s">
        <v>99</v>
      </c>
      <c r="D87" s="12"/>
      <c r="E87" s="12"/>
      <c r="F87" s="12"/>
      <c r="G87" s="20"/>
      <c r="H87" s="12"/>
      <c r="I87" s="16">
        <f>SUM(I88:I94)</f>
        <v>236500</v>
      </c>
    </row>
    <row r="88" spans="2:9" x14ac:dyDescent="0.25">
      <c r="B88" s="12"/>
      <c r="C88" s="12"/>
      <c r="D88" s="12" t="s">
        <v>13</v>
      </c>
      <c r="E88" s="15" t="str">
        <f>VLOOKUP(D88,Datos!$B$8:$E$21,2,)</f>
        <v>Labor (Personal)</v>
      </c>
      <c r="F88" s="15" t="str">
        <f>VLOOKUP(D88,Datos!$B$8:$E$21,3,)</f>
        <v>Horas / Jornadas</v>
      </c>
      <c r="G88" s="20">
        <v>15</v>
      </c>
      <c r="H88" s="15">
        <f>VLOOKUP(D88,Datos!$B$8:$E$21,4,)</f>
        <v>6500</v>
      </c>
      <c r="I88" s="16">
        <f>G88*H88</f>
        <v>97500</v>
      </c>
    </row>
    <row r="89" spans="2:9" x14ac:dyDescent="0.25">
      <c r="B89" s="12"/>
      <c r="C89" s="12"/>
      <c r="D89" s="12" t="s">
        <v>14</v>
      </c>
      <c r="E89" s="15" t="str">
        <f>VLOOKUP(D89,Datos!$B$8:$E$21,2,)</f>
        <v>Labor (Personal)</v>
      </c>
      <c r="F89" s="15" t="str">
        <f>VLOOKUP(D89,Datos!$B$8:$E$21,3,)</f>
        <v>Horas / Jornadas</v>
      </c>
      <c r="G89" s="20">
        <v>5</v>
      </c>
      <c r="H89" s="15">
        <f>VLOOKUP(D89,Datos!$B$8:$E$21,4,)</f>
        <v>5000</v>
      </c>
      <c r="I89" s="16">
        <f t="shared" ref="I89:I94" si="7">G89*H89</f>
        <v>25000</v>
      </c>
    </row>
    <row r="90" spans="2:9" x14ac:dyDescent="0.25">
      <c r="B90" s="12"/>
      <c r="C90" s="12"/>
      <c r="D90" s="12" t="s">
        <v>18</v>
      </c>
      <c r="E90" s="15" t="str">
        <f>VLOOKUP(D90,Datos!$B$8:$E$21,2,)</f>
        <v>Arriendo Portatil</v>
      </c>
      <c r="F90" s="15" t="str">
        <f>VLOOKUP(D90,Datos!$B$8:$E$21,3,)</f>
        <v>Cantidad / Mes</v>
      </c>
      <c r="G90" s="20">
        <v>2</v>
      </c>
      <c r="H90" s="15">
        <f>VLOOKUP(D90,Datos!$B$8:$E$21,4)</f>
        <v>4500</v>
      </c>
      <c r="I90" s="16">
        <f t="shared" si="7"/>
        <v>9000</v>
      </c>
    </row>
    <row r="91" spans="2:9" x14ac:dyDescent="0.25">
      <c r="B91" s="12"/>
      <c r="C91" s="12"/>
      <c r="D91" s="12" t="s">
        <v>20</v>
      </c>
      <c r="E91" s="15" t="str">
        <f>VLOOKUP(D91,Datos!$B$8:$E$21,2,)</f>
        <v>Oficina</v>
      </c>
      <c r="F91" s="15" t="str">
        <f>VLOOKUP(D91,Datos!$B$8:$E$21,3,)</f>
        <v>Cantidad / Mes</v>
      </c>
      <c r="G91" s="20">
        <v>1</v>
      </c>
      <c r="H91" s="15">
        <f>VLOOKUP(D91,Datos!$B$8:$E$21,4)</f>
        <v>25000</v>
      </c>
      <c r="I91" s="16">
        <f t="shared" si="7"/>
        <v>25000</v>
      </c>
    </row>
    <row r="92" spans="2:9" x14ac:dyDescent="0.25">
      <c r="B92" s="12"/>
      <c r="C92" s="12"/>
      <c r="D92" s="12" t="s">
        <v>25</v>
      </c>
      <c r="E92" s="15" t="str">
        <f>VLOOKUP(D92,Datos!$B$8:$E$21,2,)</f>
        <v>Licencias office</v>
      </c>
      <c r="F92" s="15" t="str">
        <f>VLOOKUP(D92,Datos!$B$8:$E$21,3,)</f>
        <v>Cantidad</v>
      </c>
      <c r="G92" s="20">
        <v>2</v>
      </c>
      <c r="H92" s="15">
        <f>VLOOKUP(D92,Datos!$B$8:$E$21,4)</f>
        <v>8000</v>
      </c>
      <c r="I92" s="16">
        <f t="shared" si="7"/>
        <v>16000</v>
      </c>
    </row>
    <row r="93" spans="2:9" x14ac:dyDescent="0.25">
      <c r="B93" s="12"/>
      <c r="C93" s="12"/>
      <c r="D93" s="12" t="s">
        <v>30</v>
      </c>
      <c r="E93" s="15" t="str">
        <f>VLOOKUP(D93,Datos!$B$8:$E$21,2,)</f>
        <v>Gastos Indirectos</v>
      </c>
      <c r="F93" s="15" t="str">
        <f>VLOOKUP(D93,Datos!$B$8:$E$21,3,)</f>
        <v>NA</v>
      </c>
      <c r="G93" s="20">
        <v>4</v>
      </c>
      <c r="H93" s="15">
        <f>VLOOKUP(D93,Datos!$B$8:$E$21,4)</f>
        <v>8000</v>
      </c>
      <c r="I93" s="16">
        <f t="shared" si="7"/>
        <v>32000</v>
      </c>
    </row>
    <row r="94" spans="2:9" x14ac:dyDescent="0.25">
      <c r="B94" s="12"/>
      <c r="D94" s="12" t="s">
        <v>31</v>
      </c>
      <c r="E94" s="15" t="str">
        <f>VLOOKUP(D94,Datos!$B$8:$E$21,2,)</f>
        <v>Gastos Indirectos</v>
      </c>
      <c r="F94" s="15" t="str">
        <f>VLOOKUP(D94,Datos!$B$8:$E$21,3,)</f>
        <v>NA</v>
      </c>
      <c r="G94" s="20">
        <v>4</v>
      </c>
      <c r="H94" s="15">
        <f>VLOOKUP(D94,Datos!$B$8:$E$21,4)</f>
        <v>8000</v>
      </c>
      <c r="I94" s="16">
        <f t="shared" si="7"/>
        <v>32000</v>
      </c>
    </row>
    <row r="95" spans="2:9" x14ac:dyDescent="0.25">
      <c r="B95" s="1" t="s">
        <v>100</v>
      </c>
      <c r="C95" s="13" t="s">
        <v>101</v>
      </c>
      <c r="D95" s="12"/>
      <c r="E95" s="12"/>
      <c r="F95" s="12"/>
      <c r="G95" s="20"/>
      <c r="H95" s="12"/>
      <c r="I95" s="16">
        <f>SUM(I96:I104)</f>
        <v>253500</v>
      </c>
    </row>
    <row r="96" spans="2:9" x14ac:dyDescent="0.25">
      <c r="C96" s="12"/>
      <c r="D96" s="12" t="s">
        <v>13</v>
      </c>
      <c r="E96" s="15" t="str">
        <f>VLOOKUP(D96,Datos!$B$8:$E$21,2,)</f>
        <v>Labor (Personal)</v>
      </c>
      <c r="F96" s="15" t="str">
        <f>VLOOKUP(D96,Datos!$B$8:$E$21,3,)</f>
        <v>Horas / Jornadas</v>
      </c>
      <c r="G96" s="20">
        <v>15</v>
      </c>
      <c r="H96" s="15">
        <f>VLOOKUP(D96,Datos!$B$8:$E$21,4,)</f>
        <v>6500</v>
      </c>
      <c r="I96" s="16">
        <f>G96*H96</f>
        <v>97500</v>
      </c>
    </row>
    <row r="97" spans="2:9" x14ac:dyDescent="0.25">
      <c r="C97" s="12"/>
      <c r="D97" s="12" t="s">
        <v>14</v>
      </c>
      <c r="E97" s="15" t="str">
        <f>VLOOKUP(D97,Datos!$B$8:$E$21,2,)</f>
        <v>Labor (Personal)</v>
      </c>
      <c r="F97" s="15" t="str">
        <f>VLOOKUP(D97,Datos!$B$8:$E$21,3,)</f>
        <v>Horas / Jornadas</v>
      </c>
      <c r="G97" s="20">
        <v>5</v>
      </c>
      <c r="H97" s="15">
        <f>VLOOKUP(D97,Datos!$B$8:$E$21,4,)</f>
        <v>5000</v>
      </c>
      <c r="I97" s="16">
        <f t="shared" ref="I97:I104" si="8">G97*H97</f>
        <v>25000</v>
      </c>
    </row>
    <row r="98" spans="2:9" x14ac:dyDescent="0.25">
      <c r="C98" s="12"/>
      <c r="D98" s="12" t="s">
        <v>18</v>
      </c>
      <c r="E98" s="15" t="str">
        <f>VLOOKUP(D98,Datos!$B$8:$E$21,2,)</f>
        <v>Arriendo Portatil</v>
      </c>
      <c r="F98" s="15" t="str">
        <f>VLOOKUP(D98,Datos!$B$8:$E$21,3,)</f>
        <v>Cantidad / Mes</v>
      </c>
      <c r="G98" s="20">
        <v>2</v>
      </c>
      <c r="H98" s="15">
        <f>VLOOKUP(D98,Datos!$B$8:$E$21,4)</f>
        <v>4500</v>
      </c>
      <c r="I98" s="16">
        <f t="shared" si="8"/>
        <v>9000</v>
      </c>
    </row>
    <row r="99" spans="2:9" x14ac:dyDescent="0.25">
      <c r="C99" s="12"/>
      <c r="D99" s="12" t="s">
        <v>19</v>
      </c>
      <c r="E99" s="15" t="str">
        <f>VLOOKUP(D99,Datos!$B$8:$E$21,2,)</f>
        <v>Arriendo Servidor</v>
      </c>
      <c r="F99" s="15" t="str">
        <f>VLOOKUP(D99,Datos!$B$8:$E$21,3,)</f>
        <v>Cantidad / Mes</v>
      </c>
      <c r="G99" s="20">
        <v>1</v>
      </c>
      <c r="H99" s="15">
        <f>VLOOKUP(D99,Datos!$B$8:$E$21,4)</f>
        <v>9000</v>
      </c>
      <c r="I99" s="16">
        <f t="shared" si="8"/>
        <v>9000</v>
      </c>
    </row>
    <row r="100" spans="2:9" x14ac:dyDescent="0.25">
      <c r="C100" s="12"/>
      <c r="D100" s="12" t="s">
        <v>20</v>
      </c>
      <c r="E100" s="15" t="str">
        <f>VLOOKUP(D100,Datos!$B$8:$E$21,2,)</f>
        <v>Oficina</v>
      </c>
      <c r="F100" s="15" t="str">
        <f>VLOOKUP(D100,Datos!$B$8:$E$21,3,)</f>
        <v>Cantidad / Mes</v>
      </c>
      <c r="G100" s="20">
        <v>1</v>
      </c>
      <c r="H100" s="15">
        <f>VLOOKUP(D100,Datos!$B$8:$E$21,4)</f>
        <v>25000</v>
      </c>
      <c r="I100" s="16">
        <f t="shared" si="8"/>
        <v>25000</v>
      </c>
    </row>
    <row r="101" spans="2:9" x14ac:dyDescent="0.25">
      <c r="C101" s="12"/>
      <c r="D101" s="12" t="s">
        <v>25</v>
      </c>
      <c r="E101" s="15" t="str">
        <f>VLOOKUP(D101,Datos!$B$8:$E$21,2,)</f>
        <v>Licencias office</v>
      </c>
      <c r="F101" s="15" t="str">
        <f>VLOOKUP(D101,Datos!$B$8:$E$21,3,)</f>
        <v>Cantidad</v>
      </c>
      <c r="G101" s="20">
        <v>2</v>
      </c>
      <c r="H101" s="15">
        <f>VLOOKUP(D101,Datos!$B$8:$E$21,4)</f>
        <v>8000</v>
      </c>
      <c r="I101" s="16">
        <f t="shared" si="8"/>
        <v>16000</v>
      </c>
    </row>
    <row r="102" spans="2:9" x14ac:dyDescent="0.25">
      <c r="C102" s="12"/>
      <c r="D102" s="12" t="s">
        <v>26</v>
      </c>
      <c r="E102" s="15" t="str">
        <f>VLOOKUP(D102,Datos!$B$8:$E$21,2,)</f>
        <v>Licencias S.O. Servidor</v>
      </c>
      <c r="F102" s="15" t="str">
        <f>VLOOKUP(D102,Datos!$B$8:$E$21,3,)</f>
        <v>Cantidad</v>
      </c>
      <c r="G102" s="20">
        <v>1</v>
      </c>
      <c r="H102" s="15">
        <f>VLOOKUP(D102,Datos!$B$8:$E$21,4)</f>
        <v>8000</v>
      </c>
      <c r="I102" s="16">
        <f t="shared" si="8"/>
        <v>8000</v>
      </c>
    </row>
    <row r="103" spans="2:9" x14ac:dyDescent="0.25">
      <c r="C103" s="12"/>
      <c r="D103" s="12" t="s">
        <v>30</v>
      </c>
      <c r="E103" s="15" t="str">
        <f>VLOOKUP(D103,Datos!$B$8:$E$21,2,)</f>
        <v>Gastos Indirectos</v>
      </c>
      <c r="F103" s="15" t="str">
        <f>VLOOKUP(D103,Datos!$B$8:$E$21,3,)</f>
        <v>NA</v>
      </c>
      <c r="G103" s="20">
        <v>4</v>
      </c>
      <c r="H103" s="15">
        <f>VLOOKUP(D103,Datos!$B$8:$E$21,4)</f>
        <v>8000</v>
      </c>
      <c r="I103" s="16">
        <f t="shared" si="8"/>
        <v>32000</v>
      </c>
    </row>
    <row r="104" spans="2:9" x14ac:dyDescent="0.25">
      <c r="D104" s="12" t="s">
        <v>31</v>
      </c>
      <c r="E104" s="15" t="str">
        <f>VLOOKUP(D104,Datos!$B$8:$E$21,2,)</f>
        <v>Gastos Indirectos</v>
      </c>
      <c r="F104" s="15" t="str">
        <f>VLOOKUP(D104,Datos!$B$8:$E$21,3,)</f>
        <v>NA</v>
      </c>
      <c r="G104" s="20">
        <v>4</v>
      </c>
      <c r="H104" s="15">
        <f>VLOOKUP(D104,Datos!$B$8:$E$21,4)</f>
        <v>8000</v>
      </c>
      <c r="I104" s="16">
        <f t="shared" si="8"/>
        <v>32000</v>
      </c>
    </row>
    <row r="105" spans="2:9" x14ac:dyDescent="0.25">
      <c r="B105" s="10">
        <v>6</v>
      </c>
      <c r="C105" s="10" t="s">
        <v>102</v>
      </c>
      <c r="D105" s="11"/>
      <c r="E105" s="11"/>
      <c r="F105" s="11"/>
      <c r="G105" s="23"/>
      <c r="H105" s="11"/>
      <c r="I105" s="17">
        <f>I106+I119</f>
        <v>1145000</v>
      </c>
    </row>
    <row r="106" spans="2:9" x14ac:dyDescent="0.25">
      <c r="B106" s="12" t="s">
        <v>103</v>
      </c>
      <c r="C106" s="13" t="s">
        <v>104</v>
      </c>
      <c r="D106" s="12"/>
      <c r="E106" s="12"/>
      <c r="F106" s="12"/>
      <c r="G106" s="20"/>
      <c r="H106" s="12"/>
      <c r="I106" s="16">
        <f>SUM(I107:I118)</f>
        <v>564000</v>
      </c>
    </row>
    <row r="107" spans="2:9" x14ac:dyDescent="0.25">
      <c r="B107" s="12"/>
      <c r="C107" s="12"/>
      <c r="D107" s="12" t="s">
        <v>13</v>
      </c>
      <c r="E107" s="15" t="str">
        <f>VLOOKUP(D107,Datos!$B$8:$E$21,2,)</f>
        <v>Labor (Personal)</v>
      </c>
      <c r="F107" s="15" t="str">
        <f>VLOOKUP(D107,Datos!$B$8:$E$21,3,)</f>
        <v>Horas / Jornadas</v>
      </c>
      <c r="G107" s="20">
        <v>30</v>
      </c>
      <c r="H107" s="15">
        <f>VLOOKUP(D107,Datos!$B$8:$E$21,4,)</f>
        <v>6500</v>
      </c>
      <c r="I107" s="16">
        <f>G107*H107</f>
        <v>195000</v>
      </c>
    </row>
    <row r="108" spans="2:9" x14ac:dyDescent="0.25">
      <c r="B108" s="12"/>
      <c r="C108" s="12"/>
      <c r="D108" s="12" t="s">
        <v>14</v>
      </c>
      <c r="E108" s="15" t="str">
        <f>VLOOKUP(D108,Datos!$B$8:$E$21,2,)</f>
        <v>Labor (Personal)</v>
      </c>
      <c r="F108" s="15" t="str">
        <f>VLOOKUP(D108,Datos!$B$8:$E$21,3,)</f>
        <v>Horas / Jornadas</v>
      </c>
      <c r="G108" s="20">
        <v>10</v>
      </c>
      <c r="H108" s="15">
        <f>VLOOKUP(D108,Datos!$B$8:$E$21,4,)</f>
        <v>5000</v>
      </c>
      <c r="I108" s="16">
        <f t="shared" ref="I108:I118" si="9">G108*H108</f>
        <v>50000</v>
      </c>
    </row>
    <row r="109" spans="2:9" x14ac:dyDescent="0.25">
      <c r="B109" s="12"/>
      <c r="C109" s="12"/>
      <c r="D109" s="12" t="s">
        <v>15</v>
      </c>
      <c r="E109" s="15" t="str">
        <f>VLOOKUP(D109,Datos!$B$8:$E$21,2,)</f>
        <v>Consultoría</v>
      </c>
      <c r="F109" s="15" t="str">
        <f>VLOOKUP(D109,Datos!$B$8:$E$21,3,)</f>
        <v>Horas / Jornadas</v>
      </c>
      <c r="G109" s="20">
        <v>5</v>
      </c>
      <c r="H109" s="15">
        <f>VLOOKUP(D109,Datos!$B$8:$E$21,4)</f>
        <v>12000</v>
      </c>
      <c r="I109" s="16">
        <f t="shared" si="9"/>
        <v>60000</v>
      </c>
    </row>
    <row r="110" spans="2:9" x14ac:dyDescent="0.25">
      <c r="B110" s="12"/>
      <c r="C110" s="12"/>
      <c r="D110" s="12" t="s">
        <v>16</v>
      </c>
      <c r="E110" s="15" t="str">
        <f>VLOOKUP(D110,Datos!$B$8:$E$21,2,)</f>
        <v>Consultoría</v>
      </c>
      <c r="F110" s="15" t="str">
        <f>VLOOKUP(D110,Datos!$B$8:$E$21,3,)</f>
        <v>Horas / Jornadas</v>
      </c>
      <c r="G110" s="20">
        <v>5</v>
      </c>
      <c r="H110" s="15">
        <f>VLOOKUP(D110,Datos!$B$8:$E$21,4)</f>
        <v>8000</v>
      </c>
      <c r="I110" s="16">
        <f t="shared" si="9"/>
        <v>40000</v>
      </c>
    </row>
    <row r="111" spans="2:9" x14ac:dyDescent="0.25">
      <c r="B111" s="12"/>
      <c r="C111" s="12"/>
      <c r="D111" s="12" t="s">
        <v>18</v>
      </c>
      <c r="E111" s="15" t="str">
        <f>VLOOKUP(D111,Datos!$B$8:$E$21,2,)</f>
        <v>Arriendo Portatil</v>
      </c>
      <c r="F111" s="15" t="str">
        <f>VLOOKUP(D111,Datos!$B$8:$E$21,3,)</f>
        <v>Cantidad / Mes</v>
      </c>
      <c r="G111" s="20">
        <v>4</v>
      </c>
      <c r="H111" s="15">
        <f>VLOOKUP(D111,Datos!$B$8:$E$21,4)</f>
        <v>4500</v>
      </c>
      <c r="I111" s="16">
        <f t="shared" si="9"/>
        <v>18000</v>
      </c>
    </row>
    <row r="112" spans="2:9" x14ac:dyDescent="0.25">
      <c r="B112" s="12"/>
      <c r="C112" s="12"/>
      <c r="D112" s="12" t="s">
        <v>20</v>
      </c>
      <c r="E112" s="15" t="str">
        <f>VLOOKUP(D112,Datos!$B$8:$E$21,2,)</f>
        <v>Oficina</v>
      </c>
      <c r="F112" s="15" t="str">
        <f>VLOOKUP(D112,Datos!$B$8:$E$21,3,)</f>
        <v>Cantidad / Mes</v>
      </c>
      <c r="G112" s="20">
        <v>1</v>
      </c>
      <c r="H112" s="15">
        <f>VLOOKUP(D112,Datos!$B$8:$E$21,4)</f>
        <v>25000</v>
      </c>
      <c r="I112" s="16">
        <f t="shared" si="9"/>
        <v>25000</v>
      </c>
    </row>
    <row r="113" spans="2:9" x14ac:dyDescent="0.25">
      <c r="B113" s="12"/>
      <c r="C113" s="12"/>
      <c r="D113" s="12" t="s">
        <v>25</v>
      </c>
      <c r="E113" s="15" t="str">
        <f>VLOOKUP(D113,Datos!$B$8:$E$21,2,)</f>
        <v>Licencias office</v>
      </c>
      <c r="F113" s="15" t="str">
        <f>VLOOKUP(D113,Datos!$B$8:$E$21,3,)</f>
        <v>Cantidad</v>
      </c>
      <c r="G113" s="20">
        <v>2</v>
      </c>
      <c r="H113" s="15">
        <f>VLOOKUP(D113,Datos!$B$8:$E$21,4)</f>
        <v>8000</v>
      </c>
      <c r="I113" s="16">
        <f t="shared" si="9"/>
        <v>16000</v>
      </c>
    </row>
    <row r="114" spans="2:9" x14ac:dyDescent="0.25">
      <c r="B114" s="12"/>
      <c r="C114" s="12"/>
      <c r="D114" s="12" t="s">
        <v>22</v>
      </c>
      <c r="E114" s="15" t="str">
        <f>VLOOKUP(D114,Datos!$B$8:$E$21,2,)</f>
        <v>Viajes</v>
      </c>
      <c r="F114" s="15" t="str">
        <f>VLOOKUP(D114,Datos!$B$8:$E$21,3,)</f>
        <v>Cantidad</v>
      </c>
      <c r="G114" s="20">
        <v>4</v>
      </c>
      <c r="H114" s="15">
        <f>VLOOKUP(D114,Datos!$B$8:$E$21,4)</f>
        <v>8000</v>
      </c>
      <c r="I114" s="16">
        <f t="shared" si="9"/>
        <v>32000</v>
      </c>
    </row>
    <row r="115" spans="2:9" x14ac:dyDescent="0.25">
      <c r="B115" s="12"/>
      <c r="C115" s="12"/>
      <c r="D115" s="12" t="s">
        <v>24</v>
      </c>
      <c r="E115" s="15" t="str">
        <f>VLOOKUP(D115,Datos!$B$8:$E$21,2,)</f>
        <v>Viajes</v>
      </c>
      <c r="F115" s="15" t="str">
        <f>VLOOKUP(D115,Datos!$B$8:$E$21,3,)</f>
        <v>Cantidad</v>
      </c>
      <c r="G115" s="20">
        <v>4</v>
      </c>
      <c r="H115" s="15">
        <f>VLOOKUP(D115,Datos!$B$8:$E$21,4)</f>
        <v>8000</v>
      </c>
      <c r="I115" s="16">
        <f t="shared" si="9"/>
        <v>32000</v>
      </c>
    </row>
    <row r="116" spans="2:9" x14ac:dyDescent="0.25">
      <c r="B116" s="12"/>
      <c r="C116" s="12"/>
      <c r="D116" s="12" t="s">
        <v>29</v>
      </c>
      <c r="E116" s="15" t="str">
        <f>VLOOKUP(D116,Datos!$B$8:$E$21,2,)</f>
        <v>Gastos Indirectos</v>
      </c>
      <c r="F116" s="15" t="str">
        <f>VLOOKUP(D116,Datos!$B$8:$E$21,3,)</f>
        <v>NA</v>
      </c>
      <c r="G116" s="20">
        <v>4</v>
      </c>
      <c r="H116" s="15">
        <f>VLOOKUP(D116,Datos!$B$8:$E$21,4)</f>
        <v>8000</v>
      </c>
      <c r="I116" s="16">
        <f t="shared" si="9"/>
        <v>32000</v>
      </c>
    </row>
    <row r="117" spans="2:9" x14ac:dyDescent="0.25">
      <c r="B117" s="12"/>
      <c r="C117" s="12"/>
      <c r="D117" s="12" t="s">
        <v>30</v>
      </c>
      <c r="E117" s="15" t="str">
        <f>VLOOKUP(D117,Datos!$B$8:$E$21,2,)</f>
        <v>Gastos Indirectos</v>
      </c>
      <c r="F117" s="15" t="str">
        <f>VLOOKUP(D117,Datos!$B$8:$E$21,3,)</f>
        <v>NA</v>
      </c>
      <c r="G117" s="20">
        <v>4</v>
      </c>
      <c r="H117" s="15">
        <f>VLOOKUP(D117,Datos!$B$8:$E$21,4)</f>
        <v>8000</v>
      </c>
      <c r="I117" s="16">
        <f t="shared" si="9"/>
        <v>32000</v>
      </c>
    </row>
    <row r="118" spans="2:9" x14ac:dyDescent="0.25">
      <c r="B118" s="12"/>
      <c r="D118" s="12" t="s">
        <v>31</v>
      </c>
      <c r="E118" s="15" t="str">
        <f>VLOOKUP(D118,Datos!$B$8:$E$21,2,)</f>
        <v>Gastos Indirectos</v>
      </c>
      <c r="F118" s="15" t="str">
        <f>VLOOKUP(D118,Datos!$B$8:$E$21,3,)</f>
        <v>NA</v>
      </c>
      <c r="G118" s="20">
        <v>4</v>
      </c>
      <c r="H118" s="15">
        <f>VLOOKUP(D118,Datos!$B$8:$E$21,4)</f>
        <v>8000</v>
      </c>
      <c r="I118" s="16">
        <f t="shared" si="9"/>
        <v>32000</v>
      </c>
    </row>
    <row r="119" spans="2:9" x14ac:dyDescent="0.25">
      <c r="B119" s="1" t="s">
        <v>105</v>
      </c>
      <c r="C119" s="13" t="s">
        <v>106</v>
      </c>
      <c r="D119" s="12"/>
      <c r="E119" s="12"/>
      <c r="F119" s="12"/>
      <c r="G119" s="20"/>
      <c r="H119" s="12"/>
      <c r="I119" s="16">
        <f>SUM(I120:I133)</f>
        <v>581000</v>
      </c>
    </row>
    <row r="120" spans="2:9" x14ac:dyDescent="0.25">
      <c r="C120" s="12"/>
      <c r="D120" s="12" t="s">
        <v>13</v>
      </c>
      <c r="E120" s="15" t="str">
        <f>VLOOKUP(D120,Datos!$B$8:$E$21,2,)</f>
        <v>Labor (Personal)</v>
      </c>
      <c r="F120" s="15" t="str">
        <f>VLOOKUP(D120,Datos!$B$8:$E$21,3,)</f>
        <v>Horas / Jornadas</v>
      </c>
      <c r="G120" s="20">
        <v>30</v>
      </c>
      <c r="H120" s="15">
        <f>VLOOKUP(D120,Datos!$B$8:$E$21,4,)</f>
        <v>6500</v>
      </c>
      <c r="I120" s="16">
        <f>G120*H120</f>
        <v>195000</v>
      </c>
    </row>
    <row r="121" spans="2:9" x14ac:dyDescent="0.25">
      <c r="C121" s="12"/>
      <c r="D121" s="12" t="s">
        <v>14</v>
      </c>
      <c r="E121" s="15" t="str">
        <f>VLOOKUP(D121,Datos!$B$8:$E$21,2,)</f>
        <v>Labor (Personal)</v>
      </c>
      <c r="F121" s="15" t="str">
        <f>VLOOKUP(D121,Datos!$B$8:$E$21,3,)</f>
        <v>Horas / Jornadas</v>
      </c>
      <c r="G121" s="20">
        <v>10</v>
      </c>
      <c r="H121" s="15">
        <f>VLOOKUP(D121,Datos!$B$8:$E$21,4,)</f>
        <v>5000</v>
      </c>
      <c r="I121" s="16">
        <f t="shared" ref="I121:I133" si="10">G121*H121</f>
        <v>50000</v>
      </c>
    </row>
    <row r="122" spans="2:9" x14ac:dyDescent="0.25">
      <c r="C122" s="12"/>
      <c r="D122" s="12" t="s">
        <v>15</v>
      </c>
      <c r="E122" s="15" t="str">
        <f>VLOOKUP(D122,Datos!$B$8:$E$21,2,)</f>
        <v>Consultoría</v>
      </c>
      <c r="F122" s="15" t="str">
        <f>VLOOKUP(D122,Datos!$B$8:$E$21,3,)</f>
        <v>Horas / Jornadas</v>
      </c>
      <c r="G122" s="20">
        <v>5</v>
      </c>
      <c r="H122" s="15">
        <f>VLOOKUP(D122,Datos!$B$8:$E$21,4)</f>
        <v>12000</v>
      </c>
      <c r="I122" s="16">
        <f t="shared" si="10"/>
        <v>60000</v>
      </c>
    </row>
    <row r="123" spans="2:9" x14ac:dyDescent="0.25">
      <c r="C123" s="12"/>
      <c r="D123" s="12" t="s">
        <v>16</v>
      </c>
      <c r="E123" s="15" t="str">
        <f>VLOOKUP(D123,Datos!$B$8:$E$21,2,)</f>
        <v>Consultoría</v>
      </c>
      <c r="F123" s="15" t="str">
        <f>VLOOKUP(D123,Datos!$B$8:$E$21,3,)</f>
        <v>Horas / Jornadas</v>
      </c>
      <c r="G123" s="20">
        <v>5</v>
      </c>
      <c r="H123" s="15">
        <f>VLOOKUP(D123,Datos!$B$8:$E$21,4)</f>
        <v>8000</v>
      </c>
      <c r="I123" s="16">
        <f t="shared" si="10"/>
        <v>40000</v>
      </c>
    </row>
    <row r="124" spans="2:9" x14ac:dyDescent="0.25">
      <c r="C124" s="12"/>
      <c r="D124" s="12" t="s">
        <v>18</v>
      </c>
      <c r="E124" s="15" t="str">
        <f>VLOOKUP(D124,Datos!$B$8:$E$21,2,)</f>
        <v>Arriendo Portatil</v>
      </c>
      <c r="F124" s="15" t="str">
        <f>VLOOKUP(D124,Datos!$B$8:$E$21,3,)</f>
        <v>Cantidad / Mes</v>
      </c>
      <c r="G124" s="20">
        <v>4</v>
      </c>
      <c r="H124" s="15">
        <f>VLOOKUP(D124,Datos!$B$8:$E$21,4)</f>
        <v>4500</v>
      </c>
      <c r="I124" s="16">
        <f t="shared" si="10"/>
        <v>18000</v>
      </c>
    </row>
    <row r="125" spans="2:9" x14ac:dyDescent="0.25">
      <c r="C125" s="12"/>
      <c r="D125" s="12" t="s">
        <v>19</v>
      </c>
      <c r="E125" s="15" t="str">
        <f>VLOOKUP(D125,Datos!$B$8:$E$21,2,)</f>
        <v>Arriendo Servidor</v>
      </c>
      <c r="F125" s="15" t="str">
        <f>VLOOKUP(D125,Datos!$B$8:$E$21,3,)</f>
        <v>Cantidad / Mes</v>
      </c>
      <c r="G125" s="20">
        <v>1</v>
      </c>
      <c r="H125" s="15">
        <f>VLOOKUP(D125,Datos!$B$8:$E$21,4)</f>
        <v>9000</v>
      </c>
      <c r="I125" s="16">
        <f t="shared" si="10"/>
        <v>9000</v>
      </c>
    </row>
    <row r="126" spans="2:9" x14ac:dyDescent="0.25">
      <c r="C126" s="12"/>
      <c r="D126" s="12" t="s">
        <v>20</v>
      </c>
      <c r="E126" s="15" t="str">
        <f>VLOOKUP(D126,Datos!$B$8:$E$21,2,)</f>
        <v>Oficina</v>
      </c>
      <c r="F126" s="15" t="str">
        <f>VLOOKUP(D126,Datos!$B$8:$E$21,3,)</f>
        <v>Cantidad / Mes</v>
      </c>
      <c r="G126" s="20">
        <v>1</v>
      </c>
      <c r="H126" s="15">
        <f>VLOOKUP(D126,Datos!$B$8:$E$21,4)</f>
        <v>25000</v>
      </c>
      <c r="I126" s="16">
        <f t="shared" si="10"/>
        <v>25000</v>
      </c>
    </row>
    <row r="127" spans="2:9" x14ac:dyDescent="0.25">
      <c r="C127" s="12"/>
      <c r="D127" s="12" t="s">
        <v>25</v>
      </c>
      <c r="E127" s="15" t="str">
        <f>VLOOKUP(D127,Datos!$B$8:$E$21,2,)</f>
        <v>Licencias office</v>
      </c>
      <c r="F127" s="15" t="str">
        <f>VLOOKUP(D127,Datos!$B$8:$E$21,3,)</f>
        <v>Cantidad</v>
      </c>
      <c r="G127" s="20">
        <v>2</v>
      </c>
      <c r="H127" s="15">
        <f>VLOOKUP(D127,Datos!$B$8:$E$21,4)</f>
        <v>8000</v>
      </c>
      <c r="I127" s="16">
        <f t="shared" si="10"/>
        <v>16000</v>
      </c>
    </row>
    <row r="128" spans="2:9" x14ac:dyDescent="0.25">
      <c r="C128" s="12"/>
      <c r="D128" s="12" t="s">
        <v>26</v>
      </c>
      <c r="E128" s="15" t="str">
        <f>VLOOKUP(D128,Datos!$B$8:$E$21,2,)</f>
        <v>Licencias S.O. Servidor</v>
      </c>
      <c r="F128" s="15" t="str">
        <f>VLOOKUP(D128,Datos!$B$8:$E$21,3,)</f>
        <v>Cantidad</v>
      </c>
      <c r="G128" s="20">
        <v>1</v>
      </c>
      <c r="H128" s="15">
        <f>VLOOKUP(D128,Datos!$B$8:$E$21,4)</f>
        <v>8000</v>
      </c>
      <c r="I128" s="16">
        <f t="shared" si="10"/>
        <v>8000</v>
      </c>
    </row>
    <row r="129" spans="2:9" x14ac:dyDescent="0.25">
      <c r="C129" s="12"/>
      <c r="D129" s="12" t="s">
        <v>22</v>
      </c>
      <c r="E129" s="15" t="str">
        <f>VLOOKUP(D129,Datos!$B$8:$E$21,2,)</f>
        <v>Viajes</v>
      </c>
      <c r="F129" s="15" t="str">
        <f>VLOOKUP(D129,Datos!$B$8:$E$21,3,)</f>
        <v>Cantidad</v>
      </c>
      <c r="G129" s="20">
        <v>4</v>
      </c>
      <c r="H129" s="15">
        <f>VLOOKUP(D129,Datos!$B$8:$E$21,4)</f>
        <v>8000</v>
      </c>
      <c r="I129" s="16">
        <f t="shared" si="10"/>
        <v>32000</v>
      </c>
    </row>
    <row r="130" spans="2:9" x14ac:dyDescent="0.25">
      <c r="C130" s="12"/>
      <c r="D130" s="12" t="s">
        <v>24</v>
      </c>
      <c r="E130" s="15" t="str">
        <f>VLOOKUP(D130,Datos!$B$8:$E$21,2,)</f>
        <v>Viajes</v>
      </c>
      <c r="F130" s="15" t="str">
        <f>VLOOKUP(D130,Datos!$B$8:$E$21,3,)</f>
        <v>Cantidad</v>
      </c>
      <c r="G130" s="20">
        <v>4</v>
      </c>
      <c r="H130" s="15">
        <f>VLOOKUP(D130,Datos!$B$8:$E$21,4)</f>
        <v>8000</v>
      </c>
      <c r="I130" s="16">
        <f t="shared" si="10"/>
        <v>32000</v>
      </c>
    </row>
    <row r="131" spans="2:9" x14ac:dyDescent="0.25">
      <c r="C131" s="12"/>
      <c r="D131" s="12" t="s">
        <v>29</v>
      </c>
      <c r="E131" s="15" t="str">
        <f>VLOOKUP(D131,Datos!$B$8:$E$21,2,)</f>
        <v>Gastos Indirectos</v>
      </c>
      <c r="F131" s="15" t="str">
        <f>VLOOKUP(D131,Datos!$B$8:$E$21,3,)</f>
        <v>NA</v>
      </c>
      <c r="G131" s="20">
        <v>4</v>
      </c>
      <c r="H131" s="15">
        <f>VLOOKUP(D131,Datos!$B$8:$E$21,4)</f>
        <v>8000</v>
      </c>
      <c r="I131" s="16">
        <f t="shared" si="10"/>
        <v>32000</v>
      </c>
    </row>
    <row r="132" spans="2:9" x14ac:dyDescent="0.25">
      <c r="C132" s="12"/>
      <c r="D132" s="12" t="s">
        <v>30</v>
      </c>
      <c r="E132" s="15" t="str">
        <f>VLOOKUP(D132,Datos!$B$8:$E$21,2,)</f>
        <v>Gastos Indirectos</v>
      </c>
      <c r="F132" s="15" t="str">
        <f>VLOOKUP(D132,Datos!$B$8:$E$21,3,)</f>
        <v>NA</v>
      </c>
      <c r="G132" s="20">
        <v>4</v>
      </c>
      <c r="H132" s="15">
        <f>VLOOKUP(D132,Datos!$B$8:$E$21,4)</f>
        <v>8000</v>
      </c>
      <c r="I132" s="16">
        <f t="shared" si="10"/>
        <v>32000</v>
      </c>
    </row>
    <row r="133" spans="2:9" x14ac:dyDescent="0.25">
      <c r="D133" s="12" t="s">
        <v>31</v>
      </c>
      <c r="E133" s="15" t="str">
        <f>VLOOKUP(D133,Datos!$B$8:$E$21,2,)</f>
        <v>Gastos Indirectos</v>
      </c>
      <c r="F133" s="15" t="str">
        <f>VLOOKUP(D133,Datos!$B$8:$E$21,3,)</f>
        <v>NA</v>
      </c>
      <c r="G133" s="20">
        <v>4</v>
      </c>
      <c r="H133" s="15">
        <f>VLOOKUP(D133,Datos!$B$8:$E$21,4)</f>
        <v>8000</v>
      </c>
      <c r="I133" s="16">
        <f t="shared" si="10"/>
        <v>32000</v>
      </c>
    </row>
    <row r="134" spans="2:9" x14ac:dyDescent="0.25">
      <c r="B134" s="10">
        <v>7</v>
      </c>
      <c r="C134" s="10" t="s">
        <v>107</v>
      </c>
      <c r="D134" s="11"/>
      <c r="E134" s="11"/>
      <c r="F134" s="11"/>
      <c r="G134" s="23"/>
      <c r="H134" s="11"/>
      <c r="I134" s="17">
        <f>I135+I144</f>
        <v>569000</v>
      </c>
    </row>
    <row r="135" spans="2:9" x14ac:dyDescent="0.25">
      <c r="B135" s="12" t="s">
        <v>108</v>
      </c>
      <c r="C135" s="13" t="s">
        <v>109</v>
      </c>
      <c r="D135" s="12"/>
      <c r="E135" s="12"/>
      <c r="F135" s="12"/>
      <c r="G135" s="20"/>
      <c r="H135" s="12"/>
      <c r="I135" s="16">
        <f>SUM(I136:I143)</f>
        <v>291000</v>
      </c>
    </row>
    <row r="136" spans="2:9" x14ac:dyDescent="0.25">
      <c r="B136" s="12"/>
      <c r="C136" s="12"/>
      <c r="D136" s="12" t="s">
        <v>13</v>
      </c>
      <c r="E136" s="15" t="str">
        <f>VLOOKUP(D136,Datos!$B$8:$E$21,2,)</f>
        <v>Labor (Personal)</v>
      </c>
      <c r="F136" s="15" t="str">
        <f>VLOOKUP(D136,Datos!$B$8:$E$21,3,)</f>
        <v>Horas / Jornadas</v>
      </c>
      <c r="G136" s="20">
        <v>10</v>
      </c>
      <c r="H136" s="15">
        <f>VLOOKUP(D136,Datos!$B$8:$E$21,4,)</f>
        <v>6500</v>
      </c>
      <c r="I136" s="16">
        <f>G136*H136</f>
        <v>65000</v>
      </c>
    </row>
    <row r="137" spans="2:9" x14ac:dyDescent="0.25">
      <c r="B137" s="12"/>
      <c r="C137" s="12"/>
      <c r="D137" s="12" t="s">
        <v>16</v>
      </c>
      <c r="E137" s="15" t="str">
        <f>VLOOKUP(D137,Datos!$B$8:$E$21,2,)</f>
        <v>Consultoría</v>
      </c>
      <c r="F137" s="15" t="str">
        <f>VLOOKUP(D137,Datos!$B$8:$E$21,3,)</f>
        <v>Horas / Jornadas</v>
      </c>
      <c r="G137" s="20">
        <v>10</v>
      </c>
      <c r="H137" s="15">
        <f>VLOOKUP(D137,Datos!$B$8:$E$21,4)</f>
        <v>8000</v>
      </c>
      <c r="I137" s="16">
        <f t="shared" ref="I137:I143" si="11">G137*H137</f>
        <v>80000</v>
      </c>
    </row>
    <row r="138" spans="2:9" x14ac:dyDescent="0.25">
      <c r="B138" s="12"/>
      <c r="C138" s="12"/>
      <c r="D138" s="12" t="s">
        <v>18</v>
      </c>
      <c r="E138" s="15" t="str">
        <f>VLOOKUP(D138,Datos!$B$8:$E$21,2,)</f>
        <v>Arriendo Portatil</v>
      </c>
      <c r="F138" s="15" t="str">
        <f>VLOOKUP(D138,Datos!$B$8:$E$21,3,)</f>
        <v>Cantidad / Mes</v>
      </c>
      <c r="G138" s="20">
        <v>2</v>
      </c>
      <c r="H138" s="15">
        <f>VLOOKUP(D138,Datos!$B$8:$E$21,4)</f>
        <v>4500</v>
      </c>
      <c r="I138" s="16">
        <f t="shared" si="11"/>
        <v>9000</v>
      </c>
    </row>
    <row r="139" spans="2:9" x14ac:dyDescent="0.25">
      <c r="B139" s="12"/>
      <c r="C139" s="12"/>
      <c r="D139" s="12" t="s">
        <v>20</v>
      </c>
      <c r="E139" s="15" t="str">
        <f>VLOOKUP(D139,Datos!$B$8:$E$21,2,)</f>
        <v>Oficina</v>
      </c>
      <c r="F139" s="15" t="str">
        <f>VLOOKUP(D139,Datos!$B$8:$E$21,3,)</f>
        <v>Cantidad / Mes</v>
      </c>
      <c r="G139" s="20">
        <v>1</v>
      </c>
      <c r="H139" s="15">
        <f>VLOOKUP(D139,Datos!$B$8:$E$21,4)</f>
        <v>25000</v>
      </c>
      <c r="I139" s="16">
        <f t="shared" si="11"/>
        <v>25000</v>
      </c>
    </row>
    <row r="140" spans="2:9" x14ac:dyDescent="0.25">
      <c r="B140" s="12"/>
      <c r="C140" s="12"/>
      <c r="D140" s="12" t="s">
        <v>25</v>
      </c>
      <c r="E140" s="15" t="str">
        <f>VLOOKUP(D140,Datos!$B$8:$E$21,2,)</f>
        <v>Licencias office</v>
      </c>
      <c r="F140" s="15" t="str">
        <f>VLOOKUP(D140,Datos!$B$8:$E$21,3,)</f>
        <v>Cantidad</v>
      </c>
      <c r="G140" s="20">
        <v>2</v>
      </c>
      <c r="H140" s="15">
        <f>VLOOKUP(D140,Datos!$B$8:$E$21,4)</f>
        <v>8000</v>
      </c>
      <c r="I140" s="16">
        <f t="shared" si="11"/>
        <v>16000</v>
      </c>
    </row>
    <row r="141" spans="2:9" x14ac:dyDescent="0.25">
      <c r="B141" s="12"/>
      <c r="C141" s="12"/>
      <c r="D141" s="12" t="s">
        <v>29</v>
      </c>
      <c r="E141" s="15" t="str">
        <f>VLOOKUP(D141,Datos!$B$8:$E$21,2,)</f>
        <v>Gastos Indirectos</v>
      </c>
      <c r="F141" s="15" t="str">
        <f>VLOOKUP(D141,Datos!$B$8:$E$21,3,)</f>
        <v>NA</v>
      </c>
      <c r="G141" s="20">
        <v>4</v>
      </c>
      <c r="H141" s="15">
        <f>VLOOKUP(D141,Datos!$B$8:$E$21,4)</f>
        <v>8000</v>
      </c>
      <c r="I141" s="16">
        <f t="shared" si="11"/>
        <v>32000</v>
      </c>
    </row>
    <row r="142" spans="2:9" x14ac:dyDescent="0.25">
      <c r="B142" s="12"/>
      <c r="C142" s="12"/>
      <c r="D142" s="12" t="s">
        <v>30</v>
      </c>
      <c r="E142" s="15" t="str">
        <f>VLOOKUP(D142,Datos!$B$8:$E$21,2,)</f>
        <v>Gastos Indirectos</v>
      </c>
      <c r="F142" s="15" t="str">
        <f>VLOOKUP(D142,Datos!$B$8:$E$21,3,)</f>
        <v>NA</v>
      </c>
      <c r="G142" s="20">
        <v>4</v>
      </c>
      <c r="H142" s="15">
        <f>VLOOKUP(D142,Datos!$B$8:$E$21,4)</f>
        <v>8000</v>
      </c>
      <c r="I142" s="16">
        <f t="shared" si="11"/>
        <v>32000</v>
      </c>
    </row>
    <row r="143" spans="2:9" x14ac:dyDescent="0.25">
      <c r="B143" s="12"/>
      <c r="D143" s="12" t="s">
        <v>31</v>
      </c>
      <c r="E143" s="15" t="str">
        <f>VLOOKUP(D143,Datos!$B$8:$E$21,2,)</f>
        <v>Gastos Indirectos</v>
      </c>
      <c r="F143" s="15" t="str">
        <f>VLOOKUP(D143,Datos!$B$8:$E$21,3,)</f>
        <v>NA</v>
      </c>
      <c r="G143" s="20">
        <v>4</v>
      </c>
      <c r="H143" s="15">
        <f>VLOOKUP(D143,Datos!$B$8:$E$21,4)</f>
        <v>8000</v>
      </c>
      <c r="I143" s="16">
        <f t="shared" si="11"/>
        <v>32000</v>
      </c>
    </row>
    <row r="144" spans="2:9" x14ac:dyDescent="0.25">
      <c r="B144" s="1" t="s">
        <v>110</v>
      </c>
      <c r="C144" s="13" t="s">
        <v>111</v>
      </c>
      <c r="D144" s="12"/>
      <c r="E144" s="12"/>
      <c r="F144" s="12"/>
      <c r="G144" s="20"/>
      <c r="H144" s="12"/>
      <c r="I144" s="16">
        <f>SUM(I145:I154)</f>
        <v>278000</v>
      </c>
    </row>
    <row r="145" spans="3:9" x14ac:dyDescent="0.25">
      <c r="C145" s="12"/>
      <c r="D145" s="12" t="s">
        <v>13</v>
      </c>
      <c r="E145" s="15" t="str">
        <f>VLOOKUP(D145,Datos!$B$8:$E$21,2,)</f>
        <v>Labor (Personal)</v>
      </c>
      <c r="F145" s="15" t="str">
        <f>VLOOKUP(D145,Datos!$B$8:$E$21,3,)</f>
        <v>Horas / Jornadas</v>
      </c>
      <c r="G145" s="20">
        <v>10</v>
      </c>
      <c r="H145" s="15">
        <f>VLOOKUP(D145,Datos!$B$8:$E$21,4,)</f>
        <v>6500</v>
      </c>
      <c r="I145" s="16">
        <f>G145*H145</f>
        <v>65000</v>
      </c>
    </row>
    <row r="146" spans="3:9" x14ac:dyDescent="0.25">
      <c r="C146" s="12"/>
      <c r="D146" s="12" t="s">
        <v>14</v>
      </c>
      <c r="E146" s="15" t="str">
        <f>VLOOKUP(D146,Datos!$B$8:$E$21,2,)</f>
        <v>Labor (Personal)</v>
      </c>
      <c r="F146" s="15" t="str">
        <f>VLOOKUP(D146,Datos!$B$8:$E$21,3,)</f>
        <v>Horas / Jornadas</v>
      </c>
      <c r="G146" s="20">
        <v>10</v>
      </c>
      <c r="H146" s="15">
        <f>VLOOKUP(D146,Datos!$B$8:$E$21,4,)</f>
        <v>5000</v>
      </c>
      <c r="I146" s="16">
        <f t="shared" ref="I146:I154" si="12">G146*H146</f>
        <v>50000</v>
      </c>
    </row>
    <row r="147" spans="3:9" x14ac:dyDescent="0.25">
      <c r="C147" s="12"/>
      <c r="D147" s="12" t="s">
        <v>18</v>
      </c>
      <c r="E147" s="15" t="str">
        <f>VLOOKUP(D147,Datos!$B$8:$E$21,2,)</f>
        <v>Arriendo Portatil</v>
      </c>
      <c r="F147" s="15" t="str">
        <f>VLOOKUP(D147,Datos!$B$8:$E$21,3,)</f>
        <v>Cantidad / Mes</v>
      </c>
      <c r="G147" s="20">
        <v>2</v>
      </c>
      <c r="H147" s="15">
        <f>VLOOKUP(D147,Datos!$B$8:$E$21,4)</f>
        <v>4500</v>
      </c>
      <c r="I147" s="16">
        <f t="shared" si="12"/>
        <v>9000</v>
      </c>
    </row>
    <row r="148" spans="3:9" x14ac:dyDescent="0.25">
      <c r="C148" s="12"/>
      <c r="D148" s="12" t="s">
        <v>19</v>
      </c>
      <c r="E148" s="15" t="str">
        <f>VLOOKUP(D148,Datos!$B$8:$E$21,2,)</f>
        <v>Arriendo Servidor</v>
      </c>
      <c r="F148" s="15" t="str">
        <f>VLOOKUP(D148,Datos!$B$8:$E$21,3,)</f>
        <v>Cantidad / Mes</v>
      </c>
      <c r="G148" s="20">
        <v>1</v>
      </c>
      <c r="H148" s="15">
        <f>VLOOKUP(D148,Datos!$B$8:$E$21,4)</f>
        <v>9000</v>
      </c>
      <c r="I148" s="16">
        <f t="shared" si="12"/>
        <v>9000</v>
      </c>
    </row>
    <row r="149" spans="3:9" x14ac:dyDescent="0.25">
      <c r="C149" s="12"/>
      <c r="D149" s="12" t="s">
        <v>20</v>
      </c>
      <c r="E149" s="15" t="str">
        <f>VLOOKUP(D149,Datos!$B$8:$E$21,2,)</f>
        <v>Oficina</v>
      </c>
      <c r="F149" s="15" t="str">
        <f>VLOOKUP(D149,Datos!$B$8:$E$21,3,)</f>
        <v>Cantidad / Mes</v>
      </c>
      <c r="G149" s="20">
        <v>1</v>
      </c>
      <c r="H149" s="15">
        <f>VLOOKUP(D149,Datos!$B$8:$E$21,4)</f>
        <v>25000</v>
      </c>
      <c r="I149" s="16">
        <f t="shared" si="12"/>
        <v>25000</v>
      </c>
    </row>
    <row r="150" spans="3:9" x14ac:dyDescent="0.25">
      <c r="C150" s="12"/>
      <c r="D150" s="12" t="s">
        <v>25</v>
      </c>
      <c r="E150" s="15" t="str">
        <f>VLOOKUP(D150,Datos!$B$8:$E$21,2,)</f>
        <v>Licencias office</v>
      </c>
      <c r="F150" s="15" t="str">
        <f>VLOOKUP(D150,Datos!$B$8:$E$21,3,)</f>
        <v>Cantidad</v>
      </c>
      <c r="G150" s="20">
        <v>2</v>
      </c>
      <c r="H150" s="15">
        <f>VLOOKUP(D150,Datos!$B$8:$E$21,4)</f>
        <v>8000</v>
      </c>
      <c r="I150" s="16">
        <f t="shared" si="12"/>
        <v>16000</v>
      </c>
    </row>
    <row r="151" spans="3:9" x14ac:dyDescent="0.25">
      <c r="C151" s="12"/>
      <c r="D151" s="12" t="s">
        <v>26</v>
      </c>
      <c r="E151" s="15" t="str">
        <f>VLOOKUP(D151,Datos!$B$8:$E$21,2,)</f>
        <v>Licencias S.O. Servidor</v>
      </c>
      <c r="F151" s="15" t="str">
        <f>VLOOKUP(D151,Datos!$B$8:$E$21,3,)</f>
        <v>Cantidad</v>
      </c>
      <c r="G151" s="20">
        <v>1</v>
      </c>
      <c r="H151" s="15">
        <f>VLOOKUP(D151,Datos!$B$8:$E$21,4)</f>
        <v>8000</v>
      </c>
      <c r="I151" s="16">
        <f t="shared" si="12"/>
        <v>8000</v>
      </c>
    </row>
    <row r="152" spans="3:9" x14ac:dyDescent="0.25">
      <c r="C152" s="12"/>
      <c r="D152" s="12" t="s">
        <v>22</v>
      </c>
      <c r="E152" s="15" t="str">
        <f>VLOOKUP(D152,Datos!$B$8:$E$21,2,)</f>
        <v>Viajes</v>
      </c>
      <c r="F152" s="15" t="str">
        <f>VLOOKUP(D152,Datos!$B$8:$E$21,3,)</f>
        <v>Cantidad</v>
      </c>
      <c r="G152" s="20">
        <v>4</v>
      </c>
      <c r="H152" s="15">
        <f>VLOOKUP(D152,Datos!$B$8:$E$21,4)</f>
        <v>8000</v>
      </c>
      <c r="I152" s="16">
        <f t="shared" si="12"/>
        <v>32000</v>
      </c>
    </row>
    <row r="153" spans="3:9" x14ac:dyDescent="0.25">
      <c r="C153" s="12"/>
      <c r="D153" s="12" t="s">
        <v>30</v>
      </c>
      <c r="E153" s="15" t="str">
        <f>VLOOKUP(D153,Datos!$B$8:$E$21,2,)</f>
        <v>Gastos Indirectos</v>
      </c>
      <c r="F153" s="15" t="str">
        <f>VLOOKUP(D153,Datos!$B$8:$E$21,3,)</f>
        <v>NA</v>
      </c>
      <c r="G153" s="20">
        <v>4</v>
      </c>
      <c r="H153" s="15">
        <f>VLOOKUP(D153,Datos!$B$8:$E$21,4)</f>
        <v>8000</v>
      </c>
      <c r="I153" s="16">
        <f t="shared" si="12"/>
        <v>32000</v>
      </c>
    </row>
    <row r="154" spans="3:9" x14ac:dyDescent="0.25">
      <c r="D154" s="12" t="s">
        <v>31</v>
      </c>
      <c r="E154" s="15" t="str">
        <f>VLOOKUP(D154,Datos!$B$8:$E$21,2,)</f>
        <v>Gastos Indirectos</v>
      </c>
      <c r="F154" s="15" t="str">
        <f>VLOOKUP(D154,Datos!$B$8:$E$21,3,)</f>
        <v>NA</v>
      </c>
      <c r="G154" s="20">
        <v>4</v>
      </c>
      <c r="H154" s="15">
        <f>VLOOKUP(D154,Datos!$B$8:$E$21,4)</f>
        <v>8000</v>
      </c>
      <c r="I154" s="16">
        <f t="shared" si="12"/>
        <v>32000</v>
      </c>
    </row>
  </sheetData>
  <pageMargins left="0.23622047244094491" right="0.23622047244094491" top="0.74803149606299213" bottom="0.74803149606299213" header="0.31496062992125984" footer="0.31496062992125984"/>
  <pageSetup scale="74"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21"/>
  <sheetViews>
    <sheetView zoomScaleSheetLayoutView="115" workbookViewId="0">
      <selection activeCell="D8" sqref="D8"/>
    </sheetView>
  </sheetViews>
  <sheetFormatPr baseColWidth="10" defaultColWidth="11.42578125" defaultRowHeight="15" x14ac:dyDescent="0.25"/>
  <cols>
    <col min="1" max="1" width="1.42578125" style="1" customWidth="1"/>
    <col min="2" max="2" width="27.140625" style="1" customWidth="1"/>
    <col min="3" max="3" width="22.5703125" style="1" customWidth="1"/>
    <col min="4" max="4" width="25.140625" style="1" customWidth="1"/>
    <col min="5" max="5" width="10" style="1" bestFit="1" customWidth="1"/>
    <col min="6" max="6" width="5.42578125" style="1" bestFit="1" customWidth="1"/>
    <col min="7" max="7" width="14.5703125" style="1" customWidth="1"/>
    <col min="8" max="8" width="9.85546875" style="1" customWidth="1"/>
    <col min="9" max="9" width="13.140625" style="1" bestFit="1" customWidth="1"/>
    <col min="10" max="10" width="17.85546875" style="1" customWidth="1"/>
    <col min="11" max="11" width="12.28515625" style="1" bestFit="1" customWidth="1"/>
    <col min="12" max="12" width="2.140625" style="1" customWidth="1"/>
    <col min="13" max="16384" width="11.42578125" style="1"/>
  </cols>
  <sheetData>
    <row r="1" spans="2:6" ht="26.25" x14ac:dyDescent="0.4">
      <c r="B1" s="5" t="s">
        <v>3</v>
      </c>
      <c r="D1" s="3" t="s">
        <v>81</v>
      </c>
    </row>
    <row r="2" spans="2:6" ht="18.75" x14ac:dyDescent="0.3">
      <c r="B2" s="6" t="s">
        <v>82</v>
      </c>
    </row>
    <row r="3" spans="2:6" ht="15.75" x14ac:dyDescent="0.25">
      <c r="B3" s="7" t="s">
        <v>79</v>
      </c>
      <c r="E3" s="2"/>
      <c r="F3" s="2"/>
    </row>
    <row r="4" spans="2:6" ht="15.75" x14ac:dyDescent="0.25">
      <c r="B4" s="7" t="s">
        <v>80</v>
      </c>
      <c r="E4" s="2"/>
      <c r="F4" s="4"/>
    </row>
    <row r="6" spans="2:6" ht="15.75" x14ac:dyDescent="0.25">
      <c r="B6" s="9" t="s">
        <v>7</v>
      </c>
      <c r="C6" s="9" t="s">
        <v>41</v>
      </c>
      <c r="D6" s="9" t="s">
        <v>42</v>
      </c>
      <c r="E6" s="9" t="s">
        <v>9</v>
      </c>
    </row>
    <row r="7" spans="2:6" x14ac:dyDescent="0.25">
      <c r="B7" s="11"/>
      <c r="C7" s="11"/>
      <c r="D7" s="11"/>
      <c r="E7" s="11"/>
    </row>
    <row r="8" spans="2:6" x14ac:dyDescent="0.25">
      <c r="B8" s="12" t="s">
        <v>13</v>
      </c>
      <c r="C8" s="12" t="s">
        <v>12</v>
      </c>
      <c r="D8" s="12" t="s">
        <v>43</v>
      </c>
      <c r="E8" s="15">
        <v>6500</v>
      </c>
    </row>
    <row r="9" spans="2:6" x14ac:dyDescent="0.25">
      <c r="B9" s="12" t="s">
        <v>14</v>
      </c>
      <c r="C9" s="12" t="s">
        <v>12</v>
      </c>
      <c r="D9" s="12" t="s">
        <v>43</v>
      </c>
      <c r="E9" s="15">
        <v>5000</v>
      </c>
    </row>
    <row r="10" spans="2:6" x14ac:dyDescent="0.25">
      <c r="B10" s="12" t="s">
        <v>15</v>
      </c>
      <c r="C10" s="12" t="s">
        <v>17</v>
      </c>
      <c r="D10" s="12" t="s">
        <v>43</v>
      </c>
      <c r="E10" s="15">
        <v>12000</v>
      </c>
    </row>
    <row r="11" spans="2:6" x14ac:dyDescent="0.25">
      <c r="B11" s="12" t="s">
        <v>16</v>
      </c>
      <c r="C11" s="12" t="s">
        <v>17</v>
      </c>
      <c r="D11" s="12" t="s">
        <v>43</v>
      </c>
      <c r="E11" s="15">
        <v>8000</v>
      </c>
    </row>
    <row r="12" spans="2:6" x14ac:dyDescent="0.25">
      <c r="B12" s="12" t="s">
        <v>18</v>
      </c>
      <c r="C12" s="12" t="s">
        <v>69</v>
      </c>
      <c r="D12" s="12" t="s">
        <v>74</v>
      </c>
      <c r="E12" s="15">
        <v>4500</v>
      </c>
    </row>
    <row r="13" spans="2:6" x14ac:dyDescent="0.25">
      <c r="B13" s="12" t="s">
        <v>19</v>
      </c>
      <c r="C13" s="12" t="s">
        <v>70</v>
      </c>
      <c r="D13" s="12" t="s">
        <v>74</v>
      </c>
      <c r="E13" s="15">
        <v>9000</v>
      </c>
    </row>
    <row r="14" spans="2:6" x14ac:dyDescent="0.25">
      <c r="B14" s="12" t="s">
        <v>20</v>
      </c>
      <c r="C14" s="12" t="s">
        <v>71</v>
      </c>
      <c r="D14" s="12" t="s">
        <v>74</v>
      </c>
      <c r="E14" s="15">
        <v>25000</v>
      </c>
    </row>
    <row r="15" spans="2:6" x14ac:dyDescent="0.25">
      <c r="B15" s="12" t="s">
        <v>25</v>
      </c>
      <c r="C15" s="12" t="s">
        <v>72</v>
      </c>
      <c r="D15" s="12" t="s">
        <v>44</v>
      </c>
      <c r="E15" s="15">
        <v>1800</v>
      </c>
    </row>
    <row r="16" spans="2:6" x14ac:dyDescent="0.25">
      <c r="B16" s="12" t="s">
        <v>26</v>
      </c>
      <c r="C16" s="12" t="s">
        <v>73</v>
      </c>
      <c r="D16" s="12" t="s">
        <v>44</v>
      </c>
      <c r="E16" s="15">
        <v>2800</v>
      </c>
    </row>
    <row r="17" spans="2:5" x14ac:dyDescent="0.25">
      <c r="B17" s="12" t="s">
        <v>22</v>
      </c>
      <c r="C17" s="12" t="s">
        <v>23</v>
      </c>
      <c r="D17" s="12" t="s">
        <v>44</v>
      </c>
      <c r="E17" s="15">
        <v>4000</v>
      </c>
    </row>
    <row r="18" spans="2:5" x14ac:dyDescent="0.25">
      <c r="B18" s="12" t="s">
        <v>24</v>
      </c>
      <c r="C18" s="12" t="s">
        <v>23</v>
      </c>
      <c r="D18" s="12" t="s">
        <v>44</v>
      </c>
      <c r="E18" s="15">
        <v>10000</v>
      </c>
    </row>
    <row r="19" spans="2:5" x14ac:dyDescent="0.25">
      <c r="B19" s="12" t="s">
        <v>29</v>
      </c>
      <c r="C19" s="12" t="s">
        <v>28</v>
      </c>
      <c r="D19" s="12" t="s">
        <v>45</v>
      </c>
      <c r="E19" s="15">
        <v>1500</v>
      </c>
    </row>
    <row r="20" spans="2:5" x14ac:dyDescent="0.25">
      <c r="B20" s="12" t="s">
        <v>30</v>
      </c>
      <c r="C20" s="12" t="s">
        <v>28</v>
      </c>
      <c r="D20" s="12" t="s">
        <v>45</v>
      </c>
      <c r="E20" s="15">
        <v>800</v>
      </c>
    </row>
    <row r="21" spans="2:5" x14ac:dyDescent="0.25">
      <c r="B21" s="12" t="s">
        <v>31</v>
      </c>
      <c r="C21" s="12" t="s">
        <v>28</v>
      </c>
      <c r="D21" s="12" t="s">
        <v>45</v>
      </c>
      <c r="E21" s="15">
        <v>1300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E34"/>
  <sheetViews>
    <sheetView view="pageBreakPreview" topLeftCell="A21" zoomScaleSheetLayoutView="100" workbookViewId="0">
      <selection activeCell="B19" sqref="B19"/>
    </sheetView>
  </sheetViews>
  <sheetFormatPr baseColWidth="10" defaultColWidth="11.42578125" defaultRowHeight="15" x14ac:dyDescent="0.25"/>
  <cols>
    <col min="1" max="1" width="1.5703125" style="1" customWidth="1"/>
    <col min="2" max="2" width="27.7109375" style="1" customWidth="1"/>
    <col min="3" max="3" width="86" style="1" customWidth="1"/>
    <col min="4" max="4" width="2.85546875" style="1" customWidth="1"/>
    <col min="5" max="16384" width="11.42578125" style="1"/>
  </cols>
  <sheetData>
    <row r="1" spans="2:5" ht="26.25" x14ac:dyDescent="0.4">
      <c r="B1" s="5" t="s">
        <v>3</v>
      </c>
      <c r="D1" s="3"/>
    </row>
    <row r="2" spans="2:5" ht="18.75" x14ac:dyDescent="0.3">
      <c r="B2" s="6" t="s">
        <v>2</v>
      </c>
    </row>
    <row r="4" spans="2:5" ht="15.75" x14ac:dyDescent="0.25">
      <c r="B4" s="24" t="s">
        <v>47</v>
      </c>
    </row>
    <row r="5" spans="2:5" ht="15.75" x14ac:dyDescent="0.25">
      <c r="B5" s="24" t="s">
        <v>48</v>
      </c>
      <c r="C5" s="1" t="s">
        <v>49</v>
      </c>
    </row>
    <row r="6" spans="2:5" ht="15.75" x14ac:dyDescent="0.25">
      <c r="B6" s="9" t="s">
        <v>0</v>
      </c>
      <c r="C6" s="9" t="s">
        <v>1</v>
      </c>
    </row>
    <row r="7" spans="2:5" x14ac:dyDescent="0.25">
      <c r="B7" s="11"/>
      <c r="C7" s="11"/>
      <c r="D7" s="12"/>
      <c r="E7" s="11"/>
    </row>
    <row r="8" spans="2:5" ht="30" x14ac:dyDescent="0.25">
      <c r="B8" s="26" t="s">
        <v>7</v>
      </c>
      <c r="C8" s="27" t="s">
        <v>50</v>
      </c>
      <c r="D8" s="12"/>
      <c r="E8" s="15"/>
    </row>
    <row r="9" spans="2:5" ht="60" x14ac:dyDescent="0.25">
      <c r="B9" s="26" t="s">
        <v>41</v>
      </c>
      <c r="C9" s="27" t="s">
        <v>51</v>
      </c>
    </row>
    <row r="10" spans="2:5" ht="45" x14ac:dyDescent="0.25">
      <c r="B10" s="26" t="s">
        <v>42</v>
      </c>
      <c r="C10" s="27" t="s">
        <v>52</v>
      </c>
    </row>
    <row r="11" spans="2:5" ht="45" x14ac:dyDescent="0.25">
      <c r="B11" s="26" t="s">
        <v>9</v>
      </c>
      <c r="C11" s="27" t="s">
        <v>53</v>
      </c>
    </row>
    <row r="12" spans="2:5" x14ac:dyDescent="0.25">
      <c r="B12" s="12"/>
      <c r="C12" s="25"/>
    </row>
    <row r="13" spans="2:5" ht="15.75" x14ac:dyDescent="0.25">
      <c r="B13" s="24" t="s">
        <v>54</v>
      </c>
    </row>
    <row r="14" spans="2:5" ht="30" x14ac:dyDescent="0.25">
      <c r="B14" s="24" t="s">
        <v>48</v>
      </c>
      <c r="C14" s="28" t="s">
        <v>55</v>
      </c>
    </row>
    <row r="15" spans="2:5" ht="15.75" x14ac:dyDescent="0.25">
      <c r="B15" s="9" t="s">
        <v>0</v>
      </c>
      <c r="C15" s="9" t="s">
        <v>1</v>
      </c>
    </row>
    <row r="16" spans="2:5" x14ac:dyDescent="0.25">
      <c r="B16" s="11"/>
      <c r="C16" s="11"/>
      <c r="D16" s="12"/>
      <c r="E16" s="11"/>
    </row>
    <row r="17" spans="2:5" ht="30" x14ac:dyDescent="0.25">
      <c r="B17" s="26" t="s">
        <v>11</v>
      </c>
      <c r="C17" s="27" t="s">
        <v>62</v>
      </c>
      <c r="D17" s="12"/>
      <c r="E17" s="15"/>
    </row>
    <row r="18" spans="2:5" ht="30" x14ac:dyDescent="0.25">
      <c r="B18" s="26" t="s">
        <v>68</v>
      </c>
      <c r="C18" s="27" t="s">
        <v>63</v>
      </c>
    </row>
    <row r="19" spans="2:5" ht="60" x14ac:dyDescent="0.25">
      <c r="B19" s="26" t="s">
        <v>7</v>
      </c>
      <c r="C19" s="27" t="s">
        <v>61</v>
      </c>
    </row>
    <row r="20" spans="2:5" ht="45" x14ac:dyDescent="0.25">
      <c r="B20" s="26" t="s">
        <v>41</v>
      </c>
      <c r="C20" s="27" t="s">
        <v>60</v>
      </c>
    </row>
    <row r="21" spans="2:5" ht="45" x14ac:dyDescent="0.25">
      <c r="B21" s="26" t="s">
        <v>42</v>
      </c>
      <c r="C21" s="27" t="s">
        <v>59</v>
      </c>
    </row>
    <row r="22" spans="2:5" ht="30" x14ac:dyDescent="0.25">
      <c r="B22" s="26" t="s">
        <v>8</v>
      </c>
      <c r="C22" s="27" t="s">
        <v>57</v>
      </c>
    </row>
    <row r="23" spans="2:5" ht="45" x14ac:dyDescent="0.25">
      <c r="B23" s="26" t="s">
        <v>9</v>
      </c>
      <c r="C23" s="27" t="s">
        <v>58</v>
      </c>
    </row>
    <row r="24" spans="2:5" ht="30" x14ac:dyDescent="0.25">
      <c r="B24" s="26" t="s">
        <v>10</v>
      </c>
      <c r="C24" s="27" t="s">
        <v>56</v>
      </c>
    </row>
    <row r="26" spans="2:5" ht="15.75" x14ac:dyDescent="0.25">
      <c r="B26" s="24" t="s">
        <v>64</v>
      </c>
    </row>
    <row r="27" spans="2:5" ht="30" x14ac:dyDescent="0.25">
      <c r="B27" s="24" t="s">
        <v>48</v>
      </c>
      <c r="C27" s="28" t="s">
        <v>65</v>
      </c>
    </row>
    <row r="28" spans="2:5" ht="15.75" x14ac:dyDescent="0.25">
      <c r="B28" s="9" t="s">
        <v>0</v>
      </c>
      <c r="C28" s="9" t="s">
        <v>1</v>
      </c>
    </row>
    <row r="29" spans="2:5" x14ac:dyDescent="0.25">
      <c r="B29" s="11"/>
      <c r="C29" s="11"/>
      <c r="D29" s="12"/>
      <c r="E29" s="11"/>
    </row>
    <row r="30" spans="2:5" ht="30" x14ac:dyDescent="0.25">
      <c r="B30" s="26" t="s">
        <v>39</v>
      </c>
      <c r="C30" s="27" t="s">
        <v>66</v>
      </c>
      <c r="D30" s="12"/>
      <c r="E30" s="15"/>
    </row>
    <row r="31" spans="2:5" ht="60" x14ac:dyDescent="0.25">
      <c r="B31" s="26" t="s">
        <v>40</v>
      </c>
      <c r="C31" s="27" t="s">
        <v>61</v>
      </c>
    </row>
    <row r="32" spans="2:5" ht="45" x14ac:dyDescent="0.25">
      <c r="B32" s="26" t="s">
        <v>42</v>
      </c>
      <c r="C32" s="27" t="s">
        <v>59</v>
      </c>
    </row>
    <row r="33" spans="2:3" ht="45" x14ac:dyDescent="0.25">
      <c r="B33" s="26" t="s">
        <v>9</v>
      </c>
      <c r="C33" s="27" t="s">
        <v>58</v>
      </c>
    </row>
    <row r="34" spans="2:3" ht="30" x14ac:dyDescent="0.25">
      <c r="B34" s="26" t="s">
        <v>10</v>
      </c>
      <c r="C34" s="27" t="s">
        <v>67</v>
      </c>
    </row>
  </sheetData>
  <pageMargins left="0.7" right="0.7" top="0.75" bottom="0.75" header="0.3" footer="0.3"/>
  <pageSetup paperSize="9" scale="68"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0DE189D277BD07488664EE36F8B6CA3B" ma:contentTypeVersion="10" ma:contentTypeDescription="Crear nuevo documento." ma:contentTypeScope="" ma:versionID="e249407ac688d3b450643a725cf051b4">
  <xsd:schema xmlns:xsd="http://www.w3.org/2001/XMLSchema" xmlns:xs="http://www.w3.org/2001/XMLSchema" xmlns:p="http://schemas.microsoft.com/office/2006/metadata/properties" xmlns:ns2="bfadcc5b-0aab-4dfc-9f86-989fc65edd3a" targetNamespace="http://schemas.microsoft.com/office/2006/metadata/properties" ma:root="true" ma:fieldsID="79424ed7b4b4e642ed8d189cf2ee46c1" ns2:_="">
    <xsd:import namespace="bfadcc5b-0aab-4dfc-9f86-989fc65edd3a"/>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adcc5b-0aab-4dfc-9f86-989fc65edd3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7FEA940-8A55-4DEC-A513-CD5BBA2820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adcc5b-0aab-4dfc-9f86-989fc65edd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8C3DFB0-A376-4DCD-8342-DBEE6DE178CA}">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C8BBD869-F3F9-4F8B-9045-8E1ECF87899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5</vt:i4>
      </vt:variant>
    </vt:vector>
  </HeadingPairs>
  <TitlesOfParts>
    <vt:vector size="9" baseType="lpstr">
      <vt:lpstr>Por Recursos</vt:lpstr>
      <vt:lpstr>Presupuesto Detallado</vt:lpstr>
      <vt:lpstr>Datos</vt:lpstr>
      <vt:lpstr>Instructivo</vt:lpstr>
      <vt:lpstr>Instructivo!Área_de_impresión</vt:lpstr>
      <vt:lpstr>'Por Recursos'!Área_de_impresión</vt:lpstr>
      <vt:lpstr>'Presupuesto Detallado'!Área_de_impresión</vt:lpstr>
      <vt:lpstr>'Por Recursos'!Títulos_a_imprimir</vt:lpstr>
      <vt:lpstr>'Presupuesto Detallado'!Títulos_a_imprimir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NAYIBE NOGUERA GALEA</cp:lastModifiedBy>
  <cp:lastPrinted>2014-10-16T17:27:06Z</cp:lastPrinted>
  <dcterms:created xsi:type="dcterms:W3CDTF">2012-09-02T03:53:17Z</dcterms:created>
  <dcterms:modified xsi:type="dcterms:W3CDTF">2025-05-19T06:06:43Z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0x0101000DE189D277BD07488664EE36F8B6CA3B</vt:lpwstr>
  </property>
</Properties>
</file>