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06\"/>
    </mc:Choice>
  </mc:AlternateContent>
  <bookViews>
    <workbookView xWindow="0" yWindow="0" windowWidth="15270" windowHeight="457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18" i="1" l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30" i="1"/>
  <c r="G30" i="1"/>
  <c r="H30" i="1"/>
  <c r="I30" i="1"/>
  <c r="J30" i="1"/>
  <c r="K30" i="1"/>
  <c r="F31" i="1"/>
  <c r="G31" i="1"/>
  <c r="H31" i="1"/>
  <c r="I31" i="1"/>
  <c r="J31" i="1"/>
  <c r="K31" i="1"/>
  <c r="F22" i="1"/>
  <c r="G22" i="1"/>
  <c r="H22" i="1"/>
  <c r="I22" i="1"/>
  <c r="J22" i="1"/>
  <c r="K22" i="1"/>
  <c r="F23" i="1"/>
  <c r="G23" i="1"/>
  <c r="H23" i="1"/>
  <c r="I23" i="1"/>
  <c r="J23" i="1"/>
  <c r="K23" i="1"/>
  <c r="A18" i="1"/>
  <c r="A19" i="1"/>
  <c r="A20" i="1"/>
  <c r="A21" i="1"/>
  <c r="A30" i="1"/>
  <c r="A31" i="1"/>
  <c r="A22" i="1"/>
  <c r="A23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F161" i="1"/>
  <c r="G161" i="1"/>
  <c r="H161" i="1"/>
  <c r="I161" i="1"/>
  <c r="J161" i="1"/>
  <c r="K161" i="1"/>
  <c r="F180" i="1"/>
  <c r="G180" i="1"/>
  <c r="H180" i="1"/>
  <c r="I180" i="1"/>
  <c r="J180" i="1"/>
  <c r="K180" i="1"/>
  <c r="F181" i="1"/>
  <c r="G181" i="1"/>
  <c r="H181" i="1"/>
  <c r="I181" i="1"/>
  <c r="J181" i="1"/>
  <c r="K181" i="1"/>
  <c r="F169" i="1"/>
  <c r="G169" i="1"/>
  <c r="H169" i="1"/>
  <c r="I169" i="1"/>
  <c r="J169" i="1"/>
  <c r="K169" i="1"/>
  <c r="F162" i="1"/>
  <c r="G162" i="1"/>
  <c r="H162" i="1"/>
  <c r="I162" i="1"/>
  <c r="J162" i="1"/>
  <c r="K162" i="1"/>
  <c r="F182" i="1"/>
  <c r="G182" i="1"/>
  <c r="H182" i="1"/>
  <c r="I182" i="1"/>
  <c r="J182" i="1"/>
  <c r="K182" i="1"/>
  <c r="F170" i="1"/>
  <c r="G170" i="1"/>
  <c r="H170" i="1"/>
  <c r="I170" i="1"/>
  <c r="J170" i="1"/>
  <c r="K170" i="1"/>
  <c r="F171" i="1"/>
  <c r="G171" i="1"/>
  <c r="H171" i="1"/>
  <c r="I171" i="1"/>
  <c r="J171" i="1"/>
  <c r="K171" i="1"/>
  <c r="F173" i="1"/>
  <c r="G173" i="1"/>
  <c r="H173" i="1"/>
  <c r="I173" i="1"/>
  <c r="J173" i="1"/>
  <c r="K173" i="1"/>
  <c r="F166" i="1"/>
  <c r="G166" i="1"/>
  <c r="H166" i="1"/>
  <c r="I166" i="1"/>
  <c r="J166" i="1"/>
  <c r="K166" i="1"/>
  <c r="F175" i="1"/>
  <c r="G175" i="1"/>
  <c r="H175" i="1"/>
  <c r="I175" i="1"/>
  <c r="J175" i="1"/>
  <c r="K175" i="1"/>
  <c r="F183" i="1"/>
  <c r="G183" i="1"/>
  <c r="H183" i="1"/>
  <c r="I183" i="1"/>
  <c r="J183" i="1"/>
  <c r="K183" i="1"/>
  <c r="F186" i="1"/>
  <c r="G186" i="1"/>
  <c r="H186" i="1"/>
  <c r="I186" i="1"/>
  <c r="J186" i="1"/>
  <c r="K186" i="1"/>
  <c r="F163" i="1"/>
  <c r="G163" i="1"/>
  <c r="H163" i="1"/>
  <c r="I163" i="1"/>
  <c r="J163" i="1"/>
  <c r="K163" i="1"/>
  <c r="F164" i="1"/>
  <c r="G164" i="1"/>
  <c r="H164" i="1"/>
  <c r="I164" i="1"/>
  <c r="J164" i="1"/>
  <c r="K164" i="1"/>
  <c r="A153" i="1"/>
  <c r="A154" i="1"/>
  <c r="A155" i="1"/>
  <c r="A156" i="1"/>
  <c r="A157" i="1"/>
  <c r="A158" i="1"/>
  <c r="A159" i="1"/>
  <c r="A160" i="1"/>
  <c r="A161" i="1"/>
  <c r="A180" i="1"/>
  <c r="A181" i="1"/>
  <c r="A169" i="1"/>
  <c r="A162" i="1"/>
  <c r="A182" i="1"/>
  <c r="A170" i="1"/>
  <c r="A171" i="1"/>
  <c r="A173" i="1"/>
  <c r="A166" i="1"/>
  <c r="A175" i="1"/>
  <c r="A183" i="1"/>
  <c r="A186" i="1"/>
  <c r="A163" i="1"/>
  <c r="A164" i="1"/>
  <c r="D35" i="15" l="1"/>
  <c r="B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B103" i="16"/>
  <c r="C102" i="16"/>
  <c r="A102" i="16"/>
  <c r="C101" i="16"/>
  <c r="A101" i="16"/>
  <c r="C100" i="16"/>
  <c r="A100" i="16"/>
  <c r="C99" i="16"/>
  <c r="A99" i="16"/>
  <c r="B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B80" i="16"/>
  <c r="A106" i="16" s="1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B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B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35" i="1"/>
  <c r="G135" i="1"/>
  <c r="H135" i="1"/>
  <c r="I135" i="1"/>
  <c r="J135" i="1"/>
  <c r="K135" i="1"/>
  <c r="F17" i="1"/>
  <c r="G17" i="1"/>
  <c r="H17" i="1"/>
  <c r="I17" i="1"/>
  <c r="J17" i="1"/>
  <c r="K17" i="1"/>
  <c r="F152" i="1"/>
  <c r="G152" i="1"/>
  <c r="H152" i="1"/>
  <c r="I152" i="1"/>
  <c r="J152" i="1"/>
  <c r="K152" i="1"/>
  <c r="A135" i="1"/>
  <c r="A17" i="1"/>
  <c r="A152" i="1"/>
  <c r="F29" i="1" l="1"/>
  <c r="G29" i="1"/>
  <c r="H29" i="1"/>
  <c r="I29" i="1"/>
  <c r="J29" i="1"/>
  <c r="K29" i="1"/>
  <c r="F28" i="1"/>
  <c r="G28" i="1"/>
  <c r="H28" i="1"/>
  <c r="I28" i="1"/>
  <c r="J28" i="1"/>
  <c r="K28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29" i="1"/>
  <c r="A28" i="1"/>
  <c r="A16" i="1"/>
  <c r="A15" i="1"/>
  <c r="A14" i="1"/>
  <c r="A13" i="1"/>
  <c r="A185" i="1"/>
  <c r="A110" i="1"/>
  <c r="A27" i="1"/>
  <c r="A138" i="1"/>
  <c r="A141" i="1"/>
  <c r="A151" i="1"/>
  <c r="A168" i="1"/>
  <c r="F139" i="1"/>
  <c r="G139" i="1"/>
  <c r="H139" i="1"/>
  <c r="I139" i="1"/>
  <c r="J139" i="1"/>
  <c r="K139" i="1"/>
  <c r="F90" i="1"/>
  <c r="G90" i="1"/>
  <c r="H90" i="1"/>
  <c r="I90" i="1"/>
  <c r="J90" i="1"/>
  <c r="K90" i="1"/>
  <c r="F125" i="1"/>
  <c r="G125" i="1"/>
  <c r="H125" i="1"/>
  <c r="I125" i="1"/>
  <c r="J125" i="1"/>
  <c r="K125" i="1"/>
  <c r="F172" i="1"/>
  <c r="G172" i="1"/>
  <c r="H172" i="1"/>
  <c r="I172" i="1"/>
  <c r="J172" i="1"/>
  <c r="K172" i="1"/>
  <c r="F127" i="1"/>
  <c r="G127" i="1"/>
  <c r="H127" i="1"/>
  <c r="I127" i="1"/>
  <c r="J127" i="1"/>
  <c r="K127" i="1"/>
  <c r="F184" i="1"/>
  <c r="G184" i="1"/>
  <c r="H184" i="1"/>
  <c r="I184" i="1"/>
  <c r="J184" i="1"/>
  <c r="K184" i="1"/>
  <c r="F185" i="1"/>
  <c r="G185" i="1"/>
  <c r="H185" i="1"/>
  <c r="I185" i="1"/>
  <c r="J185" i="1"/>
  <c r="K185" i="1"/>
  <c r="F110" i="1"/>
  <c r="G110" i="1"/>
  <c r="H110" i="1"/>
  <c r="I110" i="1"/>
  <c r="J110" i="1"/>
  <c r="K110" i="1"/>
  <c r="F27" i="1"/>
  <c r="G27" i="1"/>
  <c r="H27" i="1"/>
  <c r="I27" i="1"/>
  <c r="J27" i="1"/>
  <c r="K27" i="1"/>
  <c r="F138" i="1"/>
  <c r="G138" i="1"/>
  <c r="H138" i="1"/>
  <c r="I138" i="1"/>
  <c r="J138" i="1"/>
  <c r="K138" i="1"/>
  <c r="F141" i="1"/>
  <c r="G141" i="1"/>
  <c r="H141" i="1"/>
  <c r="I141" i="1"/>
  <c r="J141" i="1"/>
  <c r="K141" i="1"/>
  <c r="F151" i="1"/>
  <c r="G151" i="1"/>
  <c r="H151" i="1"/>
  <c r="I151" i="1"/>
  <c r="J151" i="1"/>
  <c r="K151" i="1"/>
  <c r="F168" i="1"/>
  <c r="G168" i="1"/>
  <c r="H168" i="1"/>
  <c r="I168" i="1"/>
  <c r="J168" i="1"/>
  <c r="K168" i="1"/>
  <c r="A184" i="1"/>
  <c r="A127" i="1"/>
  <c r="A172" i="1"/>
  <c r="A125" i="1"/>
  <c r="A90" i="1"/>
  <c r="A139" i="1"/>
  <c r="F61" i="1"/>
  <c r="G61" i="1"/>
  <c r="H61" i="1"/>
  <c r="I61" i="1"/>
  <c r="J61" i="1"/>
  <c r="K61" i="1"/>
  <c r="A61" i="1"/>
  <c r="F128" i="1"/>
  <c r="G128" i="1"/>
  <c r="H128" i="1"/>
  <c r="I128" i="1"/>
  <c r="J128" i="1"/>
  <c r="K128" i="1"/>
  <c r="F84" i="1"/>
  <c r="G84" i="1"/>
  <c r="H84" i="1"/>
  <c r="I84" i="1"/>
  <c r="J84" i="1"/>
  <c r="K84" i="1"/>
  <c r="F70" i="1"/>
  <c r="G70" i="1"/>
  <c r="H70" i="1"/>
  <c r="I70" i="1"/>
  <c r="J70" i="1"/>
  <c r="K70" i="1"/>
  <c r="F67" i="1"/>
  <c r="G67" i="1"/>
  <c r="H67" i="1"/>
  <c r="I67" i="1"/>
  <c r="J67" i="1"/>
  <c r="K67" i="1"/>
  <c r="F114" i="1"/>
  <c r="G114" i="1"/>
  <c r="H114" i="1"/>
  <c r="I114" i="1"/>
  <c r="J114" i="1"/>
  <c r="K114" i="1"/>
  <c r="F111" i="1"/>
  <c r="G111" i="1"/>
  <c r="H111" i="1"/>
  <c r="I111" i="1"/>
  <c r="J111" i="1"/>
  <c r="K111" i="1"/>
  <c r="F134" i="1"/>
  <c r="G134" i="1"/>
  <c r="H134" i="1"/>
  <c r="I134" i="1"/>
  <c r="J134" i="1"/>
  <c r="K134" i="1"/>
  <c r="F119" i="1"/>
  <c r="G119" i="1"/>
  <c r="H119" i="1"/>
  <c r="I119" i="1"/>
  <c r="J119" i="1"/>
  <c r="K119" i="1"/>
  <c r="F82" i="1"/>
  <c r="G82" i="1"/>
  <c r="H82" i="1"/>
  <c r="I82" i="1"/>
  <c r="J82" i="1"/>
  <c r="K82" i="1"/>
  <c r="A128" i="1"/>
  <c r="A84" i="1"/>
  <c r="A70" i="1"/>
  <c r="A67" i="1"/>
  <c r="A114" i="1"/>
  <c r="A111" i="1"/>
  <c r="A134" i="1"/>
  <c r="A119" i="1"/>
  <c r="A82" i="1"/>
  <c r="F26" i="1"/>
  <c r="G26" i="1"/>
  <c r="H26" i="1"/>
  <c r="I26" i="1"/>
  <c r="J26" i="1"/>
  <c r="K26" i="1"/>
  <c r="F12" i="1"/>
  <c r="G12" i="1"/>
  <c r="H12" i="1"/>
  <c r="I12" i="1"/>
  <c r="J12" i="1"/>
  <c r="K12" i="1"/>
  <c r="F11" i="1"/>
  <c r="G11" i="1"/>
  <c r="H11" i="1"/>
  <c r="I11" i="1"/>
  <c r="J11" i="1"/>
  <c r="K11" i="1"/>
  <c r="A26" i="1"/>
  <c r="A12" i="1"/>
  <c r="A11" i="1"/>
  <c r="F98" i="1" l="1"/>
  <c r="G98" i="1"/>
  <c r="H98" i="1"/>
  <c r="I98" i="1"/>
  <c r="J98" i="1"/>
  <c r="K98" i="1"/>
  <c r="F105" i="1"/>
  <c r="G105" i="1"/>
  <c r="H105" i="1"/>
  <c r="I105" i="1"/>
  <c r="J105" i="1"/>
  <c r="K105" i="1"/>
  <c r="F102" i="1"/>
  <c r="G102" i="1"/>
  <c r="H102" i="1"/>
  <c r="I102" i="1"/>
  <c r="J102" i="1"/>
  <c r="K102" i="1"/>
  <c r="F75" i="1"/>
  <c r="G75" i="1"/>
  <c r="H75" i="1"/>
  <c r="I75" i="1"/>
  <c r="J75" i="1"/>
  <c r="K75" i="1"/>
  <c r="F97" i="1"/>
  <c r="G97" i="1"/>
  <c r="H97" i="1"/>
  <c r="I97" i="1"/>
  <c r="J97" i="1"/>
  <c r="K97" i="1"/>
  <c r="A98" i="1"/>
  <c r="A105" i="1"/>
  <c r="A102" i="1"/>
  <c r="A75" i="1"/>
  <c r="A97" i="1"/>
  <c r="A37" i="1" l="1"/>
  <c r="F37" i="1"/>
  <c r="G37" i="1"/>
  <c r="H37" i="1"/>
  <c r="I37" i="1"/>
  <c r="J37" i="1"/>
  <c r="K37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F6" i="1"/>
  <c r="G6" i="1"/>
  <c r="H6" i="1"/>
  <c r="I6" i="1"/>
  <c r="J6" i="1"/>
  <c r="K6" i="1"/>
  <c r="F5" i="1"/>
  <c r="G5" i="1"/>
  <c r="H5" i="1"/>
  <c r="I5" i="1"/>
  <c r="J5" i="1"/>
  <c r="K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A10" i="1"/>
  <c r="A9" i="1"/>
  <c r="A8" i="1"/>
  <c r="A7" i="1"/>
  <c r="A6" i="1"/>
  <c r="A5" i="1"/>
  <c r="A34" i="1"/>
  <c r="A33" i="1"/>
  <c r="A32" i="1"/>
  <c r="F60" i="1"/>
  <c r="G60" i="1"/>
  <c r="H60" i="1"/>
  <c r="I60" i="1"/>
  <c r="J60" i="1"/>
  <c r="K60" i="1"/>
  <c r="F80" i="1"/>
  <c r="G80" i="1"/>
  <c r="H80" i="1"/>
  <c r="I80" i="1"/>
  <c r="J80" i="1"/>
  <c r="K80" i="1"/>
  <c r="F35" i="1"/>
  <c r="G35" i="1"/>
  <c r="H35" i="1"/>
  <c r="I35" i="1"/>
  <c r="J35" i="1"/>
  <c r="K35" i="1"/>
  <c r="F129" i="1"/>
  <c r="G129" i="1"/>
  <c r="H129" i="1"/>
  <c r="I129" i="1"/>
  <c r="J129" i="1"/>
  <c r="K129" i="1"/>
  <c r="F69" i="1"/>
  <c r="G69" i="1"/>
  <c r="H69" i="1"/>
  <c r="I69" i="1"/>
  <c r="J69" i="1"/>
  <c r="K69" i="1"/>
  <c r="F137" i="1"/>
  <c r="G137" i="1"/>
  <c r="H137" i="1"/>
  <c r="I137" i="1"/>
  <c r="J137" i="1"/>
  <c r="K137" i="1"/>
  <c r="F165" i="1"/>
  <c r="G165" i="1"/>
  <c r="H165" i="1"/>
  <c r="I165" i="1"/>
  <c r="J165" i="1"/>
  <c r="K165" i="1"/>
  <c r="A60" i="1"/>
  <c r="A80" i="1"/>
  <c r="A35" i="1"/>
  <c r="A129" i="1"/>
  <c r="A69" i="1"/>
  <c r="A137" i="1"/>
  <c r="A165" i="1"/>
  <c r="F77" i="1"/>
  <c r="G77" i="1"/>
  <c r="H77" i="1"/>
  <c r="I77" i="1"/>
  <c r="J77" i="1"/>
  <c r="K77" i="1"/>
  <c r="A77" i="1"/>
  <c r="F24" i="1"/>
  <c r="G24" i="1"/>
  <c r="H24" i="1"/>
  <c r="I24" i="1"/>
  <c r="J24" i="1"/>
  <c r="K24" i="1"/>
  <c r="F25" i="1"/>
  <c r="G25" i="1"/>
  <c r="H25" i="1"/>
  <c r="I25" i="1"/>
  <c r="J25" i="1"/>
  <c r="K25" i="1"/>
  <c r="A24" i="1"/>
  <c r="A25" i="1"/>
  <c r="F55" i="1" l="1"/>
  <c r="G55" i="1"/>
  <c r="H55" i="1"/>
  <c r="I55" i="1"/>
  <c r="J55" i="1"/>
  <c r="K55" i="1"/>
  <c r="F64" i="1"/>
  <c r="G64" i="1"/>
  <c r="H64" i="1"/>
  <c r="I64" i="1"/>
  <c r="J64" i="1"/>
  <c r="K64" i="1"/>
  <c r="F58" i="1"/>
  <c r="G58" i="1"/>
  <c r="H58" i="1"/>
  <c r="I58" i="1"/>
  <c r="J58" i="1"/>
  <c r="K58" i="1"/>
  <c r="F39" i="1"/>
  <c r="G39" i="1"/>
  <c r="H39" i="1"/>
  <c r="I39" i="1"/>
  <c r="J39" i="1"/>
  <c r="K39" i="1"/>
  <c r="A55" i="1"/>
  <c r="A64" i="1"/>
  <c r="A58" i="1"/>
  <c r="A39" i="1"/>
  <c r="F48" i="1" l="1"/>
  <c r="G48" i="1"/>
  <c r="H48" i="1"/>
  <c r="I48" i="1"/>
  <c r="J48" i="1"/>
  <c r="K48" i="1"/>
  <c r="F96" i="1"/>
  <c r="G96" i="1"/>
  <c r="H96" i="1"/>
  <c r="I96" i="1"/>
  <c r="J96" i="1"/>
  <c r="K96" i="1"/>
  <c r="F83" i="1"/>
  <c r="G83" i="1"/>
  <c r="H83" i="1"/>
  <c r="I83" i="1"/>
  <c r="J83" i="1"/>
  <c r="K83" i="1"/>
  <c r="A48" i="1"/>
  <c r="A96" i="1"/>
  <c r="A83" i="1"/>
  <c r="F49" i="1" l="1"/>
  <c r="G49" i="1"/>
  <c r="H49" i="1"/>
  <c r="I49" i="1"/>
  <c r="J49" i="1"/>
  <c r="K49" i="1"/>
  <c r="F43" i="1"/>
  <c r="G43" i="1"/>
  <c r="H43" i="1"/>
  <c r="I43" i="1"/>
  <c r="J43" i="1"/>
  <c r="K43" i="1"/>
  <c r="F123" i="1"/>
  <c r="G123" i="1"/>
  <c r="H123" i="1"/>
  <c r="I123" i="1"/>
  <c r="J123" i="1"/>
  <c r="K123" i="1"/>
  <c r="F89" i="1"/>
  <c r="G89" i="1"/>
  <c r="H89" i="1"/>
  <c r="I89" i="1"/>
  <c r="J89" i="1"/>
  <c r="K89" i="1"/>
  <c r="F54" i="1"/>
  <c r="G54" i="1"/>
  <c r="H54" i="1"/>
  <c r="I54" i="1"/>
  <c r="J54" i="1"/>
  <c r="K54" i="1"/>
  <c r="F42" i="1"/>
  <c r="G42" i="1"/>
  <c r="H42" i="1"/>
  <c r="I42" i="1"/>
  <c r="J42" i="1"/>
  <c r="K42" i="1"/>
  <c r="F124" i="1"/>
  <c r="G124" i="1"/>
  <c r="H124" i="1"/>
  <c r="I124" i="1"/>
  <c r="J124" i="1"/>
  <c r="K124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88" i="1"/>
  <c r="G88" i="1"/>
  <c r="H88" i="1"/>
  <c r="I88" i="1"/>
  <c r="J88" i="1"/>
  <c r="K88" i="1"/>
  <c r="F87" i="1"/>
  <c r="G87" i="1"/>
  <c r="H87" i="1"/>
  <c r="I87" i="1"/>
  <c r="J87" i="1"/>
  <c r="K87" i="1"/>
  <c r="F74" i="1"/>
  <c r="G74" i="1"/>
  <c r="H74" i="1"/>
  <c r="I74" i="1"/>
  <c r="J74" i="1"/>
  <c r="K74" i="1"/>
  <c r="F41" i="1"/>
  <c r="G41" i="1"/>
  <c r="H41" i="1"/>
  <c r="I41" i="1"/>
  <c r="J41" i="1"/>
  <c r="K41" i="1"/>
  <c r="A49" i="1"/>
  <c r="A43" i="1"/>
  <c r="A123" i="1"/>
  <c r="A89" i="1"/>
  <c r="A54" i="1"/>
  <c r="A42" i="1"/>
  <c r="A124" i="1"/>
  <c r="A101" i="1"/>
  <c r="A100" i="1"/>
  <c r="A88" i="1"/>
  <c r="A87" i="1"/>
  <c r="A74" i="1"/>
  <c r="A41" i="1"/>
  <c r="F120" i="1" l="1"/>
  <c r="G120" i="1"/>
  <c r="H120" i="1"/>
  <c r="I120" i="1"/>
  <c r="J120" i="1"/>
  <c r="K120" i="1"/>
  <c r="F174" i="1"/>
  <c r="G174" i="1"/>
  <c r="H174" i="1"/>
  <c r="I174" i="1"/>
  <c r="J174" i="1"/>
  <c r="K174" i="1"/>
  <c r="F38" i="1"/>
  <c r="G38" i="1"/>
  <c r="H38" i="1"/>
  <c r="I38" i="1"/>
  <c r="J38" i="1"/>
  <c r="K38" i="1"/>
  <c r="F118" i="1"/>
  <c r="G118" i="1"/>
  <c r="H118" i="1"/>
  <c r="I118" i="1"/>
  <c r="J118" i="1"/>
  <c r="K118" i="1"/>
  <c r="F93" i="1"/>
  <c r="G93" i="1"/>
  <c r="H93" i="1"/>
  <c r="I93" i="1"/>
  <c r="J93" i="1"/>
  <c r="K93" i="1"/>
  <c r="F112" i="1"/>
  <c r="G112" i="1"/>
  <c r="H112" i="1"/>
  <c r="I112" i="1"/>
  <c r="J112" i="1"/>
  <c r="K112" i="1"/>
  <c r="F40" i="1"/>
  <c r="G40" i="1"/>
  <c r="H40" i="1"/>
  <c r="I40" i="1"/>
  <c r="J40" i="1"/>
  <c r="K40" i="1"/>
  <c r="F117" i="1"/>
  <c r="G117" i="1"/>
  <c r="H117" i="1"/>
  <c r="I117" i="1"/>
  <c r="J117" i="1"/>
  <c r="K117" i="1"/>
  <c r="F167" i="1"/>
  <c r="G167" i="1"/>
  <c r="H167" i="1"/>
  <c r="I167" i="1"/>
  <c r="J167" i="1"/>
  <c r="K167" i="1"/>
  <c r="F122" i="1"/>
  <c r="G122" i="1"/>
  <c r="H122" i="1"/>
  <c r="I122" i="1"/>
  <c r="J122" i="1"/>
  <c r="K122" i="1"/>
  <c r="F81" i="1"/>
  <c r="G81" i="1"/>
  <c r="H81" i="1"/>
  <c r="I81" i="1"/>
  <c r="J81" i="1"/>
  <c r="K81" i="1"/>
  <c r="F113" i="1"/>
  <c r="G113" i="1"/>
  <c r="H113" i="1"/>
  <c r="I113" i="1"/>
  <c r="J113" i="1"/>
  <c r="K113" i="1"/>
  <c r="F53" i="1"/>
  <c r="G53" i="1"/>
  <c r="H53" i="1"/>
  <c r="I53" i="1"/>
  <c r="J53" i="1"/>
  <c r="K53" i="1"/>
  <c r="F57" i="1"/>
  <c r="G57" i="1"/>
  <c r="H57" i="1"/>
  <c r="I57" i="1"/>
  <c r="J57" i="1"/>
  <c r="K57" i="1"/>
  <c r="F62" i="1"/>
  <c r="G62" i="1"/>
  <c r="H62" i="1"/>
  <c r="I62" i="1"/>
  <c r="J62" i="1"/>
  <c r="K62" i="1"/>
  <c r="F126" i="1"/>
  <c r="G126" i="1"/>
  <c r="H126" i="1"/>
  <c r="I126" i="1"/>
  <c r="J126" i="1"/>
  <c r="K126" i="1"/>
  <c r="F179" i="1"/>
  <c r="G179" i="1"/>
  <c r="H179" i="1"/>
  <c r="I179" i="1"/>
  <c r="J179" i="1"/>
  <c r="K179" i="1"/>
  <c r="F76" i="1"/>
  <c r="G76" i="1"/>
  <c r="H76" i="1"/>
  <c r="I76" i="1"/>
  <c r="J76" i="1"/>
  <c r="K76" i="1"/>
  <c r="F131" i="1"/>
  <c r="G131" i="1"/>
  <c r="H131" i="1"/>
  <c r="I131" i="1"/>
  <c r="J131" i="1"/>
  <c r="K131" i="1"/>
  <c r="F109" i="1"/>
  <c r="G109" i="1"/>
  <c r="H109" i="1"/>
  <c r="I109" i="1"/>
  <c r="J109" i="1"/>
  <c r="K109" i="1"/>
  <c r="F71" i="1"/>
  <c r="G71" i="1"/>
  <c r="H71" i="1"/>
  <c r="I71" i="1"/>
  <c r="J71" i="1"/>
  <c r="K71" i="1"/>
  <c r="F86" i="1"/>
  <c r="G86" i="1"/>
  <c r="H86" i="1"/>
  <c r="I86" i="1"/>
  <c r="J86" i="1"/>
  <c r="K86" i="1"/>
  <c r="F116" i="1"/>
  <c r="G116" i="1"/>
  <c r="H116" i="1"/>
  <c r="I116" i="1"/>
  <c r="J116" i="1"/>
  <c r="K116" i="1"/>
  <c r="F150" i="1"/>
  <c r="G150" i="1"/>
  <c r="H150" i="1"/>
  <c r="I150" i="1"/>
  <c r="J150" i="1"/>
  <c r="K150" i="1"/>
  <c r="F36" i="1"/>
  <c r="G36" i="1"/>
  <c r="H36" i="1"/>
  <c r="I36" i="1"/>
  <c r="J36" i="1"/>
  <c r="K36" i="1"/>
  <c r="F47" i="1"/>
  <c r="G47" i="1"/>
  <c r="H47" i="1"/>
  <c r="I47" i="1"/>
  <c r="J47" i="1"/>
  <c r="K47" i="1"/>
  <c r="F46" i="1"/>
  <c r="G46" i="1"/>
  <c r="H46" i="1"/>
  <c r="I46" i="1"/>
  <c r="J46" i="1"/>
  <c r="K46" i="1"/>
  <c r="F51" i="1"/>
  <c r="G51" i="1"/>
  <c r="H51" i="1"/>
  <c r="I51" i="1"/>
  <c r="J51" i="1"/>
  <c r="K51" i="1"/>
  <c r="F45" i="1"/>
  <c r="G45" i="1"/>
  <c r="H45" i="1"/>
  <c r="I45" i="1"/>
  <c r="J45" i="1"/>
  <c r="K45" i="1"/>
  <c r="F121" i="1"/>
  <c r="G121" i="1"/>
  <c r="H121" i="1"/>
  <c r="I121" i="1"/>
  <c r="J121" i="1"/>
  <c r="K121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95" i="1"/>
  <c r="G95" i="1"/>
  <c r="H95" i="1"/>
  <c r="I95" i="1"/>
  <c r="J95" i="1"/>
  <c r="K95" i="1"/>
  <c r="F147" i="1"/>
  <c r="G147" i="1"/>
  <c r="H147" i="1"/>
  <c r="I147" i="1"/>
  <c r="J147" i="1"/>
  <c r="K147" i="1"/>
  <c r="F63" i="1"/>
  <c r="G63" i="1"/>
  <c r="H63" i="1"/>
  <c r="I63" i="1"/>
  <c r="J63" i="1"/>
  <c r="K63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46" i="1"/>
  <c r="G146" i="1"/>
  <c r="H146" i="1"/>
  <c r="I146" i="1"/>
  <c r="J146" i="1"/>
  <c r="K146" i="1"/>
  <c r="F79" i="1"/>
  <c r="G79" i="1"/>
  <c r="H79" i="1"/>
  <c r="I79" i="1"/>
  <c r="J79" i="1"/>
  <c r="K79" i="1"/>
  <c r="F176" i="1"/>
  <c r="G176" i="1"/>
  <c r="H176" i="1"/>
  <c r="I176" i="1"/>
  <c r="J176" i="1"/>
  <c r="K176" i="1"/>
  <c r="A120" i="1"/>
  <c r="A174" i="1"/>
  <c r="A38" i="1"/>
  <c r="A118" i="1"/>
  <c r="A93" i="1"/>
  <c r="A112" i="1"/>
  <c r="A40" i="1"/>
  <c r="A117" i="1"/>
  <c r="A167" i="1"/>
  <c r="A122" i="1"/>
  <c r="A81" i="1"/>
  <c r="A113" i="1"/>
  <c r="A53" i="1"/>
  <c r="A57" i="1"/>
  <c r="A62" i="1"/>
  <c r="A126" i="1"/>
  <c r="A179" i="1"/>
  <c r="A76" i="1"/>
  <c r="A131" i="1"/>
  <c r="A109" i="1"/>
  <c r="A71" i="1"/>
  <c r="A86" i="1"/>
  <c r="A116" i="1"/>
  <c r="A150" i="1"/>
  <c r="A36" i="1"/>
  <c r="A47" i="1"/>
  <c r="A46" i="1"/>
  <c r="A51" i="1"/>
  <c r="A45" i="1"/>
  <c r="A121" i="1"/>
  <c r="A149" i="1"/>
  <c r="A148" i="1"/>
  <c r="A95" i="1"/>
  <c r="A147" i="1"/>
  <c r="A63" i="1"/>
  <c r="A108" i="1"/>
  <c r="A107" i="1"/>
  <c r="A146" i="1"/>
  <c r="A79" i="1"/>
  <c r="A176" i="1"/>
  <c r="A145" i="1" l="1"/>
  <c r="A144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A73" i="1"/>
  <c r="A115" i="1"/>
  <c r="A103" i="1"/>
  <c r="A143" i="1"/>
  <c r="A52" i="1"/>
  <c r="A178" i="1"/>
  <c r="A136" i="1"/>
  <c r="A78" i="1"/>
  <c r="A92" i="1"/>
  <c r="A56" i="1"/>
  <c r="A68" i="1"/>
  <c r="F73" i="1"/>
  <c r="G73" i="1"/>
  <c r="H73" i="1"/>
  <c r="I73" i="1"/>
  <c r="J73" i="1"/>
  <c r="K73" i="1"/>
  <c r="F115" i="1"/>
  <c r="G115" i="1"/>
  <c r="H115" i="1"/>
  <c r="I115" i="1"/>
  <c r="J115" i="1"/>
  <c r="K115" i="1"/>
  <c r="F103" i="1"/>
  <c r="G103" i="1"/>
  <c r="H103" i="1"/>
  <c r="I103" i="1"/>
  <c r="J103" i="1"/>
  <c r="K103" i="1"/>
  <c r="F143" i="1"/>
  <c r="G143" i="1"/>
  <c r="H143" i="1"/>
  <c r="I143" i="1"/>
  <c r="J143" i="1"/>
  <c r="K143" i="1"/>
  <c r="F52" i="1"/>
  <c r="G52" i="1"/>
  <c r="H52" i="1"/>
  <c r="I52" i="1"/>
  <c r="J52" i="1"/>
  <c r="K52" i="1"/>
  <c r="F178" i="1"/>
  <c r="G178" i="1"/>
  <c r="H178" i="1"/>
  <c r="I178" i="1"/>
  <c r="J178" i="1"/>
  <c r="K178" i="1"/>
  <c r="F136" i="1"/>
  <c r="G136" i="1"/>
  <c r="H136" i="1"/>
  <c r="I136" i="1"/>
  <c r="J136" i="1"/>
  <c r="K136" i="1"/>
  <c r="F78" i="1"/>
  <c r="G78" i="1"/>
  <c r="H78" i="1"/>
  <c r="I78" i="1"/>
  <c r="J78" i="1"/>
  <c r="K78" i="1"/>
  <c r="F92" i="1"/>
  <c r="G92" i="1"/>
  <c r="H92" i="1"/>
  <c r="I92" i="1"/>
  <c r="J92" i="1"/>
  <c r="K92" i="1"/>
  <c r="F56" i="1"/>
  <c r="G56" i="1"/>
  <c r="H56" i="1"/>
  <c r="I56" i="1"/>
  <c r="J56" i="1"/>
  <c r="K56" i="1"/>
  <c r="F68" i="1"/>
  <c r="G68" i="1"/>
  <c r="H68" i="1"/>
  <c r="I68" i="1"/>
  <c r="J68" i="1"/>
  <c r="K68" i="1"/>
  <c r="A44" i="1" l="1"/>
  <c r="A94" i="1"/>
  <c r="A140" i="1"/>
  <c r="A106" i="1"/>
  <c r="A66" i="1"/>
  <c r="F44" i="1"/>
  <c r="G44" i="1"/>
  <c r="H44" i="1"/>
  <c r="I44" i="1"/>
  <c r="J44" i="1"/>
  <c r="K44" i="1"/>
  <c r="F94" i="1"/>
  <c r="G94" i="1"/>
  <c r="H94" i="1"/>
  <c r="I94" i="1"/>
  <c r="J94" i="1"/>
  <c r="K94" i="1"/>
  <c r="F140" i="1"/>
  <c r="G140" i="1"/>
  <c r="H140" i="1"/>
  <c r="I140" i="1"/>
  <c r="J140" i="1"/>
  <c r="K140" i="1"/>
  <c r="F106" i="1"/>
  <c r="G106" i="1"/>
  <c r="H106" i="1"/>
  <c r="I106" i="1"/>
  <c r="J106" i="1"/>
  <c r="K106" i="1"/>
  <c r="F66" i="1"/>
  <c r="G66" i="1"/>
  <c r="H66" i="1"/>
  <c r="I66" i="1"/>
  <c r="J66" i="1"/>
  <c r="K66" i="1"/>
  <c r="F99" i="1" l="1"/>
  <c r="G99" i="1"/>
  <c r="H99" i="1"/>
  <c r="I99" i="1"/>
  <c r="J99" i="1"/>
  <c r="K99" i="1"/>
  <c r="F104" i="1"/>
  <c r="G104" i="1"/>
  <c r="H104" i="1"/>
  <c r="I104" i="1"/>
  <c r="J104" i="1"/>
  <c r="K104" i="1"/>
  <c r="A99" i="1"/>
  <c r="A104" i="1"/>
  <c r="A85" i="1" l="1"/>
  <c r="A133" i="1"/>
  <c r="F85" i="1"/>
  <c r="G85" i="1"/>
  <c r="H85" i="1"/>
  <c r="I85" i="1"/>
  <c r="J85" i="1"/>
  <c r="K85" i="1"/>
  <c r="F133" i="1"/>
  <c r="G133" i="1"/>
  <c r="H133" i="1"/>
  <c r="I133" i="1"/>
  <c r="J133" i="1"/>
  <c r="K133" i="1"/>
  <c r="F91" i="1" l="1"/>
  <c r="G91" i="1"/>
  <c r="H91" i="1"/>
  <c r="I91" i="1"/>
  <c r="J91" i="1"/>
  <c r="K91" i="1"/>
  <c r="F59" i="1"/>
  <c r="G59" i="1"/>
  <c r="H59" i="1"/>
  <c r="I59" i="1"/>
  <c r="J59" i="1"/>
  <c r="K59" i="1"/>
  <c r="A91" i="1"/>
  <c r="A59" i="1"/>
  <c r="A130" i="1" l="1"/>
  <c r="F130" i="1"/>
  <c r="G130" i="1"/>
  <c r="H130" i="1"/>
  <c r="I130" i="1"/>
  <c r="J130" i="1"/>
  <c r="K130" i="1"/>
  <c r="A142" i="1"/>
  <c r="F142" i="1"/>
  <c r="G142" i="1"/>
  <c r="H142" i="1"/>
  <c r="I142" i="1"/>
  <c r="J142" i="1"/>
  <c r="K142" i="1"/>
  <c r="A50" i="1" l="1"/>
  <c r="F50" i="1"/>
  <c r="G50" i="1"/>
  <c r="H50" i="1"/>
  <c r="I50" i="1"/>
  <c r="J50" i="1"/>
  <c r="K50" i="1"/>
  <c r="F177" i="1" l="1"/>
  <c r="G177" i="1"/>
  <c r="H177" i="1"/>
  <c r="I177" i="1"/>
  <c r="J177" i="1"/>
  <c r="K177" i="1"/>
  <c r="A177" i="1"/>
  <c r="A132" i="1" l="1"/>
  <c r="F132" i="1"/>
  <c r="G132" i="1"/>
  <c r="H132" i="1"/>
  <c r="I132" i="1"/>
  <c r="J132" i="1"/>
  <c r="K132" i="1"/>
  <c r="A72" i="1" l="1"/>
  <c r="F72" i="1"/>
  <c r="G72" i="1"/>
  <c r="H72" i="1"/>
  <c r="I72" i="1"/>
  <c r="J72" i="1"/>
  <c r="K72" i="1"/>
  <c r="F65" i="1"/>
  <c r="G65" i="1"/>
  <c r="H65" i="1"/>
  <c r="I65" i="1"/>
  <c r="J65" i="1"/>
  <c r="K65" i="1"/>
  <c r="A6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<sst xmlns="http://schemas.openxmlformats.org/spreadsheetml/2006/main" count="13960" uniqueCount="2624">
  <si>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</si>
  <si>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</si>
  <si>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</si>
  <si>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</si>
  <si>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</si>
  <si>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</si>
  <si>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</si>
  <si>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</si>
  <si>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</si>
  <si>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</si>
  <si>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</si>
  <si>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</si>
  <si>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</si>
  <si>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</si>
  <si>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</si>
  <si>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</si>
  <si>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</si>
  <si>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</si>
  <si>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</si>
  <si>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</si>
  <si>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</si>
  <si>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</si>
  <si>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</si>
  <si>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</si>
  <si>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</si>
  <si>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</si>
  <si>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</si>
  <si>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</si>
  <si>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</si>
  <si>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</si>
  <si>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</si>
  <si>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</si>
  <si>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</si>
  <si>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</si>
  <si>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</si>
  <si>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</si>
  <si>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</si>
  <si>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</si>
  <si>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</si>
  <si>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</si>
  <si>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</si>
  <si>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</si>
  <si>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</si>
  <si>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</si>
  <si>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</si>
  <si>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</si>
  <si>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</si>
  <si>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</si>
  <si>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</si>
  <si>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</si>
  <si>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</si>
  <si>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</si>
  <si>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</si>
  <si>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</si>
  <si>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</si>
  <si>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</si>
  <si>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</si>
  <si>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</si>
  <si>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</si>
  <si>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</si>
  <si>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</si>
  <si>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</si>
  <si>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</si>
  <si>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</si>
  <si>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</si>
  <si>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</si>
  <si>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</si>
  <si>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</si>
  <si>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</si>
  <si>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</si>
  <si>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</si>
  <si>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</si>
  <si>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</si>
  <si>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</si>
  <si>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</si>
  <si>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</si>
  <si>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</si>
  <si>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</si>
  <si>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</si>
  <si>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</si>
  <si>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</si>
  <si>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</si>
  <si>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</si>
  <si>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</si>
  <si>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</si>
  <si>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</si>
  <si>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</si>
  <si>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</si>
  <si>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</si>
  <si>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</si>
  <si>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</si>
  <si>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</si>
  <si>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</si>
  <si>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</si>
  <si>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</si>
  <si>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</si>
  <si>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</si>
  <si>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</si>
  <si>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</si>
  <si>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</si>
  <si>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</si>
  <si>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</si>
  <si>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</si>
  <si>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</si>
  <si>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</si>
  <si>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</si>
  <si>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</si>
  <si>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</si>
  <si>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</si>
  <si>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</si>
  <si>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</si>
  <si>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</si>
  <si>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</si>
  <si>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</si>
  <si>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</si>
  <si>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</si>
  <si>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</si>
  <si>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</si>
  <si>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</si>
  <si>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</si>
  <si>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</si>
  <si>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</si>
  <si>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</si>
  <si>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</si>
  <si>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</si>
  <si>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</si>
  <si>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</si>
  <si>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</si>
  <si>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</si>
  <si>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</si>
  <si>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</si>
  <si>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</si>
  <si>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</si>
  <si>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</si>
  <si>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</si>
  <si>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</si>
  <si>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</si>
  <si>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</si>
  <si>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</si>
  <si>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</si>
  <si>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</si>
  <si>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</si>
  <si>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</si>
  <si>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</si>
  <si>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</si>
  <si>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</si>
  <si>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</si>
  <si>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</si>
  <si>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</si>
  <si>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</si>
  <si>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</si>
  <si>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</si>
  <si>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</si>
  <si>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</si>
  <si>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</si>
  <si>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</si>
  <si>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</si>
  <si>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</si>
  <si>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</si>
  <si>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</si>
  <si>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</si>
  <si>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</si>
  <si>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</si>
  <si>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</si>
  <si>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</si>
  <si>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</si>
  <si>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</si>
  <si>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</si>
  <si>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</si>
  <si>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</si>
  <si>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</si>
  <si>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</si>
  <si>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</si>
  <si>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</si>
  <si>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</si>
  <si>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</si>
  <si>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</si>
  <si>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</si>
  <si>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</si>
  <si>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</si>
  <si>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</si>
  <si>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</si>
  <si>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</si>
  <si>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</si>
  <si>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</si>
  <si>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</si>
  <si>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</si>
  <si>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</si>
  <si>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</si>
  <si>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</si>
  <si>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</si>
  <si>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</si>
  <si>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</si>
  <si>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</si>
  <si>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</si>
  <si>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</si>
  <si>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</si>
  <si>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</si>
  <si>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</si>
  <si>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</si>
  <si>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</si>
  <si>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</si>
  <si>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</si>
  <si>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</si>
  <si>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</si>
  <si>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</si>
  <si>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</si>
  <si>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</si>
  <si>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</si>
  <si>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</si>
  <si>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</si>
  <si>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</si>
  <si>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</si>
  <si>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</si>
  <si>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</si>
  <si>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</si>
  <si>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</si>
  <si>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</si>
  <si>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</si>
  <si>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</si>
  <si>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</si>
  <si>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</si>
  <si>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</si>
  <si>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</si>
  <si>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</si>
  <si>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</si>
  <si>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</si>
  <si>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</si>
  <si>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</si>
  <si>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</si>
  <si>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</si>
  <si>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</si>
  <si>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</si>
  <si>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</si>
  <si>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</si>
  <si>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</si>
  <si>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</si>
  <si>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</si>
  <si>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</si>
  <si>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</si>
  <si>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</si>
  <si>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</si>
  <si>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</si>
  <si>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</si>
  <si>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</si>
  <si>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</si>
  <si>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</si>
  <si>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</si>
  <si>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</si>
  <si>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</si>
  <si>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</si>
  <si>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</si>
  <si>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</si>
  <si>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</si>
  <si>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</si>
  <si>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</si>
  <si>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</si>
  <si>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</si>
  <si>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</si>
  <si>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</si>
  <si>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</si>
  <si>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</si>
  <si>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</si>
  <si>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</si>
  <si>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</si>
  <si>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</si>
  <si>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</si>
  <si>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</si>
  <si>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</si>
  <si>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</si>
  <si>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</si>
  <si>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</si>
  <si>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</si>
  <si>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</si>
  <si>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</si>
  <si>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</si>
  <si>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</si>
  <si>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</si>
  <si>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</si>
  <si>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</si>
  <si>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</si>
  <si>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</si>
  <si>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</si>
  <si>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</si>
  <si>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</si>
  <si>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</si>
  <si>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</si>
  <si>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</si>
  <si>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</si>
  <si>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</si>
  <si>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</si>
  <si>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</si>
  <si>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</si>
  <si>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</si>
  <si>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</si>
  <si>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</si>
  <si>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</si>
  <si>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</si>
  <si>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</si>
  <si>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</si>
  <si>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</si>
  <si>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</si>
  <si>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</si>
  <si>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</si>
  <si>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</si>
  <si>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</si>
  <si>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</si>
  <si>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</si>
  <si>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</si>
  <si>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</si>
  <si>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</si>
  <si>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</si>
  <si>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</si>
  <si>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</si>
  <si>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</si>
  <si>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</si>
  <si>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</si>
  <si>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</si>
  <si>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</si>
  <si>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</si>
  <si>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</si>
  <si>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</si>
  <si>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</si>
  <si>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</si>
  <si>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</si>
  <si>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</si>
  <si>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</si>
  <si>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</si>
  <si>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</si>
  <si>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</si>
  <si>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</si>
  <si>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</si>
  <si>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</si>
  <si>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</si>
  <si>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</si>
  <si>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</si>
  <si>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</si>
  <si>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</si>
  <si>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</si>
  <si>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</si>
  <si>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</si>
  <si>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</si>
  <si>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</si>
  <si>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</si>
  <si>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</si>
  <si>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</si>
  <si>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</si>
  <si>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</si>
  <si>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</si>
  <si>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</si>
  <si>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</si>
  <si>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</si>
  <si>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</si>
  <si>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</si>
  <si>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</si>
  <si>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</si>
  <si>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</si>
  <si>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</si>
  <si>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</si>
  <si>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</si>
  <si>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</si>
  <si>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</si>
  <si>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</si>
  <si>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</si>
  <si>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</si>
  <si>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</si>
  <si>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</si>
  <si>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</si>
  <si>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</si>
  <si>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</si>
  <si>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</si>
  <si>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</si>
  <si>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</si>
  <si>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</si>
  <si>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</si>
  <si>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</si>
  <si>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</si>
  <si>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</si>
  <si>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</si>
  <si>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</si>
  <si>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</si>
  <si>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</si>
  <si>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</si>
  <si>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</si>
  <si>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</si>
  <si>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</si>
  <si>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</si>
  <si>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</si>
  <si>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</si>
  <si>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</si>
  <si>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</si>
  <si>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</si>
  <si>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</si>
  <si>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</si>
  <si>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</si>
  <si>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</si>
  <si>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</si>
  <si>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</si>
  <si>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</si>
  <si>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</si>
  <si>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</si>
  <si>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</si>
  <si>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</si>
  <si>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</si>
  <si>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</si>
  <si>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</si>
  <si>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</si>
  <si>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</si>
  <si>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</si>
  <si>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</si>
  <si>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</si>
  <si>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</si>
  <si>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</si>
  <si>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</si>
  <si>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</si>
  <si>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</si>
  <si>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</si>
  <si>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</si>
  <si>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</si>
  <si>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</si>
  <si>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</si>
  <si>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</si>
  <si>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</si>
  <si>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</si>
  <si>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</si>
  <si>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</si>
  <si>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</si>
  <si>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</si>
  <si>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</si>
  <si>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</si>
  <si>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</si>
  <si>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</si>
  <si>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</si>
  <si>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</si>
  <si>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</si>
  <si>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</si>
  <si>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</si>
  <si>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</si>
  <si>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</si>
  <si>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</si>
  <si>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</si>
  <si>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</si>
  <si>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</si>
  <si>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</si>
  <si>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</si>
  <si>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</si>
  <si>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</si>
  <si>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</si>
  <si>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</si>
  <si>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</si>
  <si>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</si>
  <si>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</si>
  <si>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</si>
  <si>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</si>
  <si>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</si>
  <si>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</si>
  <si>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</si>
  <si>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</si>
  <si>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</si>
  <si>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</si>
  <si>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</si>
  <si>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</si>
  <si>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</si>
  <si>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</si>
  <si>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</si>
  <si>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</si>
  <si>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</si>
  <si>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</si>
  <si>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</si>
  <si>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</si>
  <si>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</si>
  <si>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</si>
  <si>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</si>
  <si>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</si>
  <si>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</si>
  <si>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</si>
  <si>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</si>
  <si>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</si>
  <si>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</si>
  <si>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</si>
  <si>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</si>
  <si>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</si>
  <si>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</si>
  <si>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</si>
  <si>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</si>
  <si>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</si>
  <si>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</si>
  <si>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</si>
  <si>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</si>
  <si>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</si>
  <si>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</si>
  <si>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</si>
  <si>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</si>
  <si>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</si>
  <si>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</si>
  <si>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</si>
  <si>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</si>
  <si>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</si>
  <si>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</si>
  <si>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</si>
  <si>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</si>
  <si>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</si>
  <si>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</si>
  <si>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</si>
  <si>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</si>
  <si>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</si>
  <si>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</si>
  <si>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</si>
  <si>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</si>
  <si>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</si>
  <si>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</si>
  <si>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</si>
  <si>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</si>
  <si>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</si>
  <si>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</si>
  <si>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</si>
  <si>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</si>
  <si>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</si>
  <si>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</si>
  <si>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</si>
  <si>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</si>
  <si>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</si>
  <si>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</si>
  <si>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</si>
  <si>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</si>
  <si>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</si>
  <si>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</si>
  <si>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</si>
  <si>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</si>
  <si>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</si>
  <si>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</si>
  <si>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</si>
  <si>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</si>
  <si>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</si>
  <si>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</si>
  <si>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</si>
  <si>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</si>
  <si>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</si>
  <si>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</si>
  <si>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</si>
  <si>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</si>
  <si>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</si>
  <si>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</si>
  <si>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</si>
  <si>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</si>
  <si>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</si>
  <si>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</si>
  <si>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</si>
  <si>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</si>
  <si>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</si>
  <si>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</si>
  <si>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</si>
  <si>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</si>
  <si>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</si>
  <si>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</si>
  <si>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</si>
  <si>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</si>
  <si>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</si>
  <si>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</si>
  <si>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</si>
  <si>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</si>
  <si>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</si>
  <si>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</si>
  <si>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</si>
  <si>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</si>
  <si>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</si>
  <si>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</si>
  <si>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</si>
  <si>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</si>
  <si>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</si>
  <si>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</si>
  <si>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</si>
  <si>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</si>
  <si>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</si>
  <si>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</si>
  <si>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</si>
  <si>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</si>
  <si>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</si>
  <si>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</si>
  <si>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</si>
  <si>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</si>
  <si>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</si>
  <si>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</si>
  <si>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</si>
  <si>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</si>
  <si>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</si>
  <si>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</si>
  <si>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</si>
  <si>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</si>
  <si>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</si>
  <si>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</si>
  <si>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</si>
  <si>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</si>
  <si>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</si>
  <si>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</si>
  <si>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</si>
  <si>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</si>
  <si>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</si>
  <si>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</si>
  <si>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</si>
  <si>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</si>
  <si>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</si>
  <si>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</si>
  <si>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</si>
  <si>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</si>
  <si>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</si>
  <si>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</si>
  <si>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</si>
  <si>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</si>
  <si>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</si>
  <si>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</si>
  <si>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</si>
  <si>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</si>
  <si>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</si>
  <si>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</si>
  <si>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</si>
  <si>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</si>
  <si>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</si>
  <si>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</si>
  <si>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</si>
  <si>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</si>
  <si>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</si>
  <si>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</si>
  <si>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</si>
  <si>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</si>
  <si>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</si>
  <si>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</si>
  <si>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</si>
  <si>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</si>
  <si>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</si>
  <si>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</si>
  <si>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</si>
  <si>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</si>
  <si>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</si>
  <si>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</si>
  <si>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</si>
  <si>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</si>
  <si>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</si>
  <si>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</si>
  <si>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</si>
  <si>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</si>
  <si>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</si>
  <si>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</si>
  <si>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</si>
  <si>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</si>
  <si>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</si>
  <si>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</si>
  <si>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</si>
  <si>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</si>
  <si>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</si>
  <si>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</si>
  <si>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</si>
  <si>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</si>
  <si>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</si>
  <si>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</si>
  <si>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</si>
  <si>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</si>
  <si>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</si>
  <si>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</si>
  <si>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</si>
  <si>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</si>
  <si>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</si>
  <si>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</si>
  <si>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</si>
  <si>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</si>
  <si>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</si>
  <si>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</si>
  <si>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</si>
  <si>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</si>
  <si>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</si>
  <si>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</si>
  <si>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</si>
  <si>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</si>
  <si>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</si>
  <si>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</si>
  <si>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</si>
  <si>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</si>
  <si>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</si>
  <si>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</si>
  <si>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</si>
  <si>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</si>
  <si>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</si>
  <si>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</si>
  <si>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</si>
  <si>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</si>
  <si>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</si>
  <si>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</si>
  <si>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</si>
  <si>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</si>
  <si>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</si>
  <si>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</si>
  <si>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</si>
  <si>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</si>
  <si>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</si>
  <si>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</si>
  <si>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</si>
  <si>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</si>
  <si>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</si>
  <si>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</si>
  <si>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</si>
  <si>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</si>
  <si>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</si>
  <si>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</si>
  <si>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</si>
  <si>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</si>
  <si>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</si>
  <si>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</si>
  <si>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</si>
  <si>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</si>
  <si>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</si>
  <si>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</si>
  <si>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</si>
  <si>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</si>
  <si>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</si>
  <si>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</si>
  <si>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</si>
  <si>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</si>
  <si>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</si>
  <si>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</si>
  <si>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</si>
  <si>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</si>
  <si>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</si>
  <si>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</si>
  <si>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</si>
  <si>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</si>
  <si>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</si>
  <si>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</si>
  <si>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</si>
  <si>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</si>
  <si>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</si>
  <si>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</si>
  <si>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</si>
  <si>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</si>
  <si>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</si>
  <si>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</si>
  <si>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</si>
  <si>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</si>
  <si>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</si>
  <si>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</si>
  <si>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</si>
  <si>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</si>
  <si>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</si>
  <si>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</si>
  <si>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</si>
  <si>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</si>
  <si>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</si>
  <si>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</si>
  <si>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</si>
  <si>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</si>
  <si>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</si>
  <si>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</si>
  <si>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</si>
  <si>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</si>
  <si>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</si>
  <si>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</si>
  <si>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</si>
  <si>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</si>
  <si>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</si>
  <si>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</si>
  <si>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</si>
  <si>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</si>
  <si>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</si>
  <si>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</si>
  <si>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</si>
  <si>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</si>
  <si>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</si>
  <si>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</si>
  <si>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</si>
  <si>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</si>
  <si>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</si>
  <si>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</si>
  <si>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</si>
  <si>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</si>
  <si>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</si>
  <si>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</si>
  <si>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</si>
  <si>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</si>
  <si>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</si>
  <si>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</si>
  <si>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</si>
  <si>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</si>
  <si>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</si>
  <si>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</si>
  <si>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</si>
  <si>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</si>
  <si>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</si>
  <si>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</si>
  <si>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</si>
  <si>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</si>
  <si>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</si>
  <si>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</si>
  <si>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</si>
  <si>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</si>
  <si>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</si>
  <si>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</si>
  <si>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</si>
  <si>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</si>
  <si>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</si>
  <si>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</si>
  <si>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</si>
  <si>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</si>
  <si>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</si>
  <si>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</si>
  <si>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</si>
  <si>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</si>
  <si>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</si>
  <si>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</si>
  <si>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</si>
  <si>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</si>
  <si>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</si>
  <si>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</si>
  <si>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</si>
  <si>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</si>
  <si>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</si>
  <si>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</si>
  <si>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</si>
  <si>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</si>
  <si>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</si>
  <si>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</si>
  <si>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</si>
  <si>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</si>
  <si>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</si>
  <si>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</si>
  <si>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</si>
  <si>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</si>
  <si>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</si>
  <si>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</si>
  <si>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</si>
  <si>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</si>
  <si>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</si>
  <si>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</si>
  <si>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</si>
  <si>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</si>
  <si>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</si>
  <si>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</si>
  <si>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</si>
  <si>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</si>
  <si>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</si>
  <si>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</si>
  <si>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</si>
  <si>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</si>
  <si>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</si>
  <si>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</si>
  <si>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</si>
  <si>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</si>
  <si>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</si>
  <si>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</si>
  <si>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</si>
  <si>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</si>
  <si>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</si>
  <si>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</si>
  <si>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</si>
  <si>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</si>
  <si>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</si>
  <si>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</si>
  <si>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</si>
  <si>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</si>
  <si>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</si>
  <si>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</si>
  <si>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</si>
  <si>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</si>
  <si>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</si>
  <si>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</si>
  <si>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</si>
  <si>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</si>
  <si>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</si>
  <si>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</si>
  <si>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</si>
  <si>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</si>
  <si>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</si>
  <si>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</si>
  <si>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</si>
  <si>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</si>
  <si>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</si>
  <si>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</si>
  <si>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</si>
  <si>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</si>
  <si>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</si>
  <si>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</si>
  <si>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</si>
  <si>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</si>
  <si>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</si>
  <si>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</si>
  <si>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</si>
  <si>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</si>
  <si>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</si>
  <si>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</si>
  <si>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</si>
  <si>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</si>
  <si>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</si>
  <si>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</si>
  <si>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</si>
  <si>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</si>
  <si>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</si>
  <si>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</si>
  <si>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</si>
  <si>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</si>
  <si>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</si>
  <si>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</si>
  <si>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</si>
  <si>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</si>
  <si>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</si>
  <si>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</si>
  <si>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</si>
  <si>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</si>
  <si>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</si>
  <si>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</si>
  <si>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</si>
  <si>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</si>
  <si>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</si>
  <si>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</si>
  <si>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</si>
  <si>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</si>
  <si>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</si>
  <si>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</si>
  <si>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</si>
  <si>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</si>
  <si>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</si>
  <si>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</si>
  <si>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</si>
  <si>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</si>
  <si>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</si>
  <si>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</si>
  <si>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</si>
  <si>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</si>
  <si>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</si>
  <si>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</si>
  <si>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</si>
  <si>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</si>
  <si>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</si>
  <si>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</si>
  <si>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</si>
  <si>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</si>
  <si>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</si>
  <si>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</si>
  <si>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</si>
  <si>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</si>
  <si>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</si>
  <si>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</si>
  <si>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</si>
  <si>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</si>
  <si>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</si>
  <si>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</si>
  <si>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</si>
  <si>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</si>
  <si>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</si>
  <si>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</si>
  <si>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</si>
  <si>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</si>
  <si>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</si>
  <si>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</si>
  <si>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</si>
  <si>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</si>
  <si>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</si>
  <si>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</si>
  <si>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</si>
  <si>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</si>
  <si>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</si>
  <si>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</si>
  <si>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</si>
  <si>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</si>
  <si>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</si>
  <si>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</si>
  <si>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</si>
  <si>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</si>
  <si>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</si>
  <si>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</si>
  <si>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</si>
  <si>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</si>
  <si>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</si>
  <si>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</si>
  <si>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</si>
  <si>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</si>
  <si>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</si>
  <si>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</si>
  <si>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</si>
  <si>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</si>
  <si>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</si>
  <si>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</si>
  <si>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</si>
  <si>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</si>
  <si>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</si>
  <si>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</si>
  <si>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</si>
  <si>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</si>
  <si>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</si>
  <si>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</si>
  <si>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</si>
  <si>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</si>
  <si>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</si>
  <si>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</si>
  <si>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</si>
  <si>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</si>
  <si>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</si>
  <si>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</si>
  <si>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</si>
  <si>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</si>
  <si>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</si>
  <si>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</si>
  <si>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</si>
  <si>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</si>
  <si>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</si>
  <si>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</si>
  <si>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</si>
  <si>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</si>
  <si>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</si>
  <si>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</si>
  <si>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</si>
  <si>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</si>
  <si>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</si>
  <si>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</si>
  <si>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</si>
  <si>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</si>
  <si>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</si>
  <si>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</si>
  <si>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</si>
  <si>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</si>
  <si>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</si>
  <si>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</si>
  <si>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</si>
  <si>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</si>
  <si>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</si>
  <si>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</si>
  <si>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</si>
  <si>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</si>
  <si>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</si>
  <si>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</si>
  <si>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</si>
  <si>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</si>
  <si>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</si>
  <si>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</si>
  <si>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</si>
  <si>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</si>
  <si>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</si>
  <si>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</si>
  <si>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</si>
  <si>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</si>
  <si>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</si>
  <si>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</si>
  <si>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</si>
  <si>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</si>
  <si>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</si>
  <si>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</si>
  <si>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</si>
  <si>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</si>
  <si>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</si>
  <si>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</si>
  <si>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</si>
  <si>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</si>
  <si>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</si>
  <si>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</si>
  <si>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</si>
  <si>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</si>
  <si>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</si>
  <si>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</si>
  <si>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</si>
  <si>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</si>
  <si>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</si>
  <si>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</si>
  <si>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</si>
  <si>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</si>
  <si>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</si>
  <si>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</si>
  <si>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</si>
  <si>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</si>
  <si>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</si>
  <si>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</si>
  <si>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</si>
  <si>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</si>
  <si>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</si>
  <si>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</si>
  <si>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</si>
  <si>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</si>
  <si>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</si>
  <si>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</si>
  <si>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</si>
  <si>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</si>
  <si>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</si>
  <si>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</si>
  <si>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</si>
  <si>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</si>
  <si>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</si>
  <si>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</si>
  <si>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</si>
  <si>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</si>
  <si>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</si>
  <si>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</si>
  <si>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</si>
  <si>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</si>
  <si>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</si>
  <si>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</si>
  <si>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</si>
  <si>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</si>
  <si>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</si>
  <si>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</si>
  <si>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</si>
  <si>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</si>
  <si>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</si>
  <si>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</si>
  <si>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</si>
  <si>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</si>
  <si>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</si>
  <si>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</si>
  <si>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</si>
  <si>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</si>
  <si>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</si>
  <si>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</si>
  <si>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</si>
  <si>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</si>
  <si>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</si>
  <si>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</si>
  <si>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</si>
  <si>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</si>
  <si>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</si>
  <si>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</si>
  <si>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</si>
  <si>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</si>
  <si>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</si>
  <si>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</si>
  <si>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</si>
  <si>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</si>
  <si>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</si>
  <si>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</si>
  <si>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</si>
  <si>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</si>
  <si>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</si>
  <si>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</si>
  <si>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</si>
  <si>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</si>
  <si>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</si>
  <si>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</si>
  <si>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</si>
  <si>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</si>
  <si>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</si>
  <si>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</si>
  <si>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</si>
  <si>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</si>
  <si>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</si>
  <si>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</si>
  <si>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</si>
  <si>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</si>
  <si>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</si>
  <si>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</si>
  <si>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</si>
  <si>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</si>
  <si>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</si>
  <si>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</si>
  <si>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</si>
  <si>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</si>
  <si>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</si>
  <si>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</si>
  <si>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</si>
  <si>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</si>
  <si>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</si>
  <si>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</si>
  <si>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</si>
  <si>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</si>
  <si>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</si>
  <si>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</si>
  <si>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</si>
  <si>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</si>
  <si>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</si>
  <si>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</si>
  <si>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</si>
  <si>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</si>
  <si>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</si>
  <si>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</si>
  <si>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</si>
  <si>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</si>
  <si>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</si>
  <si>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</si>
  <si>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</si>
  <si>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</si>
  <si>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</si>
  <si>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</si>
  <si>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</si>
  <si>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</si>
  <si>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</si>
  <si>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</si>
  <si>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</si>
  <si>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</si>
  <si>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</si>
  <si>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</si>
  <si>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</si>
  <si>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</si>
  <si>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</si>
  <si>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</si>
  <si>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</si>
  <si>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</si>
  <si>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</si>
  <si>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</si>
  <si>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</si>
  <si>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</si>
  <si>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</si>
  <si>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</si>
  <si>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</si>
  <si>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</si>
  <si>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</si>
  <si>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</si>
  <si>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</si>
  <si>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</si>
  <si>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</si>
  <si>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</si>
  <si>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</si>
  <si>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</si>
  <si>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</si>
  <si>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</si>
  <si>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</si>
  <si>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</si>
  <si>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</si>
  <si>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</si>
  <si>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</si>
  <si>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</si>
  <si>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</si>
  <si>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</si>
  <si>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</si>
  <si>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</si>
  <si>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</si>
  <si>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</si>
  <si>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</si>
  <si>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</si>
  <si>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</si>
  <si>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</si>
  <si>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</si>
  <si>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</si>
  <si>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</si>
  <si>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</si>
  <si>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</si>
  <si>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</si>
  <si>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</si>
  <si>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</si>
  <si>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</si>
  <si>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</si>
  <si>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</si>
  <si>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</si>
  <si>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</si>
  <si>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</si>
  <si>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</si>
  <si>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</si>
  <si>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</si>
  <si>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</si>
  <si>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</si>
  <si>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</si>
  <si>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</si>
  <si>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</si>
  <si>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</si>
  <si>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</si>
  <si>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</si>
  <si>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</si>
  <si>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</si>
  <si>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</si>
  <si>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</si>
  <si>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</si>
  <si>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</si>
  <si>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</si>
  <si>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</si>
  <si>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</si>
  <si>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</si>
  <si>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</si>
  <si>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</si>
  <si>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</si>
  <si>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</si>
  <si>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</si>
  <si>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</si>
  <si>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</si>
  <si>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</si>
  <si>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</si>
  <si>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</si>
  <si>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</si>
  <si>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</si>
  <si>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</si>
  <si>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</si>
  <si>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</si>
  <si>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</si>
  <si>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</si>
  <si>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</si>
  <si>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</si>
  <si>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</si>
  <si>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</si>
  <si>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</si>
  <si>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</si>
  <si>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</si>
  <si>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</si>
  <si>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</si>
  <si>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</si>
  <si>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</si>
  <si>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</si>
  <si>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</si>
  <si>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</si>
  <si>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</si>
  <si>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</si>
  <si>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</si>
  <si>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</si>
  <si>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</si>
  <si>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</si>
  <si>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</si>
  <si>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</si>
  <si>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</si>
  <si>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</si>
  <si>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</si>
  <si>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</si>
  <si>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</si>
  <si>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</si>
  <si>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</si>
  <si>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</si>
  <si>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</si>
  <si>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</si>
  <si>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</si>
  <si>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</si>
  <si>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</si>
  <si>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</si>
  <si>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</si>
  <si>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</si>
  <si>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</si>
  <si>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</si>
  <si>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</si>
  <si>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</si>
  <si>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</si>
  <si>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</si>
  <si>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</si>
  <si>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</si>
  <si>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</si>
  <si>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</si>
  <si>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</si>
  <si>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</si>
  <si>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</si>
  <si>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</si>
  <si>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</si>
  <si>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</si>
  <si>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</si>
  <si>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</si>
  <si>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</si>
  <si>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</si>
  <si>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</si>
  <si>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</si>
  <si>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</si>
  <si>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</si>
  <si>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</si>
  <si>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</si>
  <si>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</si>
  <si>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</si>
  <si>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</si>
  <si>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</si>
  <si>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</si>
  <si>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</si>
  <si>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</si>
  <si>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</si>
  <si>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</si>
  <si>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</si>
  <si>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</si>
  <si>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</si>
  <si>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</si>
  <si>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</si>
  <si>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</si>
  <si>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</si>
  <si>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</si>
  <si>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</si>
  <si>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</si>
  <si>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</si>
  <si>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</si>
  <si>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</si>
  <si>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</si>
  <si>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</si>
  <si>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</si>
  <si>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</si>
  <si>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</si>
  <si>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</si>
  <si>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</si>
  <si>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</si>
  <si>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</si>
  <si>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</si>
  <si>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</si>
  <si>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</si>
  <si>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</si>
  <si>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</si>
  <si>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</si>
  <si>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</si>
  <si>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</si>
  <si>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</si>
  <si>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</si>
  <si>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</si>
  <si>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</si>
  <si>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</si>
  <si>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</si>
  <si>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</si>
  <si>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</si>
  <si>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</si>
  <si>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</si>
  <si>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</si>
  <si>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</si>
  <si>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</si>
  <si>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</si>
  <si>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</si>
  <si>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</si>
  <si>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</si>
  <si>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</si>
  <si>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</si>
  <si>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</si>
  <si>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</si>
  <si>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</si>
  <si>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</si>
  <si>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</si>
  <si>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</si>
  <si>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</si>
  <si>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</si>
  <si>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</si>
  <si>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</si>
  <si>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</si>
  <si>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</si>
  <si>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</si>
  <si>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</si>
  <si>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</si>
  <si>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</si>
  <si>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</si>
  <si>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</si>
  <si>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</si>
  <si>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</si>
  <si>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</si>
  <si>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</si>
  <si>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</si>
  <si>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</si>
  <si>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</si>
  <si>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</si>
  <si>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</si>
  <si>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</si>
  <si>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</si>
  <si>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</si>
  <si>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</si>
  <si>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</si>
  <si>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</si>
  <si>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</si>
  <si>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</si>
  <si>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</si>
  <si>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</si>
  <si>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</si>
  <si>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</si>
  <si>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</si>
  <si>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</si>
  <si>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</si>
  <si>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</si>
  <si>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</si>
  <si>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</si>
  <si>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</si>
  <si>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</si>
  <si>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</si>
  <si>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</si>
  <si>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</si>
  <si>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</si>
  <si>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</si>
  <si>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</si>
  <si>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</si>
  <si>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</si>
  <si>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</si>
  <si>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</si>
  <si>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</si>
  <si>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</si>
  <si>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</si>
  <si>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</si>
  <si>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</si>
  <si>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</si>
  <si>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</si>
  <si>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</si>
  <si>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</si>
  <si>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</si>
  <si>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</si>
  <si>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</si>
  <si>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</si>
  <si>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</si>
  <si>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</si>
  <si>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</si>
  <si>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</si>
  <si>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</si>
  <si>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</si>
  <si>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</si>
  <si>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</si>
  <si>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</si>
  <si>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</si>
  <si>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</si>
  <si>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</si>
  <si>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</si>
  <si>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</si>
  <si>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</si>
  <si>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</si>
  <si>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</si>
  <si>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</si>
  <si>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</si>
  <si>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</si>
  <si>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</si>
  <si>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</si>
  <si>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</si>
  <si>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</si>
  <si>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</si>
  <si>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</si>
  <si>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</si>
  <si>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</si>
  <si>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</si>
  <si>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</si>
  <si>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</si>
  <si>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</si>
  <si>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</si>
  <si>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</si>
  <si>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</si>
  <si>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</si>
  <si>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</si>
  <si>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</si>
  <si>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</si>
  <si>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</si>
  <si>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</si>
  <si>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</si>
  <si>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</si>
  <si>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</si>
  <si>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</si>
  <si>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</si>
  <si>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</si>
  <si>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</si>
  <si>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</si>
  <si>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</si>
  <si>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</si>
  <si>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</si>
  <si>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</si>
  <si>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</si>
  <si>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</si>
  <si>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</si>
  <si>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</si>
  <si>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</si>
  <si>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</si>
  <si>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</si>
  <si>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</si>
  <si>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</si>
  <si>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</si>
  <si>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</si>
  <si>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</si>
  <si>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</si>
  <si>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</si>
  <si>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</si>
  <si>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</si>
  <si>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</si>
  <si>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</si>
  <si>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</si>
  <si>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</si>
  <si>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</si>
  <si>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</si>
  <si>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</si>
  <si>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</si>
  <si>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</si>
  <si>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</si>
  <si>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</si>
  <si>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</si>
  <si>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</si>
  <si>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</si>
  <si>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</si>
  <si>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</si>
  <si>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</si>
  <si>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</si>
  <si>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</si>
  <si>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</si>
  <si>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</si>
  <si>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</si>
  <si>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</si>
  <si>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</si>
  <si>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</si>
  <si>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</si>
  <si>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</si>
  <si>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</si>
  <si>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</si>
  <si>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</si>
  <si>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</si>
  <si>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</si>
  <si>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</si>
  <si>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</si>
  <si>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</si>
  <si>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</si>
  <si>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</si>
  <si>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</si>
  <si>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</si>
  <si>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</si>
  <si>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</si>
  <si>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</si>
  <si>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</si>
  <si>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</si>
  <si>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</si>
  <si>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</si>
  <si>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</si>
  <si>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</si>
  <si>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</si>
  <si>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</si>
  <si>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</si>
  <si>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</si>
  <si>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</si>
  <si>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</si>
  <si>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</si>
  <si>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</si>
  <si>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</si>
  <si>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</si>
  <si>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</si>
  <si>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</si>
  <si>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</si>
  <si>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</si>
  <si>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</si>
  <si>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</si>
  <si>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</si>
  <si>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</si>
  <si>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</si>
  <si>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</si>
  <si>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</si>
  <si>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</si>
  <si>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</si>
  <si>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</si>
  <si>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</si>
  <si>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</si>
  <si>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</si>
  <si>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</si>
  <si>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</si>
  <si>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</si>
  <si>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</si>
  <si>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</si>
  <si>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</si>
  <si>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</si>
  <si>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</si>
  <si>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</si>
  <si>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</si>
  <si>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</si>
  <si>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</si>
  <si>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</si>
  <si>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</si>
  <si>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</si>
  <si>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</si>
  <si>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</si>
  <si>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</si>
  <si>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</si>
  <si>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</si>
  <si>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</si>
  <si>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</si>
  <si>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</si>
  <si>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</si>
  <si>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</si>
  <si>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</si>
  <si>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</si>
  <si>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</si>
  <si>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</si>
  <si>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</si>
  <si>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</si>
  <si>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</si>
  <si>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</si>
  <si>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</si>
  <si>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</si>
  <si>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</si>
  <si>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</si>
  <si>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</si>
  <si>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</si>
  <si>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</si>
  <si>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</si>
  <si>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</si>
  <si>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</si>
  <si>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</si>
  <si>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</si>
  <si>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</si>
  <si>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</si>
  <si>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</si>
  <si>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</si>
  <si>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</si>
  <si>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</si>
  <si>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</si>
  <si>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</si>
  <si>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</si>
  <si>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</si>
  <si>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</si>
  <si>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</si>
  <si>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</si>
  <si>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</si>
  <si>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</si>
  <si>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</si>
  <si>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</si>
  <si>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</si>
  <si>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</si>
  <si>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</si>
  <si>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</si>
  <si>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</si>
  <si>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</si>
  <si>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</si>
  <si>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</si>
  <si>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</si>
  <si>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</si>
  <si>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</si>
  <si>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</si>
  <si>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</si>
  <si>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</si>
  <si>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</si>
  <si>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</si>
  <si>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</si>
  <si>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</si>
  <si>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</si>
  <si>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</si>
  <si>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</si>
  <si>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</si>
  <si>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</si>
  <si>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</si>
  <si>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</si>
  <si>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</si>
  <si>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</si>
  <si>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</si>
  <si>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</si>
  <si>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</si>
  <si>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</si>
  <si>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</si>
  <si>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</si>
  <si>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</si>
  <si>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</si>
  <si>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</si>
  <si>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</si>
  <si>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</si>
  <si>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</si>
  <si>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</si>
  <si>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</si>
  <si>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</si>
  <si>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</si>
  <si>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</si>
  <si>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</si>
  <si>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</si>
  <si>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</si>
  <si>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</si>
  <si>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</si>
  <si>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</si>
  <si>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</si>
  <si>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</si>
  <si>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</si>
  <si>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</si>
  <si>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</si>
  <si>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</si>
  <si>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</si>
  <si>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</si>
  <si>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</si>
  <si>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</si>
  <si>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</si>
  <si>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</si>
  <si>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</si>
  <si>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</si>
  <si>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</si>
  <si>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</si>
  <si>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</si>
  <si>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</si>
  <si>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</si>
  <si>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</si>
  <si>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</si>
  <si>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</si>
  <si>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</si>
  <si>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</si>
  <si>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</si>
  <si>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</si>
  <si>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</si>
  <si>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</si>
  <si>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</si>
  <si>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</si>
  <si>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</si>
  <si>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</si>
  <si>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</si>
  <si>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</si>
  <si>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</si>
  <si>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</si>
  <si>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</si>
  <si>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</si>
  <si>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</si>
  <si>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</si>
  <si>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</si>
  <si>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</si>
  <si>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</si>
  <si>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</si>
  <si>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</si>
  <si>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</si>
  <si>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</si>
  <si>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</si>
  <si>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</si>
  <si>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</si>
  <si>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</si>
  <si>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</si>
  <si>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</si>
  <si>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</si>
  <si>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</si>
  <si>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</si>
  <si>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</si>
  <si>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</si>
  <si>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</si>
  <si>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</si>
  <si>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</si>
  <si>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</si>
  <si>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</si>
  <si>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</si>
  <si>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</si>
  <si>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</si>
  <si>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</si>
  <si>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</si>
  <si>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</si>
  <si>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</si>
  <si>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</si>
  <si>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</si>
  <si>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</si>
  <si>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</si>
  <si>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</si>
  <si>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</si>
  <si>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</si>
  <si>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</si>
  <si>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</si>
  <si>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</si>
  <si>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</si>
  <si>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</si>
  <si>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</si>
  <si>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</si>
  <si>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</si>
  <si>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</si>
  <si>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</si>
  <si>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</si>
  <si>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</si>
  <si>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</si>
  <si>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</si>
  <si>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</si>
  <si>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</si>
  <si>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</si>
  <si>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</si>
  <si>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</si>
  <si>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</si>
  <si>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</si>
  <si>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</si>
  <si>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</si>
  <si>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</si>
  <si>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</si>
  <si>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</si>
  <si>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</si>
  <si>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</si>
  <si>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</si>
  <si>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</si>
  <si>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</si>
  <si>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</si>
  <si>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</si>
  <si>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</si>
  <si>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</si>
  <si>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</si>
  <si>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</si>
  <si>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</si>
  <si>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</si>
  <si>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</si>
  <si>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</si>
  <si>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</si>
  <si>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</si>
  <si>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</si>
  <si>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</si>
  <si>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</si>
  <si>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</si>
  <si>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</si>
  <si>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</si>
  <si>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</si>
  <si>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</si>
  <si>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</si>
  <si>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</si>
  <si>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</si>
  <si>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</si>
  <si>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</si>
  <si>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</si>
  <si>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</si>
  <si>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</si>
  <si>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</si>
  <si>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</si>
  <si>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</si>
  <si>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</si>
  <si>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</si>
  <si>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</si>
  <si>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</si>
  <si>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</si>
  <si>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</si>
  <si>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</si>
  <si>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</si>
  <si>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</si>
  <si>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</si>
  <si>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</si>
  <si>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</si>
  <si>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</si>
  <si>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</si>
  <si>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</si>
  <si>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</si>
  <si>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</si>
  <si>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</si>
  <si>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</si>
  <si>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</si>
  <si>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</si>
  <si>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</si>
  <si>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</si>
  <si>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</si>
  <si>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</si>
  <si>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</si>
  <si>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</si>
  <si>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</si>
  <si>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</si>
  <si>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</si>
  <si>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</si>
  <si>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</si>
  <si>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</si>
  <si>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</si>
  <si>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</si>
  <si>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</si>
  <si>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</si>
  <si>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</si>
  <si>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</si>
  <si>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</si>
  <si>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</si>
  <si>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</si>
  <si>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</si>
  <si>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</si>
  <si>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</si>
  <si>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</si>
  <si>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</si>
  <si>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</si>
  <si>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</si>
  <si>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</si>
  <si>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</si>
  <si>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</si>
  <si>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</si>
  <si>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</si>
  <si>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</si>
  <si>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</si>
  <si>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</si>
  <si>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</si>
  <si>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</si>
  <si>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</si>
  <si>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</si>
  <si>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</si>
  <si>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</si>
  <si>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</si>
  <si>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</si>
  <si>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</si>
  <si>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</si>
  <si>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</si>
  <si>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</si>
  <si>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</si>
  <si>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</si>
  <si>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</si>
  <si>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</si>
  <si>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</si>
  <si>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</si>
  <si>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</si>
  <si>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</si>
  <si>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</si>
  <si>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</si>
  <si>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</si>
  <si>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</si>
  <si>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</si>
  <si>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</si>
  <si>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</si>
  <si>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</si>
  <si>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</si>
  <si>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</si>
  <si>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</si>
  <si>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</si>
  <si>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</si>
  <si>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</si>
  <si>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</si>
  <si>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</si>
  <si>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</si>
  <si>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</si>
  <si>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</si>
  <si>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</si>
  <si>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</si>
  <si>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</si>
  <si>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</si>
  <si>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</si>
  <si>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</si>
  <si>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</si>
  <si>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</si>
  <si>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</si>
  <si>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</si>
  <si>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</si>
  <si>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</si>
  <si>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</si>
  <si>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</si>
  <si>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</si>
  <si>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</si>
  <si>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</si>
  <si>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</si>
  <si>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</si>
  <si>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</si>
  <si>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</si>
  <si>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</si>
  <si>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</si>
  <si>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</si>
  <si>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</si>
  <si>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</si>
  <si>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</si>
  <si>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</si>
  <si>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</si>
  <si>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</si>
  <si>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</si>
  <si>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</si>
  <si>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</si>
  <si>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</si>
  <si>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</si>
  <si>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</si>
  <si>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</si>
  <si>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</si>
  <si>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</si>
  <si>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</si>
  <si>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</si>
  <si>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</si>
  <si>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</si>
  <si>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</si>
  <si>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</si>
  <si>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</si>
  <si>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</si>
  <si>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</si>
  <si>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</si>
  <si>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</si>
  <si>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</si>
  <si>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</si>
  <si>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</si>
  <si>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</si>
  <si>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</si>
  <si>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</si>
  <si>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</si>
  <si>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</si>
  <si>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</si>
  <si>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</si>
  <si>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</si>
  <si>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</si>
  <si>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</si>
  <si>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</si>
  <si>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</si>
  <si>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</si>
  <si>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</si>
  <si>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</si>
  <si>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</si>
  <si>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</si>
  <si>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</si>
  <si>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</si>
  <si>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</si>
  <si>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</si>
  <si>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</si>
  <si>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</si>
  <si>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</si>
  <si>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</si>
  <si>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</si>
  <si>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</si>
  <si>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</si>
  <si>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</si>
  <si>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</si>
  <si>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</si>
  <si>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</si>
  <si>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</si>
  <si>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</si>
  <si>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</si>
  <si>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</si>
  <si>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</si>
  <si>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</si>
  <si>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</si>
  <si>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</si>
  <si>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</si>
  <si>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</si>
  <si>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</si>
  <si>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</si>
  <si>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</si>
  <si>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</si>
  <si>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</si>
  <si>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</si>
  <si>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</si>
  <si>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</si>
  <si>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</si>
  <si>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</si>
  <si>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</si>
  <si>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</si>
  <si>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</si>
  <si>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</si>
  <si>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</si>
  <si>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</si>
  <si>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</si>
  <si>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</si>
  <si>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</si>
  <si>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</si>
  <si>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</si>
  <si>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</si>
  <si>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</si>
  <si>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</si>
  <si>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</si>
  <si>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</si>
  <si>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</si>
  <si>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</si>
  <si>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</si>
  <si>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</si>
  <si>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</si>
  <si>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</si>
  <si>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</si>
  <si>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</si>
  <si>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</si>
  <si>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</si>
  <si>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</si>
  <si>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</si>
  <si>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</si>
  <si>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</si>
  <si>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</si>
  <si>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</si>
  <si>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</si>
  <si>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</si>
  <si>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</si>
  <si>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</si>
  <si>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</si>
  <si>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</si>
  <si>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</si>
  <si>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</si>
  <si>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</si>
  <si>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</si>
  <si>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</si>
  <si>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</si>
  <si>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</si>
  <si>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</si>
  <si>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</si>
  <si>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</si>
  <si>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</si>
  <si>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</si>
  <si>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</si>
  <si>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</si>
  <si>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</si>
  <si>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</si>
  <si>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</si>
  <si>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</si>
  <si>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</si>
  <si>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</si>
  <si>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</si>
  <si>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</si>
  <si>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</si>
  <si>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</si>
  <si>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</si>
  <si>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</si>
  <si>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</si>
  <si>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</si>
  <si>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</si>
  <si>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</si>
  <si>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</si>
  <si>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</si>
  <si>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</si>
  <si>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</si>
  <si>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</si>
  <si>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</si>
  <si>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</si>
  <si>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</si>
  <si>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</si>
  <si>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</si>
  <si>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</si>
  <si>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</si>
  <si>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</si>
  <si>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</si>
  <si>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</si>
  <si>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</si>
  <si>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</si>
  <si>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</si>
  <si>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</si>
  <si>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</si>
  <si>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</si>
  <si>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</si>
  <si>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</si>
  <si>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</si>
  <si>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</si>
  <si>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</si>
  <si>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</si>
  <si>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</si>
  <si>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</si>
  <si>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</si>
  <si>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</si>
  <si>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</si>
  <si>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</si>
  <si>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</si>
  <si>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</si>
  <si>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</si>
  <si>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</si>
  <si>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</si>
  <si>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</si>
  <si>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</si>
  <si>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</si>
  <si>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</si>
  <si>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</si>
  <si>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</si>
  <si>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</si>
  <si>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</si>
  <si>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</si>
  <si>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</si>
  <si>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</si>
  <si>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</si>
  <si>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</si>
  <si>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</si>
  <si>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</si>
  <si>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</si>
  <si>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</si>
  <si>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</si>
  <si>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</si>
  <si>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</si>
  <si>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</si>
  <si>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</si>
  <si>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</si>
  <si>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</si>
  <si>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</si>
  <si>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</si>
  <si>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</si>
  <si>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</si>
  <si>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</si>
  <si>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</si>
  <si>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</si>
  <si>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</si>
  <si>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</si>
  <si>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</si>
  <si>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</si>
  <si>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</si>
  <si>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</si>
  <si>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</si>
  <si>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</si>
  <si>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</si>
  <si>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</si>
  <si>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</si>
  <si>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</si>
  <si>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</si>
  <si>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</si>
  <si>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</si>
  <si>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</si>
  <si>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</si>
  <si>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</si>
  <si>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</si>
  <si>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</si>
  <si>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</si>
  <si>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</si>
  <si>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</si>
  <si>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</si>
  <si>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</si>
  <si>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</si>
  <si>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</si>
  <si>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</si>
  <si>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</si>
  <si>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</si>
  <si>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</si>
  <si>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</si>
  <si>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</si>
  <si>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</si>
  <si>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</si>
  <si>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</si>
  <si>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</si>
  <si>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</si>
  <si>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</si>
  <si>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</si>
  <si>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</si>
  <si>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</si>
  <si>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</si>
  <si>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</si>
  <si>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</si>
  <si>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</si>
  <si>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</si>
  <si>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</si>
  <si>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</si>
  <si>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</si>
  <si>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</si>
  <si>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</si>
  <si>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</si>
  <si>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</si>
  <si>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</si>
  <si>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</si>
  <si>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</si>
  <si>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</si>
  <si>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</si>
  <si>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</si>
  <si>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</si>
  <si>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</si>
  <si>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</si>
  <si>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</si>
  <si>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</si>
  <si>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</si>
  <si>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</si>
  <si>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</si>
  <si>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</si>
  <si>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</si>
  <si>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</si>
  <si>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</si>
  <si>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</si>
  <si>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</si>
  <si>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</si>
  <si>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</si>
  <si>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</si>
  <si>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</si>
  <si>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</si>
  <si>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</si>
  <si>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</si>
  <si>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</si>
  <si>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</si>
  <si>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</si>
  <si>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</si>
  <si>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</si>
  <si>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</si>
  <si>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</si>
  <si>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</si>
  <si>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</si>
  <si>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</si>
  <si>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</si>
  <si>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</si>
  <si>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</si>
  <si>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</si>
  <si>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</si>
  <si>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</si>
  <si>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</si>
  <si>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</si>
  <si>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</si>
  <si>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</si>
  <si>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</si>
  <si>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</si>
  <si>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</si>
  <si>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</si>
  <si>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</si>
  <si>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</si>
  <si>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</si>
  <si>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</si>
  <si>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</si>
  <si>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</si>
  <si>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</si>
  <si>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</si>
  <si>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</si>
  <si>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</si>
  <si>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</si>
  <si>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</si>
  <si>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</si>
  <si>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</si>
  <si>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</si>
  <si>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</si>
  <si>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</si>
  <si>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</si>
  <si>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</si>
  <si>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</si>
  <si>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</si>
  <si>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</si>
  <si>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</si>
  <si>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</si>
  <si>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</si>
  <si>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</si>
  <si>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</si>
  <si>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</si>
  <si>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</si>
  <si>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</si>
  <si>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</si>
  <si>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</si>
  <si>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</si>
  <si>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</si>
  <si>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</si>
  <si>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</si>
  <si>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</si>
  <si>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</si>
  <si>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</si>
  <si>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</si>
  <si>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</si>
  <si>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</si>
  <si>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</si>
  <si>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</si>
  <si>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</si>
  <si>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</si>
  <si>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</si>
  <si>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</si>
  <si>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</si>
  <si>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</si>
  <si>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</si>
  <si>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</si>
  <si>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</si>
  <si>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</si>
  <si>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</si>
  <si>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</si>
  <si>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</si>
  <si>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</si>
  <si>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</si>
  <si>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</si>
  <si>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</si>
  <si>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</si>
  <si>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</si>
  <si>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</si>
  <si>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</si>
  <si>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</si>
  <si>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</si>
  <si>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</si>
  <si>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</si>
  <si>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</si>
  <si>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</si>
  <si>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</si>
  <si>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</si>
  <si>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</si>
  <si>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</si>
  <si>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</si>
  <si>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</si>
  <si>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</si>
  <si>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</si>
  <si>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</si>
  <si>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</si>
  <si>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</si>
  <si>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</si>
  <si>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</si>
  <si>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</si>
  <si>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</si>
  <si>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</si>
  <si>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</si>
  <si>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</si>
  <si>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</si>
  <si>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</si>
  <si>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</si>
  <si>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</si>
  <si>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</si>
  <si>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</si>
  <si>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</si>
  <si>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</si>
  <si>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</si>
  <si>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</si>
  <si>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</si>
  <si>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</si>
  <si>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</si>
  <si>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</si>
  <si>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</si>
  <si>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</si>
  <si>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</si>
  <si>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</si>
  <si>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</si>
  <si>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</si>
  <si>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</si>
  <si>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</si>
  <si>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</si>
  <si>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</si>
  <si>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</si>
  <si>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</si>
  <si>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</si>
  <si>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</si>
  <si>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</si>
  <si>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</si>
  <si>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</si>
  <si>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</si>
  <si>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</si>
  <si>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</si>
  <si>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</si>
  <si>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</si>
  <si>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</si>
  <si>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</si>
  <si>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</si>
  <si>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</si>
  <si>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</si>
  <si>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</si>
  <si>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</si>
  <si>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</si>
  <si>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</si>
  <si>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</si>
  <si>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</si>
  <si>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</si>
  <si>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</si>
  <si>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</si>
  <si>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</si>
  <si>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</si>
  <si>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</si>
  <si>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</si>
  <si>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</si>
  <si>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</si>
  <si>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</si>
  <si>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</si>
  <si>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</si>
  <si>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</si>
  <si>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</si>
  <si>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</si>
  <si>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</si>
  <si>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</si>
  <si>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</si>
  <si>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</si>
  <si>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</si>
  <si>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</si>
  <si>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</si>
  <si>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</si>
  <si>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</si>
  <si>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</si>
  <si>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</si>
  <si>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</si>
  <si>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</si>
  <si>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</si>
  <si>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</si>
  <si>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</si>
  <si>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</si>
  <si>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</si>
  <si>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</si>
  <si>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</si>
  <si>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</si>
  <si>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</si>
  <si>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</si>
  <si>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</si>
  <si>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</si>
  <si>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</si>
  <si>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</si>
  <si>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</si>
  <si>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</si>
  <si>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</si>
  <si>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</si>
  <si>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</si>
  <si>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</si>
  <si>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</si>
  <si>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</si>
  <si>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</si>
  <si>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</si>
  <si>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</si>
  <si>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</si>
  <si>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</si>
  <si>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</si>
  <si>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</si>
  <si>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</si>
  <si>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</si>
  <si>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</si>
  <si>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</si>
  <si>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</si>
  <si>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</si>
  <si>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</si>
  <si>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 xml:space="preserve">Brioso Luciano, Cristino </t>
  </si>
  <si>
    <t>ReservaC Norte</t>
  </si>
  <si>
    <t>GAVETA DE DEPOSITO LLENA</t>
  </si>
  <si>
    <t>Solucionado</t>
  </si>
  <si>
    <t>2 Gavetas Vacías + 1 Fallando</t>
  </si>
  <si>
    <t>DRBR495</t>
  </si>
  <si>
    <t>DRBR614</t>
  </si>
  <si>
    <t xml:space="preserve">SI </t>
  </si>
  <si>
    <t>Gaveta de Depósito Llena</t>
  </si>
  <si>
    <t xml:space="preserve">Gil Carrera, Santiago </t>
  </si>
  <si>
    <t>SIN ACTIVIDAD DE RETIRO</t>
  </si>
  <si>
    <t>GAVETA DE RECHAZO LLENA</t>
  </si>
  <si>
    <t xml:space="preserve">SIN EFECTIVO </t>
  </si>
  <si>
    <t>Hold</t>
  </si>
  <si>
    <t>06 Abril de 2021</t>
  </si>
  <si>
    <t>Abastecido</t>
  </si>
  <si>
    <t>335842737 </t>
  </si>
  <si>
    <t>Lector</t>
  </si>
  <si>
    <t>Closed</t>
  </si>
  <si>
    <t>Gonzalez Ceballos, Dionisio</t>
  </si>
  <si>
    <t>335843005</t>
  </si>
  <si>
    <t>335842990</t>
  </si>
  <si>
    <t>335842973</t>
  </si>
  <si>
    <t>335842955</t>
  </si>
  <si>
    <t>335842860</t>
  </si>
  <si>
    <t>335842849</t>
  </si>
  <si>
    <t>335842846</t>
  </si>
  <si>
    <t>335843065</t>
  </si>
  <si>
    <t>335843031</t>
  </si>
  <si>
    <t>335843025</t>
  </si>
  <si>
    <t>335843023</t>
  </si>
  <si>
    <t>335843019</t>
  </si>
  <si>
    <t>335843014</t>
  </si>
  <si>
    <t>335842376</t>
  </si>
  <si>
    <t>335841481</t>
  </si>
  <si>
    <t>335840905</t>
  </si>
  <si>
    <t>En Servicio</t>
  </si>
  <si>
    <t>Ballast, Carlos Alexis</t>
  </si>
  <si>
    <t>Envio de Carga</t>
  </si>
  <si>
    <t>ERROR EN EL DISPOSITIVO</t>
  </si>
  <si>
    <t>Reinicio por ATMCentre</t>
  </si>
  <si>
    <t>335843160</t>
  </si>
  <si>
    <t>335843151</t>
  </si>
  <si>
    <t>335843150</t>
  </si>
  <si>
    <t>335843111</t>
  </si>
  <si>
    <t>335843044</t>
  </si>
  <si>
    <t>Moreta, Christian Aury</t>
  </si>
  <si>
    <t>335843378</t>
  </si>
  <si>
    <t>335843361</t>
  </si>
  <si>
    <t>335843330</t>
  </si>
  <si>
    <t>335843311</t>
  </si>
  <si>
    <t>335843292</t>
  </si>
  <si>
    <t>335843284</t>
  </si>
  <si>
    <t>335843279</t>
  </si>
  <si>
    <t>335843212</t>
  </si>
  <si>
    <t>335843208</t>
  </si>
  <si>
    <t>Gil Carrera, Santiago</t>
  </si>
  <si>
    <t>PRINTER ERROR</t>
  </si>
  <si>
    <t>335843572</t>
  </si>
  <si>
    <t>335843568</t>
  </si>
  <si>
    <t>335843564</t>
  </si>
  <si>
    <t>335843515</t>
  </si>
  <si>
    <t>335843509</t>
  </si>
  <si>
    <t>335843501</t>
  </si>
  <si>
    <t>335843464</t>
  </si>
  <si>
    <t>GAVETA DE DEPOSITOS LLENA</t>
  </si>
  <si>
    <t>Peguero Solano, Victor Manuel</t>
  </si>
  <si>
    <t>335843692</t>
  </si>
  <si>
    <t>335843668</t>
  </si>
  <si>
    <t>335843666</t>
  </si>
  <si>
    <t>335843661</t>
  </si>
  <si>
    <t>335843658</t>
  </si>
  <si>
    <t>335843674</t>
  </si>
  <si>
    <t>335843673</t>
  </si>
  <si>
    <t>335843503</t>
  </si>
  <si>
    <t>335843499</t>
  </si>
  <si>
    <t>335843494</t>
  </si>
  <si>
    <t>335843473</t>
  </si>
  <si>
    <t>LECTOR, REINICIO EXITOSO</t>
  </si>
  <si>
    <t>335843794</t>
  </si>
  <si>
    <t>335843792</t>
  </si>
  <si>
    <t>335843774</t>
  </si>
  <si>
    <t>CLOSED</t>
  </si>
  <si>
    <t>W</t>
  </si>
  <si>
    <t>335844108</t>
  </si>
  <si>
    <t>335844096</t>
  </si>
  <si>
    <t>335844095</t>
  </si>
  <si>
    <t>335844092</t>
  </si>
  <si>
    <t>335844086</t>
  </si>
  <si>
    <t>335844082</t>
  </si>
  <si>
    <t>335844079</t>
  </si>
  <si>
    <t>335844076</t>
  </si>
  <si>
    <t>335844075</t>
  </si>
  <si>
    <t>335844032</t>
  </si>
  <si>
    <t>335844003</t>
  </si>
  <si>
    <t>335843999</t>
  </si>
  <si>
    <t>335843984</t>
  </si>
  <si>
    <t>335843973</t>
  </si>
  <si>
    <t>335843965</t>
  </si>
  <si>
    <t>335843962</t>
  </si>
  <si>
    <t>335843959</t>
  </si>
  <si>
    <t>335843915</t>
  </si>
  <si>
    <t>335843909</t>
  </si>
  <si>
    <t>335843881</t>
  </si>
  <si>
    <t>335843879</t>
  </si>
  <si>
    <t>335843860</t>
  </si>
  <si>
    <t>FALLA NO CONFIRMNADA</t>
  </si>
  <si>
    <t>FALLA NO CONFIRAMADA</t>
  </si>
  <si>
    <t>Morales Payano, Wilfredy Leandro</t>
  </si>
  <si>
    <t>335844066</t>
  </si>
  <si>
    <t>335844064</t>
  </si>
  <si>
    <t>335844061</t>
  </si>
  <si>
    <t>335844058</t>
  </si>
  <si>
    <t>335844056</t>
  </si>
  <si>
    <t>335844053</t>
  </si>
  <si>
    <t>335843960</t>
  </si>
  <si>
    <t>Cuevas Peralta, Ivan Hanell</t>
  </si>
  <si>
    <t>CARGA EXITOSA</t>
  </si>
  <si>
    <t>REINICIO EXITOSO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</si>
</sst>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theme="4" tint="-0.249977111117893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3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19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11" fillId="5" borderId="53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9" fillId="41" borderId="65" xfId="509" applyBorder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0" fillId="0" borderId="0" xfId="0"/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9" fillId="49" borderId="66" xfId="0" applyFont="1" applyFill="1" applyBorder="1" applyAlignment="1">
      <alignment horizontal="center" vertical="center" wrapText="1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22" fontId="7" fillId="0" borderId="66" xfId="0" applyNumberFormat="1" applyFont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40" fillId="43" borderId="41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/>
    </xf>
    <xf numFmtId="0" fontId="30" fillId="4" borderId="66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41" xfId="0" applyNumberFormat="1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50" fillId="5" borderId="66" xfId="0" applyFont="1" applyFill="1" applyBorder="1" applyAlignment="1">
      <alignment horizontal="center" vertical="center" wrapText="1"/>
    </xf>
    <xf numFmtId="22" fontId="51" fillId="5" borderId="57" xfId="0" applyNumberFormat="1" applyFont="1" applyFill="1" applyBorder="1" applyAlignment="1">
      <alignment horizontal="center" vertical="center"/>
    </xf>
    <xf numFmtId="0" fontId="51" fillId="5" borderId="57" xfId="0" applyFont="1" applyFill="1" applyBorder="1" applyAlignment="1">
      <alignment horizontal="center" vertical="center"/>
    </xf>
    <xf numFmtId="0" fontId="0" fillId="0" borderId="0" xfId="0"/>
    <xf numFmtId="0" fontId="33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7" fillId="5" borderId="66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/>
    </xf>
    <xf numFmtId="22" fontId="51" fillId="5" borderId="66" xfId="0" applyNumberFormat="1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3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48"/>
      <tableStyleElement type="headerRow" dxfId="147"/>
      <tableStyleElement type="totalRow" dxfId="146"/>
      <tableStyleElement type="firstColumn" dxfId="145"/>
      <tableStyleElement type="lastColumn" dxfId="144"/>
      <tableStyleElement type="firstRowStripe" dxfId="143"/>
      <tableStyleElement type="firstColumnStripe" dxfId="14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howDetailWithPersid(%22cnt:4469676F6E7A616C657A000000000000%22)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4469676F6E7A616C657A000000000000%22)" TargetMode="External"/><Relationship Id="rId12" Type="http://schemas.openxmlformats.org/officeDocument/2006/relationships/hyperlink" Target="javascript:showDetailWithPersid(%22cnt:4469676F6E7A616C657A000000000000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javascript:showDetailWithPersid(%22cnt:207305F90D706C4AAB780F8DF8536194%22)" TargetMode="External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javascript:showDetailWithPersid(%22cnt:5347696C000000000000000000000000%22)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javascript:showDetailWithPersid(%22cnt:4469676F6E7A616C657A000000000000%22)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86"/>
  <sheetViews>
    <sheetView tabSelected="1" topLeftCell="G1" zoomScale="80" zoomScaleNormal="80" workbookViewId="0">
      <pane ySplit="4" topLeftCell="A5" activePane="bottomLeft" state="frozen"/>
      <selection pane="bottomLeft" activeCell="M12" sqref="M12"/>
    </sheetView>
  </sheetViews>
  <sheetFormatPr baseColWidth="10" defaultColWidth="27.5703125" defaultRowHeight="15" x14ac:dyDescent="0.25"/>
  <cols>
    <col min="1" max="1" width="25.7109375" style="92" bestFit="1" customWidth="1"/>
    <col min="2" max="2" width="20.7109375" style="87" bestFit="1" customWidth="1"/>
    <col min="3" max="3" width="16.28515625" style="47" bestFit="1" customWidth="1"/>
    <col min="4" max="4" width="29.42578125" style="92" bestFit="1" customWidth="1"/>
    <col min="5" max="5" width="12.7109375" style="86" bestFit="1" customWidth="1"/>
    <col min="6" max="6" width="11.5703125" style="48" bestFit="1" customWidth="1"/>
    <col min="7" max="7" width="53.7109375" style="48" bestFit="1" customWidth="1"/>
    <col min="8" max="11" width="7" style="48" bestFit="1" customWidth="1"/>
    <col min="12" max="12" width="49.85546875" style="48" bestFit="1" customWidth="1"/>
    <col min="13" max="13" width="19.85546875" style="92" bestFit="1" customWidth="1"/>
    <col min="14" max="14" width="18" style="92" hidden="1" customWidth="1"/>
    <col min="15" max="15" width="42.42578125" style="92" hidden="1" customWidth="1"/>
    <col min="16" max="16" width="27.42578125" style="94" bestFit="1" customWidth="1"/>
    <col min="17" max="17" width="49.85546875" style="79" bestFit="1" customWidth="1"/>
    <col min="18" max="16384" width="27.5703125" style="45"/>
  </cols>
  <sheetData>
    <row r="1" spans="1:18" ht="18" x14ac:dyDescent="0.25">
      <c r="A1" s="160" t="s">
        <v>2161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</row>
    <row r="2" spans="1:18" ht="18" x14ac:dyDescent="0.25">
      <c r="A2" s="159" t="s">
        <v>2158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</row>
    <row r="3" spans="1:18" ht="18.75" thickBot="1" x14ac:dyDescent="0.3">
      <c r="A3" s="161" t="s">
        <v>2519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92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8" t="s">
        <v>18</v>
      </c>
      <c r="F4" s="75"/>
      <c r="G4" s="75"/>
      <c r="H4" s="75"/>
      <c r="I4" s="75"/>
      <c r="J4" s="75"/>
      <c r="K4" s="75"/>
      <c r="L4" s="46" t="s">
        <v>2414</v>
      </c>
      <c r="M4" s="49" t="s">
        <v>14</v>
      </c>
      <c r="N4" s="49" t="s">
        <v>2429</v>
      </c>
      <c r="O4" s="73" t="s">
        <v>2471</v>
      </c>
      <c r="P4" s="73" t="s">
        <v>2495</v>
      </c>
      <c r="Q4" s="73" t="s">
        <v>2453</v>
      </c>
    </row>
    <row r="5" spans="1:18" s="109" customFormat="1" ht="18" x14ac:dyDescent="0.25">
      <c r="A5" s="97" t="str">
        <f>VLOOKUP(E5,'LISTADO ATM'!$A$2:$C$901,3,0)</f>
        <v>ESTE</v>
      </c>
      <c r="B5" s="104" t="s">
        <v>2537</v>
      </c>
      <c r="C5" s="100">
        <v>44292.398784722223</v>
      </c>
      <c r="D5" s="97" t="s">
        <v>2493</v>
      </c>
      <c r="E5" s="110">
        <v>630</v>
      </c>
      <c r="F5" s="105" t="str">
        <f>VLOOKUP(E5,VIP!$A$2:$O12467,2,0)</f>
        <v>DRBR112</v>
      </c>
      <c r="G5" s="105" t="str">
        <f>VLOOKUP(E5,'LISTADO ATM'!$A$2:$B$900,2,0)</f>
        <v xml:space="preserve">ATM Oficina Plaza Zaglul (SPM) </v>
      </c>
      <c r="H5" s="105" t="str">
        <f>VLOOKUP(E5,VIP!$A$2:$O17388,7,FALSE)</f>
        <v>Si</v>
      </c>
      <c r="I5" s="105" t="str">
        <f>VLOOKUP(E5,VIP!$A$2:$O9353,8,FALSE)</f>
        <v>Si</v>
      </c>
      <c r="J5" s="105" t="str">
        <f>VLOOKUP(E5,VIP!$A$2:$O9303,8,FALSE)</f>
        <v>Si</v>
      </c>
      <c r="K5" s="105" t="str">
        <f>VLOOKUP(E5,VIP!$A$2:$O12877,6,0)</f>
        <v>NO</v>
      </c>
      <c r="L5" s="98" t="s">
        <v>2477</v>
      </c>
      <c r="M5" s="148" t="s">
        <v>2541</v>
      </c>
      <c r="N5" s="148" t="s">
        <v>2523</v>
      </c>
      <c r="O5" s="111" t="s">
        <v>2542</v>
      </c>
      <c r="P5" s="95" t="s">
        <v>2543</v>
      </c>
      <c r="Q5" s="147">
        <v>44292.379293981481</v>
      </c>
    </row>
    <row r="6" spans="1:18" s="109" customFormat="1" ht="18" x14ac:dyDescent="0.25">
      <c r="A6" s="97" t="str">
        <f>VLOOKUP(E6,'LISTADO ATM'!$A$2:$C$901,3,0)</f>
        <v>DISTRITO NACIONAL</v>
      </c>
      <c r="B6" s="104" t="s">
        <v>2536</v>
      </c>
      <c r="C6" s="100">
        <v>44292.399375000001</v>
      </c>
      <c r="D6" s="97" t="s">
        <v>2493</v>
      </c>
      <c r="E6" s="110">
        <v>410</v>
      </c>
      <c r="F6" s="105" t="str">
        <f>VLOOKUP(E6,VIP!$A$2:$O12466,2,0)</f>
        <v>DRBR410</v>
      </c>
      <c r="G6" s="105" t="str">
        <f>VLOOKUP(E6,'LISTADO ATM'!$A$2:$B$900,2,0)</f>
        <v xml:space="preserve">ATM Oficina Las Palmas de Herrera II </v>
      </c>
      <c r="H6" s="105" t="str">
        <f>VLOOKUP(E6,VIP!$A$2:$O17387,7,FALSE)</f>
        <v>Si</v>
      </c>
      <c r="I6" s="105" t="str">
        <f>VLOOKUP(E6,VIP!$A$2:$O9352,8,FALSE)</f>
        <v>Si</v>
      </c>
      <c r="J6" s="105" t="str">
        <f>VLOOKUP(E6,VIP!$A$2:$O9302,8,FALSE)</f>
        <v>Si</v>
      </c>
      <c r="K6" s="105" t="str">
        <f>VLOOKUP(E6,VIP!$A$2:$O12876,6,0)</f>
        <v>NO</v>
      </c>
      <c r="L6" s="98" t="s">
        <v>2477</v>
      </c>
      <c r="M6" s="148" t="s">
        <v>2541</v>
      </c>
      <c r="N6" s="148" t="s">
        <v>2523</v>
      </c>
      <c r="O6" s="111" t="s">
        <v>2542</v>
      </c>
      <c r="P6" s="95" t="s">
        <v>2543</v>
      </c>
      <c r="Q6" s="147">
        <v>44292.379293981481</v>
      </c>
    </row>
    <row r="7" spans="1:18" s="109" customFormat="1" ht="18" x14ac:dyDescent="0.25">
      <c r="A7" s="97" t="str">
        <f>VLOOKUP(E7,'LISTADO ATM'!$A$2:$C$901,3,0)</f>
        <v>DISTRITO NACIONAL</v>
      </c>
      <c r="B7" s="104" t="s">
        <v>2535</v>
      </c>
      <c r="C7" s="100">
        <v>44292.401018518518</v>
      </c>
      <c r="D7" s="97" t="s">
        <v>2493</v>
      </c>
      <c r="E7" s="110">
        <v>554</v>
      </c>
      <c r="F7" s="105" t="str">
        <f>VLOOKUP(E7,VIP!$A$2:$O12465,2,0)</f>
        <v>DRBR011</v>
      </c>
      <c r="G7" s="105" t="str">
        <f>VLOOKUP(E7,'LISTADO ATM'!$A$2:$B$900,2,0)</f>
        <v xml:space="preserve">ATM Oficina Isabel La Católica I </v>
      </c>
      <c r="H7" s="105" t="str">
        <f>VLOOKUP(E7,VIP!$A$2:$O17386,7,FALSE)</f>
        <v>Si</v>
      </c>
      <c r="I7" s="105" t="str">
        <f>VLOOKUP(E7,VIP!$A$2:$O9351,8,FALSE)</f>
        <v>Si</v>
      </c>
      <c r="J7" s="105" t="str">
        <f>VLOOKUP(E7,VIP!$A$2:$O9301,8,FALSE)</f>
        <v>Si</v>
      </c>
      <c r="K7" s="105" t="str">
        <f>VLOOKUP(E7,VIP!$A$2:$O12875,6,0)</f>
        <v>NO</v>
      </c>
      <c r="L7" s="98" t="s">
        <v>2477</v>
      </c>
      <c r="M7" s="148" t="s">
        <v>2541</v>
      </c>
      <c r="N7" s="148" t="s">
        <v>2523</v>
      </c>
      <c r="O7" s="111" t="s">
        <v>2542</v>
      </c>
      <c r="P7" s="95" t="s">
        <v>2543</v>
      </c>
      <c r="Q7" s="147">
        <v>44292.379293981481</v>
      </c>
    </row>
    <row r="8" spans="1:18" s="109" customFormat="1" ht="18" x14ac:dyDescent="0.25">
      <c r="A8" s="97" t="str">
        <f>VLOOKUP(E8,'LISTADO ATM'!$A$2:$C$901,3,0)</f>
        <v>NORTE</v>
      </c>
      <c r="B8" s="104" t="s">
        <v>2534</v>
      </c>
      <c r="C8" s="100">
        <v>44292.401539351849</v>
      </c>
      <c r="D8" s="97" t="s">
        <v>2493</v>
      </c>
      <c r="E8" s="110">
        <v>511</v>
      </c>
      <c r="F8" s="105" t="str">
        <f>VLOOKUP(E8,VIP!$A$2:$O12464,2,0)</f>
        <v>DRBR511</v>
      </c>
      <c r="G8" s="105" t="str">
        <f>VLOOKUP(E8,'LISTADO ATM'!$A$2:$B$900,2,0)</f>
        <v xml:space="preserve">ATM UNP Río San Juan (Nagua) </v>
      </c>
      <c r="H8" s="105" t="str">
        <f>VLOOKUP(E8,VIP!$A$2:$O17385,7,FALSE)</f>
        <v>Si</v>
      </c>
      <c r="I8" s="105" t="str">
        <f>VLOOKUP(E8,VIP!$A$2:$O9350,8,FALSE)</f>
        <v>Si</v>
      </c>
      <c r="J8" s="105" t="str">
        <f>VLOOKUP(E8,VIP!$A$2:$O9300,8,FALSE)</f>
        <v>Si</v>
      </c>
      <c r="K8" s="105" t="str">
        <f>VLOOKUP(E8,VIP!$A$2:$O12874,6,0)</f>
        <v>NO</v>
      </c>
      <c r="L8" s="98" t="s">
        <v>2477</v>
      </c>
      <c r="M8" s="148" t="s">
        <v>2541</v>
      </c>
      <c r="N8" s="148" t="s">
        <v>2523</v>
      </c>
      <c r="O8" s="111" t="s">
        <v>2542</v>
      </c>
      <c r="P8" s="95" t="s">
        <v>2543</v>
      </c>
      <c r="Q8" s="147">
        <v>44292.379293981481</v>
      </c>
    </row>
    <row r="9" spans="1:18" s="109" customFormat="1" ht="18" x14ac:dyDescent="0.25">
      <c r="A9" s="97" t="str">
        <f>VLOOKUP(E9,'LISTADO ATM'!$A$2:$C$901,3,0)</f>
        <v>DISTRITO NACIONAL</v>
      </c>
      <c r="B9" s="104" t="s">
        <v>2533</v>
      </c>
      <c r="C9" s="100">
        <v>44292.402037037034</v>
      </c>
      <c r="D9" s="97" t="s">
        <v>2493</v>
      </c>
      <c r="E9" s="110">
        <v>194</v>
      </c>
      <c r="F9" s="105" t="str">
        <f>VLOOKUP(E9,VIP!$A$2:$O12463,2,0)</f>
        <v>DRBR194</v>
      </c>
      <c r="G9" s="105" t="str">
        <f>VLOOKUP(E9,'LISTADO ATM'!$A$2:$B$900,2,0)</f>
        <v xml:space="preserve">ATM UNP Pantoja </v>
      </c>
      <c r="H9" s="105" t="str">
        <f>VLOOKUP(E9,VIP!$A$2:$O17384,7,FALSE)</f>
        <v>Si</v>
      </c>
      <c r="I9" s="105" t="str">
        <f>VLOOKUP(E9,VIP!$A$2:$O9349,8,FALSE)</f>
        <v>No</v>
      </c>
      <c r="J9" s="105" t="str">
        <f>VLOOKUP(E9,VIP!$A$2:$O9299,8,FALSE)</f>
        <v>No</v>
      </c>
      <c r="K9" s="105" t="str">
        <f>VLOOKUP(E9,VIP!$A$2:$O12873,6,0)</f>
        <v>NO</v>
      </c>
      <c r="L9" s="98" t="s">
        <v>2477</v>
      </c>
      <c r="M9" s="148" t="s">
        <v>2541</v>
      </c>
      <c r="N9" s="148" t="s">
        <v>2523</v>
      </c>
      <c r="O9" s="111" t="s">
        <v>2542</v>
      </c>
      <c r="P9" s="95" t="s">
        <v>2543</v>
      </c>
      <c r="Q9" s="147">
        <v>44292.379293981481</v>
      </c>
    </row>
    <row r="10" spans="1:18" s="109" customFormat="1" ht="18" x14ac:dyDescent="0.25">
      <c r="A10" s="97" t="str">
        <f>VLOOKUP(E10,'LISTADO ATM'!$A$2:$C$901,3,0)</f>
        <v>DISTRITO NACIONAL</v>
      </c>
      <c r="B10" s="104" t="s">
        <v>2532</v>
      </c>
      <c r="C10" s="100">
        <v>44292.408043981479</v>
      </c>
      <c r="D10" s="97" t="s">
        <v>2493</v>
      </c>
      <c r="E10" s="110">
        <v>414</v>
      </c>
      <c r="F10" s="105" t="str">
        <f>VLOOKUP(E10,VIP!$A$2:$O12462,2,0)</f>
        <v>DRBR414</v>
      </c>
      <c r="G10" s="105" t="str">
        <f>VLOOKUP(E10,'LISTADO ATM'!$A$2:$B$900,2,0)</f>
        <v>ATM Villa Francisca II</v>
      </c>
      <c r="H10" s="105" t="str">
        <f>VLOOKUP(E10,VIP!$A$2:$O17383,7,FALSE)</f>
        <v>Si</v>
      </c>
      <c r="I10" s="105" t="str">
        <f>VLOOKUP(E10,VIP!$A$2:$O9348,8,FALSE)</f>
        <v>Si</v>
      </c>
      <c r="J10" s="105" t="str">
        <f>VLOOKUP(E10,VIP!$A$2:$O9298,8,FALSE)</f>
        <v>Si</v>
      </c>
      <c r="K10" s="105" t="str">
        <f>VLOOKUP(E10,VIP!$A$2:$O12872,6,0)</f>
        <v>SI</v>
      </c>
      <c r="L10" s="98" t="s">
        <v>2477</v>
      </c>
      <c r="M10" s="148" t="s">
        <v>2541</v>
      </c>
      <c r="N10" s="148" t="s">
        <v>2523</v>
      </c>
      <c r="O10" s="111" t="s">
        <v>2542</v>
      </c>
      <c r="P10" s="95" t="s">
        <v>2543</v>
      </c>
      <c r="Q10" s="147">
        <v>44292.379293981481</v>
      </c>
    </row>
    <row r="11" spans="1:18" s="109" customFormat="1" ht="18" x14ac:dyDescent="0.25">
      <c r="A11" s="97" t="str">
        <f>VLOOKUP(E11,'LISTADO ATM'!$A$2:$C$901,3,0)</f>
        <v>NORTE</v>
      </c>
      <c r="B11" s="104">
        <v>335843201</v>
      </c>
      <c r="C11" s="100">
        <v>44292.447222222225</v>
      </c>
      <c r="D11" s="97" t="s">
        <v>2493</v>
      </c>
      <c r="E11" s="110">
        <v>395</v>
      </c>
      <c r="F11" s="105" t="str">
        <f>VLOOKUP(E11,VIP!$A$2:$O12466,2,0)</f>
        <v>DRBR395</v>
      </c>
      <c r="G11" s="105" t="str">
        <f>VLOOKUP(E11,'LISTADO ATM'!$A$2:$B$900,2,0)</f>
        <v xml:space="preserve">ATM UNP Sabana Iglesia </v>
      </c>
      <c r="H11" s="105" t="str">
        <f>VLOOKUP(E11,VIP!$A$2:$O17387,7,FALSE)</f>
        <v>Si</v>
      </c>
      <c r="I11" s="105" t="str">
        <f>VLOOKUP(E11,VIP!$A$2:$O9352,8,FALSE)</f>
        <v>Si</v>
      </c>
      <c r="J11" s="105" t="str">
        <f>VLOOKUP(E11,VIP!$A$2:$O9302,8,FALSE)</f>
        <v>Si</v>
      </c>
      <c r="K11" s="105" t="str">
        <f>VLOOKUP(E11,VIP!$A$2:$O12876,6,0)</f>
        <v>NO</v>
      </c>
      <c r="L11" s="98" t="s">
        <v>2437</v>
      </c>
      <c r="M11" s="148" t="s">
        <v>2541</v>
      </c>
      <c r="N11" s="148" t="s">
        <v>2523</v>
      </c>
      <c r="O11" s="111" t="s">
        <v>2551</v>
      </c>
      <c r="P11" s="95" t="s">
        <v>2543</v>
      </c>
      <c r="Q11" s="147">
        <v>44292.4375</v>
      </c>
    </row>
    <row r="12" spans="1:18" s="109" customFormat="1" ht="18" x14ac:dyDescent="0.25">
      <c r="A12" s="97" t="str">
        <f>VLOOKUP(E12,'LISTADO ATM'!$A$2:$C$901,3,0)</f>
        <v>DISTRITO NACIONAL</v>
      </c>
      <c r="B12" s="104">
        <v>335843203</v>
      </c>
      <c r="C12" s="100">
        <v>44292.448611111111</v>
      </c>
      <c r="D12" s="97" t="s">
        <v>2493</v>
      </c>
      <c r="E12" s="110">
        <v>547</v>
      </c>
      <c r="F12" s="105" t="str">
        <f>VLOOKUP(E12,VIP!$A$2:$O12465,2,0)</f>
        <v>DRBR16B</v>
      </c>
      <c r="G12" s="105" t="str">
        <f>VLOOKUP(E12,'LISTADO ATM'!$A$2:$B$900,2,0)</f>
        <v xml:space="preserve">ATM Plaza Lama Herrera </v>
      </c>
      <c r="H12" s="105" t="str">
        <f>VLOOKUP(E12,VIP!$A$2:$O17386,7,FALSE)</f>
        <v>Si</v>
      </c>
      <c r="I12" s="105" t="str">
        <f>VLOOKUP(E12,VIP!$A$2:$O9351,8,FALSE)</f>
        <v>Si</v>
      </c>
      <c r="J12" s="105" t="str">
        <f>VLOOKUP(E12,VIP!$A$2:$O9301,8,FALSE)</f>
        <v>Si</v>
      </c>
      <c r="K12" s="105" t="str">
        <f>VLOOKUP(E12,VIP!$A$2:$O12875,6,0)</f>
        <v>NO</v>
      </c>
      <c r="L12" s="98" t="s">
        <v>2437</v>
      </c>
      <c r="M12" s="148" t="s">
        <v>2541</v>
      </c>
      <c r="N12" s="148" t="s">
        <v>2523</v>
      </c>
      <c r="O12" s="111" t="s">
        <v>2551</v>
      </c>
      <c r="P12" s="95" t="s">
        <v>2543</v>
      </c>
      <c r="Q12" s="147">
        <v>44292.4375</v>
      </c>
    </row>
    <row r="13" spans="1:18" s="109" customFormat="1" ht="18" x14ac:dyDescent="0.25">
      <c r="A13" s="97" t="str">
        <f>VLOOKUP(E13,'LISTADO ATM'!$A$2:$C$901,3,0)</f>
        <v>DISTRITO NACIONAL</v>
      </c>
      <c r="B13" s="104" t="s">
        <v>2582</v>
      </c>
      <c r="C13" s="100">
        <v>44292.506747685184</v>
      </c>
      <c r="D13" s="97" t="s">
        <v>2493</v>
      </c>
      <c r="E13" s="110">
        <v>272</v>
      </c>
      <c r="F13" s="105" t="str">
        <f>VLOOKUP(E13,VIP!$A$2:$O12479,2,0)</f>
        <v>DRBR272</v>
      </c>
      <c r="G13" s="105" t="str">
        <f>VLOOKUP(E13,'LISTADO ATM'!$A$2:$B$900,2,0)</f>
        <v xml:space="preserve">ATM Cámara de Diputados </v>
      </c>
      <c r="H13" s="105" t="str">
        <f>VLOOKUP(E13,VIP!$A$2:$O17400,7,FALSE)</f>
        <v>Si</v>
      </c>
      <c r="I13" s="105" t="str">
        <f>VLOOKUP(E13,VIP!$A$2:$O9365,8,FALSE)</f>
        <v>Si</v>
      </c>
      <c r="J13" s="105" t="str">
        <f>VLOOKUP(E13,VIP!$A$2:$O9315,8,FALSE)</f>
        <v>Si</v>
      </c>
      <c r="K13" s="105" t="str">
        <f>VLOOKUP(E13,VIP!$A$2:$O12889,6,0)</f>
        <v>NO</v>
      </c>
      <c r="L13" s="98" t="s">
        <v>2477</v>
      </c>
      <c r="M13" s="148" t="s">
        <v>2541</v>
      </c>
      <c r="N13" s="148" t="s">
        <v>2523</v>
      </c>
      <c r="O13" s="111" t="s">
        <v>2571</v>
      </c>
      <c r="P13" s="95" t="s">
        <v>2543</v>
      </c>
      <c r="Q13" s="147">
        <v>44292.604166666664</v>
      </c>
    </row>
    <row r="14" spans="1:18" s="109" customFormat="1" ht="18" x14ac:dyDescent="0.25">
      <c r="A14" s="97" t="str">
        <f>VLOOKUP(E14,'LISTADO ATM'!$A$2:$C$901,3,0)</f>
        <v>NORTE</v>
      </c>
      <c r="B14" s="104" t="s">
        <v>2581</v>
      </c>
      <c r="C14" s="100">
        <v>44292.515497685185</v>
      </c>
      <c r="D14" s="97" t="s">
        <v>2493</v>
      </c>
      <c r="E14" s="110">
        <v>411</v>
      </c>
      <c r="F14" s="105" t="str">
        <f>VLOOKUP(E14,VIP!$A$2:$O12478,2,0)</f>
        <v>DRBR411</v>
      </c>
      <c r="G14" s="105" t="str">
        <f>VLOOKUP(E14,'LISTADO ATM'!$A$2:$B$900,2,0)</f>
        <v xml:space="preserve">ATM UNP Piedra Blanca </v>
      </c>
      <c r="H14" s="105" t="str">
        <f>VLOOKUP(E14,VIP!$A$2:$O17399,7,FALSE)</f>
        <v>Si</v>
      </c>
      <c r="I14" s="105" t="str">
        <f>VLOOKUP(E14,VIP!$A$2:$O9364,8,FALSE)</f>
        <v>Si</v>
      </c>
      <c r="J14" s="105" t="str">
        <f>VLOOKUP(E14,VIP!$A$2:$O9314,8,FALSE)</f>
        <v>Si</v>
      </c>
      <c r="K14" s="105" t="str">
        <f>VLOOKUP(E14,VIP!$A$2:$O12888,6,0)</f>
        <v>NO</v>
      </c>
      <c r="L14" s="98" t="s">
        <v>2477</v>
      </c>
      <c r="M14" s="148" t="s">
        <v>2541</v>
      </c>
      <c r="N14" s="148" t="s">
        <v>2523</v>
      </c>
      <c r="O14" s="111" t="s">
        <v>2571</v>
      </c>
      <c r="P14" s="95" t="s">
        <v>2543</v>
      </c>
      <c r="Q14" s="147">
        <v>44292.604166666664</v>
      </c>
    </row>
    <row r="15" spans="1:18" s="109" customFormat="1" ht="18" x14ac:dyDescent="0.25">
      <c r="A15" s="97" t="str">
        <f>VLOOKUP(E15,'LISTADO ATM'!$A$2:$C$901,3,0)</f>
        <v>DISTRITO NACIONAL</v>
      </c>
      <c r="B15" s="104" t="s">
        <v>2580</v>
      </c>
      <c r="C15" s="100">
        <v>44292.516840277778</v>
      </c>
      <c r="D15" s="97" t="s">
        <v>2493</v>
      </c>
      <c r="E15" s="110">
        <v>707</v>
      </c>
      <c r="F15" s="105" t="str">
        <f>VLOOKUP(E15,VIP!$A$2:$O12477,2,0)</f>
        <v>DRBR707</v>
      </c>
      <c r="G15" s="105" t="str">
        <f>VLOOKUP(E15,'LISTADO ATM'!$A$2:$B$900,2,0)</f>
        <v xml:space="preserve">ATM IAD </v>
      </c>
      <c r="H15" s="105" t="str">
        <f>VLOOKUP(E15,VIP!$A$2:$O17398,7,FALSE)</f>
        <v>No</v>
      </c>
      <c r="I15" s="105" t="str">
        <f>VLOOKUP(E15,VIP!$A$2:$O9363,8,FALSE)</f>
        <v>No</v>
      </c>
      <c r="J15" s="105" t="str">
        <f>VLOOKUP(E15,VIP!$A$2:$O9313,8,FALSE)</f>
        <v>No</v>
      </c>
      <c r="K15" s="105" t="str">
        <f>VLOOKUP(E15,VIP!$A$2:$O12887,6,0)</f>
        <v>NO</v>
      </c>
      <c r="L15" s="98" t="s">
        <v>2477</v>
      </c>
      <c r="M15" s="148" t="s">
        <v>2541</v>
      </c>
      <c r="N15" s="148" t="s">
        <v>2523</v>
      </c>
      <c r="O15" s="111" t="s">
        <v>2571</v>
      </c>
      <c r="P15" s="95" t="s">
        <v>2543</v>
      </c>
      <c r="Q15" s="147">
        <v>44292.604166666664</v>
      </c>
    </row>
    <row r="16" spans="1:18" s="109" customFormat="1" ht="18" x14ac:dyDescent="0.25">
      <c r="A16" s="97" t="str">
        <f>VLOOKUP(E16,'LISTADO ATM'!$A$2:$C$901,3,0)</f>
        <v>ESTE</v>
      </c>
      <c r="B16" s="104" t="s">
        <v>2579</v>
      </c>
      <c r="C16" s="100">
        <v>44292.518055555556</v>
      </c>
      <c r="D16" s="97" t="s">
        <v>2493</v>
      </c>
      <c r="E16" s="110">
        <v>742</v>
      </c>
      <c r="F16" s="105" t="str">
        <f>VLOOKUP(E16,VIP!$A$2:$O12476,2,0)</f>
        <v>DRBR990</v>
      </c>
      <c r="G16" s="105" t="str">
        <f>VLOOKUP(E16,'LISTADO ATM'!$A$2:$B$900,2,0)</f>
        <v xml:space="preserve">ATM Oficina Plaza del Rey (La Romana) </v>
      </c>
      <c r="H16" s="105" t="str">
        <f>VLOOKUP(E16,VIP!$A$2:$O17397,7,FALSE)</f>
        <v>Si</v>
      </c>
      <c r="I16" s="105" t="str">
        <f>VLOOKUP(E16,VIP!$A$2:$O9362,8,FALSE)</f>
        <v>Si</v>
      </c>
      <c r="J16" s="105" t="str">
        <f>VLOOKUP(E16,VIP!$A$2:$O9312,8,FALSE)</f>
        <v>Si</v>
      </c>
      <c r="K16" s="105" t="str">
        <f>VLOOKUP(E16,VIP!$A$2:$O12886,6,0)</f>
        <v>NO</v>
      </c>
      <c r="L16" s="98" t="s">
        <v>2477</v>
      </c>
      <c r="M16" s="148" t="s">
        <v>2541</v>
      </c>
      <c r="N16" s="148" t="s">
        <v>2523</v>
      </c>
      <c r="O16" s="111" t="s">
        <v>2571</v>
      </c>
      <c r="P16" s="95" t="s">
        <v>2543</v>
      </c>
      <c r="Q16" s="147">
        <v>44292.604166666664</v>
      </c>
    </row>
    <row r="17" spans="1:17" s="109" customFormat="1" ht="18" x14ac:dyDescent="0.25">
      <c r="A17" s="97" t="str">
        <f>VLOOKUP(E17,'LISTADO ATM'!$A$2:$C$901,3,0)</f>
        <v>NORTE</v>
      </c>
      <c r="B17" s="104" t="s">
        <v>2585</v>
      </c>
      <c r="C17" s="100">
        <v>44292.622835648152</v>
      </c>
      <c r="D17" s="97" t="s">
        <v>2493</v>
      </c>
      <c r="E17" s="110">
        <v>965</v>
      </c>
      <c r="F17" s="105" t="str">
        <f>VLOOKUP(E17,VIP!$A$2:$O12475,2,0)</f>
        <v>DRBR965</v>
      </c>
      <c r="G17" s="105" t="str">
        <f>VLOOKUP(E17,'LISTADO ATM'!$A$2:$B$900,2,0)</f>
        <v xml:space="preserve">ATM S/M La Fuente FUN (Santiago) </v>
      </c>
      <c r="H17" s="105" t="str">
        <f>VLOOKUP(E17,VIP!$A$2:$O17396,7,FALSE)</f>
        <v>Si</v>
      </c>
      <c r="I17" s="105" t="str">
        <f>VLOOKUP(E17,VIP!$A$2:$O9361,8,FALSE)</f>
        <v>Si</v>
      </c>
      <c r="J17" s="105" t="str">
        <f>VLOOKUP(E17,VIP!$A$2:$O9311,8,FALSE)</f>
        <v>Si</v>
      </c>
      <c r="K17" s="105" t="str">
        <f>VLOOKUP(E17,VIP!$A$2:$O12885,6,0)</f>
        <v>NO</v>
      </c>
      <c r="L17" s="98" t="s">
        <v>2477</v>
      </c>
      <c r="M17" s="148" t="s">
        <v>2541</v>
      </c>
      <c r="N17" s="148" t="s">
        <v>2523</v>
      </c>
      <c r="O17" s="111" t="s">
        <v>2542</v>
      </c>
      <c r="P17" s="95" t="s">
        <v>2543</v>
      </c>
      <c r="Q17" s="147">
        <v>44292.607638888891</v>
      </c>
    </row>
    <row r="18" spans="1:17" s="109" customFormat="1" ht="18" x14ac:dyDescent="0.25">
      <c r="A18" s="97" t="str">
        <f>VLOOKUP(E18,'LISTADO ATM'!$A$2:$C$901,3,0)</f>
        <v>DISTRITO NACIONAL</v>
      </c>
      <c r="B18" s="104" t="s">
        <v>2614</v>
      </c>
      <c r="C18" s="100">
        <v>44292.721018518518</v>
      </c>
      <c r="D18" s="97" t="s">
        <v>2493</v>
      </c>
      <c r="E18" s="110">
        <v>697</v>
      </c>
      <c r="F18" s="105" t="str">
        <f>VLOOKUP(E18,VIP!$A$2:$O12498,2,0)</f>
        <v>DRBR697</v>
      </c>
      <c r="G18" s="105" t="str">
        <f>VLOOKUP(E18,'LISTADO ATM'!$A$2:$B$900,2,0)</f>
        <v>ATM Hipermercado Olé Ciudad Juan Bosch</v>
      </c>
      <c r="H18" s="105" t="str">
        <f>VLOOKUP(E18,VIP!$A$2:$O17419,7,FALSE)</f>
        <v>Si</v>
      </c>
      <c r="I18" s="105" t="str">
        <f>VLOOKUP(E18,VIP!$A$2:$O9384,8,FALSE)</f>
        <v>Si</v>
      </c>
      <c r="J18" s="105" t="str">
        <f>VLOOKUP(E18,VIP!$A$2:$O9334,8,FALSE)</f>
        <v>Si</v>
      </c>
      <c r="K18" s="105" t="str">
        <f>VLOOKUP(E18,VIP!$A$2:$O12908,6,0)</f>
        <v>NO</v>
      </c>
      <c r="L18" s="98" t="s">
        <v>2477</v>
      </c>
      <c r="M18" s="148" t="s">
        <v>2541</v>
      </c>
      <c r="N18" s="148" t="s">
        <v>2523</v>
      </c>
      <c r="O18" s="111" t="s">
        <v>2621</v>
      </c>
      <c r="P18" s="95" t="s">
        <v>2543</v>
      </c>
      <c r="Q18" s="147" t="s">
        <v>2622</v>
      </c>
    </row>
    <row r="19" spans="1:17" s="109" customFormat="1" ht="18" x14ac:dyDescent="0.25">
      <c r="A19" s="97" t="str">
        <f>VLOOKUP(E19,'LISTADO ATM'!$A$2:$C$901,3,0)</f>
        <v>NORTE</v>
      </c>
      <c r="B19" s="104" t="s">
        <v>2615</v>
      </c>
      <c r="C19" s="100">
        <v>44292.720324074071</v>
      </c>
      <c r="D19" s="97" t="s">
        <v>2493</v>
      </c>
      <c r="E19" s="110">
        <v>138</v>
      </c>
      <c r="F19" s="105" t="str">
        <f>VLOOKUP(E19,VIP!$A$2:$O12499,2,0)</f>
        <v>DRBR138</v>
      </c>
      <c r="G19" s="105" t="str">
        <f>VLOOKUP(E19,'LISTADO ATM'!$A$2:$B$900,2,0)</f>
        <v xml:space="preserve">ATM UNP Fantino </v>
      </c>
      <c r="H19" s="105" t="str">
        <f>VLOOKUP(E19,VIP!$A$2:$O17420,7,FALSE)</f>
        <v>Si</v>
      </c>
      <c r="I19" s="105" t="str">
        <f>VLOOKUP(E19,VIP!$A$2:$O9385,8,FALSE)</f>
        <v>Si</v>
      </c>
      <c r="J19" s="105" t="str">
        <f>VLOOKUP(E19,VIP!$A$2:$O9335,8,FALSE)</f>
        <v>Si</v>
      </c>
      <c r="K19" s="105" t="str">
        <f>VLOOKUP(E19,VIP!$A$2:$O12909,6,0)</f>
        <v>NO</v>
      </c>
      <c r="L19" s="98" t="s">
        <v>2477</v>
      </c>
      <c r="M19" s="148" t="s">
        <v>2541</v>
      </c>
      <c r="N19" s="148" t="s">
        <v>2523</v>
      </c>
      <c r="O19" s="111" t="s">
        <v>2621</v>
      </c>
      <c r="P19" s="95" t="s">
        <v>2543</v>
      </c>
      <c r="Q19" s="147" t="s">
        <v>2622</v>
      </c>
    </row>
    <row r="20" spans="1:17" s="109" customFormat="1" ht="18" x14ac:dyDescent="0.25">
      <c r="A20" s="97" t="str">
        <f>VLOOKUP(E20,'LISTADO ATM'!$A$2:$C$901,3,0)</f>
        <v>DISTRITO NACIONAL</v>
      </c>
      <c r="B20" s="104" t="s">
        <v>2616</v>
      </c>
      <c r="C20" s="100">
        <v>44292.719386574077</v>
      </c>
      <c r="D20" s="97" t="s">
        <v>2493</v>
      </c>
      <c r="E20" s="110">
        <v>369</v>
      </c>
      <c r="F20" s="105" t="e">
        <f>VLOOKUP(E20,VIP!$A$2:$O12500,2,0)</f>
        <v>#N/A</v>
      </c>
      <c r="G20" s="105" t="str">
        <f>VLOOKUP(E20,'LISTADO ATM'!$A$2:$B$900,2,0)</f>
        <v>ATM Plaza Lama Aut. Duarte</v>
      </c>
      <c r="H20" s="105" t="e">
        <f>VLOOKUP(E20,VIP!$A$2:$O17421,7,FALSE)</f>
        <v>#N/A</v>
      </c>
      <c r="I20" s="105" t="e">
        <f>VLOOKUP(E20,VIP!$A$2:$O9386,8,FALSE)</f>
        <v>#N/A</v>
      </c>
      <c r="J20" s="105" t="e">
        <f>VLOOKUP(E20,VIP!$A$2:$O9336,8,FALSE)</f>
        <v>#N/A</v>
      </c>
      <c r="K20" s="105" t="e">
        <f>VLOOKUP(E20,VIP!$A$2:$O12910,6,0)</f>
        <v>#N/A</v>
      </c>
      <c r="L20" s="98" t="s">
        <v>2477</v>
      </c>
      <c r="M20" s="148" t="s">
        <v>2541</v>
      </c>
      <c r="N20" s="148" t="s">
        <v>2523</v>
      </c>
      <c r="O20" s="111" t="s">
        <v>2621</v>
      </c>
      <c r="P20" s="95" t="s">
        <v>2543</v>
      </c>
      <c r="Q20" s="147" t="s">
        <v>2622</v>
      </c>
    </row>
    <row r="21" spans="1:17" s="109" customFormat="1" ht="18" x14ac:dyDescent="0.25">
      <c r="A21" s="97" t="str">
        <f>VLOOKUP(E21,'LISTADO ATM'!$A$2:$C$901,3,0)</f>
        <v>DISTRITO NACIONAL</v>
      </c>
      <c r="B21" s="104" t="s">
        <v>2617</v>
      </c>
      <c r="C21" s="100">
        <v>44292.718680555554</v>
      </c>
      <c r="D21" s="97" t="s">
        <v>2493</v>
      </c>
      <c r="E21" s="110">
        <v>43</v>
      </c>
      <c r="F21" s="105" t="str">
        <f>VLOOKUP(E21,VIP!$A$2:$O12501,2,0)</f>
        <v>DRBR043</v>
      </c>
      <c r="G21" s="105" t="str">
        <f>VLOOKUP(E21,'LISTADO ATM'!$A$2:$B$900,2,0)</f>
        <v xml:space="preserve">ATM Zona Franca San Isidro </v>
      </c>
      <c r="H21" s="105" t="str">
        <f>VLOOKUP(E21,VIP!$A$2:$O17422,7,FALSE)</f>
        <v>Si</v>
      </c>
      <c r="I21" s="105" t="str">
        <f>VLOOKUP(E21,VIP!$A$2:$O9387,8,FALSE)</f>
        <v>No</v>
      </c>
      <c r="J21" s="105" t="str">
        <f>VLOOKUP(E21,VIP!$A$2:$O9337,8,FALSE)</f>
        <v>No</v>
      </c>
      <c r="K21" s="105" t="str">
        <f>VLOOKUP(E21,VIP!$A$2:$O12911,6,0)</f>
        <v>NO</v>
      </c>
      <c r="L21" s="98" t="s">
        <v>2477</v>
      </c>
      <c r="M21" s="148" t="s">
        <v>2541</v>
      </c>
      <c r="N21" s="148" t="s">
        <v>2523</v>
      </c>
      <c r="O21" s="111" t="s">
        <v>2621</v>
      </c>
      <c r="P21" s="95" t="s">
        <v>2543</v>
      </c>
      <c r="Q21" s="147" t="s">
        <v>2622</v>
      </c>
    </row>
    <row r="22" spans="1:17" s="109" customFormat="1" ht="18" x14ac:dyDescent="0.25">
      <c r="A22" s="97" t="str">
        <f>VLOOKUP(E22,'LISTADO ATM'!$A$2:$C$901,3,0)</f>
        <v>SUR</v>
      </c>
      <c r="B22" s="104" t="s">
        <v>2620</v>
      </c>
      <c r="C22" s="100">
        <v>44292.684467592589</v>
      </c>
      <c r="D22" s="97" t="s">
        <v>2493</v>
      </c>
      <c r="E22" s="110">
        <v>582</v>
      </c>
      <c r="F22" s="105" t="e">
        <f>VLOOKUP(E22,VIP!$A$2:$O12504,2,0)</f>
        <v>#N/A</v>
      </c>
      <c r="G22" s="105" t="str">
        <f>VLOOKUP(E22,'LISTADO ATM'!$A$2:$B$900,2,0)</f>
        <v>ATM Estación Sabana Yegua</v>
      </c>
      <c r="H22" s="105" t="e">
        <f>VLOOKUP(E22,VIP!$A$2:$O17425,7,FALSE)</f>
        <v>#N/A</v>
      </c>
      <c r="I22" s="105" t="e">
        <f>VLOOKUP(E22,VIP!$A$2:$O9390,8,FALSE)</f>
        <v>#N/A</v>
      </c>
      <c r="J22" s="105" t="e">
        <f>VLOOKUP(E22,VIP!$A$2:$O9340,8,FALSE)</f>
        <v>#N/A</v>
      </c>
      <c r="K22" s="105" t="e">
        <f>VLOOKUP(E22,VIP!$A$2:$O12914,6,0)</f>
        <v>#N/A</v>
      </c>
      <c r="L22" s="98" t="s">
        <v>2477</v>
      </c>
      <c r="M22" s="148" t="s">
        <v>2541</v>
      </c>
      <c r="N22" s="148" t="s">
        <v>2523</v>
      </c>
      <c r="O22" s="111" t="s">
        <v>2621</v>
      </c>
      <c r="P22" s="95" t="s">
        <v>2543</v>
      </c>
      <c r="Q22" s="147" t="s">
        <v>2622</v>
      </c>
    </row>
    <row r="23" spans="1:17" s="109" customFormat="1" ht="18" x14ac:dyDescent="0.25">
      <c r="A23" s="97" t="str">
        <f>VLOOKUP(E23,'LISTADO ATM'!$A$2:$C$901,3,0)</f>
        <v>NORTE</v>
      </c>
      <c r="B23" s="104" t="s">
        <v>2585</v>
      </c>
      <c r="C23" s="100">
        <v>44292.629224537035</v>
      </c>
      <c r="D23" s="97" t="s">
        <v>2493</v>
      </c>
      <c r="E23" s="110">
        <v>965</v>
      </c>
      <c r="F23" s="105" t="str">
        <f>VLOOKUP(E23,VIP!$A$2:$O12505,2,0)</f>
        <v>DRBR965</v>
      </c>
      <c r="G23" s="105" t="str">
        <f>VLOOKUP(E23,'LISTADO ATM'!$A$2:$B$900,2,0)</f>
        <v xml:space="preserve">ATM S/M La Fuente FUN (Santiago) </v>
      </c>
      <c r="H23" s="105" t="str">
        <f>VLOOKUP(E23,VIP!$A$2:$O17426,7,FALSE)</f>
        <v>Si</v>
      </c>
      <c r="I23" s="105" t="str">
        <f>VLOOKUP(E23,VIP!$A$2:$O9391,8,FALSE)</f>
        <v>Si</v>
      </c>
      <c r="J23" s="105" t="str">
        <f>VLOOKUP(E23,VIP!$A$2:$O9341,8,FALSE)</f>
        <v>Si</v>
      </c>
      <c r="K23" s="105" t="str">
        <f>VLOOKUP(E23,VIP!$A$2:$O12915,6,0)</f>
        <v>NO</v>
      </c>
      <c r="L23" s="98" t="s">
        <v>2477</v>
      </c>
      <c r="M23" s="148" t="s">
        <v>2541</v>
      </c>
      <c r="N23" s="148" t="s">
        <v>2523</v>
      </c>
      <c r="O23" s="111" t="s">
        <v>2542</v>
      </c>
      <c r="P23" s="95" t="s">
        <v>2543</v>
      </c>
      <c r="Q23" s="147" t="s">
        <v>2622</v>
      </c>
    </row>
    <row r="24" spans="1:17" s="109" customFormat="1" ht="18" x14ac:dyDescent="0.25">
      <c r="A24" s="97" t="str">
        <f>VLOOKUP(E24,'LISTADO ATM'!$A$2:$C$901,3,0)</f>
        <v>DISTRITO NACIONAL</v>
      </c>
      <c r="B24" s="104">
        <v>335842945</v>
      </c>
      <c r="C24" s="100">
        <v>44292.379861111112</v>
      </c>
      <c r="D24" s="97" t="s">
        <v>2493</v>
      </c>
      <c r="E24" s="110">
        <v>735</v>
      </c>
      <c r="F24" s="105" t="str">
        <f>VLOOKUP(E24,VIP!$A$2:$O12459,2,0)</f>
        <v>DRBR179</v>
      </c>
      <c r="G24" s="105" t="str">
        <f>VLOOKUP(E24,'LISTADO ATM'!$A$2:$B$900,2,0)</f>
        <v xml:space="preserve">ATM Oficina Independencia II  </v>
      </c>
      <c r="H24" s="105" t="str">
        <f>VLOOKUP(E24,VIP!$A$2:$O17380,7,FALSE)</f>
        <v>Si</v>
      </c>
      <c r="I24" s="105" t="str">
        <f>VLOOKUP(E24,VIP!$A$2:$O9345,8,FALSE)</f>
        <v>Si</v>
      </c>
      <c r="J24" s="105" t="str">
        <f>VLOOKUP(E24,VIP!$A$2:$O9295,8,FALSE)</f>
        <v>Si</v>
      </c>
      <c r="K24" s="105" t="str">
        <f>VLOOKUP(E24,VIP!$A$2:$O12869,6,0)</f>
        <v>NO</v>
      </c>
      <c r="L24" s="98" t="s">
        <v>2583</v>
      </c>
      <c r="M24" s="148" t="s">
        <v>2541</v>
      </c>
      <c r="N24" s="148" t="s">
        <v>2523</v>
      </c>
      <c r="O24" s="111" t="s">
        <v>2524</v>
      </c>
      <c r="P24" s="95" t="s">
        <v>2545</v>
      </c>
      <c r="Q24" s="147">
        <v>44292.379293981481</v>
      </c>
    </row>
    <row r="25" spans="1:17" s="109" customFormat="1" ht="18" x14ac:dyDescent="0.25">
      <c r="A25" s="97" t="str">
        <f>VLOOKUP(E25,'LISTADO ATM'!$A$2:$C$901,3,0)</f>
        <v>ESTE</v>
      </c>
      <c r="B25" s="104">
        <v>335842958</v>
      </c>
      <c r="C25" s="100">
        <v>44292.383333333331</v>
      </c>
      <c r="D25" s="97" t="s">
        <v>2493</v>
      </c>
      <c r="E25" s="110">
        <v>630</v>
      </c>
      <c r="F25" s="105" t="str">
        <f>VLOOKUP(E25,VIP!$A$2:$O12460,2,0)</f>
        <v>DRBR112</v>
      </c>
      <c r="G25" s="105" t="str">
        <f>VLOOKUP(E25,'LISTADO ATM'!$A$2:$B$900,2,0)</f>
        <v xml:space="preserve">ATM Oficina Plaza Zaglul (SPM) </v>
      </c>
      <c r="H25" s="105" t="str">
        <f>VLOOKUP(E25,VIP!$A$2:$O17381,7,FALSE)</f>
        <v>Si</v>
      </c>
      <c r="I25" s="105" t="str">
        <f>VLOOKUP(E25,VIP!$A$2:$O9346,8,FALSE)</f>
        <v>Si</v>
      </c>
      <c r="J25" s="105" t="str">
        <f>VLOOKUP(E25,VIP!$A$2:$O9296,8,FALSE)</f>
        <v>Si</v>
      </c>
      <c r="K25" s="105" t="str">
        <f>VLOOKUP(E25,VIP!$A$2:$O12870,6,0)</f>
        <v>NO</v>
      </c>
      <c r="L25" s="98" t="s">
        <v>2583</v>
      </c>
      <c r="M25" s="148" t="s">
        <v>2541</v>
      </c>
      <c r="N25" s="148" t="s">
        <v>2523</v>
      </c>
      <c r="O25" s="111" t="s">
        <v>2524</v>
      </c>
      <c r="P25" s="95" t="s">
        <v>2545</v>
      </c>
      <c r="Q25" s="147">
        <v>44292.389016203706</v>
      </c>
    </row>
    <row r="26" spans="1:17" s="109" customFormat="1" ht="18" x14ac:dyDescent="0.25">
      <c r="A26" s="97" t="str">
        <f>VLOOKUP(E26,'LISTADO ATM'!$A$2:$C$901,3,0)</f>
        <v>ESTE</v>
      </c>
      <c r="B26" s="104">
        <v>335843364</v>
      </c>
      <c r="C26" s="100">
        <v>44292.478472222225</v>
      </c>
      <c r="D26" s="97" t="s">
        <v>2493</v>
      </c>
      <c r="E26" s="110">
        <v>1</v>
      </c>
      <c r="F26" s="105" t="str">
        <f>VLOOKUP(E26,VIP!$A$2:$O12464,2,0)</f>
        <v>DRBR001</v>
      </c>
      <c r="G26" s="105" t="str">
        <f>VLOOKUP(E26,'LISTADO ATM'!$A$2:$B$900,2,0)</f>
        <v>ATM S/M San Rafael del Yuma</v>
      </c>
      <c r="H26" s="105" t="str">
        <f>VLOOKUP(E26,VIP!$A$2:$O17385,7,FALSE)</f>
        <v>Si</v>
      </c>
      <c r="I26" s="105" t="str">
        <f>VLOOKUP(E26,VIP!$A$2:$O9350,8,FALSE)</f>
        <v>Si</v>
      </c>
      <c r="J26" s="105" t="str">
        <f>VLOOKUP(E26,VIP!$A$2:$O9300,8,FALSE)</f>
        <v>Si</v>
      </c>
      <c r="K26" s="105" t="str">
        <f>VLOOKUP(E26,VIP!$A$2:$O12874,6,0)</f>
        <v>NO</v>
      </c>
      <c r="L26" s="98" t="s">
        <v>2583</v>
      </c>
      <c r="M26" s="148" t="s">
        <v>2541</v>
      </c>
      <c r="N26" s="148" t="s">
        <v>2523</v>
      </c>
      <c r="O26" s="111" t="s">
        <v>2524</v>
      </c>
      <c r="P26" s="95" t="s">
        <v>2545</v>
      </c>
      <c r="Q26" s="147">
        <v>44292.465277777781</v>
      </c>
    </row>
    <row r="27" spans="1:17" s="109" customFormat="1" ht="18" x14ac:dyDescent="0.25">
      <c r="A27" s="97" t="str">
        <f>VLOOKUP(E27,'LISTADO ATM'!$A$2:$C$901,3,0)</f>
        <v>NORTE</v>
      </c>
      <c r="B27" s="104" t="s">
        <v>2572</v>
      </c>
      <c r="C27" s="100">
        <v>44292.589004629626</v>
      </c>
      <c r="D27" s="97" t="s">
        <v>2493</v>
      </c>
      <c r="E27" s="110">
        <v>736</v>
      </c>
      <c r="F27" s="105" t="str">
        <f>VLOOKUP(E27,VIP!$A$2:$O12474,2,0)</f>
        <v>DRBR071</v>
      </c>
      <c r="G27" s="105" t="str">
        <f>VLOOKUP(E27,'LISTADO ATM'!$A$2:$B$900,2,0)</f>
        <v xml:space="preserve">ATM Oficina Puerto Plata I </v>
      </c>
      <c r="H27" s="105" t="str">
        <f>VLOOKUP(E27,VIP!$A$2:$O17395,7,FALSE)</f>
        <v>Si</v>
      </c>
      <c r="I27" s="105" t="str">
        <f>VLOOKUP(E27,VIP!$A$2:$O9360,8,FALSE)</f>
        <v>Si</v>
      </c>
      <c r="J27" s="105" t="str">
        <f>VLOOKUP(E27,VIP!$A$2:$O9310,8,FALSE)</f>
        <v>Si</v>
      </c>
      <c r="K27" s="105" t="str">
        <f>VLOOKUP(E27,VIP!$A$2:$O12884,6,0)</f>
        <v>SI</v>
      </c>
      <c r="L27" s="98" t="s">
        <v>2583</v>
      </c>
      <c r="M27" s="148" t="s">
        <v>2541</v>
      </c>
      <c r="N27" s="148" t="s">
        <v>2523</v>
      </c>
      <c r="O27" s="111" t="s">
        <v>2551</v>
      </c>
      <c r="P27" s="95" t="s">
        <v>2545</v>
      </c>
      <c r="Q27" s="147">
        <v>44292.597222222219</v>
      </c>
    </row>
    <row r="28" spans="1:17" s="109" customFormat="1" ht="18" x14ac:dyDescent="0.25">
      <c r="A28" s="97" t="str">
        <f>VLOOKUP(E28,'LISTADO ATM'!$A$2:$C$901,3,0)</f>
        <v>NORTE</v>
      </c>
      <c r="B28" s="104" t="s">
        <v>2578</v>
      </c>
      <c r="C28" s="100">
        <v>44292.578229166669</v>
      </c>
      <c r="D28" s="97" t="s">
        <v>2493</v>
      </c>
      <c r="E28" s="110">
        <v>98</v>
      </c>
      <c r="F28" s="105" t="str">
        <f>VLOOKUP(E28,VIP!$A$2:$O12475,2,0)</f>
        <v>DRBR098</v>
      </c>
      <c r="G28" s="105" t="str">
        <f>VLOOKUP(E28,'LISTADO ATM'!$A$2:$B$900,2,0)</f>
        <v xml:space="preserve">ATM UNP Pimentel </v>
      </c>
      <c r="H28" s="105" t="str">
        <f>VLOOKUP(E28,VIP!$A$2:$O17396,7,FALSE)</f>
        <v>Si</v>
      </c>
      <c r="I28" s="105" t="str">
        <f>VLOOKUP(E28,VIP!$A$2:$O9361,8,FALSE)</f>
        <v>Si</v>
      </c>
      <c r="J28" s="105" t="str">
        <f>VLOOKUP(E28,VIP!$A$2:$O9311,8,FALSE)</f>
        <v>Si</v>
      </c>
      <c r="K28" s="105" t="str">
        <f>VLOOKUP(E28,VIP!$A$2:$O12885,6,0)</f>
        <v>NO</v>
      </c>
      <c r="L28" s="98" t="s">
        <v>2583</v>
      </c>
      <c r="M28" s="148" t="s">
        <v>2541</v>
      </c>
      <c r="N28" s="148" t="s">
        <v>2523</v>
      </c>
      <c r="O28" s="111" t="s">
        <v>2542</v>
      </c>
      <c r="P28" s="95" t="s">
        <v>2545</v>
      </c>
      <c r="Q28" s="147">
        <v>44292.604166666664</v>
      </c>
    </row>
    <row r="29" spans="1:17" s="109" customFormat="1" ht="18" x14ac:dyDescent="0.25">
      <c r="A29" s="97" t="str">
        <f>VLOOKUP(E29,'LISTADO ATM'!$A$2:$C$901,3,0)</f>
        <v>ESTE</v>
      </c>
      <c r="B29" s="104" t="s">
        <v>2577</v>
      </c>
      <c r="C29" s="100">
        <v>44292.579027777778</v>
      </c>
      <c r="D29" s="97" t="s">
        <v>2493</v>
      </c>
      <c r="E29" s="110">
        <v>824</v>
      </c>
      <c r="F29" s="105" t="str">
        <f>VLOOKUP(E29,VIP!$A$2:$O12474,2,0)</f>
        <v>DRBR824</v>
      </c>
      <c r="G29" s="105" t="str">
        <f>VLOOKUP(E29,'LISTADO ATM'!$A$2:$B$900,2,0)</f>
        <v xml:space="preserve">ATM Multiplaza (Higuey) </v>
      </c>
      <c r="H29" s="105" t="str">
        <f>VLOOKUP(E29,VIP!$A$2:$O17395,7,FALSE)</f>
        <v>Si</v>
      </c>
      <c r="I29" s="105" t="str">
        <f>VLOOKUP(E29,VIP!$A$2:$O9360,8,FALSE)</f>
        <v>Si</v>
      </c>
      <c r="J29" s="105" t="str">
        <f>VLOOKUP(E29,VIP!$A$2:$O9310,8,FALSE)</f>
        <v>Si</v>
      </c>
      <c r="K29" s="105" t="str">
        <f>VLOOKUP(E29,VIP!$A$2:$O12884,6,0)</f>
        <v>NO</v>
      </c>
      <c r="L29" s="98" t="s">
        <v>2583</v>
      </c>
      <c r="M29" s="148" t="s">
        <v>2541</v>
      </c>
      <c r="N29" s="148" t="s">
        <v>2523</v>
      </c>
      <c r="O29" s="111" t="s">
        <v>2542</v>
      </c>
      <c r="P29" s="95" t="s">
        <v>2545</v>
      </c>
      <c r="Q29" s="147">
        <v>44292.604166666664</v>
      </c>
    </row>
    <row r="30" spans="1:17" s="109" customFormat="1" ht="18" x14ac:dyDescent="0.25">
      <c r="A30" s="97" t="str">
        <f>VLOOKUP(E30,'LISTADO ATM'!$A$2:$C$901,3,0)</f>
        <v>DISTRITO NACIONAL</v>
      </c>
      <c r="B30" s="104" t="s">
        <v>2618</v>
      </c>
      <c r="C30" s="100">
        <v>44292.717615740738</v>
      </c>
      <c r="D30" s="97" t="s">
        <v>2493</v>
      </c>
      <c r="E30" s="110">
        <v>714</v>
      </c>
      <c r="F30" s="105" t="str">
        <f>VLOOKUP(E30,VIP!$A$2:$O12502,2,0)</f>
        <v>DRBR16M</v>
      </c>
      <c r="G30" s="105" t="str">
        <f>VLOOKUP(E30,'LISTADO ATM'!$A$2:$B$900,2,0)</f>
        <v xml:space="preserve">ATM Hospital de Herrera </v>
      </c>
      <c r="H30" s="105" t="str">
        <f>VLOOKUP(E30,VIP!$A$2:$O17423,7,FALSE)</f>
        <v>Si</v>
      </c>
      <c r="I30" s="105" t="str">
        <f>VLOOKUP(E30,VIP!$A$2:$O9388,8,FALSE)</f>
        <v>Si</v>
      </c>
      <c r="J30" s="105" t="str">
        <f>VLOOKUP(E30,VIP!$A$2:$O9338,8,FALSE)</f>
        <v>Si</v>
      </c>
      <c r="K30" s="105" t="str">
        <f>VLOOKUP(E30,VIP!$A$2:$O12912,6,0)</f>
        <v>NO</v>
      </c>
      <c r="L30" s="98" t="s">
        <v>2431</v>
      </c>
      <c r="M30" s="148" t="s">
        <v>2541</v>
      </c>
      <c r="N30" s="148" t="s">
        <v>2523</v>
      </c>
      <c r="O30" s="111" t="s">
        <v>2621</v>
      </c>
      <c r="P30" s="95" t="s">
        <v>2545</v>
      </c>
      <c r="Q30" s="147" t="s">
        <v>2623</v>
      </c>
    </row>
    <row r="31" spans="1:17" s="109" customFormat="1" ht="18" x14ac:dyDescent="0.25">
      <c r="A31" s="97" t="str">
        <f>VLOOKUP(E31,'LISTADO ATM'!$A$2:$C$901,3,0)</f>
        <v>NORTE</v>
      </c>
      <c r="B31" s="104" t="s">
        <v>2619</v>
      </c>
      <c r="C31" s="100">
        <v>44292.716377314813</v>
      </c>
      <c r="D31" s="97" t="s">
        <v>2493</v>
      </c>
      <c r="E31" s="110">
        <v>94</v>
      </c>
      <c r="F31" s="105" t="str">
        <f>VLOOKUP(E31,VIP!$A$2:$O12503,2,0)</f>
        <v>DRBR094</v>
      </c>
      <c r="G31" s="105" t="str">
        <f>VLOOKUP(E31,'LISTADO ATM'!$A$2:$B$900,2,0)</f>
        <v xml:space="preserve">ATM Centro de Caja Porvenir (San Francisco) </v>
      </c>
      <c r="H31" s="105" t="str">
        <f>VLOOKUP(E31,VIP!$A$2:$O17424,7,FALSE)</f>
        <v>Si</v>
      </c>
      <c r="I31" s="105" t="str">
        <f>VLOOKUP(E31,VIP!$A$2:$O9389,8,FALSE)</f>
        <v>Si</v>
      </c>
      <c r="J31" s="105" t="str">
        <f>VLOOKUP(E31,VIP!$A$2:$O9339,8,FALSE)</f>
        <v>Si</v>
      </c>
      <c r="K31" s="105" t="str">
        <f>VLOOKUP(E31,VIP!$A$2:$O12913,6,0)</f>
        <v>NO</v>
      </c>
      <c r="L31" s="98" t="s">
        <v>2431</v>
      </c>
      <c r="M31" s="148" t="s">
        <v>2541</v>
      </c>
      <c r="N31" s="148" t="s">
        <v>2523</v>
      </c>
      <c r="O31" s="112" t="s">
        <v>2621</v>
      </c>
      <c r="P31" s="95" t="s">
        <v>2545</v>
      </c>
      <c r="Q31" s="147" t="s">
        <v>2623</v>
      </c>
    </row>
    <row r="32" spans="1:17" ht="18" x14ac:dyDescent="0.25">
      <c r="A32" s="97" t="str">
        <f>VLOOKUP(E32,'LISTADO ATM'!$A$2:$C$901,3,0)</f>
        <v>DISTRITO NACIONAL</v>
      </c>
      <c r="B32" s="104" t="s">
        <v>2540</v>
      </c>
      <c r="C32" s="100">
        <v>44290.924351851849</v>
      </c>
      <c r="D32" s="97" t="s">
        <v>2189</v>
      </c>
      <c r="E32" s="110">
        <v>896</v>
      </c>
      <c r="F32" s="105" t="str">
        <f>VLOOKUP(E32,VIP!$A$2:$O12470,2,0)</f>
        <v>DRBR896</v>
      </c>
      <c r="G32" s="105" t="str">
        <f>VLOOKUP(E32,'LISTADO ATM'!$A$2:$B$900,2,0)</f>
        <v xml:space="preserve">ATM Campamento Militar 16 de Agosto I </v>
      </c>
      <c r="H32" s="105" t="str">
        <f>VLOOKUP(E32,VIP!$A$2:$O17391,7,FALSE)</f>
        <v>Si</v>
      </c>
      <c r="I32" s="105" t="str">
        <f>VLOOKUP(E32,VIP!$A$2:$O9356,8,FALSE)</f>
        <v>Si</v>
      </c>
      <c r="J32" s="105" t="str">
        <f>VLOOKUP(E32,VIP!$A$2:$O9306,8,FALSE)</f>
        <v>Si</v>
      </c>
      <c r="K32" s="105" t="str">
        <f>VLOOKUP(E32,VIP!$A$2:$O12880,6,0)</f>
        <v>NO</v>
      </c>
      <c r="L32" s="98" t="s">
        <v>2254</v>
      </c>
      <c r="M32" s="148" t="s">
        <v>2541</v>
      </c>
      <c r="N32" s="148" t="s">
        <v>2523</v>
      </c>
      <c r="O32" s="112" t="s">
        <v>2474</v>
      </c>
      <c r="P32" s="95"/>
      <c r="Q32" s="147">
        <v>44292.379293981481</v>
      </c>
    </row>
    <row r="33" spans="1:17" ht="18" x14ac:dyDescent="0.25">
      <c r="A33" s="97" t="str">
        <f>VLOOKUP(E33,'LISTADO ATM'!$A$2:$C$901,3,0)</f>
        <v>DISTRITO NACIONAL</v>
      </c>
      <c r="B33" s="104" t="s">
        <v>2539</v>
      </c>
      <c r="C33" s="100">
        <v>44291.433240740742</v>
      </c>
      <c r="D33" s="97" t="s">
        <v>2189</v>
      </c>
      <c r="E33" s="110">
        <v>929</v>
      </c>
      <c r="F33" s="105" t="str">
        <f>VLOOKUP(E33,VIP!$A$2:$O12469,2,0)</f>
        <v>DRBR929</v>
      </c>
      <c r="G33" s="105" t="str">
        <f>VLOOKUP(E33,'LISTADO ATM'!$A$2:$B$900,2,0)</f>
        <v>ATM Autoservicio Nacional El Conde</v>
      </c>
      <c r="H33" s="105" t="str">
        <f>VLOOKUP(E33,VIP!$A$2:$O17390,7,FALSE)</f>
        <v>Si</v>
      </c>
      <c r="I33" s="105" t="str">
        <f>VLOOKUP(E33,VIP!$A$2:$O9355,8,FALSE)</f>
        <v>Si</v>
      </c>
      <c r="J33" s="105" t="str">
        <f>VLOOKUP(E33,VIP!$A$2:$O9305,8,FALSE)</f>
        <v>Si</v>
      </c>
      <c r="K33" s="105" t="str">
        <f>VLOOKUP(E33,VIP!$A$2:$O12879,6,0)</f>
        <v>NO</v>
      </c>
      <c r="L33" s="98" t="s">
        <v>2228</v>
      </c>
      <c r="M33" s="148" t="s">
        <v>2541</v>
      </c>
      <c r="N33" s="148" t="s">
        <v>2523</v>
      </c>
      <c r="O33" s="112" t="s">
        <v>2474</v>
      </c>
      <c r="P33" s="95"/>
      <c r="Q33" s="147">
        <v>44292.379293981481</v>
      </c>
    </row>
    <row r="34" spans="1:17" ht="18" x14ac:dyDescent="0.25">
      <c r="A34" s="97" t="str">
        <f>VLOOKUP(E34,'LISTADO ATM'!$A$2:$C$901,3,0)</f>
        <v>DISTRITO NACIONAL</v>
      </c>
      <c r="B34" s="104" t="s">
        <v>2538</v>
      </c>
      <c r="C34" s="100">
        <v>44291.684629629628</v>
      </c>
      <c r="D34" s="97" t="s">
        <v>2493</v>
      </c>
      <c r="E34" s="110">
        <v>2</v>
      </c>
      <c r="F34" s="105" t="str">
        <f>VLOOKUP(E34,VIP!$A$2:$O12468,2,0)</f>
        <v>DRBR002</v>
      </c>
      <c r="G34" s="105" t="str">
        <f>VLOOKUP(E34,'LISTADO ATM'!$A$2:$B$900,2,0)</f>
        <v>ATM Autoservicio Padre Castellano</v>
      </c>
      <c r="H34" s="105" t="str">
        <f>VLOOKUP(E34,VIP!$A$2:$O17389,7,FALSE)</f>
        <v>Si</v>
      </c>
      <c r="I34" s="105" t="str">
        <f>VLOOKUP(E34,VIP!$A$2:$O9354,8,FALSE)</f>
        <v>Si</v>
      </c>
      <c r="J34" s="105" t="str">
        <f>VLOOKUP(E34,VIP!$A$2:$O9304,8,FALSE)</f>
        <v>Si</v>
      </c>
      <c r="K34" s="105" t="str">
        <f>VLOOKUP(E34,VIP!$A$2:$O12878,6,0)</f>
        <v>NO</v>
      </c>
      <c r="L34" s="98" t="s">
        <v>2428</v>
      </c>
      <c r="M34" s="148" t="s">
        <v>2541</v>
      </c>
      <c r="N34" s="148" t="s">
        <v>2523</v>
      </c>
      <c r="O34" s="112" t="s">
        <v>2494</v>
      </c>
      <c r="P34" s="95"/>
      <c r="Q34" s="147">
        <v>44292.379293981481</v>
      </c>
    </row>
    <row r="35" spans="1:17" ht="18" x14ac:dyDescent="0.25">
      <c r="A35" s="97" t="str">
        <f>VLOOKUP(E35,'LISTADO ATM'!$A$2:$C$901,3,0)</f>
        <v>ESTE</v>
      </c>
      <c r="B35" s="104" t="s">
        <v>2527</v>
      </c>
      <c r="C35" s="100">
        <v>44292.387453703705</v>
      </c>
      <c r="D35" s="97" t="s">
        <v>2189</v>
      </c>
      <c r="E35" s="110">
        <v>842</v>
      </c>
      <c r="F35" s="105" t="str">
        <f>VLOOKUP(E35,VIP!$A$2:$O12463,2,0)</f>
        <v>DRBR842</v>
      </c>
      <c r="G35" s="105" t="str">
        <f>VLOOKUP(E35,'LISTADO ATM'!$A$2:$B$900,2,0)</f>
        <v xml:space="preserve">ATM Plaza Orense II (La Romana) </v>
      </c>
      <c r="H35" s="105" t="str">
        <f>VLOOKUP(E35,VIP!$A$2:$O17384,7,FALSE)</f>
        <v>Si</v>
      </c>
      <c r="I35" s="105" t="str">
        <f>VLOOKUP(E35,VIP!$A$2:$O9349,8,FALSE)</f>
        <v>Si</v>
      </c>
      <c r="J35" s="105" t="str">
        <f>VLOOKUP(E35,VIP!$A$2:$O9299,8,FALSE)</f>
        <v>Si</v>
      </c>
      <c r="K35" s="105" t="str">
        <f>VLOOKUP(E35,VIP!$A$2:$O12873,6,0)</f>
        <v>NO</v>
      </c>
      <c r="L35" s="98" t="s">
        <v>2488</v>
      </c>
      <c r="M35" s="148" t="s">
        <v>2541</v>
      </c>
      <c r="N35" s="96" t="s">
        <v>2472</v>
      </c>
      <c r="O35" s="112" t="s">
        <v>2474</v>
      </c>
      <c r="P35" s="95"/>
      <c r="Q35" s="147">
        <v>44292.384722222225</v>
      </c>
    </row>
    <row r="36" spans="1:17" ht="18" x14ac:dyDescent="0.25">
      <c r="A36" s="97" t="str">
        <f>VLOOKUP(E36,'LISTADO ATM'!$A$2:$C$901,3,0)</f>
        <v>NORTE</v>
      </c>
      <c r="B36" s="104">
        <v>335842518</v>
      </c>
      <c r="C36" s="100">
        <v>44291.720451388886</v>
      </c>
      <c r="D36" s="97" t="s">
        <v>2190</v>
      </c>
      <c r="E36" s="110">
        <v>511</v>
      </c>
      <c r="F36" s="105" t="str">
        <f>VLOOKUP(E36,VIP!$A$2:$O12483,2,0)</f>
        <v>DRBR511</v>
      </c>
      <c r="G36" s="105" t="str">
        <f>VLOOKUP(E36,'LISTADO ATM'!$A$2:$B$900,2,0)</f>
        <v xml:space="preserve">ATM UNP Río San Juan (Nagua) </v>
      </c>
      <c r="H36" s="105" t="str">
        <f>VLOOKUP(E36,VIP!$A$2:$O17404,7,FALSE)</f>
        <v>Si</v>
      </c>
      <c r="I36" s="105" t="str">
        <f>VLOOKUP(E36,VIP!$A$2:$O9369,8,FALSE)</f>
        <v>Si</v>
      </c>
      <c r="J36" s="105" t="str">
        <f>VLOOKUP(E36,VIP!$A$2:$O9319,8,FALSE)</f>
        <v>Si</v>
      </c>
      <c r="K36" s="105" t="str">
        <f>VLOOKUP(E36,VIP!$A$2:$O12893,6,0)</f>
        <v>NO</v>
      </c>
      <c r="L36" s="98" t="s">
        <v>2488</v>
      </c>
      <c r="M36" s="148" t="s">
        <v>2541</v>
      </c>
      <c r="N36" s="96" t="s">
        <v>2472</v>
      </c>
      <c r="O36" s="112" t="s">
        <v>2503</v>
      </c>
      <c r="P36" s="95"/>
      <c r="Q36" s="147">
        <v>44292.416666666664</v>
      </c>
    </row>
    <row r="37" spans="1:17" ht="18" x14ac:dyDescent="0.25">
      <c r="A37" s="97" t="str">
        <f>VLOOKUP(E37,'LISTADO ATM'!$A$2:$C$901,3,0)</f>
        <v>DISTRITO NACIONAL</v>
      </c>
      <c r="B37" s="104">
        <v>335842251</v>
      </c>
      <c r="C37" s="100">
        <v>44291.642812500002</v>
      </c>
      <c r="D37" s="97" t="s">
        <v>2189</v>
      </c>
      <c r="E37" s="110">
        <v>554</v>
      </c>
      <c r="F37" s="105" t="str">
        <f>VLOOKUP(E37,VIP!$A$2:$O12451,2,0)</f>
        <v>DRBR011</v>
      </c>
      <c r="G37" s="105" t="str">
        <f>VLOOKUP(E37,'LISTADO ATM'!$A$2:$B$900,2,0)</f>
        <v xml:space="preserve">ATM Oficina Isabel La Católica I </v>
      </c>
      <c r="H37" s="105" t="str">
        <f>VLOOKUP(E37,VIP!$A$2:$O17372,7,FALSE)</f>
        <v>Si</v>
      </c>
      <c r="I37" s="105" t="str">
        <f>VLOOKUP(E37,VIP!$A$2:$O9337,8,FALSE)</f>
        <v>Si</v>
      </c>
      <c r="J37" s="105" t="str">
        <f>VLOOKUP(E37,VIP!$A$2:$O9287,8,FALSE)</f>
        <v>Si</v>
      </c>
      <c r="K37" s="105" t="str">
        <f>VLOOKUP(E37,VIP!$A$2:$O12861,6,0)</f>
        <v>NO</v>
      </c>
      <c r="L37" s="98" t="s">
        <v>2228</v>
      </c>
      <c r="M37" s="148" t="s">
        <v>2541</v>
      </c>
      <c r="N37" s="96" t="s">
        <v>2472</v>
      </c>
      <c r="O37" s="112" t="s">
        <v>2474</v>
      </c>
      <c r="P37" s="95"/>
      <c r="Q37" s="147">
        <v>44292.417488425926</v>
      </c>
    </row>
    <row r="38" spans="1:17" ht="18" x14ac:dyDescent="0.25">
      <c r="A38" s="97" t="str">
        <f>VLOOKUP(E38,'LISTADO ATM'!$A$2:$C$901,3,0)</f>
        <v>NORTE</v>
      </c>
      <c r="B38" s="104">
        <v>335842655</v>
      </c>
      <c r="C38" s="100">
        <v>44291.819282407407</v>
      </c>
      <c r="D38" s="97" t="s">
        <v>2493</v>
      </c>
      <c r="E38" s="110">
        <v>752</v>
      </c>
      <c r="F38" s="105" t="str">
        <f>VLOOKUP(E38,VIP!$A$2:$O12454,2,0)</f>
        <v>DRBR280</v>
      </c>
      <c r="G38" s="105" t="str">
        <f>VLOOKUP(E38,'LISTADO ATM'!$A$2:$B$900,2,0)</f>
        <v xml:space="preserve">ATM UNP Las Carolinas (La Vega) </v>
      </c>
      <c r="H38" s="105" t="str">
        <f>VLOOKUP(E38,VIP!$A$2:$O17375,7,FALSE)</f>
        <v>Si</v>
      </c>
      <c r="I38" s="105" t="str">
        <f>VLOOKUP(E38,VIP!$A$2:$O9340,8,FALSE)</f>
        <v>Si</v>
      </c>
      <c r="J38" s="105" t="str">
        <f>VLOOKUP(E38,VIP!$A$2:$O9290,8,FALSE)</f>
        <v>Si</v>
      </c>
      <c r="K38" s="105" t="str">
        <f>VLOOKUP(E38,VIP!$A$2:$O12864,6,0)</f>
        <v>SI</v>
      </c>
      <c r="L38" s="98" t="s">
        <v>2459</v>
      </c>
      <c r="M38" s="148" t="s">
        <v>2541</v>
      </c>
      <c r="N38" s="148" t="s">
        <v>2523</v>
      </c>
      <c r="O38" s="112" t="s">
        <v>2494</v>
      </c>
      <c r="P38" s="95"/>
      <c r="Q38" s="147">
        <v>44292.417488425926</v>
      </c>
    </row>
    <row r="39" spans="1:17" ht="18" x14ac:dyDescent="0.25">
      <c r="A39" s="97" t="str">
        <f>VLOOKUP(E39,'LISTADO ATM'!$A$2:$C$901,3,0)</f>
        <v>ESTE</v>
      </c>
      <c r="B39" s="104">
        <v>335842742</v>
      </c>
      <c r="C39" s="100">
        <v>44292.331944444442</v>
      </c>
      <c r="D39" s="97" t="s">
        <v>2189</v>
      </c>
      <c r="E39" s="110">
        <v>121</v>
      </c>
      <c r="F39" s="105" t="str">
        <f>VLOOKUP(E39,VIP!$A$2:$O12458,2,0)</f>
        <v>DRBR121</v>
      </c>
      <c r="G39" s="105" t="str">
        <f>VLOOKUP(E39,'LISTADO ATM'!$A$2:$B$900,2,0)</f>
        <v xml:space="preserve">ATM Oficina Bayaguana </v>
      </c>
      <c r="H39" s="105" t="str">
        <f>VLOOKUP(E39,VIP!$A$2:$O17379,7,FALSE)</f>
        <v>Si</v>
      </c>
      <c r="I39" s="105" t="str">
        <f>VLOOKUP(E39,VIP!$A$2:$O9344,8,FALSE)</f>
        <v>Si</v>
      </c>
      <c r="J39" s="105" t="str">
        <f>VLOOKUP(E39,VIP!$A$2:$O9294,8,FALSE)</f>
        <v>Si</v>
      </c>
      <c r="K39" s="105" t="str">
        <f>VLOOKUP(E39,VIP!$A$2:$O12868,6,0)</f>
        <v>SI</v>
      </c>
      <c r="L39" s="98" t="s">
        <v>2488</v>
      </c>
      <c r="M39" s="148" t="s">
        <v>2541</v>
      </c>
      <c r="N39" s="96" t="s">
        <v>2472</v>
      </c>
      <c r="O39" s="112" t="s">
        <v>2474</v>
      </c>
      <c r="P39" s="95"/>
      <c r="Q39" s="147">
        <v>44292.419444444444</v>
      </c>
    </row>
    <row r="40" spans="1:17" ht="18" x14ac:dyDescent="0.25">
      <c r="A40" s="97" t="str">
        <f>VLOOKUP(E40,'LISTADO ATM'!$A$2:$C$901,3,0)</f>
        <v>SUR</v>
      </c>
      <c r="B40" s="104">
        <v>335842641</v>
      </c>
      <c r="C40" s="100">
        <v>44291.796620370369</v>
      </c>
      <c r="D40" s="97" t="s">
        <v>2493</v>
      </c>
      <c r="E40" s="110">
        <v>44</v>
      </c>
      <c r="F40" s="105" t="str">
        <f>VLOOKUP(E40,VIP!$A$2:$O12460,2,0)</f>
        <v>DRBR044</v>
      </c>
      <c r="G40" s="105" t="str">
        <f>VLOOKUP(E40,'LISTADO ATM'!$A$2:$B$900,2,0)</f>
        <v xml:space="preserve">ATM Oficina Pedernales </v>
      </c>
      <c r="H40" s="105" t="str">
        <f>VLOOKUP(E40,VIP!$A$2:$O17381,7,FALSE)</f>
        <v>Si</v>
      </c>
      <c r="I40" s="105" t="str">
        <f>VLOOKUP(E40,VIP!$A$2:$O9346,8,FALSE)</f>
        <v>Si</v>
      </c>
      <c r="J40" s="105" t="str">
        <f>VLOOKUP(E40,VIP!$A$2:$O9296,8,FALSE)</f>
        <v>Si</v>
      </c>
      <c r="K40" s="105" t="str">
        <f>VLOOKUP(E40,VIP!$A$2:$O12870,6,0)</f>
        <v>SI</v>
      </c>
      <c r="L40" s="98" t="s">
        <v>2428</v>
      </c>
      <c r="M40" s="148" t="s">
        <v>2541</v>
      </c>
      <c r="N40" s="96" t="s">
        <v>2472</v>
      </c>
      <c r="O40" s="112" t="s">
        <v>2494</v>
      </c>
      <c r="P40" s="95"/>
      <c r="Q40" s="147">
        <v>44292.420960648145</v>
      </c>
    </row>
    <row r="41" spans="1:17" ht="18" x14ac:dyDescent="0.25">
      <c r="A41" s="97" t="str">
        <f>VLOOKUP(E41,'LISTADO ATM'!$A$2:$C$901,3,0)</f>
        <v>ESTE</v>
      </c>
      <c r="B41" s="104">
        <v>335842662</v>
      </c>
      <c r="C41" s="100">
        <v>44291.869664351849</v>
      </c>
      <c r="D41" s="97" t="s">
        <v>2493</v>
      </c>
      <c r="E41" s="110">
        <v>114</v>
      </c>
      <c r="F41" s="105" t="str">
        <f>VLOOKUP(E41,VIP!$A$2:$O12466,2,0)</f>
        <v>DRBR114</v>
      </c>
      <c r="G41" s="105" t="str">
        <f>VLOOKUP(E41,'LISTADO ATM'!$A$2:$B$900,2,0)</f>
        <v xml:space="preserve">ATM Oficina Hato Mayor </v>
      </c>
      <c r="H41" s="105" t="str">
        <f>VLOOKUP(E41,VIP!$A$2:$O17387,7,FALSE)</f>
        <v>Si</v>
      </c>
      <c r="I41" s="105" t="str">
        <f>VLOOKUP(E41,VIP!$A$2:$O9352,8,FALSE)</f>
        <v>Si</v>
      </c>
      <c r="J41" s="105" t="str">
        <f>VLOOKUP(E41,VIP!$A$2:$O9302,8,FALSE)</f>
        <v>Si</v>
      </c>
      <c r="K41" s="105" t="str">
        <f>VLOOKUP(E41,VIP!$A$2:$O12876,6,0)</f>
        <v>NO</v>
      </c>
      <c r="L41" s="98" t="s">
        <v>2428</v>
      </c>
      <c r="M41" s="148" t="s">
        <v>2541</v>
      </c>
      <c r="N41" s="96" t="s">
        <v>2472</v>
      </c>
      <c r="O41" s="112" t="s">
        <v>2494</v>
      </c>
      <c r="P41" s="95"/>
      <c r="Q41" s="147">
        <v>44292.420960648145</v>
      </c>
    </row>
    <row r="42" spans="1:17" ht="18" x14ac:dyDescent="0.25">
      <c r="A42" s="97" t="str">
        <f>VLOOKUP(E42,'LISTADO ATM'!$A$2:$C$901,3,0)</f>
        <v>ESTE</v>
      </c>
      <c r="B42" s="104">
        <v>335842671</v>
      </c>
      <c r="C42" s="100">
        <v>44291.912534722222</v>
      </c>
      <c r="D42" s="97" t="s">
        <v>2493</v>
      </c>
      <c r="E42" s="110">
        <v>111</v>
      </c>
      <c r="F42" s="105" t="str">
        <f>VLOOKUP(E42,VIP!$A$2:$O12458,2,0)</f>
        <v>DRBR111</v>
      </c>
      <c r="G42" s="105" t="str">
        <f>VLOOKUP(E42,'LISTADO ATM'!$A$2:$B$900,2,0)</f>
        <v xml:space="preserve">ATM Oficina San Pedro </v>
      </c>
      <c r="H42" s="105" t="str">
        <f>VLOOKUP(E42,VIP!$A$2:$O17379,7,FALSE)</f>
        <v>Si</v>
      </c>
      <c r="I42" s="105" t="str">
        <f>VLOOKUP(E42,VIP!$A$2:$O9344,8,FALSE)</f>
        <v>Si</v>
      </c>
      <c r="J42" s="105" t="str">
        <f>VLOOKUP(E42,VIP!$A$2:$O9294,8,FALSE)</f>
        <v>Si</v>
      </c>
      <c r="K42" s="105" t="str">
        <f>VLOOKUP(E42,VIP!$A$2:$O12868,6,0)</f>
        <v>SI</v>
      </c>
      <c r="L42" s="98" t="s">
        <v>2459</v>
      </c>
      <c r="M42" s="148" t="s">
        <v>2541</v>
      </c>
      <c r="N42" s="96" t="s">
        <v>2472</v>
      </c>
      <c r="O42" s="112" t="s">
        <v>2494</v>
      </c>
      <c r="P42" s="95"/>
      <c r="Q42" s="147">
        <v>44292.420960648145</v>
      </c>
    </row>
    <row r="43" spans="1:17" ht="18" x14ac:dyDescent="0.25">
      <c r="A43" s="97" t="str">
        <f>VLOOKUP(E43,'LISTADO ATM'!$A$2:$C$901,3,0)</f>
        <v>SUR</v>
      </c>
      <c r="B43" s="104">
        <v>335842679</v>
      </c>
      <c r="C43" s="100">
        <v>44291.953634259262</v>
      </c>
      <c r="D43" s="97" t="s">
        <v>2189</v>
      </c>
      <c r="E43" s="110">
        <v>131</v>
      </c>
      <c r="F43" s="105" t="str">
        <f>VLOOKUP(E43,VIP!$A$2:$O12454,2,0)</f>
        <v>DRBR131</v>
      </c>
      <c r="G43" s="105" t="str">
        <f>VLOOKUP(E43,'LISTADO ATM'!$A$2:$B$900,2,0)</f>
        <v xml:space="preserve">ATM Oficina Baní I </v>
      </c>
      <c r="H43" s="105" t="str">
        <f>VLOOKUP(E43,VIP!$A$2:$O17375,7,FALSE)</f>
        <v>Si</v>
      </c>
      <c r="I43" s="105" t="str">
        <f>VLOOKUP(E43,VIP!$A$2:$O9340,8,FALSE)</f>
        <v>Si</v>
      </c>
      <c r="J43" s="105" t="str">
        <f>VLOOKUP(E43,VIP!$A$2:$O9290,8,FALSE)</f>
        <v>Si</v>
      </c>
      <c r="K43" s="105" t="str">
        <f>VLOOKUP(E43,VIP!$A$2:$O12864,6,0)</f>
        <v>NO</v>
      </c>
      <c r="L43" s="98" t="s">
        <v>2228</v>
      </c>
      <c r="M43" s="148" t="s">
        <v>2541</v>
      </c>
      <c r="N43" s="148" t="s">
        <v>2523</v>
      </c>
      <c r="O43" s="112" t="s">
        <v>2474</v>
      </c>
      <c r="P43" s="95"/>
      <c r="Q43" s="147">
        <v>44292.424305555556</v>
      </c>
    </row>
    <row r="44" spans="1:17" ht="18" x14ac:dyDescent="0.25">
      <c r="A44" s="97" t="str">
        <f>VLOOKUP(E44,'LISTADO ATM'!$A$2:$C$901,3,0)</f>
        <v>DISTRITO NACIONAL</v>
      </c>
      <c r="B44" s="104">
        <v>335841848</v>
      </c>
      <c r="C44" s="100">
        <v>44291.506504629629</v>
      </c>
      <c r="D44" s="97" t="s">
        <v>2189</v>
      </c>
      <c r="E44" s="110">
        <v>622</v>
      </c>
      <c r="F44" s="105" t="str">
        <f>VLOOKUP(E44,VIP!$A$2:$O12453,2,0)</f>
        <v>DRBR622</v>
      </c>
      <c r="G44" s="105" t="str">
        <f>VLOOKUP(E44,'LISTADO ATM'!$A$2:$B$900,2,0)</f>
        <v xml:space="preserve">ATM Ayuntamiento D.N. </v>
      </c>
      <c r="H44" s="105" t="str">
        <f>VLOOKUP(E44,VIP!$A$2:$O17374,7,FALSE)</f>
        <v>Si</v>
      </c>
      <c r="I44" s="105" t="str">
        <f>VLOOKUP(E44,VIP!$A$2:$O9339,8,FALSE)</f>
        <v>Si</v>
      </c>
      <c r="J44" s="105" t="str">
        <f>VLOOKUP(E44,VIP!$A$2:$O9289,8,FALSE)</f>
        <v>Si</v>
      </c>
      <c r="K44" s="105" t="str">
        <f>VLOOKUP(E44,VIP!$A$2:$O12863,6,0)</f>
        <v>NO</v>
      </c>
      <c r="L44" s="98" t="s">
        <v>2228</v>
      </c>
      <c r="M44" s="148" t="s">
        <v>2541</v>
      </c>
      <c r="N44" s="96" t="s">
        <v>2472</v>
      </c>
      <c r="O44" s="112" t="s">
        <v>2474</v>
      </c>
      <c r="P44" s="95"/>
      <c r="Q44" s="147">
        <v>44292.427083333336</v>
      </c>
    </row>
    <row r="45" spans="1:17" ht="18" x14ac:dyDescent="0.25">
      <c r="A45" s="97" t="str">
        <f>VLOOKUP(E45,'LISTADO ATM'!$A$2:$C$901,3,0)</f>
        <v>DISTRITO NACIONAL</v>
      </c>
      <c r="B45" s="104">
        <v>335842507</v>
      </c>
      <c r="C45" s="100">
        <v>44291.716111111113</v>
      </c>
      <c r="D45" s="97" t="s">
        <v>2189</v>
      </c>
      <c r="E45" s="110">
        <v>183</v>
      </c>
      <c r="F45" s="105" t="str">
        <f>VLOOKUP(E45,VIP!$A$2:$O12487,2,0)</f>
        <v>DRBR183</v>
      </c>
      <c r="G45" s="105" t="str">
        <f>VLOOKUP(E45,'LISTADO ATM'!$A$2:$B$900,2,0)</f>
        <v>ATM Estación Nativa Km. 22 Aut. Duarte.</v>
      </c>
      <c r="H45" s="105" t="str">
        <f>VLOOKUP(E45,VIP!$A$2:$O17408,7,FALSE)</f>
        <v>N/A</v>
      </c>
      <c r="I45" s="105" t="str">
        <f>VLOOKUP(E45,VIP!$A$2:$O9373,8,FALSE)</f>
        <v>N/A</v>
      </c>
      <c r="J45" s="105" t="str">
        <f>VLOOKUP(E45,VIP!$A$2:$O9323,8,FALSE)</f>
        <v>N/A</v>
      </c>
      <c r="K45" s="105" t="str">
        <f>VLOOKUP(E45,VIP!$A$2:$O12897,6,0)</f>
        <v>N/A</v>
      </c>
      <c r="L45" s="98" t="s">
        <v>2488</v>
      </c>
      <c r="M45" s="148" t="s">
        <v>2541</v>
      </c>
      <c r="N45" s="96" t="s">
        <v>2518</v>
      </c>
      <c r="O45" s="112" t="s">
        <v>2474</v>
      </c>
      <c r="P45" s="95"/>
      <c r="Q45" s="147">
        <v>44292.428472222222</v>
      </c>
    </row>
    <row r="46" spans="1:17" ht="18" x14ac:dyDescent="0.25">
      <c r="A46" s="97" t="str">
        <f>VLOOKUP(E46,'LISTADO ATM'!$A$2:$C$901,3,0)</f>
        <v>ESTE</v>
      </c>
      <c r="B46" s="104">
        <v>335842512</v>
      </c>
      <c r="C46" s="100">
        <v>44291.71707175926</v>
      </c>
      <c r="D46" s="97" t="s">
        <v>2189</v>
      </c>
      <c r="E46" s="110">
        <v>268</v>
      </c>
      <c r="F46" s="105" t="str">
        <f>VLOOKUP(E46,VIP!$A$2:$O12485,2,0)</f>
        <v>DRBR268</v>
      </c>
      <c r="G46" s="105" t="str">
        <f>VLOOKUP(E46,'LISTADO ATM'!$A$2:$B$900,2,0)</f>
        <v xml:space="preserve">ATM Autobanco La Altagracia (Higuey) </v>
      </c>
      <c r="H46" s="105" t="str">
        <f>VLOOKUP(E46,VIP!$A$2:$O17406,7,FALSE)</f>
        <v>Si</v>
      </c>
      <c r="I46" s="105" t="str">
        <f>VLOOKUP(E46,VIP!$A$2:$O9371,8,FALSE)</f>
        <v>Si</v>
      </c>
      <c r="J46" s="105" t="str">
        <f>VLOOKUP(E46,VIP!$A$2:$O9321,8,FALSE)</f>
        <v>Si</v>
      </c>
      <c r="K46" s="105" t="str">
        <f>VLOOKUP(E46,VIP!$A$2:$O12895,6,0)</f>
        <v>NO</v>
      </c>
      <c r="L46" s="98" t="s">
        <v>2488</v>
      </c>
      <c r="M46" s="148" t="s">
        <v>2541</v>
      </c>
      <c r="N46" s="148" t="s">
        <v>2523</v>
      </c>
      <c r="O46" s="112" t="s">
        <v>2474</v>
      </c>
      <c r="P46" s="95"/>
      <c r="Q46" s="147">
        <v>44292.428472222222</v>
      </c>
    </row>
    <row r="47" spans="1:17" ht="18" x14ac:dyDescent="0.25">
      <c r="A47" s="97" t="str">
        <f>VLOOKUP(E47,'LISTADO ATM'!$A$2:$C$901,3,0)</f>
        <v>DISTRITO NACIONAL</v>
      </c>
      <c r="B47" s="104">
        <v>335842514</v>
      </c>
      <c r="C47" s="100">
        <v>44291.71769675926</v>
      </c>
      <c r="D47" s="97" t="s">
        <v>2189</v>
      </c>
      <c r="E47" s="110">
        <v>515</v>
      </c>
      <c r="F47" s="105" t="str">
        <f>VLOOKUP(E47,VIP!$A$2:$O12484,2,0)</f>
        <v>DRBR515</v>
      </c>
      <c r="G47" s="105" t="str">
        <f>VLOOKUP(E47,'LISTADO ATM'!$A$2:$B$900,2,0)</f>
        <v xml:space="preserve">ATM Oficina Agora Mall I </v>
      </c>
      <c r="H47" s="105" t="str">
        <f>VLOOKUP(E47,VIP!$A$2:$O17405,7,FALSE)</f>
        <v>Si</v>
      </c>
      <c r="I47" s="105" t="str">
        <f>VLOOKUP(E47,VIP!$A$2:$O9370,8,FALSE)</f>
        <v>Si</v>
      </c>
      <c r="J47" s="105" t="str">
        <f>VLOOKUP(E47,VIP!$A$2:$O9320,8,FALSE)</f>
        <v>Si</v>
      </c>
      <c r="K47" s="105" t="str">
        <f>VLOOKUP(E47,VIP!$A$2:$O12894,6,0)</f>
        <v>SI</v>
      </c>
      <c r="L47" s="98" t="s">
        <v>2488</v>
      </c>
      <c r="M47" s="148" t="s">
        <v>2541</v>
      </c>
      <c r="N47" s="96" t="s">
        <v>2518</v>
      </c>
      <c r="O47" s="112" t="s">
        <v>2474</v>
      </c>
      <c r="P47" s="95"/>
      <c r="Q47" s="147">
        <v>44292.429166666669</v>
      </c>
    </row>
    <row r="48" spans="1:17" ht="18" x14ac:dyDescent="0.25">
      <c r="A48" s="97" t="str">
        <f>VLOOKUP(E48,'LISTADO ATM'!$A$2:$C$901,3,0)</f>
        <v>ESTE</v>
      </c>
      <c r="B48" s="104">
        <v>335842687</v>
      </c>
      <c r="C48" s="100">
        <v>44292.137523148151</v>
      </c>
      <c r="D48" s="97" t="s">
        <v>2189</v>
      </c>
      <c r="E48" s="110">
        <v>513</v>
      </c>
      <c r="F48" s="105" t="str">
        <f>VLOOKUP(E48,VIP!$A$2:$O12454,2,0)</f>
        <v>DRBR513</v>
      </c>
      <c r="G48" s="105" t="str">
        <f>VLOOKUP(E48,'LISTADO ATM'!$A$2:$B$900,2,0)</f>
        <v xml:space="preserve">ATM UNP Lagunas de Nisibón </v>
      </c>
      <c r="H48" s="105" t="str">
        <f>VLOOKUP(E48,VIP!$A$2:$O17375,7,FALSE)</f>
        <v>Si</v>
      </c>
      <c r="I48" s="105" t="str">
        <f>VLOOKUP(E48,VIP!$A$2:$O9340,8,FALSE)</f>
        <v>Si</v>
      </c>
      <c r="J48" s="105" t="str">
        <f>VLOOKUP(E48,VIP!$A$2:$O9290,8,FALSE)</f>
        <v>Si</v>
      </c>
      <c r="K48" s="105" t="str">
        <f>VLOOKUP(E48,VIP!$A$2:$O12864,6,0)</f>
        <v>NO</v>
      </c>
      <c r="L48" s="98" t="s">
        <v>2254</v>
      </c>
      <c r="M48" s="148" t="s">
        <v>2541</v>
      </c>
      <c r="N48" s="96" t="s">
        <v>2472</v>
      </c>
      <c r="O48" s="112" t="s">
        <v>2474</v>
      </c>
      <c r="P48" s="95"/>
      <c r="Q48" s="147">
        <v>44292.431250000001</v>
      </c>
    </row>
    <row r="49" spans="1:17" ht="18" x14ac:dyDescent="0.25">
      <c r="A49" s="97" t="str">
        <f>VLOOKUP(E49,'LISTADO ATM'!$A$2:$C$901,3,0)</f>
        <v>SUR</v>
      </c>
      <c r="B49" s="104">
        <v>335842680</v>
      </c>
      <c r="C49" s="100">
        <v>44291.954236111109</v>
      </c>
      <c r="D49" s="97" t="s">
        <v>2189</v>
      </c>
      <c r="E49" s="110">
        <v>455</v>
      </c>
      <c r="F49" s="105" t="str">
        <f>VLOOKUP(E49,VIP!$A$2:$O12453,2,0)</f>
        <v>DRBR455</v>
      </c>
      <c r="G49" s="105" t="str">
        <f>VLOOKUP(E49,'LISTADO ATM'!$A$2:$B$900,2,0)</f>
        <v xml:space="preserve">ATM Oficina Baní II </v>
      </c>
      <c r="H49" s="105" t="str">
        <f>VLOOKUP(E49,VIP!$A$2:$O17374,7,FALSE)</f>
        <v>Si</v>
      </c>
      <c r="I49" s="105" t="str">
        <f>VLOOKUP(E49,VIP!$A$2:$O9339,8,FALSE)</f>
        <v>Si</v>
      </c>
      <c r="J49" s="105" t="str">
        <f>VLOOKUP(E49,VIP!$A$2:$O9289,8,FALSE)</f>
        <v>Si</v>
      </c>
      <c r="K49" s="105" t="str">
        <f>VLOOKUP(E49,VIP!$A$2:$O12863,6,0)</f>
        <v>NO</v>
      </c>
      <c r="L49" s="98" t="s">
        <v>2228</v>
      </c>
      <c r="M49" s="148" t="s">
        <v>2541</v>
      </c>
      <c r="N49" s="148" t="s">
        <v>2523</v>
      </c>
      <c r="O49" s="112" t="s">
        <v>2474</v>
      </c>
      <c r="P49" s="95"/>
      <c r="Q49" s="147">
        <v>44292.431944444441</v>
      </c>
    </row>
    <row r="50" spans="1:17" ht="18" x14ac:dyDescent="0.25">
      <c r="A50" s="97" t="str">
        <f>VLOOKUP(E50,'LISTADO ATM'!$A$2:$C$901,3,0)</f>
        <v>SUR</v>
      </c>
      <c r="B50" s="104">
        <v>335840821</v>
      </c>
      <c r="C50" s="100">
        <v>44289.878055555557</v>
      </c>
      <c r="D50" s="97" t="s">
        <v>2189</v>
      </c>
      <c r="E50" s="110">
        <v>764</v>
      </c>
      <c r="F50" s="105" t="str">
        <f>VLOOKUP(E50,VIP!$A$2:$O12378,2,0)</f>
        <v>DRBR451</v>
      </c>
      <c r="G50" s="105" t="str">
        <f>VLOOKUP(E50,'LISTADO ATM'!$A$2:$B$900,2,0)</f>
        <v xml:space="preserve">ATM Oficina Elías Piña </v>
      </c>
      <c r="H50" s="105" t="str">
        <f>VLOOKUP(E50,VIP!$A$2:$O17299,7,FALSE)</f>
        <v>Si</v>
      </c>
      <c r="I50" s="105" t="str">
        <f>VLOOKUP(E50,VIP!$A$2:$O9264,8,FALSE)</f>
        <v>Si</v>
      </c>
      <c r="J50" s="105" t="str">
        <f>VLOOKUP(E50,VIP!$A$2:$O9214,8,FALSE)</f>
        <v>Si</v>
      </c>
      <c r="K50" s="105" t="str">
        <f>VLOOKUP(E50,VIP!$A$2:$O12788,6,0)</f>
        <v>NO</v>
      </c>
      <c r="L50" s="98" t="s">
        <v>2228</v>
      </c>
      <c r="M50" s="148" t="s">
        <v>2541</v>
      </c>
      <c r="N50" s="96" t="s">
        <v>2518</v>
      </c>
      <c r="O50" s="112" t="s">
        <v>2474</v>
      </c>
      <c r="P50" s="95"/>
      <c r="Q50" s="147">
        <v>44292.435416666667</v>
      </c>
    </row>
    <row r="51" spans="1:17" ht="18" x14ac:dyDescent="0.25">
      <c r="A51" s="97" t="str">
        <f>VLOOKUP(E51,'LISTADO ATM'!$A$2:$C$901,3,0)</f>
        <v>DISTRITO NACIONAL</v>
      </c>
      <c r="B51" s="104">
        <v>335842510</v>
      </c>
      <c r="C51" s="100">
        <v>44291.716539351852</v>
      </c>
      <c r="D51" s="97" t="s">
        <v>2189</v>
      </c>
      <c r="E51" s="110">
        <v>932</v>
      </c>
      <c r="F51" s="105" t="str">
        <f>VLOOKUP(E51,VIP!$A$2:$O12486,2,0)</f>
        <v>DRBR01E</v>
      </c>
      <c r="G51" s="105" t="str">
        <f>VLOOKUP(E51,'LISTADO ATM'!$A$2:$B$900,2,0)</f>
        <v xml:space="preserve">ATM Banco Agrícola </v>
      </c>
      <c r="H51" s="105" t="str">
        <f>VLOOKUP(E51,VIP!$A$2:$O17407,7,FALSE)</f>
        <v>Si</v>
      </c>
      <c r="I51" s="105" t="str">
        <f>VLOOKUP(E51,VIP!$A$2:$O9372,8,FALSE)</f>
        <v>Si</v>
      </c>
      <c r="J51" s="105" t="str">
        <f>VLOOKUP(E51,VIP!$A$2:$O9322,8,FALSE)</f>
        <v>Si</v>
      </c>
      <c r="K51" s="105" t="str">
        <f>VLOOKUP(E51,VIP!$A$2:$O12896,6,0)</f>
        <v>NO</v>
      </c>
      <c r="L51" s="98" t="s">
        <v>2488</v>
      </c>
      <c r="M51" s="148" t="s">
        <v>2541</v>
      </c>
      <c r="N51" s="96" t="s">
        <v>2518</v>
      </c>
      <c r="O51" s="112" t="s">
        <v>2474</v>
      </c>
      <c r="P51" s="95"/>
      <c r="Q51" s="147">
        <v>44292.435416666667</v>
      </c>
    </row>
    <row r="52" spans="1:17" ht="18" x14ac:dyDescent="0.25">
      <c r="A52" s="97" t="str">
        <f>VLOOKUP(E52,'LISTADO ATM'!$A$2:$C$901,3,0)</f>
        <v>DISTRITO NACIONAL</v>
      </c>
      <c r="B52" s="104">
        <v>335842048</v>
      </c>
      <c r="C52" s="100">
        <v>44291.572430555556</v>
      </c>
      <c r="D52" s="97" t="s">
        <v>2468</v>
      </c>
      <c r="E52" s="110">
        <v>264</v>
      </c>
      <c r="F52" s="105" t="str">
        <f>VLOOKUP(E52,VIP!$A$2:$O12463,2,0)</f>
        <v>DRBR264</v>
      </c>
      <c r="G52" s="105" t="str">
        <f>VLOOKUP(E52,'LISTADO ATM'!$A$2:$B$900,2,0)</f>
        <v xml:space="preserve">ATM S/M Nacional Independencia </v>
      </c>
      <c r="H52" s="105" t="str">
        <f>VLOOKUP(E52,VIP!$A$2:$O17384,7,FALSE)</f>
        <v>Si</v>
      </c>
      <c r="I52" s="105" t="str">
        <f>VLOOKUP(E52,VIP!$A$2:$O9349,8,FALSE)</f>
        <v>Si</v>
      </c>
      <c r="J52" s="105" t="str">
        <f>VLOOKUP(E52,VIP!$A$2:$O9299,8,FALSE)</f>
        <v>Si</v>
      </c>
      <c r="K52" s="105" t="str">
        <f>VLOOKUP(E52,VIP!$A$2:$O12873,6,0)</f>
        <v>SI</v>
      </c>
      <c r="L52" s="98" t="s">
        <v>2459</v>
      </c>
      <c r="M52" s="148" t="s">
        <v>2541</v>
      </c>
      <c r="N52" s="96" t="s">
        <v>2472</v>
      </c>
      <c r="O52" s="112" t="s">
        <v>2473</v>
      </c>
      <c r="P52" s="95"/>
      <c r="Q52" s="147">
        <v>44292.4375</v>
      </c>
    </row>
    <row r="53" spans="1:17" ht="18" x14ac:dyDescent="0.25">
      <c r="A53" s="97" t="str">
        <f>VLOOKUP(E53,'LISTADO ATM'!$A$2:$C$901,3,0)</f>
        <v>SUR</v>
      </c>
      <c r="B53" s="104">
        <v>335842600</v>
      </c>
      <c r="C53" s="100">
        <v>44291.769201388888</v>
      </c>
      <c r="D53" s="97" t="s">
        <v>2493</v>
      </c>
      <c r="E53" s="110">
        <v>182</v>
      </c>
      <c r="F53" s="105" t="str">
        <f>VLOOKUP(E53,VIP!$A$2:$O12468,2,0)</f>
        <v>DRBR182</v>
      </c>
      <c r="G53" s="105" t="str">
        <f>VLOOKUP(E53,'LISTADO ATM'!$A$2:$B$900,2,0)</f>
        <v xml:space="preserve">ATM Barahona Comb </v>
      </c>
      <c r="H53" s="105" t="str">
        <f>VLOOKUP(E53,VIP!$A$2:$O17389,7,FALSE)</f>
        <v>Si</v>
      </c>
      <c r="I53" s="105" t="str">
        <f>VLOOKUP(E53,VIP!$A$2:$O9354,8,FALSE)</f>
        <v>Si</v>
      </c>
      <c r="J53" s="105" t="str">
        <f>VLOOKUP(E53,VIP!$A$2:$O9304,8,FALSE)</f>
        <v>Si</v>
      </c>
      <c r="K53" s="105" t="str">
        <f>VLOOKUP(E53,VIP!$A$2:$O12878,6,0)</f>
        <v>NO</v>
      </c>
      <c r="L53" s="98" t="s">
        <v>2428</v>
      </c>
      <c r="M53" s="148" t="s">
        <v>2541</v>
      </c>
      <c r="N53" s="96" t="s">
        <v>2472</v>
      </c>
      <c r="O53" s="112" t="s">
        <v>2494</v>
      </c>
      <c r="P53" s="95"/>
      <c r="Q53" s="147">
        <v>44292.4375</v>
      </c>
    </row>
    <row r="54" spans="1:17" ht="18" x14ac:dyDescent="0.25">
      <c r="A54" s="97" t="str">
        <f>VLOOKUP(E54,'LISTADO ATM'!$A$2:$C$901,3,0)</f>
        <v>NORTE</v>
      </c>
      <c r="B54" s="104">
        <v>335842673</v>
      </c>
      <c r="C54" s="100">
        <v>44291.914085648146</v>
      </c>
      <c r="D54" s="97" t="s">
        <v>2493</v>
      </c>
      <c r="E54" s="110">
        <v>282</v>
      </c>
      <c r="F54" s="105" t="str">
        <f>VLOOKUP(E54,VIP!$A$2:$O12457,2,0)</f>
        <v>DRBR282</v>
      </c>
      <c r="G54" s="105" t="str">
        <f>VLOOKUP(E54,'LISTADO ATM'!$A$2:$B$900,2,0)</f>
        <v xml:space="preserve">ATM Autobanco Nibaje </v>
      </c>
      <c r="H54" s="105" t="str">
        <f>VLOOKUP(E54,VIP!$A$2:$O17378,7,FALSE)</f>
        <v>Si</v>
      </c>
      <c r="I54" s="105" t="str">
        <f>VLOOKUP(E54,VIP!$A$2:$O9343,8,FALSE)</f>
        <v>Si</v>
      </c>
      <c r="J54" s="105" t="str">
        <f>VLOOKUP(E54,VIP!$A$2:$O9293,8,FALSE)</f>
        <v>Si</v>
      </c>
      <c r="K54" s="105" t="str">
        <f>VLOOKUP(E54,VIP!$A$2:$O12867,6,0)</f>
        <v>NO</v>
      </c>
      <c r="L54" s="98" t="s">
        <v>2459</v>
      </c>
      <c r="M54" s="148" t="s">
        <v>2541</v>
      </c>
      <c r="N54" s="148" t="s">
        <v>2523</v>
      </c>
      <c r="O54" s="112" t="s">
        <v>2494</v>
      </c>
      <c r="P54" s="95"/>
      <c r="Q54" s="147">
        <v>44292.4375</v>
      </c>
    </row>
    <row r="55" spans="1:17" ht="18" x14ac:dyDescent="0.25">
      <c r="A55" s="97" t="str">
        <f>VLOOKUP(E55,'LISTADO ATM'!$A$2:$C$901,3,0)</f>
        <v>NORTE</v>
      </c>
      <c r="B55" s="104">
        <v>335842719</v>
      </c>
      <c r="C55" s="100">
        <v>44292.32708333333</v>
      </c>
      <c r="D55" s="97" t="s">
        <v>2493</v>
      </c>
      <c r="E55" s="110">
        <v>411</v>
      </c>
      <c r="F55" s="105" t="str">
        <f>VLOOKUP(E55,VIP!$A$2:$O12455,2,0)</f>
        <v>DRBR411</v>
      </c>
      <c r="G55" s="105" t="str">
        <f>VLOOKUP(E55,'LISTADO ATM'!$A$2:$B$900,2,0)</f>
        <v xml:space="preserve">ATM UNP Piedra Blanca </v>
      </c>
      <c r="H55" s="105" t="str">
        <f>VLOOKUP(E55,VIP!$A$2:$O17376,7,FALSE)</f>
        <v>Si</v>
      </c>
      <c r="I55" s="105" t="str">
        <f>VLOOKUP(E55,VIP!$A$2:$O9341,8,FALSE)</f>
        <v>Si</v>
      </c>
      <c r="J55" s="105" t="str">
        <f>VLOOKUP(E55,VIP!$A$2:$O9291,8,FALSE)</f>
        <v>Si</v>
      </c>
      <c r="K55" s="105" t="str">
        <f>VLOOKUP(E55,VIP!$A$2:$O12865,6,0)</f>
        <v>NO</v>
      </c>
      <c r="L55" s="98" t="s">
        <v>2428</v>
      </c>
      <c r="M55" s="148" t="s">
        <v>2541</v>
      </c>
      <c r="N55" s="148" t="s">
        <v>2523</v>
      </c>
      <c r="O55" s="112" t="s">
        <v>2494</v>
      </c>
      <c r="P55" s="95"/>
      <c r="Q55" s="147">
        <v>44292.4375</v>
      </c>
    </row>
    <row r="56" spans="1:17" ht="18" x14ac:dyDescent="0.25">
      <c r="A56" s="97" t="str">
        <f>VLOOKUP(E56,'LISTADO ATM'!$A$2:$C$901,3,0)</f>
        <v>SUR</v>
      </c>
      <c r="B56" s="104">
        <v>335841981</v>
      </c>
      <c r="C56" s="100">
        <v>44291.545590277776</v>
      </c>
      <c r="D56" s="97" t="s">
        <v>2468</v>
      </c>
      <c r="E56" s="110">
        <v>783</v>
      </c>
      <c r="F56" s="105" t="str">
        <f>VLOOKUP(E56,VIP!$A$2:$O12472,2,0)</f>
        <v>DRBR303</v>
      </c>
      <c r="G56" s="105" t="str">
        <f>VLOOKUP(E56,'LISTADO ATM'!$A$2:$B$900,2,0)</f>
        <v xml:space="preserve">ATM Autobanco Alfa y Omega (Barahona) </v>
      </c>
      <c r="H56" s="105" t="str">
        <f>VLOOKUP(E56,VIP!$A$2:$O17393,7,FALSE)</f>
        <v>Si</v>
      </c>
      <c r="I56" s="105" t="str">
        <f>VLOOKUP(E56,VIP!$A$2:$O9358,8,FALSE)</f>
        <v>Si</v>
      </c>
      <c r="J56" s="105" t="str">
        <f>VLOOKUP(E56,VIP!$A$2:$O9308,8,FALSE)</f>
        <v>Si</v>
      </c>
      <c r="K56" s="105" t="str">
        <f>VLOOKUP(E56,VIP!$A$2:$O12882,6,0)</f>
        <v>NO</v>
      </c>
      <c r="L56" s="98" t="s">
        <v>2428</v>
      </c>
      <c r="M56" s="148" t="s">
        <v>2541</v>
      </c>
      <c r="N56" s="96" t="s">
        <v>2472</v>
      </c>
      <c r="O56" s="112" t="s">
        <v>2473</v>
      </c>
      <c r="P56" s="95"/>
      <c r="Q56" s="147">
        <v>44292.440972222219</v>
      </c>
    </row>
    <row r="57" spans="1:17" ht="18" x14ac:dyDescent="0.25">
      <c r="A57" s="97" t="str">
        <f>VLOOKUP(E57,'LISTADO ATM'!$A$2:$C$901,3,0)</f>
        <v>DISTRITO NACIONAL</v>
      </c>
      <c r="B57" s="104">
        <v>335842590</v>
      </c>
      <c r="C57" s="100">
        <v>44291.7580787037</v>
      </c>
      <c r="D57" s="97" t="s">
        <v>2468</v>
      </c>
      <c r="E57" s="110">
        <v>387</v>
      </c>
      <c r="F57" s="105" t="str">
        <f>VLOOKUP(E57,VIP!$A$2:$O12469,2,0)</f>
        <v>DRBR387</v>
      </c>
      <c r="G57" s="105" t="str">
        <f>VLOOKUP(E57,'LISTADO ATM'!$A$2:$B$900,2,0)</f>
        <v xml:space="preserve">ATM S/M La Cadena San Vicente de Paul </v>
      </c>
      <c r="H57" s="105" t="str">
        <f>VLOOKUP(E57,VIP!$A$2:$O17390,7,FALSE)</f>
        <v>Si</v>
      </c>
      <c r="I57" s="105" t="str">
        <f>VLOOKUP(E57,VIP!$A$2:$O9355,8,FALSE)</f>
        <v>Si</v>
      </c>
      <c r="J57" s="105" t="str">
        <f>VLOOKUP(E57,VIP!$A$2:$O9305,8,FALSE)</f>
        <v>Si</v>
      </c>
      <c r="K57" s="105" t="str">
        <f>VLOOKUP(E57,VIP!$A$2:$O12879,6,0)</f>
        <v>NO</v>
      </c>
      <c r="L57" s="98" t="s">
        <v>2428</v>
      </c>
      <c r="M57" s="148" t="s">
        <v>2541</v>
      </c>
      <c r="N57" s="96" t="s">
        <v>2472</v>
      </c>
      <c r="O57" s="112" t="s">
        <v>2473</v>
      </c>
      <c r="P57" s="95"/>
      <c r="Q57" s="147">
        <v>44292.479166666664</v>
      </c>
    </row>
    <row r="58" spans="1:17" ht="18" x14ac:dyDescent="0.25">
      <c r="A58" s="97" t="str">
        <f>VLOOKUP(E58,'LISTADO ATM'!$A$2:$C$901,3,0)</f>
        <v>DISTRITO NACIONAL</v>
      </c>
      <c r="B58" s="104">
        <v>335842740</v>
      </c>
      <c r="C58" s="100">
        <v>44292.331250000003</v>
      </c>
      <c r="D58" s="97" t="s">
        <v>2493</v>
      </c>
      <c r="E58" s="110">
        <v>347</v>
      </c>
      <c r="F58" s="105" t="str">
        <f>VLOOKUP(E58,VIP!$A$2:$O12457,2,0)</f>
        <v>DRBR347</v>
      </c>
      <c r="G58" s="105" t="str">
        <f>VLOOKUP(E58,'LISTADO ATM'!$A$2:$B$900,2,0)</f>
        <v>ATM Patio de Colombia</v>
      </c>
      <c r="H58" s="105" t="str">
        <f>VLOOKUP(E58,VIP!$A$2:$O17378,7,FALSE)</f>
        <v>N/A</v>
      </c>
      <c r="I58" s="105" t="str">
        <f>VLOOKUP(E58,VIP!$A$2:$O9343,8,FALSE)</f>
        <v>N/A</v>
      </c>
      <c r="J58" s="105" t="str">
        <f>VLOOKUP(E58,VIP!$A$2:$O9293,8,FALSE)</f>
        <v>N/A</v>
      </c>
      <c r="K58" s="105" t="str">
        <f>VLOOKUP(E58,VIP!$A$2:$O12867,6,0)</f>
        <v>N/A</v>
      </c>
      <c r="L58" s="98" t="s">
        <v>2428</v>
      </c>
      <c r="M58" s="148" t="s">
        <v>2541</v>
      </c>
      <c r="N58" s="96" t="s">
        <v>2472</v>
      </c>
      <c r="O58" s="112" t="s">
        <v>2494</v>
      </c>
      <c r="P58" s="95"/>
      <c r="Q58" s="147">
        <v>44292.479166666664</v>
      </c>
    </row>
    <row r="59" spans="1:17" ht="18" x14ac:dyDescent="0.25">
      <c r="A59" s="97" t="str">
        <f>VLOOKUP(E59,'LISTADO ATM'!$A$2:$C$901,3,0)</f>
        <v>DISTRITO NACIONAL</v>
      </c>
      <c r="B59" s="104">
        <v>335840894</v>
      </c>
      <c r="C59" s="100">
        <v>44290.661956018521</v>
      </c>
      <c r="D59" s="97" t="s">
        <v>2468</v>
      </c>
      <c r="E59" s="110">
        <v>26</v>
      </c>
      <c r="F59" s="105" t="str">
        <f>VLOOKUP(E59,VIP!$A$2:$O12430,2,0)</f>
        <v>DRBR221</v>
      </c>
      <c r="G59" s="105" t="str">
        <f>VLOOKUP(E59,'LISTADO ATM'!$A$2:$B$900,2,0)</f>
        <v>ATM S/M Jumbo San Isidro</v>
      </c>
      <c r="H59" s="105" t="str">
        <f>VLOOKUP(E59,VIP!$A$2:$O17351,7,FALSE)</f>
        <v>Si</v>
      </c>
      <c r="I59" s="105" t="str">
        <f>VLOOKUP(E59,VIP!$A$2:$O9316,8,FALSE)</f>
        <v>Si</v>
      </c>
      <c r="J59" s="105" t="str">
        <f>VLOOKUP(E59,VIP!$A$2:$O9266,8,FALSE)</f>
        <v>Si</v>
      </c>
      <c r="K59" s="105" t="str">
        <f>VLOOKUP(E59,VIP!$A$2:$O12840,6,0)</f>
        <v>NO</v>
      </c>
      <c r="L59" s="98" t="s">
        <v>2517</v>
      </c>
      <c r="M59" s="148" t="s">
        <v>2541</v>
      </c>
      <c r="N59" s="96" t="s">
        <v>2472</v>
      </c>
      <c r="O59" s="112" t="s">
        <v>2473</v>
      </c>
      <c r="P59" s="95"/>
      <c r="Q59" s="147">
        <v>44292.482638888891</v>
      </c>
    </row>
    <row r="60" spans="1:17" ht="18" x14ac:dyDescent="0.25">
      <c r="A60" s="97" t="str">
        <f>VLOOKUP(E60,'LISTADO ATM'!$A$2:$C$901,3,0)</f>
        <v>NORTE</v>
      </c>
      <c r="B60" s="104" t="s">
        <v>2525</v>
      </c>
      <c r="C60" s="100">
        <v>44292.395300925928</v>
      </c>
      <c r="D60" s="97" t="s">
        <v>2506</v>
      </c>
      <c r="E60" s="110">
        <v>22</v>
      </c>
      <c r="F60" s="105" t="str">
        <f>VLOOKUP(E60,VIP!$A$2:$O12461,2,0)</f>
        <v>DRBR813</v>
      </c>
      <c r="G60" s="105" t="str">
        <f>VLOOKUP(E60,'LISTADO ATM'!$A$2:$B$900,2,0)</f>
        <v>ATM S/M Olimpico (Santiago)</v>
      </c>
      <c r="H60" s="105" t="str">
        <f>VLOOKUP(E60,VIP!$A$2:$O17382,7,FALSE)</f>
        <v>Si</v>
      </c>
      <c r="I60" s="105" t="str">
        <f>VLOOKUP(E60,VIP!$A$2:$O9347,8,FALSE)</f>
        <v>Si</v>
      </c>
      <c r="J60" s="105" t="str">
        <f>VLOOKUP(E60,VIP!$A$2:$O9297,8,FALSE)</f>
        <v>Si</v>
      </c>
      <c r="K60" s="105" t="str">
        <f>VLOOKUP(E60,VIP!$A$2:$O12871,6,0)</f>
        <v>NO</v>
      </c>
      <c r="L60" s="98" t="s">
        <v>2428</v>
      </c>
      <c r="M60" s="148" t="s">
        <v>2541</v>
      </c>
      <c r="N60" s="96" t="s">
        <v>2472</v>
      </c>
      <c r="O60" s="112" t="s">
        <v>2505</v>
      </c>
      <c r="P60" s="95"/>
      <c r="Q60" s="147">
        <v>44292.482638888891</v>
      </c>
    </row>
    <row r="61" spans="1:17" ht="18" x14ac:dyDescent="0.25">
      <c r="A61" s="97" t="str">
        <f>VLOOKUP(E61,'LISTADO ATM'!$A$2:$C$901,3,0)</f>
        <v>NORTE</v>
      </c>
      <c r="B61" s="104">
        <v>335841025</v>
      </c>
      <c r="C61" s="100">
        <v>44291.339583333334</v>
      </c>
      <c r="D61" s="97" t="s">
        <v>2190</v>
      </c>
      <c r="E61" s="110">
        <v>52</v>
      </c>
      <c r="F61" s="105" t="str">
        <f>VLOOKUP(E61,VIP!$A$2:$O12456,2,0)</f>
        <v>DRBR052</v>
      </c>
      <c r="G61" s="105" t="str">
        <f>VLOOKUP(E61,'LISTADO ATM'!$A$2:$B$900,2,0)</f>
        <v xml:space="preserve">ATM Oficina Jarabacoa </v>
      </c>
      <c r="H61" s="105" t="str">
        <f>VLOOKUP(E61,VIP!$A$2:$O17377,7,FALSE)</f>
        <v>Si</v>
      </c>
      <c r="I61" s="105" t="str">
        <f>VLOOKUP(E61,VIP!$A$2:$O9342,8,FALSE)</f>
        <v>Si</v>
      </c>
      <c r="J61" s="105" t="str">
        <f>VLOOKUP(E61,VIP!$A$2:$O9292,8,FALSE)</f>
        <v>Si</v>
      </c>
      <c r="K61" s="105" t="str">
        <f>VLOOKUP(E61,VIP!$A$2:$O12866,6,0)</f>
        <v>NO</v>
      </c>
      <c r="L61" s="98" t="s">
        <v>2562</v>
      </c>
      <c r="M61" s="148" t="s">
        <v>2541</v>
      </c>
      <c r="N61" s="148" t="s">
        <v>2523</v>
      </c>
      <c r="O61" s="112" t="s">
        <v>2561</v>
      </c>
      <c r="P61" s="95"/>
      <c r="Q61" s="147">
        <v>44292.49722222222</v>
      </c>
    </row>
    <row r="62" spans="1:17" ht="18" x14ac:dyDescent="0.25">
      <c r="A62" s="97" t="str">
        <f>VLOOKUP(E62,'LISTADO ATM'!$A$2:$C$901,3,0)</f>
        <v>NORTE</v>
      </c>
      <c r="B62" s="104">
        <v>335842552</v>
      </c>
      <c r="C62" s="100">
        <v>44291.730995370373</v>
      </c>
      <c r="D62" s="97" t="s">
        <v>2493</v>
      </c>
      <c r="E62" s="110">
        <v>965</v>
      </c>
      <c r="F62" s="105" t="str">
        <f>VLOOKUP(E62,VIP!$A$2:$O12471,2,0)</f>
        <v>DRBR965</v>
      </c>
      <c r="G62" s="105" t="str">
        <f>VLOOKUP(E62,'LISTADO ATM'!$A$2:$B$900,2,0)</f>
        <v xml:space="preserve">ATM S/M La Fuente FUN (Santiago) </v>
      </c>
      <c r="H62" s="105" t="str">
        <f>VLOOKUP(E62,VIP!$A$2:$O17392,7,FALSE)</f>
        <v>Si</v>
      </c>
      <c r="I62" s="105" t="str">
        <f>VLOOKUP(E62,VIP!$A$2:$O9357,8,FALSE)</f>
        <v>Si</v>
      </c>
      <c r="J62" s="105" t="str">
        <f>VLOOKUP(E62,VIP!$A$2:$O9307,8,FALSE)</f>
        <v>Si</v>
      </c>
      <c r="K62" s="105" t="str">
        <f>VLOOKUP(E62,VIP!$A$2:$O12881,6,0)</f>
        <v>NO</v>
      </c>
      <c r="L62" s="98" t="s">
        <v>2428</v>
      </c>
      <c r="M62" s="148" t="s">
        <v>2541</v>
      </c>
      <c r="N62" s="148" t="s">
        <v>2523</v>
      </c>
      <c r="O62" s="112" t="s">
        <v>2494</v>
      </c>
      <c r="P62" s="95"/>
      <c r="Q62" s="147">
        <v>44292.49722222222</v>
      </c>
    </row>
    <row r="63" spans="1:17" ht="18" x14ac:dyDescent="0.25">
      <c r="A63" s="97" t="str">
        <f>VLOOKUP(E63,'LISTADO ATM'!$A$2:$C$901,3,0)</f>
        <v>SUR</v>
      </c>
      <c r="B63" s="104">
        <v>335842444</v>
      </c>
      <c r="C63" s="100">
        <v>44291.702870370369</v>
      </c>
      <c r="D63" s="97" t="s">
        <v>2189</v>
      </c>
      <c r="E63" s="110">
        <v>871</v>
      </c>
      <c r="F63" s="105" t="str">
        <f>VLOOKUP(E63,VIP!$A$2:$O12493,2,0)</f>
        <v>DRBR871</v>
      </c>
      <c r="G63" s="105" t="str">
        <f>VLOOKUP(E63,'LISTADO ATM'!$A$2:$B$900,2,0)</f>
        <v>ATM Plaza Cultural San Juan</v>
      </c>
      <c r="H63" s="105" t="str">
        <f>VLOOKUP(E63,VIP!$A$2:$O17414,7,FALSE)</f>
        <v>N/A</v>
      </c>
      <c r="I63" s="105" t="str">
        <f>VLOOKUP(E63,VIP!$A$2:$O9379,8,FALSE)</f>
        <v>N/A</v>
      </c>
      <c r="J63" s="105" t="str">
        <f>VLOOKUP(E63,VIP!$A$2:$O9329,8,FALSE)</f>
        <v>N/A</v>
      </c>
      <c r="K63" s="105" t="str">
        <f>VLOOKUP(E63,VIP!$A$2:$O12903,6,0)</f>
        <v>N/A</v>
      </c>
      <c r="L63" s="98" t="s">
        <v>2228</v>
      </c>
      <c r="M63" s="148" t="s">
        <v>2541</v>
      </c>
      <c r="N63" s="148" t="s">
        <v>2523</v>
      </c>
      <c r="O63" s="112" t="s">
        <v>2474</v>
      </c>
      <c r="P63" s="95"/>
      <c r="Q63" s="147">
        <v>44292.498611111114</v>
      </c>
    </row>
    <row r="64" spans="1:17" ht="18" x14ac:dyDescent="0.25">
      <c r="A64" s="97" t="str">
        <f>VLOOKUP(E64,'LISTADO ATM'!$A$2:$C$901,3,0)</f>
        <v>DISTRITO NACIONAL</v>
      </c>
      <c r="B64" s="104" t="s">
        <v>2521</v>
      </c>
      <c r="C64" s="100">
        <v>44292.329861111109</v>
      </c>
      <c r="D64" s="97" t="s">
        <v>2493</v>
      </c>
      <c r="E64" s="110">
        <v>514</v>
      </c>
      <c r="F64" s="105" t="str">
        <f>VLOOKUP(E64,VIP!$A$2:$O12456,2,0)</f>
        <v>DRBR514</v>
      </c>
      <c r="G64" s="105" t="str">
        <f>VLOOKUP(E64,'LISTADO ATM'!$A$2:$B$900,2,0)</f>
        <v>ATM Autoservicio Charles de Gaulle</v>
      </c>
      <c r="H64" s="105" t="str">
        <f>VLOOKUP(E64,VIP!$A$2:$O17377,7,FALSE)</f>
        <v>Si</v>
      </c>
      <c r="I64" s="105" t="str">
        <f>VLOOKUP(E64,VIP!$A$2:$O9342,8,FALSE)</f>
        <v>No</v>
      </c>
      <c r="J64" s="105" t="str">
        <f>VLOOKUP(E64,VIP!$A$2:$O9292,8,FALSE)</f>
        <v>No</v>
      </c>
      <c r="K64" s="105" t="str">
        <f>VLOOKUP(E64,VIP!$A$2:$O12866,6,0)</f>
        <v>NO</v>
      </c>
      <c r="L64" s="98" t="s">
        <v>2428</v>
      </c>
      <c r="M64" s="148" t="s">
        <v>2541</v>
      </c>
      <c r="N64" s="96" t="s">
        <v>2472</v>
      </c>
      <c r="O64" s="112" t="s">
        <v>2494</v>
      </c>
      <c r="P64" s="95"/>
      <c r="Q64" s="147">
        <v>44292.503472222219</v>
      </c>
    </row>
    <row r="65" spans="1:17" ht="18" x14ac:dyDescent="0.25">
      <c r="A65" s="97" t="str">
        <f>VLOOKUP(E65,'LISTADO ATM'!$A$2:$C$901,3,0)</f>
        <v>DISTRITO NACIONAL</v>
      </c>
      <c r="B65" s="104">
        <v>335840348</v>
      </c>
      <c r="C65" s="100">
        <v>44287.434039351851</v>
      </c>
      <c r="D65" s="97" t="s">
        <v>2468</v>
      </c>
      <c r="E65" s="110">
        <v>539</v>
      </c>
      <c r="F65" s="105" t="str">
        <f>VLOOKUP(E65,VIP!$A$2:$O12396,2,0)</f>
        <v>DRBR539</v>
      </c>
      <c r="G65" s="105" t="str">
        <f>VLOOKUP(E65,'LISTADO ATM'!$A$2:$B$900,2,0)</f>
        <v>ATM S/M La Cadena Los Proceres</v>
      </c>
      <c r="H65" s="105" t="str">
        <f>VLOOKUP(E65,VIP!$A$2:$O17317,7,FALSE)</f>
        <v>Si</v>
      </c>
      <c r="I65" s="105" t="str">
        <f>VLOOKUP(E65,VIP!$A$2:$O9282,8,FALSE)</f>
        <v>Si</v>
      </c>
      <c r="J65" s="105" t="str">
        <f>VLOOKUP(E65,VIP!$A$2:$O9232,8,FALSE)</f>
        <v>Si</v>
      </c>
      <c r="K65" s="105" t="str">
        <f>VLOOKUP(E65,VIP!$A$2:$O12806,6,0)</f>
        <v>NO</v>
      </c>
      <c r="L65" s="98" t="s">
        <v>2459</v>
      </c>
      <c r="M65" s="148" t="s">
        <v>2541</v>
      </c>
      <c r="N65" s="96" t="s">
        <v>2472</v>
      </c>
      <c r="O65" s="112" t="s">
        <v>2473</v>
      </c>
      <c r="P65" s="95"/>
      <c r="Q65" s="147">
        <v>44292.510416666664</v>
      </c>
    </row>
    <row r="66" spans="1:17" ht="18" x14ac:dyDescent="0.25">
      <c r="A66" s="97" t="str">
        <f>VLOOKUP(E66,'LISTADO ATM'!$A$2:$C$901,3,0)</f>
        <v>NORTE</v>
      </c>
      <c r="B66" s="104">
        <v>335841773</v>
      </c>
      <c r="C66" s="100">
        <v>44291.486319444448</v>
      </c>
      <c r="D66" s="97" t="s">
        <v>2493</v>
      </c>
      <c r="E66" s="110">
        <v>638</v>
      </c>
      <c r="F66" s="105" t="str">
        <f>VLOOKUP(E66,VIP!$A$2:$O12457,2,0)</f>
        <v>DRBR638</v>
      </c>
      <c r="G66" s="105" t="str">
        <f>VLOOKUP(E66,'LISTADO ATM'!$A$2:$B$900,2,0)</f>
        <v xml:space="preserve">ATM S/M Yoma </v>
      </c>
      <c r="H66" s="105" t="str">
        <f>VLOOKUP(E66,VIP!$A$2:$O17378,7,FALSE)</f>
        <v>Si</v>
      </c>
      <c r="I66" s="105" t="str">
        <f>VLOOKUP(E66,VIP!$A$2:$O9343,8,FALSE)</f>
        <v>Si</v>
      </c>
      <c r="J66" s="105" t="str">
        <f>VLOOKUP(E66,VIP!$A$2:$O9293,8,FALSE)</f>
        <v>Si</v>
      </c>
      <c r="K66" s="105" t="str">
        <f>VLOOKUP(E66,VIP!$A$2:$O12867,6,0)</f>
        <v>NO</v>
      </c>
      <c r="L66" s="98" t="s">
        <v>2459</v>
      </c>
      <c r="M66" s="148" t="s">
        <v>2541</v>
      </c>
      <c r="N66" s="148" t="s">
        <v>2523</v>
      </c>
      <c r="O66" s="112" t="s">
        <v>2494</v>
      </c>
      <c r="P66" s="95"/>
      <c r="Q66" s="147">
        <v>44292.510416666664</v>
      </c>
    </row>
    <row r="67" spans="1:17" ht="18" x14ac:dyDescent="0.25">
      <c r="A67" s="97" t="str">
        <f>VLOOKUP(E67,'LISTADO ATM'!$A$2:$C$901,3,0)</f>
        <v>SUR</v>
      </c>
      <c r="B67" s="104" t="s">
        <v>2555</v>
      </c>
      <c r="C67" s="100">
        <v>44292.469386574077</v>
      </c>
      <c r="D67" s="97" t="s">
        <v>2493</v>
      </c>
      <c r="E67" s="110">
        <v>962</v>
      </c>
      <c r="F67" s="105" t="str">
        <f>VLOOKUP(E67,VIP!$A$2:$O12468,2,0)</f>
        <v>DRBR962</v>
      </c>
      <c r="G67" s="105" t="str">
        <f>VLOOKUP(E67,'LISTADO ATM'!$A$2:$B$900,2,0)</f>
        <v xml:space="preserve">ATM Oficina Villa Ofelia II (San Juan) </v>
      </c>
      <c r="H67" s="105" t="str">
        <f>VLOOKUP(E67,VIP!$A$2:$O17389,7,FALSE)</f>
        <v>Si</v>
      </c>
      <c r="I67" s="105" t="str">
        <f>VLOOKUP(E67,VIP!$A$2:$O9354,8,FALSE)</f>
        <v>Si</v>
      </c>
      <c r="J67" s="105" t="str">
        <f>VLOOKUP(E67,VIP!$A$2:$O9304,8,FALSE)</f>
        <v>Si</v>
      </c>
      <c r="K67" s="105" t="str">
        <f>VLOOKUP(E67,VIP!$A$2:$O12878,6,0)</f>
        <v>NO</v>
      </c>
      <c r="L67" s="98" t="s">
        <v>2459</v>
      </c>
      <c r="M67" s="148" t="s">
        <v>2541</v>
      </c>
      <c r="N67" s="148" t="s">
        <v>2523</v>
      </c>
      <c r="O67" s="112" t="s">
        <v>2494</v>
      </c>
      <c r="P67" s="95"/>
      <c r="Q67" s="147">
        <v>44292.510416666664</v>
      </c>
    </row>
    <row r="68" spans="1:17" ht="18" x14ac:dyDescent="0.25">
      <c r="A68" s="97" t="str">
        <f>VLOOKUP(E68,'LISTADO ATM'!$A$2:$C$901,3,0)</f>
        <v>NORTE</v>
      </c>
      <c r="B68" s="104">
        <v>335841971</v>
      </c>
      <c r="C68" s="100">
        <v>44291.543680555558</v>
      </c>
      <c r="D68" s="97" t="s">
        <v>2493</v>
      </c>
      <c r="E68" s="110">
        <v>119</v>
      </c>
      <c r="F68" s="105" t="str">
        <f>VLOOKUP(E68,VIP!$A$2:$O12473,2,0)</f>
        <v>DRBR119</v>
      </c>
      <c r="G68" s="105" t="str">
        <f>VLOOKUP(E68,'LISTADO ATM'!$A$2:$B$900,2,0)</f>
        <v>ATM Oficina La Barranquita</v>
      </c>
      <c r="H68" s="105" t="str">
        <f>VLOOKUP(E68,VIP!$A$2:$O17394,7,FALSE)</f>
        <v>N/A</v>
      </c>
      <c r="I68" s="105" t="str">
        <f>VLOOKUP(E68,VIP!$A$2:$O9359,8,FALSE)</f>
        <v>N/A</v>
      </c>
      <c r="J68" s="105" t="str">
        <f>VLOOKUP(E68,VIP!$A$2:$O9309,8,FALSE)</f>
        <v>N/A</v>
      </c>
      <c r="K68" s="105" t="str">
        <f>VLOOKUP(E68,VIP!$A$2:$O12883,6,0)</f>
        <v>N/A</v>
      </c>
      <c r="L68" s="98" t="s">
        <v>2428</v>
      </c>
      <c r="M68" s="148" t="s">
        <v>2541</v>
      </c>
      <c r="N68" s="148" t="s">
        <v>2523</v>
      </c>
      <c r="O68" s="112" t="s">
        <v>2494</v>
      </c>
      <c r="P68" s="95"/>
      <c r="Q68" s="147">
        <v>44292.538194444445</v>
      </c>
    </row>
    <row r="69" spans="1:17" ht="18" x14ac:dyDescent="0.25">
      <c r="A69" s="97" t="str">
        <f>VLOOKUP(E69,'LISTADO ATM'!$A$2:$C$901,3,0)</f>
        <v>SUR</v>
      </c>
      <c r="B69" s="104" t="s">
        <v>2529</v>
      </c>
      <c r="C69" s="100">
        <v>44292.357916666668</v>
      </c>
      <c r="D69" s="97" t="s">
        <v>2468</v>
      </c>
      <c r="E69" s="110">
        <v>45</v>
      </c>
      <c r="F69" s="105" t="str">
        <f>VLOOKUP(E69,VIP!$A$2:$O12465,2,0)</f>
        <v>DRBR045</v>
      </c>
      <c r="G69" s="105" t="str">
        <f>VLOOKUP(E69,'LISTADO ATM'!$A$2:$B$900,2,0)</f>
        <v xml:space="preserve">ATM Oficina Tamayo </v>
      </c>
      <c r="H69" s="105" t="str">
        <f>VLOOKUP(E69,VIP!$A$2:$O17386,7,FALSE)</f>
        <v>Si</v>
      </c>
      <c r="I69" s="105" t="str">
        <f>VLOOKUP(E69,VIP!$A$2:$O9351,8,FALSE)</f>
        <v>Si</v>
      </c>
      <c r="J69" s="105" t="str">
        <f>VLOOKUP(E69,VIP!$A$2:$O9301,8,FALSE)</f>
        <v>Si</v>
      </c>
      <c r="K69" s="105" t="str">
        <f>VLOOKUP(E69,VIP!$A$2:$O12875,6,0)</f>
        <v>SI</v>
      </c>
      <c r="L69" s="98" t="s">
        <v>2428</v>
      </c>
      <c r="M69" s="148" t="s">
        <v>2541</v>
      </c>
      <c r="N69" s="96" t="s">
        <v>2472</v>
      </c>
      <c r="O69" s="112" t="s">
        <v>2473</v>
      </c>
      <c r="P69" s="95"/>
      <c r="Q69" s="147">
        <v>44292.538194444445</v>
      </c>
    </row>
    <row r="70" spans="1:17" ht="18" x14ac:dyDescent="0.25">
      <c r="A70" s="97" t="str">
        <f>VLOOKUP(E70,'LISTADO ATM'!$A$2:$C$901,3,0)</f>
        <v>NORTE</v>
      </c>
      <c r="B70" s="104" t="s">
        <v>2554</v>
      </c>
      <c r="C70" s="100">
        <v>44292.472500000003</v>
      </c>
      <c r="D70" s="97" t="s">
        <v>2506</v>
      </c>
      <c r="E70" s="110">
        <v>198</v>
      </c>
      <c r="F70" s="105" t="str">
        <f>VLOOKUP(E70,VIP!$A$2:$O12467,2,0)</f>
        <v>DRBR198</v>
      </c>
      <c r="G70" s="105" t="str">
        <f>VLOOKUP(E70,'LISTADO ATM'!$A$2:$B$900,2,0)</f>
        <v xml:space="preserve">ATM Almacenes El Encanto  (Santiago) </v>
      </c>
      <c r="H70" s="105" t="str">
        <f>VLOOKUP(E70,VIP!$A$2:$O17388,7,FALSE)</f>
        <v>NO</v>
      </c>
      <c r="I70" s="105" t="str">
        <f>VLOOKUP(E70,VIP!$A$2:$O9353,8,FALSE)</f>
        <v>NO</v>
      </c>
      <c r="J70" s="105" t="str">
        <f>VLOOKUP(E70,VIP!$A$2:$O9303,8,FALSE)</f>
        <v>NO</v>
      </c>
      <c r="K70" s="105" t="str">
        <f>VLOOKUP(E70,VIP!$A$2:$O12877,6,0)</f>
        <v>NO</v>
      </c>
      <c r="L70" s="98" t="s">
        <v>2428</v>
      </c>
      <c r="M70" s="148" t="s">
        <v>2541</v>
      </c>
      <c r="N70" s="96" t="s">
        <v>2472</v>
      </c>
      <c r="O70" s="112" t="s">
        <v>2505</v>
      </c>
      <c r="P70" s="95"/>
      <c r="Q70" s="147">
        <v>44292.538888888892</v>
      </c>
    </row>
    <row r="71" spans="1:17" ht="18" x14ac:dyDescent="0.25">
      <c r="A71" s="97" t="str">
        <f>VLOOKUP(E71,'LISTADO ATM'!$A$2:$C$901,3,0)</f>
        <v>NORTE</v>
      </c>
      <c r="B71" s="104">
        <v>335842535</v>
      </c>
      <c r="C71" s="100">
        <v>44291.725034722222</v>
      </c>
      <c r="D71" s="97" t="s">
        <v>2493</v>
      </c>
      <c r="E71" s="110">
        <v>92</v>
      </c>
      <c r="F71" s="105" t="str">
        <f>VLOOKUP(E71,VIP!$A$2:$O12479,2,0)</f>
        <v>DRBR092</v>
      </c>
      <c r="G71" s="105" t="str">
        <f>VLOOKUP(E71,'LISTADO ATM'!$A$2:$B$900,2,0)</f>
        <v xml:space="preserve">ATM Oficina Salcedo </v>
      </c>
      <c r="H71" s="105" t="str">
        <f>VLOOKUP(E71,VIP!$A$2:$O17400,7,FALSE)</f>
        <v>Si</v>
      </c>
      <c r="I71" s="105" t="str">
        <f>VLOOKUP(E71,VIP!$A$2:$O9365,8,FALSE)</f>
        <v>Si</v>
      </c>
      <c r="J71" s="105" t="str">
        <f>VLOOKUP(E71,VIP!$A$2:$O9315,8,FALSE)</f>
        <v>Si</v>
      </c>
      <c r="K71" s="105" t="str">
        <f>VLOOKUP(E71,VIP!$A$2:$O12889,6,0)</f>
        <v>SI</v>
      </c>
      <c r="L71" s="98" t="s">
        <v>2516</v>
      </c>
      <c r="M71" s="148" t="s">
        <v>2541</v>
      </c>
      <c r="N71" s="148" t="s">
        <v>2523</v>
      </c>
      <c r="O71" s="112" t="s">
        <v>2494</v>
      </c>
      <c r="P71" s="95"/>
      <c r="Q71" s="147">
        <v>44292.54583333333</v>
      </c>
    </row>
    <row r="72" spans="1:17" ht="18" x14ac:dyDescent="0.25">
      <c r="A72" s="97" t="str">
        <f>VLOOKUP(E72,'LISTADO ATM'!$A$2:$C$901,3,0)</f>
        <v>DISTRITO NACIONAL</v>
      </c>
      <c r="B72" s="104">
        <v>335840604</v>
      </c>
      <c r="C72" s="100">
        <v>44287.610300925924</v>
      </c>
      <c r="D72" s="97" t="s">
        <v>2468</v>
      </c>
      <c r="E72" s="110">
        <v>54</v>
      </c>
      <c r="F72" s="105" t="str">
        <f>VLOOKUP(E72,VIP!$A$2:$O12353,2,0)</f>
        <v>DRBR054</v>
      </c>
      <c r="G72" s="105" t="str">
        <f>VLOOKUP(E72,'LISTADO ATM'!$A$2:$B$900,2,0)</f>
        <v xml:space="preserve">ATM Autoservicio Galería 360 </v>
      </c>
      <c r="H72" s="105" t="str">
        <f>VLOOKUP(E72,VIP!$A$2:$O17274,7,FALSE)</f>
        <v>Si</v>
      </c>
      <c r="I72" s="105" t="str">
        <f>VLOOKUP(E72,VIP!$A$2:$O9239,8,FALSE)</f>
        <v>Si</v>
      </c>
      <c r="J72" s="105" t="str">
        <f>VLOOKUP(E72,VIP!$A$2:$O9189,8,FALSE)</f>
        <v>Si</v>
      </c>
      <c r="K72" s="105" t="str">
        <f>VLOOKUP(E72,VIP!$A$2:$O12763,6,0)</f>
        <v>NO</v>
      </c>
      <c r="L72" s="98" t="s">
        <v>2507</v>
      </c>
      <c r="M72" s="148" t="s">
        <v>2541</v>
      </c>
      <c r="N72" s="96" t="s">
        <v>2472</v>
      </c>
      <c r="O72" s="112" t="s">
        <v>2473</v>
      </c>
      <c r="P72" s="95"/>
      <c r="Q72" s="147">
        <v>44292.548611111109</v>
      </c>
    </row>
    <row r="73" spans="1:17" ht="18" x14ac:dyDescent="0.25">
      <c r="A73" s="97" t="str">
        <f>VLOOKUP(E73,'LISTADO ATM'!$A$2:$C$901,3,0)</f>
        <v>ESTE</v>
      </c>
      <c r="B73" s="104">
        <v>335842196</v>
      </c>
      <c r="C73" s="100">
        <v>44291.624756944446</v>
      </c>
      <c r="D73" s="97" t="s">
        <v>2468</v>
      </c>
      <c r="E73" s="110">
        <v>742</v>
      </c>
      <c r="F73" s="105" t="str">
        <f>VLOOKUP(E73,VIP!$A$2:$O12450,2,0)</f>
        <v>DRBR990</v>
      </c>
      <c r="G73" s="105" t="str">
        <f>VLOOKUP(E73,'LISTADO ATM'!$A$2:$B$900,2,0)</f>
        <v xml:space="preserve">ATM Oficina Plaza del Rey (La Romana) </v>
      </c>
      <c r="H73" s="105" t="str">
        <f>VLOOKUP(E73,VIP!$A$2:$O17371,7,FALSE)</f>
        <v>Si</v>
      </c>
      <c r="I73" s="105" t="str">
        <f>VLOOKUP(E73,VIP!$A$2:$O9336,8,FALSE)</f>
        <v>Si</v>
      </c>
      <c r="J73" s="105" t="str">
        <f>VLOOKUP(E73,VIP!$A$2:$O9286,8,FALSE)</f>
        <v>Si</v>
      </c>
      <c r="K73" s="105" t="str">
        <f>VLOOKUP(E73,VIP!$A$2:$O12860,6,0)</f>
        <v>NO</v>
      </c>
      <c r="L73" s="98" t="s">
        <v>2428</v>
      </c>
      <c r="M73" s="148" t="s">
        <v>2541</v>
      </c>
      <c r="N73" s="96" t="s">
        <v>2472</v>
      </c>
      <c r="O73" s="112" t="s">
        <v>2473</v>
      </c>
      <c r="P73" s="95"/>
      <c r="Q73" s="147">
        <v>44292.548611111109</v>
      </c>
    </row>
    <row r="74" spans="1:17" ht="18" x14ac:dyDescent="0.25">
      <c r="A74" s="97" t="str">
        <f>VLOOKUP(E74,'LISTADO ATM'!$A$2:$C$901,3,0)</f>
        <v>NORTE</v>
      </c>
      <c r="B74" s="104">
        <v>335842663</v>
      </c>
      <c r="C74" s="100">
        <v>44291.875694444447</v>
      </c>
      <c r="D74" s="97" t="s">
        <v>2493</v>
      </c>
      <c r="E74" s="110">
        <v>645</v>
      </c>
      <c r="F74" s="105" t="str">
        <f>VLOOKUP(E74,VIP!$A$2:$O12465,2,0)</f>
        <v>DRBR329</v>
      </c>
      <c r="G74" s="105" t="str">
        <f>VLOOKUP(E74,'LISTADO ATM'!$A$2:$B$900,2,0)</f>
        <v xml:space="preserve">ATM UNP Cabrera </v>
      </c>
      <c r="H74" s="105" t="str">
        <f>VLOOKUP(E74,VIP!$A$2:$O17386,7,FALSE)</f>
        <v>Si</v>
      </c>
      <c r="I74" s="105" t="str">
        <f>VLOOKUP(E74,VIP!$A$2:$O9351,8,FALSE)</f>
        <v>Si</v>
      </c>
      <c r="J74" s="105" t="str">
        <f>VLOOKUP(E74,VIP!$A$2:$O9301,8,FALSE)</f>
        <v>Si</v>
      </c>
      <c r="K74" s="105" t="str">
        <f>VLOOKUP(E74,VIP!$A$2:$O12875,6,0)</f>
        <v>NO</v>
      </c>
      <c r="L74" s="98" t="s">
        <v>2428</v>
      </c>
      <c r="M74" s="148" t="s">
        <v>2541</v>
      </c>
      <c r="N74" s="148" t="s">
        <v>2523</v>
      </c>
      <c r="O74" s="112" t="s">
        <v>2494</v>
      </c>
      <c r="P74" s="95"/>
      <c r="Q74" s="147">
        <v>44292.548611111109</v>
      </c>
    </row>
    <row r="75" spans="1:17" ht="18" x14ac:dyDescent="0.25">
      <c r="A75" s="97" t="str">
        <f>VLOOKUP(E75,'LISTADO ATM'!$A$2:$C$901,3,0)</f>
        <v>DISTRITO NACIONAL</v>
      </c>
      <c r="B75" s="104" t="s">
        <v>2549</v>
      </c>
      <c r="C75" s="100">
        <v>44292.420810185184</v>
      </c>
      <c r="D75" s="97" t="s">
        <v>2468</v>
      </c>
      <c r="E75" s="110">
        <v>54</v>
      </c>
      <c r="F75" s="105" t="str">
        <f>VLOOKUP(E75,VIP!$A$2:$O12466,2,0)</f>
        <v>DRBR054</v>
      </c>
      <c r="G75" s="105" t="str">
        <f>VLOOKUP(E75,'LISTADO ATM'!$A$2:$B$900,2,0)</f>
        <v xml:space="preserve">ATM Autoservicio Galería 360 </v>
      </c>
      <c r="H75" s="105" t="str">
        <f>VLOOKUP(E75,VIP!$A$2:$O17387,7,FALSE)</f>
        <v>Si</v>
      </c>
      <c r="I75" s="105" t="str">
        <f>VLOOKUP(E75,VIP!$A$2:$O9352,8,FALSE)</f>
        <v>Si</v>
      </c>
      <c r="J75" s="105" t="str">
        <f>VLOOKUP(E75,VIP!$A$2:$O9302,8,FALSE)</f>
        <v>Si</v>
      </c>
      <c r="K75" s="105" t="str">
        <f>VLOOKUP(E75,VIP!$A$2:$O12876,6,0)</f>
        <v>NO</v>
      </c>
      <c r="L75" s="98" t="s">
        <v>2428</v>
      </c>
      <c r="M75" s="148" t="s">
        <v>2541</v>
      </c>
      <c r="N75" s="96" t="s">
        <v>2472</v>
      </c>
      <c r="O75" s="112" t="s">
        <v>2473</v>
      </c>
      <c r="P75" s="95"/>
      <c r="Q75" s="147">
        <v>44292.548611111109</v>
      </c>
    </row>
    <row r="76" spans="1:17" ht="18" x14ac:dyDescent="0.25">
      <c r="A76" s="97" t="str">
        <f>VLOOKUP(E76,'LISTADO ATM'!$A$2:$C$901,3,0)</f>
        <v>ESTE</v>
      </c>
      <c r="B76" s="104">
        <v>335842540</v>
      </c>
      <c r="C76" s="100">
        <v>44291.7265625</v>
      </c>
      <c r="D76" s="97" t="s">
        <v>2493</v>
      </c>
      <c r="E76" s="110">
        <v>385</v>
      </c>
      <c r="F76" s="105" t="str">
        <f>VLOOKUP(E76,VIP!$A$2:$O12476,2,0)</f>
        <v>DRBR385</v>
      </c>
      <c r="G76" s="105" t="str">
        <f>VLOOKUP(E76,'LISTADO ATM'!$A$2:$B$900,2,0)</f>
        <v xml:space="preserve">ATM Plaza Verón I </v>
      </c>
      <c r="H76" s="105" t="str">
        <f>VLOOKUP(E76,VIP!$A$2:$O17397,7,FALSE)</f>
        <v>Si</v>
      </c>
      <c r="I76" s="105" t="str">
        <f>VLOOKUP(E76,VIP!$A$2:$O9362,8,FALSE)</f>
        <v>Si</v>
      </c>
      <c r="J76" s="105" t="str">
        <f>VLOOKUP(E76,VIP!$A$2:$O9312,8,FALSE)</f>
        <v>Si</v>
      </c>
      <c r="K76" s="105" t="str">
        <f>VLOOKUP(E76,VIP!$A$2:$O12886,6,0)</f>
        <v>NO</v>
      </c>
      <c r="L76" s="98" t="s">
        <v>2516</v>
      </c>
      <c r="M76" s="148" t="s">
        <v>2541</v>
      </c>
      <c r="N76" s="148" t="s">
        <v>2523</v>
      </c>
      <c r="O76" s="113" t="s">
        <v>2494</v>
      </c>
      <c r="P76" s="95"/>
      <c r="Q76" s="147">
        <v>44292.55</v>
      </c>
    </row>
    <row r="77" spans="1:17" ht="18" x14ac:dyDescent="0.25">
      <c r="A77" s="97" t="str">
        <f>VLOOKUP(E77,'LISTADO ATM'!$A$2:$C$901,3,0)</f>
        <v>ESTE</v>
      </c>
      <c r="B77" s="104">
        <v>335843012</v>
      </c>
      <c r="C77" s="100">
        <v>44292.397222222222</v>
      </c>
      <c r="D77" s="97" t="s">
        <v>2189</v>
      </c>
      <c r="E77" s="110">
        <v>385</v>
      </c>
      <c r="F77" s="105" t="str">
        <f>VLOOKUP(E77,VIP!$A$2:$O12461,2,0)</f>
        <v>DRBR385</v>
      </c>
      <c r="G77" s="105" t="str">
        <f>VLOOKUP(E77,'LISTADO ATM'!$A$2:$B$900,2,0)</f>
        <v xml:space="preserve">ATM Plaza Verón I </v>
      </c>
      <c r="H77" s="105" t="str">
        <f>VLOOKUP(E77,VIP!$A$2:$O17382,7,FALSE)</f>
        <v>Si</v>
      </c>
      <c r="I77" s="105" t="str">
        <f>VLOOKUP(E77,VIP!$A$2:$O9347,8,FALSE)</f>
        <v>Si</v>
      </c>
      <c r="J77" s="105" t="str">
        <f>VLOOKUP(E77,VIP!$A$2:$O9297,8,FALSE)</f>
        <v>Si</v>
      </c>
      <c r="K77" s="105" t="str">
        <f>VLOOKUP(E77,VIP!$A$2:$O12871,6,0)</f>
        <v>NO</v>
      </c>
      <c r="L77" s="98" t="s">
        <v>2228</v>
      </c>
      <c r="M77" s="148" t="s">
        <v>2541</v>
      </c>
      <c r="N77" s="96" t="s">
        <v>2472</v>
      </c>
      <c r="O77" s="113" t="s">
        <v>2474</v>
      </c>
      <c r="P77" s="95"/>
      <c r="Q77" s="147">
        <v>44292.55</v>
      </c>
    </row>
    <row r="78" spans="1:17" ht="18" x14ac:dyDescent="0.25">
      <c r="A78" s="97" t="str">
        <f>VLOOKUP(E78,'LISTADO ATM'!$A$2:$C$901,3,0)</f>
        <v>DISTRITO NACIONAL</v>
      </c>
      <c r="B78" s="104">
        <v>335842033</v>
      </c>
      <c r="C78" s="100">
        <v>44291.565208333333</v>
      </c>
      <c r="D78" s="97" t="s">
        <v>2468</v>
      </c>
      <c r="E78" s="110">
        <v>446</v>
      </c>
      <c r="F78" s="105" t="str">
        <f>VLOOKUP(E78,VIP!$A$2:$O12468,2,0)</f>
        <v>DRBR446</v>
      </c>
      <c r="G78" s="105" t="str">
        <f>VLOOKUP(E78,'LISTADO ATM'!$A$2:$B$900,2,0)</f>
        <v>ATM Hipodromo V Centenario</v>
      </c>
      <c r="H78" s="105" t="str">
        <f>VLOOKUP(E78,VIP!$A$2:$O17389,7,FALSE)</f>
        <v>Si</v>
      </c>
      <c r="I78" s="105" t="str">
        <f>VLOOKUP(E78,VIP!$A$2:$O9354,8,FALSE)</f>
        <v>Si</v>
      </c>
      <c r="J78" s="105" t="str">
        <f>VLOOKUP(E78,VIP!$A$2:$O9304,8,FALSE)</f>
        <v>Si</v>
      </c>
      <c r="K78" s="105" t="str">
        <f>VLOOKUP(E78,VIP!$A$2:$O12878,6,0)</f>
        <v>NO</v>
      </c>
      <c r="L78" s="98" t="s">
        <v>2459</v>
      </c>
      <c r="M78" s="148" t="s">
        <v>2541</v>
      </c>
      <c r="N78" s="96" t="s">
        <v>2472</v>
      </c>
      <c r="O78" s="113" t="s">
        <v>2473</v>
      </c>
      <c r="P78" s="95"/>
      <c r="Q78" s="147">
        <v>44292.552083333336</v>
      </c>
    </row>
    <row r="79" spans="1:17" ht="18" x14ac:dyDescent="0.25">
      <c r="A79" s="97" t="str">
        <f>VLOOKUP(E79,'LISTADO ATM'!$A$2:$C$901,3,0)</f>
        <v>DISTRITO NACIONAL</v>
      </c>
      <c r="B79" s="104">
        <v>335842423</v>
      </c>
      <c r="C79" s="100">
        <v>44291.697430555556</v>
      </c>
      <c r="D79" s="97" t="s">
        <v>2468</v>
      </c>
      <c r="E79" s="110">
        <v>438</v>
      </c>
      <c r="F79" s="105" t="str">
        <f>VLOOKUP(E79,VIP!$A$2:$O12498,2,0)</f>
        <v>DRBR438</v>
      </c>
      <c r="G79" s="105" t="str">
        <f>VLOOKUP(E79,'LISTADO ATM'!$A$2:$B$900,2,0)</f>
        <v xml:space="preserve">ATM Autobanco Torre IV </v>
      </c>
      <c r="H79" s="105" t="str">
        <f>VLOOKUP(E79,VIP!$A$2:$O17419,7,FALSE)</f>
        <v>Si</v>
      </c>
      <c r="I79" s="105" t="str">
        <f>VLOOKUP(E79,VIP!$A$2:$O9384,8,FALSE)</f>
        <v>Si</v>
      </c>
      <c r="J79" s="105" t="str">
        <f>VLOOKUP(E79,VIP!$A$2:$O9334,8,FALSE)</f>
        <v>Si</v>
      </c>
      <c r="K79" s="105" t="str">
        <f>VLOOKUP(E79,VIP!$A$2:$O12908,6,0)</f>
        <v>SI</v>
      </c>
      <c r="L79" s="98" t="s">
        <v>2459</v>
      </c>
      <c r="M79" s="148" t="s">
        <v>2541</v>
      </c>
      <c r="N79" s="96" t="s">
        <v>2472</v>
      </c>
      <c r="O79" s="113" t="s">
        <v>2473</v>
      </c>
      <c r="P79" s="95"/>
      <c r="Q79" s="147">
        <v>44292.552083333336</v>
      </c>
    </row>
    <row r="80" spans="1:17" ht="18" x14ac:dyDescent="0.25">
      <c r="A80" s="97" t="str">
        <f>VLOOKUP(E80,'LISTADO ATM'!$A$2:$C$901,3,0)</f>
        <v>NORTE</v>
      </c>
      <c r="B80" s="104" t="s">
        <v>2526</v>
      </c>
      <c r="C80" s="100">
        <v>44292.392233796294</v>
      </c>
      <c r="D80" s="97" t="s">
        <v>2493</v>
      </c>
      <c r="E80" s="110">
        <v>380</v>
      </c>
      <c r="F80" s="105" t="str">
        <f>VLOOKUP(E80,VIP!$A$2:$O12462,2,0)</f>
        <v>DRBR380</v>
      </c>
      <c r="G80" s="105" t="str">
        <f>VLOOKUP(E80,'LISTADO ATM'!$A$2:$B$900,2,0)</f>
        <v xml:space="preserve">ATM Oficina Navarrete </v>
      </c>
      <c r="H80" s="105" t="str">
        <f>VLOOKUP(E80,VIP!$A$2:$O17383,7,FALSE)</f>
        <v>Si</v>
      </c>
      <c r="I80" s="105" t="str">
        <f>VLOOKUP(E80,VIP!$A$2:$O9348,8,FALSE)</f>
        <v>Si</v>
      </c>
      <c r="J80" s="105" t="str">
        <f>VLOOKUP(E80,VIP!$A$2:$O9298,8,FALSE)</f>
        <v>Si</v>
      </c>
      <c r="K80" s="105" t="str">
        <f>VLOOKUP(E80,VIP!$A$2:$O12872,6,0)</f>
        <v>NO</v>
      </c>
      <c r="L80" s="98" t="s">
        <v>2459</v>
      </c>
      <c r="M80" s="148" t="s">
        <v>2541</v>
      </c>
      <c r="N80" s="148" t="s">
        <v>2523</v>
      </c>
      <c r="O80" s="113" t="s">
        <v>2494</v>
      </c>
      <c r="P80" s="95"/>
      <c r="Q80" s="147">
        <v>44292.555555555555</v>
      </c>
    </row>
    <row r="81" spans="1:17" ht="18" x14ac:dyDescent="0.25">
      <c r="A81" s="97" t="str">
        <f>VLOOKUP(E81,'LISTADO ATM'!$A$2:$C$901,3,0)</f>
        <v>DISTRITO NACIONAL</v>
      </c>
      <c r="B81" s="104">
        <v>335842627</v>
      </c>
      <c r="C81" s="100">
        <v>44291.780972222223</v>
      </c>
      <c r="D81" s="97" t="s">
        <v>2493</v>
      </c>
      <c r="E81" s="110">
        <v>957</v>
      </c>
      <c r="F81" s="105" t="str">
        <f>VLOOKUP(E81,VIP!$A$2:$O12465,2,0)</f>
        <v>DRBR23F</v>
      </c>
      <c r="G81" s="105" t="str">
        <f>VLOOKUP(E81,'LISTADO ATM'!$A$2:$B$900,2,0)</f>
        <v xml:space="preserve">ATM Oficina Venezuela </v>
      </c>
      <c r="H81" s="105" t="str">
        <f>VLOOKUP(E81,VIP!$A$2:$O17386,7,FALSE)</f>
        <v>Si</v>
      </c>
      <c r="I81" s="105" t="str">
        <f>VLOOKUP(E81,VIP!$A$2:$O9351,8,FALSE)</f>
        <v>Si</v>
      </c>
      <c r="J81" s="105" t="str">
        <f>VLOOKUP(E81,VIP!$A$2:$O9301,8,FALSE)</f>
        <v>Si</v>
      </c>
      <c r="K81" s="105" t="str">
        <f>VLOOKUP(E81,VIP!$A$2:$O12875,6,0)</f>
        <v>SI</v>
      </c>
      <c r="L81" s="98" t="s">
        <v>2516</v>
      </c>
      <c r="M81" s="148" t="s">
        <v>2541</v>
      </c>
      <c r="N81" s="148" t="s">
        <v>2523</v>
      </c>
      <c r="O81" s="113" t="s">
        <v>2494</v>
      </c>
      <c r="P81" s="95"/>
      <c r="Q81" s="147">
        <v>44292.559027777781</v>
      </c>
    </row>
    <row r="82" spans="1:17" ht="18" x14ac:dyDescent="0.25">
      <c r="A82" s="97" t="str">
        <f>VLOOKUP(E82,'LISTADO ATM'!$A$2:$C$901,3,0)</f>
        <v>DISTRITO NACIONAL</v>
      </c>
      <c r="B82" s="104" t="s">
        <v>2560</v>
      </c>
      <c r="C82" s="100">
        <v>44292.450949074075</v>
      </c>
      <c r="D82" s="97" t="s">
        <v>2189</v>
      </c>
      <c r="E82" s="110">
        <v>957</v>
      </c>
      <c r="F82" s="105" t="str">
        <f>VLOOKUP(E82,VIP!$A$2:$O12473,2,0)</f>
        <v>DRBR23F</v>
      </c>
      <c r="G82" s="105" t="str">
        <f>VLOOKUP(E82,'LISTADO ATM'!$A$2:$B$900,2,0)</f>
        <v xml:space="preserve">ATM Oficina Venezuela </v>
      </c>
      <c r="H82" s="105" t="str">
        <f>VLOOKUP(E82,VIP!$A$2:$O17394,7,FALSE)</f>
        <v>Si</v>
      </c>
      <c r="I82" s="105" t="str">
        <f>VLOOKUP(E82,VIP!$A$2:$O9359,8,FALSE)</f>
        <v>Si</v>
      </c>
      <c r="J82" s="105" t="str">
        <f>VLOOKUP(E82,VIP!$A$2:$O9309,8,FALSE)</f>
        <v>Si</v>
      </c>
      <c r="K82" s="105" t="str">
        <f>VLOOKUP(E82,VIP!$A$2:$O12883,6,0)</f>
        <v>SI</v>
      </c>
      <c r="L82" s="98" t="s">
        <v>2228</v>
      </c>
      <c r="M82" s="148" t="s">
        <v>2541</v>
      </c>
      <c r="N82" s="96" t="s">
        <v>2472</v>
      </c>
      <c r="O82" s="113" t="s">
        <v>2474</v>
      </c>
      <c r="P82" s="95"/>
      <c r="Q82" s="147">
        <v>44292.559027777781</v>
      </c>
    </row>
    <row r="83" spans="1:17" ht="18" x14ac:dyDescent="0.25">
      <c r="A83" s="97" t="str">
        <f>VLOOKUP(E83,'LISTADO ATM'!$A$2:$C$901,3,0)</f>
        <v>DISTRITO NACIONAL</v>
      </c>
      <c r="B83" s="104">
        <v>335842681</v>
      </c>
      <c r="C83" s="100">
        <v>44291.962777777779</v>
      </c>
      <c r="D83" s="97" t="s">
        <v>2189</v>
      </c>
      <c r="E83" s="110">
        <v>812</v>
      </c>
      <c r="F83" s="105" t="str">
        <f>VLOOKUP(E83,VIP!$A$2:$O12456,2,0)</f>
        <v>DRBR812</v>
      </c>
      <c r="G83" s="105" t="str">
        <f>VLOOKUP(E83,'LISTADO ATM'!$A$2:$B$900,2,0)</f>
        <v xml:space="preserve">ATM Canasta del Pueblo </v>
      </c>
      <c r="H83" s="105" t="str">
        <f>VLOOKUP(E83,VIP!$A$2:$O17377,7,FALSE)</f>
        <v>Si</v>
      </c>
      <c r="I83" s="105" t="str">
        <f>VLOOKUP(E83,VIP!$A$2:$O9342,8,FALSE)</f>
        <v>Si</v>
      </c>
      <c r="J83" s="105" t="str">
        <f>VLOOKUP(E83,VIP!$A$2:$O9292,8,FALSE)</f>
        <v>Si</v>
      </c>
      <c r="K83" s="105" t="str">
        <f>VLOOKUP(E83,VIP!$A$2:$O12866,6,0)</f>
        <v>NO</v>
      </c>
      <c r="L83" s="98" t="s">
        <v>2515</v>
      </c>
      <c r="M83" s="148" t="s">
        <v>2541</v>
      </c>
      <c r="N83" s="96" t="s">
        <v>2472</v>
      </c>
      <c r="O83" s="113" t="s">
        <v>2474</v>
      </c>
      <c r="P83" s="95"/>
      <c r="Q83" s="147">
        <v>44292.580555555556</v>
      </c>
    </row>
    <row r="84" spans="1:17" ht="18" x14ac:dyDescent="0.25">
      <c r="A84" s="97" t="str">
        <f>VLOOKUP(E84,'LISTADO ATM'!$A$2:$C$901,3,0)</f>
        <v>DISTRITO NACIONAL</v>
      </c>
      <c r="B84" s="104" t="s">
        <v>2553</v>
      </c>
      <c r="C84" s="100">
        <v>44292.477754629632</v>
      </c>
      <c r="D84" s="97" t="s">
        <v>2468</v>
      </c>
      <c r="E84" s="110">
        <v>717</v>
      </c>
      <c r="F84" s="105" t="str">
        <f>VLOOKUP(E84,VIP!$A$2:$O12466,2,0)</f>
        <v>DRBR24K</v>
      </c>
      <c r="G84" s="105" t="str">
        <f>VLOOKUP(E84,'LISTADO ATM'!$A$2:$B$900,2,0)</f>
        <v xml:space="preserve">ATM Oficina Los Alcarrizos </v>
      </c>
      <c r="H84" s="105" t="str">
        <f>VLOOKUP(E84,VIP!$A$2:$O17387,7,FALSE)</f>
        <v>Si</v>
      </c>
      <c r="I84" s="105" t="str">
        <f>VLOOKUP(E84,VIP!$A$2:$O9352,8,FALSE)</f>
        <v>Si</v>
      </c>
      <c r="J84" s="105" t="str">
        <f>VLOOKUP(E84,VIP!$A$2:$O9302,8,FALSE)</f>
        <v>Si</v>
      </c>
      <c r="K84" s="105" t="str">
        <f>VLOOKUP(E84,VIP!$A$2:$O12876,6,0)</f>
        <v>SI</v>
      </c>
      <c r="L84" s="98" t="s">
        <v>2428</v>
      </c>
      <c r="M84" s="148" t="s">
        <v>2541</v>
      </c>
      <c r="N84" s="96" t="s">
        <v>2472</v>
      </c>
      <c r="O84" s="113" t="s">
        <v>2473</v>
      </c>
      <c r="P84" s="95"/>
      <c r="Q84" s="147">
        <v>44292.597222222219</v>
      </c>
    </row>
    <row r="85" spans="1:17" ht="18" x14ac:dyDescent="0.25">
      <c r="A85" s="97" t="str">
        <f>VLOOKUP(E85,'LISTADO ATM'!$A$2:$C$901,3,0)</f>
        <v>DISTRITO NACIONAL</v>
      </c>
      <c r="B85" s="104">
        <v>335840916</v>
      </c>
      <c r="C85" s="100">
        <v>44291.031122685185</v>
      </c>
      <c r="D85" s="97" t="s">
        <v>2468</v>
      </c>
      <c r="E85" s="110">
        <v>577</v>
      </c>
      <c r="F85" s="105" t="str">
        <f>VLOOKUP(E85,VIP!$A$2:$O12424,2,0)</f>
        <v>DRBR173</v>
      </c>
      <c r="G85" s="105" t="str">
        <f>VLOOKUP(E85,'LISTADO ATM'!$A$2:$B$900,2,0)</f>
        <v xml:space="preserve">ATM Olé Ave. Duarte </v>
      </c>
      <c r="H85" s="105" t="str">
        <f>VLOOKUP(E85,VIP!$A$2:$O17345,7,FALSE)</f>
        <v>Si</v>
      </c>
      <c r="I85" s="105" t="str">
        <f>VLOOKUP(E85,VIP!$A$2:$O9310,8,FALSE)</f>
        <v>Si</v>
      </c>
      <c r="J85" s="105" t="str">
        <f>VLOOKUP(E85,VIP!$A$2:$O9260,8,FALSE)</f>
        <v>Si</v>
      </c>
      <c r="K85" s="105" t="str">
        <f>VLOOKUP(E85,VIP!$A$2:$O12834,6,0)</f>
        <v>SI</v>
      </c>
      <c r="L85" s="98" t="s">
        <v>2459</v>
      </c>
      <c r="M85" s="148" t="s">
        <v>2541</v>
      </c>
      <c r="N85" s="96" t="s">
        <v>2472</v>
      </c>
      <c r="O85" s="113" t="s">
        <v>2473</v>
      </c>
      <c r="P85" s="95"/>
      <c r="Q85" s="147">
        <v>44292.604166666664</v>
      </c>
    </row>
    <row r="86" spans="1:17" ht="18" x14ac:dyDescent="0.25">
      <c r="A86" s="97" t="str">
        <f>VLOOKUP(E86,'LISTADO ATM'!$A$2:$C$901,3,0)</f>
        <v>SUR</v>
      </c>
      <c r="B86" s="104">
        <v>335842533</v>
      </c>
      <c r="C86" s="100">
        <v>44291.724814814814</v>
      </c>
      <c r="D86" s="97" t="s">
        <v>2493</v>
      </c>
      <c r="E86" s="110">
        <v>301</v>
      </c>
      <c r="F86" s="105" t="str">
        <f>VLOOKUP(E86,VIP!$A$2:$O12480,2,0)</f>
        <v>DRBR301</v>
      </c>
      <c r="G86" s="105" t="str">
        <f>VLOOKUP(E86,'LISTADO ATM'!$A$2:$B$900,2,0)</f>
        <v xml:space="preserve">ATM UNP Alfa y Omega (Barahona) </v>
      </c>
      <c r="H86" s="105" t="str">
        <f>VLOOKUP(E86,VIP!$A$2:$O17401,7,FALSE)</f>
        <v>Si</v>
      </c>
      <c r="I86" s="105" t="str">
        <f>VLOOKUP(E86,VIP!$A$2:$O9366,8,FALSE)</f>
        <v>Si</v>
      </c>
      <c r="J86" s="105" t="str">
        <f>VLOOKUP(E86,VIP!$A$2:$O9316,8,FALSE)</f>
        <v>Si</v>
      </c>
      <c r="K86" s="105" t="str">
        <f>VLOOKUP(E86,VIP!$A$2:$O12890,6,0)</f>
        <v>NO</v>
      </c>
      <c r="L86" s="98" t="s">
        <v>2507</v>
      </c>
      <c r="M86" s="148" t="s">
        <v>2541</v>
      </c>
      <c r="N86" s="96" t="s">
        <v>2472</v>
      </c>
      <c r="O86" s="113" t="s">
        <v>2494</v>
      </c>
      <c r="P86" s="95"/>
      <c r="Q86" s="147">
        <v>44292.604166666664</v>
      </c>
    </row>
    <row r="87" spans="1:17" ht="18" x14ac:dyDescent="0.25">
      <c r="A87" s="97" t="str">
        <f>VLOOKUP(E87,'LISTADO ATM'!$A$2:$C$901,3,0)</f>
        <v>NORTE</v>
      </c>
      <c r="B87" s="104">
        <v>335842665</v>
      </c>
      <c r="C87" s="100">
        <v>44291.905023148145</v>
      </c>
      <c r="D87" s="97" t="s">
        <v>2493</v>
      </c>
      <c r="E87" s="110">
        <v>304</v>
      </c>
      <c r="F87" s="105" t="str">
        <f>VLOOKUP(E87,VIP!$A$2:$O12464,2,0)</f>
        <v>DRBR304</v>
      </c>
      <c r="G87" s="105" t="str">
        <f>VLOOKUP(E87,'LISTADO ATM'!$A$2:$B$900,2,0)</f>
        <v xml:space="preserve">ATM Multicentro La Sirena Estrella Sadhala </v>
      </c>
      <c r="H87" s="105" t="str">
        <f>VLOOKUP(E87,VIP!$A$2:$O17385,7,FALSE)</f>
        <v>Si</v>
      </c>
      <c r="I87" s="105" t="str">
        <f>VLOOKUP(E87,VIP!$A$2:$O9350,8,FALSE)</f>
        <v>Si</v>
      </c>
      <c r="J87" s="105" t="str">
        <f>VLOOKUP(E87,VIP!$A$2:$O9300,8,FALSE)</f>
        <v>Si</v>
      </c>
      <c r="K87" s="105" t="str">
        <f>VLOOKUP(E87,VIP!$A$2:$O12874,6,0)</f>
        <v>NO</v>
      </c>
      <c r="L87" s="98" t="s">
        <v>2507</v>
      </c>
      <c r="M87" s="148" t="s">
        <v>2541</v>
      </c>
      <c r="N87" s="96" t="s">
        <v>2472</v>
      </c>
      <c r="O87" s="113" t="s">
        <v>2494</v>
      </c>
      <c r="P87" s="95"/>
      <c r="Q87" s="147">
        <v>44292.604166666664</v>
      </c>
    </row>
    <row r="88" spans="1:17" ht="18" x14ac:dyDescent="0.25">
      <c r="A88" s="97" t="str">
        <f>VLOOKUP(E88,'LISTADO ATM'!$A$2:$C$901,3,0)</f>
        <v>NORTE</v>
      </c>
      <c r="B88" s="104">
        <v>335842666</v>
      </c>
      <c r="C88" s="100">
        <v>44291.906435185185</v>
      </c>
      <c r="D88" s="97" t="s">
        <v>2506</v>
      </c>
      <c r="E88" s="110">
        <v>291</v>
      </c>
      <c r="F88" s="105" t="str">
        <f>VLOOKUP(E88,VIP!$A$2:$O12463,2,0)</f>
        <v>DRBR291</v>
      </c>
      <c r="G88" s="105" t="str">
        <f>VLOOKUP(E88,'LISTADO ATM'!$A$2:$B$900,2,0)</f>
        <v xml:space="preserve">ATM S/M Jumbo Las Colinas </v>
      </c>
      <c r="H88" s="105" t="str">
        <f>VLOOKUP(E88,VIP!$A$2:$O17384,7,FALSE)</f>
        <v>Si</v>
      </c>
      <c r="I88" s="105" t="str">
        <f>VLOOKUP(E88,VIP!$A$2:$O9349,8,FALSE)</f>
        <v>Si</v>
      </c>
      <c r="J88" s="105" t="str">
        <f>VLOOKUP(E88,VIP!$A$2:$O9299,8,FALSE)</f>
        <v>Si</v>
      </c>
      <c r="K88" s="105" t="str">
        <f>VLOOKUP(E88,VIP!$A$2:$O12873,6,0)</f>
        <v>NO</v>
      </c>
      <c r="L88" s="98" t="s">
        <v>2507</v>
      </c>
      <c r="M88" s="148" t="s">
        <v>2541</v>
      </c>
      <c r="N88" s="96" t="s">
        <v>2472</v>
      </c>
      <c r="O88" s="113" t="s">
        <v>2505</v>
      </c>
      <c r="P88" s="95"/>
      <c r="Q88" s="147">
        <v>44292.604166666664</v>
      </c>
    </row>
    <row r="89" spans="1:17" ht="18" x14ac:dyDescent="0.25">
      <c r="A89" s="97" t="str">
        <f>VLOOKUP(E89,'LISTADO ATM'!$A$2:$C$901,3,0)</f>
        <v>SUR</v>
      </c>
      <c r="B89" s="104">
        <v>335842674</v>
      </c>
      <c r="C89" s="100">
        <v>44291.91684027778</v>
      </c>
      <c r="D89" s="97" t="s">
        <v>2493</v>
      </c>
      <c r="E89" s="110">
        <v>766</v>
      </c>
      <c r="F89" s="105" t="str">
        <f>VLOOKUP(E89,VIP!$A$2:$O12456,2,0)</f>
        <v>DRBR440</v>
      </c>
      <c r="G89" s="105" t="str">
        <f>VLOOKUP(E89,'LISTADO ATM'!$A$2:$B$900,2,0)</f>
        <v xml:space="preserve">ATM Oficina Azua II </v>
      </c>
      <c r="H89" s="105" t="str">
        <f>VLOOKUP(E89,VIP!$A$2:$O17377,7,FALSE)</f>
        <v>Si</v>
      </c>
      <c r="I89" s="105" t="str">
        <f>VLOOKUP(E89,VIP!$A$2:$O9342,8,FALSE)</f>
        <v>Si</v>
      </c>
      <c r="J89" s="105" t="str">
        <f>VLOOKUP(E89,VIP!$A$2:$O9292,8,FALSE)</f>
        <v>Si</v>
      </c>
      <c r="K89" s="105" t="str">
        <f>VLOOKUP(E89,VIP!$A$2:$O12866,6,0)</f>
        <v>SI</v>
      </c>
      <c r="L89" s="98" t="s">
        <v>2459</v>
      </c>
      <c r="M89" s="148" t="s">
        <v>2541</v>
      </c>
      <c r="N89" s="96" t="s">
        <v>2472</v>
      </c>
      <c r="O89" s="113" t="s">
        <v>2494</v>
      </c>
      <c r="P89" s="95"/>
      <c r="Q89" s="147">
        <v>44292.604166666664</v>
      </c>
    </row>
    <row r="90" spans="1:17" s="109" customFormat="1" ht="18" x14ac:dyDescent="0.25">
      <c r="A90" s="97" t="str">
        <f>VLOOKUP(E90,'LISTADO ATM'!$A$2:$C$901,3,0)</f>
        <v>SUR</v>
      </c>
      <c r="B90" s="104" t="s">
        <v>2568</v>
      </c>
      <c r="C90" s="100">
        <v>44292.517893518518</v>
      </c>
      <c r="D90" s="97" t="s">
        <v>2468</v>
      </c>
      <c r="E90" s="110">
        <v>880</v>
      </c>
      <c r="F90" s="105" t="str">
        <f>VLOOKUP(E90,VIP!$A$2:$O12467,2,0)</f>
        <v>DRBR880</v>
      </c>
      <c r="G90" s="105" t="str">
        <f>VLOOKUP(E90,'LISTADO ATM'!$A$2:$B$900,2,0)</f>
        <v xml:space="preserve">ATM Autoservicio Barahona II </v>
      </c>
      <c r="H90" s="105" t="str">
        <f>VLOOKUP(E90,VIP!$A$2:$O17388,7,FALSE)</f>
        <v>Si</v>
      </c>
      <c r="I90" s="105" t="str">
        <f>VLOOKUP(E90,VIP!$A$2:$O9353,8,FALSE)</f>
        <v>Si</v>
      </c>
      <c r="J90" s="105" t="str">
        <f>VLOOKUP(E90,VIP!$A$2:$O9303,8,FALSE)</f>
        <v>Si</v>
      </c>
      <c r="K90" s="105" t="str">
        <f>VLOOKUP(E90,VIP!$A$2:$O12877,6,0)</f>
        <v>SI</v>
      </c>
      <c r="L90" s="98" t="s">
        <v>2570</v>
      </c>
      <c r="M90" s="148" t="s">
        <v>2541</v>
      </c>
      <c r="N90" s="96" t="s">
        <v>2472</v>
      </c>
      <c r="O90" s="114" t="s">
        <v>2473</v>
      </c>
      <c r="P90" s="95"/>
      <c r="Q90" s="147">
        <v>44292.604166666664</v>
      </c>
    </row>
    <row r="91" spans="1:17" s="109" customFormat="1" ht="18" x14ac:dyDescent="0.25">
      <c r="A91" s="97" t="str">
        <f>VLOOKUP(E91,'LISTADO ATM'!$A$2:$C$901,3,0)</f>
        <v>ESTE</v>
      </c>
      <c r="B91" s="104">
        <v>335840895</v>
      </c>
      <c r="C91" s="100">
        <v>44290.692870370367</v>
      </c>
      <c r="D91" s="97" t="s">
        <v>2493</v>
      </c>
      <c r="E91" s="110">
        <v>158</v>
      </c>
      <c r="F91" s="105" t="str">
        <f>VLOOKUP(E91,VIP!$A$2:$O12429,2,0)</f>
        <v>DRBR158</v>
      </c>
      <c r="G91" s="105" t="str">
        <f>VLOOKUP(E91,'LISTADO ATM'!$A$2:$B$900,2,0)</f>
        <v xml:space="preserve">ATM Oficina Romana Norte </v>
      </c>
      <c r="H91" s="105" t="str">
        <f>VLOOKUP(E91,VIP!$A$2:$O17350,7,FALSE)</f>
        <v>Si</v>
      </c>
      <c r="I91" s="105" t="str">
        <f>VLOOKUP(E91,VIP!$A$2:$O9315,8,FALSE)</f>
        <v>Si</v>
      </c>
      <c r="J91" s="105" t="str">
        <f>VLOOKUP(E91,VIP!$A$2:$O9265,8,FALSE)</f>
        <v>Si</v>
      </c>
      <c r="K91" s="105" t="str">
        <f>VLOOKUP(E91,VIP!$A$2:$O12839,6,0)</f>
        <v>SI</v>
      </c>
      <c r="L91" s="98" t="s">
        <v>2507</v>
      </c>
      <c r="M91" s="148" t="s">
        <v>2541</v>
      </c>
      <c r="N91" s="96" t="s">
        <v>2472</v>
      </c>
      <c r="O91" s="114" t="s">
        <v>2494</v>
      </c>
      <c r="P91" s="95"/>
      <c r="Q91" s="147">
        <v>44292.618055555555</v>
      </c>
    </row>
    <row r="92" spans="1:17" s="109" customFormat="1" ht="18" x14ac:dyDescent="0.25">
      <c r="A92" s="97" t="str">
        <f>VLOOKUP(E92,'LISTADO ATM'!$A$2:$C$901,3,0)</f>
        <v>DISTRITO NACIONAL</v>
      </c>
      <c r="B92" s="104">
        <v>335842000</v>
      </c>
      <c r="C92" s="100">
        <v>44291.552743055552</v>
      </c>
      <c r="D92" s="97" t="s">
        <v>2468</v>
      </c>
      <c r="E92" s="110">
        <v>486</v>
      </c>
      <c r="F92" s="105" t="str">
        <f>VLOOKUP(E92,VIP!$A$2:$O12469,2,0)</f>
        <v>DRBR486</v>
      </c>
      <c r="G92" s="105" t="str">
        <f>VLOOKUP(E92,'LISTADO ATM'!$A$2:$B$900,2,0)</f>
        <v xml:space="preserve">ATM Olé La Caleta </v>
      </c>
      <c r="H92" s="105" t="str">
        <f>VLOOKUP(E92,VIP!$A$2:$O17390,7,FALSE)</f>
        <v>Si</v>
      </c>
      <c r="I92" s="105" t="str">
        <f>VLOOKUP(E92,VIP!$A$2:$O9355,8,FALSE)</f>
        <v>Si</v>
      </c>
      <c r="J92" s="105" t="str">
        <f>VLOOKUP(E92,VIP!$A$2:$O9305,8,FALSE)</f>
        <v>Si</v>
      </c>
      <c r="K92" s="105" t="str">
        <f>VLOOKUP(E92,VIP!$A$2:$O12879,6,0)</f>
        <v>NO</v>
      </c>
      <c r="L92" s="98" t="s">
        <v>2428</v>
      </c>
      <c r="M92" s="148" t="s">
        <v>2541</v>
      </c>
      <c r="N92" s="96" t="s">
        <v>2472</v>
      </c>
      <c r="O92" s="114" t="s">
        <v>2473</v>
      </c>
      <c r="P92" s="95"/>
      <c r="Q92" s="147">
        <v>44292.618055555555</v>
      </c>
    </row>
    <row r="93" spans="1:17" s="109" customFormat="1" ht="18" x14ac:dyDescent="0.25">
      <c r="A93" s="97" t="str">
        <f>VLOOKUP(E93,'LISTADO ATM'!$A$2:$C$901,3,0)</f>
        <v>DISTRITO NACIONAL</v>
      </c>
      <c r="B93" s="104">
        <v>335842646</v>
      </c>
      <c r="C93" s="100">
        <v>44291.801620370374</v>
      </c>
      <c r="D93" s="97" t="s">
        <v>2493</v>
      </c>
      <c r="E93" s="110">
        <v>493</v>
      </c>
      <c r="F93" s="105" t="str">
        <f>VLOOKUP(E93,VIP!$A$2:$O12458,2,0)</f>
        <v>DRBR493</v>
      </c>
      <c r="G93" s="105" t="str">
        <f>VLOOKUP(E93,'LISTADO ATM'!$A$2:$B$900,2,0)</f>
        <v xml:space="preserve">ATM Oficina Haina Occidental II </v>
      </c>
      <c r="H93" s="105" t="str">
        <f>VLOOKUP(E93,VIP!$A$2:$O17379,7,FALSE)</f>
        <v>Si</v>
      </c>
      <c r="I93" s="105" t="str">
        <f>VLOOKUP(E93,VIP!$A$2:$O9344,8,FALSE)</f>
        <v>Si</v>
      </c>
      <c r="J93" s="105" t="str">
        <f>VLOOKUP(E93,VIP!$A$2:$O9294,8,FALSE)</f>
        <v>Si</v>
      </c>
      <c r="K93" s="105" t="str">
        <f>VLOOKUP(E93,VIP!$A$2:$O12868,6,0)</f>
        <v>NO</v>
      </c>
      <c r="L93" s="98" t="s">
        <v>2516</v>
      </c>
      <c r="M93" s="148" t="s">
        <v>2541</v>
      </c>
      <c r="N93" s="96" t="s">
        <v>2472</v>
      </c>
      <c r="O93" s="115" t="s">
        <v>2494</v>
      </c>
      <c r="P93" s="95"/>
      <c r="Q93" s="147">
        <v>44292.618055555555</v>
      </c>
    </row>
    <row r="94" spans="1:17" ht="18" x14ac:dyDescent="0.25">
      <c r="A94" s="97" t="str">
        <f>VLOOKUP(E94,'LISTADO ATM'!$A$2:$C$901,3,0)</f>
        <v>DISTRITO NACIONAL</v>
      </c>
      <c r="B94" s="104">
        <v>335841843</v>
      </c>
      <c r="C94" s="100">
        <v>44291.504606481481</v>
      </c>
      <c r="D94" s="97" t="s">
        <v>2468</v>
      </c>
      <c r="E94" s="110">
        <v>239</v>
      </c>
      <c r="F94" s="105" t="str">
        <f>VLOOKUP(E94,VIP!$A$2:$O12454,2,0)</f>
        <v>DRBR239</v>
      </c>
      <c r="G94" s="105" t="str">
        <f>VLOOKUP(E94,'LISTADO ATM'!$A$2:$B$900,2,0)</f>
        <v xml:space="preserve">ATM Autobanco Charles de Gaulle </v>
      </c>
      <c r="H94" s="105" t="str">
        <f>VLOOKUP(E94,VIP!$A$2:$O17375,7,FALSE)</f>
        <v>Si</v>
      </c>
      <c r="I94" s="105" t="str">
        <f>VLOOKUP(E94,VIP!$A$2:$O9340,8,FALSE)</f>
        <v>Si</v>
      </c>
      <c r="J94" s="105" t="str">
        <f>VLOOKUP(E94,VIP!$A$2:$O9290,8,FALSE)</f>
        <v>Si</v>
      </c>
      <c r="K94" s="105" t="str">
        <f>VLOOKUP(E94,VIP!$A$2:$O12864,6,0)</f>
        <v>SI</v>
      </c>
      <c r="L94" s="98" t="s">
        <v>2459</v>
      </c>
      <c r="M94" s="148" t="s">
        <v>2541</v>
      </c>
      <c r="N94" s="96" t="s">
        <v>2472</v>
      </c>
      <c r="O94" s="115" t="s">
        <v>2473</v>
      </c>
      <c r="P94" s="95"/>
      <c r="Q94" s="147">
        <v>44292.62222222222</v>
      </c>
    </row>
    <row r="95" spans="1:17" ht="18" x14ac:dyDescent="0.25">
      <c r="A95" s="97" t="str">
        <f>VLOOKUP(E95,'LISTADO ATM'!$A$2:$C$901,3,0)</f>
        <v>NORTE</v>
      </c>
      <c r="B95" s="104">
        <v>335842459</v>
      </c>
      <c r="C95" s="100">
        <v>44291.708518518521</v>
      </c>
      <c r="D95" s="97" t="s">
        <v>2190</v>
      </c>
      <c r="E95" s="110">
        <v>635</v>
      </c>
      <c r="F95" s="105" t="str">
        <f>VLOOKUP(E95,VIP!$A$2:$O12491,2,0)</f>
        <v>DRBR12J</v>
      </c>
      <c r="G95" s="105" t="str">
        <f>VLOOKUP(E95,'LISTADO ATM'!$A$2:$B$900,2,0)</f>
        <v xml:space="preserve">ATM Zona Franca Tamboril </v>
      </c>
      <c r="H95" s="105" t="str">
        <f>VLOOKUP(E95,VIP!$A$2:$O17412,7,FALSE)</f>
        <v>Si</v>
      </c>
      <c r="I95" s="105" t="str">
        <f>VLOOKUP(E95,VIP!$A$2:$O9377,8,FALSE)</f>
        <v>Si</v>
      </c>
      <c r="J95" s="105" t="str">
        <f>VLOOKUP(E95,VIP!$A$2:$O9327,8,FALSE)</f>
        <v>Si</v>
      </c>
      <c r="K95" s="105" t="str">
        <f>VLOOKUP(E95,VIP!$A$2:$O12901,6,0)</f>
        <v>NO</v>
      </c>
      <c r="L95" s="98" t="s">
        <v>2228</v>
      </c>
      <c r="M95" s="148" t="s">
        <v>2541</v>
      </c>
      <c r="N95" s="96" t="s">
        <v>2472</v>
      </c>
      <c r="O95" s="115" t="s">
        <v>2503</v>
      </c>
      <c r="P95" s="95"/>
      <c r="Q95" s="147">
        <v>44292.630555555559</v>
      </c>
    </row>
    <row r="96" spans="1:17" ht="18" x14ac:dyDescent="0.25">
      <c r="A96" s="97" t="str">
        <f>VLOOKUP(E96,'LISTADO ATM'!$A$2:$C$901,3,0)</f>
        <v>ESTE</v>
      </c>
      <c r="B96" s="104">
        <v>335842686</v>
      </c>
      <c r="C96" s="100">
        <v>44292.131782407407</v>
      </c>
      <c r="D96" s="97" t="s">
        <v>2189</v>
      </c>
      <c r="E96" s="110">
        <v>16</v>
      </c>
      <c r="F96" s="105" t="str">
        <f>VLOOKUP(E96,VIP!$A$2:$O12455,2,0)</f>
        <v>DRBR016</v>
      </c>
      <c r="G96" s="105" t="str">
        <f>VLOOKUP(E96,'LISTADO ATM'!$A$2:$B$900,2,0)</f>
        <v>ATM Estación Texaco Sabana de la Mar</v>
      </c>
      <c r="H96" s="105" t="str">
        <f>VLOOKUP(E96,VIP!$A$2:$O17376,7,FALSE)</f>
        <v>Si</v>
      </c>
      <c r="I96" s="105" t="str">
        <f>VLOOKUP(E96,VIP!$A$2:$O9341,8,FALSE)</f>
        <v>Si</v>
      </c>
      <c r="J96" s="105" t="str">
        <f>VLOOKUP(E96,VIP!$A$2:$O9291,8,FALSE)</f>
        <v>Si</v>
      </c>
      <c r="K96" s="105" t="str">
        <f>VLOOKUP(E96,VIP!$A$2:$O12865,6,0)</f>
        <v>NO</v>
      </c>
      <c r="L96" s="98" t="s">
        <v>2254</v>
      </c>
      <c r="M96" s="148" t="s">
        <v>2541</v>
      </c>
      <c r="N96" s="96" t="s">
        <v>2472</v>
      </c>
      <c r="O96" s="153" t="s">
        <v>2474</v>
      </c>
      <c r="P96" s="95"/>
      <c r="Q96" s="147">
        <v>44292.643750000003</v>
      </c>
    </row>
    <row r="97" spans="1:17" ht="18" x14ac:dyDescent="0.25">
      <c r="A97" s="97" t="str">
        <f>VLOOKUP(E97,'LISTADO ATM'!$A$2:$C$901,3,0)</f>
        <v>DISTRITO NACIONAL</v>
      </c>
      <c r="B97" s="104" t="s">
        <v>2550</v>
      </c>
      <c r="C97" s="100">
        <v>44292.404050925928</v>
      </c>
      <c r="D97" s="97" t="s">
        <v>2189</v>
      </c>
      <c r="E97" s="119">
        <v>694</v>
      </c>
      <c r="F97" s="105" t="str">
        <f>VLOOKUP(E97,VIP!$A$2:$O12467,2,0)</f>
        <v>DRBR694</v>
      </c>
      <c r="G97" s="105" t="str">
        <f>VLOOKUP(E97,'LISTADO ATM'!$A$2:$B$900,2,0)</f>
        <v>ATM Optica 27 de Febrero</v>
      </c>
      <c r="H97" s="105" t="str">
        <f>VLOOKUP(E97,VIP!$A$2:$O17388,7,FALSE)</f>
        <v>Si</v>
      </c>
      <c r="I97" s="105" t="str">
        <f>VLOOKUP(E97,VIP!$A$2:$O9353,8,FALSE)</f>
        <v>Si</v>
      </c>
      <c r="J97" s="105" t="str">
        <f>VLOOKUP(E97,VIP!$A$2:$O9303,8,FALSE)</f>
        <v>Si</v>
      </c>
      <c r="K97" s="105" t="str">
        <f>VLOOKUP(E97,VIP!$A$2:$O12877,6,0)</f>
        <v>NO</v>
      </c>
      <c r="L97" s="98" t="s">
        <v>2228</v>
      </c>
      <c r="M97" s="148" t="s">
        <v>2541</v>
      </c>
      <c r="N97" s="150" t="s">
        <v>2472</v>
      </c>
      <c r="O97" s="153" t="s">
        <v>2474</v>
      </c>
      <c r="P97" s="95"/>
      <c r="Q97" s="157">
        <v>44292.643750000003</v>
      </c>
    </row>
    <row r="98" spans="1:17" ht="18" x14ac:dyDescent="0.25">
      <c r="A98" s="97" t="str">
        <f>VLOOKUP(E98,'LISTADO ATM'!$A$2:$C$901,3,0)</f>
        <v>NORTE</v>
      </c>
      <c r="B98" s="104" t="s">
        <v>2546</v>
      </c>
      <c r="C98" s="100">
        <v>44292.43513888889</v>
      </c>
      <c r="D98" s="97" t="s">
        <v>2190</v>
      </c>
      <c r="E98" s="119">
        <v>964</v>
      </c>
      <c r="F98" s="105" t="str">
        <f>VLOOKUP(E98,VIP!$A$2:$O12463,2,0)</f>
        <v>DRBR964</v>
      </c>
      <c r="G98" s="105" t="str">
        <f>VLOOKUP(E98,'LISTADO ATM'!$A$2:$B$900,2,0)</f>
        <v>ATM Hotel Sunscape (Norte)</v>
      </c>
      <c r="H98" s="105" t="str">
        <f>VLOOKUP(E98,VIP!$A$2:$O17384,7,FALSE)</f>
        <v>Si</v>
      </c>
      <c r="I98" s="105" t="str">
        <f>VLOOKUP(E98,VIP!$A$2:$O9349,8,FALSE)</f>
        <v>Si</v>
      </c>
      <c r="J98" s="105" t="str">
        <f>VLOOKUP(E98,VIP!$A$2:$O9299,8,FALSE)</f>
        <v>Si</v>
      </c>
      <c r="K98" s="105" t="str">
        <f>VLOOKUP(E98,VIP!$A$2:$O12873,6,0)</f>
        <v>NO</v>
      </c>
      <c r="L98" s="98" t="s">
        <v>2254</v>
      </c>
      <c r="M98" s="148" t="s">
        <v>2541</v>
      </c>
      <c r="N98" s="150" t="s">
        <v>2472</v>
      </c>
      <c r="O98" s="153" t="s">
        <v>2514</v>
      </c>
      <c r="P98" s="95"/>
      <c r="Q98" s="147">
        <v>44292.647916666669</v>
      </c>
    </row>
    <row r="99" spans="1:17" s="149" customFormat="1" ht="18" x14ac:dyDescent="0.25">
      <c r="A99" s="97" t="str">
        <f>VLOOKUP(E99,'LISTADO ATM'!$A$2:$C$901,3,0)</f>
        <v>DISTRITO NACIONAL</v>
      </c>
      <c r="B99" s="104">
        <v>335841535</v>
      </c>
      <c r="C99" s="100">
        <v>44291.442499999997</v>
      </c>
      <c r="D99" s="97" t="s">
        <v>2189</v>
      </c>
      <c r="E99" s="151">
        <v>199</v>
      </c>
      <c r="F99" s="105" t="str">
        <f>VLOOKUP(E99,VIP!$A$2:$O12429,2,0)</f>
        <v>DRBR199</v>
      </c>
      <c r="G99" s="105" t="str">
        <f>VLOOKUP(E99,'LISTADO ATM'!$A$2:$B$900,2,0)</f>
        <v xml:space="preserve">ATM S/M Amigo </v>
      </c>
      <c r="H99" s="105" t="str">
        <f>VLOOKUP(E99,VIP!$A$2:$O17350,7,FALSE)</f>
        <v>Si</v>
      </c>
      <c r="I99" s="105" t="str">
        <f>VLOOKUP(E99,VIP!$A$2:$O9315,8,FALSE)</f>
        <v>Si</v>
      </c>
      <c r="J99" s="105" t="str">
        <f>VLOOKUP(E99,VIP!$A$2:$O9265,8,FALSE)</f>
        <v>Si</v>
      </c>
      <c r="K99" s="105" t="str">
        <f>VLOOKUP(E99,VIP!$A$2:$O12839,6,0)</f>
        <v>NO</v>
      </c>
      <c r="L99" s="98" t="s">
        <v>2228</v>
      </c>
      <c r="M99" s="148" t="s">
        <v>2541</v>
      </c>
      <c r="N99" s="96" t="s">
        <v>2472</v>
      </c>
      <c r="O99" s="153" t="s">
        <v>2474</v>
      </c>
      <c r="P99" s="152"/>
      <c r="Q99" s="147">
        <v>44292.65</v>
      </c>
    </row>
    <row r="100" spans="1:17" s="149" customFormat="1" ht="18" x14ac:dyDescent="0.25">
      <c r="A100" s="97" t="str">
        <f>VLOOKUP(E100,'LISTADO ATM'!$A$2:$C$901,3,0)</f>
        <v>DISTRITO NACIONAL</v>
      </c>
      <c r="B100" s="104">
        <v>335842667</v>
      </c>
      <c r="C100" s="100">
        <v>44291.908368055556</v>
      </c>
      <c r="D100" s="97" t="s">
        <v>2189</v>
      </c>
      <c r="E100" s="151">
        <v>583</v>
      </c>
      <c r="F100" s="105" t="str">
        <f>VLOOKUP(E100,VIP!$A$2:$O12462,2,0)</f>
        <v>DRBR431</v>
      </c>
      <c r="G100" s="105" t="str">
        <f>VLOOKUP(E100,'LISTADO ATM'!$A$2:$B$900,2,0)</f>
        <v xml:space="preserve">ATM Ministerio Fuerzas Armadas I </v>
      </c>
      <c r="H100" s="105" t="str">
        <f>VLOOKUP(E100,VIP!$A$2:$O17383,7,FALSE)</f>
        <v>Si</v>
      </c>
      <c r="I100" s="105" t="str">
        <f>VLOOKUP(E100,VIP!$A$2:$O9348,8,FALSE)</f>
        <v>Si</v>
      </c>
      <c r="J100" s="105" t="str">
        <f>VLOOKUP(E100,VIP!$A$2:$O9298,8,FALSE)</f>
        <v>Si</v>
      </c>
      <c r="K100" s="105" t="str">
        <f>VLOOKUP(E100,VIP!$A$2:$O12872,6,0)</f>
        <v>NO</v>
      </c>
      <c r="L100" s="98" t="s">
        <v>2254</v>
      </c>
      <c r="M100" s="148" t="s">
        <v>2541</v>
      </c>
      <c r="N100" s="150" t="s">
        <v>2472</v>
      </c>
      <c r="O100" s="153" t="s">
        <v>2474</v>
      </c>
      <c r="P100" s="152"/>
      <c r="Q100" s="157">
        <v>44292.651388888888</v>
      </c>
    </row>
    <row r="101" spans="1:17" s="149" customFormat="1" ht="18" x14ac:dyDescent="0.25">
      <c r="A101" s="97" t="str">
        <f>VLOOKUP(E101,'LISTADO ATM'!$A$2:$C$901,3,0)</f>
        <v>DISTRITO NACIONAL</v>
      </c>
      <c r="B101" s="104">
        <v>335842668</v>
      </c>
      <c r="C101" s="100">
        <v>44291.910277777781</v>
      </c>
      <c r="D101" s="97" t="s">
        <v>2189</v>
      </c>
      <c r="E101" s="151">
        <v>325</v>
      </c>
      <c r="F101" s="105" t="str">
        <f>VLOOKUP(E101,VIP!$A$2:$O12461,2,0)</f>
        <v>DRBR325</v>
      </c>
      <c r="G101" s="105" t="str">
        <f>VLOOKUP(E101,'LISTADO ATM'!$A$2:$B$900,2,0)</f>
        <v>ATM Casa Edwin</v>
      </c>
      <c r="H101" s="105" t="str">
        <f>VLOOKUP(E101,VIP!$A$2:$O17382,7,FALSE)</f>
        <v>Si</v>
      </c>
      <c r="I101" s="105" t="str">
        <f>VLOOKUP(E101,VIP!$A$2:$O9347,8,FALSE)</f>
        <v>Si</v>
      </c>
      <c r="J101" s="105" t="str">
        <f>VLOOKUP(E101,VIP!$A$2:$O9297,8,FALSE)</f>
        <v>Si</v>
      </c>
      <c r="K101" s="105" t="str">
        <f>VLOOKUP(E101,VIP!$A$2:$O12871,6,0)</f>
        <v>NO</v>
      </c>
      <c r="L101" s="98" t="s">
        <v>2228</v>
      </c>
      <c r="M101" s="148" t="s">
        <v>2541</v>
      </c>
      <c r="N101" s="96" t="s">
        <v>2472</v>
      </c>
      <c r="O101" s="153" t="s">
        <v>2474</v>
      </c>
      <c r="P101" s="152"/>
      <c r="Q101" s="147">
        <v>44292.651388888888</v>
      </c>
    </row>
    <row r="102" spans="1:17" s="149" customFormat="1" ht="18" x14ac:dyDescent="0.25">
      <c r="A102" s="97" t="str">
        <f>VLOOKUP(E102,'LISTADO ATM'!$A$2:$C$901,3,0)</f>
        <v>ESTE</v>
      </c>
      <c r="B102" s="104" t="s">
        <v>2548</v>
      </c>
      <c r="C102" s="100">
        <v>44292.431909722225</v>
      </c>
      <c r="D102" s="97" t="s">
        <v>2189</v>
      </c>
      <c r="E102" s="151">
        <v>867</v>
      </c>
      <c r="F102" s="105" t="str">
        <f>VLOOKUP(E102,VIP!$A$2:$O12465,2,0)</f>
        <v>DRBR867</v>
      </c>
      <c r="G102" s="105" t="str">
        <f>VLOOKUP(E102,'LISTADO ATM'!$A$2:$B$900,2,0)</f>
        <v xml:space="preserve">ATM Estación Combustible Autopista El Coral </v>
      </c>
      <c r="H102" s="105" t="str">
        <f>VLOOKUP(E102,VIP!$A$2:$O17386,7,FALSE)</f>
        <v>Si</v>
      </c>
      <c r="I102" s="105" t="str">
        <f>VLOOKUP(E102,VIP!$A$2:$O9351,8,FALSE)</f>
        <v>Si</v>
      </c>
      <c r="J102" s="105" t="str">
        <f>VLOOKUP(E102,VIP!$A$2:$O9301,8,FALSE)</f>
        <v>Si</v>
      </c>
      <c r="K102" s="105" t="str">
        <f>VLOOKUP(E102,VIP!$A$2:$O12875,6,0)</f>
        <v>NO</v>
      </c>
      <c r="L102" s="98" t="s">
        <v>2254</v>
      </c>
      <c r="M102" s="148" t="s">
        <v>2541</v>
      </c>
      <c r="N102" s="96" t="s">
        <v>2472</v>
      </c>
      <c r="O102" s="153" t="s">
        <v>2474</v>
      </c>
      <c r="P102" s="152"/>
      <c r="Q102" s="147">
        <v>44292.651388888888</v>
      </c>
    </row>
    <row r="103" spans="1:17" s="149" customFormat="1" ht="18" x14ac:dyDescent="0.25">
      <c r="A103" s="97" t="str">
        <f>VLOOKUP(E103,'LISTADO ATM'!$A$2:$C$901,3,0)</f>
        <v>DISTRITO NACIONAL</v>
      </c>
      <c r="B103" s="104">
        <v>335842118</v>
      </c>
      <c r="C103" s="100">
        <v>44291.594976851855</v>
      </c>
      <c r="D103" s="97" t="s">
        <v>2189</v>
      </c>
      <c r="E103" s="151">
        <v>951</v>
      </c>
      <c r="F103" s="105" t="str">
        <f>VLOOKUP(E103,VIP!$A$2:$O12456,2,0)</f>
        <v>DRBR203</v>
      </c>
      <c r="G103" s="105" t="str">
        <f>VLOOKUP(E103,'LISTADO ATM'!$A$2:$B$900,2,0)</f>
        <v xml:space="preserve">ATM Oficina Plaza Haché JFK </v>
      </c>
      <c r="H103" s="105" t="str">
        <f>VLOOKUP(E103,VIP!$A$2:$O17377,7,FALSE)</f>
        <v>Si</v>
      </c>
      <c r="I103" s="105" t="str">
        <f>VLOOKUP(E103,VIP!$A$2:$O9342,8,FALSE)</f>
        <v>Si</v>
      </c>
      <c r="J103" s="105" t="str">
        <f>VLOOKUP(E103,VIP!$A$2:$O9292,8,FALSE)</f>
        <v>Si</v>
      </c>
      <c r="K103" s="105" t="str">
        <f>VLOOKUP(E103,VIP!$A$2:$O12866,6,0)</f>
        <v>NO</v>
      </c>
      <c r="L103" s="98" t="s">
        <v>2228</v>
      </c>
      <c r="M103" s="148" t="s">
        <v>2541</v>
      </c>
      <c r="N103" s="96" t="s">
        <v>2472</v>
      </c>
      <c r="O103" s="153" t="s">
        <v>2474</v>
      </c>
      <c r="P103" s="152"/>
      <c r="Q103" s="147">
        <v>44292.652777777781</v>
      </c>
    </row>
    <row r="104" spans="1:17" s="149" customFormat="1" ht="18" x14ac:dyDescent="0.25">
      <c r="A104" s="97" t="str">
        <f>VLOOKUP(E104,'LISTADO ATM'!$A$2:$C$901,3,0)</f>
        <v>DISTRITO NACIONAL</v>
      </c>
      <c r="B104" s="104">
        <v>335841504</v>
      </c>
      <c r="C104" s="100">
        <v>44291.437071759261</v>
      </c>
      <c r="D104" s="97" t="s">
        <v>2189</v>
      </c>
      <c r="E104" s="151">
        <v>113</v>
      </c>
      <c r="F104" s="105" t="str">
        <f>VLOOKUP(E104,VIP!$A$2:$O12430,2,0)</f>
        <v>DRBR113</v>
      </c>
      <c r="G104" s="105" t="str">
        <f>VLOOKUP(E104,'LISTADO ATM'!$A$2:$B$900,2,0)</f>
        <v xml:space="preserve">ATM Autoservicio Atalaya del Mar </v>
      </c>
      <c r="H104" s="105" t="str">
        <f>VLOOKUP(E104,VIP!$A$2:$O17351,7,FALSE)</f>
        <v>Si</v>
      </c>
      <c r="I104" s="105" t="str">
        <f>VLOOKUP(E104,VIP!$A$2:$O9316,8,FALSE)</f>
        <v>No</v>
      </c>
      <c r="J104" s="105" t="str">
        <f>VLOOKUP(E104,VIP!$A$2:$O9266,8,FALSE)</f>
        <v>No</v>
      </c>
      <c r="K104" s="105" t="str">
        <f>VLOOKUP(E104,VIP!$A$2:$O12840,6,0)</f>
        <v>NO</v>
      </c>
      <c r="L104" s="98" t="s">
        <v>2228</v>
      </c>
      <c r="M104" s="148" t="s">
        <v>2541</v>
      </c>
      <c r="N104" s="96" t="s">
        <v>2472</v>
      </c>
      <c r="O104" s="153" t="s">
        <v>2474</v>
      </c>
      <c r="P104" s="152"/>
      <c r="Q104" s="147">
        <v>44292.654166666667</v>
      </c>
    </row>
    <row r="105" spans="1:17" s="149" customFormat="1" ht="18" x14ac:dyDescent="0.25">
      <c r="A105" s="97" t="str">
        <f>VLOOKUP(E105,'LISTADO ATM'!$A$2:$C$901,3,0)</f>
        <v>ESTE</v>
      </c>
      <c r="B105" s="104" t="s">
        <v>2547</v>
      </c>
      <c r="C105" s="100">
        <v>44292.432662037034</v>
      </c>
      <c r="D105" s="97" t="s">
        <v>2189</v>
      </c>
      <c r="E105" s="151">
        <v>159</v>
      </c>
      <c r="F105" s="105" t="str">
        <f>VLOOKUP(E105,VIP!$A$2:$O12464,2,0)</f>
        <v>DRBR159</v>
      </c>
      <c r="G105" s="105" t="str">
        <f>VLOOKUP(E105,'LISTADO ATM'!$A$2:$B$900,2,0)</f>
        <v xml:space="preserve">ATM Hotel Dreams Bayahibe I </v>
      </c>
      <c r="H105" s="105" t="str">
        <f>VLOOKUP(E105,VIP!$A$2:$O17385,7,FALSE)</f>
        <v>Si</v>
      </c>
      <c r="I105" s="105" t="str">
        <f>VLOOKUP(E105,VIP!$A$2:$O9350,8,FALSE)</f>
        <v>Si</v>
      </c>
      <c r="J105" s="105" t="str">
        <f>VLOOKUP(E105,VIP!$A$2:$O9300,8,FALSE)</f>
        <v>Si</v>
      </c>
      <c r="K105" s="105" t="str">
        <f>VLOOKUP(E105,VIP!$A$2:$O12874,6,0)</f>
        <v>NO</v>
      </c>
      <c r="L105" s="98" t="s">
        <v>2254</v>
      </c>
      <c r="M105" s="148" t="s">
        <v>2541</v>
      </c>
      <c r="N105" s="96" t="s">
        <v>2472</v>
      </c>
      <c r="O105" s="153" t="s">
        <v>2474</v>
      </c>
      <c r="P105" s="152"/>
      <c r="Q105" s="147">
        <v>44292.65625</v>
      </c>
    </row>
    <row r="106" spans="1:17" ht="18" x14ac:dyDescent="0.25">
      <c r="A106" s="97" t="str">
        <f>VLOOKUP(E106,'LISTADO ATM'!$A$2:$C$901,3,0)</f>
        <v>NORTE</v>
      </c>
      <c r="B106" s="104">
        <v>335841804</v>
      </c>
      <c r="C106" s="100">
        <v>44291.493310185186</v>
      </c>
      <c r="D106" s="97" t="s">
        <v>2190</v>
      </c>
      <c r="E106" s="151">
        <v>262</v>
      </c>
      <c r="F106" s="105" t="str">
        <f>VLOOKUP(E106,VIP!$A$2:$O12456,2,0)</f>
        <v>DRBR262</v>
      </c>
      <c r="G106" s="105" t="str">
        <f>VLOOKUP(E106,'LISTADO ATM'!$A$2:$B$900,2,0)</f>
        <v xml:space="preserve">ATM Oficina Obras Públicas (Santiago) </v>
      </c>
      <c r="H106" s="105" t="str">
        <f>VLOOKUP(E106,VIP!$A$2:$O17377,7,FALSE)</f>
        <v>Si</v>
      </c>
      <c r="I106" s="105" t="str">
        <f>VLOOKUP(E106,VIP!$A$2:$O9342,8,FALSE)</f>
        <v>Si</v>
      </c>
      <c r="J106" s="105" t="str">
        <f>VLOOKUP(E106,VIP!$A$2:$O9292,8,FALSE)</f>
        <v>Si</v>
      </c>
      <c r="K106" s="105" t="str">
        <f>VLOOKUP(E106,VIP!$A$2:$O12866,6,0)</f>
        <v>SI</v>
      </c>
      <c r="L106" s="98" t="s">
        <v>2228</v>
      </c>
      <c r="M106" s="148" t="s">
        <v>2541</v>
      </c>
      <c r="N106" s="96" t="s">
        <v>2472</v>
      </c>
      <c r="O106" s="153" t="s">
        <v>2503</v>
      </c>
      <c r="P106" s="95"/>
      <c r="Q106" s="147">
        <v>44292.656944444447</v>
      </c>
    </row>
    <row r="107" spans="1:17" ht="18" x14ac:dyDescent="0.25">
      <c r="A107" s="97" t="str">
        <f>VLOOKUP(E107,'LISTADO ATM'!$A$2:$C$901,3,0)</f>
        <v>NORTE</v>
      </c>
      <c r="B107" s="104">
        <v>335842441</v>
      </c>
      <c r="C107" s="100">
        <v>44291.701956018522</v>
      </c>
      <c r="D107" s="97" t="s">
        <v>2190</v>
      </c>
      <c r="E107" s="151">
        <v>136</v>
      </c>
      <c r="F107" s="105" t="str">
        <f>VLOOKUP(E107,VIP!$A$2:$O12495,2,0)</f>
        <v>DRBR136</v>
      </c>
      <c r="G107" s="105" t="str">
        <f>VLOOKUP(E107,'LISTADO ATM'!$A$2:$B$900,2,0)</f>
        <v>ATM S/M Xtra (Santiago)</v>
      </c>
      <c r="H107" s="105" t="str">
        <f>VLOOKUP(E107,VIP!$A$2:$O17416,7,FALSE)</f>
        <v>Si</v>
      </c>
      <c r="I107" s="105" t="str">
        <f>VLOOKUP(E107,VIP!$A$2:$O9381,8,FALSE)</f>
        <v>Si</v>
      </c>
      <c r="J107" s="105" t="str">
        <f>VLOOKUP(E107,VIP!$A$2:$O9331,8,FALSE)</f>
        <v>Si</v>
      </c>
      <c r="K107" s="105" t="str">
        <f>VLOOKUP(E107,VIP!$A$2:$O12905,6,0)</f>
        <v>NO</v>
      </c>
      <c r="L107" s="98" t="s">
        <v>2228</v>
      </c>
      <c r="M107" s="148" t="s">
        <v>2541</v>
      </c>
      <c r="N107" s="96" t="s">
        <v>2472</v>
      </c>
      <c r="O107" s="153" t="s">
        <v>2503</v>
      </c>
      <c r="P107" s="95"/>
      <c r="Q107" s="147">
        <v>44292.656944444447</v>
      </c>
    </row>
    <row r="108" spans="1:17" ht="18" x14ac:dyDescent="0.25">
      <c r="A108" s="97" t="str">
        <f>VLOOKUP(E108,'LISTADO ATM'!$A$2:$C$901,3,0)</f>
        <v>DISTRITO NACIONAL</v>
      </c>
      <c r="B108" s="104">
        <v>335842442</v>
      </c>
      <c r="C108" s="100">
        <v>44291.702094907407</v>
      </c>
      <c r="D108" s="97" t="s">
        <v>2189</v>
      </c>
      <c r="E108" s="151">
        <v>640</v>
      </c>
      <c r="F108" s="105" t="str">
        <f>VLOOKUP(E108,VIP!$A$2:$O12494,2,0)</f>
        <v>DRBR640</v>
      </c>
      <c r="G108" s="105" t="str">
        <f>VLOOKUP(E108,'LISTADO ATM'!$A$2:$B$900,2,0)</f>
        <v xml:space="preserve">ATM Ministerio Obras Públicas </v>
      </c>
      <c r="H108" s="105" t="str">
        <f>VLOOKUP(E108,VIP!$A$2:$O17415,7,FALSE)</f>
        <v>Si</v>
      </c>
      <c r="I108" s="105" t="str">
        <f>VLOOKUP(E108,VIP!$A$2:$O9380,8,FALSE)</f>
        <v>Si</v>
      </c>
      <c r="J108" s="105" t="str">
        <f>VLOOKUP(E108,VIP!$A$2:$O9330,8,FALSE)</f>
        <v>Si</v>
      </c>
      <c r="K108" s="105" t="str">
        <f>VLOOKUP(E108,VIP!$A$2:$O12904,6,0)</f>
        <v>NO</v>
      </c>
      <c r="L108" s="98" t="s">
        <v>2228</v>
      </c>
      <c r="M108" s="148" t="s">
        <v>2541</v>
      </c>
      <c r="N108" s="96" t="s">
        <v>2518</v>
      </c>
      <c r="O108" s="153" t="s">
        <v>2474</v>
      </c>
      <c r="P108" s="95"/>
      <c r="Q108" s="147">
        <v>44292.656944444447</v>
      </c>
    </row>
    <row r="109" spans="1:17" ht="18" x14ac:dyDescent="0.25">
      <c r="A109" s="97" t="str">
        <f>VLOOKUP(E109,'LISTADO ATM'!$A$2:$C$901,3,0)</f>
        <v>SUR</v>
      </c>
      <c r="B109" s="104">
        <v>335842536</v>
      </c>
      <c r="C109" s="100">
        <v>44291.725613425922</v>
      </c>
      <c r="D109" s="97" t="s">
        <v>2189</v>
      </c>
      <c r="E109" s="151">
        <v>297</v>
      </c>
      <c r="F109" s="105" t="str">
        <f>VLOOKUP(E109,VIP!$A$2:$O12478,2,0)</f>
        <v>DRBR297</v>
      </c>
      <c r="G109" s="105" t="str">
        <f>VLOOKUP(E109,'LISTADO ATM'!$A$2:$B$900,2,0)</f>
        <v xml:space="preserve">ATM S/M Cadena Ocoa </v>
      </c>
      <c r="H109" s="105" t="str">
        <f>VLOOKUP(E109,VIP!$A$2:$O17399,7,FALSE)</f>
        <v>Si</v>
      </c>
      <c r="I109" s="105" t="str">
        <f>VLOOKUP(E109,VIP!$A$2:$O9364,8,FALSE)</f>
        <v>Si</v>
      </c>
      <c r="J109" s="105" t="str">
        <f>VLOOKUP(E109,VIP!$A$2:$O9314,8,FALSE)</f>
        <v>Si</v>
      </c>
      <c r="K109" s="105" t="str">
        <f>VLOOKUP(E109,VIP!$A$2:$O12888,6,0)</f>
        <v>NO</v>
      </c>
      <c r="L109" s="98" t="s">
        <v>2228</v>
      </c>
      <c r="M109" s="148" t="s">
        <v>2541</v>
      </c>
      <c r="N109" s="96" t="s">
        <v>2518</v>
      </c>
      <c r="O109" s="153" t="s">
        <v>2474</v>
      </c>
      <c r="P109" s="95"/>
      <c r="Q109" s="157">
        <v>44292.656944444447</v>
      </c>
    </row>
    <row r="110" spans="1:17" ht="18" x14ac:dyDescent="0.25">
      <c r="A110" s="97" t="str">
        <f>VLOOKUP(E110,'LISTADO ATM'!$A$2:$C$901,3,0)</f>
        <v>NORTE</v>
      </c>
      <c r="B110" s="104">
        <v>335843712</v>
      </c>
      <c r="C110" s="100">
        <v>44292.598437499997</v>
      </c>
      <c r="D110" s="97" t="s">
        <v>2190</v>
      </c>
      <c r="E110" s="151">
        <v>664</v>
      </c>
      <c r="F110" s="105" t="str">
        <f>VLOOKUP(E110,VIP!$A$2:$O12473,2,0)</f>
        <v>DRBR664</v>
      </c>
      <c r="G110" s="105" t="str">
        <f>VLOOKUP(E110,'LISTADO ATM'!$A$2:$B$900,2,0)</f>
        <v>ATM S/M Asfer (Constanza)</v>
      </c>
      <c r="H110" s="105" t="str">
        <f>VLOOKUP(E110,VIP!$A$2:$O17394,7,FALSE)</f>
        <v>N/A</v>
      </c>
      <c r="I110" s="105" t="str">
        <f>VLOOKUP(E110,VIP!$A$2:$O9359,8,FALSE)</f>
        <v>N/A</v>
      </c>
      <c r="J110" s="105" t="str">
        <f>VLOOKUP(E110,VIP!$A$2:$O9309,8,FALSE)</f>
        <v>N/A</v>
      </c>
      <c r="K110" s="105" t="str">
        <f>VLOOKUP(E110,VIP!$A$2:$O12883,6,0)</f>
        <v>N/A</v>
      </c>
      <c r="L110" s="98" t="s">
        <v>2254</v>
      </c>
      <c r="M110" s="148" t="s">
        <v>2541</v>
      </c>
      <c r="N110" s="96" t="s">
        <v>2472</v>
      </c>
      <c r="O110" s="153" t="s">
        <v>2503</v>
      </c>
      <c r="P110" s="95"/>
      <c r="Q110" s="147">
        <v>44292.656944444447</v>
      </c>
    </row>
    <row r="111" spans="1:17" ht="18" x14ac:dyDescent="0.25">
      <c r="A111" s="97" t="str">
        <f>VLOOKUP(E111,'LISTADO ATM'!$A$2:$C$901,3,0)</f>
        <v>DISTRITO NACIONAL</v>
      </c>
      <c r="B111" s="104" t="s">
        <v>2557</v>
      </c>
      <c r="C111" s="100">
        <v>44292.466493055559</v>
      </c>
      <c r="D111" s="97" t="s">
        <v>2189</v>
      </c>
      <c r="E111" s="151">
        <v>118</v>
      </c>
      <c r="F111" s="105" t="str">
        <f>VLOOKUP(E111,VIP!$A$2:$O12470,2,0)</f>
        <v>DRBR118</v>
      </c>
      <c r="G111" s="105" t="str">
        <f>VLOOKUP(E111,'LISTADO ATM'!$A$2:$B$900,2,0)</f>
        <v>ATM Plaza Torino</v>
      </c>
      <c r="H111" s="105" t="str">
        <f>VLOOKUP(E111,VIP!$A$2:$O17391,7,FALSE)</f>
        <v>N/A</v>
      </c>
      <c r="I111" s="105" t="str">
        <f>VLOOKUP(E111,VIP!$A$2:$O9356,8,FALSE)</f>
        <v>N/A</v>
      </c>
      <c r="J111" s="105" t="str">
        <f>VLOOKUP(E111,VIP!$A$2:$O9306,8,FALSE)</f>
        <v>N/A</v>
      </c>
      <c r="K111" s="105" t="str">
        <f>VLOOKUP(E111,VIP!$A$2:$O12880,6,0)</f>
        <v>N/A</v>
      </c>
      <c r="L111" s="98" t="s">
        <v>2254</v>
      </c>
      <c r="M111" s="148" t="s">
        <v>2541</v>
      </c>
      <c r="N111" s="96" t="s">
        <v>2472</v>
      </c>
      <c r="O111" s="153" t="s">
        <v>2474</v>
      </c>
      <c r="P111" s="95"/>
      <c r="Q111" s="147">
        <v>44292.658333333333</v>
      </c>
    </row>
    <row r="112" spans="1:17" ht="18" x14ac:dyDescent="0.25">
      <c r="A112" s="97" t="str">
        <f>VLOOKUP(E112,'LISTADO ATM'!$A$2:$C$901,3,0)</f>
        <v>NORTE</v>
      </c>
      <c r="B112" s="104">
        <v>335842644</v>
      </c>
      <c r="C112" s="100">
        <v>44291.799988425926</v>
      </c>
      <c r="D112" s="97" t="s">
        <v>2190</v>
      </c>
      <c r="E112" s="151">
        <v>383</v>
      </c>
      <c r="F112" s="105" t="str">
        <f>VLOOKUP(E112,VIP!$A$2:$O12459,2,0)</f>
        <v>DRBR383</v>
      </c>
      <c r="G112" s="105" t="str">
        <f>VLOOKUP(E112,'LISTADO ATM'!$A$2:$B$900,2,0)</f>
        <v>ATM S/M Daniel (Dajabón)</v>
      </c>
      <c r="H112" s="105" t="str">
        <f>VLOOKUP(E112,VIP!$A$2:$O17380,7,FALSE)</f>
        <v>N/A</v>
      </c>
      <c r="I112" s="105" t="str">
        <f>VLOOKUP(E112,VIP!$A$2:$O9345,8,FALSE)</f>
        <v>N/A</v>
      </c>
      <c r="J112" s="105" t="str">
        <f>VLOOKUP(E112,VIP!$A$2:$O9295,8,FALSE)</f>
        <v>N/A</v>
      </c>
      <c r="K112" s="105" t="str">
        <f>VLOOKUP(E112,VIP!$A$2:$O12869,6,0)</f>
        <v>N/A</v>
      </c>
      <c r="L112" s="98" t="s">
        <v>2254</v>
      </c>
      <c r="M112" s="148" t="s">
        <v>2541</v>
      </c>
      <c r="N112" s="96" t="s">
        <v>2472</v>
      </c>
      <c r="O112" s="153" t="s">
        <v>2514</v>
      </c>
      <c r="P112" s="95"/>
      <c r="Q112" s="147">
        <v>44292.659722222219</v>
      </c>
    </row>
    <row r="113" spans="1:17" ht="18" x14ac:dyDescent="0.25">
      <c r="A113" s="97" t="str">
        <f>VLOOKUP(E113,'LISTADO ATM'!$A$2:$C$901,3,0)</f>
        <v>DISTRITO NACIONAL</v>
      </c>
      <c r="B113" s="104">
        <v>335842623</v>
      </c>
      <c r="C113" s="100">
        <v>44291.780277777776</v>
      </c>
      <c r="D113" s="97" t="s">
        <v>2189</v>
      </c>
      <c r="E113" s="151">
        <v>31</v>
      </c>
      <c r="F113" s="105" t="str">
        <f>VLOOKUP(E113,VIP!$A$2:$O12466,2,0)</f>
        <v>DRBR031</v>
      </c>
      <c r="G113" s="105" t="str">
        <f>VLOOKUP(E113,'LISTADO ATM'!$A$2:$B$900,2,0)</f>
        <v xml:space="preserve">ATM Oficina San Martín I </v>
      </c>
      <c r="H113" s="105" t="str">
        <f>VLOOKUP(E113,VIP!$A$2:$O17387,7,FALSE)</f>
        <v>Si</v>
      </c>
      <c r="I113" s="105" t="str">
        <f>VLOOKUP(E113,VIP!$A$2:$O9352,8,FALSE)</f>
        <v>Si</v>
      </c>
      <c r="J113" s="105" t="str">
        <f>VLOOKUP(E113,VIP!$A$2:$O9302,8,FALSE)</f>
        <v>Si</v>
      </c>
      <c r="K113" s="105" t="str">
        <f>VLOOKUP(E113,VIP!$A$2:$O12876,6,0)</f>
        <v>NO</v>
      </c>
      <c r="L113" s="98" t="s">
        <v>2228</v>
      </c>
      <c r="M113" s="148" t="s">
        <v>2541</v>
      </c>
      <c r="N113" s="96" t="s">
        <v>2472</v>
      </c>
      <c r="O113" s="153" t="s">
        <v>2474</v>
      </c>
      <c r="P113" s="95"/>
      <c r="Q113" s="147">
        <v>44292.660416666666</v>
      </c>
    </row>
    <row r="114" spans="1:17" ht="18" x14ac:dyDescent="0.25">
      <c r="A114" s="97" t="str">
        <f>VLOOKUP(E114,'LISTADO ATM'!$A$2:$C$901,3,0)</f>
        <v>NORTE</v>
      </c>
      <c r="B114" s="104" t="s">
        <v>2556</v>
      </c>
      <c r="C114" s="100">
        <v>44292.468287037038</v>
      </c>
      <c r="D114" s="97" t="s">
        <v>2190</v>
      </c>
      <c r="E114" s="151">
        <v>716</v>
      </c>
      <c r="F114" s="105" t="str">
        <f>VLOOKUP(E114,VIP!$A$2:$O12469,2,0)</f>
        <v>DRBR340</v>
      </c>
      <c r="G114" s="105" t="str">
        <f>VLOOKUP(E114,'LISTADO ATM'!$A$2:$B$900,2,0)</f>
        <v xml:space="preserve">ATM Oficina Zona Franca (Santiago) </v>
      </c>
      <c r="H114" s="105" t="str">
        <f>VLOOKUP(E114,VIP!$A$2:$O17390,7,FALSE)</f>
        <v>Si</v>
      </c>
      <c r="I114" s="105" t="str">
        <f>VLOOKUP(E114,VIP!$A$2:$O9355,8,FALSE)</f>
        <v>Si</v>
      </c>
      <c r="J114" s="105" t="str">
        <f>VLOOKUP(E114,VIP!$A$2:$O9305,8,FALSE)</f>
        <v>Si</v>
      </c>
      <c r="K114" s="105" t="str">
        <f>VLOOKUP(E114,VIP!$A$2:$O12879,6,0)</f>
        <v>SI</v>
      </c>
      <c r="L114" s="98" t="s">
        <v>2228</v>
      </c>
      <c r="M114" s="148" t="s">
        <v>2541</v>
      </c>
      <c r="N114" s="96" t="s">
        <v>2472</v>
      </c>
      <c r="O114" s="153" t="s">
        <v>2503</v>
      </c>
      <c r="P114" s="95"/>
      <c r="Q114" s="147">
        <v>44292.661805555559</v>
      </c>
    </row>
    <row r="115" spans="1:17" ht="18" x14ac:dyDescent="0.25">
      <c r="A115" s="97" t="str">
        <f>VLOOKUP(E115,'LISTADO ATM'!$A$2:$C$901,3,0)</f>
        <v>DISTRITO NACIONAL</v>
      </c>
      <c r="B115" s="104">
        <v>335842124</v>
      </c>
      <c r="C115" s="100">
        <v>44291.597731481481</v>
      </c>
      <c r="D115" s="97" t="s">
        <v>2189</v>
      </c>
      <c r="E115" s="151">
        <v>416</v>
      </c>
      <c r="F115" s="105" t="str">
        <f>VLOOKUP(E115,VIP!$A$2:$O12454,2,0)</f>
        <v>DRBR416</v>
      </c>
      <c r="G115" s="105" t="str">
        <f>VLOOKUP(E115,'LISTADO ATM'!$A$2:$B$900,2,0)</f>
        <v xml:space="preserve">ATM Autobanco San Martín II </v>
      </c>
      <c r="H115" s="105" t="str">
        <f>VLOOKUP(E115,VIP!$A$2:$O17375,7,FALSE)</f>
        <v>Si</v>
      </c>
      <c r="I115" s="105" t="str">
        <f>VLOOKUP(E115,VIP!$A$2:$O9340,8,FALSE)</f>
        <v>Si</v>
      </c>
      <c r="J115" s="105" t="str">
        <f>VLOOKUP(E115,VIP!$A$2:$O9290,8,FALSE)</f>
        <v>Si</v>
      </c>
      <c r="K115" s="105" t="str">
        <f>VLOOKUP(E115,VIP!$A$2:$O12864,6,0)</f>
        <v>NO</v>
      </c>
      <c r="L115" s="98" t="s">
        <v>2488</v>
      </c>
      <c r="M115" s="148" t="s">
        <v>2541</v>
      </c>
      <c r="N115" s="96" t="s">
        <v>2472</v>
      </c>
      <c r="O115" s="153" t="s">
        <v>2474</v>
      </c>
      <c r="P115" s="95"/>
      <c r="Q115" s="147">
        <v>44292.662499999999</v>
      </c>
    </row>
    <row r="116" spans="1:17" ht="18" x14ac:dyDescent="0.25">
      <c r="A116" s="97" t="str">
        <f>VLOOKUP(E116,'LISTADO ATM'!$A$2:$C$901,3,0)</f>
        <v>DISTRITO NACIONAL</v>
      </c>
      <c r="B116" s="104">
        <v>335842526</v>
      </c>
      <c r="C116" s="100">
        <v>44291.723101851851</v>
      </c>
      <c r="D116" s="97" t="s">
        <v>2189</v>
      </c>
      <c r="E116" s="151">
        <v>696</v>
      </c>
      <c r="F116" s="105" t="str">
        <f>VLOOKUP(E116,VIP!$A$2:$O12481,2,0)</f>
        <v>DRBR696</v>
      </c>
      <c r="G116" s="105" t="str">
        <f>VLOOKUP(E116,'LISTADO ATM'!$A$2:$B$900,2,0)</f>
        <v>ATM Olé Jacobo Majluta</v>
      </c>
      <c r="H116" s="105" t="str">
        <f>VLOOKUP(E116,VIP!$A$2:$O17402,7,FALSE)</f>
        <v>Si</v>
      </c>
      <c r="I116" s="105" t="str">
        <f>VLOOKUP(E116,VIP!$A$2:$O9367,8,FALSE)</f>
        <v>Si</v>
      </c>
      <c r="J116" s="105" t="str">
        <f>VLOOKUP(E116,VIP!$A$2:$O9317,8,FALSE)</f>
        <v>Si</v>
      </c>
      <c r="K116" s="105" t="str">
        <f>VLOOKUP(E116,VIP!$A$2:$O12891,6,0)</f>
        <v>NO</v>
      </c>
      <c r="L116" s="98" t="s">
        <v>2488</v>
      </c>
      <c r="M116" s="148" t="s">
        <v>2541</v>
      </c>
      <c r="N116" s="96" t="s">
        <v>2518</v>
      </c>
      <c r="O116" s="153" t="s">
        <v>2474</v>
      </c>
      <c r="P116" s="95"/>
      <c r="Q116" s="147">
        <v>44292.663194444445</v>
      </c>
    </row>
    <row r="117" spans="1:17" ht="18" x14ac:dyDescent="0.25">
      <c r="A117" s="97" t="str">
        <f>VLOOKUP(E117,'LISTADO ATM'!$A$2:$C$901,3,0)</f>
        <v>DISTRITO NACIONAL</v>
      </c>
      <c r="B117" s="104">
        <v>335842633</v>
      </c>
      <c r="C117" s="100">
        <v>44291.788206018522</v>
      </c>
      <c r="D117" s="97" t="s">
        <v>2189</v>
      </c>
      <c r="E117" s="151">
        <v>23</v>
      </c>
      <c r="F117" s="105" t="str">
        <f>VLOOKUP(E117,VIP!$A$2:$O12462,2,0)</f>
        <v>DRBR023</v>
      </c>
      <c r="G117" s="105" t="str">
        <f>VLOOKUP(E117,'LISTADO ATM'!$A$2:$B$900,2,0)</f>
        <v xml:space="preserve">ATM Oficina México </v>
      </c>
      <c r="H117" s="105" t="str">
        <f>VLOOKUP(E117,VIP!$A$2:$O17383,7,FALSE)</f>
        <v>Si</v>
      </c>
      <c r="I117" s="105" t="str">
        <f>VLOOKUP(E117,VIP!$A$2:$O9348,8,FALSE)</f>
        <v>Si</v>
      </c>
      <c r="J117" s="105" t="str">
        <f>VLOOKUP(E117,VIP!$A$2:$O9298,8,FALSE)</f>
        <v>Si</v>
      </c>
      <c r="K117" s="105" t="str">
        <f>VLOOKUP(E117,VIP!$A$2:$O12872,6,0)</f>
        <v>NO</v>
      </c>
      <c r="L117" s="98" t="s">
        <v>2488</v>
      </c>
      <c r="M117" s="148" t="s">
        <v>2541</v>
      </c>
      <c r="N117" s="96" t="s">
        <v>2472</v>
      </c>
      <c r="O117" s="153" t="s">
        <v>2474</v>
      </c>
      <c r="P117" s="95"/>
      <c r="Q117" s="147">
        <v>44292.663194444445</v>
      </c>
    </row>
    <row r="118" spans="1:17" ht="18" x14ac:dyDescent="0.25">
      <c r="A118" s="97" t="str">
        <f>VLOOKUP(E118,'LISTADO ATM'!$A$2:$C$901,3,0)</f>
        <v>DISTRITO NACIONAL</v>
      </c>
      <c r="B118" s="104">
        <v>335842649</v>
      </c>
      <c r="C118" s="100">
        <v>44291.8047337963</v>
      </c>
      <c r="D118" s="97" t="s">
        <v>2189</v>
      </c>
      <c r="E118" s="151">
        <v>672</v>
      </c>
      <c r="F118" s="105" t="str">
        <f>VLOOKUP(E118,VIP!$A$2:$O12456,2,0)</f>
        <v>DRBR672</v>
      </c>
      <c r="G118" s="105" t="str">
        <f>VLOOKUP(E118,'LISTADO ATM'!$A$2:$B$900,2,0)</f>
        <v>ATM Destacamento Policía Nacional La Victoria</v>
      </c>
      <c r="H118" s="105" t="str">
        <f>VLOOKUP(E118,VIP!$A$2:$O17377,7,FALSE)</f>
        <v>Si</v>
      </c>
      <c r="I118" s="105" t="str">
        <f>VLOOKUP(E118,VIP!$A$2:$O9342,8,FALSE)</f>
        <v>Si</v>
      </c>
      <c r="J118" s="105" t="str">
        <f>VLOOKUP(E118,VIP!$A$2:$O9292,8,FALSE)</f>
        <v>Si</v>
      </c>
      <c r="K118" s="105" t="str">
        <f>VLOOKUP(E118,VIP!$A$2:$O12866,6,0)</f>
        <v>SI</v>
      </c>
      <c r="L118" s="98" t="s">
        <v>2488</v>
      </c>
      <c r="M118" s="148" t="s">
        <v>2541</v>
      </c>
      <c r="N118" s="96" t="s">
        <v>2472</v>
      </c>
      <c r="O118" s="153" t="s">
        <v>2474</v>
      </c>
      <c r="P118" s="95"/>
      <c r="Q118" s="147">
        <v>44292.663888888892</v>
      </c>
    </row>
    <row r="119" spans="1:17" ht="18" x14ac:dyDescent="0.25">
      <c r="A119" s="97" t="str">
        <f>VLOOKUP(E119,'LISTADO ATM'!$A$2:$C$901,3,0)</f>
        <v>NORTE</v>
      </c>
      <c r="B119" s="104" t="s">
        <v>2559</v>
      </c>
      <c r="C119" s="100">
        <v>44292.451805555553</v>
      </c>
      <c r="D119" s="97" t="s">
        <v>2190</v>
      </c>
      <c r="E119" s="151">
        <v>397</v>
      </c>
      <c r="F119" s="105" t="str">
        <f>VLOOKUP(E119,VIP!$A$2:$O12472,2,0)</f>
        <v>DRBR397</v>
      </c>
      <c r="G119" s="105" t="str">
        <f>VLOOKUP(E119,'LISTADO ATM'!$A$2:$B$900,2,0)</f>
        <v xml:space="preserve">ATM Autobanco San Francisco de Macoris </v>
      </c>
      <c r="H119" s="105" t="str">
        <f>VLOOKUP(E119,VIP!$A$2:$O17393,7,FALSE)</f>
        <v>Si</v>
      </c>
      <c r="I119" s="105" t="str">
        <f>VLOOKUP(E119,VIP!$A$2:$O9358,8,FALSE)</f>
        <v>Si</v>
      </c>
      <c r="J119" s="105" t="str">
        <f>VLOOKUP(E119,VIP!$A$2:$O9308,8,FALSE)</f>
        <v>Si</v>
      </c>
      <c r="K119" s="105" t="str">
        <f>VLOOKUP(E119,VIP!$A$2:$O12882,6,0)</f>
        <v>NO</v>
      </c>
      <c r="L119" s="98" t="s">
        <v>2254</v>
      </c>
      <c r="M119" s="148" t="s">
        <v>2541</v>
      </c>
      <c r="N119" s="96" t="s">
        <v>2472</v>
      </c>
      <c r="O119" s="153" t="s">
        <v>2503</v>
      </c>
      <c r="P119" s="95"/>
      <c r="Q119" s="147">
        <v>44292.663888888892</v>
      </c>
    </row>
    <row r="120" spans="1:17" ht="18" x14ac:dyDescent="0.25">
      <c r="A120" s="97" t="str">
        <f>VLOOKUP(E120,'LISTADO ATM'!$A$2:$C$901,3,0)</f>
        <v>NORTE</v>
      </c>
      <c r="B120" s="104">
        <v>335842659</v>
      </c>
      <c r="C120" s="100">
        <v>44291.84165509259</v>
      </c>
      <c r="D120" s="97" t="s">
        <v>2189</v>
      </c>
      <c r="E120" s="151">
        <v>851</v>
      </c>
      <c r="F120" s="105" t="str">
        <f>VLOOKUP(E120,VIP!$A$2:$O12452,2,0)</f>
        <v>DRBR851</v>
      </c>
      <c r="G120" s="105" t="str">
        <f>VLOOKUP(E120,'LISTADO ATM'!$A$2:$B$900,2,0)</f>
        <v xml:space="preserve">ATM Hospital Vinicio Calventi </v>
      </c>
      <c r="H120" s="105" t="str">
        <f>VLOOKUP(E120,VIP!$A$2:$O17373,7,FALSE)</f>
        <v>Si</v>
      </c>
      <c r="I120" s="105" t="str">
        <f>VLOOKUP(E120,VIP!$A$2:$O9338,8,FALSE)</f>
        <v>Si</v>
      </c>
      <c r="J120" s="105" t="str">
        <f>VLOOKUP(E120,VIP!$A$2:$O9288,8,FALSE)</f>
        <v>Si</v>
      </c>
      <c r="K120" s="105" t="str">
        <f>VLOOKUP(E120,VIP!$A$2:$O12862,6,0)</f>
        <v>NO</v>
      </c>
      <c r="L120" s="98" t="s">
        <v>2488</v>
      </c>
      <c r="M120" s="148" t="s">
        <v>2541</v>
      </c>
      <c r="N120" s="96" t="s">
        <v>2472</v>
      </c>
      <c r="O120" s="153" t="s">
        <v>2474</v>
      </c>
      <c r="P120" s="95"/>
      <c r="Q120" s="147">
        <v>44292.665277777778</v>
      </c>
    </row>
    <row r="121" spans="1:17" ht="18" x14ac:dyDescent="0.25">
      <c r="A121" s="97" t="str">
        <f>VLOOKUP(E121,'LISTADO ATM'!$A$2:$C$901,3,0)</f>
        <v>ESTE</v>
      </c>
      <c r="B121" s="104">
        <v>335842503</v>
      </c>
      <c r="C121" s="100">
        <v>44291.715057870373</v>
      </c>
      <c r="D121" s="97" t="s">
        <v>2189</v>
      </c>
      <c r="E121" s="151">
        <v>963</v>
      </c>
      <c r="F121" s="105" t="str">
        <f>VLOOKUP(E121,VIP!$A$2:$O12488,2,0)</f>
        <v>DRBR963</v>
      </c>
      <c r="G121" s="105" t="str">
        <f>VLOOKUP(E121,'LISTADO ATM'!$A$2:$B$900,2,0)</f>
        <v xml:space="preserve">ATM Multiplaza La Romana </v>
      </c>
      <c r="H121" s="105" t="str">
        <f>VLOOKUP(E121,VIP!$A$2:$O17409,7,FALSE)</f>
        <v>Si</v>
      </c>
      <c r="I121" s="105" t="str">
        <f>VLOOKUP(E121,VIP!$A$2:$O9374,8,FALSE)</f>
        <v>Si</v>
      </c>
      <c r="J121" s="105" t="str">
        <f>VLOOKUP(E121,VIP!$A$2:$O9324,8,FALSE)</f>
        <v>Si</v>
      </c>
      <c r="K121" s="105" t="str">
        <f>VLOOKUP(E121,VIP!$A$2:$O12898,6,0)</f>
        <v>NO</v>
      </c>
      <c r="L121" s="98" t="s">
        <v>2488</v>
      </c>
      <c r="M121" s="148" t="s">
        <v>2541</v>
      </c>
      <c r="N121" s="96" t="s">
        <v>2518</v>
      </c>
      <c r="O121" s="155" t="s">
        <v>2474</v>
      </c>
      <c r="P121" s="152"/>
      <c r="Q121" s="147">
        <v>44292.666666666664</v>
      </c>
    </row>
    <row r="122" spans="1:17" ht="18" x14ac:dyDescent="0.25">
      <c r="A122" s="97" t="str">
        <f>VLOOKUP(E122,'LISTADO ATM'!$A$2:$C$901,3,0)</f>
        <v>DISTRITO NACIONAL</v>
      </c>
      <c r="B122" s="104">
        <v>335842630</v>
      </c>
      <c r="C122" s="100">
        <v>44291.782858796294</v>
      </c>
      <c r="D122" s="97" t="s">
        <v>2189</v>
      </c>
      <c r="E122" s="151">
        <v>967</v>
      </c>
      <c r="F122" s="105" t="str">
        <f>VLOOKUP(E122,VIP!$A$2:$O12464,2,0)</f>
        <v>DRBR967</v>
      </c>
      <c r="G122" s="105" t="str">
        <f>VLOOKUP(E122,'LISTADO ATM'!$A$2:$B$900,2,0)</f>
        <v xml:space="preserve">ATM UNP Hiper Olé Autopista Duarte </v>
      </c>
      <c r="H122" s="105" t="str">
        <f>VLOOKUP(E122,VIP!$A$2:$O17385,7,FALSE)</f>
        <v>Si</v>
      </c>
      <c r="I122" s="105" t="str">
        <f>VLOOKUP(E122,VIP!$A$2:$O9350,8,FALSE)</f>
        <v>Si</v>
      </c>
      <c r="J122" s="105" t="str">
        <f>VLOOKUP(E122,VIP!$A$2:$O9300,8,FALSE)</f>
        <v>Si</v>
      </c>
      <c r="K122" s="105" t="str">
        <f>VLOOKUP(E122,VIP!$A$2:$O12874,6,0)</f>
        <v>NO</v>
      </c>
      <c r="L122" s="98" t="s">
        <v>2488</v>
      </c>
      <c r="M122" s="148" t="s">
        <v>2541</v>
      </c>
      <c r="N122" s="96" t="s">
        <v>2472</v>
      </c>
      <c r="O122" s="155" t="s">
        <v>2474</v>
      </c>
      <c r="P122" s="95"/>
      <c r="Q122" s="147">
        <v>44292.667361111111</v>
      </c>
    </row>
    <row r="123" spans="1:17" ht="18" x14ac:dyDescent="0.25">
      <c r="A123" s="97" t="str">
        <f>VLOOKUP(E123,'LISTADO ATM'!$A$2:$C$901,3,0)</f>
        <v>ESTE</v>
      </c>
      <c r="B123" s="104">
        <v>335842678</v>
      </c>
      <c r="C123" s="100">
        <v>44291.937280092592</v>
      </c>
      <c r="D123" s="97" t="s">
        <v>2189</v>
      </c>
      <c r="E123" s="151">
        <v>217</v>
      </c>
      <c r="F123" s="105" t="str">
        <f>VLOOKUP(E123,VIP!$A$2:$O12455,2,0)</f>
        <v>DRBR217</v>
      </c>
      <c r="G123" s="105" t="str">
        <f>VLOOKUP(E123,'LISTADO ATM'!$A$2:$B$900,2,0)</f>
        <v xml:space="preserve">ATM Oficina Bávaro </v>
      </c>
      <c r="H123" s="105" t="str">
        <f>VLOOKUP(E123,VIP!$A$2:$O17376,7,FALSE)</f>
        <v>Si</v>
      </c>
      <c r="I123" s="105" t="str">
        <f>VLOOKUP(E123,VIP!$A$2:$O9341,8,FALSE)</f>
        <v>Si</v>
      </c>
      <c r="J123" s="105" t="str">
        <f>VLOOKUP(E123,VIP!$A$2:$O9291,8,FALSE)</f>
        <v>Si</v>
      </c>
      <c r="K123" s="105" t="str">
        <f>VLOOKUP(E123,VIP!$A$2:$O12865,6,0)</f>
        <v>NO</v>
      </c>
      <c r="L123" s="98" t="s">
        <v>2488</v>
      </c>
      <c r="M123" s="148" t="s">
        <v>2541</v>
      </c>
      <c r="N123" s="96" t="s">
        <v>2472</v>
      </c>
      <c r="O123" s="155" t="s">
        <v>2474</v>
      </c>
      <c r="P123" s="95"/>
      <c r="Q123" s="147">
        <v>44292.667361111111</v>
      </c>
    </row>
    <row r="124" spans="1:17" ht="18" x14ac:dyDescent="0.25">
      <c r="A124" s="97" t="str">
        <f>VLOOKUP(E124,'LISTADO ATM'!$A$2:$C$901,3,0)</f>
        <v>DISTRITO NACIONAL</v>
      </c>
      <c r="B124" s="104">
        <v>335842670</v>
      </c>
      <c r="C124" s="100">
        <v>44291.91238425926</v>
      </c>
      <c r="D124" s="97" t="s">
        <v>2189</v>
      </c>
      <c r="E124" s="151">
        <v>884</v>
      </c>
      <c r="F124" s="105" t="str">
        <f>VLOOKUP(E124,VIP!$A$2:$O12459,2,0)</f>
        <v>DRBR884</v>
      </c>
      <c r="G124" s="105" t="str">
        <f>VLOOKUP(E124,'LISTADO ATM'!$A$2:$B$900,2,0)</f>
        <v xml:space="preserve">ATM UNP Olé Sabana Perdida </v>
      </c>
      <c r="H124" s="105" t="str">
        <f>VLOOKUP(E124,VIP!$A$2:$O17380,7,FALSE)</f>
        <v>Si</v>
      </c>
      <c r="I124" s="105" t="str">
        <f>VLOOKUP(E124,VIP!$A$2:$O9345,8,FALSE)</f>
        <v>Si</v>
      </c>
      <c r="J124" s="105" t="str">
        <f>VLOOKUP(E124,VIP!$A$2:$O9295,8,FALSE)</f>
        <v>Si</v>
      </c>
      <c r="K124" s="105" t="str">
        <f>VLOOKUP(E124,VIP!$A$2:$O12869,6,0)</f>
        <v>NO</v>
      </c>
      <c r="L124" s="98" t="s">
        <v>2488</v>
      </c>
      <c r="M124" s="148" t="s">
        <v>2541</v>
      </c>
      <c r="N124" s="96" t="s">
        <v>2472</v>
      </c>
      <c r="O124" s="155" t="s">
        <v>2474</v>
      </c>
      <c r="P124" s="95"/>
      <c r="Q124" s="147">
        <v>44292.668055555558</v>
      </c>
    </row>
    <row r="125" spans="1:17" ht="18" x14ac:dyDescent="0.25">
      <c r="A125" s="97" t="str">
        <f>VLOOKUP(E125,'LISTADO ATM'!$A$2:$C$901,3,0)</f>
        <v>NORTE</v>
      </c>
      <c r="B125" s="104" t="s">
        <v>2567</v>
      </c>
      <c r="C125" s="100">
        <v>44292.519224537034</v>
      </c>
      <c r="D125" s="97" t="s">
        <v>2190</v>
      </c>
      <c r="E125" s="151">
        <v>138</v>
      </c>
      <c r="F125" s="105" t="str">
        <f>VLOOKUP(E125,VIP!$A$2:$O12468,2,0)</f>
        <v>DRBR138</v>
      </c>
      <c r="G125" s="105" t="str">
        <f>VLOOKUP(E125,'LISTADO ATM'!$A$2:$B$900,2,0)</f>
        <v xml:space="preserve">ATM UNP Fantino </v>
      </c>
      <c r="H125" s="105" t="str">
        <f>VLOOKUP(E125,VIP!$A$2:$O17389,7,FALSE)</f>
        <v>Si</v>
      </c>
      <c r="I125" s="105" t="str">
        <f>VLOOKUP(E125,VIP!$A$2:$O9354,8,FALSE)</f>
        <v>Si</v>
      </c>
      <c r="J125" s="105" t="str">
        <f>VLOOKUP(E125,VIP!$A$2:$O9304,8,FALSE)</f>
        <v>Si</v>
      </c>
      <c r="K125" s="105" t="str">
        <f>VLOOKUP(E125,VIP!$A$2:$O12878,6,0)</f>
        <v>NO</v>
      </c>
      <c r="L125" s="98" t="s">
        <v>2488</v>
      </c>
      <c r="M125" s="148" t="s">
        <v>2541</v>
      </c>
      <c r="N125" s="96" t="s">
        <v>2472</v>
      </c>
      <c r="O125" s="155" t="s">
        <v>2514</v>
      </c>
      <c r="P125" s="95"/>
      <c r="Q125" s="147">
        <v>44292.669444444444</v>
      </c>
    </row>
    <row r="126" spans="1:17" ht="18" x14ac:dyDescent="0.25">
      <c r="A126" s="97" t="str">
        <f>VLOOKUP(E126,'LISTADO ATM'!$A$2:$C$901,3,0)</f>
        <v>ESTE</v>
      </c>
      <c r="B126" s="104">
        <v>335842551</v>
      </c>
      <c r="C126" s="100">
        <v>44291.730694444443</v>
      </c>
      <c r="D126" s="97" t="s">
        <v>2189</v>
      </c>
      <c r="E126" s="151">
        <v>289</v>
      </c>
      <c r="F126" s="105" t="str">
        <f>VLOOKUP(E126,VIP!$A$2:$O12472,2,0)</f>
        <v>DRBR910</v>
      </c>
      <c r="G126" s="105" t="str">
        <f>VLOOKUP(E126,'LISTADO ATM'!$A$2:$B$900,2,0)</f>
        <v>ATM Oficina Bávaro II</v>
      </c>
      <c r="H126" s="105" t="str">
        <f>VLOOKUP(E126,VIP!$A$2:$O17393,7,FALSE)</f>
        <v>Si</v>
      </c>
      <c r="I126" s="105" t="str">
        <f>VLOOKUP(E126,VIP!$A$2:$O9358,8,FALSE)</f>
        <v>Si</v>
      </c>
      <c r="J126" s="105" t="str">
        <f>VLOOKUP(E126,VIP!$A$2:$O9308,8,FALSE)</f>
        <v>Si</v>
      </c>
      <c r="K126" s="105" t="str">
        <f>VLOOKUP(E126,VIP!$A$2:$O12882,6,0)</f>
        <v>NO</v>
      </c>
      <c r="L126" s="98" t="s">
        <v>2228</v>
      </c>
      <c r="M126" s="148" t="s">
        <v>2541</v>
      </c>
      <c r="N126" s="96" t="s">
        <v>2518</v>
      </c>
      <c r="O126" s="155" t="s">
        <v>2474</v>
      </c>
      <c r="P126" s="95"/>
      <c r="Q126" s="147">
        <v>44292.70208333333</v>
      </c>
    </row>
    <row r="127" spans="1:17" ht="18" x14ac:dyDescent="0.25">
      <c r="A127" s="97" t="str">
        <f>VLOOKUP(E127,'LISTADO ATM'!$A$2:$C$901,3,0)</f>
        <v>NORTE</v>
      </c>
      <c r="B127" s="104" t="s">
        <v>2565</v>
      </c>
      <c r="C127" s="100">
        <v>44292.533379629633</v>
      </c>
      <c r="D127" s="97" t="s">
        <v>2190</v>
      </c>
      <c r="E127" s="151">
        <v>40</v>
      </c>
      <c r="F127" s="105" t="str">
        <f>VLOOKUP(E127,VIP!$A$2:$O12470,2,0)</f>
        <v>DRBR040</v>
      </c>
      <c r="G127" s="105" t="str">
        <f>VLOOKUP(E127,'LISTADO ATM'!$A$2:$B$900,2,0)</f>
        <v xml:space="preserve">ATM Oficina El Puñal </v>
      </c>
      <c r="H127" s="105" t="str">
        <f>VLOOKUP(E127,VIP!$A$2:$O17391,7,FALSE)</f>
        <v>Si</v>
      </c>
      <c r="I127" s="105" t="str">
        <f>VLOOKUP(E127,VIP!$A$2:$O9356,8,FALSE)</f>
        <v>Si</v>
      </c>
      <c r="J127" s="105" t="str">
        <f>VLOOKUP(E127,VIP!$A$2:$O9306,8,FALSE)</f>
        <v>Si</v>
      </c>
      <c r="K127" s="105" t="str">
        <f>VLOOKUP(E127,VIP!$A$2:$O12880,6,0)</f>
        <v>NO</v>
      </c>
      <c r="L127" s="98" t="s">
        <v>2228</v>
      </c>
      <c r="M127" s="148" t="s">
        <v>2541</v>
      </c>
      <c r="N127" s="96" t="s">
        <v>2472</v>
      </c>
      <c r="O127" s="155" t="s">
        <v>2503</v>
      </c>
      <c r="P127" s="95"/>
      <c r="Q127" s="147">
        <v>44292.720138888886</v>
      </c>
    </row>
    <row r="128" spans="1:17" ht="18" x14ac:dyDescent="0.25">
      <c r="A128" s="97" t="str">
        <f>VLOOKUP(E128,'LISTADO ATM'!$A$2:$C$901,3,0)</f>
        <v>NORTE</v>
      </c>
      <c r="B128" s="104" t="s">
        <v>2552</v>
      </c>
      <c r="C128" s="100">
        <v>44292.482268518521</v>
      </c>
      <c r="D128" s="97" t="s">
        <v>2190</v>
      </c>
      <c r="E128" s="151">
        <v>937</v>
      </c>
      <c r="F128" s="105" t="str">
        <f>VLOOKUP(E128,VIP!$A$2:$O12465,2,0)</f>
        <v>DRBR937</v>
      </c>
      <c r="G128" s="105" t="str">
        <f>VLOOKUP(E128,'LISTADO ATM'!$A$2:$B$900,2,0)</f>
        <v xml:space="preserve">ATM Autobanco Oficina La Vega II </v>
      </c>
      <c r="H128" s="105" t="str">
        <f>VLOOKUP(E128,VIP!$A$2:$O17386,7,FALSE)</f>
        <v>Si</v>
      </c>
      <c r="I128" s="105" t="str">
        <f>VLOOKUP(E128,VIP!$A$2:$O9351,8,FALSE)</f>
        <v>Si</v>
      </c>
      <c r="J128" s="105" t="str">
        <f>VLOOKUP(E128,VIP!$A$2:$O9301,8,FALSE)</f>
        <v>Si</v>
      </c>
      <c r="K128" s="105" t="str">
        <f>VLOOKUP(E128,VIP!$A$2:$O12875,6,0)</f>
        <v>NO</v>
      </c>
      <c r="L128" s="98" t="s">
        <v>2228</v>
      </c>
      <c r="M128" s="148" t="s">
        <v>2541</v>
      </c>
      <c r="N128" s="96" t="s">
        <v>2472</v>
      </c>
      <c r="O128" s="155" t="s">
        <v>2503</v>
      </c>
      <c r="P128" s="95"/>
      <c r="Q128" s="147">
        <v>44292.724999999999</v>
      </c>
    </row>
    <row r="129" spans="1:17" ht="18" x14ac:dyDescent="0.25">
      <c r="A129" s="97" t="str">
        <f>VLOOKUP(E129,'LISTADO ATM'!$A$2:$C$901,3,0)</f>
        <v>DISTRITO NACIONAL</v>
      </c>
      <c r="B129" s="104" t="s">
        <v>2528</v>
      </c>
      <c r="C129" s="100">
        <v>44292.382048611114</v>
      </c>
      <c r="D129" s="97" t="s">
        <v>2189</v>
      </c>
      <c r="E129" s="151">
        <v>43</v>
      </c>
      <c r="F129" s="105" t="str">
        <f>VLOOKUP(E129,VIP!$A$2:$O12464,2,0)</f>
        <v>DRBR043</v>
      </c>
      <c r="G129" s="105" t="str">
        <f>VLOOKUP(E129,'LISTADO ATM'!$A$2:$B$900,2,0)</f>
        <v xml:space="preserve">ATM Zona Franca San Isidro </v>
      </c>
      <c r="H129" s="105" t="str">
        <f>VLOOKUP(E129,VIP!$A$2:$O17385,7,FALSE)</f>
        <v>Si</v>
      </c>
      <c r="I129" s="105" t="str">
        <f>VLOOKUP(E129,VIP!$A$2:$O9350,8,FALSE)</f>
        <v>No</v>
      </c>
      <c r="J129" s="105" t="str">
        <f>VLOOKUP(E129,VIP!$A$2:$O9300,8,FALSE)</f>
        <v>No</v>
      </c>
      <c r="K129" s="105" t="str">
        <f>VLOOKUP(E129,VIP!$A$2:$O12874,6,0)</f>
        <v>NO</v>
      </c>
      <c r="L129" s="98" t="s">
        <v>2488</v>
      </c>
      <c r="M129" s="148" t="s">
        <v>2541</v>
      </c>
      <c r="N129" s="96" t="s">
        <v>2472</v>
      </c>
      <c r="O129" s="155" t="s">
        <v>2474</v>
      </c>
      <c r="P129" s="95"/>
      <c r="Q129" s="147">
        <v>44351.737500000003</v>
      </c>
    </row>
    <row r="130" spans="1:17" ht="18" x14ac:dyDescent="0.25">
      <c r="A130" s="97" t="str">
        <f>VLOOKUP(E130,'LISTADO ATM'!$A$2:$C$901,3,0)</f>
        <v>SUR</v>
      </c>
      <c r="B130" s="104">
        <v>335840857</v>
      </c>
      <c r="C130" s="100">
        <v>44290.613171296296</v>
      </c>
      <c r="D130" s="97" t="s">
        <v>2468</v>
      </c>
      <c r="E130" s="151">
        <v>582</v>
      </c>
      <c r="F130" s="105" t="e">
        <f>VLOOKUP(E130,VIP!$A$2:$O12391,2,0)</f>
        <v>#N/A</v>
      </c>
      <c r="G130" s="105" t="str">
        <f>VLOOKUP(E130,'LISTADO ATM'!$A$2:$B$900,2,0)</f>
        <v>ATM Estación Sabana Yegua</v>
      </c>
      <c r="H130" s="105" t="e">
        <f>VLOOKUP(E130,VIP!$A$2:$O17312,7,FALSE)</f>
        <v>#N/A</v>
      </c>
      <c r="I130" s="105" t="e">
        <f>VLOOKUP(E130,VIP!$A$2:$O9277,8,FALSE)</f>
        <v>#N/A</v>
      </c>
      <c r="J130" s="105" t="e">
        <f>VLOOKUP(E130,VIP!$A$2:$O9227,8,FALSE)</f>
        <v>#N/A</v>
      </c>
      <c r="K130" s="105" t="e">
        <f>VLOOKUP(E130,VIP!$A$2:$O12801,6,0)</f>
        <v>#N/A</v>
      </c>
      <c r="L130" s="98" t="s">
        <v>2428</v>
      </c>
      <c r="M130" s="148" t="s">
        <v>2541</v>
      </c>
      <c r="N130" s="96" t="s">
        <v>2472</v>
      </c>
      <c r="O130" s="155" t="s">
        <v>2473</v>
      </c>
      <c r="P130" s="95"/>
      <c r="Q130" s="147">
        <v>44351.748611111114</v>
      </c>
    </row>
    <row r="131" spans="1:17" ht="18" x14ac:dyDescent="0.25">
      <c r="A131" s="97" t="str">
        <f>VLOOKUP(E131,'LISTADO ATM'!$A$2:$C$901,3,0)</f>
        <v>SUR</v>
      </c>
      <c r="B131" s="104">
        <v>335842539</v>
      </c>
      <c r="C131" s="100">
        <v>44291.726342592592</v>
      </c>
      <c r="D131" s="97" t="s">
        <v>2468</v>
      </c>
      <c r="E131" s="151">
        <v>512</v>
      </c>
      <c r="F131" s="105" t="str">
        <f>VLOOKUP(E131,VIP!$A$2:$O12477,2,0)</f>
        <v>DRBR512</v>
      </c>
      <c r="G131" s="105" t="str">
        <f>VLOOKUP(E131,'LISTADO ATM'!$A$2:$B$900,2,0)</f>
        <v>ATM Plaza Jesús Ferreira</v>
      </c>
      <c r="H131" s="105" t="str">
        <f>VLOOKUP(E131,VIP!$A$2:$O17398,7,FALSE)</f>
        <v>N/A</v>
      </c>
      <c r="I131" s="105" t="str">
        <f>VLOOKUP(E131,VIP!$A$2:$O9363,8,FALSE)</f>
        <v>N/A</v>
      </c>
      <c r="J131" s="105" t="str">
        <f>VLOOKUP(E131,VIP!$A$2:$O9313,8,FALSE)</f>
        <v>N/A</v>
      </c>
      <c r="K131" s="105" t="str">
        <f>VLOOKUP(E131,VIP!$A$2:$O12887,6,0)</f>
        <v>N/A</v>
      </c>
      <c r="L131" s="98" t="s">
        <v>2459</v>
      </c>
      <c r="M131" s="148" t="s">
        <v>2541</v>
      </c>
      <c r="N131" s="96" t="s">
        <v>2472</v>
      </c>
      <c r="O131" s="155" t="s">
        <v>2473</v>
      </c>
      <c r="P131" s="95"/>
      <c r="Q131" s="147">
        <v>44351.750694444447</v>
      </c>
    </row>
    <row r="132" spans="1:17" ht="18" x14ac:dyDescent="0.25">
      <c r="A132" s="97" t="str">
        <f>VLOOKUP(E132,'LISTADO ATM'!$A$2:$C$901,3,0)</f>
        <v>DISTRITO NACIONAL</v>
      </c>
      <c r="B132" s="104">
        <v>335840651</v>
      </c>
      <c r="C132" s="100">
        <v>44287.826481481483</v>
      </c>
      <c r="D132" s="97" t="s">
        <v>2468</v>
      </c>
      <c r="E132" s="151">
        <v>600</v>
      </c>
      <c r="F132" s="105" t="str">
        <f>VLOOKUP(E132,VIP!$A$2:$O12360,2,0)</f>
        <v>DRBR600</v>
      </c>
      <c r="G132" s="105" t="str">
        <f>VLOOKUP(E132,'LISTADO ATM'!$A$2:$B$900,2,0)</f>
        <v>ATM S/M Bravo Hipica</v>
      </c>
      <c r="H132" s="105" t="str">
        <f>VLOOKUP(E132,VIP!$A$2:$O17281,7,FALSE)</f>
        <v>N/A</v>
      </c>
      <c r="I132" s="105" t="str">
        <f>VLOOKUP(E132,VIP!$A$2:$O9246,8,FALSE)</f>
        <v>N/A</v>
      </c>
      <c r="J132" s="105" t="str">
        <f>VLOOKUP(E132,VIP!$A$2:$O9196,8,FALSE)</f>
        <v>N/A</v>
      </c>
      <c r="K132" s="105" t="str">
        <f>VLOOKUP(E132,VIP!$A$2:$O12770,6,0)</f>
        <v>N/A</v>
      </c>
      <c r="L132" s="98" t="s">
        <v>2459</v>
      </c>
      <c r="M132" s="148" t="s">
        <v>2541</v>
      </c>
      <c r="N132" s="96" t="s">
        <v>2472</v>
      </c>
      <c r="O132" s="155" t="s">
        <v>2473</v>
      </c>
      <c r="P132" s="95"/>
      <c r="Q132" s="147">
        <v>44351.751388888886</v>
      </c>
    </row>
    <row r="133" spans="1:17" ht="18" x14ac:dyDescent="0.25">
      <c r="A133" s="97" t="str">
        <f>VLOOKUP(E133,'LISTADO ATM'!$A$2:$C$901,3,0)</f>
        <v>SUR</v>
      </c>
      <c r="B133" s="104">
        <v>335840914</v>
      </c>
      <c r="C133" s="100">
        <v>44291.022696759261</v>
      </c>
      <c r="D133" s="97" t="s">
        <v>2468</v>
      </c>
      <c r="E133" s="151">
        <v>311</v>
      </c>
      <c r="F133" s="105" t="str">
        <f>VLOOKUP(E133,VIP!$A$2:$O12426,2,0)</f>
        <v>DRBR311</v>
      </c>
      <c r="G133" s="105" t="str">
        <f>VLOOKUP(E133,'LISTADO ATM'!$A$2:$B$900,2,0)</f>
        <v>ATM Plaza Eroski</v>
      </c>
      <c r="H133" s="105" t="str">
        <f>VLOOKUP(E133,VIP!$A$2:$O17347,7,FALSE)</f>
        <v>Si</v>
      </c>
      <c r="I133" s="105" t="str">
        <f>VLOOKUP(E133,VIP!$A$2:$O9312,8,FALSE)</f>
        <v>Si</v>
      </c>
      <c r="J133" s="105" t="str">
        <f>VLOOKUP(E133,VIP!$A$2:$O9262,8,FALSE)</f>
        <v>Si</v>
      </c>
      <c r="K133" s="105" t="str">
        <f>VLOOKUP(E133,VIP!$A$2:$O12836,6,0)</f>
        <v>NO</v>
      </c>
      <c r="L133" s="98" t="s">
        <v>2459</v>
      </c>
      <c r="M133" s="148" t="s">
        <v>2541</v>
      </c>
      <c r="N133" s="96" t="s">
        <v>2472</v>
      </c>
      <c r="O133" s="155" t="s">
        <v>2473</v>
      </c>
      <c r="P133" s="95"/>
      <c r="Q133" s="147">
        <v>44351.751388888886</v>
      </c>
    </row>
    <row r="134" spans="1:17" ht="18" x14ac:dyDescent="0.25">
      <c r="A134" s="97" t="str">
        <f>VLOOKUP(E134,'LISTADO ATM'!$A$2:$C$901,3,0)</f>
        <v>NORTE</v>
      </c>
      <c r="B134" s="104" t="s">
        <v>2558</v>
      </c>
      <c r="C134" s="100">
        <v>44292.465081018519</v>
      </c>
      <c r="D134" s="97" t="s">
        <v>2493</v>
      </c>
      <c r="E134" s="151">
        <v>151</v>
      </c>
      <c r="F134" s="105" t="str">
        <f>VLOOKUP(E134,VIP!$A$2:$O12471,2,0)</f>
        <v>DRBR151</v>
      </c>
      <c r="G134" s="105" t="str">
        <f>VLOOKUP(E134,'LISTADO ATM'!$A$2:$B$900,2,0)</f>
        <v xml:space="preserve">ATM Oficina Nagua </v>
      </c>
      <c r="H134" s="105" t="str">
        <f>VLOOKUP(E134,VIP!$A$2:$O17392,7,FALSE)</f>
        <v>Si</v>
      </c>
      <c r="I134" s="105" t="str">
        <f>VLOOKUP(E134,VIP!$A$2:$O9357,8,FALSE)</f>
        <v>Si</v>
      </c>
      <c r="J134" s="105" t="str">
        <f>VLOOKUP(E134,VIP!$A$2:$O9307,8,FALSE)</f>
        <v>Si</v>
      </c>
      <c r="K134" s="105" t="str">
        <f>VLOOKUP(E134,VIP!$A$2:$O12881,6,0)</f>
        <v>SI</v>
      </c>
      <c r="L134" s="98" t="s">
        <v>2428</v>
      </c>
      <c r="M134" s="148" t="s">
        <v>2541</v>
      </c>
      <c r="N134" s="96" t="s">
        <v>2472</v>
      </c>
      <c r="O134" s="155" t="s">
        <v>2494</v>
      </c>
      <c r="P134" s="95"/>
      <c r="Q134" s="147">
        <v>44351.752083333333</v>
      </c>
    </row>
    <row r="135" spans="1:17" ht="18" x14ac:dyDescent="0.25">
      <c r="A135" s="97" t="str">
        <f>VLOOKUP(E135,'LISTADO ATM'!$A$2:$C$901,3,0)</f>
        <v>NORTE</v>
      </c>
      <c r="B135" s="104" t="s">
        <v>2584</v>
      </c>
      <c r="C135" s="100">
        <v>44292.627326388887</v>
      </c>
      <c r="D135" s="97" t="s">
        <v>2506</v>
      </c>
      <c r="E135" s="151">
        <v>315</v>
      </c>
      <c r="F135" s="105" t="str">
        <f>VLOOKUP(E135,VIP!$A$2:$O12474,2,0)</f>
        <v>DRBR315</v>
      </c>
      <c r="G135" s="105" t="str">
        <f>VLOOKUP(E135,'LISTADO ATM'!$A$2:$B$900,2,0)</f>
        <v xml:space="preserve">ATM Oficina Estrella Sadalá </v>
      </c>
      <c r="H135" s="105" t="str">
        <f>VLOOKUP(E135,VIP!$A$2:$O17395,7,FALSE)</f>
        <v>Si</v>
      </c>
      <c r="I135" s="105" t="str">
        <f>VLOOKUP(E135,VIP!$A$2:$O9360,8,FALSE)</f>
        <v>Si</v>
      </c>
      <c r="J135" s="105" t="str">
        <f>VLOOKUP(E135,VIP!$A$2:$O9310,8,FALSE)</f>
        <v>Si</v>
      </c>
      <c r="K135" s="105" t="str">
        <f>VLOOKUP(E135,VIP!$A$2:$O12884,6,0)</f>
        <v>NO</v>
      </c>
      <c r="L135" s="98" t="s">
        <v>2459</v>
      </c>
      <c r="M135" s="148" t="s">
        <v>2541</v>
      </c>
      <c r="N135" s="96" t="s">
        <v>2472</v>
      </c>
      <c r="O135" s="155" t="s">
        <v>2505</v>
      </c>
      <c r="P135" s="95"/>
      <c r="Q135" s="147">
        <v>44351.752083333333</v>
      </c>
    </row>
    <row r="136" spans="1:17" ht="18" x14ac:dyDescent="0.25">
      <c r="A136" s="97" t="str">
        <f>VLOOKUP(E136,'LISTADO ATM'!$A$2:$C$901,3,0)</f>
        <v>SUR</v>
      </c>
      <c r="B136" s="104">
        <v>335842040</v>
      </c>
      <c r="C136" s="100">
        <v>44291.568472222221</v>
      </c>
      <c r="D136" s="97" t="s">
        <v>2468</v>
      </c>
      <c r="E136" s="151">
        <v>537</v>
      </c>
      <c r="F136" s="105" t="str">
        <f>VLOOKUP(E136,VIP!$A$2:$O12466,2,0)</f>
        <v>DRBR537</v>
      </c>
      <c r="G136" s="105" t="str">
        <f>VLOOKUP(E136,'LISTADO ATM'!$A$2:$B$900,2,0)</f>
        <v xml:space="preserve">ATM Estación Texaco Enriquillo (Barahona) </v>
      </c>
      <c r="H136" s="105" t="str">
        <f>VLOOKUP(E136,VIP!$A$2:$O17387,7,FALSE)</f>
        <v>Si</v>
      </c>
      <c r="I136" s="105" t="str">
        <f>VLOOKUP(E136,VIP!$A$2:$O9352,8,FALSE)</f>
        <v>Si</v>
      </c>
      <c r="J136" s="105" t="str">
        <f>VLOOKUP(E136,VIP!$A$2:$O9302,8,FALSE)</f>
        <v>Si</v>
      </c>
      <c r="K136" s="105" t="str">
        <f>VLOOKUP(E136,VIP!$A$2:$O12876,6,0)</f>
        <v>NO</v>
      </c>
      <c r="L136" s="98" t="s">
        <v>2459</v>
      </c>
      <c r="M136" s="148" t="s">
        <v>2541</v>
      </c>
      <c r="N136" s="96" t="s">
        <v>2472</v>
      </c>
      <c r="O136" s="155" t="s">
        <v>2473</v>
      </c>
      <c r="P136" s="95"/>
      <c r="Q136" s="147">
        <v>44351.75277777778</v>
      </c>
    </row>
    <row r="137" spans="1:17" ht="18" x14ac:dyDescent="0.25">
      <c r="A137" s="97" t="str">
        <f>VLOOKUP(E137,'LISTADO ATM'!$A$2:$C$901,3,0)</f>
        <v>DISTRITO NACIONAL</v>
      </c>
      <c r="B137" s="104" t="s">
        <v>2530</v>
      </c>
      <c r="C137" s="100">
        <v>44292.356064814812</v>
      </c>
      <c r="D137" s="97" t="s">
        <v>2468</v>
      </c>
      <c r="E137" s="151">
        <v>678</v>
      </c>
      <c r="F137" s="105" t="str">
        <f>VLOOKUP(E137,VIP!$A$2:$O12466,2,0)</f>
        <v>DRBR678</v>
      </c>
      <c r="G137" s="105" t="str">
        <f>VLOOKUP(E137,'LISTADO ATM'!$A$2:$B$900,2,0)</f>
        <v>ATM Eco Petroleo San Isidro</v>
      </c>
      <c r="H137" s="105" t="str">
        <f>VLOOKUP(E137,VIP!$A$2:$O17387,7,FALSE)</f>
        <v>Si</v>
      </c>
      <c r="I137" s="105" t="str">
        <f>VLOOKUP(E137,VIP!$A$2:$O9352,8,FALSE)</f>
        <v>Si</v>
      </c>
      <c r="J137" s="105" t="str">
        <f>VLOOKUP(E137,VIP!$A$2:$O9302,8,FALSE)</f>
        <v>Si</v>
      </c>
      <c r="K137" s="105" t="str">
        <f>VLOOKUP(E137,VIP!$A$2:$O12876,6,0)</f>
        <v>NO</v>
      </c>
      <c r="L137" s="98" t="s">
        <v>2459</v>
      </c>
      <c r="M137" s="148" t="s">
        <v>2541</v>
      </c>
      <c r="N137" s="96" t="s">
        <v>2472</v>
      </c>
      <c r="O137" s="155" t="s">
        <v>2473</v>
      </c>
      <c r="P137" s="95"/>
      <c r="Q137" s="147">
        <v>44351.75277777778</v>
      </c>
    </row>
    <row r="138" spans="1:17" ht="18" x14ac:dyDescent="0.25">
      <c r="A138" s="97" t="str">
        <f>VLOOKUP(E138,'LISTADO ATM'!$A$2:$C$901,3,0)</f>
        <v>NORTE</v>
      </c>
      <c r="B138" s="104" t="s">
        <v>2573</v>
      </c>
      <c r="C138" s="100">
        <v>44292.575266203705</v>
      </c>
      <c r="D138" s="97" t="s">
        <v>2506</v>
      </c>
      <c r="E138" s="151">
        <v>862</v>
      </c>
      <c r="F138" s="105" t="str">
        <f>VLOOKUP(E138,VIP!$A$2:$O12475,2,0)</f>
        <v>DRBR862</v>
      </c>
      <c r="G138" s="105" t="str">
        <f>VLOOKUP(E138,'LISTADO ATM'!$A$2:$B$900,2,0)</f>
        <v xml:space="preserve">ATM S/M Doble A (Sabaneta) </v>
      </c>
      <c r="H138" s="105" t="str">
        <f>VLOOKUP(E138,VIP!$A$2:$O17396,7,FALSE)</f>
        <v>Si</v>
      </c>
      <c r="I138" s="105" t="str">
        <f>VLOOKUP(E138,VIP!$A$2:$O9361,8,FALSE)</f>
        <v>Si</v>
      </c>
      <c r="J138" s="105" t="str">
        <f>VLOOKUP(E138,VIP!$A$2:$O9311,8,FALSE)</f>
        <v>Si</v>
      </c>
      <c r="K138" s="105" t="str">
        <f>VLOOKUP(E138,VIP!$A$2:$O12885,6,0)</f>
        <v>NO</v>
      </c>
      <c r="L138" s="98" t="s">
        <v>2428</v>
      </c>
      <c r="M138" s="148" t="s">
        <v>2541</v>
      </c>
      <c r="N138" s="96" t="s">
        <v>2472</v>
      </c>
      <c r="O138" s="155" t="s">
        <v>2505</v>
      </c>
      <c r="P138" s="95"/>
      <c r="Q138" s="147">
        <v>44351.75277777778</v>
      </c>
    </row>
    <row r="139" spans="1:17" ht="18" x14ac:dyDescent="0.25">
      <c r="A139" s="97" t="str">
        <f>VLOOKUP(E139,'LISTADO ATM'!$A$2:$C$901,3,0)</f>
        <v>DISTRITO NACIONAL</v>
      </c>
      <c r="B139" s="104" t="s">
        <v>2569</v>
      </c>
      <c r="C139" s="100">
        <v>44292.503460648149</v>
      </c>
      <c r="D139" s="97" t="s">
        <v>2493</v>
      </c>
      <c r="E139" s="151">
        <v>566</v>
      </c>
      <c r="F139" s="105" t="str">
        <f>VLOOKUP(E139,VIP!$A$2:$O12466,2,0)</f>
        <v>DRBR508</v>
      </c>
      <c r="G139" s="105" t="str">
        <f>VLOOKUP(E139,'LISTADO ATM'!$A$2:$B$900,2,0)</f>
        <v xml:space="preserve">ATM Hiper Olé Aut. Duarte </v>
      </c>
      <c r="H139" s="105" t="str">
        <f>VLOOKUP(E139,VIP!$A$2:$O17387,7,FALSE)</f>
        <v>Si</v>
      </c>
      <c r="I139" s="105" t="str">
        <f>VLOOKUP(E139,VIP!$A$2:$O9352,8,FALSE)</f>
        <v>Si</v>
      </c>
      <c r="J139" s="105" t="str">
        <f>VLOOKUP(E139,VIP!$A$2:$O9302,8,FALSE)</f>
        <v>Si</v>
      </c>
      <c r="K139" s="105" t="str">
        <f>VLOOKUP(E139,VIP!$A$2:$O12876,6,0)</f>
        <v>NO</v>
      </c>
      <c r="L139" s="98" t="s">
        <v>2437</v>
      </c>
      <c r="M139" s="148" t="s">
        <v>2541</v>
      </c>
      <c r="N139" s="96" t="s">
        <v>2472</v>
      </c>
      <c r="O139" s="155" t="s">
        <v>2571</v>
      </c>
      <c r="P139" s="95"/>
      <c r="Q139" s="147">
        <v>44351.754166666666</v>
      </c>
    </row>
    <row r="140" spans="1:17" ht="18" x14ac:dyDescent="0.25">
      <c r="A140" s="97" t="str">
        <f>VLOOKUP(E140,'LISTADO ATM'!$A$2:$C$901,3,0)</f>
        <v>NORTE</v>
      </c>
      <c r="B140" s="104">
        <v>335841826</v>
      </c>
      <c r="C140" s="100">
        <v>44291.497662037036</v>
      </c>
      <c r="D140" s="97" t="s">
        <v>2493</v>
      </c>
      <c r="E140" s="151">
        <v>990</v>
      </c>
      <c r="F140" s="105" t="str">
        <f>VLOOKUP(E140,VIP!$A$2:$O12455,2,0)</f>
        <v>DRBR742</v>
      </c>
      <c r="G140" s="105" t="str">
        <f>VLOOKUP(E140,'LISTADO ATM'!$A$2:$B$900,2,0)</f>
        <v xml:space="preserve">ATM Autoservicio Bonao II </v>
      </c>
      <c r="H140" s="105" t="str">
        <f>VLOOKUP(E140,VIP!$A$2:$O17376,7,FALSE)</f>
        <v>Si</v>
      </c>
      <c r="I140" s="105" t="str">
        <f>VLOOKUP(E140,VIP!$A$2:$O9341,8,FALSE)</f>
        <v>Si</v>
      </c>
      <c r="J140" s="105" t="str">
        <f>VLOOKUP(E140,VIP!$A$2:$O9291,8,FALSE)</f>
        <v>Si</v>
      </c>
      <c r="K140" s="105" t="str">
        <f>VLOOKUP(E140,VIP!$A$2:$O12865,6,0)</f>
        <v>NO</v>
      </c>
      <c r="L140" s="98" t="s">
        <v>2428</v>
      </c>
      <c r="M140" s="148" t="s">
        <v>2541</v>
      </c>
      <c r="N140" s="96" t="s">
        <v>2472</v>
      </c>
      <c r="O140" s="155" t="s">
        <v>2494</v>
      </c>
      <c r="P140" s="95"/>
      <c r="Q140" s="147">
        <v>44351.754861111112</v>
      </c>
    </row>
    <row r="141" spans="1:17" ht="18" x14ac:dyDescent="0.25">
      <c r="A141" s="97" t="str">
        <f>VLOOKUP(E141,'LISTADO ATM'!$A$2:$C$901,3,0)</f>
        <v>DISTRITO NACIONAL</v>
      </c>
      <c r="B141" s="104" t="s">
        <v>2574</v>
      </c>
      <c r="C141" s="100">
        <v>44292.573067129626</v>
      </c>
      <c r="D141" s="97" t="s">
        <v>2493</v>
      </c>
      <c r="E141" s="151">
        <v>813</v>
      </c>
      <c r="F141" s="105" t="str">
        <f>VLOOKUP(E141,VIP!$A$2:$O12476,2,0)</f>
        <v>DRBR815</v>
      </c>
      <c r="G141" s="105" t="str">
        <f>VLOOKUP(E141,'LISTADO ATM'!$A$2:$B$900,2,0)</f>
        <v>ATM Occidental Mall</v>
      </c>
      <c r="H141" s="105" t="str">
        <f>VLOOKUP(E141,VIP!$A$2:$O17397,7,FALSE)</f>
        <v>Si</v>
      </c>
      <c r="I141" s="105" t="str">
        <f>VLOOKUP(E141,VIP!$A$2:$O9362,8,FALSE)</f>
        <v>Si</v>
      </c>
      <c r="J141" s="105" t="str">
        <f>VLOOKUP(E141,VIP!$A$2:$O9312,8,FALSE)</f>
        <v>Si</v>
      </c>
      <c r="K141" s="105" t="str">
        <f>VLOOKUP(E141,VIP!$A$2:$O12886,6,0)</f>
        <v>NO</v>
      </c>
      <c r="L141" s="98" t="s">
        <v>2428</v>
      </c>
      <c r="M141" s="148" t="s">
        <v>2541</v>
      </c>
      <c r="N141" s="96" t="s">
        <v>2472</v>
      </c>
      <c r="O141" s="155" t="s">
        <v>2494</v>
      </c>
      <c r="P141" s="95"/>
      <c r="Q141" s="147">
        <v>44351.754861111112</v>
      </c>
    </row>
    <row r="142" spans="1:17" ht="18" x14ac:dyDescent="0.25">
      <c r="A142" s="97" t="str">
        <f>VLOOKUP(E142,'LISTADO ATM'!$A$2:$C$901,3,0)</f>
        <v>DISTRITO NACIONAL</v>
      </c>
      <c r="B142" s="104">
        <v>335840839</v>
      </c>
      <c r="C142" s="100">
        <v>44290.384328703702</v>
      </c>
      <c r="D142" s="97" t="s">
        <v>2189</v>
      </c>
      <c r="E142" s="151">
        <v>706</v>
      </c>
      <c r="F142" s="105" t="str">
        <f>VLOOKUP(E142,VIP!$A$2:$O12382,2,0)</f>
        <v>DRBR706</v>
      </c>
      <c r="G142" s="105" t="str">
        <f>VLOOKUP(E142,'LISTADO ATM'!$A$2:$B$900,2,0)</f>
        <v xml:space="preserve">ATM S/M Pristine </v>
      </c>
      <c r="H142" s="105" t="str">
        <f>VLOOKUP(E142,VIP!$A$2:$O17303,7,FALSE)</f>
        <v>Si</v>
      </c>
      <c r="I142" s="105" t="str">
        <f>VLOOKUP(E142,VIP!$A$2:$O9268,8,FALSE)</f>
        <v>Si</v>
      </c>
      <c r="J142" s="105" t="str">
        <f>VLOOKUP(E142,VIP!$A$2:$O9218,8,FALSE)</f>
        <v>Si</v>
      </c>
      <c r="K142" s="105" t="str">
        <f>VLOOKUP(E142,VIP!$A$2:$O12792,6,0)</f>
        <v>NO</v>
      </c>
      <c r="L142" s="98" t="s">
        <v>2228</v>
      </c>
      <c r="M142" s="96" t="s">
        <v>2465</v>
      </c>
      <c r="N142" s="96" t="s">
        <v>2472</v>
      </c>
      <c r="O142" s="155" t="s">
        <v>2474</v>
      </c>
      <c r="P142" s="95"/>
      <c r="Q142" s="99" t="s">
        <v>2228</v>
      </c>
    </row>
    <row r="143" spans="1:17" ht="18" x14ac:dyDescent="0.25">
      <c r="A143" s="97" t="str">
        <f>VLOOKUP(E143,'LISTADO ATM'!$A$2:$C$901,3,0)</f>
        <v>DISTRITO NACIONAL</v>
      </c>
      <c r="B143" s="104">
        <v>335842099</v>
      </c>
      <c r="C143" s="100">
        <v>44291.589606481481</v>
      </c>
      <c r="D143" s="97" t="s">
        <v>2189</v>
      </c>
      <c r="E143" s="151">
        <v>517</v>
      </c>
      <c r="F143" s="105" t="str">
        <f>VLOOKUP(E143,VIP!$A$2:$O12461,2,0)</f>
        <v>DRBR517</v>
      </c>
      <c r="G143" s="105" t="str">
        <f>VLOOKUP(E143,'LISTADO ATM'!$A$2:$B$900,2,0)</f>
        <v xml:space="preserve">ATM Autobanco Oficina Sans Soucí </v>
      </c>
      <c r="H143" s="105" t="str">
        <f>VLOOKUP(E143,VIP!$A$2:$O17382,7,FALSE)</f>
        <v>Si</v>
      </c>
      <c r="I143" s="105" t="str">
        <f>VLOOKUP(E143,VIP!$A$2:$O9347,8,FALSE)</f>
        <v>Si</v>
      </c>
      <c r="J143" s="105" t="str">
        <f>VLOOKUP(E143,VIP!$A$2:$O9297,8,FALSE)</f>
        <v>Si</v>
      </c>
      <c r="K143" s="105" t="str">
        <f>VLOOKUP(E143,VIP!$A$2:$O12871,6,0)</f>
        <v>SI</v>
      </c>
      <c r="L143" s="98" t="s">
        <v>2228</v>
      </c>
      <c r="M143" s="96" t="s">
        <v>2465</v>
      </c>
      <c r="N143" s="96" t="s">
        <v>2472</v>
      </c>
      <c r="O143" s="155" t="s">
        <v>2474</v>
      </c>
      <c r="P143" s="95"/>
      <c r="Q143" s="99" t="s">
        <v>2228</v>
      </c>
    </row>
    <row r="144" spans="1:17" ht="18" x14ac:dyDescent="0.25">
      <c r="A144" s="97" t="str">
        <f>VLOOKUP(E144,'LISTADO ATM'!$A$2:$C$901,3,0)</f>
        <v>DISTRITO NACIONAL</v>
      </c>
      <c r="B144" s="104">
        <v>335842241</v>
      </c>
      <c r="C144" s="100">
        <v>44291.640752314815</v>
      </c>
      <c r="D144" s="97" t="s">
        <v>2189</v>
      </c>
      <c r="E144" s="151">
        <v>60</v>
      </c>
      <c r="F144" s="105" t="str">
        <f>VLOOKUP(E144,VIP!$A$2:$O12453,2,0)</f>
        <v>DRBR060</v>
      </c>
      <c r="G144" s="105" t="str">
        <f>VLOOKUP(E144,'LISTADO ATM'!$A$2:$B$900,2,0)</f>
        <v xml:space="preserve">ATM Autobanco 27 de Febrero </v>
      </c>
      <c r="H144" s="105" t="str">
        <f>VLOOKUP(E144,VIP!$A$2:$O17374,7,FALSE)</f>
        <v>Si</v>
      </c>
      <c r="I144" s="105" t="str">
        <f>VLOOKUP(E144,VIP!$A$2:$O9339,8,FALSE)</f>
        <v>Si</v>
      </c>
      <c r="J144" s="105" t="str">
        <f>VLOOKUP(E144,VIP!$A$2:$O9289,8,FALSE)</f>
        <v>Si</v>
      </c>
      <c r="K144" s="105" t="str">
        <f>VLOOKUP(E144,VIP!$A$2:$O12863,6,0)</f>
        <v>NO</v>
      </c>
      <c r="L144" s="98" t="s">
        <v>2228</v>
      </c>
      <c r="M144" s="96" t="s">
        <v>2465</v>
      </c>
      <c r="N144" s="96" t="s">
        <v>2472</v>
      </c>
      <c r="O144" s="155" t="s">
        <v>2474</v>
      </c>
      <c r="P144" s="95"/>
      <c r="Q144" s="99" t="s">
        <v>2228</v>
      </c>
    </row>
    <row r="145" spans="1:17" ht="18" x14ac:dyDescent="0.25">
      <c r="A145" s="97" t="str">
        <f>VLOOKUP(E145,'LISTADO ATM'!$A$2:$C$901,3,0)</f>
        <v>DISTRITO NACIONAL</v>
      </c>
      <c r="B145" s="104">
        <v>335842243</v>
      </c>
      <c r="C145" s="100">
        <v>44291.641446759262</v>
      </c>
      <c r="D145" s="97" t="s">
        <v>2189</v>
      </c>
      <c r="E145" s="151">
        <v>835</v>
      </c>
      <c r="F145" s="105" t="str">
        <f>VLOOKUP(E145,VIP!$A$2:$O12452,2,0)</f>
        <v>DRBR835</v>
      </c>
      <c r="G145" s="105" t="str">
        <f>VLOOKUP(E145,'LISTADO ATM'!$A$2:$B$900,2,0)</f>
        <v xml:space="preserve">ATM UNP Megacentro </v>
      </c>
      <c r="H145" s="105" t="str">
        <f>VLOOKUP(E145,VIP!$A$2:$O17373,7,FALSE)</f>
        <v>Si</v>
      </c>
      <c r="I145" s="105" t="str">
        <f>VLOOKUP(E145,VIP!$A$2:$O9338,8,FALSE)</f>
        <v>Si</v>
      </c>
      <c r="J145" s="105" t="str">
        <f>VLOOKUP(E145,VIP!$A$2:$O9288,8,FALSE)</f>
        <v>Si</v>
      </c>
      <c r="K145" s="105" t="str">
        <f>VLOOKUP(E145,VIP!$A$2:$O12862,6,0)</f>
        <v>SI</v>
      </c>
      <c r="L145" s="98" t="s">
        <v>2228</v>
      </c>
      <c r="M145" s="96" t="s">
        <v>2465</v>
      </c>
      <c r="N145" s="96" t="s">
        <v>2472</v>
      </c>
      <c r="O145" s="155" t="s">
        <v>2474</v>
      </c>
      <c r="P145" s="95"/>
      <c r="Q145" s="99" t="s">
        <v>2228</v>
      </c>
    </row>
    <row r="146" spans="1:17" ht="18" x14ac:dyDescent="0.25">
      <c r="A146" s="97" t="str">
        <f>VLOOKUP(E146,'LISTADO ATM'!$A$2:$C$901,3,0)</f>
        <v>DISTRITO NACIONAL</v>
      </c>
      <c r="B146" s="104">
        <v>335842440</v>
      </c>
      <c r="C146" s="100">
        <v>44291.701608796298</v>
      </c>
      <c r="D146" s="97" t="s">
        <v>2189</v>
      </c>
      <c r="E146" s="151">
        <v>498</v>
      </c>
      <c r="F146" s="105" t="str">
        <f>VLOOKUP(E146,VIP!$A$2:$O12496,2,0)</f>
        <v>DRBR498</v>
      </c>
      <c r="G146" s="105" t="str">
        <f>VLOOKUP(E146,'LISTADO ATM'!$A$2:$B$900,2,0)</f>
        <v xml:space="preserve">ATM Estación Sunix 27 de Febrero </v>
      </c>
      <c r="H146" s="105" t="str">
        <f>VLOOKUP(E146,VIP!$A$2:$O17417,7,FALSE)</f>
        <v>Si</v>
      </c>
      <c r="I146" s="105" t="str">
        <f>VLOOKUP(E146,VIP!$A$2:$O9382,8,FALSE)</f>
        <v>Si</v>
      </c>
      <c r="J146" s="105" t="str">
        <f>VLOOKUP(E146,VIP!$A$2:$O9332,8,FALSE)</f>
        <v>Si</v>
      </c>
      <c r="K146" s="105" t="str">
        <f>VLOOKUP(E146,VIP!$A$2:$O12906,6,0)</f>
        <v>NO</v>
      </c>
      <c r="L146" s="98" t="s">
        <v>2228</v>
      </c>
      <c r="M146" s="96" t="s">
        <v>2465</v>
      </c>
      <c r="N146" s="96" t="s">
        <v>2518</v>
      </c>
      <c r="O146" s="155" t="s">
        <v>2474</v>
      </c>
      <c r="P146" s="95"/>
      <c r="Q146" s="99" t="s">
        <v>2228</v>
      </c>
    </row>
    <row r="147" spans="1:17" ht="18" x14ac:dyDescent="0.25">
      <c r="A147" s="97" t="str">
        <f>VLOOKUP(E147,'LISTADO ATM'!$A$2:$C$901,3,0)</f>
        <v>DISTRITO NACIONAL</v>
      </c>
      <c r="B147" s="104">
        <v>335842457</v>
      </c>
      <c r="C147" s="100">
        <v>44291.708020833335</v>
      </c>
      <c r="D147" s="97" t="s">
        <v>2189</v>
      </c>
      <c r="E147" s="151">
        <v>160</v>
      </c>
      <c r="F147" s="105" t="str">
        <f>VLOOKUP(E147,VIP!$A$2:$O12492,2,0)</f>
        <v>DRBR160</v>
      </c>
      <c r="G147" s="105" t="str">
        <f>VLOOKUP(E147,'LISTADO ATM'!$A$2:$B$900,2,0)</f>
        <v xml:space="preserve">ATM Oficina Herrera </v>
      </c>
      <c r="H147" s="105" t="str">
        <f>VLOOKUP(E147,VIP!$A$2:$O17413,7,FALSE)</f>
        <v>Si</v>
      </c>
      <c r="I147" s="105" t="str">
        <f>VLOOKUP(E147,VIP!$A$2:$O9378,8,FALSE)</f>
        <v>Si</v>
      </c>
      <c r="J147" s="105" t="str">
        <f>VLOOKUP(E147,VIP!$A$2:$O9328,8,FALSE)</f>
        <v>Si</v>
      </c>
      <c r="K147" s="105" t="str">
        <f>VLOOKUP(E147,VIP!$A$2:$O12902,6,0)</f>
        <v>NO</v>
      </c>
      <c r="L147" s="98" t="s">
        <v>2228</v>
      </c>
      <c r="M147" s="96" t="s">
        <v>2465</v>
      </c>
      <c r="N147" s="96" t="s">
        <v>2518</v>
      </c>
      <c r="O147" s="155" t="s">
        <v>2474</v>
      </c>
      <c r="P147" s="95"/>
      <c r="Q147" s="99" t="s">
        <v>2228</v>
      </c>
    </row>
    <row r="148" spans="1:17" ht="18" x14ac:dyDescent="0.25">
      <c r="A148" s="97" t="str">
        <f>VLOOKUP(E148,'LISTADO ATM'!$A$2:$C$901,3,0)</f>
        <v>DISTRITO NACIONAL</v>
      </c>
      <c r="B148" s="104">
        <v>335842460</v>
      </c>
      <c r="C148" s="100">
        <v>44291.708969907406</v>
      </c>
      <c r="D148" s="97" t="s">
        <v>2189</v>
      </c>
      <c r="E148" s="151">
        <v>966</v>
      </c>
      <c r="F148" s="105" t="str">
        <f>VLOOKUP(E148,VIP!$A$2:$O12490,2,0)</f>
        <v>DRBR966</v>
      </c>
      <c r="G148" s="105" t="str">
        <f>VLOOKUP(E148,'LISTADO ATM'!$A$2:$B$900,2,0)</f>
        <v>ATM Centro Medico Real</v>
      </c>
      <c r="H148" s="105" t="str">
        <f>VLOOKUP(E148,VIP!$A$2:$O17411,7,FALSE)</f>
        <v>Si</v>
      </c>
      <c r="I148" s="105" t="str">
        <f>VLOOKUP(E148,VIP!$A$2:$O9376,8,FALSE)</f>
        <v>Si</v>
      </c>
      <c r="J148" s="105" t="str">
        <f>VLOOKUP(E148,VIP!$A$2:$O9326,8,FALSE)</f>
        <v>Si</v>
      </c>
      <c r="K148" s="105" t="str">
        <f>VLOOKUP(E148,VIP!$A$2:$O12900,6,0)</f>
        <v>NO</v>
      </c>
      <c r="L148" s="98" t="s">
        <v>2228</v>
      </c>
      <c r="M148" s="96" t="s">
        <v>2465</v>
      </c>
      <c r="N148" s="96" t="s">
        <v>2518</v>
      </c>
      <c r="O148" s="155" t="s">
        <v>2474</v>
      </c>
      <c r="P148" s="95"/>
      <c r="Q148" s="99" t="s">
        <v>2228</v>
      </c>
    </row>
    <row r="149" spans="1:17" ht="18" x14ac:dyDescent="0.25">
      <c r="A149" s="97" t="str">
        <f>VLOOKUP(E149,'LISTADO ATM'!$A$2:$C$901,3,0)</f>
        <v>DISTRITO NACIONAL</v>
      </c>
      <c r="B149" s="104">
        <v>335842491</v>
      </c>
      <c r="C149" s="100">
        <v>44291.712476851855</v>
      </c>
      <c r="D149" s="97" t="s">
        <v>2189</v>
      </c>
      <c r="E149" s="151">
        <v>35</v>
      </c>
      <c r="F149" s="105" t="str">
        <f>VLOOKUP(E149,VIP!$A$2:$O12489,2,0)</f>
        <v>DRBR035</v>
      </c>
      <c r="G149" s="105" t="str">
        <f>VLOOKUP(E149,'LISTADO ATM'!$A$2:$B$900,2,0)</f>
        <v xml:space="preserve">ATM Dirección General de Aduanas I </v>
      </c>
      <c r="H149" s="105" t="str">
        <f>VLOOKUP(E149,VIP!$A$2:$O17410,7,FALSE)</f>
        <v>Si</v>
      </c>
      <c r="I149" s="105" t="str">
        <f>VLOOKUP(E149,VIP!$A$2:$O9375,8,FALSE)</f>
        <v>Si</v>
      </c>
      <c r="J149" s="105" t="str">
        <f>VLOOKUP(E149,VIP!$A$2:$O9325,8,FALSE)</f>
        <v>Si</v>
      </c>
      <c r="K149" s="105" t="str">
        <f>VLOOKUP(E149,VIP!$A$2:$O12899,6,0)</f>
        <v>NO</v>
      </c>
      <c r="L149" s="98" t="s">
        <v>2228</v>
      </c>
      <c r="M149" s="96" t="s">
        <v>2465</v>
      </c>
      <c r="N149" s="96" t="s">
        <v>2518</v>
      </c>
      <c r="O149" s="155" t="s">
        <v>2474</v>
      </c>
      <c r="P149" s="95"/>
      <c r="Q149" s="99" t="s">
        <v>2228</v>
      </c>
    </row>
    <row r="150" spans="1:17" ht="18" x14ac:dyDescent="0.25">
      <c r="A150" s="97" t="str">
        <f>VLOOKUP(E150,'LISTADO ATM'!$A$2:$C$901,3,0)</f>
        <v>DISTRITO NACIONAL</v>
      </c>
      <c r="B150" s="104">
        <v>335842523</v>
      </c>
      <c r="C150" s="100">
        <v>44291.722094907411</v>
      </c>
      <c r="D150" s="97" t="s">
        <v>2189</v>
      </c>
      <c r="E150" s="151">
        <v>545</v>
      </c>
      <c r="F150" s="105" t="str">
        <f>VLOOKUP(E150,VIP!$A$2:$O12482,2,0)</f>
        <v>DRBR995</v>
      </c>
      <c r="G150" s="105" t="str">
        <f>VLOOKUP(E150,'LISTADO ATM'!$A$2:$B$900,2,0)</f>
        <v xml:space="preserve">ATM Oficina Isabel La Católica II  </v>
      </c>
      <c r="H150" s="105" t="str">
        <f>VLOOKUP(E150,VIP!$A$2:$O17403,7,FALSE)</f>
        <v>Si</v>
      </c>
      <c r="I150" s="105" t="str">
        <f>VLOOKUP(E150,VIP!$A$2:$O9368,8,FALSE)</f>
        <v>Si</v>
      </c>
      <c r="J150" s="105" t="str">
        <f>VLOOKUP(E150,VIP!$A$2:$O9318,8,FALSE)</f>
        <v>Si</v>
      </c>
      <c r="K150" s="105" t="str">
        <f>VLOOKUP(E150,VIP!$A$2:$O12892,6,0)</f>
        <v>NO</v>
      </c>
      <c r="L150" s="98" t="s">
        <v>2228</v>
      </c>
      <c r="M150" s="96" t="s">
        <v>2465</v>
      </c>
      <c r="N150" s="96" t="s">
        <v>2472</v>
      </c>
      <c r="O150" s="155" t="s">
        <v>2474</v>
      </c>
      <c r="P150" s="95"/>
      <c r="Q150" s="99" t="s">
        <v>2228</v>
      </c>
    </row>
    <row r="151" spans="1:17" ht="18" x14ac:dyDescent="0.25">
      <c r="A151" s="97" t="str">
        <f>VLOOKUP(E151,'LISTADO ATM'!$A$2:$C$901,3,0)</f>
        <v>DISTRITO NACIONAL</v>
      </c>
      <c r="B151" s="104" t="s">
        <v>2575</v>
      </c>
      <c r="C151" s="100">
        <v>44292.570520833331</v>
      </c>
      <c r="D151" s="97" t="s">
        <v>2189</v>
      </c>
      <c r="E151" s="151">
        <v>264</v>
      </c>
      <c r="F151" s="105" t="str">
        <f>VLOOKUP(E151,VIP!$A$2:$O12477,2,0)</f>
        <v>DRBR264</v>
      </c>
      <c r="G151" s="105" t="str">
        <f>VLOOKUP(E151,'LISTADO ATM'!$A$2:$B$900,2,0)</f>
        <v xml:space="preserve">ATM S/M Nacional Independencia </v>
      </c>
      <c r="H151" s="105" t="str">
        <f>VLOOKUP(E151,VIP!$A$2:$O17398,7,FALSE)</f>
        <v>Si</v>
      </c>
      <c r="I151" s="105" t="str">
        <f>VLOOKUP(E151,VIP!$A$2:$O9363,8,FALSE)</f>
        <v>Si</v>
      </c>
      <c r="J151" s="105" t="str">
        <f>VLOOKUP(E151,VIP!$A$2:$O9313,8,FALSE)</f>
        <v>Si</v>
      </c>
      <c r="K151" s="105" t="str">
        <f>VLOOKUP(E151,VIP!$A$2:$O12887,6,0)</f>
        <v>SI</v>
      </c>
      <c r="L151" s="98" t="s">
        <v>2228</v>
      </c>
      <c r="M151" s="96" t="s">
        <v>2465</v>
      </c>
      <c r="N151" s="96" t="s">
        <v>2472</v>
      </c>
      <c r="O151" s="155" t="s">
        <v>2474</v>
      </c>
      <c r="P151" s="95"/>
      <c r="Q151" s="99" t="s">
        <v>2228</v>
      </c>
    </row>
    <row r="152" spans="1:17" ht="18" x14ac:dyDescent="0.25">
      <c r="A152" s="97" t="str">
        <f>VLOOKUP(E152,'LISTADO ATM'!$A$2:$C$901,3,0)</f>
        <v>DISTRITO NACIONAL</v>
      </c>
      <c r="B152" s="104" t="s">
        <v>2586</v>
      </c>
      <c r="C152" s="100">
        <v>44292.611261574071</v>
      </c>
      <c r="D152" s="97" t="s">
        <v>2189</v>
      </c>
      <c r="E152" s="151">
        <v>561</v>
      </c>
      <c r="F152" s="105" t="str">
        <f>VLOOKUP(E152,VIP!$A$2:$O12476,2,0)</f>
        <v>DRBR133</v>
      </c>
      <c r="G152" s="105" t="str">
        <f>VLOOKUP(E152,'LISTADO ATM'!$A$2:$B$900,2,0)</f>
        <v xml:space="preserve">ATM Comando Regional P.N. S.D. Este </v>
      </c>
      <c r="H152" s="105" t="str">
        <f>VLOOKUP(E152,VIP!$A$2:$O17397,7,FALSE)</f>
        <v>Si</v>
      </c>
      <c r="I152" s="105" t="str">
        <f>VLOOKUP(E152,VIP!$A$2:$O9362,8,FALSE)</f>
        <v>Si</v>
      </c>
      <c r="J152" s="105" t="str">
        <f>VLOOKUP(E152,VIP!$A$2:$O9312,8,FALSE)</f>
        <v>Si</v>
      </c>
      <c r="K152" s="105" t="str">
        <f>VLOOKUP(E152,VIP!$A$2:$O12886,6,0)</f>
        <v>NO</v>
      </c>
      <c r="L152" s="98" t="s">
        <v>2228</v>
      </c>
      <c r="M152" s="96" t="s">
        <v>2465</v>
      </c>
      <c r="N152" s="96" t="s">
        <v>2472</v>
      </c>
      <c r="O152" s="155" t="s">
        <v>2474</v>
      </c>
      <c r="P152" s="95"/>
      <c r="Q152" s="99" t="s">
        <v>2228</v>
      </c>
    </row>
    <row r="153" spans="1:17" ht="18" x14ac:dyDescent="0.25">
      <c r="A153" s="97" t="str">
        <f>VLOOKUP(E153,'LISTADO ATM'!$A$2:$C$901,3,0)</f>
        <v>NORTE</v>
      </c>
      <c r="B153" s="104" t="s">
        <v>2589</v>
      </c>
      <c r="C153" s="100">
        <v>44292.763715277775</v>
      </c>
      <c r="D153" s="97" t="s">
        <v>2190</v>
      </c>
      <c r="E153" s="151">
        <v>538</v>
      </c>
      <c r="F153" s="105" t="str">
        <f>VLOOKUP(E153,VIP!$A$2:$O12475,2,0)</f>
        <v>DRBR538</v>
      </c>
      <c r="G153" s="105" t="str">
        <f>VLOOKUP(E153,'LISTADO ATM'!$A$2:$B$900,2,0)</f>
        <v>ATM  Autoservicio San Fco. Macorís</v>
      </c>
      <c r="H153" s="105" t="str">
        <f>VLOOKUP(E153,VIP!$A$2:$O17396,7,FALSE)</f>
        <v>Si</v>
      </c>
      <c r="I153" s="105" t="str">
        <f>VLOOKUP(E153,VIP!$A$2:$O9361,8,FALSE)</f>
        <v>Si</v>
      </c>
      <c r="J153" s="105" t="str">
        <f>VLOOKUP(E153,VIP!$A$2:$O9311,8,FALSE)</f>
        <v>Si</v>
      </c>
      <c r="K153" s="105" t="str">
        <f>VLOOKUP(E153,VIP!$A$2:$O12885,6,0)</f>
        <v>NO</v>
      </c>
      <c r="L153" s="98" t="s">
        <v>2228</v>
      </c>
      <c r="M153" s="96" t="s">
        <v>2465</v>
      </c>
      <c r="N153" s="96" t="s">
        <v>2472</v>
      </c>
      <c r="O153" s="155" t="s">
        <v>2514</v>
      </c>
      <c r="P153" s="95"/>
      <c r="Q153" s="99" t="s">
        <v>2228</v>
      </c>
    </row>
    <row r="154" spans="1:17" ht="18" x14ac:dyDescent="0.25">
      <c r="A154" s="97" t="str">
        <f>VLOOKUP(E154,'LISTADO ATM'!$A$2:$C$901,3,0)</f>
        <v>DISTRITO NACIONAL</v>
      </c>
      <c r="B154" s="104" t="s">
        <v>2590</v>
      </c>
      <c r="C154" s="100">
        <v>44292.744143518517</v>
      </c>
      <c r="D154" s="97" t="s">
        <v>2189</v>
      </c>
      <c r="E154" s="151">
        <v>321</v>
      </c>
      <c r="F154" s="105" t="str">
        <f>VLOOKUP(E154,VIP!$A$2:$O12476,2,0)</f>
        <v>DRBR321</v>
      </c>
      <c r="G154" s="105" t="str">
        <f>VLOOKUP(E154,'LISTADO ATM'!$A$2:$B$900,2,0)</f>
        <v xml:space="preserve">ATM Oficina Jiménez Moya I </v>
      </c>
      <c r="H154" s="105" t="str">
        <f>VLOOKUP(E154,VIP!$A$2:$O17397,7,FALSE)</f>
        <v>Si</v>
      </c>
      <c r="I154" s="105" t="str">
        <f>VLOOKUP(E154,VIP!$A$2:$O9362,8,FALSE)</f>
        <v>Si</v>
      </c>
      <c r="J154" s="105" t="str">
        <f>VLOOKUP(E154,VIP!$A$2:$O9312,8,FALSE)</f>
        <v>Si</v>
      </c>
      <c r="K154" s="105" t="str">
        <f>VLOOKUP(E154,VIP!$A$2:$O12886,6,0)</f>
        <v>NO</v>
      </c>
      <c r="L154" s="98" t="s">
        <v>2228</v>
      </c>
      <c r="M154" s="96" t="s">
        <v>2465</v>
      </c>
      <c r="N154" s="96" t="s">
        <v>2472</v>
      </c>
      <c r="O154" s="155" t="s">
        <v>2474</v>
      </c>
      <c r="P154" s="95"/>
      <c r="Q154" s="99" t="s">
        <v>2228</v>
      </c>
    </row>
    <row r="155" spans="1:17" ht="18" x14ac:dyDescent="0.25">
      <c r="A155" s="97" t="str">
        <f>VLOOKUP(E155,'LISTADO ATM'!$A$2:$C$901,3,0)</f>
        <v>DISTRITO NACIONAL</v>
      </c>
      <c r="B155" s="104" t="s">
        <v>2591</v>
      </c>
      <c r="C155" s="100">
        <v>44292.743287037039</v>
      </c>
      <c r="D155" s="97" t="s">
        <v>2189</v>
      </c>
      <c r="E155" s="151">
        <v>280</v>
      </c>
      <c r="F155" s="105" t="str">
        <f>VLOOKUP(E155,VIP!$A$2:$O12477,2,0)</f>
        <v>DRBR752</v>
      </c>
      <c r="G155" s="105" t="str">
        <f>VLOOKUP(E155,'LISTADO ATM'!$A$2:$B$900,2,0)</f>
        <v xml:space="preserve">ATM Cooperativa BR </v>
      </c>
      <c r="H155" s="105" t="str">
        <f>VLOOKUP(E155,VIP!$A$2:$O17398,7,FALSE)</f>
        <v>Si</v>
      </c>
      <c r="I155" s="105" t="str">
        <f>VLOOKUP(E155,VIP!$A$2:$O9363,8,FALSE)</f>
        <v>Si</v>
      </c>
      <c r="J155" s="105" t="str">
        <f>VLOOKUP(E155,VIP!$A$2:$O9313,8,FALSE)</f>
        <v>Si</v>
      </c>
      <c r="K155" s="105" t="str">
        <f>VLOOKUP(E155,VIP!$A$2:$O12887,6,0)</f>
        <v>NO</v>
      </c>
      <c r="L155" s="98" t="s">
        <v>2228</v>
      </c>
      <c r="M155" s="96" t="s">
        <v>2465</v>
      </c>
      <c r="N155" s="96" t="s">
        <v>2472</v>
      </c>
      <c r="O155" s="155" t="s">
        <v>2474</v>
      </c>
      <c r="P155" s="95"/>
      <c r="Q155" s="99" t="s">
        <v>2228</v>
      </c>
    </row>
    <row r="156" spans="1:17" ht="18" x14ac:dyDescent="0.25">
      <c r="A156" s="97" t="str">
        <f>VLOOKUP(E156,'LISTADO ATM'!$A$2:$C$901,3,0)</f>
        <v>DISTRITO NACIONAL</v>
      </c>
      <c r="B156" s="104" t="s">
        <v>2592</v>
      </c>
      <c r="C156" s="100">
        <v>44292.741157407407</v>
      </c>
      <c r="D156" s="97" t="s">
        <v>2189</v>
      </c>
      <c r="E156" s="151">
        <v>224</v>
      </c>
      <c r="F156" s="105" t="str">
        <f>VLOOKUP(E156,VIP!$A$2:$O12478,2,0)</f>
        <v>DRBR224</v>
      </c>
      <c r="G156" s="105" t="str">
        <f>VLOOKUP(E156,'LISTADO ATM'!$A$2:$B$900,2,0)</f>
        <v xml:space="preserve">ATM S/M Nacional El Millón (Núñez de Cáceres) </v>
      </c>
      <c r="H156" s="105" t="str">
        <f>VLOOKUP(E156,VIP!$A$2:$O17399,7,FALSE)</f>
        <v>Si</v>
      </c>
      <c r="I156" s="105" t="str">
        <f>VLOOKUP(E156,VIP!$A$2:$O9364,8,FALSE)</f>
        <v>Si</v>
      </c>
      <c r="J156" s="105" t="str">
        <f>VLOOKUP(E156,VIP!$A$2:$O9314,8,FALSE)</f>
        <v>Si</v>
      </c>
      <c r="K156" s="105" t="str">
        <f>VLOOKUP(E156,VIP!$A$2:$O12888,6,0)</f>
        <v>SI</v>
      </c>
      <c r="L156" s="98" t="s">
        <v>2228</v>
      </c>
      <c r="M156" s="96" t="s">
        <v>2465</v>
      </c>
      <c r="N156" s="96" t="s">
        <v>2472</v>
      </c>
      <c r="O156" s="158" t="s">
        <v>2474</v>
      </c>
      <c r="P156" s="95"/>
      <c r="Q156" s="99" t="s">
        <v>2228</v>
      </c>
    </row>
    <row r="157" spans="1:17" ht="18" x14ac:dyDescent="0.25">
      <c r="A157" s="97" t="str">
        <f>VLOOKUP(E157,'LISTADO ATM'!$A$2:$C$901,3,0)</f>
        <v>DISTRITO NACIONAL</v>
      </c>
      <c r="B157" s="104" t="s">
        <v>2593</v>
      </c>
      <c r="C157" s="100">
        <v>44292.733761574076</v>
      </c>
      <c r="D157" s="97" t="s">
        <v>2189</v>
      </c>
      <c r="E157" s="151">
        <v>35</v>
      </c>
      <c r="F157" s="105" t="str">
        <f>VLOOKUP(E157,VIP!$A$2:$O12479,2,0)</f>
        <v>DRBR035</v>
      </c>
      <c r="G157" s="105" t="str">
        <f>VLOOKUP(E157,'LISTADO ATM'!$A$2:$B$900,2,0)</f>
        <v xml:space="preserve">ATM Dirección General de Aduanas I </v>
      </c>
      <c r="H157" s="105" t="str">
        <f>VLOOKUP(E157,VIP!$A$2:$O17400,7,FALSE)</f>
        <v>Si</v>
      </c>
      <c r="I157" s="105" t="str">
        <f>VLOOKUP(E157,VIP!$A$2:$O9365,8,FALSE)</f>
        <v>Si</v>
      </c>
      <c r="J157" s="105" t="str">
        <f>VLOOKUP(E157,VIP!$A$2:$O9315,8,FALSE)</f>
        <v>Si</v>
      </c>
      <c r="K157" s="105" t="str">
        <f>VLOOKUP(E157,VIP!$A$2:$O12889,6,0)</f>
        <v>NO</v>
      </c>
      <c r="L157" s="98" t="s">
        <v>2228</v>
      </c>
      <c r="M157" s="96" t="s">
        <v>2465</v>
      </c>
      <c r="N157" s="96" t="s">
        <v>2472</v>
      </c>
      <c r="O157" s="158" t="s">
        <v>2474</v>
      </c>
      <c r="P157" s="95"/>
      <c r="Q157" s="99" t="s">
        <v>2228</v>
      </c>
    </row>
    <row r="158" spans="1:17" ht="18" x14ac:dyDescent="0.25">
      <c r="A158" s="97" t="str">
        <f>VLOOKUP(E158,'LISTADO ATM'!$A$2:$C$901,3,0)</f>
        <v>DISTRITO NACIONAL</v>
      </c>
      <c r="B158" s="104" t="s">
        <v>2594</v>
      </c>
      <c r="C158" s="100">
        <v>44292.731944444444</v>
      </c>
      <c r="D158" s="97" t="s">
        <v>2189</v>
      </c>
      <c r="E158" s="151">
        <v>917</v>
      </c>
      <c r="F158" s="105" t="str">
        <f>VLOOKUP(E158,VIP!$A$2:$O12480,2,0)</f>
        <v>DRBR01B</v>
      </c>
      <c r="G158" s="105" t="str">
        <f>VLOOKUP(E158,'LISTADO ATM'!$A$2:$B$900,2,0)</f>
        <v xml:space="preserve">ATM Oficina Los Mina </v>
      </c>
      <c r="H158" s="105" t="str">
        <f>VLOOKUP(E158,VIP!$A$2:$O17401,7,FALSE)</f>
        <v>Si</v>
      </c>
      <c r="I158" s="105" t="str">
        <f>VLOOKUP(E158,VIP!$A$2:$O9366,8,FALSE)</f>
        <v>Si</v>
      </c>
      <c r="J158" s="105" t="str">
        <f>VLOOKUP(E158,VIP!$A$2:$O9316,8,FALSE)</f>
        <v>Si</v>
      </c>
      <c r="K158" s="105" t="str">
        <f>VLOOKUP(E158,VIP!$A$2:$O12890,6,0)</f>
        <v>NO</v>
      </c>
      <c r="L158" s="98" t="s">
        <v>2228</v>
      </c>
      <c r="M158" s="96" t="s">
        <v>2465</v>
      </c>
      <c r="N158" s="96" t="s">
        <v>2472</v>
      </c>
      <c r="O158" s="158" t="s">
        <v>2474</v>
      </c>
      <c r="P158" s="95"/>
      <c r="Q158" s="99" t="s">
        <v>2228</v>
      </c>
    </row>
    <row r="159" spans="1:17" ht="18" x14ac:dyDescent="0.25">
      <c r="A159" s="97" t="str">
        <f>VLOOKUP(E159,'LISTADO ATM'!$A$2:$C$901,3,0)</f>
        <v>DISTRITO NACIONAL</v>
      </c>
      <c r="B159" s="104" t="s">
        <v>2595</v>
      </c>
      <c r="C159" s="100">
        <v>44292.730532407404</v>
      </c>
      <c r="D159" s="97" t="s">
        <v>2189</v>
      </c>
      <c r="E159" s="151">
        <v>909</v>
      </c>
      <c r="F159" s="105" t="str">
        <f>VLOOKUP(E159,VIP!$A$2:$O12481,2,0)</f>
        <v>DRBR01A</v>
      </c>
      <c r="G159" s="105" t="str">
        <f>VLOOKUP(E159,'LISTADO ATM'!$A$2:$B$900,2,0)</f>
        <v xml:space="preserve">ATM UNP UASD </v>
      </c>
      <c r="H159" s="105" t="str">
        <f>VLOOKUP(E159,VIP!$A$2:$O17402,7,FALSE)</f>
        <v>Si</v>
      </c>
      <c r="I159" s="105" t="str">
        <f>VLOOKUP(E159,VIP!$A$2:$O9367,8,FALSE)</f>
        <v>Si</v>
      </c>
      <c r="J159" s="105" t="str">
        <f>VLOOKUP(E159,VIP!$A$2:$O9317,8,FALSE)</f>
        <v>Si</v>
      </c>
      <c r="K159" s="105" t="str">
        <f>VLOOKUP(E159,VIP!$A$2:$O12891,6,0)</f>
        <v>SI</v>
      </c>
      <c r="L159" s="98" t="s">
        <v>2228</v>
      </c>
      <c r="M159" s="96" t="s">
        <v>2465</v>
      </c>
      <c r="N159" s="96" t="s">
        <v>2472</v>
      </c>
      <c r="O159" s="158" t="s">
        <v>2474</v>
      </c>
      <c r="P159" s="95"/>
      <c r="Q159" s="99" t="s">
        <v>2228</v>
      </c>
    </row>
    <row r="160" spans="1:17" ht="18" x14ac:dyDescent="0.25">
      <c r="A160" s="97" t="str">
        <f>VLOOKUP(E160,'LISTADO ATM'!$A$2:$C$901,3,0)</f>
        <v>NORTE</v>
      </c>
      <c r="B160" s="104" t="s">
        <v>2596</v>
      </c>
      <c r="C160" s="100">
        <v>44292.72855324074</v>
      </c>
      <c r="D160" s="97" t="s">
        <v>2190</v>
      </c>
      <c r="E160" s="151">
        <v>105</v>
      </c>
      <c r="F160" s="105" t="str">
        <f>VLOOKUP(E160,VIP!$A$2:$O12482,2,0)</f>
        <v>DRBR105</v>
      </c>
      <c r="G160" s="105" t="str">
        <f>VLOOKUP(E160,'LISTADO ATM'!$A$2:$B$900,2,0)</f>
        <v xml:space="preserve">ATM Autobanco Estancia Nueva (Moca) </v>
      </c>
      <c r="H160" s="105" t="str">
        <f>VLOOKUP(E160,VIP!$A$2:$O17403,7,FALSE)</f>
        <v>Si</v>
      </c>
      <c r="I160" s="105" t="str">
        <f>VLOOKUP(E160,VIP!$A$2:$O9368,8,FALSE)</f>
        <v>Si</v>
      </c>
      <c r="J160" s="105" t="str">
        <f>VLOOKUP(E160,VIP!$A$2:$O9318,8,FALSE)</f>
        <v>Si</v>
      </c>
      <c r="K160" s="105" t="str">
        <f>VLOOKUP(E160,VIP!$A$2:$O12892,6,0)</f>
        <v>NO</v>
      </c>
      <c r="L160" s="98" t="s">
        <v>2228</v>
      </c>
      <c r="M160" s="96" t="s">
        <v>2465</v>
      </c>
      <c r="N160" s="96" t="s">
        <v>2472</v>
      </c>
      <c r="O160" s="158" t="s">
        <v>2514</v>
      </c>
      <c r="P160" s="95"/>
      <c r="Q160" s="99" t="s">
        <v>2228</v>
      </c>
    </row>
    <row r="161" spans="1:17" ht="18" x14ac:dyDescent="0.25">
      <c r="A161" s="97" t="str">
        <f>VLOOKUP(E161,'LISTADO ATM'!$A$2:$C$901,3,0)</f>
        <v>DISTRITO NACIONAL</v>
      </c>
      <c r="B161" s="104" t="s">
        <v>2597</v>
      </c>
      <c r="C161" s="100">
        <v>44292.726782407408</v>
      </c>
      <c r="D161" s="97" t="s">
        <v>2189</v>
      </c>
      <c r="E161" s="151">
        <v>10</v>
      </c>
      <c r="F161" s="105" t="str">
        <f>VLOOKUP(E161,VIP!$A$2:$O12483,2,0)</f>
        <v>DRBR010</v>
      </c>
      <c r="G161" s="105" t="str">
        <f>VLOOKUP(E161,'LISTADO ATM'!$A$2:$B$900,2,0)</f>
        <v xml:space="preserve">ATM Ministerio Salud Pública </v>
      </c>
      <c r="H161" s="105" t="str">
        <f>VLOOKUP(E161,VIP!$A$2:$O17404,7,FALSE)</f>
        <v>Si</v>
      </c>
      <c r="I161" s="105" t="str">
        <f>VLOOKUP(E161,VIP!$A$2:$O9369,8,FALSE)</f>
        <v>Si</v>
      </c>
      <c r="J161" s="105" t="str">
        <f>VLOOKUP(E161,VIP!$A$2:$O9319,8,FALSE)</f>
        <v>Si</v>
      </c>
      <c r="K161" s="105" t="str">
        <f>VLOOKUP(E161,VIP!$A$2:$O12893,6,0)</f>
        <v>NO</v>
      </c>
      <c r="L161" s="98" t="s">
        <v>2228</v>
      </c>
      <c r="M161" s="96" t="s">
        <v>2465</v>
      </c>
      <c r="N161" s="96" t="s">
        <v>2472</v>
      </c>
      <c r="O161" s="158" t="s">
        <v>2474</v>
      </c>
      <c r="P161" s="95"/>
      <c r="Q161" s="99" t="s">
        <v>2228</v>
      </c>
    </row>
    <row r="162" spans="1:17" ht="18" x14ac:dyDescent="0.25">
      <c r="A162" s="97" t="str">
        <f>VLOOKUP(E162,'LISTADO ATM'!$A$2:$C$901,3,0)</f>
        <v>DISTRITO NACIONAL</v>
      </c>
      <c r="B162" s="104" t="s">
        <v>2601</v>
      </c>
      <c r="C162" s="100">
        <v>44292.693703703706</v>
      </c>
      <c r="D162" s="97" t="s">
        <v>2189</v>
      </c>
      <c r="E162" s="151">
        <v>300</v>
      </c>
      <c r="F162" s="105" t="str">
        <f>VLOOKUP(E162,VIP!$A$2:$O12487,2,0)</f>
        <v>DRBR300</v>
      </c>
      <c r="G162" s="105" t="str">
        <f>VLOOKUP(E162,'LISTADO ATM'!$A$2:$B$900,2,0)</f>
        <v xml:space="preserve">ATM S/M Aprezio Los Guaricanos </v>
      </c>
      <c r="H162" s="105" t="str">
        <f>VLOOKUP(E162,VIP!$A$2:$O17408,7,FALSE)</f>
        <v>Si</v>
      </c>
      <c r="I162" s="105" t="str">
        <f>VLOOKUP(E162,VIP!$A$2:$O9373,8,FALSE)</f>
        <v>Si</v>
      </c>
      <c r="J162" s="105" t="str">
        <f>VLOOKUP(E162,VIP!$A$2:$O9323,8,FALSE)</f>
        <v>Si</v>
      </c>
      <c r="K162" s="105" t="str">
        <f>VLOOKUP(E162,VIP!$A$2:$O12897,6,0)</f>
        <v>NO</v>
      </c>
      <c r="L162" s="98" t="s">
        <v>2228</v>
      </c>
      <c r="M162" s="96" t="s">
        <v>2465</v>
      </c>
      <c r="N162" s="96" t="s">
        <v>2472</v>
      </c>
      <c r="O162" s="158" t="s">
        <v>2474</v>
      </c>
      <c r="P162" s="95"/>
      <c r="Q162" s="99" t="s">
        <v>2228</v>
      </c>
    </row>
    <row r="163" spans="1:17" ht="18" x14ac:dyDescent="0.25">
      <c r="A163" s="97" t="str">
        <f>VLOOKUP(E163,'LISTADO ATM'!$A$2:$C$901,3,0)</f>
        <v>NORTE</v>
      </c>
      <c r="B163" s="104" t="s">
        <v>2610</v>
      </c>
      <c r="C163" s="100">
        <v>44292.648645833331</v>
      </c>
      <c r="D163" s="97" t="s">
        <v>2190</v>
      </c>
      <c r="E163" s="151">
        <v>172</v>
      </c>
      <c r="F163" s="105" t="str">
        <f>VLOOKUP(E163,VIP!$A$2:$O12496,2,0)</f>
        <v>DRBR172</v>
      </c>
      <c r="G163" s="105" t="str">
        <f>VLOOKUP(E163,'LISTADO ATM'!$A$2:$B$900,2,0)</f>
        <v xml:space="preserve">ATM UNP Guaucí </v>
      </c>
      <c r="H163" s="105" t="str">
        <f>VLOOKUP(E163,VIP!$A$2:$O17417,7,FALSE)</f>
        <v>Si</v>
      </c>
      <c r="I163" s="105" t="str">
        <f>VLOOKUP(E163,VIP!$A$2:$O9382,8,FALSE)</f>
        <v>Si</v>
      </c>
      <c r="J163" s="105" t="str">
        <f>VLOOKUP(E163,VIP!$A$2:$O9332,8,FALSE)</f>
        <v>Si</v>
      </c>
      <c r="K163" s="105" t="str">
        <f>VLOOKUP(E163,VIP!$A$2:$O12906,6,0)</f>
        <v>NO</v>
      </c>
      <c r="L163" s="98" t="s">
        <v>2228</v>
      </c>
      <c r="M163" s="96" t="s">
        <v>2465</v>
      </c>
      <c r="N163" s="96" t="s">
        <v>2472</v>
      </c>
      <c r="O163" s="158" t="s">
        <v>2503</v>
      </c>
      <c r="P163" s="95"/>
      <c r="Q163" s="99" t="s">
        <v>2228</v>
      </c>
    </row>
    <row r="164" spans="1:17" ht="18" x14ac:dyDescent="0.25">
      <c r="A164" s="97" t="str">
        <f>VLOOKUP(E164,'LISTADO ATM'!$A$2:$C$901,3,0)</f>
        <v>DISTRITO NACIONAL</v>
      </c>
      <c r="B164" s="104" t="s">
        <v>2586</v>
      </c>
      <c r="C164" s="100">
        <v>44292.617372685185</v>
      </c>
      <c r="D164" s="97" t="s">
        <v>2189</v>
      </c>
      <c r="E164" s="151">
        <v>561</v>
      </c>
      <c r="F164" s="105" t="str">
        <f>VLOOKUP(E164,VIP!$A$2:$O12497,2,0)</f>
        <v>DRBR133</v>
      </c>
      <c r="G164" s="105" t="str">
        <f>VLOOKUP(E164,'LISTADO ATM'!$A$2:$B$900,2,0)</f>
        <v xml:space="preserve">ATM Comando Regional P.N. S.D. Este </v>
      </c>
      <c r="H164" s="105" t="str">
        <f>VLOOKUP(E164,VIP!$A$2:$O17418,7,FALSE)</f>
        <v>Si</v>
      </c>
      <c r="I164" s="105" t="str">
        <f>VLOOKUP(E164,VIP!$A$2:$O9383,8,FALSE)</f>
        <v>Si</v>
      </c>
      <c r="J164" s="105" t="str">
        <f>VLOOKUP(E164,VIP!$A$2:$O9333,8,FALSE)</f>
        <v>Si</v>
      </c>
      <c r="K164" s="105" t="str">
        <f>VLOOKUP(E164,VIP!$A$2:$O12907,6,0)</f>
        <v>NO</v>
      </c>
      <c r="L164" s="98" t="s">
        <v>2228</v>
      </c>
      <c r="M164" s="96" t="s">
        <v>2465</v>
      </c>
      <c r="N164" s="96" t="s">
        <v>2472</v>
      </c>
      <c r="O164" s="158" t="s">
        <v>2474</v>
      </c>
      <c r="P164" s="95"/>
      <c r="Q164" s="99" t="s">
        <v>2228</v>
      </c>
    </row>
    <row r="165" spans="1:17" ht="18" x14ac:dyDescent="0.25">
      <c r="A165" s="97" t="str">
        <f>VLOOKUP(E165,'LISTADO ATM'!$A$2:$C$901,3,0)</f>
        <v>ESTE</v>
      </c>
      <c r="B165" s="104" t="s">
        <v>2531</v>
      </c>
      <c r="C165" s="100">
        <v>44292.355636574073</v>
      </c>
      <c r="D165" s="97" t="s">
        <v>2468</v>
      </c>
      <c r="E165" s="151">
        <v>330</v>
      </c>
      <c r="F165" s="105" t="str">
        <f>VLOOKUP(E165,VIP!$A$2:$O12467,2,0)</f>
        <v>DRBR330</v>
      </c>
      <c r="G165" s="105" t="str">
        <f>VLOOKUP(E165,'LISTADO ATM'!$A$2:$B$900,2,0)</f>
        <v xml:space="preserve">ATM Oficina Boulevard (Higuey) </v>
      </c>
      <c r="H165" s="105" t="str">
        <f>VLOOKUP(E165,VIP!$A$2:$O17388,7,FALSE)</f>
        <v>Si</v>
      </c>
      <c r="I165" s="105" t="str">
        <f>VLOOKUP(E165,VIP!$A$2:$O9353,8,FALSE)</f>
        <v>Si</v>
      </c>
      <c r="J165" s="105" t="str">
        <f>VLOOKUP(E165,VIP!$A$2:$O9303,8,FALSE)</f>
        <v>Si</v>
      </c>
      <c r="K165" s="105" t="str">
        <f>VLOOKUP(E165,VIP!$A$2:$O12877,6,0)</f>
        <v>SI</v>
      </c>
      <c r="L165" s="98" t="s">
        <v>2544</v>
      </c>
      <c r="M165" s="96" t="s">
        <v>2465</v>
      </c>
      <c r="N165" s="96" t="s">
        <v>2472</v>
      </c>
      <c r="O165" s="158" t="s">
        <v>2473</v>
      </c>
      <c r="P165" s="95"/>
      <c r="Q165" s="99" t="s">
        <v>2544</v>
      </c>
    </row>
    <row r="166" spans="1:17" ht="18" x14ac:dyDescent="0.25">
      <c r="A166" s="97" t="str">
        <f>VLOOKUP(E166,'LISTADO ATM'!$A$2:$C$901,3,0)</f>
        <v>ESTE</v>
      </c>
      <c r="B166" s="104" t="s">
        <v>2606</v>
      </c>
      <c r="C166" s="100">
        <v>44292.668888888889</v>
      </c>
      <c r="D166" s="97" t="s">
        <v>2189</v>
      </c>
      <c r="E166" s="151">
        <v>830</v>
      </c>
      <c r="F166" s="105" t="str">
        <f>VLOOKUP(E166,VIP!$A$2:$O12492,2,0)</f>
        <v>DRBR830</v>
      </c>
      <c r="G166" s="105" t="str">
        <f>VLOOKUP(E166,'LISTADO ATM'!$A$2:$B$900,2,0)</f>
        <v xml:space="preserve">ATM UNP Sabana Grande de Boyá </v>
      </c>
      <c r="H166" s="105" t="str">
        <f>VLOOKUP(E166,VIP!$A$2:$O17413,7,FALSE)</f>
        <v>Si</v>
      </c>
      <c r="I166" s="105" t="str">
        <f>VLOOKUP(E166,VIP!$A$2:$O9378,8,FALSE)</f>
        <v>Si</v>
      </c>
      <c r="J166" s="105" t="str">
        <f>VLOOKUP(E166,VIP!$A$2:$O9328,8,FALSE)</f>
        <v>Si</v>
      </c>
      <c r="K166" s="105" t="str">
        <f>VLOOKUP(E166,VIP!$A$2:$O12902,6,0)</f>
        <v>NO</v>
      </c>
      <c r="L166" s="98" t="s">
        <v>2612</v>
      </c>
      <c r="M166" s="96" t="s">
        <v>2465</v>
      </c>
      <c r="N166" s="96" t="s">
        <v>2472</v>
      </c>
      <c r="O166" s="158" t="s">
        <v>2474</v>
      </c>
      <c r="P166" s="95"/>
      <c r="Q166" s="99" t="s">
        <v>2612</v>
      </c>
    </row>
    <row r="167" spans="1:17" ht="18" x14ac:dyDescent="0.25">
      <c r="A167" s="97" t="str">
        <f>VLOOKUP(E167,'LISTADO ATM'!$A$2:$C$901,3,0)</f>
        <v>SUR</v>
      </c>
      <c r="B167" s="104">
        <v>335842631</v>
      </c>
      <c r="C167" s="100">
        <v>44291.783263888887</v>
      </c>
      <c r="D167" s="97" t="s">
        <v>2189</v>
      </c>
      <c r="E167" s="151">
        <v>134</v>
      </c>
      <c r="F167" s="105" t="str">
        <f>VLOOKUP(E167,VIP!$A$2:$O12463,2,0)</f>
        <v>DRBR134</v>
      </c>
      <c r="G167" s="105" t="str">
        <f>VLOOKUP(E167,'LISTADO ATM'!$A$2:$B$900,2,0)</f>
        <v xml:space="preserve">ATM Oficina San José de Ocoa </v>
      </c>
      <c r="H167" s="105" t="str">
        <f>VLOOKUP(E167,VIP!$A$2:$O17384,7,FALSE)</f>
        <v>Si</v>
      </c>
      <c r="I167" s="105" t="str">
        <f>VLOOKUP(E167,VIP!$A$2:$O9349,8,FALSE)</f>
        <v>Si</v>
      </c>
      <c r="J167" s="105" t="str">
        <f>VLOOKUP(E167,VIP!$A$2:$O9299,8,FALSE)</f>
        <v>Si</v>
      </c>
      <c r="K167" s="105" t="str">
        <f>VLOOKUP(E167,VIP!$A$2:$O12873,6,0)</f>
        <v>SI</v>
      </c>
      <c r="L167" s="98" t="s">
        <v>2488</v>
      </c>
      <c r="M167" s="96" t="s">
        <v>2465</v>
      </c>
      <c r="N167" s="96" t="s">
        <v>2472</v>
      </c>
      <c r="O167" s="158" t="s">
        <v>2474</v>
      </c>
      <c r="P167" s="95"/>
      <c r="Q167" s="99" t="s">
        <v>2254</v>
      </c>
    </row>
    <row r="168" spans="1:17" ht="18" x14ac:dyDescent="0.25">
      <c r="A168" s="97" t="str">
        <f>VLOOKUP(E168,'LISTADO ATM'!$A$2:$C$901,3,0)</f>
        <v>DISTRITO NACIONAL</v>
      </c>
      <c r="B168" s="104" t="s">
        <v>2576</v>
      </c>
      <c r="C168" s="100">
        <v>44292.569305555553</v>
      </c>
      <c r="D168" s="97" t="s">
        <v>2189</v>
      </c>
      <c r="E168" s="151">
        <v>590</v>
      </c>
      <c r="F168" s="105" t="str">
        <f>VLOOKUP(E168,VIP!$A$2:$O12478,2,0)</f>
        <v>DRBR177</v>
      </c>
      <c r="G168" s="105" t="str">
        <f>VLOOKUP(E168,'LISTADO ATM'!$A$2:$B$900,2,0)</f>
        <v xml:space="preserve">ATM Olé Aut. Las Américas </v>
      </c>
      <c r="H168" s="105" t="str">
        <f>VLOOKUP(E168,VIP!$A$2:$O17399,7,FALSE)</f>
        <v>Si</v>
      </c>
      <c r="I168" s="105" t="str">
        <f>VLOOKUP(E168,VIP!$A$2:$O9364,8,FALSE)</f>
        <v>Si</v>
      </c>
      <c r="J168" s="105" t="str">
        <f>VLOOKUP(E168,VIP!$A$2:$O9314,8,FALSE)</f>
        <v>Si</v>
      </c>
      <c r="K168" s="105" t="str">
        <f>VLOOKUP(E168,VIP!$A$2:$O12888,6,0)</f>
        <v>SI</v>
      </c>
      <c r="L168" s="98" t="s">
        <v>2254</v>
      </c>
      <c r="M168" s="96" t="s">
        <v>2465</v>
      </c>
      <c r="N168" s="96" t="s">
        <v>2472</v>
      </c>
      <c r="O168" s="158" t="s">
        <v>2474</v>
      </c>
      <c r="P168" s="95"/>
      <c r="Q168" s="99" t="s">
        <v>2254</v>
      </c>
    </row>
    <row r="169" spans="1:17" ht="18" x14ac:dyDescent="0.25">
      <c r="A169" s="97" t="str">
        <f>VLOOKUP(E169,'LISTADO ATM'!$A$2:$C$901,3,0)</f>
        <v>NORTE</v>
      </c>
      <c r="B169" s="104" t="s">
        <v>2600</v>
      </c>
      <c r="C169" s="100">
        <v>44292.696793981479</v>
      </c>
      <c r="D169" s="97" t="s">
        <v>2190</v>
      </c>
      <c r="E169" s="151">
        <v>196</v>
      </c>
      <c r="F169" s="105" t="str">
        <f>VLOOKUP(E169,VIP!$A$2:$O12486,2,0)</f>
        <v>DRBR196</v>
      </c>
      <c r="G169" s="105" t="str">
        <f>VLOOKUP(E169,'LISTADO ATM'!$A$2:$B$900,2,0)</f>
        <v xml:space="preserve">ATM Estación Texaco Cangrejo Farmacia (Sosúa) </v>
      </c>
      <c r="H169" s="105" t="str">
        <f>VLOOKUP(E169,VIP!$A$2:$O17407,7,FALSE)</f>
        <v>Si</v>
      </c>
      <c r="I169" s="105" t="str">
        <f>VLOOKUP(E169,VIP!$A$2:$O9372,8,FALSE)</f>
        <v>Si</v>
      </c>
      <c r="J169" s="105" t="str">
        <f>VLOOKUP(E169,VIP!$A$2:$O9322,8,FALSE)</f>
        <v>Si</v>
      </c>
      <c r="K169" s="105" t="str">
        <f>VLOOKUP(E169,VIP!$A$2:$O12896,6,0)</f>
        <v>NO</v>
      </c>
      <c r="L169" s="98" t="s">
        <v>2254</v>
      </c>
      <c r="M169" s="96" t="s">
        <v>2465</v>
      </c>
      <c r="N169" s="96" t="s">
        <v>2472</v>
      </c>
      <c r="O169" s="158" t="s">
        <v>2514</v>
      </c>
      <c r="P169" s="95"/>
      <c r="Q169" s="99" t="s">
        <v>2254</v>
      </c>
    </row>
    <row r="170" spans="1:17" ht="18" x14ac:dyDescent="0.25">
      <c r="A170" s="97" t="str">
        <f>VLOOKUP(E170,'LISTADO ATM'!$A$2:$C$901,3,0)</f>
        <v>DISTRITO NACIONAL</v>
      </c>
      <c r="B170" s="104" t="s">
        <v>2603</v>
      </c>
      <c r="C170" s="100">
        <v>44292.688761574071</v>
      </c>
      <c r="D170" s="97" t="s">
        <v>2189</v>
      </c>
      <c r="E170" s="151">
        <v>816</v>
      </c>
      <c r="F170" s="105" t="str">
        <f>VLOOKUP(E170,VIP!$A$2:$O12489,2,0)</f>
        <v>DRBR816</v>
      </c>
      <c r="G170" s="105" t="str">
        <f>VLOOKUP(E170,'LISTADO ATM'!$A$2:$B$900,2,0)</f>
        <v xml:space="preserve">ATM Oficina Pedro Brand </v>
      </c>
      <c r="H170" s="105" t="str">
        <f>VLOOKUP(E170,VIP!$A$2:$O17410,7,FALSE)</f>
        <v>Si</v>
      </c>
      <c r="I170" s="105" t="str">
        <f>VLOOKUP(E170,VIP!$A$2:$O9375,8,FALSE)</f>
        <v>Si</v>
      </c>
      <c r="J170" s="105" t="str">
        <f>VLOOKUP(E170,VIP!$A$2:$O9325,8,FALSE)</f>
        <v>Si</v>
      </c>
      <c r="K170" s="105" t="str">
        <f>VLOOKUP(E170,VIP!$A$2:$O12899,6,0)</f>
        <v>NO</v>
      </c>
      <c r="L170" s="98" t="s">
        <v>2254</v>
      </c>
      <c r="M170" s="96" t="s">
        <v>2465</v>
      </c>
      <c r="N170" s="96" t="s">
        <v>2472</v>
      </c>
      <c r="O170" s="158" t="s">
        <v>2474</v>
      </c>
      <c r="P170" s="95"/>
      <c r="Q170" s="99" t="s">
        <v>2254</v>
      </c>
    </row>
    <row r="171" spans="1:17" ht="18" x14ac:dyDescent="0.25">
      <c r="A171" s="97" t="str">
        <f>VLOOKUP(E171,'LISTADO ATM'!$A$2:$C$901,3,0)</f>
        <v>DISTRITO NACIONAL</v>
      </c>
      <c r="B171" s="104" t="s">
        <v>2604</v>
      </c>
      <c r="C171" s="100">
        <v>44292.687280092592</v>
      </c>
      <c r="D171" s="97" t="s">
        <v>2189</v>
      </c>
      <c r="E171" s="151">
        <v>34</v>
      </c>
      <c r="F171" s="105" t="str">
        <f>VLOOKUP(E171,VIP!$A$2:$O12490,2,0)</f>
        <v>DRBR034</v>
      </c>
      <c r="G171" s="105" t="str">
        <f>VLOOKUP(E171,'LISTADO ATM'!$A$2:$B$900,2,0)</f>
        <v xml:space="preserve">ATM Plaza de la Salud </v>
      </c>
      <c r="H171" s="105" t="str">
        <f>VLOOKUP(E171,VIP!$A$2:$O17411,7,FALSE)</f>
        <v>Si</v>
      </c>
      <c r="I171" s="105" t="str">
        <f>VLOOKUP(E171,VIP!$A$2:$O9376,8,FALSE)</f>
        <v>Si</v>
      </c>
      <c r="J171" s="105" t="str">
        <f>VLOOKUP(E171,VIP!$A$2:$O9326,8,FALSE)</f>
        <v>Si</v>
      </c>
      <c r="K171" s="105" t="str">
        <f>VLOOKUP(E171,VIP!$A$2:$O12900,6,0)</f>
        <v>NO</v>
      </c>
      <c r="L171" s="98" t="s">
        <v>2611</v>
      </c>
      <c r="M171" s="96" t="s">
        <v>2465</v>
      </c>
      <c r="N171" s="96" t="s">
        <v>2472</v>
      </c>
      <c r="O171" s="158" t="s">
        <v>2474</v>
      </c>
      <c r="P171" s="95"/>
      <c r="Q171" s="99" t="s">
        <v>2611</v>
      </c>
    </row>
    <row r="172" spans="1:17" ht="18" x14ac:dyDescent="0.25">
      <c r="A172" s="97" t="str">
        <f>VLOOKUP(E172,'LISTADO ATM'!$A$2:$C$901,3,0)</f>
        <v>NORTE</v>
      </c>
      <c r="B172" s="104" t="s">
        <v>2566</v>
      </c>
      <c r="C172" s="100">
        <v>44292.520497685182</v>
      </c>
      <c r="D172" s="97" t="s">
        <v>2493</v>
      </c>
      <c r="E172" s="151">
        <v>857</v>
      </c>
      <c r="F172" s="105" t="str">
        <f>VLOOKUP(E172,VIP!$A$2:$O12469,2,0)</f>
        <v>DRBR857</v>
      </c>
      <c r="G172" s="105" t="str">
        <f>VLOOKUP(E172,'LISTADO ATM'!$A$2:$B$900,2,0)</f>
        <v xml:space="preserve">ATM Oficina Los Alamos </v>
      </c>
      <c r="H172" s="105" t="str">
        <f>VLOOKUP(E172,VIP!$A$2:$O17390,7,FALSE)</f>
        <v>Si</v>
      </c>
      <c r="I172" s="105" t="str">
        <f>VLOOKUP(E172,VIP!$A$2:$O9355,8,FALSE)</f>
        <v>Si</v>
      </c>
      <c r="J172" s="105" t="str">
        <f>VLOOKUP(E172,VIP!$A$2:$O9305,8,FALSE)</f>
        <v>Si</v>
      </c>
      <c r="K172" s="105" t="str">
        <f>VLOOKUP(E172,VIP!$A$2:$O12879,6,0)</f>
        <v>NO</v>
      </c>
      <c r="L172" s="98" t="s">
        <v>2570</v>
      </c>
      <c r="M172" s="96" t="s">
        <v>2465</v>
      </c>
      <c r="N172" s="96" t="s">
        <v>2472</v>
      </c>
      <c r="O172" s="158" t="s">
        <v>2494</v>
      </c>
      <c r="P172" s="95"/>
      <c r="Q172" s="99" t="s">
        <v>2570</v>
      </c>
    </row>
    <row r="173" spans="1:17" ht="18" x14ac:dyDescent="0.25">
      <c r="A173" s="97" t="str">
        <f>VLOOKUP(E173,'LISTADO ATM'!$A$2:$C$901,3,0)</f>
        <v>DISTRITO NACIONAL</v>
      </c>
      <c r="B173" s="104" t="s">
        <v>2605</v>
      </c>
      <c r="C173" s="100">
        <v>44292.684155092589</v>
      </c>
      <c r="D173" s="97" t="s">
        <v>2468</v>
      </c>
      <c r="E173" s="151">
        <v>437</v>
      </c>
      <c r="F173" s="105" t="str">
        <f>VLOOKUP(E173,VIP!$A$2:$O12491,2,0)</f>
        <v>DRBR437</v>
      </c>
      <c r="G173" s="105" t="str">
        <f>VLOOKUP(E173,'LISTADO ATM'!$A$2:$B$900,2,0)</f>
        <v xml:space="preserve">ATM Autobanco Torre III </v>
      </c>
      <c r="H173" s="105" t="str">
        <f>VLOOKUP(E173,VIP!$A$2:$O17412,7,FALSE)</f>
        <v>Si</v>
      </c>
      <c r="I173" s="105" t="str">
        <f>VLOOKUP(E173,VIP!$A$2:$O9377,8,FALSE)</f>
        <v>Si</v>
      </c>
      <c r="J173" s="105" t="str">
        <f>VLOOKUP(E173,VIP!$A$2:$O9327,8,FALSE)</f>
        <v>Si</v>
      </c>
      <c r="K173" s="105" t="str">
        <f>VLOOKUP(E173,VIP!$A$2:$O12901,6,0)</f>
        <v>SI</v>
      </c>
      <c r="L173" s="98" t="s">
        <v>2459</v>
      </c>
      <c r="M173" s="96" t="s">
        <v>2465</v>
      </c>
      <c r="N173" s="96" t="s">
        <v>2472</v>
      </c>
      <c r="O173" s="158" t="s">
        <v>2473</v>
      </c>
      <c r="P173" s="95"/>
      <c r="Q173" s="99" t="s">
        <v>2459</v>
      </c>
    </row>
    <row r="174" spans="1:17" ht="18" x14ac:dyDescent="0.25">
      <c r="A174" s="97" t="str">
        <f>VLOOKUP(E174,'LISTADO ATM'!$A$2:$C$901,3,0)</f>
        <v>DISTRITO NACIONAL</v>
      </c>
      <c r="B174" s="104">
        <v>335842658</v>
      </c>
      <c r="C174" s="100">
        <v>44291.834178240744</v>
      </c>
      <c r="D174" s="97" t="s">
        <v>2189</v>
      </c>
      <c r="E174" s="151">
        <v>165</v>
      </c>
      <c r="F174" s="105" t="str">
        <f>VLOOKUP(E174,VIP!$A$2:$O12453,2,0)</f>
        <v>DRBR165</v>
      </c>
      <c r="G174" s="105" t="str">
        <f>VLOOKUP(E174,'LISTADO ATM'!$A$2:$B$900,2,0)</f>
        <v>ATM Autoservicio Megacentro</v>
      </c>
      <c r="H174" s="105" t="str">
        <f>VLOOKUP(E174,VIP!$A$2:$O17374,7,FALSE)</f>
        <v>Si</v>
      </c>
      <c r="I174" s="105" t="str">
        <f>VLOOKUP(E174,VIP!$A$2:$O9339,8,FALSE)</f>
        <v>Si</v>
      </c>
      <c r="J174" s="105" t="str">
        <f>VLOOKUP(E174,VIP!$A$2:$O9289,8,FALSE)</f>
        <v>Si</v>
      </c>
      <c r="K174" s="105" t="str">
        <f>VLOOKUP(E174,VIP!$A$2:$O12863,6,0)</f>
        <v>SI</v>
      </c>
      <c r="L174" s="98" t="s">
        <v>2228</v>
      </c>
      <c r="M174" s="96" t="s">
        <v>2465</v>
      </c>
      <c r="N174" s="96" t="s">
        <v>2472</v>
      </c>
      <c r="O174" s="158" t="s">
        <v>2474</v>
      </c>
      <c r="P174" s="95"/>
      <c r="Q174" s="99" t="s">
        <v>2228</v>
      </c>
    </row>
    <row r="175" spans="1:17" ht="18" x14ac:dyDescent="0.25">
      <c r="A175" s="97" t="str">
        <f>VLOOKUP(E175,'LISTADO ATM'!$A$2:$C$901,3,0)</f>
        <v>NORTE</v>
      </c>
      <c r="B175" s="104" t="s">
        <v>2607</v>
      </c>
      <c r="C175" s="100">
        <v>44292.667812500003</v>
      </c>
      <c r="D175" s="97" t="s">
        <v>2190</v>
      </c>
      <c r="E175" s="151">
        <v>605</v>
      </c>
      <c r="F175" s="105" t="str">
        <f>VLOOKUP(E175,VIP!$A$2:$O12493,2,0)</f>
        <v>DRBR141</v>
      </c>
      <c r="G175" s="105" t="str">
        <f>VLOOKUP(E175,'LISTADO ATM'!$A$2:$B$900,2,0)</f>
        <v xml:space="preserve">ATM Oficina Bonao I </v>
      </c>
      <c r="H175" s="105" t="str">
        <f>VLOOKUP(E175,VIP!$A$2:$O17414,7,FALSE)</f>
        <v>Si</v>
      </c>
      <c r="I175" s="105" t="str">
        <f>VLOOKUP(E175,VIP!$A$2:$O9379,8,FALSE)</f>
        <v>Si</v>
      </c>
      <c r="J175" s="105" t="str">
        <f>VLOOKUP(E175,VIP!$A$2:$O9329,8,FALSE)</f>
        <v>Si</v>
      </c>
      <c r="K175" s="105" t="str">
        <f>VLOOKUP(E175,VIP!$A$2:$O12903,6,0)</f>
        <v>SI</v>
      </c>
      <c r="L175" s="98" t="s">
        <v>2431</v>
      </c>
      <c r="M175" s="96" t="s">
        <v>2465</v>
      </c>
      <c r="N175" s="96" t="s">
        <v>2472</v>
      </c>
      <c r="O175" s="158" t="s">
        <v>2503</v>
      </c>
      <c r="P175" s="95"/>
      <c r="Q175" s="99" t="s">
        <v>2431</v>
      </c>
    </row>
    <row r="176" spans="1:17" ht="18" x14ac:dyDescent="0.25">
      <c r="A176" s="97" t="str">
        <f>VLOOKUP(E176,'LISTADO ATM'!$A$2:$C$901,3,0)</f>
        <v>DISTRITO NACIONAL</v>
      </c>
      <c r="B176" s="104">
        <v>335842396</v>
      </c>
      <c r="C176" s="100">
        <v>44291.691643518519</v>
      </c>
      <c r="D176" s="97" t="s">
        <v>2189</v>
      </c>
      <c r="E176" s="151">
        <v>744</v>
      </c>
      <c r="F176" s="105" t="str">
        <f>VLOOKUP(E176,VIP!$A$2:$O12499,2,0)</f>
        <v>DRBR289</v>
      </c>
      <c r="G176" s="105" t="str">
        <f>VLOOKUP(E176,'LISTADO ATM'!$A$2:$B$900,2,0)</f>
        <v xml:space="preserve">ATM Multicentro La Sirena Venezuela </v>
      </c>
      <c r="H176" s="105" t="str">
        <f>VLOOKUP(E176,VIP!$A$2:$O17420,7,FALSE)</f>
        <v>Si</v>
      </c>
      <c r="I176" s="105" t="str">
        <f>VLOOKUP(E176,VIP!$A$2:$O9385,8,FALSE)</f>
        <v>Si</v>
      </c>
      <c r="J176" s="105" t="str">
        <f>VLOOKUP(E176,VIP!$A$2:$O9335,8,FALSE)</f>
        <v>Si</v>
      </c>
      <c r="K176" s="105" t="str">
        <f>VLOOKUP(E176,VIP!$A$2:$O12909,6,0)</f>
        <v>SI</v>
      </c>
      <c r="L176" s="98" t="s">
        <v>2515</v>
      </c>
      <c r="M176" s="96" t="s">
        <v>2465</v>
      </c>
      <c r="N176" s="96" t="s">
        <v>2518</v>
      </c>
      <c r="O176" s="158" t="s">
        <v>2474</v>
      </c>
      <c r="P176" s="95"/>
      <c r="Q176" s="99" t="s">
        <v>2515</v>
      </c>
    </row>
    <row r="177" spans="1:17" ht="18" x14ac:dyDescent="0.25">
      <c r="A177" s="97" t="str">
        <f>VLOOKUP(E177,'LISTADO ATM'!$A$2:$C$901,3,0)</f>
        <v>DISTRITO NACIONAL</v>
      </c>
      <c r="B177" s="104">
        <v>335840700</v>
      </c>
      <c r="C177" s="100">
        <v>44288.517708333333</v>
      </c>
      <c r="D177" s="97" t="s">
        <v>2468</v>
      </c>
      <c r="E177" s="151">
        <v>377</v>
      </c>
      <c r="F177" s="105" t="str">
        <f>VLOOKUP(E177,VIP!$A$2:$O12367,2,0)</f>
        <v>DRBR377</v>
      </c>
      <c r="G177" s="105" t="str">
        <f>VLOOKUP(E177,'LISTADO ATM'!$A$2:$B$900,2,0)</f>
        <v>ATM Estación del Metro Eduardo Brito</v>
      </c>
      <c r="H177" s="105" t="str">
        <f>VLOOKUP(E177,VIP!$A$2:$O17288,7,FALSE)</f>
        <v>Si</v>
      </c>
      <c r="I177" s="105" t="str">
        <f>VLOOKUP(E177,VIP!$A$2:$O9253,8,FALSE)</f>
        <v>Si</v>
      </c>
      <c r="J177" s="105" t="str">
        <f>VLOOKUP(E177,VIP!$A$2:$O9203,8,FALSE)</f>
        <v>Si</v>
      </c>
      <c r="K177" s="105" t="str">
        <f>VLOOKUP(E177,VIP!$A$2:$O12777,6,0)</f>
        <v>NO</v>
      </c>
      <c r="L177" s="98" t="s">
        <v>2428</v>
      </c>
      <c r="M177" s="96" t="s">
        <v>2465</v>
      </c>
      <c r="N177" s="96" t="s">
        <v>2472</v>
      </c>
      <c r="O177" s="158" t="s">
        <v>2473</v>
      </c>
      <c r="P177" s="95"/>
      <c r="Q177" s="99" t="s">
        <v>2428</v>
      </c>
    </row>
    <row r="178" spans="1:17" ht="18" x14ac:dyDescent="0.25">
      <c r="A178" s="97" t="str">
        <f>VLOOKUP(E178,'LISTADO ATM'!$A$2:$C$901,3,0)</f>
        <v>ESTE</v>
      </c>
      <c r="B178" s="104">
        <v>335842042</v>
      </c>
      <c r="C178" s="100">
        <v>44291.570219907408</v>
      </c>
      <c r="D178" s="97" t="s">
        <v>2468</v>
      </c>
      <c r="E178" s="151">
        <v>912</v>
      </c>
      <c r="F178" s="105" t="str">
        <f>VLOOKUP(E178,VIP!$A$2:$O12465,2,0)</f>
        <v>DRBR973</v>
      </c>
      <c r="G178" s="105" t="str">
        <f>VLOOKUP(E178,'LISTADO ATM'!$A$2:$B$900,2,0)</f>
        <v xml:space="preserve">ATM Oficina San Pedro II </v>
      </c>
      <c r="H178" s="105" t="str">
        <f>VLOOKUP(E178,VIP!$A$2:$O17386,7,FALSE)</f>
        <v>Si</v>
      </c>
      <c r="I178" s="105" t="str">
        <f>VLOOKUP(E178,VIP!$A$2:$O9351,8,FALSE)</f>
        <v>Si</v>
      </c>
      <c r="J178" s="105" t="str">
        <f>VLOOKUP(E178,VIP!$A$2:$O9301,8,FALSE)</f>
        <v>Si</v>
      </c>
      <c r="K178" s="105" t="str">
        <f>VLOOKUP(E178,VIP!$A$2:$O12875,6,0)</f>
        <v>SI</v>
      </c>
      <c r="L178" s="98" t="s">
        <v>2428</v>
      </c>
      <c r="M178" s="96" t="s">
        <v>2465</v>
      </c>
      <c r="N178" s="96" t="s">
        <v>2472</v>
      </c>
      <c r="O178" s="158" t="s">
        <v>2473</v>
      </c>
      <c r="P178" s="95"/>
      <c r="Q178" s="99" t="s">
        <v>2428</v>
      </c>
    </row>
    <row r="179" spans="1:17" ht="18" x14ac:dyDescent="0.25">
      <c r="A179" s="97" t="str">
        <f>VLOOKUP(E179,'LISTADO ATM'!$A$2:$C$901,3,0)</f>
        <v>DISTRITO NACIONAL</v>
      </c>
      <c r="B179" s="104">
        <v>335842546</v>
      </c>
      <c r="C179" s="100">
        <v>44291.728067129632</v>
      </c>
      <c r="D179" s="97" t="s">
        <v>2468</v>
      </c>
      <c r="E179" s="151">
        <v>525</v>
      </c>
      <c r="F179" s="105" t="str">
        <f>VLOOKUP(E179,VIP!$A$2:$O12473,2,0)</f>
        <v>DRBR525</v>
      </c>
      <c r="G179" s="105" t="str">
        <f>VLOOKUP(E179,'LISTADO ATM'!$A$2:$B$900,2,0)</f>
        <v>ATM S/M Bravo Las Americas</v>
      </c>
      <c r="H179" s="105" t="str">
        <f>VLOOKUP(E179,VIP!$A$2:$O17394,7,FALSE)</f>
        <v>Si</v>
      </c>
      <c r="I179" s="105" t="str">
        <f>VLOOKUP(E179,VIP!$A$2:$O9359,8,FALSE)</f>
        <v>Si</v>
      </c>
      <c r="J179" s="105" t="str">
        <f>VLOOKUP(E179,VIP!$A$2:$O9309,8,FALSE)</f>
        <v>Si</v>
      </c>
      <c r="K179" s="105" t="str">
        <f>VLOOKUP(E179,VIP!$A$2:$O12883,6,0)</f>
        <v>NO</v>
      </c>
      <c r="L179" s="98" t="s">
        <v>2428</v>
      </c>
      <c r="M179" s="96" t="s">
        <v>2465</v>
      </c>
      <c r="N179" s="96" t="s">
        <v>2472</v>
      </c>
      <c r="O179" s="158" t="s">
        <v>2473</v>
      </c>
      <c r="P179" s="95"/>
      <c r="Q179" s="99" t="s">
        <v>2428</v>
      </c>
    </row>
    <row r="180" spans="1:17" ht="18" x14ac:dyDescent="0.25">
      <c r="A180" s="97" t="str">
        <f>VLOOKUP(E180,'LISTADO ATM'!$A$2:$C$901,3,0)</f>
        <v>NORTE</v>
      </c>
      <c r="B180" s="104" t="s">
        <v>2598</v>
      </c>
      <c r="C180" s="100">
        <v>44292.706099537034</v>
      </c>
      <c r="D180" s="97" t="s">
        <v>2493</v>
      </c>
      <c r="E180" s="151">
        <v>809</v>
      </c>
      <c r="F180" s="105" t="str">
        <f>VLOOKUP(E180,VIP!$A$2:$O12484,2,0)</f>
        <v>DRBR809</v>
      </c>
      <c r="G180" s="105" t="str">
        <f>VLOOKUP(E180,'LISTADO ATM'!$A$2:$B$900,2,0)</f>
        <v>ATM Yoma (Cotuí)</v>
      </c>
      <c r="H180" s="105" t="str">
        <f>VLOOKUP(E180,VIP!$A$2:$O17405,7,FALSE)</f>
        <v>Si</v>
      </c>
      <c r="I180" s="105" t="str">
        <f>VLOOKUP(E180,VIP!$A$2:$O9370,8,FALSE)</f>
        <v>Si</v>
      </c>
      <c r="J180" s="105" t="str">
        <f>VLOOKUP(E180,VIP!$A$2:$O9320,8,FALSE)</f>
        <v>Si</v>
      </c>
      <c r="K180" s="105" t="str">
        <f>VLOOKUP(E180,VIP!$A$2:$O12894,6,0)</f>
        <v>NO</v>
      </c>
      <c r="L180" s="98" t="s">
        <v>2428</v>
      </c>
      <c r="M180" s="96" t="s">
        <v>2465</v>
      </c>
      <c r="N180" s="96" t="s">
        <v>2472</v>
      </c>
      <c r="O180" s="158" t="s">
        <v>2613</v>
      </c>
      <c r="P180" s="95"/>
      <c r="Q180" s="99" t="s">
        <v>2428</v>
      </c>
    </row>
    <row r="181" spans="1:17" ht="18" x14ac:dyDescent="0.25">
      <c r="A181" s="97" t="str">
        <f>VLOOKUP(E181,'LISTADO ATM'!$A$2:$C$901,3,0)</f>
        <v>NORTE</v>
      </c>
      <c r="B181" s="104" t="s">
        <v>2599</v>
      </c>
      <c r="C181" s="100">
        <v>44292.698414351849</v>
      </c>
      <c r="D181" s="97" t="s">
        <v>2493</v>
      </c>
      <c r="E181" s="151">
        <v>950</v>
      </c>
      <c r="F181" s="105" t="str">
        <f>VLOOKUP(E181,VIP!$A$2:$O12485,2,0)</f>
        <v>DRBR12G</v>
      </c>
      <c r="G181" s="105" t="str">
        <f>VLOOKUP(E181,'LISTADO ATM'!$A$2:$B$900,2,0)</f>
        <v xml:space="preserve">ATM Oficina Monterrico </v>
      </c>
      <c r="H181" s="105" t="str">
        <f>VLOOKUP(E181,VIP!$A$2:$O17406,7,FALSE)</f>
        <v>Si</v>
      </c>
      <c r="I181" s="105" t="str">
        <f>VLOOKUP(E181,VIP!$A$2:$O9371,8,FALSE)</f>
        <v>Si</v>
      </c>
      <c r="J181" s="105" t="str">
        <f>VLOOKUP(E181,VIP!$A$2:$O9321,8,FALSE)</f>
        <v>Si</v>
      </c>
      <c r="K181" s="105" t="str">
        <f>VLOOKUP(E181,VIP!$A$2:$O12895,6,0)</f>
        <v>SI</v>
      </c>
      <c r="L181" s="98" t="s">
        <v>2428</v>
      </c>
      <c r="M181" s="96" t="s">
        <v>2465</v>
      </c>
      <c r="N181" s="96" t="s">
        <v>2472</v>
      </c>
      <c r="O181" s="158" t="s">
        <v>2613</v>
      </c>
      <c r="P181" s="95"/>
      <c r="Q181" s="99" t="s">
        <v>2428</v>
      </c>
    </row>
    <row r="182" spans="1:17" ht="18" x14ac:dyDescent="0.25">
      <c r="A182" s="97" t="str">
        <f>VLOOKUP(E182,'LISTADO ATM'!$A$2:$C$901,3,0)</f>
        <v>DISTRITO NACIONAL</v>
      </c>
      <c r="B182" s="104" t="s">
        <v>2602</v>
      </c>
      <c r="C182" s="100">
        <v>44292.690682870372</v>
      </c>
      <c r="D182" s="97" t="s">
        <v>2468</v>
      </c>
      <c r="E182" s="151">
        <v>563</v>
      </c>
      <c r="F182" s="105" t="str">
        <f>VLOOKUP(E182,VIP!$A$2:$O12488,2,0)</f>
        <v>DRBR233</v>
      </c>
      <c r="G182" s="105" t="str">
        <f>VLOOKUP(E182,'LISTADO ATM'!$A$2:$B$900,2,0)</f>
        <v xml:space="preserve">ATM Base Aérea San Isidro </v>
      </c>
      <c r="H182" s="105" t="str">
        <f>VLOOKUP(E182,VIP!$A$2:$O17409,7,FALSE)</f>
        <v>Si</v>
      </c>
      <c r="I182" s="105" t="str">
        <f>VLOOKUP(E182,VIP!$A$2:$O9374,8,FALSE)</f>
        <v>Si</v>
      </c>
      <c r="J182" s="105" t="str">
        <f>VLOOKUP(E182,VIP!$A$2:$O9324,8,FALSE)</f>
        <v>Si</v>
      </c>
      <c r="K182" s="105" t="str">
        <f>VLOOKUP(E182,VIP!$A$2:$O12898,6,0)</f>
        <v>NO</v>
      </c>
      <c r="L182" s="98" t="s">
        <v>2428</v>
      </c>
      <c r="M182" s="96" t="s">
        <v>2465</v>
      </c>
      <c r="N182" s="96" t="s">
        <v>2472</v>
      </c>
      <c r="O182" s="158" t="s">
        <v>2473</v>
      </c>
      <c r="P182" s="95"/>
      <c r="Q182" s="99" t="s">
        <v>2428</v>
      </c>
    </row>
    <row r="183" spans="1:17" ht="18" x14ac:dyDescent="0.25">
      <c r="A183" s="97" t="str">
        <f>VLOOKUP(E183,'LISTADO ATM'!$A$2:$C$901,3,0)</f>
        <v>NORTE</v>
      </c>
      <c r="B183" s="104" t="s">
        <v>2608</v>
      </c>
      <c r="C183" s="100">
        <v>44292.656087962961</v>
      </c>
      <c r="D183" s="97" t="s">
        <v>2493</v>
      </c>
      <c r="E183" s="151">
        <v>687</v>
      </c>
      <c r="F183" s="105" t="str">
        <f>VLOOKUP(E183,VIP!$A$2:$O12494,2,0)</f>
        <v>DRBR687</v>
      </c>
      <c r="G183" s="105" t="str">
        <f>VLOOKUP(E183,'LISTADO ATM'!$A$2:$B$900,2,0)</f>
        <v>ATM Oficina Monterrico II</v>
      </c>
      <c r="H183" s="105" t="str">
        <f>VLOOKUP(E183,VIP!$A$2:$O17415,7,FALSE)</f>
        <v>NO</v>
      </c>
      <c r="I183" s="105" t="str">
        <f>VLOOKUP(E183,VIP!$A$2:$O9380,8,FALSE)</f>
        <v>NO</v>
      </c>
      <c r="J183" s="105" t="str">
        <f>VLOOKUP(E183,VIP!$A$2:$O9330,8,FALSE)</f>
        <v>NO</v>
      </c>
      <c r="K183" s="105" t="str">
        <f>VLOOKUP(E183,VIP!$A$2:$O12904,6,0)</f>
        <v>SI</v>
      </c>
      <c r="L183" s="98" t="s">
        <v>2428</v>
      </c>
      <c r="M183" s="96" t="s">
        <v>2465</v>
      </c>
      <c r="N183" s="96" t="s">
        <v>2472</v>
      </c>
      <c r="O183" s="158" t="s">
        <v>2494</v>
      </c>
      <c r="P183" s="95"/>
      <c r="Q183" s="99" t="s">
        <v>2428</v>
      </c>
    </row>
    <row r="184" spans="1:17" ht="18" x14ac:dyDescent="0.25">
      <c r="A184" s="97" t="str">
        <f>VLOOKUP(E184,'LISTADO ATM'!$A$2:$C$901,3,0)</f>
        <v>ESTE</v>
      </c>
      <c r="B184" s="104" t="s">
        <v>2564</v>
      </c>
      <c r="C184" s="100">
        <v>44292.535069444442</v>
      </c>
      <c r="D184" s="97" t="s">
        <v>2189</v>
      </c>
      <c r="E184" s="151">
        <v>838</v>
      </c>
      <c r="F184" s="105" t="str">
        <f>VLOOKUP(E184,VIP!$A$2:$O12471,2,0)</f>
        <v>DRBR838</v>
      </c>
      <c r="G184" s="105" t="str">
        <f>VLOOKUP(E184,'LISTADO ATM'!$A$2:$B$900,2,0)</f>
        <v xml:space="preserve">ATM UNP Consuelo </v>
      </c>
      <c r="H184" s="105" t="str">
        <f>VLOOKUP(E184,VIP!$A$2:$O17392,7,FALSE)</f>
        <v>Si</v>
      </c>
      <c r="I184" s="105" t="str">
        <f>VLOOKUP(E184,VIP!$A$2:$O9357,8,FALSE)</f>
        <v>Si</v>
      </c>
      <c r="J184" s="105" t="str">
        <f>VLOOKUP(E184,VIP!$A$2:$O9307,8,FALSE)</f>
        <v>Si</v>
      </c>
      <c r="K184" s="105" t="str">
        <f>VLOOKUP(E184,VIP!$A$2:$O12881,6,0)</f>
        <v>NO</v>
      </c>
      <c r="L184" s="98" t="s">
        <v>2488</v>
      </c>
      <c r="M184" s="96" t="s">
        <v>2465</v>
      </c>
      <c r="N184" s="96" t="s">
        <v>2472</v>
      </c>
      <c r="O184" s="158" t="s">
        <v>2474</v>
      </c>
      <c r="P184" s="95"/>
      <c r="Q184" s="99" t="s">
        <v>2488</v>
      </c>
    </row>
    <row r="185" spans="1:17" ht="18" x14ac:dyDescent="0.25">
      <c r="A185" s="97" t="str">
        <f>VLOOKUP(E185,'LISTADO ATM'!$A$2:$C$901,3,0)</f>
        <v>DISTRITO NACIONAL</v>
      </c>
      <c r="B185" s="104" t="s">
        <v>2563</v>
      </c>
      <c r="C185" s="100">
        <v>44292.536643518521</v>
      </c>
      <c r="D185" s="97" t="s">
        <v>2189</v>
      </c>
      <c r="E185" s="151">
        <v>896</v>
      </c>
      <c r="F185" s="105" t="str">
        <f>VLOOKUP(E185,VIP!$A$2:$O12472,2,0)</f>
        <v>DRBR896</v>
      </c>
      <c r="G185" s="105" t="str">
        <f>VLOOKUP(E185,'LISTADO ATM'!$A$2:$B$900,2,0)</f>
        <v xml:space="preserve">ATM Campamento Militar 16 de Agosto I </v>
      </c>
      <c r="H185" s="105" t="str">
        <f>VLOOKUP(E185,VIP!$A$2:$O17393,7,FALSE)</f>
        <v>Si</v>
      </c>
      <c r="I185" s="105" t="str">
        <f>VLOOKUP(E185,VIP!$A$2:$O9358,8,FALSE)</f>
        <v>Si</v>
      </c>
      <c r="J185" s="105" t="str">
        <f>VLOOKUP(E185,VIP!$A$2:$O9308,8,FALSE)</f>
        <v>Si</v>
      </c>
      <c r="K185" s="105" t="str">
        <f>VLOOKUP(E185,VIP!$A$2:$O12882,6,0)</f>
        <v>NO</v>
      </c>
      <c r="L185" s="98" t="s">
        <v>2488</v>
      </c>
      <c r="M185" s="96" t="s">
        <v>2465</v>
      </c>
      <c r="N185" s="96" t="s">
        <v>2472</v>
      </c>
      <c r="O185" s="158" t="s">
        <v>2474</v>
      </c>
      <c r="P185" s="95"/>
      <c r="Q185" s="99" t="s">
        <v>2488</v>
      </c>
    </row>
    <row r="186" spans="1:17" ht="18" x14ac:dyDescent="0.25">
      <c r="A186" s="97" t="str">
        <f>VLOOKUP(E186,'LISTADO ATM'!$A$2:$C$901,3,0)</f>
        <v>DISTRITO NACIONAL</v>
      </c>
      <c r="B186" s="104" t="s">
        <v>2609</v>
      </c>
      <c r="C186" s="100">
        <v>44292.654537037037</v>
      </c>
      <c r="D186" s="97" t="s">
        <v>2189</v>
      </c>
      <c r="E186" s="151">
        <v>24</v>
      </c>
      <c r="F186" s="105" t="str">
        <f>VLOOKUP(E186,VIP!$A$2:$O12495,2,0)</f>
        <v>DRBR024</v>
      </c>
      <c r="G186" s="105" t="str">
        <f>VLOOKUP(E186,'LISTADO ATM'!$A$2:$B$900,2,0)</f>
        <v xml:space="preserve">ATM Oficina Eusebio Manzueta </v>
      </c>
      <c r="H186" s="105" t="str">
        <f>VLOOKUP(E186,VIP!$A$2:$O17416,7,FALSE)</f>
        <v>No</v>
      </c>
      <c r="I186" s="105" t="str">
        <f>VLOOKUP(E186,VIP!$A$2:$O9381,8,FALSE)</f>
        <v>No</v>
      </c>
      <c r="J186" s="105" t="str">
        <f>VLOOKUP(E186,VIP!$A$2:$O9331,8,FALSE)</f>
        <v>No</v>
      </c>
      <c r="K186" s="105" t="str">
        <f>VLOOKUP(E186,VIP!$A$2:$O12905,6,0)</f>
        <v>NO</v>
      </c>
      <c r="L186" s="98" t="s">
        <v>2488</v>
      </c>
      <c r="M186" s="96" t="s">
        <v>2465</v>
      </c>
      <c r="N186" s="96" t="s">
        <v>2472</v>
      </c>
      <c r="O186" s="158" t="s">
        <v>2474</v>
      </c>
      <c r="P186" s="95"/>
      <c r="Q186" s="99" t="s">
        <v>2488</v>
      </c>
    </row>
  </sheetData>
  <autoFilter ref="A4:Q4">
    <sortState ref="A5:Q186">
      <sortCondition ref="P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87:B1048576 B1:B91">
    <cfRule type="duplicateValues" dxfId="141" priority="47"/>
    <cfRule type="duplicateValues" dxfId="140" priority="48"/>
  </conditionalFormatting>
  <conditionalFormatting sqref="B90:B92">
    <cfRule type="duplicateValues" dxfId="139" priority="119309"/>
    <cfRule type="duplicateValues" dxfId="138" priority="119310"/>
  </conditionalFormatting>
  <conditionalFormatting sqref="B93:B96">
    <cfRule type="duplicateValues" dxfId="137" priority="43"/>
    <cfRule type="duplicateValues" dxfId="136" priority="44"/>
  </conditionalFormatting>
  <conditionalFormatting sqref="B97:B105">
    <cfRule type="duplicateValues" dxfId="135" priority="41"/>
    <cfRule type="duplicateValues" dxfId="134" priority="42"/>
  </conditionalFormatting>
  <conditionalFormatting sqref="B106">
    <cfRule type="duplicateValues" dxfId="133" priority="39"/>
    <cfRule type="duplicateValues" dxfId="132" priority="40"/>
  </conditionalFormatting>
  <conditionalFormatting sqref="B107:B115">
    <cfRule type="duplicateValues" dxfId="131" priority="37"/>
    <cfRule type="duplicateValues" dxfId="130" priority="38"/>
  </conditionalFormatting>
  <conditionalFormatting sqref="E187:E1048576 E1:E146 E153:E155">
    <cfRule type="duplicateValues" dxfId="129" priority="36"/>
  </conditionalFormatting>
  <conditionalFormatting sqref="B116:B120">
    <cfRule type="duplicateValues" dxfId="128" priority="34"/>
    <cfRule type="duplicateValues" dxfId="127" priority="35"/>
  </conditionalFormatting>
  <conditionalFormatting sqref="B121:B123">
    <cfRule type="duplicateValues" dxfId="126" priority="32"/>
    <cfRule type="duplicateValues" dxfId="125" priority="33"/>
  </conditionalFormatting>
  <conditionalFormatting sqref="B124:B132">
    <cfRule type="duplicateValues" dxfId="124" priority="30"/>
    <cfRule type="duplicateValues" dxfId="123" priority="31"/>
  </conditionalFormatting>
  <conditionalFormatting sqref="B133">
    <cfRule type="duplicateValues" dxfId="122" priority="28"/>
    <cfRule type="duplicateValues" dxfId="121" priority="29"/>
  </conditionalFormatting>
  <conditionalFormatting sqref="B134:B140">
    <cfRule type="duplicateValues" dxfId="120" priority="26"/>
    <cfRule type="duplicateValues" dxfId="119" priority="27"/>
  </conditionalFormatting>
  <conditionalFormatting sqref="B141:B146">
    <cfRule type="duplicateValues" dxfId="118" priority="24"/>
    <cfRule type="duplicateValues" dxfId="117" priority="25"/>
  </conditionalFormatting>
  <conditionalFormatting sqref="E147">
    <cfRule type="duplicateValues" dxfId="116" priority="23"/>
  </conditionalFormatting>
  <conditionalFormatting sqref="B147">
    <cfRule type="duplicateValues" dxfId="115" priority="21"/>
    <cfRule type="duplicateValues" dxfId="114" priority="22"/>
  </conditionalFormatting>
  <conditionalFormatting sqref="B148:B152">
    <cfRule type="duplicateValues" dxfId="113" priority="19"/>
    <cfRule type="duplicateValues" dxfId="112" priority="20"/>
  </conditionalFormatting>
  <conditionalFormatting sqref="E148">
    <cfRule type="duplicateValues" dxfId="111" priority="18"/>
  </conditionalFormatting>
  <conditionalFormatting sqref="E149">
    <cfRule type="duplicateValues" dxfId="110" priority="16"/>
  </conditionalFormatting>
  <conditionalFormatting sqref="E150:E152">
    <cfRule type="duplicateValues" dxfId="109" priority="15"/>
  </conditionalFormatting>
  <conditionalFormatting sqref="E187:E1048576 E1:E155">
    <cfRule type="duplicateValues" dxfId="108" priority="14"/>
  </conditionalFormatting>
  <conditionalFormatting sqref="B153:B155">
    <cfRule type="duplicateValues" dxfId="107" priority="12"/>
    <cfRule type="duplicateValues" dxfId="106" priority="13"/>
  </conditionalFormatting>
  <conditionalFormatting sqref="E153:E155">
    <cfRule type="duplicateValues" dxfId="105" priority="11"/>
  </conditionalFormatting>
  <conditionalFormatting sqref="E156:E178">
    <cfRule type="duplicateValues" dxfId="104" priority="10"/>
  </conditionalFormatting>
  <conditionalFormatting sqref="E156:E178">
    <cfRule type="duplicateValues" dxfId="103" priority="9"/>
  </conditionalFormatting>
  <conditionalFormatting sqref="B156:B178">
    <cfRule type="duplicateValues" dxfId="102" priority="7"/>
    <cfRule type="duplicateValues" dxfId="101" priority="8"/>
  </conditionalFormatting>
  <conditionalFormatting sqref="E156:E178">
    <cfRule type="duplicateValues" dxfId="100" priority="6"/>
  </conditionalFormatting>
  <conditionalFormatting sqref="E179:E186">
    <cfRule type="duplicateValues" dxfId="2" priority="119348"/>
  </conditionalFormatting>
  <conditionalFormatting sqref="B179:B186">
    <cfRule type="duplicateValues" dxfId="1" priority="119350"/>
    <cfRule type="duplicateValues" dxfId="0" priority="119351"/>
  </conditionalFormatting>
  <hyperlinks>
    <hyperlink ref="O24" r:id="rId7" display="javascript:showDetailWithPersid(%22cnt:4469676F6E7A616C657A000000000000%22)"/>
    <hyperlink ref="O25" r:id="rId8" display="javascript:showDetailWithPersid(%22cnt:4469676F6E7A616C657A000000000000%22)"/>
    <hyperlink ref="O26" r:id="rId9" display="javascript:showDetailWithPersid(%22cnt:4469676F6E7A616C657A000000000000%22)"/>
    <hyperlink ref="O61" r:id="rId10" display="javascript:showDetailWithPersid(%22cnt:5347696C000000000000000000000000%22)"/>
    <hyperlink ref="D61" r:id="rId11" display="javascript:showDetailWithPersid(%22cnt:207305F90D706C4AAB780F8DF8536194%22)"/>
    <hyperlink ref="O27" r:id="rId12" display="javascript:showDetailWithPersid(%22cnt:4469676F6E7A616C657A000000000000%22)"/>
  </hyperlinks>
  <pageMargins left="0.7" right="0.7" top="0.75" bottom="0.75" header="0.3" footer="0.3"/>
  <pageSetup scale="60" orientation="landscape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2" t="s">
        <v>0</v>
      </c>
      <c r="B1" s="19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4" t="s">
        <v>8</v>
      </c>
      <c r="B9" s="19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6" t="s">
        <v>9</v>
      </c>
      <c r="B14" s="19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6"/>
  <sheetViews>
    <sheetView topLeftCell="A67" zoomScaleNormal="100" workbookViewId="0">
      <selection activeCell="G78" sqref="G78"/>
    </sheetView>
  </sheetViews>
  <sheetFormatPr baseColWidth="10" defaultColWidth="23.42578125" defaultRowHeight="15" x14ac:dyDescent="0.25"/>
  <cols>
    <col min="1" max="1" width="27.42578125" style="149" customWidth="1"/>
    <col min="2" max="2" width="17.28515625" style="149" bestFit="1" customWidth="1"/>
    <col min="3" max="3" width="52.28515625" style="149" customWidth="1"/>
    <col min="4" max="4" width="35.7109375" style="149" bestFit="1" customWidth="1"/>
    <col min="5" max="5" width="13.85546875" style="149" customWidth="1"/>
    <col min="6" max="16384" width="23.42578125" style="149"/>
  </cols>
  <sheetData>
    <row r="1" spans="1:6" ht="22.5" x14ac:dyDescent="0.25">
      <c r="A1" s="168" t="s">
        <v>2158</v>
      </c>
      <c r="B1" s="169"/>
      <c r="C1" s="169"/>
      <c r="D1" s="169"/>
      <c r="E1" s="170"/>
    </row>
    <row r="2" spans="1:6" ht="25.5" x14ac:dyDescent="0.25">
      <c r="A2" s="171" t="s">
        <v>2470</v>
      </c>
      <c r="B2" s="172"/>
      <c r="C2" s="172"/>
      <c r="D2" s="172"/>
      <c r="E2" s="173"/>
    </row>
    <row r="3" spans="1:6" ht="18" x14ac:dyDescent="0.25">
      <c r="B3" s="116"/>
      <c r="C3" s="116"/>
      <c r="D3" s="116"/>
      <c r="E3" s="129"/>
    </row>
    <row r="4" spans="1:6" ht="18.75" thickBot="1" x14ac:dyDescent="0.3">
      <c r="A4" s="126" t="s">
        <v>2423</v>
      </c>
      <c r="B4" s="128">
        <v>44292.25</v>
      </c>
      <c r="C4" s="116"/>
      <c r="D4" s="116"/>
      <c r="E4" s="130"/>
    </row>
    <row r="5" spans="1:6" ht="18.75" thickBot="1" x14ac:dyDescent="0.3">
      <c r="A5" s="126" t="s">
        <v>2424</v>
      </c>
      <c r="B5" s="128">
        <v>44292.708333333336</v>
      </c>
      <c r="C5" s="127"/>
      <c r="D5" s="116"/>
      <c r="E5" s="130"/>
    </row>
    <row r="6" spans="1:6" ht="18" x14ac:dyDescent="0.25">
      <c r="B6" s="116"/>
      <c r="C6" s="116"/>
      <c r="D6" s="116"/>
      <c r="E6" s="132"/>
    </row>
    <row r="7" spans="1:6" ht="18" x14ac:dyDescent="0.25">
      <c r="A7" s="174" t="s">
        <v>2425</v>
      </c>
      <c r="B7" s="175"/>
      <c r="C7" s="175"/>
      <c r="D7" s="175"/>
      <c r="E7" s="176"/>
    </row>
    <row r="8" spans="1:6" ht="18" x14ac:dyDescent="0.25">
      <c r="A8" s="117" t="s">
        <v>15</v>
      </c>
      <c r="B8" s="117" t="s">
        <v>2426</v>
      </c>
      <c r="C8" s="117" t="s">
        <v>46</v>
      </c>
      <c r="D8" s="131" t="s">
        <v>2429</v>
      </c>
      <c r="E8" s="131" t="s">
        <v>2427</v>
      </c>
    </row>
    <row r="9" spans="1:6" ht="18" x14ac:dyDescent="0.25">
      <c r="A9" s="151" t="str">
        <f>VLOOKUP(B9,'[1]LISTADO ATM'!$A$2:$C$821,3,0)</f>
        <v>ESTE</v>
      </c>
      <c r="B9" s="151">
        <v>114</v>
      </c>
      <c r="C9" s="145" t="str">
        <f>VLOOKUP(B9,'[1]LISTADO ATM'!$A$2:$B$821,2,0)</f>
        <v xml:space="preserve">ATM Oficina Hato Mayor </v>
      </c>
      <c r="D9" s="136" t="s">
        <v>2520</v>
      </c>
      <c r="E9" s="141">
        <v>335842662</v>
      </c>
    </row>
    <row r="10" spans="1:6" ht="18" x14ac:dyDescent="0.25">
      <c r="A10" s="151" t="str">
        <f>VLOOKUP(B10,'[1]LISTADO ATM'!$A$2:$C$821,3,0)</f>
        <v>DISTRITO NACIONAL</v>
      </c>
      <c r="B10" s="151">
        <v>2</v>
      </c>
      <c r="C10" s="145" t="str">
        <f>VLOOKUP(B10,'[1]LISTADO ATM'!$A$2:$B$821,2,0)</f>
        <v>ATM Autoservicio Padre Castellano</v>
      </c>
      <c r="D10" s="136" t="s">
        <v>2520</v>
      </c>
      <c r="E10" s="141">
        <v>335842376</v>
      </c>
      <c r="F10" s="149" t="s">
        <v>2587</v>
      </c>
    </row>
    <row r="11" spans="1:6" ht="18" x14ac:dyDescent="0.25">
      <c r="A11" s="151" t="str">
        <f>VLOOKUP(B11,'[1]LISTADO ATM'!$A$2:$C$821,3,0)</f>
        <v>SUR</v>
      </c>
      <c r="B11" s="151">
        <v>44</v>
      </c>
      <c r="C11" s="145" t="str">
        <f>VLOOKUP(B11,'[1]LISTADO ATM'!$A$2:$B$821,2,0)</f>
        <v xml:space="preserve">ATM Oficina Pedernales </v>
      </c>
      <c r="D11" s="136" t="s">
        <v>2520</v>
      </c>
      <c r="E11" s="141">
        <v>335842641</v>
      </c>
      <c r="F11" s="149" t="s">
        <v>2587</v>
      </c>
    </row>
    <row r="12" spans="1:6" ht="18" x14ac:dyDescent="0.25">
      <c r="A12" s="151" t="str">
        <f>VLOOKUP(B12,'[1]LISTADO ATM'!$A$2:$C$821,3,0)</f>
        <v>NORTE</v>
      </c>
      <c r="B12" s="151">
        <v>752</v>
      </c>
      <c r="C12" s="145" t="str">
        <f>VLOOKUP(B12,'[1]LISTADO ATM'!$A$2:$B$821,2,0)</f>
        <v xml:space="preserve">ATM UNP Las Carolinas (La Vega) </v>
      </c>
      <c r="D12" s="136" t="s">
        <v>2520</v>
      </c>
      <c r="E12" s="141">
        <v>335842655</v>
      </c>
      <c r="F12" s="149" t="s">
        <v>2587</v>
      </c>
    </row>
    <row r="13" spans="1:6" ht="18" x14ac:dyDescent="0.25">
      <c r="A13" s="151" t="str">
        <f>VLOOKUP(B13,'[1]LISTADO ATM'!$A$2:$C$821,3,0)</f>
        <v>ESTE</v>
      </c>
      <c r="B13" s="151">
        <v>111</v>
      </c>
      <c r="C13" s="145" t="str">
        <f>VLOOKUP(B13,'[1]LISTADO ATM'!$A$2:$B$821,2,0)</f>
        <v xml:space="preserve">ATM Oficina San Pedro </v>
      </c>
      <c r="D13" s="136" t="s">
        <v>2520</v>
      </c>
      <c r="E13" s="141">
        <v>335842671</v>
      </c>
      <c r="F13" s="149" t="s">
        <v>2587</v>
      </c>
    </row>
    <row r="14" spans="1:6" ht="18" x14ac:dyDescent="0.25">
      <c r="A14" s="151" t="str">
        <f>VLOOKUP(B14,'[1]LISTADO ATM'!$A$2:$C$821,3,0)</f>
        <v>NORTE</v>
      </c>
      <c r="B14" s="151">
        <v>411</v>
      </c>
      <c r="C14" s="145" t="str">
        <f>VLOOKUP(B14,'[1]LISTADO ATM'!$A$2:$B$821,2,0)</f>
        <v xml:space="preserve">ATM UNP Piedra Blanca </v>
      </c>
      <c r="D14" s="136" t="s">
        <v>2520</v>
      </c>
      <c r="E14" s="141">
        <v>335842719</v>
      </c>
      <c r="F14" s="149" t="s">
        <v>2587</v>
      </c>
    </row>
    <row r="15" spans="1:6" ht="18" x14ac:dyDescent="0.25">
      <c r="A15" s="151" t="str">
        <f>VLOOKUP(B15,'[1]LISTADO ATM'!$A$2:$C$821,3,0)</f>
        <v>SUR</v>
      </c>
      <c r="B15" s="151">
        <v>182</v>
      </c>
      <c r="C15" s="145" t="str">
        <f>VLOOKUP(B15,'[1]LISTADO ATM'!$A$2:$B$821,2,0)</f>
        <v xml:space="preserve">ATM Barahona Comb </v>
      </c>
      <c r="D15" s="136" t="s">
        <v>2520</v>
      </c>
      <c r="E15" s="141">
        <v>335842600</v>
      </c>
      <c r="F15" s="149" t="s">
        <v>2587</v>
      </c>
    </row>
    <row r="16" spans="1:6" ht="18" x14ac:dyDescent="0.25">
      <c r="A16" s="151" t="str">
        <f>VLOOKUP(B16,'[1]LISTADO ATM'!$A$2:$C$821,3,0)</f>
        <v>SUR</v>
      </c>
      <c r="B16" s="151">
        <v>783</v>
      </c>
      <c r="C16" s="145" t="str">
        <f>VLOOKUP(B16,'[1]LISTADO ATM'!$A$2:$B$821,2,0)</f>
        <v xml:space="preserve">ATM Autobanco Alfa y Omega (Barahona) </v>
      </c>
      <c r="D16" s="136" t="s">
        <v>2520</v>
      </c>
      <c r="E16" s="141">
        <v>335841981</v>
      </c>
    </row>
    <row r="17" spans="1:6" ht="18" x14ac:dyDescent="0.25">
      <c r="A17" s="151" t="str">
        <f>VLOOKUP(B17,'[1]LISTADO ATM'!$A$2:$C$821,3,0)</f>
        <v>NORTE</v>
      </c>
      <c r="B17" s="151">
        <v>282</v>
      </c>
      <c r="C17" s="145" t="str">
        <f>VLOOKUP(B17,'[1]LISTADO ATM'!$A$2:$B$821,2,0)</f>
        <v xml:space="preserve">ATM Autobanco Nibaje </v>
      </c>
      <c r="D17" s="136" t="s">
        <v>2520</v>
      </c>
      <c r="E17" s="141">
        <v>335842673</v>
      </c>
      <c r="F17" s="149" t="s">
        <v>2587</v>
      </c>
    </row>
    <row r="18" spans="1:6" ht="18" x14ac:dyDescent="0.25">
      <c r="A18" s="151" t="str">
        <f>VLOOKUP(B18,'[1]LISTADO ATM'!$A$2:$C$821,3,0)</f>
        <v>DISTRITO NACIONAL</v>
      </c>
      <c r="B18" s="151">
        <v>264</v>
      </c>
      <c r="C18" s="145" t="str">
        <f>VLOOKUP(B18,'[1]LISTADO ATM'!$A$2:$B$821,2,0)</f>
        <v xml:space="preserve">ATM S/M Nacional Independencia </v>
      </c>
      <c r="D18" s="136" t="s">
        <v>2520</v>
      </c>
      <c r="E18" s="141">
        <v>335842048</v>
      </c>
    </row>
    <row r="19" spans="1:6" ht="18" x14ac:dyDescent="0.25">
      <c r="A19" s="151" t="str">
        <f>VLOOKUP(B19,'[1]LISTADO ATM'!$A$2:$C$821,3,0)</f>
        <v>DISTRITO NACIONAL</v>
      </c>
      <c r="B19" s="151">
        <v>54</v>
      </c>
      <c r="C19" s="145" t="str">
        <f>VLOOKUP(B19,'[1]LISTADO ATM'!$A$2:$B$821,2,0)</f>
        <v xml:space="preserve">ATM Autoservicio Galería 360 </v>
      </c>
      <c r="D19" s="136" t="s">
        <v>2520</v>
      </c>
      <c r="E19" s="141">
        <v>335843111</v>
      </c>
    </row>
    <row r="20" spans="1:6" ht="18" x14ac:dyDescent="0.25">
      <c r="A20" s="151" t="str">
        <f>VLOOKUP(B20,'[1]LISTADO ATM'!$A$2:$C$821,3,0)</f>
        <v>NORTE</v>
      </c>
      <c r="B20" s="151">
        <v>22</v>
      </c>
      <c r="C20" s="145" t="str">
        <f>VLOOKUP(B20,'[1]LISTADO ATM'!$A$2:$B$821,2,0)</f>
        <v>ATM S/M Olimpico (Santiago)</v>
      </c>
      <c r="D20" s="136" t="s">
        <v>2520</v>
      </c>
      <c r="E20" s="141">
        <v>335843005</v>
      </c>
    </row>
    <row r="21" spans="1:6" ht="18" x14ac:dyDescent="0.25">
      <c r="A21" s="151" t="str">
        <f>VLOOKUP(B21,'[1]LISTADO ATM'!$A$2:$C$821,3,0)</f>
        <v>DISTRITO NACIONAL</v>
      </c>
      <c r="B21" s="151">
        <v>347</v>
      </c>
      <c r="C21" s="145" t="str">
        <f>VLOOKUP(B21,'[1]LISTADO ATM'!$A$2:$B$821,2,0)</f>
        <v>ATM Patio de Colombia</v>
      </c>
      <c r="D21" s="136" t="s">
        <v>2520</v>
      </c>
      <c r="E21" s="141">
        <v>335842740</v>
      </c>
      <c r="F21" s="149" t="s">
        <v>2587</v>
      </c>
    </row>
    <row r="22" spans="1:6" ht="18" x14ac:dyDescent="0.25">
      <c r="A22" s="151" t="str">
        <f>VLOOKUP(B22,'[1]LISTADO ATM'!$A$2:$C$821,3,0)</f>
        <v>DISTRITO NACIONAL</v>
      </c>
      <c r="B22" s="151">
        <v>514</v>
      </c>
      <c r="C22" s="145" t="str">
        <f>VLOOKUP(B22,'[1]LISTADO ATM'!$A$2:$B$821,2,0)</f>
        <v>ATM Autoservicio Charles de Gaulle</v>
      </c>
      <c r="D22" s="136" t="s">
        <v>2520</v>
      </c>
      <c r="E22" s="141">
        <v>335842737</v>
      </c>
      <c r="F22" s="149" t="s">
        <v>2587</v>
      </c>
    </row>
    <row r="23" spans="1:6" ht="18" x14ac:dyDescent="0.25">
      <c r="A23" s="151" t="str">
        <f>VLOOKUP(B23,'[1]LISTADO ATM'!$A$2:$C$821,3,0)</f>
        <v>DISTRITO NACIONAL</v>
      </c>
      <c r="B23" s="151">
        <v>387</v>
      </c>
      <c r="C23" s="145" t="str">
        <f>VLOOKUP(B23,'[1]LISTADO ATM'!$A$2:$B$821,2,0)</f>
        <v xml:space="preserve">ATM S/M La Cadena San Vicente de Paul </v>
      </c>
      <c r="D23" s="136" t="s">
        <v>2520</v>
      </c>
      <c r="E23" s="141">
        <v>335842590</v>
      </c>
    </row>
    <row r="24" spans="1:6" ht="18" x14ac:dyDescent="0.25">
      <c r="A24" s="151" t="str">
        <f>VLOOKUP(B24,'[1]LISTADO ATM'!$A$2:$C$821,3,0)</f>
        <v>NORTE</v>
      </c>
      <c r="B24" s="151">
        <v>965</v>
      </c>
      <c r="C24" s="145" t="str">
        <f>VLOOKUP(B24,'[1]LISTADO ATM'!$A$2:$B$821,2,0)</f>
        <v xml:space="preserve">ATM S/M La Fuente FUN (Santiago) </v>
      </c>
      <c r="D24" s="136" t="s">
        <v>2520</v>
      </c>
      <c r="E24" s="141">
        <v>335842552</v>
      </c>
      <c r="F24" s="149" t="s">
        <v>2587</v>
      </c>
    </row>
    <row r="25" spans="1:6" ht="18" x14ac:dyDescent="0.25">
      <c r="A25" s="151" t="str">
        <f>VLOOKUP(B25,'[1]LISTADO ATM'!$A$2:$C$821,3,0)</f>
        <v>DISTRITO NACIONAL</v>
      </c>
      <c r="B25" s="151">
        <v>26</v>
      </c>
      <c r="C25" s="145" t="str">
        <f>VLOOKUP(B25,'[1]LISTADO ATM'!$A$2:$B$821,2,0)</f>
        <v>ATM S/M Jumbo San Isidro</v>
      </c>
      <c r="D25" s="136" t="s">
        <v>2520</v>
      </c>
      <c r="E25" s="139">
        <v>335840894</v>
      </c>
    </row>
    <row r="26" spans="1:6" ht="18" x14ac:dyDescent="0.25">
      <c r="A26" s="151" t="str">
        <f>VLOOKUP(B26,'[1]LISTADO ATM'!$A$2:$C$821,3,0)</f>
        <v>DISTRITO NACIONAL</v>
      </c>
      <c r="B26" s="151">
        <v>539</v>
      </c>
      <c r="C26" s="145" t="str">
        <f>VLOOKUP(B26,'[1]LISTADO ATM'!$A$2:$B$821,2,0)</f>
        <v>ATM S/M La Cadena Los Proceres</v>
      </c>
      <c r="D26" s="136" t="s">
        <v>2520</v>
      </c>
      <c r="E26" s="141">
        <v>335840348</v>
      </c>
    </row>
    <row r="27" spans="1:6" ht="18" x14ac:dyDescent="0.25">
      <c r="A27" s="151" t="str">
        <f>VLOOKUP(B27,'[1]LISTADO ATM'!$A$2:$C$821,3,0)</f>
        <v>SUR</v>
      </c>
      <c r="B27" s="151">
        <v>962</v>
      </c>
      <c r="C27" s="145" t="str">
        <f>VLOOKUP(B27,'[1]LISTADO ATM'!$A$2:$B$821,2,0)</f>
        <v xml:space="preserve">ATM Oficina Villa Ofelia II (San Juan) </v>
      </c>
      <c r="D27" s="136" t="s">
        <v>2520</v>
      </c>
      <c r="E27" s="141">
        <v>335843311</v>
      </c>
      <c r="F27" s="149" t="s">
        <v>2587</v>
      </c>
    </row>
    <row r="28" spans="1:6" ht="18" x14ac:dyDescent="0.25">
      <c r="A28" s="151" t="str">
        <f>VLOOKUP(B28,'[1]LISTADO ATM'!$A$2:$C$821,3,0)</f>
        <v>NORTE</v>
      </c>
      <c r="B28" s="151">
        <v>638</v>
      </c>
      <c r="C28" s="145" t="str">
        <f>VLOOKUP(B28,'[1]LISTADO ATM'!$A$2:$B$821,2,0)</f>
        <v xml:space="preserve">ATM S/M Yoma </v>
      </c>
      <c r="D28" s="136" t="s">
        <v>2520</v>
      </c>
      <c r="E28" s="141">
        <v>335841773</v>
      </c>
      <c r="F28" s="149" t="s">
        <v>2587</v>
      </c>
    </row>
    <row r="29" spans="1:6" ht="18" x14ac:dyDescent="0.25">
      <c r="A29" s="151" t="str">
        <f>VLOOKUP(B29,'[1]LISTADO ATM'!$A$2:$C$821,3,0)</f>
        <v>NORTE</v>
      </c>
      <c r="B29" s="151">
        <v>198</v>
      </c>
      <c r="C29" s="145" t="str">
        <f>VLOOKUP(B29,'[1]LISTADO ATM'!$A$2:$B$821,2,0)</f>
        <v xml:space="preserve">ATM Almacenes El Encanto  (Santiago) </v>
      </c>
      <c r="D29" s="136" t="s">
        <v>2520</v>
      </c>
      <c r="E29" s="141">
        <v>335843330</v>
      </c>
    </row>
    <row r="30" spans="1:6" ht="18" x14ac:dyDescent="0.25">
      <c r="A30" s="151" t="str">
        <f>VLOOKUP(B30,'[1]LISTADO ATM'!$A$2:$C$821,3,0)</f>
        <v>SUR</v>
      </c>
      <c r="B30" s="151">
        <v>45</v>
      </c>
      <c r="C30" s="145" t="str">
        <f>VLOOKUP(B30,'[1]LISTADO ATM'!$A$2:$B$821,2,0)</f>
        <v xml:space="preserve">ATM Oficina Tamayo </v>
      </c>
      <c r="D30" s="136" t="s">
        <v>2520</v>
      </c>
      <c r="E30" s="141">
        <v>335842860</v>
      </c>
    </row>
    <row r="31" spans="1:6" ht="18" x14ac:dyDescent="0.25">
      <c r="A31" s="151" t="str">
        <f>VLOOKUP(B31,'[1]LISTADO ATM'!$A$2:$C$821,3,0)</f>
        <v>NORTE</v>
      </c>
      <c r="B31" s="151">
        <v>645</v>
      </c>
      <c r="C31" s="145" t="str">
        <f>VLOOKUP(B31,'[1]LISTADO ATM'!$A$2:$B$821,2,0)</f>
        <v xml:space="preserve">ATM UNP Cabrera </v>
      </c>
      <c r="D31" s="136" t="s">
        <v>2520</v>
      </c>
      <c r="E31" s="141">
        <v>335842663</v>
      </c>
      <c r="F31" s="149" t="s">
        <v>2587</v>
      </c>
    </row>
    <row r="32" spans="1:6" ht="18" x14ac:dyDescent="0.25">
      <c r="A32" s="151" t="str">
        <f>VLOOKUP(B32,'[1]LISTADO ATM'!$A$2:$C$821,3,0)</f>
        <v>ESTE</v>
      </c>
      <c r="B32" s="151">
        <v>742</v>
      </c>
      <c r="C32" s="145" t="str">
        <f>VLOOKUP(B32,'[1]LISTADO ATM'!$A$2:$B$821,2,0)</f>
        <v xml:space="preserve">ATM Oficina Plaza del Rey (La Romana) </v>
      </c>
      <c r="D32" s="136" t="s">
        <v>2520</v>
      </c>
      <c r="E32" s="141">
        <v>335842196</v>
      </c>
    </row>
    <row r="33" spans="1:6" ht="18" x14ac:dyDescent="0.25">
      <c r="A33" s="151" t="str">
        <f>VLOOKUP(B33,'[1]LISTADO ATM'!$A$2:$C$821,3,0)</f>
        <v>NORTE</v>
      </c>
      <c r="B33" s="151">
        <v>119</v>
      </c>
      <c r="C33" s="145" t="str">
        <f>VLOOKUP(B33,'[1]LISTADO ATM'!$A$2:$B$821,2,0)</f>
        <v>ATM Oficina La Barranquita</v>
      </c>
      <c r="D33" s="136" t="s">
        <v>2520</v>
      </c>
      <c r="E33" s="141">
        <v>335841971</v>
      </c>
      <c r="F33" s="149" t="s">
        <v>2587</v>
      </c>
    </row>
    <row r="34" spans="1:6" ht="18" x14ac:dyDescent="0.25">
      <c r="A34" s="151" t="str">
        <f>VLOOKUP(B34,'[1]LISTADO ATM'!$A$2:$C$821,3,0)</f>
        <v>NORTE</v>
      </c>
      <c r="B34" s="151">
        <v>380</v>
      </c>
      <c r="C34" s="145" t="str">
        <f>VLOOKUP(B34,'[1]LISTADO ATM'!$A$2:$B$821,2,0)</f>
        <v xml:space="preserve">ATM Oficina Navarrete </v>
      </c>
      <c r="D34" s="136" t="s">
        <v>2520</v>
      </c>
      <c r="E34" s="141">
        <v>335842990</v>
      </c>
      <c r="F34" s="149" t="s">
        <v>2587</v>
      </c>
    </row>
    <row r="35" spans="1:6" ht="18" x14ac:dyDescent="0.25">
      <c r="A35" s="151" t="str">
        <f>VLOOKUP(B35,'[1]LISTADO ATM'!$A$2:$C$821,3,0)</f>
        <v>DISTRITO NACIONAL</v>
      </c>
      <c r="B35" s="151">
        <v>438</v>
      </c>
      <c r="C35" s="145" t="str">
        <f>VLOOKUP(B35,'[1]LISTADO ATM'!$A$2:$B$821,2,0)</f>
        <v xml:space="preserve">ATM Autobanco Torre IV </v>
      </c>
      <c r="D35" s="136" t="s">
        <v>2520</v>
      </c>
      <c r="E35" s="141">
        <v>335842423</v>
      </c>
    </row>
    <row r="36" spans="1:6" ht="18" x14ac:dyDescent="0.25">
      <c r="A36" s="151" t="str">
        <f>VLOOKUP(B36,'[1]LISTADO ATM'!$A$2:$C$821,3,0)</f>
        <v>DISTRITO NACIONAL</v>
      </c>
      <c r="B36" s="151">
        <v>446</v>
      </c>
      <c r="C36" s="145" t="str">
        <f>VLOOKUP(B36,'[1]LISTADO ATM'!$A$2:$B$821,2,0)</f>
        <v>ATM Hipodromo V Centenario</v>
      </c>
      <c r="D36" s="136" t="s">
        <v>2520</v>
      </c>
      <c r="E36" s="141">
        <v>335842033</v>
      </c>
    </row>
    <row r="37" spans="1:6" ht="18" x14ac:dyDescent="0.25">
      <c r="A37" s="151" t="str">
        <f>VLOOKUP(B37,'[1]LISTADO ATM'!$A$2:$C$821,3,0)</f>
        <v>DISTRITO NACIONAL</v>
      </c>
      <c r="B37" s="151">
        <v>486</v>
      </c>
      <c r="C37" s="145" t="str">
        <f>VLOOKUP(B37,'[1]LISTADO ATM'!$A$2:$B$821,2,0)</f>
        <v xml:space="preserve">ATM Olé La Caleta </v>
      </c>
      <c r="D37" s="136" t="s">
        <v>2520</v>
      </c>
      <c r="E37" s="141">
        <v>335842000</v>
      </c>
    </row>
    <row r="38" spans="1:6" ht="18" x14ac:dyDescent="0.25">
      <c r="A38" s="151" t="str">
        <f>VLOOKUP(B38,'[1]LISTADO ATM'!$A$2:$C$821,3,0)</f>
        <v>DISTRITO NACIONAL</v>
      </c>
      <c r="B38" s="151">
        <v>717</v>
      </c>
      <c r="C38" s="145" t="str">
        <f>VLOOKUP(B38,'[1]LISTADO ATM'!$A$2:$B$821,2,0)</f>
        <v xml:space="preserve">ATM Oficina Los Alcarrizos </v>
      </c>
      <c r="D38" s="136" t="s">
        <v>2520</v>
      </c>
      <c r="E38" s="141">
        <v>335843361</v>
      </c>
    </row>
    <row r="39" spans="1:6" ht="18" x14ac:dyDescent="0.25">
      <c r="A39" s="151" t="str">
        <f>VLOOKUP(B39,'[1]LISTADO ATM'!$A$2:$C$821,3,0)</f>
        <v>DISTRITO NACIONAL</v>
      </c>
      <c r="B39" s="151">
        <v>239</v>
      </c>
      <c r="C39" s="145" t="str">
        <f>VLOOKUP(B39,'[1]LISTADO ATM'!$A$2:$B$821,2,0)</f>
        <v xml:space="preserve">ATM Autobanco Charles de Gaulle </v>
      </c>
      <c r="D39" s="136" t="s">
        <v>2520</v>
      </c>
      <c r="E39" s="141">
        <v>335841843</v>
      </c>
    </row>
    <row r="40" spans="1:6" ht="18" x14ac:dyDescent="0.25">
      <c r="A40" s="151" t="str">
        <f>VLOOKUP(B40,'[1]LISTADO ATM'!$A$2:$C$821,3,0)</f>
        <v>SUR</v>
      </c>
      <c r="B40" s="151">
        <v>766</v>
      </c>
      <c r="C40" s="145" t="str">
        <f>VLOOKUP(B40,'[1]LISTADO ATM'!$A$2:$B$821,2,0)</f>
        <v xml:space="preserve">ATM Oficina Azua II </v>
      </c>
      <c r="D40" s="136" t="s">
        <v>2520</v>
      </c>
      <c r="E40" s="141">
        <v>335842674</v>
      </c>
      <c r="F40" s="149" t="s">
        <v>2587</v>
      </c>
    </row>
    <row r="41" spans="1:6" ht="18" x14ac:dyDescent="0.25">
      <c r="A41" s="151" t="str">
        <f>VLOOKUP(B41,'[1]LISTADO ATM'!$A$2:$C$821,3,0)</f>
        <v>DISTRITO NACIONAL</v>
      </c>
      <c r="B41" s="151">
        <v>577</v>
      </c>
      <c r="C41" s="145" t="str">
        <f>VLOOKUP(B41,'[1]LISTADO ATM'!$A$2:$B$821,2,0)</f>
        <v xml:space="preserve">ATM Olé Ave. Duarte </v>
      </c>
      <c r="D41" s="136" t="s">
        <v>2520</v>
      </c>
      <c r="E41" s="141">
        <v>335840916</v>
      </c>
    </row>
    <row r="42" spans="1:6" ht="18" x14ac:dyDescent="0.25">
      <c r="A42" s="151" t="e">
        <f>VLOOKUP(B42,'[1]LISTADO ATM'!$A$2:$C$821,3,0)</f>
        <v>#N/A</v>
      </c>
      <c r="B42" s="151"/>
      <c r="C42" s="145" t="e">
        <f>VLOOKUP(B42,'[1]LISTADO ATM'!$A$2:$B$821,2,0)</f>
        <v>#N/A</v>
      </c>
      <c r="D42" s="136" t="s">
        <v>2520</v>
      </c>
      <c r="E42" s="141"/>
    </row>
    <row r="43" spans="1:6" ht="18" x14ac:dyDescent="0.25">
      <c r="A43" s="151" t="e">
        <f>VLOOKUP(B43,'[1]LISTADO ATM'!$A$2:$C$821,3,0)</f>
        <v>#N/A</v>
      </c>
      <c r="B43" s="151"/>
      <c r="C43" s="145" t="e">
        <f>VLOOKUP(B43,'[1]LISTADO ATM'!$A$2:$B$821,2,0)</f>
        <v>#N/A</v>
      </c>
      <c r="D43" s="136" t="s">
        <v>2520</v>
      </c>
      <c r="E43" s="141"/>
    </row>
    <row r="44" spans="1:6" ht="18" x14ac:dyDescent="0.25">
      <c r="A44" s="151" t="e">
        <f>VLOOKUP(B44,'[1]LISTADO ATM'!$A$2:$C$821,3,0)</f>
        <v>#N/A</v>
      </c>
      <c r="B44" s="151"/>
      <c r="C44" s="145" t="e">
        <f>VLOOKUP(B44,'[1]LISTADO ATM'!$A$2:$B$821,2,0)</f>
        <v>#N/A</v>
      </c>
      <c r="D44" s="136" t="s">
        <v>2520</v>
      </c>
      <c r="E44" s="141"/>
    </row>
    <row r="45" spans="1:6" ht="18" x14ac:dyDescent="0.25">
      <c r="A45" s="151" t="e">
        <f>VLOOKUP(B45,'[1]LISTADO ATM'!$A$2:$C$821,3,0)</f>
        <v>#N/A</v>
      </c>
      <c r="B45" s="151"/>
      <c r="C45" s="145" t="e">
        <f>VLOOKUP(B45,'[1]LISTADO ATM'!$A$2:$B$821,2,0)</f>
        <v>#N/A</v>
      </c>
      <c r="D45" s="136" t="s">
        <v>2520</v>
      </c>
      <c r="E45" s="141"/>
    </row>
    <row r="46" spans="1:6" ht="18" x14ac:dyDescent="0.25">
      <c r="A46" s="151" t="e">
        <f>VLOOKUP(B46,'[1]LISTADO ATM'!$A$2:$C$821,3,0)</f>
        <v>#N/A</v>
      </c>
      <c r="B46" s="151"/>
      <c r="C46" s="145" t="e">
        <f>VLOOKUP(B46,'[1]LISTADO ATM'!$A$2:$B$821,2,0)</f>
        <v>#N/A</v>
      </c>
      <c r="D46" s="136" t="s">
        <v>2520</v>
      </c>
      <c r="E46" s="141"/>
    </row>
    <row r="47" spans="1:6" ht="18" x14ac:dyDescent="0.25">
      <c r="A47" s="151" t="e">
        <f>VLOOKUP(B47,'[1]LISTADO ATM'!$A$2:$C$821,3,0)</f>
        <v>#N/A</v>
      </c>
      <c r="B47" s="151"/>
      <c r="C47" s="145" t="e">
        <f>VLOOKUP(B47,'[1]LISTADO ATM'!$A$2:$B$821,2,0)</f>
        <v>#N/A</v>
      </c>
      <c r="D47" s="136" t="s">
        <v>2520</v>
      </c>
      <c r="E47" s="141"/>
    </row>
    <row r="48" spans="1:6" ht="18" x14ac:dyDescent="0.25">
      <c r="A48" s="151" t="e">
        <f>VLOOKUP(B48,'[1]LISTADO ATM'!$A$2:$C$821,3,0)</f>
        <v>#N/A</v>
      </c>
      <c r="B48" s="151"/>
      <c r="C48" s="145" t="e">
        <f>VLOOKUP(B48,'[1]LISTADO ATM'!$A$2:$B$821,2,0)</f>
        <v>#N/A</v>
      </c>
      <c r="D48" s="136" t="s">
        <v>2520</v>
      </c>
      <c r="E48" s="141"/>
    </row>
    <row r="49" spans="1:6" ht="18" x14ac:dyDescent="0.25">
      <c r="A49" s="151" t="e">
        <f>VLOOKUP(B49,'[1]LISTADO ATM'!$A$2:$C$821,3,0)</f>
        <v>#N/A</v>
      </c>
      <c r="B49" s="151"/>
      <c r="C49" s="145" t="e">
        <f>VLOOKUP(B49,'[1]LISTADO ATM'!$A$2:$B$821,2,0)</f>
        <v>#N/A</v>
      </c>
      <c r="D49" s="136" t="s">
        <v>2520</v>
      </c>
      <c r="E49" s="141"/>
    </row>
    <row r="50" spans="1:6" ht="18.75" thickBot="1" x14ac:dyDescent="0.3">
      <c r="A50" s="120" t="s">
        <v>2496</v>
      </c>
      <c r="B50" s="124">
        <f>COUNT(B9:B49)</f>
        <v>33</v>
      </c>
      <c r="C50" s="162"/>
      <c r="D50" s="163"/>
      <c r="E50" s="164"/>
    </row>
    <row r="51" spans="1:6" x14ac:dyDescent="0.25">
      <c r="B51" s="122"/>
      <c r="E51" s="122"/>
    </row>
    <row r="52" spans="1:6" ht="18" x14ac:dyDescent="0.25">
      <c r="A52" s="174" t="s">
        <v>2497</v>
      </c>
      <c r="B52" s="175"/>
      <c r="C52" s="175"/>
      <c r="D52" s="175"/>
      <c r="E52" s="176"/>
    </row>
    <row r="53" spans="1:6" ht="18" x14ac:dyDescent="0.25">
      <c r="A53" s="117" t="s">
        <v>15</v>
      </c>
      <c r="B53" s="117" t="s">
        <v>2426</v>
      </c>
      <c r="C53" s="117" t="s">
        <v>46</v>
      </c>
      <c r="D53" s="131" t="s">
        <v>2429</v>
      </c>
      <c r="E53" s="131" t="s">
        <v>2427</v>
      </c>
    </row>
    <row r="54" spans="1:6" ht="18" x14ac:dyDescent="0.25">
      <c r="A54" s="151" t="str">
        <f>VLOOKUP(B54,'[1]LISTADO ATM'!$A$2:$C$821,3,0)</f>
        <v>NORTE</v>
      </c>
      <c r="B54" s="151">
        <v>92</v>
      </c>
      <c r="C54" s="145" t="str">
        <f>VLOOKUP(B54,'[1]LISTADO ATM'!$A$2:$B$821,2,0)</f>
        <v xml:space="preserve">ATM Oficina Salcedo </v>
      </c>
      <c r="D54" s="136" t="s">
        <v>2508</v>
      </c>
      <c r="E54" s="141">
        <v>335842535</v>
      </c>
      <c r="F54" s="149" t="s">
        <v>2587</v>
      </c>
    </row>
    <row r="55" spans="1:6" ht="18" x14ac:dyDescent="0.25">
      <c r="A55" s="151" t="str">
        <f>VLOOKUP(B55,'[1]LISTADO ATM'!$A$2:$C$821,3,0)</f>
        <v>ESTE</v>
      </c>
      <c r="B55" s="151">
        <v>385</v>
      </c>
      <c r="C55" s="145" t="str">
        <f>VLOOKUP(B55,'[1]LISTADO ATM'!$A$2:$B$821,2,0)</f>
        <v xml:space="preserve">ATM Plaza Verón I </v>
      </c>
      <c r="D55" s="136" t="s">
        <v>2508</v>
      </c>
      <c r="E55" s="135">
        <v>335842540</v>
      </c>
      <c r="F55" s="149" t="s">
        <v>2587</v>
      </c>
    </row>
    <row r="56" spans="1:6" ht="18" x14ac:dyDescent="0.25">
      <c r="A56" s="151" t="str">
        <f>VLOOKUP(B56,'[1]LISTADO ATM'!$A$2:$C$821,3,0)</f>
        <v>DISTRITO NACIONAL</v>
      </c>
      <c r="B56" s="151">
        <v>957</v>
      </c>
      <c r="C56" s="145" t="str">
        <f>VLOOKUP(B56,'[1]LISTADO ATM'!$A$2:$B$821,2,0)</f>
        <v xml:space="preserve">ATM Oficina Venezuela </v>
      </c>
      <c r="D56" s="136" t="s">
        <v>2508</v>
      </c>
      <c r="E56" s="141">
        <v>335842627</v>
      </c>
      <c r="F56" s="149" t="s">
        <v>2587</v>
      </c>
    </row>
    <row r="57" spans="1:6" ht="18" x14ac:dyDescent="0.25">
      <c r="A57" s="151" t="str">
        <f>VLOOKUP(B57,'[1]LISTADO ATM'!$A$2:$C$821,3,0)</f>
        <v>DISTRITO NACIONAL</v>
      </c>
      <c r="B57" s="151">
        <v>54</v>
      </c>
      <c r="C57" s="145" t="str">
        <f>VLOOKUP(B57,'[1]LISTADO ATM'!$A$2:$B$821,2,0)</f>
        <v xml:space="preserve">ATM Autoservicio Galería 360 </v>
      </c>
      <c r="D57" s="136" t="s">
        <v>2508</v>
      </c>
      <c r="E57" s="135">
        <v>335840604</v>
      </c>
    </row>
    <row r="58" spans="1:6" ht="18" x14ac:dyDescent="0.25">
      <c r="A58" s="151" t="str">
        <f>VLOOKUP(B58,'[1]LISTADO ATM'!$A$2:$C$821,3,0)</f>
        <v>SUR</v>
      </c>
      <c r="B58" s="151">
        <v>301</v>
      </c>
      <c r="C58" s="145" t="str">
        <f>VLOOKUP(B58,'[1]LISTADO ATM'!$A$2:$B$821,2,0)</f>
        <v xml:space="preserve">ATM UNP Alfa y Omega (Barahona) </v>
      </c>
      <c r="D58" s="136" t="s">
        <v>2508</v>
      </c>
      <c r="E58" s="135">
        <v>335842533</v>
      </c>
      <c r="F58" s="149" t="s">
        <v>2587</v>
      </c>
    </row>
    <row r="59" spans="1:6" ht="18" x14ac:dyDescent="0.25">
      <c r="A59" s="151" t="str">
        <f>VLOOKUP(B59,'[1]LISTADO ATM'!$A$2:$C$821,3,0)</f>
        <v>DISTRITO NACIONAL</v>
      </c>
      <c r="B59" s="151">
        <v>493</v>
      </c>
      <c r="C59" s="145" t="str">
        <f>VLOOKUP(B59,'[1]LISTADO ATM'!$A$2:$B$821,2,0)</f>
        <v xml:space="preserve">ATM Oficina Haina Occidental II </v>
      </c>
      <c r="D59" s="136" t="s">
        <v>2508</v>
      </c>
      <c r="E59" s="156">
        <v>335842646</v>
      </c>
      <c r="F59" s="149" t="s">
        <v>2587</v>
      </c>
    </row>
    <row r="60" spans="1:6" ht="18" x14ac:dyDescent="0.25">
      <c r="A60" s="151" t="str">
        <f>VLOOKUP(B60,'[1]LISTADO ATM'!$A$2:$C$821,3,0)</f>
        <v>ESTE</v>
      </c>
      <c r="B60" s="151">
        <v>158</v>
      </c>
      <c r="C60" s="145" t="str">
        <f>VLOOKUP(B60,'[1]LISTADO ATM'!$A$2:$B$821,2,0)</f>
        <v xml:space="preserve">ATM Oficina Romana Norte </v>
      </c>
      <c r="D60" s="136" t="s">
        <v>2508</v>
      </c>
      <c r="E60" s="141">
        <v>335840895</v>
      </c>
      <c r="F60" s="149" t="s">
        <v>2587</v>
      </c>
    </row>
    <row r="61" spans="1:6" ht="18" x14ac:dyDescent="0.25">
      <c r="A61" s="151" t="str">
        <f>VLOOKUP(B61,'[1]LISTADO ATM'!$A$2:$C$821,3,0)</f>
        <v>SUR</v>
      </c>
      <c r="B61" s="151">
        <v>880</v>
      </c>
      <c r="C61" s="145" t="str">
        <f>VLOOKUP(B61,'[1]LISTADO ATM'!$A$2:$B$821,2,0)</f>
        <v xml:space="preserve">ATM Autoservicio Barahona II </v>
      </c>
      <c r="D61" s="136" t="s">
        <v>2508</v>
      </c>
      <c r="E61" s="141">
        <v>335843501</v>
      </c>
    </row>
    <row r="62" spans="1:6" ht="18" x14ac:dyDescent="0.25">
      <c r="A62" s="151" t="str">
        <f>VLOOKUP(B62,'[1]LISTADO ATM'!$A$2:$C$821,3,0)</f>
        <v>NORTE</v>
      </c>
      <c r="B62" s="151">
        <v>304</v>
      </c>
      <c r="C62" s="145" t="str">
        <f>VLOOKUP(B62,'[1]LISTADO ATM'!$A$2:$B$821,2,0)</f>
        <v xml:space="preserve">ATM Multicentro La Sirena Estrella Sadhala </v>
      </c>
      <c r="D62" s="136" t="s">
        <v>2508</v>
      </c>
      <c r="E62" s="141">
        <v>335842665</v>
      </c>
      <c r="F62" s="149" t="s">
        <v>2587</v>
      </c>
    </row>
    <row r="63" spans="1:6" ht="18" x14ac:dyDescent="0.25">
      <c r="A63" s="151" t="str">
        <f>VLOOKUP(B63,'[1]LISTADO ATM'!$A$2:$C$821,3,0)</f>
        <v>NORTE</v>
      </c>
      <c r="B63" s="151">
        <v>291</v>
      </c>
      <c r="C63" s="145" t="str">
        <f>VLOOKUP(B63,'[1]LISTADO ATM'!$A$2:$B$821,2,0)</f>
        <v xml:space="preserve">ATM S/M Jumbo Las Colinas </v>
      </c>
      <c r="D63" s="136" t="s">
        <v>2508</v>
      </c>
      <c r="E63" s="141">
        <v>335842666</v>
      </c>
    </row>
    <row r="64" spans="1:6" ht="18" x14ac:dyDescent="0.25">
      <c r="A64" s="151" t="e">
        <f>VLOOKUP(B64,'[1]LISTADO ATM'!$A$2:$C$821,3,0)</f>
        <v>#N/A</v>
      </c>
      <c r="B64" s="151"/>
      <c r="C64" s="145" t="e">
        <f>VLOOKUP(B64,'[1]LISTADO ATM'!$A$2:$B$821,2,0)</f>
        <v>#N/A</v>
      </c>
      <c r="D64" s="136" t="s">
        <v>2508</v>
      </c>
      <c r="E64" s="156"/>
    </row>
    <row r="65" spans="1:6" ht="18.75" thickBot="1" x14ac:dyDescent="0.3">
      <c r="A65" s="120" t="s">
        <v>2496</v>
      </c>
      <c r="B65" s="124">
        <f>COUNT(B54:B64)</f>
        <v>10</v>
      </c>
      <c r="C65" s="162"/>
      <c r="D65" s="163"/>
      <c r="E65" s="164"/>
    </row>
    <row r="66" spans="1:6" ht="15.75" thickBot="1" x14ac:dyDescent="0.3">
      <c r="B66" s="122"/>
      <c r="E66" s="122"/>
    </row>
    <row r="67" spans="1:6" ht="18.75" thickBot="1" x14ac:dyDescent="0.3">
      <c r="A67" s="165" t="s">
        <v>2498</v>
      </c>
      <c r="B67" s="166"/>
      <c r="C67" s="166"/>
      <c r="D67" s="166"/>
      <c r="E67" s="167"/>
    </row>
    <row r="68" spans="1:6" ht="18" x14ac:dyDescent="0.25">
      <c r="A68" s="117" t="s">
        <v>15</v>
      </c>
      <c r="B68" s="118" t="s">
        <v>2426</v>
      </c>
      <c r="C68" s="118" t="s">
        <v>46</v>
      </c>
      <c r="D68" s="118" t="s">
        <v>2429</v>
      </c>
      <c r="E68" s="118" t="s">
        <v>2427</v>
      </c>
    </row>
    <row r="69" spans="1:6" ht="18" x14ac:dyDescent="0.25">
      <c r="A69" s="140" t="str">
        <f>VLOOKUP(B69,'[1]LISTADO ATM'!$A$2:$C$821,3,0)</f>
        <v>DISTRITO NACIONAL</v>
      </c>
      <c r="B69" s="151">
        <v>377</v>
      </c>
      <c r="C69" s="151" t="str">
        <f>VLOOKUP(B69,'[1]LISTADO ATM'!$A$2:$B$821,2,0)</f>
        <v>ATM Estación del Metro Eduardo Brito</v>
      </c>
      <c r="D69" s="134" t="s">
        <v>2451</v>
      </c>
      <c r="E69" s="139">
        <v>335840700</v>
      </c>
    </row>
    <row r="70" spans="1:6" ht="18" x14ac:dyDescent="0.25">
      <c r="A70" s="140" t="str">
        <f>VLOOKUP(B70,'[1]LISTADO ATM'!$A$2:$C$821,3,0)</f>
        <v>NORTE</v>
      </c>
      <c r="B70" s="151">
        <v>990</v>
      </c>
      <c r="C70" s="151" t="str">
        <f>VLOOKUP(B70,'[1]LISTADO ATM'!$A$2:$B$821,2,0)</f>
        <v xml:space="preserve">ATM Autoservicio Bonao II </v>
      </c>
      <c r="D70" s="134" t="s">
        <v>2451</v>
      </c>
      <c r="E70" s="141">
        <v>335841826</v>
      </c>
      <c r="F70" s="149" t="s">
        <v>2588</v>
      </c>
    </row>
    <row r="71" spans="1:6" ht="18" x14ac:dyDescent="0.25">
      <c r="A71" s="140" t="str">
        <f>VLOOKUP(B71,'[1]LISTADO ATM'!$A$2:$C$821,3,0)</f>
        <v>ESTE</v>
      </c>
      <c r="B71" s="151">
        <v>912</v>
      </c>
      <c r="C71" s="151" t="str">
        <f>VLOOKUP(B71,'[1]LISTADO ATM'!$A$2:$B$821,2,0)</f>
        <v xml:space="preserve">ATM Oficina San Pedro II </v>
      </c>
      <c r="D71" s="134" t="s">
        <v>2451</v>
      </c>
      <c r="E71" s="141">
        <v>335842042</v>
      </c>
    </row>
    <row r="72" spans="1:6" ht="18" x14ac:dyDescent="0.25">
      <c r="A72" s="140" t="str">
        <f>VLOOKUP(B72,'[1]LISTADO ATM'!$A$2:$C$821,3,0)</f>
        <v>SUR</v>
      </c>
      <c r="B72" s="151">
        <v>582</v>
      </c>
      <c r="C72" s="151" t="str">
        <f>VLOOKUP(B72,'[1]LISTADO ATM'!$A$2:$B$821,2,0)</f>
        <v>ATM Estación Sabana Yegua</v>
      </c>
      <c r="D72" s="134" t="s">
        <v>2451</v>
      </c>
      <c r="E72" s="141">
        <v>335840857</v>
      </c>
    </row>
    <row r="73" spans="1:6" ht="18" x14ac:dyDescent="0.25">
      <c r="A73" s="140" t="str">
        <f>VLOOKUP(B73,'[1]LISTADO ATM'!$A$2:$C$821,3,0)</f>
        <v>DISTRITO NACIONAL</v>
      </c>
      <c r="B73" s="151">
        <v>525</v>
      </c>
      <c r="C73" s="151" t="str">
        <f>VLOOKUP(B73,'[1]LISTADO ATM'!$A$2:$B$821,2,0)</f>
        <v>ATM S/M Bravo Las Americas</v>
      </c>
      <c r="D73" s="134" t="s">
        <v>2451</v>
      </c>
      <c r="E73" s="141">
        <v>335842546</v>
      </c>
    </row>
    <row r="74" spans="1:6" ht="18" x14ac:dyDescent="0.25">
      <c r="A74" s="140" t="str">
        <f>VLOOKUP(B74,'[1]LISTADO ATM'!$A$2:$C$821,3,0)</f>
        <v>NORTE</v>
      </c>
      <c r="B74" s="151">
        <v>151</v>
      </c>
      <c r="C74" s="151" t="str">
        <f>VLOOKUP(B74,'[1]LISTADO ATM'!$A$2:$B$821,2,0)</f>
        <v xml:space="preserve">ATM Oficina Nagua </v>
      </c>
      <c r="D74" s="134" t="s">
        <v>2451</v>
      </c>
      <c r="E74" s="141">
        <v>335843279</v>
      </c>
      <c r="F74" s="149" t="s">
        <v>2588</v>
      </c>
    </row>
    <row r="75" spans="1:6" ht="18" x14ac:dyDescent="0.25">
      <c r="A75" s="140" t="str">
        <f>VLOOKUP(B75,'[1]LISTADO ATM'!$A$2:$C$821,3,0)</f>
        <v>NORTE</v>
      </c>
      <c r="B75" s="151">
        <v>862</v>
      </c>
      <c r="C75" s="151" t="str">
        <f>VLOOKUP(B75,'[1]LISTADO ATM'!$A$2:$B$821,2,0)</f>
        <v xml:space="preserve">ATM S/M Doble A (Sabaneta) </v>
      </c>
      <c r="D75" s="134" t="s">
        <v>2451</v>
      </c>
      <c r="E75" s="141">
        <v>335843668</v>
      </c>
    </row>
    <row r="76" spans="1:6" ht="18" x14ac:dyDescent="0.25">
      <c r="A76" s="140" t="str">
        <f>VLOOKUP(B76,'[1]LISTADO ATM'!$A$2:$C$821,3,0)</f>
        <v>DISTRITO NACIONAL</v>
      </c>
      <c r="B76" s="151">
        <v>813</v>
      </c>
      <c r="C76" s="151" t="str">
        <f>VLOOKUP(B76,'[1]LISTADO ATM'!$A$2:$B$821,2,0)</f>
        <v>ATM Oficina Occidental Mall</v>
      </c>
      <c r="D76" s="134" t="s">
        <v>2451</v>
      </c>
      <c r="E76" s="141">
        <v>335843666</v>
      </c>
      <c r="F76" s="149" t="s">
        <v>2588</v>
      </c>
    </row>
    <row r="77" spans="1:6" ht="18" x14ac:dyDescent="0.25">
      <c r="A77" s="140" t="e">
        <f>VLOOKUP(B77,'[1]LISTADO ATM'!$A$2:$C$821,3,0)</f>
        <v>#N/A</v>
      </c>
      <c r="B77" s="151"/>
      <c r="C77" s="151" t="e">
        <f>VLOOKUP(B77,'[1]LISTADO ATM'!$A$2:$B$821,2,0)</f>
        <v>#N/A</v>
      </c>
      <c r="D77" s="134" t="s">
        <v>2451</v>
      </c>
      <c r="E77" s="141"/>
    </row>
    <row r="78" spans="1:6" ht="18" x14ac:dyDescent="0.25">
      <c r="A78" s="140" t="e">
        <f>VLOOKUP(B78,'[1]LISTADO ATM'!$A$2:$C$821,3,0)</f>
        <v>#N/A</v>
      </c>
      <c r="B78" s="151"/>
      <c r="C78" s="151" t="e">
        <f>VLOOKUP(B78,'[1]LISTADO ATM'!$A$2:$B$821,2,0)</f>
        <v>#N/A</v>
      </c>
      <c r="D78" s="134" t="s">
        <v>2451</v>
      </c>
      <c r="E78" s="141"/>
    </row>
    <row r="79" spans="1:6" ht="18" x14ac:dyDescent="0.25">
      <c r="A79" s="140" t="e">
        <f>VLOOKUP(B79,'[1]LISTADO ATM'!$A$2:$C$821,3,0)</f>
        <v>#N/A</v>
      </c>
      <c r="B79" s="151"/>
      <c r="C79" s="151" t="e">
        <f>VLOOKUP(B79,'[1]LISTADO ATM'!$A$2:$B$821,2,0)</f>
        <v>#N/A</v>
      </c>
      <c r="D79" s="134" t="s">
        <v>2451</v>
      </c>
      <c r="E79" s="141"/>
    </row>
    <row r="80" spans="1:6" ht="18.75" thickBot="1" x14ac:dyDescent="0.3">
      <c r="A80" s="123" t="s">
        <v>2496</v>
      </c>
      <c r="B80" s="124">
        <f>COUNT(B69:B79)</f>
        <v>8</v>
      </c>
      <c r="C80" s="133"/>
      <c r="D80" s="133"/>
      <c r="E80" s="133"/>
    </row>
    <row r="81" spans="1:5" ht="15.75" thickBot="1" x14ac:dyDescent="0.3">
      <c r="B81" s="122"/>
      <c r="E81" s="122"/>
    </row>
    <row r="82" spans="1:5" ht="18.75" thickBot="1" x14ac:dyDescent="0.3">
      <c r="A82" s="165" t="s">
        <v>2499</v>
      </c>
      <c r="B82" s="166"/>
      <c r="C82" s="166"/>
      <c r="D82" s="166"/>
      <c r="E82" s="167"/>
    </row>
    <row r="83" spans="1:5" ht="18" x14ac:dyDescent="0.25">
      <c r="A83" s="117" t="s">
        <v>15</v>
      </c>
      <c r="B83" s="118" t="s">
        <v>2426</v>
      </c>
      <c r="C83" s="118" t="s">
        <v>46</v>
      </c>
      <c r="D83" s="118" t="s">
        <v>2429</v>
      </c>
      <c r="E83" s="118" t="s">
        <v>2427</v>
      </c>
    </row>
    <row r="84" spans="1:5" ht="18" x14ac:dyDescent="0.25">
      <c r="A84" s="140" t="str">
        <f>VLOOKUP(B84,'[1]LISTADO ATM'!$A$2:$C$821,3,0)</f>
        <v>DISTRITO NACIONAL</v>
      </c>
      <c r="B84" s="151">
        <v>600</v>
      </c>
      <c r="C84" s="151" t="str">
        <f>VLOOKUP(B84,'[1]LISTADO ATM'!$A$2:$B$821,2,0)</f>
        <v>ATM S/M Bravo Hipica</v>
      </c>
      <c r="D84" s="151" t="s">
        <v>2489</v>
      </c>
      <c r="E84" s="141">
        <v>335840651</v>
      </c>
    </row>
    <row r="85" spans="1:5" ht="18" x14ac:dyDescent="0.25">
      <c r="A85" s="140" t="str">
        <f>VLOOKUP(B85,'[1]LISTADO ATM'!$A$2:$C$821,3,0)</f>
        <v>SUR</v>
      </c>
      <c r="B85" s="151">
        <v>311</v>
      </c>
      <c r="C85" s="151" t="str">
        <f>VLOOKUP(B85,'[1]LISTADO ATM'!$A$2:$B$821,2,0)</f>
        <v>ATM Plaza Eroski</v>
      </c>
      <c r="D85" s="151" t="s">
        <v>2489</v>
      </c>
      <c r="E85" s="141">
        <v>335840914</v>
      </c>
    </row>
    <row r="86" spans="1:5" ht="18" x14ac:dyDescent="0.25">
      <c r="A86" s="140" t="str">
        <f>VLOOKUP(B86,'[1]LISTADO ATM'!$A$2:$C$821,3,0)</f>
        <v>SUR</v>
      </c>
      <c r="B86" s="151">
        <v>537</v>
      </c>
      <c r="C86" s="151" t="str">
        <f>VLOOKUP(B86,'[1]LISTADO ATM'!$A$2:$B$821,2,0)</f>
        <v xml:space="preserve">ATM Estación Texaco Enriquillo (Barahona) </v>
      </c>
      <c r="D86" s="151" t="s">
        <v>2489</v>
      </c>
      <c r="E86" s="141">
        <v>335842040</v>
      </c>
    </row>
    <row r="87" spans="1:5" ht="18" x14ac:dyDescent="0.25">
      <c r="A87" s="140" t="str">
        <f>VLOOKUP(B87,'[1]LISTADO ATM'!$A$2:$C$821,3,0)</f>
        <v>SUR</v>
      </c>
      <c r="B87" s="151">
        <v>512</v>
      </c>
      <c r="C87" s="151" t="str">
        <f>VLOOKUP(B87,'[1]LISTADO ATM'!$A$2:$B$821,2,0)</f>
        <v>ATM Plaza Jesús Ferreira</v>
      </c>
      <c r="D87" s="151" t="s">
        <v>2489</v>
      </c>
      <c r="E87" s="141">
        <v>335842539</v>
      </c>
    </row>
    <row r="88" spans="1:5" ht="18" x14ac:dyDescent="0.25">
      <c r="A88" s="140" t="str">
        <f>VLOOKUP(B88,'[1]LISTADO ATM'!$A$2:$C$821,3,0)</f>
        <v>DISTRITO NACIONAL</v>
      </c>
      <c r="B88" s="151">
        <v>678</v>
      </c>
      <c r="C88" s="151" t="str">
        <f>VLOOKUP(B88,'[1]LISTADO ATM'!$A$2:$B$821,2,0)</f>
        <v>ATM Eco Petroleo San Isidro</v>
      </c>
      <c r="D88" s="151" t="s">
        <v>2489</v>
      </c>
      <c r="E88" s="141">
        <v>335842849</v>
      </c>
    </row>
    <row r="89" spans="1:5" ht="18" x14ac:dyDescent="0.25">
      <c r="A89" s="140" t="str">
        <f>VLOOKUP(B89,'[1]LISTADO ATM'!$A$2:$C$821,3,0)</f>
        <v>NORTE</v>
      </c>
      <c r="B89" s="151">
        <v>315</v>
      </c>
      <c r="C89" s="151" t="str">
        <f>VLOOKUP(B89,'[1]LISTADO ATM'!$A$2:$B$821,2,0)</f>
        <v xml:space="preserve">ATM Oficina Estrella Sadalá </v>
      </c>
      <c r="D89" s="151" t="s">
        <v>2489</v>
      </c>
      <c r="E89" s="141">
        <v>335843794</v>
      </c>
    </row>
    <row r="90" spans="1:5" ht="18" x14ac:dyDescent="0.25">
      <c r="A90" s="140" t="e">
        <f>VLOOKUP(B90,'[1]LISTADO ATM'!$A$2:$C$821,3,0)</f>
        <v>#N/A</v>
      </c>
      <c r="B90" s="151"/>
      <c r="C90" s="151" t="e">
        <f>VLOOKUP(B90,'[1]LISTADO ATM'!$A$2:$B$821,2,0)</f>
        <v>#N/A</v>
      </c>
      <c r="D90" s="151" t="s">
        <v>2489</v>
      </c>
      <c r="E90" s="141"/>
    </row>
    <row r="91" spans="1:5" ht="18" x14ac:dyDescent="0.25">
      <c r="A91" s="140" t="e">
        <f>VLOOKUP(B91,'[1]LISTADO ATM'!$A$2:$C$821,3,0)</f>
        <v>#N/A</v>
      </c>
      <c r="B91" s="151"/>
      <c r="C91" s="151" t="e">
        <f>VLOOKUP(B91,'[1]LISTADO ATM'!$A$2:$B$821,2,0)</f>
        <v>#N/A</v>
      </c>
      <c r="D91" s="151" t="s">
        <v>2489</v>
      </c>
      <c r="E91" s="141"/>
    </row>
    <row r="92" spans="1:5" ht="18" x14ac:dyDescent="0.25">
      <c r="A92" s="140" t="e">
        <f>VLOOKUP(B92,'[1]LISTADO ATM'!$A$2:$C$821,3,0)</f>
        <v>#N/A</v>
      </c>
      <c r="B92" s="151"/>
      <c r="C92" s="151" t="e">
        <f>VLOOKUP(B92,'[1]LISTADO ATM'!$A$2:$B$821,2,0)</f>
        <v>#N/A</v>
      </c>
      <c r="D92" s="151" t="s">
        <v>2489</v>
      </c>
      <c r="E92" s="141"/>
    </row>
    <row r="93" spans="1:5" ht="18" x14ac:dyDescent="0.25">
      <c r="A93" s="140" t="e">
        <f>VLOOKUP(B93,'[1]LISTADO ATM'!$A$2:$C$821,3,0)</f>
        <v>#N/A</v>
      </c>
      <c r="B93" s="151"/>
      <c r="C93" s="151" t="e">
        <f>VLOOKUP(B93,'[1]LISTADO ATM'!$A$2:$B$821,2,0)</f>
        <v>#N/A</v>
      </c>
      <c r="D93" s="151" t="s">
        <v>2489</v>
      </c>
      <c r="E93" s="141"/>
    </row>
    <row r="94" spans="1:5" ht="18" x14ac:dyDescent="0.25">
      <c r="A94" s="140" t="e">
        <f>VLOOKUP(B94,'[1]LISTADO ATM'!$A$2:$C$821,3,0)</f>
        <v>#N/A</v>
      </c>
      <c r="B94" s="151"/>
      <c r="C94" s="151" t="e">
        <f>VLOOKUP(B94,'[1]LISTADO ATM'!$A$2:$B$821,2,0)</f>
        <v>#N/A</v>
      </c>
      <c r="D94" s="151" t="s">
        <v>2489</v>
      </c>
      <c r="E94" s="141"/>
    </row>
    <row r="95" spans="1:5" ht="18.75" thickBot="1" x14ac:dyDescent="0.3">
      <c r="A95" s="120" t="s">
        <v>2496</v>
      </c>
      <c r="B95" s="124">
        <f>COUNT(B84:B94)</f>
        <v>6</v>
      </c>
      <c r="C95" s="133"/>
      <c r="D95" s="143"/>
      <c r="E95" s="144"/>
    </row>
    <row r="96" spans="1:5" ht="15.75" thickBot="1" x14ac:dyDescent="0.3">
      <c r="B96" s="122"/>
      <c r="E96" s="122"/>
    </row>
    <row r="97" spans="1:6" ht="18" x14ac:dyDescent="0.25">
      <c r="A97" s="177" t="s">
        <v>2500</v>
      </c>
      <c r="B97" s="178"/>
      <c r="C97" s="178"/>
      <c r="D97" s="178"/>
      <c r="E97" s="179"/>
    </row>
    <row r="98" spans="1:6" ht="18" x14ac:dyDescent="0.25">
      <c r="A98" s="125" t="s">
        <v>15</v>
      </c>
      <c r="B98" s="121" t="s">
        <v>2426</v>
      </c>
      <c r="C98" s="121" t="s">
        <v>46</v>
      </c>
      <c r="D98" s="138" t="s">
        <v>2429</v>
      </c>
      <c r="E98" s="138" t="s">
        <v>2427</v>
      </c>
    </row>
    <row r="99" spans="1:6" ht="18" x14ac:dyDescent="0.25">
      <c r="A99" s="140" t="str">
        <f>VLOOKUP(B99,'[1]LISTADO ATM'!$A$2:$C$821,3,0)</f>
        <v>NORTE</v>
      </c>
      <c r="B99" s="151">
        <v>857</v>
      </c>
      <c r="C99" s="151" t="str">
        <f>VLOOKUP(B99,'[1]LISTADO ATM'!$A$2:$B$821,2,0)</f>
        <v xml:space="preserve">ATM Oficina Los Alamos </v>
      </c>
      <c r="D99" s="146" t="s">
        <v>2513</v>
      </c>
      <c r="E99" s="141">
        <v>335843515</v>
      </c>
      <c r="F99" s="149" t="s">
        <v>2588</v>
      </c>
    </row>
    <row r="100" spans="1:6" ht="18" x14ac:dyDescent="0.25">
      <c r="A100" s="140" t="e">
        <f>VLOOKUP(B100,'[1]LISTADO ATM'!$A$2:$C$821,3,0)</f>
        <v>#N/A</v>
      </c>
      <c r="B100" s="151"/>
      <c r="C100" s="151" t="e">
        <f>VLOOKUP(B100,'[1]LISTADO ATM'!$A$2:$B$821,2,0)</f>
        <v>#N/A</v>
      </c>
      <c r="D100" s="151"/>
      <c r="E100" s="141"/>
    </row>
    <row r="101" spans="1:6" ht="18" x14ac:dyDescent="0.25">
      <c r="A101" s="140" t="e">
        <f>VLOOKUP(B101,'[1]LISTADO ATM'!$A$2:$C$821,3,0)</f>
        <v>#N/A</v>
      </c>
      <c r="B101" s="151"/>
      <c r="C101" s="151" t="e">
        <f>VLOOKUP(B101,'[1]LISTADO ATM'!$A$2:$B$821,2,0)</f>
        <v>#N/A</v>
      </c>
      <c r="D101" s="151"/>
      <c r="E101" s="141"/>
    </row>
    <row r="102" spans="1:6" ht="18" x14ac:dyDescent="0.25">
      <c r="A102" s="140" t="e">
        <f>VLOOKUP(B102,'[1]LISTADO ATM'!$A$2:$C$821,3,0)</f>
        <v>#N/A</v>
      </c>
      <c r="B102" s="151"/>
      <c r="C102" s="151" t="e">
        <f>VLOOKUP(B102,'[1]LISTADO ATM'!$A$2:$B$821,2,0)</f>
        <v>#N/A</v>
      </c>
      <c r="D102" s="151"/>
      <c r="E102" s="141"/>
    </row>
    <row r="103" spans="1:6" ht="18.75" thickBot="1" x14ac:dyDescent="0.3">
      <c r="A103" s="120" t="s">
        <v>2496</v>
      </c>
      <c r="B103" s="124">
        <f>COUNT(B99:B102)</f>
        <v>1</v>
      </c>
      <c r="C103" s="142"/>
      <c r="D103" s="137"/>
      <c r="E103" s="137"/>
    </row>
    <row r="104" spans="1:6" ht="15.75" thickBot="1" x14ac:dyDescent="0.3">
      <c r="B104" s="122"/>
      <c r="E104" s="122"/>
    </row>
    <row r="105" spans="1:6" ht="18.75" thickBot="1" x14ac:dyDescent="0.3">
      <c r="A105" s="180" t="s">
        <v>2501</v>
      </c>
      <c r="B105" s="181"/>
      <c r="D105" s="122"/>
      <c r="E105" s="122"/>
    </row>
    <row r="106" spans="1:6" ht="18.75" thickBot="1" x14ac:dyDescent="0.3">
      <c r="A106" s="182">
        <f>+B80+B95+B103</f>
        <v>15</v>
      </c>
      <c r="B106" s="183"/>
    </row>
    <row r="107" spans="1:6" ht="15.75" thickBot="1" x14ac:dyDescent="0.3">
      <c r="B107" s="122"/>
      <c r="E107" s="122"/>
    </row>
    <row r="108" spans="1:6" ht="18.75" thickBot="1" x14ac:dyDescent="0.3">
      <c r="A108" s="165" t="s">
        <v>2502</v>
      </c>
      <c r="B108" s="166"/>
      <c r="C108" s="166"/>
      <c r="D108" s="166"/>
      <c r="E108" s="167"/>
    </row>
    <row r="109" spans="1:6" ht="18" x14ac:dyDescent="0.25">
      <c r="A109" s="125" t="s">
        <v>15</v>
      </c>
      <c r="B109" s="121" t="s">
        <v>2426</v>
      </c>
      <c r="C109" s="121" t="s">
        <v>46</v>
      </c>
      <c r="D109" s="184" t="s">
        <v>2429</v>
      </c>
      <c r="E109" s="185"/>
    </row>
    <row r="110" spans="1:6" ht="18" x14ac:dyDescent="0.25">
      <c r="A110" s="151" t="str">
        <f>VLOOKUP(B110,'[1]LISTADO ATM'!$A$2:$C$821,3,0)</f>
        <v>NORTE</v>
      </c>
      <c r="B110" s="151">
        <v>358</v>
      </c>
      <c r="C110" s="151" t="str">
        <f>VLOOKUP(B110,'[1]LISTADO ATM'!$A$2:$B$821,2,0)</f>
        <v>ATM Ayuntamiento Cevico</v>
      </c>
      <c r="D110" s="186" t="s">
        <v>2504</v>
      </c>
      <c r="E110" s="187"/>
    </row>
    <row r="111" spans="1:6" ht="18" x14ac:dyDescent="0.25">
      <c r="A111" s="151" t="str">
        <f>VLOOKUP(B111,'[1]LISTADO ATM'!$A$2:$C$821,3,0)</f>
        <v>NORTE</v>
      </c>
      <c r="B111" s="151">
        <v>809</v>
      </c>
      <c r="C111" s="151" t="str">
        <f>VLOOKUP(B111,'[1]LISTADO ATM'!$A$2:$B$821,2,0)</f>
        <v>ATM Yoma (Cotuí)</v>
      </c>
      <c r="D111" s="186" t="s">
        <v>2504</v>
      </c>
      <c r="E111" s="187"/>
    </row>
    <row r="112" spans="1:6" ht="18" x14ac:dyDescent="0.25">
      <c r="A112" s="151" t="str">
        <f>VLOOKUP(B112,'[1]LISTADO ATM'!$A$2:$C$821,3,0)</f>
        <v>NORTE</v>
      </c>
      <c r="B112" s="151">
        <v>877</v>
      </c>
      <c r="C112" s="151" t="str">
        <f>VLOOKUP(B112,'[1]LISTADO ATM'!$A$2:$B$821,2,0)</f>
        <v xml:space="preserve">ATM Estación Los Samanes (Ranchito, La Vega) </v>
      </c>
      <c r="D112" s="186" t="s">
        <v>2509</v>
      </c>
      <c r="E112" s="187"/>
    </row>
    <row r="113" spans="1:5" ht="18" x14ac:dyDescent="0.25">
      <c r="A113" s="151" t="str">
        <f>VLOOKUP(B113,'[1]LISTADO ATM'!$A$2:$C$821,3,0)</f>
        <v>ESTE</v>
      </c>
      <c r="B113" s="151">
        <v>630</v>
      </c>
      <c r="C113" s="151" t="str">
        <f>VLOOKUP(B113,'[1]LISTADO ATM'!$A$2:$B$821,2,0)</f>
        <v xml:space="preserve">ATM Oficina Plaza Zaglul (SPM) </v>
      </c>
      <c r="D113" s="186" t="s">
        <v>2504</v>
      </c>
      <c r="E113" s="187"/>
    </row>
    <row r="114" spans="1:5" ht="18" x14ac:dyDescent="0.25">
      <c r="A114" s="151" t="e">
        <f>VLOOKUP(B114,'[1]LISTADO ATM'!$A$2:$C$821,3,0)</f>
        <v>#N/A</v>
      </c>
      <c r="B114" s="151"/>
      <c r="C114" s="151" t="e">
        <f>VLOOKUP(B114,'[1]LISTADO ATM'!$A$2:$B$821,2,0)</f>
        <v>#N/A</v>
      </c>
      <c r="D114" s="154"/>
      <c r="E114" s="155"/>
    </row>
    <row r="115" spans="1:5" ht="18" x14ac:dyDescent="0.25">
      <c r="A115" s="151" t="e">
        <f>VLOOKUP(B115,'[1]LISTADO ATM'!$A$2:$C$821,3,0)</f>
        <v>#N/A</v>
      </c>
      <c r="B115" s="151"/>
      <c r="C115" s="151" t="e">
        <f>VLOOKUP(B115,'[1]LISTADO ATM'!$A$2:$B$821,2,0)</f>
        <v>#N/A</v>
      </c>
      <c r="D115" s="154"/>
      <c r="E115" s="155"/>
    </row>
    <row r="116" spans="1:5" ht="18.75" thickBot="1" x14ac:dyDescent="0.3">
      <c r="A116" s="120" t="s">
        <v>2496</v>
      </c>
      <c r="B116" s="124">
        <f>COUNT(B110:B115)</f>
        <v>4</v>
      </c>
      <c r="C116" s="142"/>
      <c r="D116" s="162"/>
      <c r="E116" s="164"/>
    </row>
  </sheetData>
  <mergeCells count="18">
    <mergeCell ref="D110:E110"/>
    <mergeCell ref="D111:E111"/>
    <mergeCell ref="D112:E112"/>
    <mergeCell ref="D113:E113"/>
    <mergeCell ref="D116:E116"/>
    <mergeCell ref="A97:E97"/>
    <mergeCell ref="A105:B105"/>
    <mergeCell ref="A106:B106"/>
    <mergeCell ref="A108:E108"/>
    <mergeCell ref="D109:E109"/>
    <mergeCell ref="C65:E65"/>
    <mergeCell ref="A67:E67"/>
    <mergeCell ref="A82:E82"/>
    <mergeCell ref="A1:E1"/>
    <mergeCell ref="A2:E2"/>
    <mergeCell ref="A7:E7"/>
    <mergeCell ref="C50:E50"/>
    <mergeCell ref="A52:E52"/>
  </mergeCells>
  <phoneticPr fontId="46" type="noConversion"/>
  <conditionalFormatting sqref="E117:E1048576 E80:E86 E103:E109 E95:E97 E1:E7 E69:E72 E54:E67 E9:E52">
    <cfRule type="duplicateValues" dxfId="99" priority="38"/>
  </conditionalFormatting>
  <conditionalFormatting sqref="E110">
    <cfRule type="duplicateValues" dxfId="98" priority="37"/>
  </conditionalFormatting>
  <conditionalFormatting sqref="E111">
    <cfRule type="duplicateValues" dxfId="97" priority="39"/>
  </conditionalFormatting>
  <conditionalFormatting sqref="E114:E115">
    <cfRule type="duplicateValues" dxfId="96" priority="36"/>
  </conditionalFormatting>
  <conditionalFormatting sqref="E112">
    <cfRule type="duplicateValues" dxfId="95" priority="40"/>
  </conditionalFormatting>
  <conditionalFormatting sqref="E114:E1048576 E1:E112">
    <cfRule type="duplicateValues" dxfId="94" priority="35"/>
  </conditionalFormatting>
  <conditionalFormatting sqref="B1:B1048576">
    <cfRule type="duplicateValues" dxfId="93" priority="34"/>
  </conditionalFormatting>
  <conditionalFormatting sqref="E87">
    <cfRule type="duplicateValues" dxfId="92" priority="33"/>
  </conditionalFormatting>
  <conditionalFormatting sqref="E113">
    <cfRule type="duplicateValues" dxfId="91" priority="32"/>
  </conditionalFormatting>
  <conditionalFormatting sqref="E113">
    <cfRule type="duplicateValues" dxfId="90" priority="31"/>
  </conditionalFormatting>
  <conditionalFormatting sqref="E9">
    <cfRule type="duplicateValues" dxfId="89" priority="30"/>
  </conditionalFormatting>
  <conditionalFormatting sqref="E10">
    <cfRule type="duplicateValues" dxfId="88" priority="29"/>
  </conditionalFormatting>
  <conditionalFormatting sqref="E11">
    <cfRule type="duplicateValues" dxfId="87" priority="28"/>
  </conditionalFormatting>
  <conditionalFormatting sqref="E12">
    <cfRule type="duplicateValues" dxfId="86" priority="27"/>
  </conditionalFormatting>
  <conditionalFormatting sqref="E12">
    <cfRule type="duplicateValues" dxfId="85" priority="26"/>
  </conditionalFormatting>
  <conditionalFormatting sqref="E54">
    <cfRule type="duplicateValues" dxfId="84" priority="25"/>
  </conditionalFormatting>
  <conditionalFormatting sqref="E54">
    <cfRule type="duplicateValues" dxfId="83" priority="24"/>
  </conditionalFormatting>
  <conditionalFormatting sqref="E14">
    <cfRule type="duplicateValues" dxfId="82" priority="23"/>
  </conditionalFormatting>
  <conditionalFormatting sqref="E15">
    <cfRule type="duplicateValues" dxfId="81" priority="22"/>
  </conditionalFormatting>
  <conditionalFormatting sqref="E55">
    <cfRule type="duplicateValues" dxfId="80" priority="21"/>
  </conditionalFormatting>
  <conditionalFormatting sqref="E56">
    <cfRule type="duplicateValues" dxfId="79" priority="20"/>
  </conditionalFormatting>
  <conditionalFormatting sqref="E19">
    <cfRule type="duplicateValues" dxfId="78" priority="19"/>
  </conditionalFormatting>
  <conditionalFormatting sqref="E20">
    <cfRule type="duplicateValues" dxfId="77" priority="18"/>
  </conditionalFormatting>
  <conditionalFormatting sqref="E21">
    <cfRule type="duplicateValues" dxfId="76" priority="17"/>
  </conditionalFormatting>
  <conditionalFormatting sqref="E22">
    <cfRule type="duplicateValues" dxfId="75" priority="16"/>
  </conditionalFormatting>
  <conditionalFormatting sqref="E23">
    <cfRule type="duplicateValues" dxfId="74" priority="15"/>
  </conditionalFormatting>
  <conditionalFormatting sqref="E73">
    <cfRule type="duplicateValues" dxfId="73" priority="41"/>
  </conditionalFormatting>
  <conditionalFormatting sqref="E27">
    <cfRule type="duplicateValues" dxfId="72" priority="13"/>
  </conditionalFormatting>
  <conditionalFormatting sqref="E27">
    <cfRule type="duplicateValues" dxfId="71" priority="14"/>
  </conditionalFormatting>
  <conditionalFormatting sqref="E24:E48">
    <cfRule type="duplicateValues" dxfId="70" priority="42"/>
  </conditionalFormatting>
  <conditionalFormatting sqref="E29">
    <cfRule type="duplicateValues" dxfId="69" priority="12"/>
  </conditionalFormatting>
  <conditionalFormatting sqref="E30">
    <cfRule type="duplicateValues" dxfId="68" priority="11"/>
  </conditionalFormatting>
  <conditionalFormatting sqref="E31">
    <cfRule type="duplicateValues" dxfId="67" priority="10"/>
  </conditionalFormatting>
  <conditionalFormatting sqref="E34">
    <cfRule type="duplicateValues" dxfId="66" priority="8"/>
  </conditionalFormatting>
  <conditionalFormatting sqref="E34">
    <cfRule type="duplicateValues" dxfId="65" priority="9"/>
  </conditionalFormatting>
  <conditionalFormatting sqref="E35">
    <cfRule type="duplicateValues" dxfId="64" priority="7"/>
  </conditionalFormatting>
  <conditionalFormatting sqref="E87:E94">
    <cfRule type="duplicateValues" dxfId="63" priority="43"/>
  </conditionalFormatting>
  <conditionalFormatting sqref="E58">
    <cfRule type="duplicateValues" dxfId="62" priority="6"/>
  </conditionalFormatting>
  <conditionalFormatting sqref="E60:E63">
    <cfRule type="duplicateValues" dxfId="61" priority="5"/>
  </conditionalFormatting>
  <conditionalFormatting sqref="E38">
    <cfRule type="duplicateValues" dxfId="60" priority="4"/>
  </conditionalFormatting>
  <conditionalFormatting sqref="E74:E79">
    <cfRule type="duplicateValues" dxfId="59" priority="44"/>
  </conditionalFormatting>
  <conditionalFormatting sqref="E61">
    <cfRule type="duplicateValues" dxfId="58" priority="3"/>
  </conditionalFormatting>
  <conditionalFormatting sqref="E62">
    <cfRule type="duplicateValues" dxfId="57" priority="2"/>
  </conditionalFormatting>
  <conditionalFormatting sqref="E63">
    <cfRule type="duplicateValues" dxfId="56" priority="1"/>
  </conditionalFormatting>
  <conditionalFormatting sqref="E99:E102">
    <cfRule type="duplicateValues" dxfId="55" priority="4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50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79" customFormat="1" x14ac:dyDescent="0.25">
      <c r="A258" s="88">
        <v>363</v>
      </c>
      <c r="B258" s="88" t="s">
        <v>2492</v>
      </c>
      <c r="C258" s="88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79" customFormat="1" x14ac:dyDescent="0.25">
      <c r="A260" s="88">
        <v>365</v>
      </c>
      <c r="B260" s="88" t="s">
        <v>2490</v>
      </c>
      <c r="C260" s="88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79" customFormat="1" x14ac:dyDescent="0.25">
      <c r="A262" s="88">
        <v>369</v>
      </c>
      <c r="B262" s="88" t="s">
        <v>2491</v>
      </c>
      <c r="C262" s="88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79" customFormat="1" x14ac:dyDescent="0.25">
      <c r="A271" s="85">
        <v>384</v>
      </c>
      <c r="B271" s="85" t="s">
        <v>2483</v>
      </c>
      <c r="C271" s="85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5" customFormat="1" x14ac:dyDescent="0.25">
      <c r="A352" s="76">
        <v>491</v>
      </c>
      <c r="B352" s="76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79" customFormat="1" x14ac:dyDescent="0.25">
      <c r="A434" s="81">
        <v>581</v>
      </c>
      <c r="B434" s="81" t="s">
        <v>1606</v>
      </c>
      <c r="C434" s="81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79" customFormat="1" x14ac:dyDescent="0.25">
      <c r="A453" s="88">
        <v>600</v>
      </c>
      <c r="B453" s="88" t="s">
        <v>2484</v>
      </c>
      <c r="C453" s="88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79" customFormat="1" x14ac:dyDescent="0.25">
      <c r="A467" s="88">
        <v>614</v>
      </c>
      <c r="B467" s="88" t="s">
        <v>2487</v>
      </c>
      <c r="C467" s="88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79" customFormat="1" x14ac:dyDescent="0.25">
      <c r="A639" s="88">
        <v>797</v>
      </c>
      <c r="B639" s="88" t="s">
        <v>2485</v>
      </c>
      <c r="C639" s="88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5" customFormat="1" x14ac:dyDescent="0.25">
      <c r="A825" s="40">
        <v>991</v>
      </c>
      <c r="B825" s="40" t="s">
        <v>1883</v>
      </c>
      <c r="C825" s="40" t="s">
        <v>1278</v>
      </c>
    </row>
    <row r="826" spans="1:3" s="65" customFormat="1" x14ac:dyDescent="0.25">
      <c r="A826" s="40">
        <v>993</v>
      </c>
      <c r="B826" s="40" t="s">
        <v>1884</v>
      </c>
      <c r="C826" s="40" t="s">
        <v>1275</v>
      </c>
    </row>
    <row r="827" spans="1:3" s="65" customFormat="1" x14ac:dyDescent="0.25">
      <c r="A827" s="40">
        <v>994</v>
      </c>
      <c r="B827" s="40" t="s">
        <v>2262</v>
      </c>
      <c r="C827" s="40" t="s">
        <v>1275</v>
      </c>
    </row>
    <row r="828" spans="1:3" s="79" customFormat="1" x14ac:dyDescent="0.25">
      <c r="A828" s="40">
        <v>995</v>
      </c>
      <c r="B828" s="40" t="s">
        <v>1885</v>
      </c>
      <c r="C828" s="40" t="s">
        <v>1277</v>
      </c>
    </row>
    <row r="829" spans="1:3" s="79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8" t="s">
        <v>2433</v>
      </c>
      <c r="B1" s="189"/>
      <c r="C1" s="189"/>
      <c r="D1" s="189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5.75" x14ac:dyDescent="0.25">
      <c r="A3" s="54">
        <v>335842945</v>
      </c>
      <c r="B3" s="54">
        <v>735</v>
      </c>
      <c r="C3" s="54" t="s">
        <v>2522</v>
      </c>
      <c r="D3" s="66" t="s">
        <v>2478</v>
      </c>
      <c r="E3" s="68"/>
    </row>
    <row r="4" spans="1:5" ht="15.75" x14ac:dyDescent="0.25">
      <c r="A4" s="54">
        <v>335842958</v>
      </c>
      <c r="B4" s="54">
        <v>630</v>
      </c>
      <c r="C4" s="54" t="s">
        <v>2522</v>
      </c>
      <c r="D4" s="66" t="s">
        <v>2478</v>
      </c>
      <c r="E4" s="68"/>
    </row>
    <row r="5" spans="1:5" ht="15.75" x14ac:dyDescent="0.25">
      <c r="A5" s="54">
        <v>335843364</v>
      </c>
      <c r="B5" s="54">
        <v>1</v>
      </c>
      <c r="C5" s="54" t="s">
        <v>2522</v>
      </c>
      <c r="D5" s="66" t="s">
        <v>2478</v>
      </c>
    </row>
    <row r="6" spans="1:5" ht="15.75" x14ac:dyDescent="0.25">
      <c r="A6" s="54" t="s">
        <v>2578</v>
      </c>
      <c r="B6" s="54">
        <v>98</v>
      </c>
      <c r="C6" s="54" t="s">
        <v>2522</v>
      </c>
      <c r="D6" s="66" t="s">
        <v>2478</v>
      </c>
    </row>
    <row r="7" spans="1:5" ht="15.75" x14ac:dyDescent="0.25">
      <c r="A7" s="54" t="s">
        <v>2577</v>
      </c>
      <c r="B7" s="54">
        <v>824</v>
      </c>
      <c r="C7" s="54" t="s">
        <v>2522</v>
      </c>
      <c r="D7" s="66" t="s">
        <v>2478</v>
      </c>
    </row>
    <row r="8" spans="1:5" ht="15.75" x14ac:dyDescent="0.25">
      <c r="A8" s="54" t="s">
        <v>2572</v>
      </c>
      <c r="B8" s="54">
        <v>736</v>
      </c>
      <c r="C8" s="54" t="s">
        <v>2522</v>
      </c>
      <c r="D8" s="66" t="s">
        <v>2478</v>
      </c>
    </row>
    <row r="9" spans="1:5" ht="15.75" x14ac:dyDescent="0.25">
      <c r="A9" s="54"/>
      <c r="B9" s="54"/>
      <c r="C9" s="54"/>
      <c r="D9" s="54"/>
    </row>
    <row r="10" spans="1:5" ht="15.75" x14ac:dyDescent="0.25">
      <c r="A10" s="54"/>
      <c r="B10" s="54"/>
      <c r="C10" s="54"/>
      <c r="D10" s="54"/>
    </row>
    <row r="11" spans="1:5" ht="15.75" x14ac:dyDescent="0.25">
      <c r="A11" s="54"/>
      <c r="B11" s="54"/>
      <c r="C11" s="54"/>
      <c r="D11" s="54"/>
    </row>
    <row r="12" spans="1:5" ht="15.75" x14ac:dyDescent="0.25">
      <c r="A12" s="51"/>
      <c r="B12" s="51"/>
      <c r="C12" s="55" t="s">
        <v>2438</v>
      </c>
      <c r="D12" s="54">
        <f>COUNTA(A3:A11)</f>
        <v>6</v>
      </c>
    </row>
    <row r="13" spans="1:5" ht="16.5" thickBot="1" x14ac:dyDescent="0.3">
      <c r="A13" s="51"/>
      <c r="B13" s="51"/>
      <c r="C13" s="56" t="s">
        <v>2439</v>
      </c>
      <c r="D13" s="54">
        <f>COUNTIFS($D$3:$D$12,"Disponible")</f>
        <v>6</v>
      </c>
    </row>
    <row r="14" spans="1:5" ht="16.5" thickBot="1" x14ac:dyDescent="0.3">
      <c r="A14" s="51"/>
      <c r="B14" s="51" t="s">
        <v>2422</v>
      </c>
      <c r="C14" s="57" t="s">
        <v>2440</v>
      </c>
      <c r="D14" s="54">
        <f>COUNTIFS($D$3:$D$12,"No Disponible")</f>
        <v>0</v>
      </c>
    </row>
    <row r="15" spans="1:5" ht="15.75" thickBot="1" x14ac:dyDescent="0.3">
      <c r="A15" s="51"/>
      <c r="B15" s="51"/>
      <c r="C15" s="57" t="s">
        <v>2441</v>
      </c>
      <c r="D15" s="58">
        <f>D13/D12</f>
        <v>1</v>
      </c>
    </row>
    <row r="16" spans="1:5" ht="15.75" thickBot="1" x14ac:dyDescent="0.3">
      <c r="A16" s="51"/>
      <c r="B16" s="51" t="s">
        <v>2422</v>
      </c>
      <c r="C16" s="59" t="s">
        <v>2442</v>
      </c>
      <c r="D16" s="60">
        <f>D14/D12</f>
        <v>0</v>
      </c>
    </row>
    <row r="17" spans="1:4" x14ac:dyDescent="0.25">
      <c r="A17" s="51"/>
      <c r="B17" s="51"/>
      <c r="C17" s="51"/>
      <c r="D17" s="51"/>
    </row>
    <row r="18" spans="1:4" ht="29.25" x14ac:dyDescent="0.25">
      <c r="A18" s="188" t="s">
        <v>2443</v>
      </c>
      <c r="B18" s="189"/>
      <c r="C18" s="189"/>
      <c r="D18" s="189"/>
    </row>
    <row r="19" spans="1:4" x14ac:dyDescent="0.25">
      <c r="A19" s="53" t="s">
        <v>2434</v>
      </c>
      <c r="B19" s="53" t="s">
        <v>18</v>
      </c>
      <c r="C19" s="53" t="s">
        <v>2444</v>
      </c>
      <c r="D19" s="53" t="s">
        <v>2445</v>
      </c>
    </row>
    <row r="20" spans="1:4" ht="15.75" x14ac:dyDescent="0.25">
      <c r="A20" s="54" t="s">
        <v>2537</v>
      </c>
      <c r="B20" s="54">
        <v>630</v>
      </c>
      <c r="C20" s="66" t="s">
        <v>2477</v>
      </c>
      <c r="D20" s="66" t="s">
        <v>2478</v>
      </c>
    </row>
    <row r="21" spans="1:4" ht="15.75" x14ac:dyDescent="0.25">
      <c r="A21" s="54" t="s">
        <v>2536</v>
      </c>
      <c r="B21" s="54">
        <v>410</v>
      </c>
      <c r="C21" s="66" t="s">
        <v>2477</v>
      </c>
      <c r="D21" s="66" t="s">
        <v>2478</v>
      </c>
    </row>
    <row r="22" spans="1:4" ht="15.75" x14ac:dyDescent="0.25">
      <c r="A22" s="54" t="s">
        <v>2535</v>
      </c>
      <c r="B22" s="54">
        <v>554</v>
      </c>
      <c r="C22" s="66" t="s">
        <v>2477</v>
      </c>
      <c r="D22" s="66" t="s">
        <v>2478</v>
      </c>
    </row>
    <row r="23" spans="1:4" ht="15.75" x14ac:dyDescent="0.25">
      <c r="A23" s="54" t="s">
        <v>2534</v>
      </c>
      <c r="B23" s="54">
        <v>511</v>
      </c>
      <c r="C23" s="66" t="s">
        <v>2477</v>
      </c>
      <c r="D23" s="66" t="s">
        <v>2478</v>
      </c>
    </row>
    <row r="24" spans="1:4" s="92" customFormat="1" ht="15.75" x14ac:dyDescent="0.25">
      <c r="A24" s="54" t="s">
        <v>2533</v>
      </c>
      <c r="B24" s="54">
        <v>194</v>
      </c>
      <c r="C24" s="66" t="s">
        <v>2477</v>
      </c>
      <c r="D24" s="66" t="s">
        <v>2478</v>
      </c>
    </row>
    <row r="25" spans="1:4" s="92" customFormat="1" ht="15.75" x14ac:dyDescent="0.25">
      <c r="A25" s="54" t="s">
        <v>2532</v>
      </c>
      <c r="B25" s="54">
        <v>414</v>
      </c>
      <c r="C25" s="66" t="s">
        <v>2477</v>
      </c>
      <c r="D25" s="66" t="s">
        <v>2478</v>
      </c>
    </row>
    <row r="26" spans="1:4" s="92" customFormat="1" ht="15.75" x14ac:dyDescent="0.25">
      <c r="A26" s="54" t="s">
        <v>2582</v>
      </c>
      <c r="B26" s="54">
        <v>272</v>
      </c>
      <c r="C26" s="66" t="s">
        <v>2477</v>
      </c>
      <c r="D26" s="66" t="s">
        <v>2478</v>
      </c>
    </row>
    <row r="27" spans="1:4" s="92" customFormat="1" ht="15.75" x14ac:dyDescent="0.25">
      <c r="A27" s="54" t="s">
        <v>2581</v>
      </c>
      <c r="B27" s="54">
        <v>411</v>
      </c>
      <c r="C27" s="66" t="s">
        <v>2477</v>
      </c>
      <c r="D27" s="66" t="s">
        <v>2478</v>
      </c>
    </row>
    <row r="28" spans="1:4" ht="15.75" x14ac:dyDescent="0.25">
      <c r="A28" s="54" t="s">
        <v>2580</v>
      </c>
      <c r="B28" s="54">
        <v>707</v>
      </c>
      <c r="C28" s="66" t="s">
        <v>2477</v>
      </c>
      <c r="D28" s="66" t="s">
        <v>2478</v>
      </c>
    </row>
    <row r="29" spans="1:4" s="67" customFormat="1" ht="15.75" x14ac:dyDescent="0.25">
      <c r="A29" s="54" t="s">
        <v>2579</v>
      </c>
      <c r="B29" s="54">
        <v>742</v>
      </c>
      <c r="C29" s="66" t="s">
        <v>2477</v>
      </c>
      <c r="D29" s="66" t="s">
        <v>2478</v>
      </c>
    </row>
    <row r="30" spans="1:4" s="67" customFormat="1" ht="15.75" x14ac:dyDescent="0.25">
      <c r="A30" s="54" t="s">
        <v>2585</v>
      </c>
      <c r="B30" s="54">
        <v>965</v>
      </c>
      <c r="C30" s="66" t="s">
        <v>2477</v>
      </c>
      <c r="D30" s="66" t="s">
        <v>2478</v>
      </c>
    </row>
    <row r="31" spans="1:4" s="67" customFormat="1" ht="15.75" x14ac:dyDescent="0.25">
      <c r="A31" s="54">
        <v>335843201</v>
      </c>
      <c r="B31" s="54">
        <v>395</v>
      </c>
      <c r="C31" s="66" t="s">
        <v>2437</v>
      </c>
      <c r="D31" s="66" t="s">
        <v>2478</v>
      </c>
    </row>
    <row r="32" spans="1:4" s="92" customFormat="1" ht="15.75" x14ac:dyDescent="0.25">
      <c r="A32" s="54">
        <v>335843203</v>
      </c>
      <c r="B32" s="54">
        <v>547</v>
      </c>
      <c r="C32" s="66" t="s">
        <v>2437</v>
      </c>
      <c r="D32" s="66" t="s">
        <v>2478</v>
      </c>
    </row>
    <row r="33" spans="1:4" s="92" customFormat="1" ht="18" x14ac:dyDescent="0.25">
      <c r="A33" s="102"/>
      <c r="B33" s="101"/>
      <c r="C33" s="103"/>
      <c r="D33" s="103"/>
    </row>
    <row r="34" spans="1:4" s="67" customFormat="1" ht="15.75" x14ac:dyDescent="0.25">
      <c r="A34" s="54"/>
      <c r="B34" s="54"/>
      <c r="C34" s="54"/>
      <c r="D34" s="66" t="s">
        <v>2478</v>
      </c>
    </row>
    <row r="35" spans="1:4" ht="16.5" thickBot="1" x14ac:dyDescent="0.3">
      <c r="A35" s="61"/>
      <c r="B35" s="61"/>
      <c r="C35" s="62" t="s">
        <v>2446</v>
      </c>
      <c r="D35" s="54">
        <f>COUNTA(A20:A32)</f>
        <v>13</v>
      </c>
    </row>
    <row r="36" spans="1:4" ht="16.5" thickBot="1" x14ac:dyDescent="0.3">
      <c r="A36" s="63"/>
      <c r="B36" s="63"/>
      <c r="C36" s="64" t="s">
        <v>2447</v>
      </c>
      <c r="D36" s="54">
        <f>COUNTIFS($D$20:$D$34,"Disponible")</f>
        <v>14</v>
      </c>
    </row>
    <row r="37" spans="1:4" ht="16.5" thickBot="1" x14ac:dyDescent="0.3">
      <c r="A37" s="51"/>
      <c r="B37" s="51"/>
      <c r="C37" s="64" t="s">
        <v>2440</v>
      </c>
      <c r="D37" s="54">
        <f>COUNTIFS($D$20:$D$28,"No Disponible")</f>
        <v>0</v>
      </c>
    </row>
    <row r="38" spans="1:4" ht="15.75" thickBot="1" x14ac:dyDescent="0.3">
      <c r="A38" s="51"/>
      <c r="B38" s="51"/>
      <c r="C38" s="64" t="s">
        <v>2448</v>
      </c>
      <c r="D38" s="58">
        <f>D36/D35</f>
        <v>1.0769230769230769</v>
      </c>
    </row>
    <row r="39" spans="1:4" ht="15.75" thickBot="1" x14ac:dyDescent="0.3">
      <c r="A39" s="51"/>
      <c r="B39" s="51"/>
      <c r="C39" s="64" t="s">
        <v>2449</v>
      </c>
      <c r="D39" s="60">
        <f>D37/D35</f>
        <v>0</v>
      </c>
    </row>
  </sheetData>
  <mergeCells count="2">
    <mergeCell ref="A1:D1"/>
    <mergeCell ref="A18:D18"/>
  </mergeCells>
  <conditionalFormatting sqref="B33">
    <cfRule type="duplicateValues" dxfId="54" priority="119326"/>
  </conditionalFormatting>
  <conditionalFormatting sqref="B33">
    <cfRule type="duplicateValues" dxfId="53" priority="119327"/>
    <cfRule type="duplicateValues" dxfId="52" priority="119328"/>
  </conditionalFormatting>
  <conditionalFormatting sqref="A33">
    <cfRule type="duplicateValues" dxfId="51" priority="119340"/>
  </conditionalFormatting>
  <conditionalFormatting sqref="A33">
    <cfRule type="duplicateValues" dxfId="50" priority="119341"/>
    <cfRule type="duplicateValues" dxfId="49" priority="119342"/>
  </conditionalFormatting>
  <conditionalFormatting sqref="B4:B8">
    <cfRule type="duplicateValues" dxfId="48" priority="6"/>
  </conditionalFormatting>
  <conditionalFormatting sqref="B4:B8">
    <cfRule type="duplicateValues" dxfId="47" priority="5"/>
  </conditionalFormatting>
  <conditionalFormatting sqref="A3:A8">
    <cfRule type="duplicateValues" dxfId="46" priority="3"/>
    <cfRule type="duplicateValues" dxfId="45" priority="4"/>
  </conditionalFormatting>
  <conditionalFormatting sqref="B3">
    <cfRule type="duplicateValues" dxfId="44" priority="2"/>
  </conditionalFormatting>
  <conditionalFormatting sqref="B3">
    <cfRule type="duplicateValues" dxfId="4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0" t="s">
        <v>58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199 días</v>
      </c>
      <c r="B3" s="42">
        <v>335649824</v>
      </c>
      <c r="C3" s="50">
        <v>44093</v>
      </c>
      <c r="D3" s="42" t="s">
        <v>2190</v>
      </c>
      <c r="E3" s="91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VLOOKUP(E3,VIP!$A$2:$O4494,6,0)</f>
        <v>NO</v>
      </c>
      <c r="H3" s="42" t="str">
        <f>VLOOKUP(E3,VIP!$A$2:$O4526,7,FALSE)</f>
        <v>Si</v>
      </c>
      <c r="I3" s="42" t="str">
        <f>VLOOKUP(E3,VIP!$A$2:$O4403,8,FALSE)</f>
        <v>Si</v>
      </c>
      <c r="J3" s="42" t="str">
        <f>VLOOKUP(E3,VIP!$A$2:$O4332,8,FALSE)</f>
        <v>Si</v>
      </c>
      <c r="K3" s="42" t="s">
        <v>2254</v>
      </c>
    </row>
    <row r="4" spans="1:11" ht="18" x14ac:dyDescent="0.25">
      <c r="A4" s="42" t="str">
        <f t="shared" ca="1" si="0"/>
        <v>180 días</v>
      </c>
      <c r="B4" s="42">
        <v>335668632</v>
      </c>
      <c r="C4" s="50">
        <v>44112</v>
      </c>
      <c r="D4" s="42" t="s">
        <v>2189</v>
      </c>
      <c r="E4" s="91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VLOOKUP(E4,VIP!$A$2:$O4495,6,0)</f>
        <v>NO</v>
      </c>
      <c r="H4" s="42" t="str">
        <f>VLOOKUP(E4,VIP!$A$2:$O4527,7,FALSE)</f>
        <v>Si</v>
      </c>
      <c r="I4" s="42" t="str">
        <f>VLOOKUP(E4,VIP!$A$2:$O4404,8,FALSE)</f>
        <v>Si</v>
      </c>
      <c r="J4" s="42" t="str">
        <f>VLOOKUP(E4,VIP!$A$2:$O4333,8,FALSE)</f>
        <v>Si</v>
      </c>
      <c r="K4" s="52" t="s">
        <v>2431</v>
      </c>
    </row>
    <row r="5" spans="1:11" ht="18" x14ac:dyDescent="0.25">
      <c r="A5" s="71" t="str">
        <f ca="1">CONCATENATE(TODAY()-C5," días")</f>
        <v>179 días</v>
      </c>
      <c r="B5" s="42" t="s">
        <v>2432</v>
      </c>
      <c r="C5" s="50">
        <v>44113</v>
      </c>
      <c r="D5" s="42" t="s">
        <v>2189</v>
      </c>
      <c r="E5" s="91">
        <v>979</v>
      </c>
      <c r="F5" s="42" t="str">
        <f>VLOOKUP(E5,'LISTADO ATM'!$A$2:$B$821,2,0)</f>
        <v xml:space="preserve">ATM Oficina Luperón I </v>
      </c>
      <c r="G5" s="42" t="str">
        <f>VLOOKUP(E5,VIP!$A$2:$O4496,6,0)</f>
        <v>NO</v>
      </c>
      <c r="H5" s="42" t="str">
        <f>VLOOKUP(E5,VIP!$A$2:$O4528,7,FALSE)</f>
        <v>Si</v>
      </c>
      <c r="I5" s="42" t="str">
        <f>VLOOKUP(E5,VIP!$A$2:$O4405,8,FALSE)</f>
        <v>Si</v>
      </c>
      <c r="J5" s="42" t="str">
        <f>VLOOKUP(E5,VIP!$A$2:$O4334,8,FALSE)</f>
        <v>Si</v>
      </c>
      <c r="K5" s="52" t="s">
        <v>2254</v>
      </c>
    </row>
    <row r="6" spans="1:11" ht="18" x14ac:dyDescent="0.25">
      <c r="A6" s="71" t="str">
        <f t="shared" ca="1" si="0"/>
        <v>179 días</v>
      </c>
      <c r="B6" s="42" t="s">
        <v>2450</v>
      </c>
      <c r="C6" s="50">
        <v>44113</v>
      </c>
      <c r="D6" s="42" t="s">
        <v>2189</v>
      </c>
      <c r="E6" s="91">
        <v>486</v>
      </c>
      <c r="F6" s="42" t="str">
        <f>VLOOKUP(E6,'LISTADO ATM'!$A$2:$B$821,2,0)</f>
        <v xml:space="preserve">ATM Olé La Caleta </v>
      </c>
      <c r="G6" s="42" t="str">
        <f>VLOOKUP(E6,VIP!$A$2:$O4497,6,0)</f>
        <v>NO</v>
      </c>
      <c r="H6" s="42" t="str">
        <f>VLOOKUP(E6,VIP!$A$2:$O4529,7,FALSE)</f>
        <v>Si</v>
      </c>
      <c r="I6" s="42" t="str">
        <f>VLOOKUP(E6,VIP!$A$2:$O4406,8,FALSE)</f>
        <v>Si</v>
      </c>
      <c r="J6" s="42" t="str">
        <f>VLOOKUP(E6,VIP!$A$2:$O4335,8,FALSE)</f>
        <v>Si</v>
      </c>
      <c r="K6" s="52" t="s">
        <v>2431</v>
      </c>
    </row>
    <row r="7" spans="1:11" ht="18" x14ac:dyDescent="0.25">
      <c r="A7" s="71" t="str">
        <f t="shared" ca="1" si="0"/>
        <v>178 días</v>
      </c>
      <c r="B7" s="42" t="s">
        <v>2452</v>
      </c>
      <c r="C7" s="50">
        <v>44114</v>
      </c>
      <c r="D7" s="42" t="s">
        <v>2189</v>
      </c>
      <c r="E7" s="91">
        <v>868</v>
      </c>
      <c r="F7" s="42" t="str">
        <f>VLOOKUP(E7,'LISTADO ATM'!$A$2:$B$821,2,0)</f>
        <v xml:space="preserve">ATM Casino Diamante </v>
      </c>
      <c r="G7" s="42" t="str">
        <f>VLOOKUP(E7,VIP!$A$2:$O4498,6,0)</f>
        <v>NO</v>
      </c>
      <c r="H7" s="42" t="str">
        <f>VLOOKUP(E7,VIP!$A$2:$O4530,7,FALSE)</f>
        <v>Si</v>
      </c>
      <c r="I7" s="42" t="str">
        <f>VLOOKUP(E7,VIP!$A$2:$O4407,8,FALSE)</f>
        <v>Si</v>
      </c>
      <c r="J7" s="42" t="str">
        <f>VLOOKUP(E7,VIP!$A$2:$O4336,8,FALSE)</f>
        <v>Si</v>
      </c>
      <c r="K7" s="52" t="s">
        <v>2437</v>
      </c>
    </row>
    <row r="8" spans="1:11" ht="18" x14ac:dyDescent="0.25">
      <c r="A8" s="71" t="str">
        <f ca="1">CONCATENATE(TODAY()-C8," días")</f>
        <v>177 días</v>
      </c>
      <c r="B8" s="42">
        <v>335671618</v>
      </c>
      <c r="C8" s="50">
        <v>44115</v>
      </c>
      <c r="D8" s="42" t="s">
        <v>2189</v>
      </c>
      <c r="E8" s="91">
        <v>548</v>
      </c>
      <c r="F8" s="42" t="str">
        <f>VLOOKUP(E8,'LISTADO ATM'!$A$2:$B$821,2,0)</f>
        <v xml:space="preserve">ATM AMET </v>
      </c>
      <c r="G8" s="42" t="str">
        <f>VLOOKUP(E8,VIP!$A$2:$O4499,6,0)</f>
        <v>NO</v>
      </c>
      <c r="H8" s="42" t="str">
        <f>VLOOKUP(E8,VIP!$A$2:$O4531,7,FALSE)</f>
        <v>Si</v>
      </c>
      <c r="I8" s="42" t="str">
        <f>VLOOKUP(E8,VIP!$A$2:$O4408,8,FALSE)</f>
        <v>Si</v>
      </c>
      <c r="J8" s="42" t="str">
        <f>VLOOKUP(E8,VIP!$A$2:$O4337,8,FALSE)</f>
        <v>Si</v>
      </c>
      <c r="K8" s="52" t="s">
        <v>2228</v>
      </c>
    </row>
    <row r="9" spans="1:11" ht="18" x14ac:dyDescent="0.25">
      <c r="A9" s="71" t="str">
        <f t="shared" ca="1" si="0"/>
        <v>138.5 días</v>
      </c>
      <c r="B9" s="42" t="s">
        <v>2458</v>
      </c>
      <c r="C9" s="50">
        <v>44153.5</v>
      </c>
      <c r="D9" s="42" t="s">
        <v>2189</v>
      </c>
      <c r="E9" s="91">
        <v>803</v>
      </c>
      <c r="F9" s="42" t="str">
        <f>VLOOKUP(E9,'LISTADO ATM'!$A$2:$B$821,2,0)</f>
        <v xml:space="preserve">ATM Hotel Be Live Canoa (Bayahibe) I </v>
      </c>
      <c r="G9" s="42" t="str">
        <f>VLOOKUP(E9,VIP!$A$2:$O4500,6,0)</f>
        <v>NO</v>
      </c>
      <c r="H9" s="42" t="str">
        <f>VLOOKUP(E9,VIP!$A$2:$O4532,7,FALSE)</f>
        <v>Si</v>
      </c>
      <c r="I9" s="42" t="str">
        <f>VLOOKUP(E9,VIP!$A$2:$O4409,8,FALSE)</f>
        <v>Si</v>
      </c>
      <c r="J9" s="42" t="str">
        <f>VLOOKUP(E9,VIP!$A$2:$O4338,8,FALSE)</f>
        <v>Si</v>
      </c>
      <c r="K9" s="52" t="s">
        <v>2431</v>
      </c>
    </row>
    <row r="10" spans="1:11" ht="18" x14ac:dyDescent="0.25">
      <c r="A10" s="71" t="str">
        <f t="shared" ca="1" si="0"/>
        <v>137 días</v>
      </c>
      <c r="B10" s="42" t="s">
        <v>2461</v>
      </c>
      <c r="C10" s="50">
        <v>44155</v>
      </c>
      <c r="D10" s="42" t="s">
        <v>2189</v>
      </c>
      <c r="E10" s="91">
        <v>916</v>
      </c>
      <c r="F10" s="42" t="str">
        <f>VLOOKUP(E10,'LISTADO ATM'!$A$2:$B$821,2,0)</f>
        <v xml:space="preserve">ATM S/M La Cadena Lincoln </v>
      </c>
      <c r="G10" s="42" t="e">
        <f>VLOOKUP(E10,VIP!$A$2:$O4501,6,0)</f>
        <v>#N/A</v>
      </c>
      <c r="H10" s="42" t="e">
        <f>VLOOKUP(E10,VIP!$A$2:$O4533,7,FALSE)</f>
        <v>#N/A</v>
      </c>
      <c r="I10" s="42" t="e">
        <f>VLOOKUP(E10,VIP!$A$2:$O4410,8,FALSE)</f>
        <v>#N/A</v>
      </c>
      <c r="J10" s="42" t="e">
        <f>VLOOKUP(E10,VIP!$A$2:$O4339,8,FALSE)</f>
        <v>#N/A</v>
      </c>
      <c r="K10" s="52" t="s">
        <v>2254</v>
      </c>
    </row>
    <row r="11" spans="1:11" ht="18" x14ac:dyDescent="0.25">
      <c r="A11" s="71" t="str">
        <f t="shared" ca="1" si="0"/>
        <v>137 días</v>
      </c>
      <c r="B11" s="42" t="s">
        <v>2460</v>
      </c>
      <c r="C11" s="50">
        <v>44155</v>
      </c>
      <c r="D11" s="42" t="s">
        <v>2189</v>
      </c>
      <c r="E11" s="9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VLOOKUP(E11,VIP!$A$2:$O4502,6,0)</f>
        <v>NO</v>
      </c>
      <c r="H11" s="42" t="str">
        <f>VLOOKUP(E11,VIP!$A$2:$O4534,7,FALSE)</f>
        <v>Si</v>
      </c>
      <c r="I11" s="42" t="str">
        <f>VLOOKUP(E11,VIP!$A$2:$O4411,8,FALSE)</f>
        <v>Si</v>
      </c>
      <c r="J11" s="42" t="str">
        <f>VLOOKUP(E11,VIP!$A$2:$O4340,8,FALSE)</f>
        <v>Si</v>
      </c>
      <c r="K11" s="52" t="s">
        <v>2254</v>
      </c>
    </row>
    <row r="12" spans="1:11" ht="18" x14ac:dyDescent="0.25">
      <c r="A12" s="71" t="str">
        <f t="shared" ca="1" si="0"/>
        <v>143 días</v>
      </c>
      <c r="B12" s="74" t="s">
        <v>2455</v>
      </c>
      <c r="C12" s="70">
        <v>44149</v>
      </c>
      <c r="D12" s="42" t="s">
        <v>2189</v>
      </c>
      <c r="E12" s="91">
        <v>850</v>
      </c>
      <c r="F12" s="42" t="str">
        <f>VLOOKUP(E12,'LISTADO ATM'!$A$2:$B$821,2,0)</f>
        <v xml:space="preserve">ATM Hotel Be Live Hamaca </v>
      </c>
      <c r="G12" s="42" t="str">
        <f>VLOOKUP(E12,VIP!$A$2:$O4503,6,0)</f>
        <v>NO</v>
      </c>
      <c r="H12" s="42" t="str">
        <f>VLOOKUP(E12,VIP!$A$2:$O4535,7,FALSE)</f>
        <v>Si</v>
      </c>
      <c r="I12" s="42" t="str">
        <f>VLOOKUP(E12,VIP!$A$2:$O4412,8,FALSE)</f>
        <v>Si</v>
      </c>
      <c r="J12" s="42" t="str">
        <f>VLOOKUP(E12,VIP!$A$2:$O4341,8,FALSE)</f>
        <v>Si</v>
      </c>
      <c r="K12" s="52" t="s">
        <v>2254</v>
      </c>
    </row>
    <row r="13" spans="1:11" ht="18" x14ac:dyDescent="0.25">
      <c r="A13" s="71" t="str">
        <f t="shared" ca="1" si="0"/>
        <v>96.15079861111 días</v>
      </c>
      <c r="B13" s="42">
        <v>335753026</v>
      </c>
      <c r="C13" s="50">
        <v>44195.84920138889</v>
      </c>
      <c r="D13" s="42" t="s">
        <v>2189</v>
      </c>
      <c r="E13" s="91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VLOOKUP(E13,VIP!$A$2:$O4536,7,FALSE)</f>
        <v>Si</v>
      </c>
      <c r="I13" s="42" t="str">
        <f>VLOOKUP(E13,VIP!$A$2:$O4413,8,FALSE)</f>
        <v>Si</v>
      </c>
      <c r="J13" s="42" t="str">
        <f>VLOOKUP(E13,VIP!$A$2:$O4342,8,FALSE)</f>
        <v>Si</v>
      </c>
      <c r="K13" s="82" t="s">
        <v>2479</v>
      </c>
    </row>
    <row r="14" spans="1:11" ht="18" x14ac:dyDescent="0.25">
      <c r="A14" s="71" t="str">
        <f t="shared" ca="1" si="0"/>
        <v>35.6746064814797 días</v>
      </c>
      <c r="B14" s="93">
        <v>335806150</v>
      </c>
      <c r="C14" s="90">
        <v>44256.32539351852</v>
      </c>
      <c r="D14" s="42" t="s">
        <v>2189</v>
      </c>
      <c r="E14" s="91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VLOOKUP(E14,VIP!$A$2:$O4537,7,FALSE)</f>
        <v>Si</v>
      </c>
      <c r="I14" s="42" t="str">
        <f>VLOOKUP(E14,VIP!$A$2:$O4414,8,FALSE)</f>
        <v>Si</v>
      </c>
      <c r="J14" s="42" t="str">
        <f>VLOOKUP(E14,VIP!$A$2:$O4343,8,FALSE)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2" priority="69"/>
  </conditionalFormatting>
  <conditionalFormatting sqref="E9:E1048576 E1:E2">
    <cfRule type="duplicateValues" dxfId="41" priority="99250"/>
  </conditionalFormatting>
  <conditionalFormatting sqref="E4">
    <cfRule type="duplicateValues" dxfId="40" priority="62"/>
  </conditionalFormatting>
  <conditionalFormatting sqref="E5:E8">
    <cfRule type="duplicateValues" dxfId="39" priority="60"/>
  </conditionalFormatting>
  <conditionalFormatting sqref="B12">
    <cfRule type="duplicateValues" dxfId="38" priority="34"/>
    <cfRule type="duplicateValues" dxfId="37" priority="35"/>
    <cfRule type="duplicateValues" dxfId="36" priority="36"/>
  </conditionalFormatting>
  <conditionalFormatting sqref="B12">
    <cfRule type="duplicateValues" dxfId="35" priority="33"/>
  </conditionalFormatting>
  <conditionalFormatting sqref="B12">
    <cfRule type="duplicateValues" dxfId="34" priority="31"/>
    <cfRule type="duplicateValues" dxfId="33" priority="32"/>
  </conditionalFormatting>
  <conditionalFormatting sqref="B12">
    <cfRule type="duplicateValues" dxfId="32" priority="28"/>
    <cfRule type="duplicateValues" dxfId="31" priority="29"/>
    <cfRule type="duplicateValues" dxfId="30" priority="30"/>
  </conditionalFormatting>
  <conditionalFormatting sqref="B12">
    <cfRule type="duplicateValues" dxfId="29" priority="27"/>
  </conditionalFormatting>
  <conditionalFormatting sqref="B12">
    <cfRule type="duplicateValues" dxfId="28" priority="25"/>
    <cfRule type="duplicateValues" dxfId="27" priority="26"/>
  </conditionalFormatting>
  <conditionalFormatting sqref="B12">
    <cfRule type="duplicateValues" dxfId="26" priority="24"/>
  </conditionalFormatting>
  <conditionalFormatting sqref="B12">
    <cfRule type="duplicateValues" dxfId="25" priority="21"/>
    <cfRule type="duplicateValues" dxfId="24" priority="22"/>
    <cfRule type="duplicateValues" dxfId="23" priority="23"/>
  </conditionalFormatting>
  <conditionalFormatting sqref="B12">
    <cfRule type="duplicateValues" dxfId="22" priority="20"/>
  </conditionalFormatting>
  <conditionalFormatting sqref="B12">
    <cfRule type="duplicateValues" dxfId="21" priority="19"/>
  </conditionalFormatting>
  <conditionalFormatting sqref="B14">
    <cfRule type="duplicateValues" dxfId="20" priority="18"/>
  </conditionalFormatting>
  <conditionalFormatting sqref="B14">
    <cfRule type="duplicateValues" dxfId="19" priority="15"/>
    <cfRule type="duplicateValues" dxfId="18" priority="16"/>
    <cfRule type="duplicateValues" dxfId="17" priority="17"/>
  </conditionalFormatting>
  <conditionalFormatting sqref="B14">
    <cfRule type="duplicateValues" dxfId="16" priority="13"/>
    <cfRule type="duplicateValues" dxfId="15" priority="14"/>
  </conditionalFormatting>
  <conditionalFormatting sqref="B14">
    <cfRule type="duplicateValues" dxfId="14" priority="10"/>
    <cfRule type="duplicateValues" dxfId="13" priority="11"/>
    <cfRule type="duplicateValues" dxfId="12" priority="12"/>
  </conditionalFormatting>
  <conditionalFormatting sqref="B14">
    <cfRule type="duplicateValues" dxfId="11" priority="9"/>
  </conditionalFormatting>
  <conditionalFormatting sqref="B14">
    <cfRule type="duplicateValues" dxfId="10" priority="8"/>
  </conditionalFormatting>
  <conditionalFormatting sqref="B14">
    <cfRule type="duplicateValues" dxfId="9" priority="7"/>
  </conditionalFormatting>
  <conditionalFormatting sqref="B14">
    <cfRule type="duplicateValues" dxfId="8" priority="4"/>
    <cfRule type="duplicateValues" dxfId="7" priority="5"/>
    <cfRule type="duplicateValues" dxfId="6" priority="6"/>
  </conditionalFormatting>
  <conditionalFormatting sqref="B14">
    <cfRule type="duplicateValues" dxfId="5" priority="2"/>
    <cfRule type="duplicateValues" dxfId="4" priority="3"/>
  </conditionalFormatting>
  <conditionalFormatting sqref="C14">
    <cfRule type="duplicateValues" dxfId="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106" customFormat="1" ht="31.5" x14ac:dyDescent="0.25">
      <c r="A337" s="107">
        <v>495</v>
      </c>
      <c r="B337" s="108" t="s">
        <v>2510</v>
      </c>
      <c r="C337" s="108" t="s">
        <v>2469</v>
      </c>
      <c r="D337" s="108" t="s">
        <v>72</v>
      </c>
      <c r="E337" s="108" t="s">
        <v>1276</v>
      </c>
      <c r="F337" s="108" t="s">
        <v>2039</v>
      </c>
      <c r="G337" s="108" t="s">
        <v>2041</v>
      </c>
      <c r="H337" s="108" t="s">
        <v>2041</v>
      </c>
      <c r="I337" s="108" t="s">
        <v>2039</v>
      </c>
      <c r="J337" s="108" t="s">
        <v>2041</v>
      </c>
      <c r="K337" s="108" t="s">
        <v>2041</v>
      </c>
      <c r="L337" s="108" t="s">
        <v>2041</v>
      </c>
      <c r="M337" s="108" t="s">
        <v>2041</v>
      </c>
      <c r="N337" s="108" t="s">
        <v>2041</v>
      </c>
      <c r="O337" s="108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1" customFormat="1" ht="15.75" x14ac:dyDescent="0.25">
      <c r="A363" s="43">
        <v>528</v>
      </c>
      <c r="B363" s="32" t="s">
        <v>568</v>
      </c>
      <c r="C363" s="44" t="s">
        <v>569</v>
      </c>
      <c r="D363" s="44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4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80" customFormat="1" ht="15.75" x14ac:dyDescent="0.25">
      <c r="A408" s="83">
        <v>576</v>
      </c>
      <c r="B408" s="84" t="s">
        <v>2481</v>
      </c>
      <c r="C408" s="84" t="s">
        <v>2482</v>
      </c>
      <c r="D408" s="32" t="s">
        <v>72</v>
      </c>
      <c r="E408" s="84" t="s">
        <v>90</v>
      </c>
      <c r="F408" s="84"/>
      <c r="G408" s="84"/>
      <c r="H408" s="84"/>
      <c r="I408" s="84"/>
      <c r="J408" s="84"/>
      <c r="K408" s="84"/>
      <c r="L408" s="84"/>
      <c r="M408" s="84"/>
      <c r="N408" s="84"/>
      <c r="O408" s="84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106" customFormat="1" ht="15.75" x14ac:dyDescent="0.25">
      <c r="A443" s="107">
        <v>614</v>
      </c>
      <c r="B443" s="108" t="s">
        <v>2511</v>
      </c>
      <c r="C443" s="108" t="s">
        <v>2487</v>
      </c>
      <c r="D443" s="108" t="s">
        <v>72</v>
      </c>
      <c r="E443" s="108" t="s">
        <v>105</v>
      </c>
      <c r="F443" s="108" t="s">
        <v>2039</v>
      </c>
      <c r="G443" s="108" t="s">
        <v>2041</v>
      </c>
      <c r="H443" s="108" t="s">
        <v>2039</v>
      </c>
      <c r="I443" s="108" t="s">
        <v>2039</v>
      </c>
      <c r="J443" s="108" t="s">
        <v>2512</v>
      </c>
      <c r="K443" s="108" t="s">
        <v>2041</v>
      </c>
      <c r="L443" s="108" t="s">
        <v>2041</v>
      </c>
      <c r="M443" s="108" t="s">
        <v>2039</v>
      </c>
      <c r="N443" s="108" t="s">
        <v>2039</v>
      </c>
      <c r="O443" s="108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2" customFormat="1" ht="15.75" x14ac:dyDescent="0.25">
      <c r="A461" s="77">
        <v>632</v>
      </c>
      <c r="B461" s="78" t="s">
        <v>531</v>
      </c>
      <c r="C461" s="78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1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1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1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1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1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1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1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1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1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1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1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1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1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1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1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1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1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1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1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1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1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1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1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1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1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9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9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9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9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9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9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9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9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9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9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9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2021-04-04T13:22:32Z</cp:lastPrinted>
  <dcterms:created xsi:type="dcterms:W3CDTF">2014-10-01T23:18:29Z</dcterms:created>
  <dcterms:modified xsi:type="dcterms:W3CDTF">2021-04-06T23:11:29Z</dcterms:modified>
</cp:coreProperties>
</file>