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7\"/>
    </mc:Choice>
  </mc:AlternateContent>
  <bookViews>
    <workbookView xWindow="0" yWindow="0" windowWidth="28800" windowHeight="1227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21" i="1" l="1"/>
  <c r="A122" i="1"/>
  <c r="A123" i="1"/>
  <c r="A124" i="1"/>
  <c r="A125" i="1"/>
  <c r="A126" i="1"/>
  <c r="A127" i="1"/>
  <c r="A119" i="1"/>
  <c r="A120" i="1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A80" i="16" s="1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20" i="1"/>
  <c r="G120" i="1"/>
  <c r="H120" i="1"/>
  <c r="I120" i="1"/>
  <c r="J120" i="1"/>
  <c r="K120" i="1"/>
  <c r="F119" i="1"/>
  <c r="G119" i="1"/>
  <c r="H119" i="1"/>
  <c r="I119" i="1"/>
  <c r="J119" i="1"/>
  <c r="K119" i="1"/>
  <c r="F115" i="1" l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A118" i="1"/>
  <c r="A117" i="1"/>
  <c r="A116" i="1"/>
  <c r="A115" i="1"/>
  <c r="F113" i="1"/>
  <c r="G113" i="1"/>
  <c r="H113" i="1"/>
  <c r="I113" i="1"/>
  <c r="J113" i="1"/>
  <c r="K113" i="1"/>
  <c r="A113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14" i="1"/>
  <c r="A112" i="1"/>
  <c r="A111" i="1"/>
  <c r="F110" i="1"/>
  <c r="G110" i="1"/>
  <c r="H110" i="1"/>
  <c r="I110" i="1"/>
  <c r="J110" i="1"/>
  <c r="K110" i="1"/>
  <c r="A110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74" i="1"/>
  <c r="G74" i="1"/>
  <c r="H74" i="1"/>
  <c r="I74" i="1"/>
  <c r="J74" i="1"/>
  <c r="K74" i="1"/>
  <c r="A105" i="1"/>
  <c r="A109" i="1"/>
  <c r="A108" i="1"/>
  <c r="A107" i="1"/>
  <c r="A106" i="1"/>
  <c r="A104" i="1"/>
  <c r="A103" i="1"/>
  <c r="A102" i="1"/>
  <c r="A101" i="1"/>
  <c r="A99" i="1"/>
  <c r="A95" i="1"/>
  <c r="A85" i="1"/>
  <c r="A74" i="1"/>
  <c r="A100" i="1" l="1"/>
  <c r="A98" i="1"/>
  <c r="A97" i="1"/>
  <c r="A96" i="1"/>
  <c r="A94" i="1"/>
  <c r="A93" i="1"/>
  <c r="A92" i="1"/>
  <c r="A91" i="1"/>
  <c r="A90" i="1"/>
  <c r="A89" i="1"/>
  <c r="A88" i="1"/>
  <c r="A87" i="1"/>
  <c r="A86" i="1"/>
  <c r="A84" i="1"/>
  <c r="A83" i="1"/>
  <c r="A82" i="1"/>
  <c r="A81" i="1"/>
  <c r="A80" i="1"/>
  <c r="A79" i="1"/>
  <c r="A78" i="1"/>
  <c r="A77" i="1"/>
  <c r="A76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 l="1"/>
  <c r="G75" i="1"/>
  <c r="H75" i="1"/>
  <c r="I75" i="1"/>
  <c r="J75" i="1"/>
  <c r="K75" i="1"/>
  <c r="F73" i="1"/>
  <c r="G73" i="1"/>
  <c r="H73" i="1"/>
  <c r="I73" i="1"/>
  <c r="J73" i="1"/>
  <c r="K73" i="1"/>
  <c r="F66" i="1"/>
  <c r="G66" i="1"/>
  <c r="H66" i="1"/>
  <c r="I66" i="1"/>
  <c r="J66" i="1"/>
  <c r="K66" i="1"/>
  <c r="A75" i="1"/>
  <c r="A73" i="1"/>
  <c r="A66" i="1"/>
  <c r="F52" i="1" l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7" i="1"/>
  <c r="A68" i="1"/>
  <c r="A69" i="1"/>
  <c r="A70" i="1"/>
  <c r="A71" i="1"/>
  <c r="A72" i="1"/>
  <c r="F51" i="1" l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51" i="1"/>
  <c r="A50" i="1"/>
  <c r="A49" i="1"/>
  <c r="A48" i="1"/>
  <c r="F47" i="1" l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D35" i="15" l="1"/>
  <c r="A23" i="1" l="1"/>
  <c r="A25" i="1"/>
  <c r="A24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5" i="1"/>
  <c r="G25" i="1"/>
  <c r="H25" i="1"/>
  <c r="I25" i="1"/>
  <c r="J25" i="1"/>
  <c r="K25" i="1"/>
  <c r="F24" i="1"/>
  <c r="G24" i="1"/>
  <c r="H24" i="1"/>
  <c r="I24" i="1"/>
  <c r="J24" i="1"/>
  <c r="K24" i="1"/>
  <c r="A22" i="1"/>
  <c r="A21" i="1"/>
  <c r="F20" i="1" l="1"/>
  <c r="G20" i="1"/>
  <c r="H20" i="1"/>
  <c r="I20" i="1"/>
  <c r="J20" i="1"/>
  <c r="K20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9" i="1"/>
  <c r="A18" i="1"/>
  <c r="A17" i="1"/>
  <c r="A16" i="1"/>
  <c r="A15" i="1"/>
  <c r="A14" i="1"/>
  <c r="A13" i="1"/>
  <c r="A12" i="1"/>
  <c r="A11" i="1"/>
  <c r="A10" i="1" l="1"/>
  <c r="A9" i="1"/>
  <c r="F10" i="1"/>
  <c r="G10" i="1"/>
  <c r="H10" i="1"/>
  <c r="I10" i="1"/>
  <c r="J10" i="1"/>
  <c r="K10" i="1"/>
  <c r="F9" i="1"/>
  <c r="G9" i="1"/>
  <c r="H9" i="1"/>
  <c r="I9" i="1"/>
  <c r="J9" i="1"/>
  <c r="K9" i="1"/>
  <c r="A8" i="1"/>
  <c r="A7" i="1"/>
  <c r="F8" i="1"/>
  <c r="G8" i="1"/>
  <c r="H8" i="1"/>
  <c r="I8" i="1"/>
  <c r="J8" i="1"/>
  <c r="K8" i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<sst xmlns="http://schemas.openxmlformats.org/spreadsheetml/2006/main" count="13611" uniqueCount="2648">
  <si>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</si>
  <si>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</si>
  <si>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</si>
  <si>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</si>
  <si>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</si>
  <si>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</si>
  <si>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</si>
  <si>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</si>
  <si>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</si>
  <si>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</si>
  <si>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</si>
  <si>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</si>
  <si>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</si>
  <si>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</si>
  <si>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</si>
  <si>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</si>
  <si>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</si>
  <si>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</si>
  <si>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</si>
  <si>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</si>
  <si>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</si>
  <si>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</si>
  <si>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</si>
  <si>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</si>
  <si>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</si>
  <si>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</si>
  <si>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</si>
  <si>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</si>
  <si>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</si>
  <si>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</si>
  <si>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</si>
  <si>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</si>
  <si>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</si>
  <si>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</si>
  <si>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</si>
  <si>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</si>
  <si>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</si>
  <si>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</si>
  <si>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</si>
  <si>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</si>
  <si>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</si>
  <si>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</si>
  <si>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</si>
  <si>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</si>
  <si>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</si>
  <si>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</si>
  <si>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</si>
  <si>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</si>
  <si>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</si>
  <si>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</si>
  <si>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</si>
  <si>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</si>
  <si>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</si>
  <si>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</si>
  <si>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</si>
  <si>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</si>
  <si>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</si>
  <si>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</si>
  <si>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</si>
  <si>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</si>
  <si>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</si>
  <si>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</si>
  <si>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</si>
  <si>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</si>
  <si>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</si>
  <si>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</si>
  <si>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</si>
  <si>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</si>
  <si>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</si>
  <si>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</si>
  <si>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</si>
  <si>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</si>
  <si>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</si>
  <si>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</si>
  <si>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</si>
  <si>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</si>
  <si>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</si>
  <si>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</si>
  <si>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</si>
  <si>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</si>
  <si>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</si>
  <si>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</si>
  <si>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</si>
  <si>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</si>
  <si>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</si>
  <si>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</si>
  <si>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</si>
  <si>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</si>
  <si>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</si>
  <si>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</si>
  <si>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</si>
  <si>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</si>
  <si>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</si>
  <si>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</si>
  <si>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</si>
  <si>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</si>
  <si>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</si>
  <si>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</si>
  <si>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</si>
  <si>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</si>
  <si>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</si>
  <si>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</si>
  <si>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</si>
  <si>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</si>
  <si>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</si>
  <si>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</si>
  <si>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</si>
  <si>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</si>
  <si>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</si>
  <si>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</si>
  <si>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</si>
  <si>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</si>
  <si>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</si>
  <si>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</si>
  <si>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</si>
  <si>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</si>
  <si>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</si>
  <si>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</si>
  <si>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</si>
  <si>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</si>
  <si>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</si>
  <si>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</si>
  <si>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</si>
  <si>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</si>
  <si>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</si>
  <si>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</si>
  <si>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</si>
  <si>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</si>
  <si>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</si>
  <si>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</si>
  <si>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</si>
  <si>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</si>
  <si>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</si>
  <si>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</si>
  <si>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</si>
  <si>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</si>
  <si>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</si>
  <si>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</si>
  <si>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</si>
  <si>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</si>
  <si>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</si>
  <si>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</si>
  <si>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</si>
  <si>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</si>
  <si>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</si>
  <si>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</si>
  <si>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</si>
  <si>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</si>
  <si>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</si>
  <si>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</si>
  <si>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</si>
  <si>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</si>
  <si>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</si>
  <si>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</si>
  <si>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</si>
  <si>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</si>
  <si>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</si>
  <si>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</si>
  <si>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</si>
  <si>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</si>
  <si>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</si>
  <si>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</si>
  <si>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</si>
  <si>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</si>
  <si>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</si>
  <si>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</si>
  <si>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</si>
  <si>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</si>
  <si>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</si>
  <si>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</si>
  <si>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</si>
  <si>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</si>
  <si>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</si>
  <si>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</si>
  <si>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</si>
  <si>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</si>
  <si>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</si>
  <si>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</si>
  <si>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</si>
  <si>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</si>
  <si>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</si>
  <si>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</si>
  <si>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</si>
  <si>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</si>
  <si>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</si>
  <si>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</si>
  <si>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</si>
  <si>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</si>
  <si>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</si>
  <si>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</si>
  <si>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</si>
  <si>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</si>
  <si>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</si>
  <si>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</si>
  <si>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</si>
  <si>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</si>
  <si>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</si>
  <si>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</si>
  <si>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</si>
  <si>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</si>
  <si>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</si>
  <si>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</si>
  <si>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</si>
  <si>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</si>
  <si>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</si>
  <si>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</si>
  <si>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</si>
  <si>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</si>
  <si>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</si>
  <si>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</si>
  <si>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</si>
  <si>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</si>
  <si>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</si>
  <si>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</si>
  <si>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</si>
  <si>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</si>
  <si>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</si>
  <si>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</si>
  <si>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</si>
  <si>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</si>
  <si>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</si>
  <si>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</si>
  <si>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</si>
  <si>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</si>
  <si>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</si>
  <si>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</si>
  <si>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</si>
  <si>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</si>
  <si>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</si>
  <si>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</si>
  <si>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</si>
  <si>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</si>
  <si>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</si>
  <si>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</si>
  <si>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</si>
  <si>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</si>
  <si>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</si>
  <si>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</si>
  <si>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</si>
  <si>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</si>
  <si>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</si>
  <si>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</si>
  <si>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</si>
  <si>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</si>
  <si>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</si>
  <si>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</si>
  <si>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</si>
  <si>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</si>
  <si>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</si>
  <si>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</si>
  <si>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</si>
  <si>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</si>
  <si>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</si>
  <si>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</si>
  <si>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</si>
  <si>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</si>
  <si>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</si>
  <si>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</si>
  <si>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</si>
  <si>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</si>
  <si>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</si>
  <si>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</si>
  <si>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</si>
  <si>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</si>
  <si>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</si>
  <si>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</si>
  <si>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</si>
  <si>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</si>
  <si>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</si>
  <si>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</si>
  <si>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</si>
  <si>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</si>
  <si>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</si>
  <si>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</si>
  <si>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</si>
  <si>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</si>
  <si>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</si>
  <si>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</si>
  <si>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</si>
  <si>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</si>
  <si>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</si>
  <si>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</si>
  <si>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</si>
  <si>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</si>
  <si>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</si>
  <si>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</si>
  <si>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</si>
  <si>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</si>
  <si>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</si>
  <si>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</si>
  <si>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</si>
  <si>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</si>
  <si>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</si>
  <si>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</si>
  <si>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</si>
  <si>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</si>
  <si>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</si>
  <si>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</si>
  <si>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</si>
  <si>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</si>
  <si>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</si>
  <si>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</si>
  <si>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</si>
  <si>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</si>
  <si>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</si>
  <si>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</si>
  <si>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</si>
  <si>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</si>
  <si>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</si>
  <si>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</si>
  <si>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</si>
  <si>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</si>
  <si>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</si>
  <si>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</si>
  <si>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</si>
  <si>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</si>
  <si>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</si>
  <si>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</si>
  <si>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</si>
  <si>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</si>
  <si>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</si>
  <si>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</si>
  <si>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</si>
  <si>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</si>
  <si>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</si>
  <si>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</si>
  <si>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</si>
  <si>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</si>
  <si>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</si>
  <si>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</si>
  <si>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</si>
  <si>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</si>
  <si>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</si>
  <si>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</si>
  <si>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</si>
  <si>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</si>
  <si>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</si>
  <si>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</si>
  <si>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</si>
  <si>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</si>
  <si>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</si>
  <si>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</si>
  <si>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</si>
  <si>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</si>
  <si>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</si>
  <si>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</si>
  <si>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</si>
  <si>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</si>
  <si>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</si>
  <si>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</si>
  <si>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</si>
  <si>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</si>
  <si>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</si>
  <si>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</si>
  <si>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</si>
  <si>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</si>
  <si>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</si>
  <si>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</si>
  <si>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</si>
  <si>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</si>
  <si>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</si>
  <si>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</si>
  <si>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</si>
  <si>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</si>
  <si>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</si>
  <si>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</si>
  <si>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</si>
  <si>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</si>
  <si>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</si>
  <si>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</si>
  <si>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</si>
  <si>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</si>
  <si>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</si>
  <si>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</si>
  <si>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</si>
  <si>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</si>
  <si>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</si>
  <si>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</si>
  <si>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</si>
  <si>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</si>
  <si>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</si>
  <si>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</si>
  <si>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</si>
  <si>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</si>
  <si>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</si>
  <si>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</si>
  <si>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</si>
  <si>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</si>
  <si>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</si>
  <si>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</si>
  <si>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</si>
  <si>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</si>
  <si>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</si>
  <si>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</si>
  <si>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</si>
  <si>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</si>
  <si>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</si>
  <si>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</si>
  <si>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</si>
  <si>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</si>
  <si>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</si>
  <si>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</si>
  <si>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</si>
  <si>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</si>
  <si>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</si>
  <si>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</si>
  <si>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</si>
  <si>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</si>
  <si>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</si>
  <si>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</si>
  <si>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</si>
  <si>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</si>
  <si>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</si>
  <si>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</si>
  <si>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</si>
  <si>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</si>
  <si>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</si>
  <si>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</si>
  <si>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</si>
  <si>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</si>
  <si>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</si>
  <si>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</si>
  <si>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</si>
  <si>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</si>
  <si>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</si>
  <si>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</si>
  <si>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</si>
  <si>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</si>
  <si>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</si>
  <si>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</si>
  <si>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</si>
  <si>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</si>
  <si>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</si>
  <si>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</si>
  <si>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</si>
  <si>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</si>
  <si>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</si>
  <si>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</si>
  <si>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</si>
  <si>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</si>
  <si>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</si>
  <si>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</si>
  <si>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</si>
  <si>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</si>
  <si>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</si>
  <si>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</si>
  <si>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</si>
  <si>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</si>
  <si>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</si>
  <si>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</si>
  <si>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</si>
  <si>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</si>
  <si>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</si>
  <si>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</si>
  <si>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</si>
  <si>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</si>
  <si>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</si>
  <si>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</si>
  <si>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</si>
  <si>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</si>
  <si>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</si>
  <si>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</si>
  <si>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</si>
  <si>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</si>
  <si>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</si>
  <si>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</si>
  <si>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</si>
  <si>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</si>
  <si>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</si>
  <si>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</si>
  <si>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</si>
  <si>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</si>
  <si>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</si>
  <si>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</si>
  <si>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</si>
  <si>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</si>
  <si>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</si>
  <si>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</si>
  <si>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</si>
  <si>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</si>
  <si>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</si>
  <si>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</si>
  <si>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</si>
  <si>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</si>
  <si>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</si>
  <si>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</si>
  <si>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</si>
  <si>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</si>
  <si>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</si>
  <si>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</si>
  <si>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</si>
  <si>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</si>
  <si>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</si>
  <si>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</si>
  <si>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</si>
  <si>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</si>
  <si>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</si>
  <si>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</si>
  <si>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</si>
  <si>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</si>
  <si>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</si>
  <si>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</si>
  <si>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</si>
  <si>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</si>
  <si>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</si>
  <si>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</si>
  <si>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</si>
  <si>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</si>
  <si>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</si>
  <si>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</si>
  <si>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</si>
  <si>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</si>
  <si>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</si>
  <si>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</si>
  <si>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</si>
  <si>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</si>
  <si>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</si>
  <si>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</si>
  <si>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</si>
  <si>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</si>
  <si>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</si>
  <si>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</si>
  <si>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</si>
  <si>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</si>
  <si>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</si>
  <si>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</si>
  <si>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</si>
  <si>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</si>
  <si>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</si>
  <si>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</si>
  <si>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</si>
  <si>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</si>
  <si>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</si>
  <si>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</si>
  <si>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</si>
  <si>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</si>
  <si>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</si>
  <si>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</si>
  <si>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</si>
  <si>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</si>
  <si>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</si>
  <si>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</si>
  <si>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</si>
  <si>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</si>
  <si>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</si>
  <si>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</si>
  <si>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</si>
  <si>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</si>
  <si>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</si>
  <si>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</si>
  <si>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</si>
  <si>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</si>
  <si>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</si>
  <si>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</si>
  <si>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</si>
  <si>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</si>
  <si>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</si>
  <si>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</si>
  <si>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</si>
  <si>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</si>
  <si>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</si>
  <si>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</si>
  <si>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</si>
  <si>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</si>
  <si>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</si>
  <si>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</si>
  <si>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</si>
  <si>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</si>
  <si>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</si>
  <si>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</si>
  <si>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</si>
  <si>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</si>
  <si>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</si>
  <si>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</si>
  <si>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</si>
  <si>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</si>
  <si>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</si>
  <si>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</si>
  <si>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</si>
  <si>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</si>
  <si>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</si>
  <si>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</si>
  <si>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</si>
  <si>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</si>
  <si>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</si>
  <si>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</si>
  <si>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</si>
  <si>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</si>
  <si>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</si>
  <si>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</si>
  <si>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</si>
  <si>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</si>
  <si>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</si>
  <si>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</si>
  <si>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</si>
  <si>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</si>
  <si>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</si>
  <si>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</si>
  <si>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</si>
  <si>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</si>
  <si>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</si>
  <si>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</si>
  <si>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</si>
  <si>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</si>
  <si>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</si>
  <si>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</si>
  <si>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</si>
  <si>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</si>
  <si>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</si>
  <si>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</si>
  <si>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</si>
  <si>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</si>
  <si>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</si>
  <si>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</si>
  <si>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</si>
  <si>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</si>
  <si>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</si>
  <si>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</si>
  <si>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</si>
  <si>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</si>
  <si>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</si>
  <si>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</si>
  <si>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</si>
  <si>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</si>
  <si>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</si>
  <si>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</si>
  <si>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</si>
  <si>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</si>
  <si>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</si>
  <si>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</si>
  <si>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</si>
  <si>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</si>
  <si>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</si>
  <si>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</si>
  <si>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</si>
  <si>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</si>
  <si>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</si>
  <si>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</si>
  <si>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</si>
  <si>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</si>
  <si>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</si>
  <si>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</si>
  <si>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</si>
  <si>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</si>
  <si>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</si>
  <si>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</si>
  <si>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</si>
  <si>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</si>
  <si>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</si>
  <si>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</si>
  <si>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</si>
  <si>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</si>
  <si>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</si>
  <si>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</si>
  <si>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</si>
  <si>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</si>
  <si>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</si>
  <si>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</si>
  <si>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</si>
  <si>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</si>
  <si>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</si>
  <si>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</si>
  <si>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</si>
  <si>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</si>
  <si>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</si>
  <si>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</si>
  <si>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</si>
  <si>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</si>
  <si>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</si>
  <si>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</si>
  <si>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</si>
  <si>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</si>
  <si>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</si>
  <si>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</si>
  <si>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</si>
  <si>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</si>
  <si>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</si>
  <si>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</si>
  <si>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</si>
  <si>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</si>
  <si>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</si>
  <si>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</si>
  <si>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</si>
  <si>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</si>
  <si>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</si>
  <si>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</si>
  <si>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</si>
  <si>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</si>
  <si>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</si>
  <si>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</si>
  <si>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</si>
  <si>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</si>
  <si>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</si>
  <si>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</si>
  <si>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</si>
  <si>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</si>
  <si>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</si>
  <si>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</si>
  <si>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</si>
  <si>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</si>
  <si>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</si>
  <si>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</si>
  <si>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</si>
  <si>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</si>
  <si>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</si>
  <si>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</si>
  <si>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</si>
  <si>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</si>
  <si>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</si>
  <si>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</si>
  <si>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</si>
  <si>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</si>
  <si>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</si>
  <si>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</si>
  <si>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</si>
  <si>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</si>
  <si>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</si>
  <si>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</si>
  <si>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</si>
  <si>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</si>
  <si>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</si>
  <si>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</si>
  <si>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</si>
  <si>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</si>
  <si>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</si>
  <si>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</si>
  <si>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</si>
  <si>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</si>
  <si>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</si>
  <si>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</si>
  <si>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</si>
  <si>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</si>
  <si>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</si>
  <si>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</si>
  <si>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</si>
  <si>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</si>
  <si>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</si>
  <si>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</si>
  <si>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</si>
  <si>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</si>
  <si>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</si>
  <si>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</si>
  <si>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</si>
  <si>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</si>
  <si>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</si>
  <si>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</si>
  <si>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</si>
  <si>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</si>
  <si>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</si>
  <si>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</si>
  <si>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</si>
  <si>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</si>
  <si>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</si>
  <si>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</si>
  <si>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</si>
  <si>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</si>
  <si>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</si>
  <si>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</si>
  <si>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</si>
  <si>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</si>
  <si>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</si>
  <si>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</si>
  <si>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</si>
  <si>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</si>
  <si>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</si>
  <si>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</si>
  <si>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</si>
  <si>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</si>
  <si>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</si>
  <si>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</si>
  <si>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</si>
  <si>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</si>
  <si>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</si>
  <si>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</si>
  <si>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</si>
  <si>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</si>
  <si>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</si>
  <si>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</si>
  <si>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</si>
  <si>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</si>
  <si>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</si>
  <si>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</si>
  <si>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</si>
  <si>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</si>
  <si>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</si>
  <si>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</si>
  <si>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</si>
  <si>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</si>
  <si>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</si>
  <si>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</si>
  <si>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</si>
  <si>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</si>
  <si>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</si>
  <si>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</si>
  <si>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</si>
  <si>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</si>
  <si>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</si>
  <si>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</si>
  <si>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</si>
  <si>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</si>
  <si>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</si>
  <si>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</si>
  <si>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</si>
  <si>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</si>
  <si>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</si>
  <si>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</si>
  <si>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</si>
  <si>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</si>
  <si>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</si>
  <si>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</si>
  <si>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</si>
  <si>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</si>
  <si>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</si>
  <si>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</si>
  <si>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</si>
  <si>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</si>
  <si>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</si>
  <si>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</si>
  <si>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</si>
  <si>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</si>
  <si>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</si>
  <si>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</si>
  <si>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</si>
  <si>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</si>
  <si>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</si>
  <si>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</si>
  <si>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</si>
  <si>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</si>
  <si>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</si>
  <si>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</si>
  <si>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</si>
  <si>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</si>
  <si>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</si>
  <si>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</si>
  <si>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</si>
  <si>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</si>
  <si>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</si>
  <si>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</si>
  <si>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</si>
  <si>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</si>
  <si>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</si>
  <si>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</si>
  <si>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</si>
  <si>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</si>
  <si>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</si>
  <si>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</si>
  <si>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</si>
  <si>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</si>
  <si>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</si>
  <si>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</si>
  <si>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</si>
  <si>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</si>
  <si>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</si>
  <si>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</si>
  <si>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</si>
  <si>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</si>
  <si>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</si>
  <si>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</si>
  <si>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</si>
  <si>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</si>
  <si>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</si>
  <si>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</si>
  <si>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</si>
  <si>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</si>
  <si>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</si>
  <si>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</si>
  <si>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</si>
  <si>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</si>
  <si>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</si>
  <si>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</si>
  <si>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</si>
  <si>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</si>
  <si>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</si>
  <si>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</si>
  <si>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</si>
  <si>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</si>
  <si>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</si>
  <si>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</si>
  <si>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</si>
  <si>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</si>
  <si>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</si>
  <si>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</si>
  <si>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</si>
  <si>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</si>
  <si>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</si>
  <si>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</si>
  <si>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</si>
  <si>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</si>
  <si>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</si>
  <si>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</si>
  <si>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</si>
  <si>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</si>
  <si>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</si>
  <si>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</si>
  <si>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</si>
  <si>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</si>
  <si>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</si>
  <si>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</si>
  <si>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</si>
  <si>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</si>
  <si>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</si>
  <si>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</si>
  <si>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</si>
  <si>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</si>
  <si>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</si>
  <si>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</si>
  <si>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</si>
  <si>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</si>
  <si>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</si>
  <si>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</si>
  <si>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</si>
  <si>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</si>
  <si>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</si>
  <si>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</si>
  <si>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</si>
  <si>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</si>
  <si>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</si>
  <si>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</si>
  <si>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</si>
  <si>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</si>
  <si>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</si>
  <si>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</si>
  <si>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</si>
  <si>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</si>
  <si>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</si>
  <si>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</si>
  <si>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</si>
  <si>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</si>
  <si>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</si>
  <si>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</si>
  <si>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</si>
  <si>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</si>
  <si>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</si>
  <si>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</si>
  <si>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</si>
  <si>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</si>
  <si>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</si>
  <si>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</si>
  <si>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</si>
  <si>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</si>
  <si>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</si>
  <si>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</si>
  <si>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</si>
  <si>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</si>
  <si>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</si>
  <si>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</si>
  <si>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</si>
  <si>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</si>
  <si>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</si>
  <si>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</si>
  <si>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</si>
  <si>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</si>
  <si>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</si>
  <si>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</si>
  <si>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</si>
  <si>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</si>
  <si>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</si>
  <si>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</si>
  <si>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</si>
  <si>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</si>
  <si>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</si>
  <si>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</si>
  <si>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</si>
  <si>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</si>
  <si>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</si>
  <si>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</si>
  <si>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</si>
  <si>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</si>
  <si>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</si>
  <si>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</si>
  <si>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</si>
  <si>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</si>
  <si>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</si>
  <si>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</si>
  <si>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</si>
  <si>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</si>
  <si>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</si>
  <si>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</si>
  <si>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</si>
  <si>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</si>
  <si>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</si>
  <si>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</si>
  <si>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</si>
  <si>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</si>
  <si>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</si>
  <si>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</si>
  <si>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</si>
  <si>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</si>
  <si>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</si>
  <si>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</si>
  <si>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</si>
  <si>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</si>
  <si>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</si>
  <si>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</si>
  <si>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</si>
  <si>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</si>
  <si>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</si>
  <si>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</si>
  <si>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</si>
  <si>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</si>
  <si>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</si>
  <si>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</si>
  <si>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</si>
  <si>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</si>
  <si>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</si>
  <si>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</si>
  <si>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</si>
  <si>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</si>
  <si>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</si>
  <si>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</si>
  <si>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</si>
  <si>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</si>
  <si>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</si>
  <si>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</si>
  <si>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</si>
  <si>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</si>
  <si>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</si>
  <si>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</si>
  <si>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</si>
  <si>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</si>
  <si>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</si>
  <si>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</si>
  <si>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</si>
  <si>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</si>
  <si>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</si>
  <si>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</si>
  <si>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</si>
  <si>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</si>
  <si>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</si>
  <si>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</si>
  <si>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</si>
  <si>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</si>
  <si>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</si>
  <si>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</si>
  <si>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</si>
  <si>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</si>
  <si>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</si>
  <si>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</si>
  <si>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</si>
  <si>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</si>
  <si>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</si>
  <si>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</si>
  <si>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</si>
  <si>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</si>
  <si>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</si>
  <si>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</si>
  <si>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</si>
  <si>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</si>
  <si>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</si>
  <si>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</si>
  <si>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</si>
  <si>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</si>
  <si>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</si>
  <si>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</si>
  <si>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</si>
  <si>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</si>
  <si>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</si>
  <si>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</si>
  <si>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</si>
  <si>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</si>
  <si>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</si>
  <si>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</si>
  <si>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</si>
  <si>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</si>
  <si>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</si>
  <si>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</si>
  <si>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</si>
  <si>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</si>
  <si>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</si>
  <si>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</si>
  <si>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</si>
  <si>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</si>
  <si>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</si>
  <si>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</si>
  <si>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</si>
  <si>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</si>
  <si>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</si>
  <si>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</si>
  <si>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</si>
  <si>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</si>
  <si>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</si>
  <si>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</si>
  <si>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</si>
  <si>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</si>
  <si>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</si>
  <si>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</si>
  <si>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</si>
  <si>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</si>
  <si>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</si>
  <si>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</si>
  <si>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</si>
  <si>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</si>
  <si>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</si>
  <si>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</si>
  <si>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</si>
  <si>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</si>
  <si>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</si>
  <si>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</si>
  <si>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</si>
  <si>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</si>
  <si>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</si>
  <si>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</si>
  <si>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</si>
  <si>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</si>
  <si>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</si>
  <si>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</si>
  <si>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</si>
  <si>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</si>
  <si>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</si>
  <si>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</si>
  <si>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</si>
  <si>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</si>
  <si>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</si>
  <si>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</si>
  <si>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</si>
  <si>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</si>
  <si>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</si>
  <si>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</si>
  <si>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</si>
  <si>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</si>
  <si>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</si>
  <si>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</si>
  <si>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</si>
  <si>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</si>
  <si>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</si>
  <si>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</si>
  <si>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</si>
  <si>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</si>
  <si>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</si>
  <si>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</si>
  <si>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</si>
  <si>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</si>
  <si>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</si>
  <si>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</si>
  <si>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</si>
  <si>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</si>
  <si>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</si>
  <si>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</si>
  <si>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</si>
  <si>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</si>
  <si>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</si>
  <si>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</si>
  <si>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</si>
  <si>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</si>
  <si>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</si>
  <si>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</si>
  <si>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</si>
  <si>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</si>
  <si>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</si>
  <si>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</si>
  <si>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</si>
  <si>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</si>
  <si>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</si>
  <si>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</si>
  <si>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</si>
  <si>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</si>
  <si>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</si>
  <si>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</si>
  <si>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</si>
  <si>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</si>
  <si>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</si>
  <si>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</si>
  <si>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</si>
  <si>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</si>
  <si>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</si>
  <si>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</si>
  <si>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</si>
  <si>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</si>
  <si>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</si>
  <si>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</si>
  <si>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</si>
  <si>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</si>
  <si>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</si>
  <si>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</si>
  <si>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</si>
  <si>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</si>
  <si>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</si>
  <si>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</si>
  <si>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</si>
  <si>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</si>
  <si>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</si>
  <si>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</si>
  <si>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</si>
  <si>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</si>
  <si>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</si>
  <si>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</si>
  <si>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</si>
  <si>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</si>
  <si>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</si>
  <si>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</si>
  <si>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</si>
  <si>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</si>
  <si>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</si>
  <si>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</si>
  <si>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</si>
  <si>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</si>
  <si>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</si>
  <si>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</si>
  <si>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</si>
  <si>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</si>
  <si>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</si>
  <si>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</si>
  <si>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</si>
  <si>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</si>
  <si>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</si>
  <si>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</si>
  <si>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</si>
  <si>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</si>
  <si>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</si>
  <si>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</si>
  <si>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</si>
  <si>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</si>
  <si>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</si>
  <si>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</si>
  <si>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</si>
  <si>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</si>
  <si>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</si>
  <si>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</si>
  <si>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</si>
  <si>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</si>
  <si>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</si>
  <si>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</si>
  <si>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</si>
  <si>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</si>
  <si>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</si>
  <si>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</si>
  <si>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</si>
  <si>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</si>
  <si>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</si>
  <si>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</si>
  <si>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</si>
  <si>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</si>
  <si>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</si>
  <si>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</si>
  <si>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</si>
  <si>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</si>
  <si>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</si>
  <si>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</si>
  <si>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</si>
  <si>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</si>
  <si>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</si>
  <si>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</si>
  <si>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</si>
  <si>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</si>
  <si>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</si>
  <si>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</si>
  <si>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</si>
  <si>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</si>
  <si>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</si>
  <si>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</si>
  <si>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</si>
  <si>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</si>
  <si>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</si>
  <si>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</si>
  <si>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</si>
  <si>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</si>
  <si>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</si>
  <si>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</si>
  <si>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</si>
  <si>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</si>
  <si>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</si>
  <si>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</si>
  <si>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</si>
  <si>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</si>
  <si>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</si>
  <si>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</si>
  <si>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</si>
  <si>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</si>
  <si>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</si>
  <si>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</si>
  <si>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</si>
  <si>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</si>
  <si>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</si>
  <si>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</si>
  <si>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</si>
  <si>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</si>
  <si>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</si>
  <si>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</si>
  <si>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</si>
  <si>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</si>
  <si>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</si>
  <si>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</si>
  <si>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</si>
  <si>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</si>
  <si>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</si>
  <si>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</si>
  <si>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</si>
  <si>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</si>
  <si>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</si>
  <si>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</si>
  <si>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</si>
  <si>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</si>
  <si>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</si>
  <si>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</si>
  <si>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</si>
  <si>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</si>
  <si>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</si>
  <si>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</si>
  <si>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</si>
  <si>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</si>
  <si>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</si>
  <si>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</si>
  <si>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</si>
  <si>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</si>
  <si>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</si>
  <si>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</si>
  <si>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</si>
  <si>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</si>
  <si>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</si>
  <si>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</si>
  <si>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</si>
  <si>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</si>
  <si>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</si>
  <si>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</si>
  <si>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</si>
  <si>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</si>
  <si>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</si>
  <si>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</si>
  <si>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</si>
  <si>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</si>
  <si>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</si>
  <si>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</si>
  <si>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</si>
  <si>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</si>
  <si>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</si>
  <si>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</si>
  <si>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</si>
  <si>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</si>
  <si>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</si>
  <si>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</si>
  <si>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</si>
  <si>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</si>
  <si>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</si>
  <si>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</si>
  <si>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</si>
  <si>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</si>
  <si>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</si>
  <si>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</si>
  <si>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</si>
  <si>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</si>
  <si>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</si>
  <si>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</si>
  <si>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</si>
  <si>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</si>
  <si>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</si>
  <si>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</si>
  <si>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</si>
  <si>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</si>
  <si>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</si>
  <si>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</si>
  <si>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</si>
  <si>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</si>
  <si>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</si>
  <si>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</si>
  <si>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</si>
  <si>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</si>
  <si>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</si>
  <si>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</si>
  <si>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</si>
  <si>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</si>
  <si>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</si>
  <si>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</si>
  <si>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</si>
  <si>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</si>
  <si>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</si>
  <si>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</si>
  <si>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</si>
  <si>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</si>
  <si>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</si>
  <si>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</si>
  <si>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</si>
  <si>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</si>
  <si>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</si>
  <si>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</si>
  <si>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</si>
  <si>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</si>
  <si>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</si>
  <si>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</si>
  <si>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</si>
  <si>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</si>
  <si>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</si>
  <si>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</si>
  <si>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</si>
  <si>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</si>
  <si>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</si>
  <si>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</si>
  <si>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</si>
  <si>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</si>
  <si>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</si>
  <si>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</si>
  <si>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</si>
  <si>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</si>
  <si>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</si>
  <si>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</si>
  <si>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</si>
  <si>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</si>
  <si>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</si>
  <si>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</si>
  <si>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</si>
  <si>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</si>
  <si>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</si>
  <si>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</si>
  <si>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</si>
  <si>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</si>
  <si>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</si>
  <si>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</si>
  <si>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</si>
  <si>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</si>
  <si>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</si>
  <si>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</si>
  <si>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</si>
  <si>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</si>
  <si>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</si>
  <si>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</si>
  <si>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</si>
  <si>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</si>
  <si>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</si>
  <si>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</si>
  <si>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</si>
  <si>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</si>
  <si>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</si>
  <si>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</si>
  <si>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</si>
  <si>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</si>
  <si>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</si>
  <si>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</si>
  <si>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</si>
  <si>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</si>
  <si>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</si>
  <si>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</si>
  <si>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</si>
  <si>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</si>
  <si>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</si>
  <si>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</si>
  <si>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</si>
  <si>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</si>
  <si>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</si>
  <si>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</si>
  <si>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</si>
  <si>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</si>
  <si>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</si>
  <si>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</si>
  <si>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</si>
  <si>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</si>
  <si>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</si>
  <si>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</si>
  <si>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</si>
  <si>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</si>
  <si>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</si>
  <si>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</si>
  <si>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</si>
  <si>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</si>
  <si>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</si>
  <si>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</si>
  <si>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</si>
  <si>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</si>
  <si>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</si>
  <si>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</si>
  <si>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</si>
  <si>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</si>
  <si>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</si>
  <si>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</si>
  <si>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</si>
  <si>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</si>
  <si>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</si>
  <si>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</si>
  <si>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</si>
  <si>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</si>
  <si>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</si>
  <si>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</si>
  <si>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</si>
  <si>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</si>
  <si>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</si>
  <si>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</si>
  <si>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</si>
  <si>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</si>
  <si>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</si>
  <si>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</si>
  <si>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</si>
  <si>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</si>
  <si>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</si>
  <si>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</si>
  <si>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</si>
  <si>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</si>
  <si>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</si>
  <si>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</si>
  <si>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</si>
  <si>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</si>
  <si>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</si>
  <si>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</si>
  <si>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</si>
  <si>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</si>
  <si>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</si>
  <si>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</si>
  <si>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</si>
  <si>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</si>
  <si>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</si>
  <si>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</si>
  <si>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</si>
  <si>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</si>
  <si>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</si>
  <si>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</si>
  <si>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</si>
  <si>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</si>
  <si>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</si>
  <si>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</si>
  <si>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</si>
  <si>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</si>
  <si>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</si>
  <si>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</si>
  <si>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</si>
  <si>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</si>
  <si>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</si>
  <si>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</si>
  <si>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</si>
  <si>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</si>
  <si>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</si>
  <si>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</si>
  <si>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</si>
  <si>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</si>
  <si>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</si>
  <si>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</si>
  <si>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</si>
  <si>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</si>
  <si>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</si>
  <si>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</si>
  <si>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</si>
  <si>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</si>
  <si>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</si>
  <si>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</si>
  <si>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</si>
  <si>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</si>
  <si>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</si>
  <si>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</si>
  <si>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</si>
  <si>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</si>
  <si>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</si>
  <si>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</si>
  <si>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</si>
  <si>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</si>
  <si>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</si>
  <si>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</si>
  <si>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</si>
  <si>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</si>
  <si>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</si>
  <si>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</si>
  <si>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</si>
  <si>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</si>
  <si>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</si>
  <si>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</si>
  <si>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</si>
  <si>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</si>
  <si>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</si>
  <si>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</si>
  <si>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</si>
  <si>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</si>
  <si>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</si>
  <si>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</si>
  <si>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</si>
  <si>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</si>
  <si>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</si>
  <si>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</si>
  <si>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</si>
  <si>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</si>
  <si>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</si>
  <si>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</si>
  <si>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</si>
  <si>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</si>
  <si>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</si>
  <si>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</si>
  <si>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</si>
  <si>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</si>
  <si>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</si>
  <si>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</si>
  <si>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</si>
  <si>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</si>
  <si>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</si>
  <si>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</si>
  <si>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</si>
  <si>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</si>
  <si>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</si>
  <si>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</si>
  <si>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</si>
  <si>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</si>
  <si>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</si>
  <si>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</si>
  <si>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</si>
  <si>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</si>
  <si>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</si>
  <si>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</si>
  <si>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</si>
  <si>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</si>
  <si>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</si>
  <si>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</si>
  <si>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</si>
  <si>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</si>
  <si>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</si>
  <si>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</si>
  <si>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</si>
  <si>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</si>
  <si>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</si>
  <si>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</si>
  <si>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</si>
  <si>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</si>
  <si>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</si>
  <si>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</si>
  <si>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</si>
  <si>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</si>
  <si>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</si>
  <si>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</si>
  <si>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</si>
  <si>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</si>
  <si>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</si>
  <si>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</si>
  <si>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</si>
  <si>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</si>
  <si>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</si>
  <si>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</si>
  <si>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</si>
  <si>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</si>
  <si>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</si>
  <si>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</si>
  <si>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</si>
  <si>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</si>
  <si>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</si>
  <si>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</si>
  <si>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</si>
  <si>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</si>
  <si>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</si>
  <si>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</si>
  <si>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</si>
  <si>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</si>
  <si>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</si>
  <si>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</si>
  <si>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</si>
  <si>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</si>
  <si>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</si>
  <si>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</si>
  <si>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</si>
  <si>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</si>
  <si>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</si>
  <si>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</si>
  <si>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</si>
  <si>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</si>
  <si>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</si>
  <si>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</si>
  <si>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</si>
  <si>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</si>
  <si>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</si>
  <si>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</si>
  <si>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</si>
  <si>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</si>
  <si>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</si>
  <si>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</si>
  <si>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</si>
  <si>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</si>
  <si>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</si>
  <si>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</si>
  <si>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</si>
  <si>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</si>
  <si>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</si>
  <si>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</si>
  <si>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</si>
  <si>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</si>
  <si>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</si>
  <si>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</si>
  <si>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</si>
  <si>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</si>
  <si>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</si>
  <si>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</si>
  <si>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</si>
  <si>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</si>
  <si>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</si>
  <si>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</si>
  <si>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</si>
  <si>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</si>
  <si>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</si>
  <si>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</si>
  <si>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</si>
  <si>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</si>
  <si>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</si>
  <si>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</si>
  <si>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</si>
  <si>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</si>
  <si>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</si>
  <si>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</si>
  <si>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</si>
  <si>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</si>
  <si>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</si>
  <si>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</si>
  <si>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</si>
  <si>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</si>
  <si>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</si>
  <si>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</si>
  <si>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</si>
  <si>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</si>
  <si>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</si>
  <si>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</si>
  <si>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</si>
  <si>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</si>
  <si>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</si>
  <si>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</si>
  <si>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</si>
  <si>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</si>
  <si>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</si>
  <si>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</si>
  <si>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</si>
  <si>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</si>
  <si>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</si>
  <si>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</si>
  <si>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</si>
  <si>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</si>
  <si>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</si>
  <si>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</si>
  <si>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</si>
  <si>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</si>
  <si>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</si>
  <si>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</si>
  <si>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</si>
  <si>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</si>
  <si>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</si>
  <si>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</si>
  <si>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</si>
  <si>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</si>
  <si>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</si>
  <si>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</si>
  <si>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</si>
  <si>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</si>
  <si>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</si>
  <si>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</si>
  <si>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</si>
  <si>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</si>
  <si>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</si>
  <si>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</si>
  <si>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</si>
  <si>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</si>
  <si>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</si>
  <si>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</si>
  <si>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</si>
  <si>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</si>
  <si>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</si>
  <si>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</si>
  <si>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</si>
  <si>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</si>
  <si>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</si>
  <si>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</si>
  <si>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</si>
  <si>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</si>
  <si>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</si>
  <si>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</si>
  <si>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</si>
  <si>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</si>
  <si>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</si>
  <si>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</si>
  <si>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</si>
  <si>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</si>
  <si>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</si>
  <si>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</si>
  <si>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</si>
  <si>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</si>
  <si>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</si>
  <si>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</si>
  <si>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</si>
  <si>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</si>
  <si>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</si>
  <si>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</si>
  <si>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</si>
  <si>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</si>
  <si>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</si>
  <si>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</si>
  <si>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</si>
  <si>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</si>
  <si>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</si>
  <si>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</si>
  <si>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</si>
  <si>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</si>
  <si>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</si>
  <si>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</si>
  <si>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</si>
  <si>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</si>
  <si>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</si>
  <si>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</si>
  <si>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</si>
  <si>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</si>
  <si>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</si>
  <si>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</si>
  <si>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</si>
  <si>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</si>
  <si>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</si>
  <si>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</si>
  <si>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</si>
  <si>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</si>
  <si>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</si>
  <si>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</si>
  <si>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</si>
  <si>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</si>
  <si>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</si>
  <si>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</si>
  <si>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</si>
  <si>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</si>
  <si>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</si>
  <si>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</si>
  <si>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</si>
  <si>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</si>
  <si>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</si>
  <si>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</si>
  <si>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</si>
  <si>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</si>
  <si>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</si>
  <si>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</si>
  <si>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</si>
  <si>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</si>
  <si>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</si>
  <si>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</si>
  <si>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</si>
  <si>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</si>
  <si>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</si>
  <si>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</si>
  <si>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</si>
  <si>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</si>
  <si>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</si>
  <si>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</si>
  <si>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</si>
  <si>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</si>
  <si>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</si>
  <si>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</si>
  <si>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</si>
  <si>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</si>
  <si>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</si>
  <si>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</si>
  <si>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</si>
  <si>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</si>
  <si>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</si>
  <si>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</si>
  <si>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</si>
  <si>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</si>
  <si>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</si>
  <si>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</si>
  <si>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</si>
  <si>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</si>
  <si>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</si>
  <si>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</si>
  <si>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</si>
  <si>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</si>
  <si>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</si>
  <si>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</si>
  <si>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</si>
  <si>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</si>
  <si>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</si>
  <si>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</si>
  <si>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</si>
  <si>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</si>
  <si>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</si>
  <si>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</si>
  <si>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</si>
  <si>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</si>
  <si>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</si>
  <si>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</si>
  <si>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</si>
  <si>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</si>
  <si>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</si>
  <si>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</si>
  <si>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</si>
  <si>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</si>
  <si>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</si>
  <si>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</si>
  <si>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</si>
  <si>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</si>
  <si>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</si>
  <si>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</si>
  <si>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</si>
  <si>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</si>
  <si>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</si>
  <si>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</si>
  <si>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</si>
  <si>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</si>
  <si>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</si>
  <si>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</si>
  <si>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</si>
  <si>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</si>
  <si>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</si>
  <si>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</si>
  <si>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</si>
  <si>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</si>
  <si>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</si>
  <si>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</si>
  <si>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</si>
  <si>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</si>
  <si>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</si>
  <si>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</si>
  <si>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</si>
  <si>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</si>
  <si>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</si>
  <si>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</si>
  <si>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</si>
  <si>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</si>
  <si>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</si>
  <si>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</si>
  <si>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</si>
  <si>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</si>
  <si>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</si>
  <si>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</si>
  <si>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</si>
  <si>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</si>
  <si>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</si>
  <si>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</si>
  <si>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</si>
  <si>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</si>
  <si>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</si>
  <si>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</si>
  <si>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</si>
  <si>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</si>
  <si>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</si>
  <si>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</si>
  <si>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</si>
  <si>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</si>
  <si>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</si>
  <si>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</si>
  <si>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</si>
  <si>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</si>
  <si>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</si>
  <si>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</si>
  <si>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</si>
  <si>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</si>
  <si>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</si>
  <si>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</si>
  <si>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</si>
  <si>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</si>
  <si>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</si>
  <si>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</si>
  <si>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</si>
  <si>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</si>
  <si>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</si>
  <si>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</si>
  <si>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</si>
  <si>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</si>
  <si>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</si>
  <si>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</si>
  <si>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</si>
  <si>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</si>
  <si>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</si>
  <si>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</si>
  <si>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</si>
  <si>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</si>
  <si>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</si>
  <si>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</si>
  <si>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</si>
  <si>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</si>
  <si>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</si>
  <si>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</si>
  <si>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</si>
  <si>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</si>
  <si>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</si>
  <si>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</si>
  <si>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</si>
  <si>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</si>
  <si>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</si>
  <si>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</si>
  <si>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</si>
  <si>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</si>
  <si>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</si>
  <si>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</si>
  <si>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</si>
  <si>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</si>
  <si>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</si>
  <si>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</si>
  <si>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</si>
  <si>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</si>
  <si>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</si>
  <si>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</si>
  <si>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</si>
  <si>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</si>
  <si>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</si>
  <si>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</si>
  <si>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</si>
  <si>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</si>
  <si>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</si>
  <si>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</si>
  <si>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</si>
  <si>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</si>
  <si>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</si>
  <si>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</si>
  <si>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</si>
  <si>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</si>
  <si>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</si>
  <si>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</si>
  <si>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</si>
  <si>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</si>
  <si>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</si>
  <si>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</si>
  <si>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</si>
  <si>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</si>
  <si>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</si>
  <si>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</si>
  <si>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</si>
  <si>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</si>
  <si>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</si>
  <si>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</si>
  <si>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</si>
  <si>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</si>
  <si>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</si>
  <si>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</si>
  <si>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</si>
  <si>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</si>
  <si>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</si>
  <si>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</si>
  <si>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</si>
  <si>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</si>
  <si>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</si>
  <si>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</si>
  <si>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</si>
  <si>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</si>
  <si>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</si>
  <si>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</si>
  <si>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</si>
  <si>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</si>
  <si>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</si>
  <si>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</si>
  <si>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</si>
  <si>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</si>
  <si>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</si>
  <si>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</si>
  <si>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</si>
  <si>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</si>
  <si>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</si>
  <si>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</si>
  <si>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</si>
  <si>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</si>
  <si>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</si>
  <si>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</si>
  <si>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</si>
  <si>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</si>
  <si>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</si>
  <si>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</si>
  <si>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</si>
  <si>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</si>
  <si>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</si>
  <si>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</si>
  <si>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</si>
  <si>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</si>
  <si>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</si>
  <si>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</si>
  <si>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</si>
  <si>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</si>
  <si>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</si>
  <si>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</si>
  <si>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</si>
  <si>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</si>
  <si>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</si>
  <si>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</si>
  <si>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</si>
  <si>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</si>
  <si>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</si>
  <si>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</si>
  <si>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</si>
  <si>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</si>
  <si>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</si>
  <si>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</si>
  <si>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</si>
  <si>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</si>
  <si>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</si>
  <si>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</si>
  <si>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</si>
  <si>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</si>
  <si>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</si>
  <si>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</si>
  <si>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</si>
  <si>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</si>
  <si>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</si>
  <si>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</si>
  <si>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</si>
  <si>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</si>
  <si>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</si>
  <si>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</si>
  <si>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</si>
  <si>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</si>
  <si>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</si>
  <si>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</si>
  <si>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</si>
  <si>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</si>
  <si>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</si>
  <si>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</si>
  <si>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</si>
  <si>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</si>
  <si>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</si>
  <si>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</si>
  <si>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</si>
  <si>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</si>
  <si>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</si>
  <si>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</si>
  <si>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</si>
  <si>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</si>
  <si>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</si>
  <si>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</si>
  <si>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</si>
  <si>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</si>
  <si>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</si>
  <si>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</si>
  <si>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</si>
  <si>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</si>
  <si>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</si>
  <si>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</si>
  <si>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</si>
  <si>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</si>
  <si>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</si>
  <si>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</si>
  <si>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</si>
  <si>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</si>
  <si>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</si>
  <si>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</si>
  <si>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</si>
  <si>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</si>
  <si>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</si>
  <si>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</si>
  <si>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</si>
  <si>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</si>
  <si>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</si>
  <si>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</si>
  <si>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</si>
  <si>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</si>
  <si>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</si>
  <si>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</si>
  <si>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</si>
  <si>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</si>
  <si>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</si>
  <si>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</si>
  <si>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</si>
  <si>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</si>
  <si>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</si>
  <si>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</si>
  <si>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</si>
  <si>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</si>
  <si>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</si>
  <si>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</si>
  <si>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</si>
  <si>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</si>
  <si>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</si>
  <si>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</si>
  <si>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</si>
  <si>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</si>
  <si>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</si>
  <si>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</si>
  <si>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</si>
  <si>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</si>
  <si>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</si>
  <si>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</si>
  <si>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</si>
  <si>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</si>
  <si>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</si>
  <si>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</si>
  <si>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</si>
  <si>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</si>
  <si>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</si>
  <si>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</si>
  <si>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</si>
  <si>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</si>
  <si>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</si>
  <si>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</si>
  <si>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</si>
  <si>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</si>
  <si>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</si>
  <si>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</si>
  <si>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</si>
  <si>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</si>
  <si>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</si>
  <si>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</si>
  <si>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</si>
  <si>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</si>
  <si>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</si>
  <si>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</si>
  <si>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</si>
  <si>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</si>
  <si>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</si>
  <si>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</si>
  <si>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</si>
  <si>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</si>
  <si>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</si>
  <si>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</si>
  <si>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</si>
  <si>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</si>
  <si>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</si>
  <si>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</si>
  <si>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</si>
  <si>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</si>
  <si>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</si>
  <si>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</si>
  <si>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</si>
  <si>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</si>
  <si>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</si>
  <si>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</si>
  <si>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</si>
  <si>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</si>
  <si>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</si>
  <si>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</si>
  <si>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</si>
  <si>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</si>
  <si>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</si>
  <si>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</si>
  <si>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</si>
  <si>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</si>
  <si>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</si>
  <si>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</si>
  <si>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</si>
  <si>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</si>
  <si>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</si>
  <si>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</si>
  <si>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</si>
  <si>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</si>
  <si>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</si>
  <si>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</si>
  <si>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</si>
  <si>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</si>
  <si>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</si>
  <si>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</si>
  <si>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</si>
  <si>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</si>
  <si>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</si>
  <si>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</si>
  <si>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</si>
  <si>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</si>
  <si>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</si>
  <si>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</si>
  <si>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</si>
  <si>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</si>
  <si>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</si>
  <si>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</si>
  <si>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</si>
  <si>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</si>
  <si>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</si>
  <si>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</si>
  <si>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</si>
  <si>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</si>
  <si>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</si>
  <si>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</si>
  <si>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</si>
  <si>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</si>
  <si>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</si>
  <si>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</si>
  <si>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</si>
  <si>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</si>
  <si>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</si>
  <si>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</si>
  <si>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</si>
  <si>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</si>
  <si>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</si>
  <si>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</si>
  <si>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</si>
  <si>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</si>
  <si>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</si>
  <si>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</si>
  <si>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</si>
  <si>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</si>
  <si>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</si>
  <si>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</si>
  <si>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</si>
  <si>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</si>
  <si>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</si>
  <si>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</si>
  <si>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</si>
  <si>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</si>
  <si>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</si>
  <si>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</si>
  <si>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</si>
  <si>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</si>
  <si>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</si>
  <si>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</si>
  <si>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</si>
  <si>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</si>
  <si>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</si>
  <si>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</si>
  <si>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</si>
  <si>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</si>
  <si>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</si>
  <si>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</si>
  <si>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</si>
  <si>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</si>
  <si>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</si>
  <si>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</si>
  <si>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</si>
  <si>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</si>
  <si>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</si>
  <si>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</si>
  <si>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</si>
  <si>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</si>
  <si>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</si>
  <si>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</si>
  <si>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</si>
  <si>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</si>
  <si>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</si>
  <si>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</si>
  <si>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</si>
  <si>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</si>
  <si>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</si>
  <si>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</si>
  <si>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</si>
  <si>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</si>
  <si>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</si>
  <si>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</si>
  <si>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</si>
  <si>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</si>
  <si>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</si>
  <si>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</si>
  <si>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</si>
  <si>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</si>
  <si>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</si>
  <si>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</si>
  <si>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</si>
  <si>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</si>
  <si>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</si>
  <si>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</si>
  <si>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</si>
  <si>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</si>
  <si>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</si>
  <si>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</si>
  <si>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</si>
  <si>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</si>
  <si>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</si>
  <si>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</si>
  <si>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</si>
  <si>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</si>
  <si>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</si>
  <si>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</si>
  <si>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</si>
  <si>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</si>
  <si>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</si>
  <si>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</si>
  <si>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</si>
  <si>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</si>
  <si>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</si>
  <si>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</si>
  <si>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</si>
  <si>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</si>
  <si>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</si>
  <si>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</si>
  <si>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</si>
  <si>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</si>
  <si>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</si>
  <si>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</si>
  <si>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</si>
  <si>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</si>
  <si>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</si>
  <si>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</si>
  <si>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</si>
  <si>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</si>
  <si>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</si>
  <si>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</si>
  <si>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</si>
  <si>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</si>
  <si>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</si>
  <si>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</si>
  <si>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</si>
  <si>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</si>
  <si>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</si>
  <si>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</si>
  <si>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</si>
  <si>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</si>
  <si>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</si>
  <si>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</si>
  <si>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</si>
  <si>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</si>
  <si>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</si>
  <si>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</si>
  <si>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</si>
  <si>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</si>
  <si>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</si>
  <si>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</si>
  <si>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</si>
  <si>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</si>
  <si>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</si>
  <si>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</si>
  <si>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</si>
  <si>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</si>
  <si>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</si>
  <si>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</si>
  <si>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</si>
  <si>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</si>
  <si>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</si>
  <si>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</si>
  <si>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</si>
  <si>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</si>
  <si>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</si>
  <si>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</si>
  <si>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</si>
  <si>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</si>
  <si>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</si>
  <si>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</si>
  <si>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</si>
  <si>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</si>
  <si>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</si>
  <si>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</si>
  <si>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</si>
  <si>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</si>
  <si>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</si>
  <si>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</si>
  <si>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</si>
  <si>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</si>
  <si>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</si>
  <si>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</si>
  <si>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</si>
  <si>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</si>
  <si>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</si>
  <si>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</si>
  <si>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</si>
  <si>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</si>
  <si>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</si>
  <si>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</si>
  <si>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</si>
  <si>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</si>
  <si>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</si>
  <si>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</si>
  <si>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</si>
  <si>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</si>
  <si>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</si>
  <si>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</si>
  <si>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</si>
  <si>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</si>
  <si>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</si>
  <si>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</si>
  <si>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</si>
  <si>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</si>
  <si>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</si>
  <si>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</si>
  <si>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</si>
  <si>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</si>
  <si>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</si>
  <si>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</si>
  <si>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</si>
  <si>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</si>
  <si>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</si>
  <si>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</si>
  <si>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</si>
  <si>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</si>
  <si>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</si>
  <si>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</si>
  <si>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</si>
  <si>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</si>
  <si>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</si>
  <si>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</si>
  <si>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</si>
  <si>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</si>
  <si>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</si>
  <si>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</si>
  <si>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</si>
  <si>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</si>
  <si>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</si>
  <si>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</si>
  <si>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</si>
  <si>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</si>
  <si>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</si>
  <si>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</si>
  <si>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</si>
  <si>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</si>
  <si>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</si>
  <si>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</si>
  <si>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</si>
  <si>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</si>
  <si>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</si>
  <si>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</si>
  <si>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</si>
  <si>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</si>
  <si>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</si>
  <si>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</si>
  <si>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</si>
  <si>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</si>
  <si>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</si>
  <si>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</si>
  <si>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</si>
  <si>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</si>
  <si>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</si>
  <si>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</si>
  <si>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</si>
  <si>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</si>
  <si>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</si>
  <si>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</si>
  <si>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</si>
  <si>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</si>
  <si>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</si>
  <si>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</si>
  <si>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</si>
  <si>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</si>
  <si>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</si>
  <si>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</si>
  <si>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</si>
  <si>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</si>
  <si>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</si>
  <si>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</si>
  <si>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</si>
  <si>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</si>
  <si>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</si>
  <si>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</si>
  <si>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</si>
  <si>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</si>
  <si>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</si>
  <si>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</si>
  <si>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</si>
  <si>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</si>
  <si>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</si>
  <si>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</si>
  <si>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</si>
  <si>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</si>
  <si>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</si>
  <si>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</si>
  <si>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</si>
  <si>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</si>
  <si>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</si>
  <si>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</si>
  <si>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</si>
  <si>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</si>
  <si>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</si>
  <si>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</si>
  <si>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</si>
  <si>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</si>
  <si>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</si>
  <si>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</si>
  <si>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Hold</t>
  </si>
  <si>
    <t>Abastecido</t>
  </si>
  <si>
    <t>Lector</t>
  </si>
  <si>
    <t>Closed</t>
  </si>
  <si>
    <t>335842846</t>
  </si>
  <si>
    <t>335843065</t>
  </si>
  <si>
    <t>335843031</t>
  </si>
  <si>
    <t>335843025</t>
  </si>
  <si>
    <t>335843023</t>
  </si>
  <si>
    <t>335843019</t>
  </si>
  <si>
    <t>335843014</t>
  </si>
  <si>
    <t>En Servicio</t>
  </si>
  <si>
    <t>335843572</t>
  </si>
  <si>
    <t>335843568</t>
  </si>
  <si>
    <t>335843515</t>
  </si>
  <si>
    <t>335843692</t>
  </si>
  <si>
    <t>335843661</t>
  </si>
  <si>
    <t>335843658</t>
  </si>
  <si>
    <t>335843674</t>
  </si>
  <si>
    <t>335843673</t>
  </si>
  <si>
    <t>335843503</t>
  </si>
  <si>
    <t>335843499</t>
  </si>
  <si>
    <t>335843494</t>
  </si>
  <si>
    <t>335843473</t>
  </si>
  <si>
    <t>335843792</t>
  </si>
  <si>
    <t>335843774</t>
  </si>
  <si>
    <t>335844108</t>
  </si>
  <si>
    <t>335844095</t>
  </si>
  <si>
    <t>335844092</t>
  </si>
  <si>
    <t>335844086</t>
  </si>
  <si>
    <t>335844082</t>
  </si>
  <si>
    <t>335844079</t>
  </si>
  <si>
    <t>335844076</t>
  </si>
  <si>
    <t>335844075</t>
  </si>
  <si>
    <t>335844032</t>
  </si>
  <si>
    <t>335844003</t>
  </si>
  <si>
    <t>335843999</t>
  </si>
  <si>
    <t>335843984</t>
  </si>
  <si>
    <t>335843973</t>
  </si>
  <si>
    <t>335843965</t>
  </si>
  <si>
    <t>335843962</t>
  </si>
  <si>
    <t>335843959</t>
  </si>
  <si>
    <t>335843915</t>
  </si>
  <si>
    <t>335843909</t>
  </si>
  <si>
    <t>335843881</t>
  </si>
  <si>
    <t>335843879</t>
  </si>
  <si>
    <t>335843860</t>
  </si>
  <si>
    <t>FALLA NO CONFIRMNADA</t>
  </si>
  <si>
    <t>FALLA NO CONFIRAMADA</t>
  </si>
  <si>
    <t>Morales Payano, Wilfredy Leandro</t>
  </si>
  <si>
    <t>335844130</t>
  </si>
  <si>
    <t>335844128</t>
  </si>
  <si>
    <t>335844127</t>
  </si>
  <si>
    <t>335844126</t>
  </si>
  <si>
    <t>07 Abril de 2021</t>
  </si>
  <si>
    <t>335844140</t>
  </si>
  <si>
    <t>335844141</t>
  </si>
  <si>
    <t>335844142</t>
  </si>
  <si>
    <t>335844143</t>
  </si>
  <si>
    <t>335844144</t>
  </si>
  <si>
    <t>335844145</t>
  </si>
  <si>
    <t>335844147</t>
  </si>
  <si>
    <t>335844148</t>
  </si>
  <si>
    <t>335844149</t>
  </si>
  <si>
    <t>335844150</t>
  </si>
  <si>
    <t>335844151</t>
  </si>
  <si>
    <t>335844152</t>
  </si>
  <si>
    <t>335844153</t>
  </si>
  <si>
    <t>335844154</t>
  </si>
  <si>
    <t>335844156</t>
  </si>
  <si>
    <t>335844157</t>
  </si>
  <si>
    <t>335844158</t>
  </si>
  <si>
    <t>335844159</t>
  </si>
  <si>
    <t>335844160</t>
  </si>
  <si>
    <t>335844161</t>
  </si>
  <si>
    <t>335844162</t>
  </si>
  <si>
    <t>De La Cruz Marcelo, Mawel Andres</t>
  </si>
  <si>
    <t>TERMINAL DESCONECTADA</t>
  </si>
  <si>
    <t>335844335</t>
  </si>
  <si>
    <t>335844211</t>
  </si>
  <si>
    <t xml:space="preserve">Brioso Luciano, Cristino </t>
  </si>
  <si>
    <t>ReservaC Norte</t>
  </si>
  <si>
    <t>335844446</t>
  </si>
  <si>
    <t>335844440</t>
  </si>
  <si>
    <t>335844437</t>
  </si>
  <si>
    <t>335844411</t>
  </si>
  <si>
    <t>335844387</t>
  </si>
  <si>
    <t>335844363</t>
  </si>
  <si>
    <t>335844360</t>
  </si>
  <si>
    <t>335844355</t>
  </si>
  <si>
    <t>335844345</t>
  </si>
  <si>
    <t>335844594</t>
  </si>
  <si>
    <t>335844590</t>
  </si>
  <si>
    <t>335844581</t>
  </si>
  <si>
    <t>335844579</t>
  </si>
  <si>
    <t>335844569</t>
  </si>
  <si>
    <t>335844562</t>
  </si>
  <si>
    <t>335844543</t>
  </si>
  <si>
    <t>335844506</t>
  </si>
  <si>
    <t>335844483</t>
  </si>
  <si>
    <t>REINICIO FALLIDO POR LECTOR</t>
  </si>
  <si>
    <t>GAVETA DE RECHAZO LLENA</t>
  </si>
  <si>
    <t>335844711</t>
  </si>
  <si>
    <t>335844702</t>
  </si>
  <si>
    <t>335844690</t>
  </si>
  <si>
    <t>335844688</t>
  </si>
  <si>
    <t>CARGA EXITOSA</t>
  </si>
  <si>
    <t>Moreta, Christian Aury</t>
  </si>
  <si>
    <t>Doñe Ramirez, Luis Manuel</t>
  </si>
  <si>
    <t>REINICIO EXITOSO</t>
  </si>
  <si>
    <t>335844906</t>
  </si>
  <si>
    <t>335844837</t>
  </si>
  <si>
    <t>335844803</t>
  </si>
  <si>
    <t>335844781</t>
  </si>
  <si>
    <t>335844936</t>
  </si>
  <si>
    <t>335844930</t>
  </si>
  <si>
    <t>335844924</t>
  </si>
  <si>
    <t>335844918</t>
  </si>
  <si>
    <t>335844911</t>
  </si>
  <si>
    <t>335845161</t>
  </si>
  <si>
    <t>335845047</t>
  </si>
  <si>
    <t>335845016</t>
  </si>
  <si>
    <t>Peguero Solano, Victor Manuel</t>
  </si>
  <si>
    <t>335845243</t>
  </si>
  <si>
    <t>335845232</t>
  </si>
  <si>
    <t>335845185</t>
  </si>
  <si>
    <t>335844003 </t>
  </si>
  <si>
    <t>335845393</t>
  </si>
  <si>
    <t>335845360</t>
  </si>
  <si>
    <t>335845339</t>
  </si>
  <si>
    <t>335845333</t>
  </si>
  <si>
    <t>335845314</t>
  </si>
  <si>
    <t>335845294</t>
  </si>
  <si>
    <t>335845257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</si>
</sst>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11" fillId="5" borderId="53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9" fillId="41" borderId="65" xfId="509" applyBorder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0" fillId="0" borderId="0" xfId="0"/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5" borderId="66" xfId="0" applyFont="1" applyFill="1" applyBorder="1" applyAlignment="1">
      <alignment horizontal="center" vertical="center" wrapText="1"/>
    </xf>
    <xf numFmtId="0" fontId="0" fillId="0" borderId="67" xfId="0" applyFont="1" applyBorder="1" applyAlignment="1">
      <alignment horizontal="left"/>
    </xf>
    <xf numFmtId="22" fontId="0" fillId="0" borderId="67" xfId="0" applyNumberFormat="1" applyFont="1" applyBorder="1" applyAlignment="1">
      <alignment horizontal="right"/>
    </xf>
    <xf numFmtId="1" fontId="0" fillId="40" borderId="66" xfId="0" applyNumberFormat="1" applyFont="1" applyFill="1" applyBorder="1" applyAlignment="1">
      <alignment horizontal="center" vertical="center"/>
    </xf>
    <xf numFmtId="0" fontId="7" fillId="5" borderId="66" xfId="0" applyFont="1" applyFill="1" applyBorder="1" applyAlignment="1">
      <alignment horizontal="center" vertical="center" wrapText="1"/>
    </xf>
    <xf numFmtId="0" fontId="0" fillId="0" borderId="0" xfId="0"/>
    <xf numFmtId="0" fontId="30" fillId="4" borderId="66" xfId="0" applyFont="1" applyFill="1" applyBorder="1" applyAlignment="1">
      <alignment horizontal="center" vertical="center" wrapText="1"/>
    </xf>
    <xf numFmtId="22" fontId="33" fillId="5" borderId="66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6" xfId="0" applyFont="1" applyFill="1" applyBorder="1" applyAlignment="1">
      <alignment horizontal="center" vertical="center" wrapText="1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40" fillId="43" borderId="41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22" fontId="50" fillId="5" borderId="66" xfId="0" applyNumberFormat="1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1"/>
      <tableStyleElement type="headerRow" dxfId="270"/>
      <tableStyleElement type="totalRow" dxfId="269"/>
      <tableStyleElement type="firstColumn" dxfId="268"/>
      <tableStyleElement type="lastColumn" dxfId="267"/>
      <tableStyleElement type="firstRowStripe" dxfId="266"/>
      <tableStyleElement type="firstColumnStripe" dxfId="26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2270" TargetMode="External"/><Relationship Id="rId13" Type="http://schemas.openxmlformats.org/officeDocument/2006/relationships/hyperlink" Target="http://s460-helpdesk/CAisd/pdmweb.exe?OP=SEARCH+FACTORY=in+SKIPLIST=1+QBE.EQ.id=3552263" TargetMode="External"/><Relationship Id="rId18" Type="http://schemas.openxmlformats.org/officeDocument/2006/relationships/hyperlink" Target="http://s460-helpdesk/CAisd/pdmweb.exe?OP=SEARCH+FACTORY=in+SKIPLIST=1+QBE.EQ.id=3552258" TargetMode="External"/><Relationship Id="rId26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52254" TargetMode="External"/><Relationship Id="rId7" Type="http://schemas.openxmlformats.org/officeDocument/2006/relationships/hyperlink" Target="http://s460-helpdesk/CAisd/pdmweb.exe?OP=SEARCH+FACTORY=in+SKIPLIST=1+QBE.EQ.id=3552271" TargetMode="External"/><Relationship Id="rId12" Type="http://schemas.openxmlformats.org/officeDocument/2006/relationships/hyperlink" Target="http://s460-helpdesk/CAisd/pdmweb.exe?OP=SEARCH+FACTORY=in+SKIPLIST=1+QBE.EQ.id=3552266" TargetMode="External"/><Relationship Id="rId17" Type="http://schemas.openxmlformats.org/officeDocument/2006/relationships/hyperlink" Target="http://s460-helpdesk/CAisd/pdmweb.exe?OP=SEARCH+FACTORY=in+SKIPLIST=1+QBE.EQ.id=3552259" TargetMode="External"/><Relationship Id="rId25" Type="http://schemas.openxmlformats.org/officeDocument/2006/relationships/hyperlink" Target="http://s460-helpdesk/CAisd/pdmweb.exe?OP=SEARCH+FACTORY=in+SKIPLIST=1+QBE.EQ.id=3552249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52260" TargetMode="External"/><Relationship Id="rId20" Type="http://schemas.openxmlformats.org/officeDocument/2006/relationships/hyperlink" Target="http://s460-helpdesk/CAisd/pdmweb.exe?OP=SEARCH+FACTORY=in+SKIPLIST=1+QBE.EQ.id=3552256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52267" TargetMode="External"/><Relationship Id="rId24" Type="http://schemas.openxmlformats.org/officeDocument/2006/relationships/hyperlink" Target="http://s460-helpdesk/CAisd/pdmweb.exe?OP=SEARCH+FACTORY=in+SKIPLIST=1+QBE.EQ.id=3552251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52261" TargetMode="External"/><Relationship Id="rId23" Type="http://schemas.openxmlformats.org/officeDocument/2006/relationships/hyperlink" Target="http://s460-helpdesk/CAisd/pdmweb.exe?OP=SEARCH+FACTORY=in+SKIPLIST=1+QBE.EQ.id=3552252" TargetMode="External"/><Relationship Id="rId10" Type="http://schemas.openxmlformats.org/officeDocument/2006/relationships/hyperlink" Target="http://s460-helpdesk/CAisd/pdmweb.exe?OP=SEARCH+FACTORY=in+SKIPLIST=1+QBE.EQ.id=3552268" TargetMode="External"/><Relationship Id="rId19" Type="http://schemas.openxmlformats.org/officeDocument/2006/relationships/hyperlink" Target="http://s460-helpdesk/CAisd/pdmweb.exe?OP=SEARCH+FACTORY=in+SKIPLIST=1+QBE.EQ.id=3552257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52269" TargetMode="External"/><Relationship Id="rId14" Type="http://schemas.openxmlformats.org/officeDocument/2006/relationships/hyperlink" Target="http://s460-helpdesk/CAisd/pdmweb.exe?OP=SEARCH+FACTORY=in+SKIPLIST=1+QBE.EQ.id=3552262" TargetMode="External"/><Relationship Id="rId22" Type="http://schemas.openxmlformats.org/officeDocument/2006/relationships/hyperlink" Target="http://s460-helpdesk/CAisd/pdmweb.exe?OP=SEARCH+FACTORY=in+SKIPLIST=1+QBE.EQ.id=355225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27"/>
  <sheetViews>
    <sheetView tabSelected="1" zoomScale="95" zoomScaleNormal="95" workbookViewId="0">
      <pane ySplit="4" topLeftCell="A101" activePane="bottomLeft" state="frozen"/>
      <selection pane="bottomLeft" activeCell="M121" sqref="M121:M127"/>
    </sheetView>
  </sheetViews>
  <sheetFormatPr baseColWidth="10" defaultColWidth="27.5703125" defaultRowHeight="15" x14ac:dyDescent="0.25"/>
  <cols>
    <col min="1" max="1" width="25.7109375" style="92" bestFit="1" customWidth="1"/>
    <col min="2" max="2" width="19.28515625" style="87" bestFit="1" customWidth="1"/>
    <col min="3" max="3" width="15.7109375" style="47" bestFit="1" customWidth="1"/>
    <col min="4" max="4" width="26.85546875" style="92" bestFit="1" customWidth="1"/>
    <col min="5" max="5" width="11.42578125" style="86" bestFit="1" customWidth="1"/>
    <col min="6" max="6" width="11.42578125" style="48" bestFit="1" customWidth="1"/>
    <col min="7" max="7" width="52" style="48" bestFit="1" customWidth="1"/>
    <col min="8" max="11" width="6.28515625" style="48" bestFit="1" customWidth="1"/>
    <col min="12" max="12" width="48.28515625" style="48" bestFit="1" customWidth="1"/>
    <col min="13" max="13" width="18.85546875" style="92" bestFit="1" customWidth="1"/>
    <col min="14" max="14" width="16.5703125" style="92" bestFit="1" customWidth="1"/>
    <col min="15" max="15" width="40.140625" style="92" bestFit="1" customWidth="1"/>
    <col min="16" max="16" width="22" style="94" bestFit="1" customWidth="1"/>
    <col min="17" max="17" width="49.85546875" style="79" bestFit="1" customWidth="1"/>
    <col min="18" max="16384" width="27.5703125" style="45"/>
  </cols>
  <sheetData>
    <row r="1" spans="1:18" ht="18" x14ac:dyDescent="0.25">
      <c r="A1" s="124" t="s">
        <v>2161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</row>
    <row r="2" spans="1:18" ht="18" x14ac:dyDescent="0.25">
      <c r="A2" s="123" t="s">
        <v>2158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</row>
    <row r="3" spans="1:18" ht="18.75" thickBot="1" x14ac:dyDescent="0.3">
      <c r="A3" s="125" t="s">
        <v>2568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9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5"/>
      <c r="G4" s="75"/>
      <c r="H4" s="75"/>
      <c r="I4" s="75"/>
      <c r="J4" s="75"/>
      <c r="K4" s="75"/>
      <c r="L4" s="46" t="s">
        <v>2414</v>
      </c>
      <c r="M4" s="49" t="s">
        <v>14</v>
      </c>
      <c r="N4" s="49" t="s">
        <v>2429</v>
      </c>
      <c r="O4" s="73" t="s">
        <v>2471</v>
      </c>
      <c r="P4" s="73" t="s">
        <v>2495</v>
      </c>
      <c r="Q4" s="73" t="s">
        <v>2453</v>
      </c>
    </row>
    <row r="5" spans="1:18" s="109" customFormat="1" ht="18" x14ac:dyDescent="0.25">
      <c r="A5" s="97" t="str">
        <f>VLOOKUP(E5,'LISTADO ATM'!$A$2:$C$901,3,0)</f>
        <v>DISTRITO NACIONAL</v>
      </c>
      <c r="B5" s="104">
        <v>335840700</v>
      </c>
      <c r="C5" s="100">
        <v>44288.517708333333</v>
      </c>
      <c r="D5" s="97" t="s">
        <v>2468</v>
      </c>
      <c r="E5" s="110">
        <v>377</v>
      </c>
      <c r="F5" s="105" t="str">
        <f>VLOOKUP(E5,VIP!$A$2:$O12367,2,0)</f>
        <v>DRBR377</v>
      </c>
      <c r="G5" s="105" t="str">
        <f>VLOOKUP(E5,'LISTADO ATM'!$A$2:$B$900,2,0)</f>
        <v>ATM Estación del Metro Eduardo Brito</v>
      </c>
      <c r="H5" s="105" t="str">
        <f>VLOOKUP(E5,VIP!$A$2:$O17288,7,FALSE)</f>
        <v>Si</v>
      </c>
      <c r="I5" s="105" t="str">
        <f>VLOOKUP(E5,VIP!$A$2:$O9253,8,FALSE)</f>
        <v>Si</v>
      </c>
      <c r="J5" s="105" t="str">
        <f>VLOOKUP(E5,VIP!$A$2:$O9203,8,FALSE)</f>
        <v>Si</v>
      </c>
      <c r="K5" s="105" t="str">
        <f>VLOOKUP(E5,VIP!$A$2:$O12777,6,0)</f>
        <v>NO</v>
      </c>
      <c r="L5" s="98" t="s">
        <v>2428</v>
      </c>
      <c r="M5" s="96" t="s">
        <v>2465</v>
      </c>
      <c r="N5" s="96" t="s">
        <v>2472</v>
      </c>
      <c r="O5" s="111" t="s">
        <v>2473</v>
      </c>
      <c r="P5" s="95"/>
      <c r="Q5" s="99" t="s">
        <v>2428</v>
      </c>
    </row>
    <row r="6" spans="1:18" s="109" customFormat="1" ht="18" x14ac:dyDescent="0.25">
      <c r="A6" s="97" t="str">
        <f>VLOOKUP(E6,'LISTADO ATM'!$A$2:$C$901,3,0)</f>
        <v>DISTRITO NACIONAL</v>
      </c>
      <c r="B6" s="104">
        <v>335840839</v>
      </c>
      <c r="C6" s="100">
        <v>44290.384328703702</v>
      </c>
      <c r="D6" s="97" t="s">
        <v>2189</v>
      </c>
      <c r="E6" s="173">
        <v>706</v>
      </c>
      <c r="F6" s="105" t="str">
        <f>VLOOKUP(E6,VIP!$A$2:$O12382,2,0)</f>
        <v>DRBR706</v>
      </c>
      <c r="G6" s="105" t="str">
        <f>VLOOKUP(E6,'LISTADO ATM'!$A$2:$B$900,2,0)</f>
        <v xml:space="preserve">ATM S/M Pristine </v>
      </c>
      <c r="H6" s="105" t="str">
        <f>VLOOKUP(E6,VIP!$A$2:$O17303,7,FALSE)</f>
        <v>Si</v>
      </c>
      <c r="I6" s="105" t="str">
        <f>VLOOKUP(E6,VIP!$A$2:$O9268,8,FALSE)</f>
        <v>Si</v>
      </c>
      <c r="J6" s="105" t="str">
        <f>VLOOKUP(E6,VIP!$A$2:$O9218,8,FALSE)</f>
        <v>Si</v>
      </c>
      <c r="K6" s="105" t="str">
        <f>VLOOKUP(E6,VIP!$A$2:$O12792,6,0)</f>
        <v>NO</v>
      </c>
      <c r="L6" s="98" t="s">
        <v>2228</v>
      </c>
      <c r="M6" s="96" t="s">
        <v>2465</v>
      </c>
      <c r="N6" s="96" t="s">
        <v>2472</v>
      </c>
      <c r="O6" s="111" t="s">
        <v>2474</v>
      </c>
      <c r="P6" s="95"/>
      <c r="Q6" s="99" t="s">
        <v>2228</v>
      </c>
    </row>
    <row r="7" spans="1:18" s="109" customFormat="1" ht="18" x14ac:dyDescent="0.25">
      <c r="A7" s="97" t="str">
        <f>VLOOKUP(E7,'LISTADO ATM'!$A$2:$C$901,3,0)</f>
        <v>ESTE</v>
      </c>
      <c r="B7" s="104">
        <v>335842042</v>
      </c>
      <c r="C7" s="100">
        <v>44291.570219907408</v>
      </c>
      <c r="D7" s="97" t="s">
        <v>2468</v>
      </c>
      <c r="E7" s="110">
        <v>912</v>
      </c>
      <c r="F7" s="105" t="str">
        <f>VLOOKUP(E7,VIP!$A$2:$O12465,2,0)</f>
        <v>DRBR973</v>
      </c>
      <c r="G7" s="105" t="str">
        <f>VLOOKUP(E7,'LISTADO ATM'!$A$2:$B$900,2,0)</f>
        <v xml:space="preserve">ATM Oficina San Pedro II </v>
      </c>
      <c r="H7" s="105" t="str">
        <f>VLOOKUP(E7,VIP!$A$2:$O17386,7,FALSE)</f>
        <v>Si</v>
      </c>
      <c r="I7" s="105" t="str">
        <f>VLOOKUP(E7,VIP!$A$2:$O9351,8,FALSE)</f>
        <v>Si</v>
      </c>
      <c r="J7" s="105" t="str">
        <f>VLOOKUP(E7,VIP!$A$2:$O9301,8,FALSE)</f>
        <v>Si</v>
      </c>
      <c r="K7" s="105" t="str">
        <f>VLOOKUP(E7,VIP!$A$2:$O12875,6,0)</f>
        <v>SI</v>
      </c>
      <c r="L7" s="98" t="s">
        <v>2428</v>
      </c>
      <c r="M7" s="122" t="s">
        <v>2525</v>
      </c>
      <c r="N7" s="96" t="s">
        <v>2472</v>
      </c>
      <c r="O7" s="112" t="s">
        <v>2473</v>
      </c>
      <c r="P7" s="95"/>
      <c r="Q7" s="122">
        <v>44293.417361111111</v>
      </c>
    </row>
    <row r="8" spans="1:18" ht="18" x14ac:dyDescent="0.25">
      <c r="A8" s="97" t="str">
        <f>VLOOKUP(E8,'LISTADO ATM'!$A$2:$C$901,3,0)</f>
        <v>DISTRITO NACIONAL</v>
      </c>
      <c r="B8" s="104">
        <v>335842099</v>
      </c>
      <c r="C8" s="100">
        <v>44291.589606481481</v>
      </c>
      <c r="D8" s="97" t="s">
        <v>2189</v>
      </c>
      <c r="E8" s="110">
        <v>517</v>
      </c>
      <c r="F8" s="105" t="str">
        <f>VLOOKUP(E8,VIP!$A$2:$O12461,2,0)</f>
        <v>DRBR517</v>
      </c>
      <c r="G8" s="105" t="str">
        <f>VLOOKUP(E8,'LISTADO ATM'!$A$2:$B$900,2,0)</f>
        <v xml:space="preserve">ATM Autobanco Oficina Sans Soucí </v>
      </c>
      <c r="H8" s="105" t="str">
        <f>VLOOKUP(E8,VIP!$A$2:$O17382,7,FALSE)</f>
        <v>Si</v>
      </c>
      <c r="I8" s="105" t="str">
        <f>VLOOKUP(E8,VIP!$A$2:$O9347,8,FALSE)</f>
        <v>Si</v>
      </c>
      <c r="J8" s="105" t="str">
        <f>VLOOKUP(E8,VIP!$A$2:$O9297,8,FALSE)</f>
        <v>Si</v>
      </c>
      <c r="K8" s="105" t="str">
        <f>VLOOKUP(E8,VIP!$A$2:$O12871,6,0)</f>
        <v>SI</v>
      </c>
      <c r="L8" s="98" t="s">
        <v>2228</v>
      </c>
      <c r="M8" s="96" t="s">
        <v>2465</v>
      </c>
      <c r="N8" s="96" t="s">
        <v>2472</v>
      </c>
      <c r="O8" s="112" t="s">
        <v>2474</v>
      </c>
      <c r="P8" s="95"/>
      <c r="Q8" s="122">
        <v>44293.496527777781</v>
      </c>
    </row>
    <row r="9" spans="1:18" ht="18" x14ac:dyDescent="0.25">
      <c r="A9" s="97" t="str">
        <f>VLOOKUP(E9,'LISTADO ATM'!$A$2:$C$901,3,0)</f>
        <v>DISTRITO NACIONAL</v>
      </c>
      <c r="B9" s="104">
        <v>335842241</v>
      </c>
      <c r="C9" s="100">
        <v>44291.640752314815</v>
      </c>
      <c r="D9" s="97" t="s">
        <v>2189</v>
      </c>
      <c r="E9" s="173">
        <v>60</v>
      </c>
      <c r="F9" s="105" t="str">
        <f>VLOOKUP(E9,VIP!$A$2:$O12453,2,0)</f>
        <v>DRBR060</v>
      </c>
      <c r="G9" s="105" t="str">
        <f>VLOOKUP(E9,'LISTADO ATM'!$A$2:$B$900,2,0)</f>
        <v xml:space="preserve">ATM Autobanco 27 de Febrero </v>
      </c>
      <c r="H9" s="105" t="str">
        <f>VLOOKUP(E9,VIP!$A$2:$O17374,7,FALSE)</f>
        <v>Si</v>
      </c>
      <c r="I9" s="105" t="str">
        <f>VLOOKUP(E9,VIP!$A$2:$O9339,8,FALSE)</f>
        <v>Si</v>
      </c>
      <c r="J9" s="105" t="str">
        <f>VLOOKUP(E9,VIP!$A$2:$O9289,8,FALSE)</f>
        <v>Si</v>
      </c>
      <c r="K9" s="105" t="str">
        <f>VLOOKUP(E9,VIP!$A$2:$O12863,6,0)</f>
        <v>NO</v>
      </c>
      <c r="L9" s="98" t="s">
        <v>2228</v>
      </c>
      <c r="M9" s="96" t="s">
        <v>2465</v>
      </c>
      <c r="N9" s="96" t="s">
        <v>2472</v>
      </c>
      <c r="O9" s="112" t="s">
        <v>2474</v>
      </c>
      <c r="P9" s="95"/>
      <c r="Q9" s="122">
        <v>44293.504166666666</v>
      </c>
    </row>
    <row r="10" spans="1:18" ht="18" x14ac:dyDescent="0.25">
      <c r="A10" s="97" t="str">
        <f>VLOOKUP(E10,'LISTADO ATM'!$A$2:$C$901,3,0)</f>
        <v>DISTRITO NACIONAL</v>
      </c>
      <c r="B10" s="104">
        <v>335842243</v>
      </c>
      <c r="C10" s="100">
        <v>44291.641446759262</v>
      </c>
      <c r="D10" s="97" t="s">
        <v>2189</v>
      </c>
      <c r="E10" s="110">
        <v>835</v>
      </c>
      <c r="F10" s="105" t="str">
        <f>VLOOKUP(E10,VIP!$A$2:$O12452,2,0)</f>
        <v>DRBR835</v>
      </c>
      <c r="G10" s="105" t="str">
        <f>VLOOKUP(E10,'LISTADO ATM'!$A$2:$B$900,2,0)</f>
        <v xml:space="preserve">ATM UNP Megacentro </v>
      </c>
      <c r="H10" s="105" t="str">
        <f>VLOOKUP(E10,VIP!$A$2:$O17373,7,FALSE)</f>
        <v>Si</v>
      </c>
      <c r="I10" s="105" t="str">
        <f>VLOOKUP(E10,VIP!$A$2:$O9338,8,FALSE)</f>
        <v>Si</v>
      </c>
      <c r="J10" s="105" t="str">
        <f>VLOOKUP(E10,VIP!$A$2:$O9288,8,FALSE)</f>
        <v>Si</v>
      </c>
      <c r="K10" s="105" t="str">
        <f>VLOOKUP(E10,VIP!$A$2:$O12862,6,0)</f>
        <v>SI</v>
      </c>
      <c r="L10" s="98" t="s">
        <v>2228</v>
      </c>
      <c r="M10" s="96" t="s">
        <v>2465</v>
      </c>
      <c r="N10" s="96" t="s">
        <v>2472</v>
      </c>
      <c r="O10" s="112" t="s">
        <v>2474</v>
      </c>
      <c r="P10" s="95"/>
      <c r="Q10" s="99" t="s">
        <v>2228</v>
      </c>
    </row>
    <row r="11" spans="1:18" ht="18" x14ac:dyDescent="0.25">
      <c r="A11" s="97" t="str">
        <f>VLOOKUP(E11,'LISTADO ATM'!$A$2:$C$901,3,0)</f>
        <v>DISTRITO NACIONAL</v>
      </c>
      <c r="B11" s="104">
        <v>335842396</v>
      </c>
      <c r="C11" s="100">
        <v>44291.691643518519</v>
      </c>
      <c r="D11" s="97" t="s">
        <v>2189</v>
      </c>
      <c r="E11" s="110">
        <v>744</v>
      </c>
      <c r="F11" s="105" t="str">
        <f>VLOOKUP(E11,VIP!$A$2:$O12499,2,0)</f>
        <v>DRBR289</v>
      </c>
      <c r="G11" s="105" t="str">
        <f>VLOOKUP(E11,'LISTADO ATM'!$A$2:$B$900,2,0)</f>
        <v xml:space="preserve">ATM Multicentro La Sirena Venezuela </v>
      </c>
      <c r="H11" s="105" t="str">
        <f>VLOOKUP(E11,VIP!$A$2:$O17420,7,FALSE)</f>
        <v>Si</v>
      </c>
      <c r="I11" s="105" t="str">
        <f>VLOOKUP(E11,VIP!$A$2:$O9385,8,FALSE)</f>
        <v>Si</v>
      </c>
      <c r="J11" s="105" t="str">
        <f>VLOOKUP(E11,VIP!$A$2:$O9335,8,FALSE)</f>
        <v>Si</v>
      </c>
      <c r="K11" s="105" t="str">
        <f>VLOOKUP(E11,VIP!$A$2:$O12909,6,0)</f>
        <v>SI</v>
      </c>
      <c r="L11" s="98" t="s">
        <v>2513</v>
      </c>
      <c r="M11" s="96" t="s">
        <v>2465</v>
      </c>
      <c r="N11" s="96" t="s">
        <v>2514</v>
      </c>
      <c r="O11" s="112" t="s">
        <v>2474</v>
      </c>
      <c r="P11" s="95"/>
      <c r="Q11" s="99" t="s">
        <v>2591</v>
      </c>
    </row>
    <row r="12" spans="1:18" ht="18" x14ac:dyDescent="0.25">
      <c r="A12" s="97" t="str">
        <f>VLOOKUP(E12,'LISTADO ATM'!$A$2:$C$901,3,0)</f>
        <v>DISTRITO NACIONAL</v>
      </c>
      <c r="B12" s="104">
        <v>335842440</v>
      </c>
      <c r="C12" s="100">
        <v>44291.701608796298</v>
      </c>
      <c r="D12" s="97" t="s">
        <v>2189</v>
      </c>
      <c r="E12" s="110">
        <v>498</v>
      </c>
      <c r="F12" s="105" t="str">
        <f>VLOOKUP(E12,VIP!$A$2:$O12496,2,0)</f>
        <v>DRBR498</v>
      </c>
      <c r="G12" s="105" t="str">
        <f>VLOOKUP(E12,'LISTADO ATM'!$A$2:$B$900,2,0)</f>
        <v xml:space="preserve">ATM Estación Sunix 27 de Febrero </v>
      </c>
      <c r="H12" s="105" t="str">
        <f>VLOOKUP(E12,VIP!$A$2:$O17417,7,FALSE)</f>
        <v>Si</v>
      </c>
      <c r="I12" s="105" t="str">
        <f>VLOOKUP(E12,VIP!$A$2:$O9382,8,FALSE)</f>
        <v>Si</v>
      </c>
      <c r="J12" s="105" t="str">
        <f>VLOOKUP(E12,VIP!$A$2:$O9332,8,FALSE)</f>
        <v>Si</v>
      </c>
      <c r="K12" s="105" t="str">
        <f>VLOOKUP(E12,VIP!$A$2:$O12906,6,0)</f>
        <v>NO</v>
      </c>
      <c r="L12" s="98" t="s">
        <v>2228</v>
      </c>
      <c r="M12" s="96" t="s">
        <v>2465</v>
      </c>
      <c r="N12" s="96" t="s">
        <v>2514</v>
      </c>
      <c r="O12" s="112" t="s">
        <v>2474</v>
      </c>
      <c r="P12" s="95"/>
      <c r="Q12" s="99" t="s">
        <v>2228</v>
      </c>
    </row>
    <row r="13" spans="1:18" ht="18" x14ac:dyDescent="0.25">
      <c r="A13" s="97" t="str">
        <f>VLOOKUP(E13,'LISTADO ATM'!$A$2:$C$901,3,0)</f>
        <v>DISTRITO NACIONAL</v>
      </c>
      <c r="B13" s="104">
        <v>335842457</v>
      </c>
      <c r="C13" s="100">
        <v>44291.708020833335</v>
      </c>
      <c r="D13" s="97" t="s">
        <v>2189</v>
      </c>
      <c r="E13" s="110">
        <v>160</v>
      </c>
      <c r="F13" s="105" t="str">
        <f>VLOOKUP(E13,VIP!$A$2:$O12492,2,0)</f>
        <v>DRBR160</v>
      </c>
      <c r="G13" s="105" t="str">
        <f>VLOOKUP(E13,'LISTADO ATM'!$A$2:$B$900,2,0)</f>
        <v xml:space="preserve">ATM Oficina Herrera </v>
      </c>
      <c r="H13" s="105" t="str">
        <f>VLOOKUP(E13,VIP!$A$2:$O17413,7,FALSE)</f>
        <v>Si</v>
      </c>
      <c r="I13" s="105" t="str">
        <f>VLOOKUP(E13,VIP!$A$2:$O9378,8,FALSE)</f>
        <v>Si</v>
      </c>
      <c r="J13" s="105" t="str">
        <f>VLOOKUP(E13,VIP!$A$2:$O9328,8,FALSE)</f>
        <v>Si</v>
      </c>
      <c r="K13" s="105" t="str">
        <f>VLOOKUP(E13,VIP!$A$2:$O12902,6,0)</f>
        <v>NO</v>
      </c>
      <c r="L13" s="98" t="s">
        <v>2228</v>
      </c>
      <c r="M13" s="122" t="s">
        <v>2525</v>
      </c>
      <c r="N13" s="114" t="s">
        <v>2517</v>
      </c>
      <c r="O13" s="112" t="s">
        <v>2474</v>
      </c>
      <c r="P13" s="95"/>
      <c r="Q13" s="201">
        <v>44293.420138888891</v>
      </c>
    </row>
    <row r="14" spans="1:18" ht="18" x14ac:dyDescent="0.25">
      <c r="A14" s="97" t="str">
        <f>VLOOKUP(E14,'LISTADO ATM'!$A$2:$C$901,3,0)</f>
        <v>DISTRITO NACIONAL</v>
      </c>
      <c r="B14" s="104">
        <v>335842460</v>
      </c>
      <c r="C14" s="100">
        <v>44291.708969907406</v>
      </c>
      <c r="D14" s="97" t="s">
        <v>2189</v>
      </c>
      <c r="E14" s="110">
        <v>966</v>
      </c>
      <c r="F14" s="105" t="str">
        <f>VLOOKUP(E14,VIP!$A$2:$O12490,2,0)</f>
        <v>DRBR966</v>
      </c>
      <c r="G14" s="105" t="str">
        <f>VLOOKUP(E14,'LISTADO ATM'!$A$2:$B$900,2,0)</f>
        <v>ATM Centro Medico Real</v>
      </c>
      <c r="H14" s="105" t="str">
        <f>VLOOKUP(E14,VIP!$A$2:$O17411,7,FALSE)</f>
        <v>Si</v>
      </c>
      <c r="I14" s="105" t="str">
        <f>VLOOKUP(E14,VIP!$A$2:$O9376,8,FALSE)</f>
        <v>Si</v>
      </c>
      <c r="J14" s="105" t="str">
        <f>VLOOKUP(E14,VIP!$A$2:$O9326,8,FALSE)</f>
        <v>Si</v>
      </c>
      <c r="K14" s="105" t="str">
        <f>VLOOKUP(E14,VIP!$A$2:$O12900,6,0)</f>
        <v>NO</v>
      </c>
      <c r="L14" s="98" t="s">
        <v>2228</v>
      </c>
      <c r="M14" s="96" t="s">
        <v>2465</v>
      </c>
      <c r="N14" s="96" t="s">
        <v>2514</v>
      </c>
      <c r="O14" s="112" t="s">
        <v>2474</v>
      </c>
      <c r="P14" s="95"/>
      <c r="Q14" s="99" t="s">
        <v>2228</v>
      </c>
    </row>
    <row r="15" spans="1:18" ht="18" x14ac:dyDescent="0.25">
      <c r="A15" s="97" t="str">
        <f>VLOOKUP(E15,'LISTADO ATM'!$A$2:$C$901,3,0)</f>
        <v>DISTRITO NACIONAL</v>
      </c>
      <c r="B15" s="104">
        <v>335842491</v>
      </c>
      <c r="C15" s="100">
        <v>44291.712476851855</v>
      </c>
      <c r="D15" s="97" t="s">
        <v>2189</v>
      </c>
      <c r="E15" s="110">
        <v>35</v>
      </c>
      <c r="F15" s="105" t="str">
        <f>VLOOKUP(E15,VIP!$A$2:$O12489,2,0)</f>
        <v>DRBR035</v>
      </c>
      <c r="G15" s="105" t="str">
        <f>VLOOKUP(E15,'LISTADO ATM'!$A$2:$B$900,2,0)</f>
        <v xml:space="preserve">ATM Dirección General de Aduanas I </v>
      </c>
      <c r="H15" s="105" t="str">
        <f>VLOOKUP(E15,VIP!$A$2:$O17410,7,FALSE)</f>
        <v>Si</v>
      </c>
      <c r="I15" s="105" t="str">
        <f>VLOOKUP(E15,VIP!$A$2:$O9375,8,FALSE)</f>
        <v>Si</v>
      </c>
      <c r="J15" s="105" t="str">
        <f>VLOOKUP(E15,VIP!$A$2:$O9325,8,FALSE)</f>
        <v>Si</v>
      </c>
      <c r="K15" s="105" t="str">
        <f>VLOOKUP(E15,VIP!$A$2:$O12899,6,0)</f>
        <v>NO</v>
      </c>
      <c r="L15" s="98" t="s">
        <v>2228</v>
      </c>
      <c r="M15" s="122" t="s">
        <v>2525</v>
      </c>
      <c r="N15" s="114" t="s">
        <v>2517</v>
      </c>
      <c r="O15" s="112" t="s">
        <v>2474</v>
      </c>
      <c r="P15" s="95"/>
      <c r="Q15" s="122">
        <v>44293.453472222223</v>
      </c>
    </row>
    <row r="16" spans="1:18" ht="18" x14ac:dyDescent="0.25">
      <c r="A16" s="97" t="str">
        <f>VLOOKUP(E16,'LISTADO ATM'!$A$2:$C$901,3,0)</f>
        <v>DISTRITO NACIONAL</v>
      </c>
      <c r="B16" s="104">
        <v>335842523</v>
      </c>
      <c r="C16" s="100">
        <v>44291.722094907411</v>
      </c>
      <c r="D16" s="97" t="s">
        <v>2189</v>
      </c>
      <c r="E16" s="173">
        <v>545</v>
      </c>
      <c r="F16" s="105" t="str">
        <f>VLOOKUP(E16,VIP!$A$2:$O12482,2,0)</f>
        <v>DRBR995</v>
      </c>
      <c r="G16" s="105" t="str">
        <f>VLOOKUP(E16,'LISTADO ATM'!$A$2:$B$900,2,0)</f>
        <v xml:space="preserve">ATM Oficina Isabel La Católica II  </v>
      </c>
      <c r="H16" s="105" t="str">
        <f>VLOOKUP(E16,VIP!$A$2:$O17403,7,FALSE)</f>
        <v>Si</v>
      </c>
      <c r="I16" s="105" t="str">
        <f>VLOOKUP(E16,VIP!$A$2:$O9368,8,FALSE)</f>
        <v>Si</v>
      </c>
      <c r="J16" s="105" t="str">
        <f>VLOOKUP(E16,VIP!$A$2:$O9318,8,FALSE)</f>
        <v>Si</v>
      </c>
      <c r="K16" s="105" t="str">
        <f>VLOOKUP(E16,VIP!$A$2:$O12892,6,0)</f>
        <v>NO</v>
      </c>
      <c r="L16" s="98" t="s">
        <v>2228</v>
      </c>
      <c r="M16" s="96" t="s">
        <v>2465</v>
      </c>
      <c r="N16" s="96" t="s">
        <v>2472</v>
      </c>
      <c r="O16" s="112" t="s">
        <v>2474</v>
      </c>
      <c r="P16" s="95"/>
      <c r="Q16" s="99" t="s">
        <v>2228</v>
      </c>
    </row>
    <row r="17" spans="1:17" ht="18" x14ac:dyDescent="0.25">
      <c r="A17" s="97" t="str">
        <f>VLOOKUP(E17,'LISTADO ATM'!$A$2:$C$901,3,0)</f>
        <v>DISTRITO NACIONAL</v>
      </c>
      <c r="B17" s="104">
        <v>335842546</v>
      </c>
      <c r="C17" s="100">
        <v>44291.728067129632</v>
      </c>
      <c r="D17" s="97" t="s">
        <v>2468</v>
      </c>
      <c r="E17" s="110">
        <v>525</v>
      </c>
      <c r="F17" s="105" t="str">
        <f>VLOOKUP(E17,VIP!$A$2:$O12473,2,0)</f>
        <v>DRBR525</v>
      </c>
      <c r="G17" s="105" t="str">
        <f>VLOOKUP(E17,'LISTADO ATM'!$A$2:$B$900,2,0)</f>
        <v>ATM S/M Bravo Las Americas</v>
      </c>
      <c r="H17" s="105" t="str">
        <f>VLOOKUP(E17,VIP!$A$2:$O17394,7,FALSE)</f>
        <v>Si</v>
      </c>
      <c r="I17" s="105" t="str">
        <f>VLOOKUP(E17,VIP!$A$2:$O9359,8,FALSE)</f>
        <v>Si</v>
      </c>
      <c r="J17" s="105" t="str">
        <f>VLOOKUP(E17,VIP!$A$2:$O9309,8,FALSE)</f>
        <v>Si</v>
      </c>
      <c r="K17" s="105" t="str">
        <f>VLOOKUP(E17,VIP!$A$2:$O12883,6,0)</f>
        <v>NO</v>
      </c>
      <c r="L17" s="98" t="s">
        <v>2428</v>
      </c>
      <c r="M17" s="96" t="s">
        <v>2465</v>
      </c>
      <c r="N17" s="96" t="s">
        <v>2472</v>
      </c>
      <c r="O17" s="112" t="s">
        <v>2473</v>
      </c>
      <c r="P17" s="95"/>
      <c r="Q17" s="99" t="s">
        <v>2428</v>
      </c>
    </row>
    <row r="18" spans="1:17" ht="18" x14ac:dyDescent="0.25">
      <c r="A18" s="97" t="str">
        <f>VLOOKUP(E18,'LISTADO ATM'!$A$2:$C$901,3,0)</f>
        <v>SUR</v>
      </c>
      <c r="B18" s="104">
        <v>335842631</v>
      </c>
      <c r="C18" s="100">
        <v>44291.783263888887</v>
      </c>
      <c r="D18" s="97" t="s">
        <v>2189</v>
      </c>
      <c r="E18" s="110">
        <v>134</v>
      </c>
      <c r="F18" s="105" t="str">
        <f>VLOOKUP(E18,VIP!$A$2:$O12463,2,0)</f>
        <v>DRBR134</v>
      </c>
      <c r="G18" s="105" t="str">
        <f>VLOOKUP(E18,'LISTADO ATM'!$A$2:$B$900,2,0)</f>
        <v xml:space="preserve">ATM Oficina San José de Ocoa </v>
      </c>
      <c r="H18" s="105" t="str">
        <f>VLOOKUP(E18,VIP!$A$2:$O17384,7,FALSE)</f>
        <v>Si</v>
      </c>
      <c r="I18" s="105" t="str">
        <f>VLOOKUP(E18,VIP!$A$2:$O9349,8,FALSE)</f>
        <v>Si</v>
      </c>
      <c r="J18" s="105" t="str">
        <f>VLOOKUP(E18,VIP!$A$2:$O9299,8,FALSE)</f>
        <v>Si</v>
      </c>
      <c r="K18" s="105" t="str">
        <f>VLOOKUP(E18,VIP!$A$2:$O12873,6,0)</f>
        <v>SI</v>
      </c>
      <c r="L18" s="98" t="s">
        <v>2488</v>
      </c>
      <c r="M18" s="96" t="s">
        <v>2465</v>
      </c>
      <c r="N18" s="96" t="s">
        <v>2472</v>
      </c>
      <c r="O18" s="112" t="s">
        <v>2474</v>
      </c>
      <c r="P18" s="95"/>
      <c r="Q18" s="99" t="s">
        <v>2488</v>
      </c>
    </row>
    <row r="19" spans="1:17" ht="18" x14ac:dyDescent="0.25">
      <c r="A19" s="97" t="str">
        <f>VLOOKUP(E19,'LISTADO ATM'!$A$2:$C$901,3,0)</f>
        <v>DISTRITO NACIONAL</v>
      </c>
      <c r="B19" s="104">
        <v>335842658</v>
      </c>
      <c r="C19" s="100">
        <v>44291.834178240744</v>
      </c>
      <c r="D19" s="97" t="s">
        <v>2189</v>
      </c>
      <c r="E19" s="110">
        <v>165</v>
      </c>
      <c r="F19" s="105" t="str">
        <f>VLOOKUP(E19,VIP!$A$2:$O12453,2,0)</f>
        <v>DRBR165</v>
      </c>
      <c r="G19" s="105" t="str">
        <f>VLOOKUP(E19,'LISTADO ATM'!$A$2:$B$900,2,0)</f>
        <v>ATM Autoservicio Megacentro</v>
      </c>
      <c r="H19" s="105" t="str">
        <f>VLOOKUP(E19,VIP!$A$2:$O17374,7,FALSE)</f>
        <v>Si</v>
      </c>
      <c r="I19" s="105" t="str">
        <f>VLOOKUP(E19,VIP!$A$2:$O9339,8,FALSE)</f>
        <v>Si</v>
      </c>
      <c r="J19" s="105" t="str">
        <f>VLOOKUP(E19,VIP!$A$2:$O9289,8,FALSE)</f>
        <v>Si</v>
      </c>
      <c r="K19" s="105" t="str">
        <f>VLOOKUP(E19,VIP!$A$2:$O12863,6,0)</f>
        <v>SI</v>
      </c>
      <c r="L19" s="98" t="s">
        <v>2228</v>
      </c>
      <c r="M19" s="96" t="s">
        <v>2465</v>
      </c>
      <c r="N19" s="96" t="s">
        <v>2472</v>
      </c>
      <c r="O19" s="113" t="s">
        <v>2474</v>
      </c>
      <c r="P19" s="95"/>
      <c r="Q19" s="99" t="s">
        <v>2431</v>
      </c>
    </row>
    <row r="20" spans="1:17" s="115" customFormat="1" ht="18" x14ac:dyDescent="0.25">
      <c r="A20" s="97" t="str">
        <f>VLOOKUP(E20,'LISTADO ATM'!$A$2:$C$901,3,0)</f>
        <v>ESTE</v>
      </c>
      <c r="B20" s="104" t="s">
        <v>2518</v>
      </c>
      <c r="C20" s="100">
        <v>44292.355636574073</v>
      </c>
      <c r="D20" s="97" t="s">
        <v>2468</v>
      </c>
      <c r="E20" s="173">
        <v>330</v>
      </c>
      <c r="F20" s="105" t="str">
        <f>VLOOKUP(E20,VIP!$A$2:$O12467,2,0)</f>
        <v>DRBR330</v>
      </c>
      <c r="G20" s="105" t="str">
        <f>VLOOKUP(E20,'LISTADO ATM'!$A$2:$B$900,2,0)</f>
        <v xml:space="preserve">ATM Oficina Boulevard (Higuey) </v>
      </c>
      <c r="H20" s="105" t="str">
        <f>VLOOKUP(E20,VIP!$A$2:$O17388,7,FALSE)</f>
        <v>Si</v>
      </c>
      <c r="I20" s="105" t="str">
        <f>VLOOKUP(E20,VIP!$A$2:$O9353,8,FALSE)</f>
        <v>Si</v>
      </c>
      <c r="J20" s="105" t="str">
        <f>VLOOKUP(E20,VIP!$A$2:$O9303,8,FALSE)</f>
        <v>Si</v>
      </c>
      <c r="K20" s="105" t="str">
        <f>VLOOKUP(E20,VIP!$A$2:$O12877,6,0)</f>
        <v>SI</v>
      </c>
      <c r="L20" s="98" t="s">
        <v>2505</v>
      </c>
      <c r="M20" s="96" t="s">
        <v>2465</v>
      </c>
      <c r="N20" s="96" t="s">
        <v>2472</v>
      </c>
      <c r="O20" s="117" t="s">
        <v>2473</v>
      </c>
      <c r="P20" s="95"/>
      <c r="Q20" s="99" t="s">
        <v>2505</v>
      </c>
    </row>
    <row r="21" spans="1:17" ht="18" x14ac:dyDescent="0.25">
      <c r="A21" s="97" t="str">
        <f>VLOOKUP(E21,'LISTADO ATM'!$A$2:$C$901,3,0)</f>
        <v>NORTE</v>
      </c>
      <c r="B21" s="104" t="s">
        <v>2528</v>
      </c>
      <c r="C21" s="100">
        <v>44292.520497685182</v>
      </c>
      <c r="D21" s="97" t="s">
        <v>2493</v>
      </c>
      <c r="E21" s="173">
        <v>857</v>
      </c>
      <c r="F21" s="105" t="str">
        <f>VLOOKUP(E21,VIP!$A$2:$O12469,2,0)</f>
        <v>DRBR857</v>
      </c>
      <c r="G21" s="105" t="str">
        <f>VLOOKUP(E21,'LISTADO ATM'!$A$2:$B$900,2,0)</f>
        <v xml:space="preserve">ATM Oficina Los Alamos </v>
      </c>
      <c r="H21" s="105" t="str">
        <f>VLOOKUP(E21,VIP!$A$2:$O17390,7,FALSE)</f>
        <v>Si</v>
      </c>
      <c r="I21" s="105" t="str">
        <f>VLOOKUP(E21,VIP!$A$2:$O9355,8,FALSE)</f>
        <v>Si</v>
      </c>
      <c r="J21" s="105" t="str">
        <f>VLOOKUP(E21,VIP!$A$2:$O9305,8,FALSE)</f>
        <v>Si</v>
      </c>
      <c r="K21" s="105" t="str">
        <f>VLOOKUP(E21,VIP!$A$2:$O12879,6,0)</f>
        <v>NO</v>
      </c>
      <c r="L21" s="98" t="s">
        <v>2505</v>
      </c>
      <c r="M21" s="114" t="s">
        <v>2525</v>
      </c>
      <c r="N21" s="96" t="s">
        <v>2472</v>
      </c>
      <c r="O21" s="118" t="s">
        <v>2494</v>
      </c>
      <c r="P21" s="95"/>
      <c r="Q21" s="122">
        <v>44293.572916666664</v>
      </c>
    </row>
    <row r="22" spans="1:17" ht="18" x14ac:dyDescent="0.25">
      <c r="A22" s="97" t="str">
        <f>VLOOKUP(E22,'LISTADO ATM'!$A$2:$C$901,3,0)</f>
        <v>ESTE</v>
      </c>
      <c r="B22" s="104" t="s">
        <v>2527</v>
      </c>
      <c r="C22" s="100">
        <v>44292.535069444442</v>
      </c>
      <c r="D22" s="97" t="s">
        <v>2189</v>
      </c>
      <c r="E22" s="116">
        <v>838</v>
      </c>
      <c r="F22" s="105" t="str">
        <f>VLOOKUP(E22,VIP!$A$2:$O12471,2,0)</f>
        <v>DRBR838</v>
      </c>
      <c r="G22" s="105" t="str">
        <f>VLOOKUP(E22,'LISTADO ATM'!$A$2:$B$900,2,0)</f>
        <v xml:space="preserve">ATM UNP Consuelo </v>
      </c>
      <c r="H22" s="105" t="str">
        <f>VLOOKUP(E22,VIP!$A$2:$O17392,7,FALSE)</f>
        <v>Si</v>
      </c>
      <c r="I22" s="105" t="str">
        <f>VLOOKUP(E22,VIP!$A$2:$O9357,8,FALSE)</f>
        <v>Si</v>
      </c>
      <c r="J22" s="105" t="str">
        <f>VLOOKUP(E22,VIP!$A$2:$O9307,8,FALSE)</f>
        <v>Si</v>
      </c>
      <c r="K22" s="105" t="str">
        <f>VLOOKUP(E22,VIP!$A$2:$O12881,6,0)</f>
        <v>NO</v>
      </c>
      <c r="L22" s="98" t="s">
        <v>2488</v>
      </c>
      <c r="M22" s="122" t="s">
        <v>2525</v>
      </c>
      <c r="N22" s="114" t="s">
        <v>2517</v>
      </c>
      <c r="O22" s="118" t="s">
        <v>2474</v>
      </c>
      <c r="P22" s="95"/>
      <c r="Q22" s="122">
        <v>44293.53125</v>
      </c>
    </row>
    <row r="23" spans="1:17" ht="18" x14ac:dyDescent="0.25">
      <c r="A23" s="97" t="str">
        <f>VLOOKUP(E23,'LISTADO ATM'!$A$2:$C$901,3,0)</f>
        <v>DISTRITO NACIONAL</v>
      </c>
      <c r="B23" s="104" t="s">
        <v>2526</v>
      </c>
      <c r="C23" s="100">
        <v>44292.536643518521</v>
      </c>
      <c r="D23" s="97" t="s">
        <v>2189</v>
      </c>
      <c r="E23" s="116">
        <v>896</v>
      </c>
      <c r="F23" s="105" t="str">
        <f>VLOOKUP(E23,VIP!$A$2:$O12472,2,0)</f>
        <v>DRBR896</v>
      </c>
      <c r="G23" s="105" t="str">
        <f>VLOOKUP(E23,'LISTADO ATM'!$A$2:$B$900,2,0)</f>
        <v xml:space="preserve">ATM Campamento Militar 16 de Agosto I </v>
      </c>
      <c r="H23" s="105" t="str">
        <f>VLOOKUP(E23,VIP!$A$2:$O17393,7,FALSE)</f>
        <v>Si</v>
      </c>
      <c r="I23" s="105" t="str">
        <f>VLOOKUP(E23,VIP!$A$2:$O9358,8,FALSE)</f>
        <v>Si</v>
      </c>
      <c r="J23" s="105" t="str">
        <f>VLOOKUP(E23,VIP!$A$2:$O9308,8,FALSE)</f>
        <v>Si</v>
      </c>
      <c r="K23" s="105" t="str">
        <f>VLOOKUP(E23,VIP!$A$2:$O12882,6,0)</f>
        <v>NO</v>
      </c>
      <c r="L23" s="98" t="s">
        <v>2488</v>
      </c>
      <c r="M23" s="122" t="s">
        <v>2525</v>
      </c>
      <c r="N23" s="96" t="s">
        <v>2472</v>
      </c>
      <c r="O23" s="118" t="s">
        <v>2474</v>
      </c>
      <c r="P23" s="95"/>
      <c r="Q23" s="201">
        <v>44293.42291666667</v>
      </c>
    </row>
    <row r="24" spans="1:17" ht="18" x14ac:dyDescent="0.25">
      <c r="A24" s="97" t="str">
        <f>VLOOKUP(E24,'LISTADO ATM'!$A$2:$C$901,3,0)</f>
        <v>DISTRITO NACIONAL</v>
      </c>
      <c r="B24" s="104" t="s">
        <v>2531</v>
      </c>
      <c r="C24" s="100">
        <v>44292.569305555553</v>
      </c>
      <c r="D24" s="97" t="s">
        <v>2189</v>
      </c>
      <c r="E24" s="116">
        <v>590</v>
      </c>
      <c r="F24" s="105" t="str">
        <f>VLOOKUP(E24,VIP!$A$2:$O12478,2,0)</f>
        <v>DRBR177</v>
      </c>
      <c r="G24" s="105" t="str">
        <f>VLOOKUP(E24,'LISTADO ATM'!$A$2:$B$900,2,0)</f>
        <v xml:space="preserve">ATM Olé Aut. Las Américas </v>
      </c>
      <c r="H24" s="105" t="str">
        <f>VLOOKUP(E24,VIP!$A$2:$O17399,7,FALSE)</f>
        <v>Si</v>
      </c>
      <c r="I24" s="105" t="str">
        <f>VLOOKUP(E24,VIP!$A$2:$O9364,8,FALSE)</f>
        <v>Si</v>
      </c>
      <c r="J24" s="105" t="str">
        <f>VLOOKUP(E24,VIP!$A$2:$O9314,8,FALSE)</f>
        <v>Si</v>
      </c>
      <c r="K24" s="105" t="str">
        <f>VLOOKUP(E24,VIP!$A$2:$O12888,6,0)</f>
        <v>SI</v>
      </c>
      <c r="L24" s="98" t="s">
        <v>2254</v>
      </c>
      <c r="M24" s="96" t="s">
        <v>2465</v>
      </c>
      <c r="N24" s="96" t="s">
        <v>2472</v>
      </c>
      <c r="O24" s="118" t="s">
        <v>2474</v>
      </c>
      <c r="P24" s="95"/>
      <c r="Q24" s="99" t="s">
        <v>2254</v>
      </c>
    </row>
    <row r="25" spans="1:17" ht="18" x14ac:dyDescent="0.25">
      <c r="A25" s="97" t="str">
        <f>VLOOKUP(E25,'LISTADO ATM'!$A$2:$C$901,3,0)</f>
        <v>DISTRITO NACIONAL</v>
      </c>
      <c r="B25" s="104" t="s">
        <v>2530</v>
      </c>
      <c r="C25" s="100">
        <v>44292.570520833331</v>
      </c>
      <c r="D25" s="97" t="s">
        <v>2189</v>
      </c>
      <c r="E25" s="116">
        <v>264</v>
      </c>
      <c r="F25" s="105" t="str">
        <f>VLOOKUP(E25,VIP!$A$2:$O12477,2,0)</f>
        <v>DRBR264</v>
      </c>
      <c r="G25" s="105" t="str">
        <f>VLOOKUP(E25,'LISTADO ATM'!$A$2:$B$900,2,0)</f>
        <v xml:space="preserve">ATM S/M Nacional Independencia </v>
      </c>
      <c r="H25" s="105" t="str">
        <f>VLOOKUP(E25,VIP!$A$2:$O17398,7,FALSE)</f>
        <v>Si</v>
      </c>
      <c r="I25" s="105" t="str">
        <f>VLOOKUP(E25,VIP!$A$2:$O9363,8,FALSE)</f>
        <v>Si</v>
      </c>
      <c r="J25" s="105" t="str">
        <f>VLOOKUP(E25,VIP!$A$2:$O9313,8,FALSE)</f>
        <v>Si</v>
      </c>
      <c r="K25" s="105" t="str">
        <f>VLOOKUP(E25,VIP!$A$2:$O12887,6,0)</f>
        <v>SI</v>
      </c>
      <c r="L25" s="98" t="s">
        <v>2228</v>
      </c>
      <c r="M25" s="96" t="s">
        <v>2465</v>
      </c>
      <c r="N25" s="96" t="s">
        <v>2472</v>
      </c>
      <c r="O25" s="118" t="s">
        <v>2474</v>
      </c>
      <c r="P25" s="95"/>
      <c r="Q25" s="122">
        <v>44293.515972222223</v>
      </c>
    </row>
    <row r="26" spans="1:17" ht="18" x14ac:dyDescent="0.25">
      <c r="A26" s="97" t="str">
        <f>VLOOKUP(E26,'LISTADO ATM'!$A$2:$C$901,3,0)</f>
        <v>DISTRITO NACIONAL</v>
      </c>
      <c r="B26" s="104" t="s">
        <v>2539</v>
      </c>
      <c r="C26" s="100">
        <v>44292.617372685185</v>
      </c>
      <c r="D26" s="97" t="s">
        <v>2189</v>
      </c>
      <c r="E26" s="173">
        <v>561</v>
      </c>
      <c r="F26" s="105" t="str">
        <f>VLOOKUP(E26,VIP!$A$2:$O12497,2,0)</f>
        <v>DRBR133</v>
      </c>
      <c r="G26" s="105" t="str">
        <f>VLOOKUP(E26,'LISTADO ATM'!$A$2:$B$900,2,0)</f>
        <v xml:space="preserve">ATM Comando Regional P.N. S.D. Este </v>
      </c>
      <c r="H26" s="105" t="str">
        <f>VLOOKUP(E26,VIP!$A$2:$O17418,7,FALSE)</f>
        <v>Si</v>
      </c>
      <c r="I26" s="105" t="str">
        <f>VLOOKUP(E26,VIP!$A$2:$O9383,8,FALSE)</f>
        <v>Si</v>
      </c>
      <c r="J26" s="105" t="str">
        <f>VLOOKUP(E26,VIP!$A$2:$O9333,8,FALSE)</f>
        <v>Si</v>
      </c>
      <c r="K26" s="105" t="str">
        <f>VLOOKUP(E26,VIP!$A$2:$O12907,6,0)</f>
        <v>NO</v>
      </c>
      <c r="L26" s="98" t="s">
        <v>2228</v>
      </c>
      <c r="M26" s="96" t="s">
        <v>2465</v>
      </c>
      <c r="N26" s="96" t="s">
        <v>2472</v>
      </c>
      <c r="O26" s="118" t="s">
        <v>2474</v>
      </c>
      <c r="P26" s="95"/>
      <c r="Q26" s="99" t="s">
        <v>2228</v>
      </c>
    </row>
    <row r="27" spans="1:17" ht="18" x14ac:dyDescent="0.25">
      <c r="A27" s="97" t="str">
        <f>VLOOKUP(E27,'LISTADO ATM'!$A$2:$C$901,3,0)</f>
        <v>NORTE</v>
      </c>
      <c r="B27" s="104" t="s">
        <v>2560</v>
      </c>
      <c r="C27" s="100">
        <v>44292.648645833331</v>
      </c>
      <c r="D27" s="97" t="s">
        <v>2190</v>
      </c>
      <c r="E27" s="116">
        <v>172</v>
      </c>
      <c r="F27" s="105" t="str">
        <f>VLOOKUP(E27,VIP!$A$2:$O12496,2,0)</f>
        <v>DRBR172</v>
      </c>
      <c r="G27" s="105" t="str">
        <f>VLOOKUP(E27,'LISTADO ATM'!$A$2:$B$900,2,0)</f>
        <v xml:space="preserve">ATM UNP Guaucí </v>
      </c>
      <c r="H27" s="105" t="str">
        <f>VLOOKUP(E27,VIP!$A$2:$O17417,7,FALSE)</f>
        <v>Si</v>
      </c>
      <c r="I27" s="105" t="str">
        <f>VLOOKUP(E27,VIP!$A$2:$O9382,8,FALSE)</f>
        <v>Si</v>
      </c>
      <c r="J27" s="105" t="str">
        <f>VLOOKUP(E27,VIP!$A$2:$O9332,8,FALSE)</f>
        <v>Si</v>
      </c>
      <c r="K27" s="105" t="str">
        <f>VLOOKUP(E27,VIP!$A$2:$O12906,6,0)</f>
        <v>NO</v>
      </c>
      <c r="L27" s="98" t="s">
        <v>2228</v>
      </c>
      <c r="M27" s="122" t="s">
        <v>2525</v>
      </c>
      <c r="N27" s="96" t="s">
        <v>2472</v>
      </c>
      <c r="O27" s="119" t="s">
        <v>2503</v>
      </c>
      <c r="P27" s="95"/>
      <c r="Q27" s="122">
        <v>44293.416666666664</v>
      </c>
    </row>
    <row r="28" spans="1:17" ht="18" x14ac:dyDescent="0.25">
      <c r="A28" s="97" t="str">
        <f>VLOOKUP(E28,'LISTADO ATM'!$A$2:$C$901,3,0)</f>
        <v>DISTRITO NACIONAL</v>
      </c>
      <c r="B28" s="104" t="s">
        <v>2559</v>
      </c>
      <c r="C28" s="100">
        <v>44292.654537037037</v>
      </c>
      <c r="D28" s="97" t="s">
        <v>2189</v>
      </c>
      <c r="E28" s="173">
        <v>24</v>
      </c>
      <c r="F28" s="105" t="str">
        <f>VLOOKUP(E28,VIP!$A$2:$O12495,2,0)</f>
        <v>DRBR024</v>
      </c>
      <c r="G28" s="105" t="str">
        <f>VLOOKUP(E28,'LISTADO ATM'!$A$2:$B$900,2,0)</f>
        <v xml:space="preserve">ATM Oficina Eusebio Manzueta </v>
      </c>
      <c r="H28" s="105" t="str">
        <f>VLOOKUP(E28,VIP!$A$2:$O17416,7,FALSE)</f>
        <v>No</v>
      </c>
      <c r="I28" s="105" t="str">
        <f>VLOOKUP(E28,VIP!$A$2:$O9381,8,FALSE)</f>
        <v>No</v>
      </c>
      <c r="J28" s="105" t="str">
        <f>VLOOKUP(E28,VIP!$A$2:$O9331,8,FALSE)</f>
        <v>No</v>
      </c>
      <c r="K28" s="105" t="str">
        <f>VLOOKUP(E28,VIP!$A$2:$O12905,6,0)</f>
        <v>NO</v>
      </c>
      <c r="L28" s="98" t="s">
        <v>2488</v>
      </c>
      <c r="M28" s="122" t="s">
        <v>2525</v>
      </c>
      <c r="N28" s="96" t="s">
        <v>2472</v>
      </c>
      <c r="O28" s="119" t="s">
        <v>2474</v>
      </c>
      <c r="P28" s="95"/>
      <c r="Q28" s="122">
        <v>44293.413194444445</v>
      </c>
    </row>
    <row r="29" spans="1:17" ht="18" x14ac:dyDescent="0.25">
      <c r="A29" s="97" t="str">
        <f>VLOOKUP(E29,'LISTADO ATM'!$A$2:$C$901,3,0)</f>
        <v>NORTE</v>
      </c>
      <c r="B29" s="104" t="s">
        <v>2558</v>
      </c>
      <c r="C29" s="100">
        <v>44292.656087962961</v>
      </c>
      <c r="D29" s="97" t="s">
        <v>2493</v>
      </c>
      <c r="E29" s="116">
        <v>687</v>
      </c>
      <c r="F29" s="105" t="str">
        <f>VLOOKUP(E29,VIP!$A$2:$O12494,2,0)</f>
        <v>DRBR687</v>
      </c>
      <c r="G29" s="105" t="str">
        <f>VLOOKUP(E29,'LISTADO ATM'!$A$2:$B$900,2,0)</f>
        <v>ATM Oficina Monterrico II</v>
      </c>
      <c r="H29" s="105" t="str">
        <f>VLOOKUP(E29,VIP!$A$2:$O17415,7,FALSE)</f>
        <v>NO</v>
      </c>
      <c r="I29" s="105" t="str">
        <f>VLOOKUP(E29,VIP!$A$2:$O9380,8,FALSE)</f>
        <v>NO</v>
      </c>
      <c r="J29" s="105" t="str">
        <f>VLOOKUP(E29,VIP!$A$2:$O9330,8,FALSE)</f>
        <v>NO</v>
      </c>
      <c r="K29" s="105" t="str">
        <f>VLOOKUP(E29,VIP!$A$2:$O12904,6,0)</f>
        <v>SI</v>
      </c>
      <c r="L29" s="98" t="s">
        <v>2428</v>
      </c>
      <c r="M29" s="122" t="s">
        <v>2525</v>
      </c>
      <c r="N29" s="96" t="s">
        <v>2472</v>
      </c>
      <c r="O29" s="119" t="s">
        <v>2494</v>
      </c>
      <c r="P29" s="95"/>
      <c r="Q29" s="201">
        <v>44293.422222222223</v>
      </c>
    </row>
    <row r="30" spans="1:17" ht="18" x14ac:dyDescent="0.25">
      <c r="A30" s="97" t="str">
        <f>VLOOKUP(E30,'LISTADO ATM'!$A$2:$C$901,3,0)</f>
        <v>NORTE</v>
      </c>
      <c r="B30" s="104" t="s">
        <v>2557</v>
      </c>
      <c r="C30" s="100">
        <v>44292.667812500003</v>
      </c>
      <c r="D30" s="97" t="s">
        <v>2190</v>
      </c>
      <c r="E30" s="116">
        <v>605</v>
      </c>
      <c r="F30" s="105" t="str">
        <f>VLOOKUP(E30,VIP!$A$2:$O12493,2,0)</f>
        <v>DRBR141</v>
      </c>
      <c r="G30" s="105" t="str">
        <f>VLOOKUP(E30,'LISTADO ATM'!$A$2:$B$900,2,0)</f>
        <v xml:space="preserve">ATM Oficina Bonao I </v>
      </c>
      <c r="H30" s="105" t="str">
        <f>VLOOKUP(E30,VIP!$A$2:$O17414,7,FALSE)</f>
        <v>Si</v>
      </c>
      <c r="I30" s="105" t="str">
        <f>VLOOKUP(E30,VIP!$A$2:$O9379,8,FALSE)</f>
        <v>Si</v>
      </c>
      <c r="J30" s="105" t="str">
        <f>VLOOKUP(E30,VIP!$A$2:$O9329,8,FALSE)</f>
        <v>Si</v>
      </c>
      <c r="K30" s="105" t="str">
        <f>VLOOKUP(E30,VIP!$A$2:$O12903,6,0)</f>
        <v>SI</v>
      </c>
      <c r="L30" s="98" t="s">
        <v>2431</v>
      </c>
      <c r="M30" s="122" t="s">
        <v>2525</v>
      </c>
      <c r="N30" s="96" t="s">
        <v>2472</v>
      </c>
      <c r="O30" s="119" t="s">
        <v>2503</v>
      </c>
      <c r="P30" s="95"/>
      <c r="Q30" s="122">
        <v>44293.399305555555</v>
      </c>
    </row>
    <row r="31" spans="1:17" ht="18" x14ac:dyDescent="0.25">
      <c r="A31" s="97" t="str">
        <f>VLOOKUP(E31,'LISTADO ATM'!$A$2:$C$901,3,0)</f>
        <v>ESTE</v>
      </c>
      <c r="B31" s="104" t="s">
        <v>2556</v>
      </c>
      <c r="C31" s="100">
        <v>44292.668888888889</v>
      </c>
      <c r="D31" s="97" t="s">
        <v>2189</v>
      </c>
      <c r="E31" s="116">
        <v>830</v>
      </c>
      <c r="F31" s="105" t="str">
        <f>VLOOKUP(E31,VIP!$A$2:$O12492,2,0)</f>
        <v>DRBR830</v>
      </c>
      <c r="G31" s="105" t="str">
        <f>VLOOKUP(E31,'LISTADO ATM'!$A$2:$B$900,2,0)</f>
        <v xml:space="preserve">ATM UNP Sabana Grande de Boyá </v>
      </c>
      <c r="H31" s="105" t="str">
        <f>VLOOKUP(E31,VIP!$A$2:$O17413,7,FALSE)</f>
        <v>Si</v>
      </c>
      <c r="I31" s="105" t="str">
        <f>VLOOKUP(E31,VIP!$A$2:$O9378,8,FALSE)</f>
        <v>Si</v>
      </c>
      <c r="J31" s="105" t="str">
        <f>VLOOKUP(E31,VIP!$A$2:$O9328,8,FALSE)</f>
        <v>Si</v>
      </c>
      <c r="K31" s="105" t="str">
        <f>VLOOKUP(E31,VIP!$A$2:$O12902,6,0)</f>
        <v>NO</v>
      </c>
      <c r="L31" s="98" t="s">
        <v>2562</v>
      </c>
      <c r="M31" s="122" t="s">
        <v>2525</v>
      </c>
      <c r="N31" s="96" t="s">
        <v>2472</v>
      </c>
      <c r="O31" s="119" t="s">
        <v>2474</v>
      </c>
      <c r="P31" s="95"/>
      <c r="Q31" s="122">
        <v>44293.555555555555</v>
      </c>
    </row>
    <row r="32" spans="1:17" ht="18" x14ac:dyDescent="0.25">
      <c r="A32" s="97" t="str">
        <f>VLOOKUP(E32,'LISTADO ATM'!$A$2:$C$901,3,0)</f>
        <v>DISTRITO NACIONAL</v>
      </c>
      <c r="B32" s="104" t="s">
        <v>2555</v>
      </c>
      <c r="C32" s="100">
        <v>44292.684155092589</v>
      </c>
      <c r="D32" s="97" t="s">
        <v>2468</v>
      </c>
      <c r="E32" s="116">
        <v>437</v>
      </c>
      <c r="F32" s="105" t="str">
        <f>VLOOKUP(E32,VIP!$A$2:$O12491,2,0)</f>
        <v>DRBR437</v>
      </c>
      <c r="G32" s="105" t="str">
        <f>VLOOKUP(E32,'LISTADO ATM'!$A$2:$B$900,2,0)</f>
        <v xml:space="preserve">ATM Autobanco Torre III </v>
      </c>
      <c r="H32" s="105" t="str">
        <f>VLOOKUP(E32,VIP!$A$2:$O17412,7,FALSE)</f>
        <v>Si</v>
      </c>
      <c r="I32" s="105" t="str">
        <f>VLOOKUP(E32,VIP!$A$2:$O9377,8,FALSE)</f>
        <v>Si</v>
      </c>
      <c r="J32" s="105" t="str">
        <f>VLOOKUP(E32,VIP!$A$2:$O9327,8,FALSE)</f>
        <v>Si</v>
      </c>
      <c r="K32" s="105" t="str">
        <f>VLOOKUP(E32,VIP!$A$2:$O12901,6,0)</f>
        <v>SI</v>
      </c>
      <c r="L32" s="98" t="s">
        <v>2459</v>
      </c>
      <c r="M32" s="122" t="s">
        <v>2525</v>
      </c>
      <c r="N32" s="96" t="s">
        <v>2472</v>
      </c>
      <c r="O32" s="119" t="s">
        <v>2473</v>
      </c>
      <c r="P32" s="95"/>
      <c r="Q32" s="122">
        <v>44293.552777777775</v>
      </c>
    </row>
    <row r="33" spans="1:17" ht="18" x14ac:dyDescent="0.25">
      <c r="A33" s="97" t="str">
        <f>VLOOKUP(E33,'LISTADO ATM'!$A$2:$C$901,3,0)</f>
        <v>DISTRITO NACIONAL</v>
      </c>
      <c r="B33" s="104" t="s">
        <v>2554</v>
      </c>
      <c r="C33" s="100">
        <v>44292.687280092592</v>
      </c>
      <c r="D33" s="97" t="s">
        <v>2189</v>
      </c>
      <c r="E33" s="116">
        <v>34</v>
      </c>
      <c r="F33" s="105" t="str">
        <f>VLOOKUP(E33,VIP!$A$2:$O12490,2,0)</f>
        <v>DRBR034</v>
      </c>
      <c r="G33" s="105" t="str">
        <f>VLOOKUP(E33,'LISTADO ATM'!$A$2:$B$900,2,0)</f>
        <v xml:space="preserve">ATM Plaza de la Salud </v>
      </c>
      <c r="H33" s="105" t="str">
        <f>VLOOKUP(E33,VIP!$A$2:$O17411,7,FALSE)</f>
        <v>Si</v>
      </c>
      <c r="I33" s="105" t="str">
        <f>VLOOKUP(E33,VIP!$A$2:$O9376,8,FALSE)</f>
        <v>Si</v>
      </c>
      <c r="J33" s="105" t="str">
        <f>VLOOKUP(E33,VIP!$A$2:$O9326,8,FALSE)</f>
        <v>Si</v>
      </c>
      <c r="K33" s="105" t="str">
        <f>VLOOKUP(E33,VIP!$A$2:$O12900,6,0)</f>
        <v>NO</v>
      </c>
      <c r="L33" s="98" t="s">
        <v>2561</v>
      </c>
      <c r="M33" s="122" t="s">
        <v>2525</v>
      </c>
      <c r="N33" s="114" t="s">
        <v>2517</v>
      </c>
      <c r="O33" s="119" t="s">
        <v>2474</v>
      </c>
      <c r="P33" s="95"/>
      <c r="Q33" s="122">
        <v>44293.620138888888</v>
      </c>
    </row>
    <row r="34" spans="1:17" ht="18" x14ac:dyDescent="0.25">
      <c r="A34" s="97" t="str">
        <f>VLOOKUP(E34,'LISTADO ATM'!$A$2:$C$901,3,0)</f>
        <v>DISTRITO NACIONAL</v>
      </c>
      <c r="B34" s="104" t="s">
        <v>2553</v>
      </c>
      <c r="C34" s="100">
        <v>44292.688761574071</v>
      </c>
      <c r="D34" s="97" t="s">
        <v>2189</v>
      </c>
      <c r="E34" s="116">
        <v>816</v>
      </c>
      <c r="F34" s="105" t="str">
        <f>VLOOKUP(E34,VIP!$A$2:$O12489,2,0)</f>
        <v>DRBR816</v>
      </c>
      <c r="G34" s="105" t="str">
        <f>VLOOKUP(E34,'LISTADO ATM'!$A$2:$B$900,2,0)</f>
        <v xml:space="preserve">ATM Oficina Pedro Brand </v>
      </c>
      <c r="H34" s="105" t="str">
        <f>VLOOKUP(E34,VIP!$A$2:$O17410,7,FALSE)</f>
        <v>Si</v>
      </c>
      <c r="I34" s="105" t="str">
        <f>VLOOKUP(E34,VIP!$A$2:$O9375,8,FALSE)</f>
        <v>Si</v>
      </c>
      <c r="J34" s="105" t="str">
        <f>VLOOKUP(E34,VIP!$A$2:$O9325,8,FALSE)</f>
        <v>Si</v>
      </c>
      <c r="K34" s="105" t="str">
        <f>VLOOKUP(E34,VIP!$A$2:$O12899,6,0)</f>
        <v>NO</v>
      </c>
      <c r="L34" s="98" t="s">
        <v>2254</v>
      </c>
      <c r="M34" s="96" t="s">
        <v>2465</v>
      </c>
      <c r="N34" s="96" t="s">
        <v>2472</v>
      </c>
      <c r="O34" s="119" t="s">
        <v>2474</v>
      </c>
      <c r="P34" s="95"/>
      <c r="Q34" s="99" t="s">
        <v>2254</v>
      </c>
    </row>
    <row r="35" spans="1:17" ht="18" x14ac:dyDescent="0.25">
      <c r="A35" s="97" t="str">
        <f>VLOOKUP(E35,'LISTADO ATM'!$A$2:$C$901,3,0)</f>
        <v>DISTRITO NACIONAL</v>
      </c>
      <c r="B35" s="104" t="s">
        <v>2552</v>
      </c>
      <c r="C35" s="100">
        <v>44292.690682870372</v>
      </c>
      <c r="D35" s="97" t="s">
        <v>2468</v>
      </c>
      <c r="E35" s="116">
        <v>563</v>
      </c>
      <c r="F35" s="105" t="str">
        <f>VLOOKUP(E35,VIP!$A$2:$O12488,2,0)</f>
        <v>DRBR233</v>
      </c>
      <c r="G35" s="105" t="str">
        <f>VLOOKUP(E35,'LISTADO ATM'!$A$2:$B$900,2,0)</f>
        <v xml:space="preserve">ATM Base Aérea San Isidro </v>
      </c>
      <c r="H35" s="105" t="str">
        <f>VLOOKUP(E35,VIP!$A$2:$O17409,7,FALSE)</f>
        <v>Si</v>
      </c>
      <c r="I35" s="105" t="str">
        <f>VLOOKUP(E35,VIP!$A$2:$O9374,8,FALSE)</f>
        <v>Si</v>
      </c>
      <c r="J35" s="105" t="str">
        <f>VLOOKUP(E35,VIP!$A$2:$O9324,8,FALSE)</f>
        <v>Si</v>
      </c>
      <c r="K35" s="105" t="str">
        <f>VLOOKUP(E35,VIP!$A$2:$O12898,6,0)</f>
        <v>NO</v>
      </c>
      <c r="L35" s="98" t="s">
        <v>2428</v>
      </c>
      <c r="M35" s="96" t="s">
        <v>2465</v>
      </c>
      <c r="N35" s="96" t="s">
        <v>2472</v>
      </c>
      <c r="O35" s="119" t="s">
        <v>2473</v>
      </c>
      <c r="P35" s="95"/>
      <c r="Q35" s="99" t="s">
        <v>2428</v>
      </c>
    </row>
    <row r="36" spans="1:17" ht="18" x14ac:dyDescent="0.25">
      <c r="A36" s="97" t="str">
        <f>VLOOKUP(E36,'LISTADO ATM'!$A$2:$C$901,3,0)</f>
        <v>DISTRITO NACIONAL</v>
      </c>
      <c r="B36" s="104" t="s">
        <v>2551</v>
      </c>
      <c r="C36" s="100">
        <v>44292.693703703706</v>
      </c>
      <c r="D36" s="97" t="s">
        <v>2189</v>
      </c>
      <c r="E36" s="116">
        <v>300</v>
      </c>
      <c r="F36" s="105" t="str">
        <f>VLOOKUP(E36,VIP!$A$2:$O12487,2,0)</f>
        <v>DRBR300</v>
      </c>
      <c r="G36" s="105" t="str">
        <f>VLOOKUP(E36,'LISTADO ATM'!$A$2:$B$900,2,0)</f>
        <v xml:space="preserve">ATM S/M Aprezio Los Guaricanos </v>
      </c>
      <c r="H36" s="105" t="str">
        <f>VLOOKUP(E36,VIP!$A$2:$O17408,7,FALSE)</f>
        <v>Si</v>
      </c>
      <c r="I36" s="105" t="str">
        <f>VLOOKUP(E36,VIP!$A$2:$O9373,8,FALSE)</f>
        <v>Si</v>
      </c>
      <c r="J36" s="105" t="str">
        <f>VLOOKUP(E36,VIP!$A$2:$O9323,8,FALSE)</f>
        <v>Si</v>
      </c>
      <c r="K36" s="105" t="str">
        <f>VLOOKUP(E36,VIP!$A$2:$O12897,6,0)</f>
        <v>NO</v>
      </c>
      <c r="L36" s="98" t="s">
        <v>2228</v>
      </c>
      <c r="M36" s="96" t="s">
        <v>2465</v>
      </c>
      <c r="N36" s="96" t="s">
        <v>2472</v>
      </c>
      <c r="O36" s="119" t="s">
        <v>2474</v>
      </c>
      <c r="P36" s="95"/>
      <c r="Q36" s="99" t="s">
        <v>2228</v>
      </c>
    </row>
    <row r="37" spans="1:17" ht="18" x14ac:dyDescent="0.25">
      <c r="A37" s="97" t="str">
        <f>VLOOKUP(E37,'LISTADO ATM'!$A$2:$C$901,3,0)</f>
        <v>NORTE</v>
      </c>
      <c r="B37" s="104" t="s">
        <v>2550</v>
      </c>
      <c r="C37" s="100">
        <v>44292.696793981479</v>
      </c>
      <c r="D37" s="97" t="s">
        <v>2190</v>
      </c>
      <c r="E37" s="173">
        <v>196</v>
      </c>
      <c r="F37" s="105" t="str">
        <f>VLOOKUP(E37,VIP!$A$2:$O12486,2,0)</f>
        <v>DRBR196</v>
      </c>
      <c r="G37" s="105" t="str">
        <f>VLOOKUP(E37,'LISTADO ATM'!$A$2:$B$900,2,0)</f>
        <v xml:space="preserve">ATM Estación Texaco Cangrejo Farmacia (Sosúa) </v>
      </c>
      <c r="H37" s="105" t="str">
        <f>VLOOKUP(E37,VIP!$A$2:$O17407,7,FALSE)</f>
        <v>Si</v>
      </c>
      <c r="I37" s="105" t="str">
        <f>VLOOKUP(E37,VIP!$A$2:$O9372,8,FALSE)</f>
        <v>Si</v>
      </c>
      <c r="J37" s="105" t="str">
        <f>VLOOKUP(E37,VIP!$A$2:$O9322,8,FALSE)</f>
        <v>Si</v>
      </c>
      <c r="K37" s="105" t="str">
        <f>VLOOKUP(E37,VIP!$A$2:$O12896,6,0)</f>
        <v>NO</v>
      </c>
      <c r="L37" s="98" t="s">
        <v>2254</v>
      </c>
      <c r="M37" s="96" t="s">
        <v>2465</v>
      </c>
      <c r="N37" s="96" t="s">
        <v>2472</v>
      </c>
      <c r="O37" s="119" t="s">
        <v>2512</v>
      </c>
      <c r="P37" s="95"/>
      <c r="Q37" s="99" t="s">
        <v>2254</v>
      </c>
    </row>
    <row r="38" spans="1:17" ht="18" x14ac:dyDescent="0.25">
      <c r="A38" s="97" t="str">
        <f>VLOOKUP(E38,'LISTADO ATM'!$A$2:$C$901,3,0)</f>
        <v>NORTE</v>
      </c>
      <c r="B38" s="104" t="s">
        <v>2549</v>
      </c>
      <c r="C38" s="100">
        <v>44292.698414351849</v>
      </c>
      <c r="D38" s="97" t="s">
        <v>2493</v>
      </c>
      <c r="E38" s="173">
        <v>950</v>
      </c>
      <c r="F38" s="105" t="str">
        <f>VLOOKUP(E38,VIP!$A$2:$O12485,2,0)</f>
        <v>DRBR12G</v>
      </c>
      <c r="G38" s="105" t="str">
        <f>VLOOKUP(E38,'LISTADO ATM'!$A$2:$B$900,2,0)</f>
        <v xml:space="preserve">ATM Oficina Monterrico </v>
      </c>
      <c r="H38" s="105" t="str">
        <f>VLOOKUP(E38,VIP!$A$2:$O17406,7,FALSE)</f>
        <v>Si</v>
      </c>
      <c r="I38" s="105" t="str">
        <f>VLOOKUP(E38,VIP!$A$2:$O9371,8,FALSE)</f>
        <v>Si</v>
      </c>
      <c r="J38" s="105" t="str">
        <f>VLOOKUP(E38,VIP!$A$2:$O9321,8,FALSE)</f>
        <v>Si</v>
      </c>
      <c r="K38" s="105" t="str">
        <f>VLOOKUP(E38,VIP!$A$2:$O12895,6,0)</f>
        <v>SI</v>
      </c>
      <c r="L38" s="98" t="s">
        <v>2428</v>
      </c>
      <c r="M38" s="122" t="s">
        <v>2525</v>
      </c>
      <c r="N38" s="114" t="s">
        <v>2517</v>
      </c>
      <c r="O38" s="119" t="s">
        <v>2563</v>
      </c>
      <c r="P38" s="95"/>
      <c r="Q38" s="201">
        <v>44293.424305555556</v>
      </c>
    </row>
    <row r="39" spans="1:17" ht="18" x14ac:dyDescent="0.25">
      <c r="A39" s="97" t="str">
        <f>VLOOKUP(E39,'LISTADO ATM'!$A$2:$C$901,3,0)</f>
        <v>NORTE</v>
      </c>
      <c r="B39" s="104" t="s">
        <v>2548</v>
      </c>
      <c r="C39" s="100">
        <v>44292.706099537034</v>
      </c>
      <c r="D39" s="97" t="s">
        <v>2493</v>
      </c>
      <c r="E39" s="116">
        <v>809</v>
      </c>
      <c r="F39" s="105" t="str">
        <f>VLOOKUP(E39,VIP!$A$2:$O12484,2,0)</f>
        <v>DRBR809</v>
      </c>
      <c r="G39" s="105" t="str">
        <f>VLOOKUP(E39,'LISTADO ATM'!$A$2:$B$900,2,0)</f>
        <v>ATM Yoma (Cotuí)</v>
      </c>
      <c r="H39" s="105" t="str">
        <f>VLOOKUP(E39,VIP!$A$2:$O17405,7,FALSE)</f>
        <v>Si</v>
      </c>
      <c r="I39" s="105" t="str">
        <f>VLOOKUP(E39,VIP!$A$2:$O9370,8,FALSE)</f>
        <v>Si</v>
      </c>
      <c r="J39" s="105" t="str">
        <f>VLOOKUP(E39,VIP!$A$2:$O9320,8,FALSE)</f>
        <v>Si</v>
      </c>
      <c r="K39" s="105" t="str">
        <f>VLOOKUP(E39,VIP!$A$2:$O12894,6,0)</f>
        <v>NO</v>
      </c>
      <c r="L39" s="98" t="s">
        <v>2428</v>
      </c>
      <c r="M39" s="96" t="s">
        <v>2465</v>
      </c>
      <c r="N39" s="96" t="s">
        <v>2472</v>
      </c>
      <c r="O39" s="119" t="s">
        <v>2563</v>
      </c>
      <c r="P39" s="95"/>
      <c r="Q39" s="99" t="s">
        <v>2428</v>
      </c>
    </row>
    <row r="40" spans="1:17" ht="18" x14ac:dyDescent="0.25">
      <c r="A40" s="97" t="str">
        <f>VLOOKUP(E40,'LISTADO ATM'!$A$2:$C$901,3,0)</f>
        <v>DISTRITO NACIONAL</v>
      </c>
      <c r="B40" s="104" t="s">
        <v>2547</v>
      </c>
      <c r="C40" s="100">
        <v>44292.726782407408</v>
      </c>
      <c r="D40" s="97" t="s">
        <v>2189</v>
      </c>
      <c r="E40" s="173">
        <v>10</v>
      </c>
      <c r="F40" s="105" t="str">
        <f>VLOOKUP(E40,VIP!$A$2:$O12483,2,0)</f>
        <v>DRBR010</v>
      </c>
      <c r="G40" s="105" t="str">
        <f>VLOOKUP(E40,'LISTADO ATM'!$A$2:$B$900,2,0)</f>
        <v xml:space="preserve">ATM Ministerio Salud Pública </v>
      </c>
      <c r="H40" s="105" t="str">
        <f>VLOOKUP(E40,VIP!$A$2:$O17404,7,FALSE)</f>
        <v>Si</v>
      </c>
      <c r="I40" s="105" t="str">
        <f>VLOOKUP(E40,VIP!$A$2:$O9369,8,FALSE)</f>
        <v>Si</v>
      </c>
      <c r="J40" s="105" t="str">
        <f>VLOOKUP(E40,VIP!$A$2:$O9319,8,FALSE)</f>
        <v>Si</v>
      </c>
      <c r="K40" s="105" t="str">
        <f>VLOOKUP(E40,VIP!$A$2:$O12893,6,0)</f>
        <v>NO</v>
      </c>
      <c r="L40" s="98" t="s">
        <v>2228</v>
      </c>
      <c r="M40" s="122" t="s">
        <v>2525</v>
      </c>
      <c r="N40" s="114" t="s">
        <v>2517</v>
      </c>
      <c r="O40" s="119" t="s">
        <v>2474</v>
      </c>
      <c r="P40" s="95"/>
      <c r="Q40" s="122">
        <v>44293.580555555556</v>
      </c>
    </row>
    <row r="41" spans="1:17" ht="18" x14ac:dyDescent="0.25">
      <c r="A41" s="97" t="str">
        <f>VLOOKUP(E41,'LISTADO ATM'!$A$2:$C$901,3,0)</f>
        <v>NORTE</v>
      </c>
      <c r="B41" s="104" t="s">
        <v>2546</v>
      </c>
      <c r="C41" s="100">
        <v>44292.72855324074</v>
      </c>
      <c r="D41" s="97" t="s">
        <v>2190</v>
      </c>
      <c r="E41" s="116">
        <v>105</v>
      </c>
      <c r="F41" s="105" t="str">
        <f>VLOOKUP(E41,VIP!$A$2:$O12482,2,0)</f>
        <v>DRBR105</v>
      </c>
      <c r="G41" s="105" t="str">
        <f>VLOOKUP(E41,'LISTADO ATM'!$A$2:$B$900,2,0)</f>
        <v xml:space="preserve">ATM Autobanco Estancia Nueva (Moca) </v>
      </c>
      <c r="H41" s="105" t="str">
        <f>VLOOKUP(E41,VIP!$A$2:$O17403,7,FALSE)</f>
        <v>Si</v>
      </c>
      <c r="I41" s="105" t="str">
        <f>VLOOKUP(E41,VIP!$A$2:$O9368,8,FALSE)</f>
        <v>Si</v>
      </c>
      <c r="J41" s="105" t="str">
        <f>VLOOKUP(E41,VIP!$A$2:$O9318,8,FALSE)</f>
        <v>Si</v>
      </c>
      <c r="K41" s="105" t="str">
        <f>VLOOKUP(E41,VIP!$A$2:$O12892,6,0)</f>
        <v>NO</v>
      </c>
      <c r="L41" s="98" t="s">
        <v>2228</v>
      </c>
      <c r="M41" s="122" t="s">
        <v>2525</v>
      </c>
      <c r="N41" s="114" t="s">
        <v>2517</v>
      </c>
      <c r="O41" s="119" t="s">
        <v>2512</v>
      </c>
      <c r="P41" s="95"/>
      <c r="Q41" s="122">
        <v>44293.548611111109</v>
      </c>
    </row>
    <row r="42" spans="1:17" ht="18" x14ac:dyDescent="0.25">
      <c r="A42" s="97" t="str">
        <f>VLOOKUP(E42,'LISTADO ATM'!$A$2:$C$901,3,0)</f>
        <v>DISTRITO NACIONAL</v>
      </c>
      <c r="B42" s="104" t="s">
        <v>2545</v>
      </c>
      <c r="C42" s="100">
        <v>44292.730532407404</v>
      </c>
      <c r="D42" s="97" t="s">
        <v>2189</v>
      </c>
      <c r="E42" s="173">
        <v>909</v>
      </c>
      <c r="F42" s="105" t="str">
        <f>VLOOKUP(E42,VIP!$A$2:$O12481,2,0)</f>
        <v>DRBR01A</v>
      </c>
      <c r="G42" s="105" t="str">
        <f>VLOOKUP(E42,'LISTADO ATM'!$A$2:$B$900,2,0)</f>
        <v xml:space="preserve">ATM UNP UASD </v>
      </c>
      <c r="H42" s="105" t="str">
        <f>VLOOKUP(E42,VIP!$A$2:$O17402,7,FALSE)</f>
        <v>Si</v>
      </c>
      <c r="I42" s="105" t="str">
        <f>VLOOKUP(E42,VIP!$A$2:$O9367,8,FALSE)</f>
        <v>Si</v>
      </c>
      <c r="J42" s="105" t="str">
        <f>VLOOKUP(E42,VIP!$A$2:$O9317,8,FALSE)</f>
        <v>Si</v>
      </c>
      <c r="K42" s="105" t="str">
        <f>VLOOKUP(E42,VIP!$A$2:$O12891,6,0)</f>
        <v>SI</v>
      </c>
      <c r="L42" s="98" t="s">
        <v>2228</v>
      </c>
      <c r="M42" s="122" t="s">
        <v>2525</v>
      </c>
      <c r="N42" s="114" t="s">
        <v>2517</v>
      </c>
      <c r="O42" s="119" t="s">
        <v>2474</v>
      </c>
      <c r="P42" s="95"/>
      <c r="Q42" s="201">
        <v>44293.530555555553</v>
      </c>
    </row>
    <row r="43" spans="1:17" ht="18" x14ac:dyDescent="0.25">
      <c r="A43" s="97" t="str">
        <f>VLOOKUP(E43,'LISTADO ATM'!$A$2:$C$901,3,0)</f>
        <v>DISTRITO NACIONAL</v>
      </c>
      <c r="B43" s="104" t="s">
        <v>2544</v>
      </c>
      <c r="C43" s="100">
        <v>44292.731944444444</v>
      </c>
      <c r="D43" s="97" t="s">
        <v>2189</v>
      </c>
      <c r="E43" s="116">
        <v>917</v>
      </c>
      <c r="F43" s="105" t="str">
        <f>VLOOKUP(E43,VIP!$A$2:$O12480,2,0)</f>
        <v>DRBR01B</v>
      </c>
      <c r="G43" s="105" t="str">
        <f>VLOOKUP(E43,'LISTADO ATM'!$A$2:$B$900,2,0)</f>
        <v xml:space="preserve">ATM Oficina Los Mina </v>
      </c>
      <c r="H43" s="105" t="str">
        <f>VLOOKUP(E43,VIP!$A$2:$O17401,7,FALSE)</f>
        <v>Si</v>
      </c>
      <c r="I43" s="105" t="str">
        <f>VLOOKUP(E43,VIP!$A$2:$O9366,8,FALSE)</f>
        <v>Si</v>
      </c>
      <c r="J43" s="105" t="str">
        <f>VLOOKUP(E43,VIP!$A$2:$O9316,8,FALSE)</f>
        <v>Si</v>
      </c>
      <c r="K43" s="105" t="str">
        <f>VLOOKUP(E43,VIP!$A$2:$O12890,6,0)</f>
        <v>NO</v>
      </c>
      <c r="L43" s="98" t="s">
        <v>2228</v>
      </c>
      <c r="M43" s="122" t="s">
        <v>2525</v>
      </c>
      <c r="N43" s="114" t="s">
        <v>2517</v>
      </c>
      <c r="O43" s="119" t="s">
        <v>2474</v>
      </c>
      <c r="P43" s="95"/>
      <c r="Q43" s="122">
        <v>44293.428472222222</v>
      </c>
    </row>
    <row r="44" spans="1:17" ht="18" x14ac:dyDescent="0.25">
      <c r="A44" s="97" t="str">
        <f>VLOOKUP(E44,'LISTADO ATM'!$A$2:$C$901,3,0)</f>
        <v>DISTRITO NACIONAL</v>
      </c>
      <c r="B44" s="104" t="s">
        <v>2543</v>
      </c>
      <c r="C44" s="100">
        <v>44292.733761574076</v>
      </c>
      <c r="D44" s="97" t="s">
        <v>2189</v>
      </c>
      <c r="E44" s="116">
        <v>35</v>
      </c>
      <c r="F44" s="105" t="str">
        <f>VLOOKUP(E44,VIP!$A$2:$O12479,2,0)</f>
        <v>DRBR035</v>
      </c>
      <c r="G44" s="105" t="str">
        <f>VLOOKUP(E44,'LISTADO ATM'!$A$2:$B$900,2,0)</f>
        <v xml:space="preserve">ATM Dirección General de Aduanas I </v>
      </c>
      <c r="H44" s="105" t="str">
        <f>VLOOKUP(E44,VIP!$A$2:$O17400,7,FALSE)</f>
        <v>Si</v>
      </c>
      <c r="I44" s="105" t="str">
        <f>VLOOKUP(E44,VIP!$A$2:$O9365,8,FALSE)</f>
        <v>Si</v>
      </c>
      <c r="J44" s="105" t="str">
        <f>VLOOKUP(E44,VIP!$A$2:$O9315,8,FALSE)</f>
        <v>Si</v>
      </c>
      <c r="K44" s="105" t="str">
        <f>VLOOKUP(E44,VIP!$A$2:$O12889,6,0)</f>
        <v>NO</v>
      </c>
      <c r="L44" s="98" t="s">
        <v>2228</v>
      </c>
      <c r="M44" s="122" t="s">
        <v>2525</v>
      </c>
      <c r="N44" s="114" t="s">
        <v>2517</v>
      </c>
      <c r="O44" s="119" t="s">
        <v>2474</v>
      </c>
      <c r="P44" s="95"/>
      <c r="Q44" s="122">
        <v>44293.438194444447</v>
      </c>
    </row>
    <row r="45" spans="1:17" ht="18" x14ac:dyDescent="0.25">
      <c r="A45" s="97" t="str">
        <f>VLOOKUP(E45,'LISTADO ATM'!$A$2:$C$901,3,0)</f>
        <v>DISTRITO NACIONAL</v>
      </c>
      <c r="B45" s="104" t="s">
        <v>2542</v>
      </c>
      <c r="C45" s="100">
        <v>44292.741157407407</v>
      </c>
      <c r="D45" s="97" t="s">
        <v>2189</v>
      </c>
      <c r="E45" s="116">
        <v>224</v>
      </c>
      <c r="F45" s="105" t="str">
        <f>VLOOKUP(E45,VIP!$A$2:$O12478,2,0)</f>
        <v>DRBR224</v>
      </c>
      <c r="G45" s="105" t="str">
        <f>VLOOKUP(E45,'LISTADO ATM'!$A$2:$B$900,2,0)</f>
        <v xml:space="preserve">ATM S/M Nacional El Millón (Núñez de Cáceres) </v>
      </c>
      <c r="H45" s="105" t="str">
        <f>VLOOKUP(E45,VIP!$A$2:$O17399,7,FALSE)</f>
        <v>Si</v>
      </c>
      <c r="I45" s="105" t="str">
        <f>VLOOKUP(E45,VIP!$A$2:$O9364,8,FALSE)</f>
        <v>Si</v>
      </c>
      <c r="J45" s="105" t="str">
        <f>VLOOKUP(E45,VIP!$A$2:$O9314,8,FALSE)</f>
        <v>Si</v>
      </c>
      <c r="K45" s="105" t="str">
        <f>VLOOKUP(E45,VIP!$A$2:$O12888,6,0)</f>
        <v>SI</v>
      </c>
      <c r="L45" s="98" t="s">
        <v>2228</v>
      </c>
      <c r="M45" s="122" t="s">
        <v>2525</v>
      </c>
      <c r="N45" s="114" t="s">
        <v>2517</v>
      </c>
      <c r="O45" s="119" t="s">
        <v>2474</v>
      </c>
      <c r="P45" s="95"/>
      <c r="Q45" s="122">
        <v>44293.55972222222</v>
      </c>
    </row>
    <row r="46" spans="1:17" ht="18" x14ac:dyDescent="0.25">
      <c r="A46" s="97" t="str">
        <f>VLOOKUP(E46,'LISTADO ATM'!$A$2:$C$901,3,0)</f>
        <v>DISTRITO NACIONAL</v>
      </c>
      <c r="B46" s="104" t="s">
        <v>2541</v>
      </c>
      <c r="C46" s="100">
        <v>44292.743287037039</v>
      </c>
      <c r="D46" s="97" t="s">
        <v>2189</v>
      </c>
      <c r="E46" s="116">
        <v>280</v>
      </c>
      <c r="F46" s="105" t="str">
        <f>VLOOKUP(E46,VIP!$A$2:$O12477,2,0)</f>
        <v>DRBR752</v>
      </c>
      <c r="G46" s="105" t="str">
        <f>VLOOKUP(E46,'LISTADO ATM'!$A$2:$B$900,2,0)</f>
        <v xml:space="preserve">ATM Cooperativa BR </v>
      </c>
      <c r="H46" s="105" t="str">
        <f>VLOOKUP(E46,VIP!$A$2:$O17398,7,FALSE)</f>
        <v>Si</v>
      </c>
      <c r="I46" s="105" t="str">
        <f>VLOOKUP(E46,VIP!$A$2:$O9363,8,FALSE)</f>
        <v>Si</v>
      </c>
      <c r="J46" s="105" t="str">
        <f>VLOOKUP(E46,VIP!$A$2:$O9313,8,FALSE)</f>
        <v>Si</v>
      </c>
      <c r="K46" s="105" t="str">
        <f>VLOOKUP(E46,VIP!$A$2:$O12887,6,0)</f>
        <v>NO</v>
      </c>
      <c r="L46" s="98" t="s">
        <v>2228</v>
      </c>
      <c r="M46" s="96" t="s">
        <v>2465</v>
      </c>
      <c r="N46" s="96" t="s">
        <v>2472</v>
      </c>
      <c r="O46" s="119" t="s">
        <v>2474</v>
      </c>
      <c r="P46" s="95"/>
      <c r="Q46" s="99" t="s">
        <v>2228</v>
      </c>
    </row>
    <row r="47" spans="1:17" ht="18" x14ac:dyDescent="0.25">
      <c r="A47" s="97" t="str">
        <f>VLOOKUP(E47,'LISTADO ATM'!$A$2:$C$901,3,0)</f>
        <v>NORTE</v>
      </c>
      <c r="B47" s="104" t="s">
        <v>2540</v>
      </c>
      <c r="C47" s="100">
        <v>44292.763715277775</v>
      </c>
      <c r="D47" s="97" t="s">
        <v>2190</v>
      </c>
      <c r="E47" s="116">
        <v>538</v>
      </c>
      <c r="F47" s="105" t="str">
        <f>VLOOKUP(E47,VIP!$A$2:$O12475,2,0)</f>
        <v>DRBR538</v>
      </c>
      <c r="G47" s="105" t="str">
        <f>VLOOKUP(E47,'LISTADO ATM'!$A$2:$B$900,2,0)</f>
        <v>ATM  Autoservicio San Fco. Macorís</v>
      </c>
      <c r="H47" s="105" t="str">
        <f>VLOOKUP(E47,VIP!$A$2:$O17396,7,FALSE)</f>
        <v>Si</v>
      </c>
      <c r="I47" s="105" t="str">
        <f>VLOOKUP(E47,VIP!$A$2:$O9361,8,FALSE)</f>
        <v>Si</v>
      </c>
      <c r="J47" s="105" t="str">
        <f>VLOOKUP(E47,VIP!$A$2:$O9311,8,FALSE)</f>
        <v>Si</v>
      </c>
      <c r="K47" s="105" t="str">
        <f>VLOOKUP(E47,VIP!$A$2:$O12885,6,0)</f>
        <v>NO</v>
      </c>
      <c r="L47" s="98" t="s">
        <v>2228</v>
      </c>
      <c r="M47" s="122" t="s">
        <v>2525</v>
      </c>
      <c r="N47" s="96" t="s">
        <v>2472</v>
      </c>
      <c r="O47" s="119" t="s">
        <v>2512</v>
      </c>
      <c r="P47" s="95"/>
      <c r="Q47" s="201">
        <v>44293.429861111108</v>
      </c>
    </row>
    <row r="48" spans="1:17" ht="18" x14ac:dyDescent="0.25">
      <c r="A48" s="97" t="str">
        <f>VLOOKUP(E48,'LISTADO ATM'!$A$2:$C$901,3,0)</f>
        <v>ESTE</v>
      </c>
      <c r="B48" s="104" t="s">
        <v>2567</v>
      </c>
      <c r="C48" s="100">
        <v>44292.835474537038</v>
      </c>
      <c r="D48" s="97" t="s">
        <v>2189</v>
      </c>
      <c r="E48" s="116">
        <v>386</v>
      </c>
      <c r="F48" s="105" t="str">
        <f>VLOOKUP(E48,VIP!$A$2:$O12479,2,0)</f>
        <v>DRBR386</v>
      </c>
      <c r="G48" s="105" t="str">
        <f>VLOOKUP(E48,'LISTADO ATM'!$A$2:$B$900,2,0)</f>
        <v xml:space="preserve">ATM Plaza Verón II </v>
      </c>
      <c r="H48" s="105" t="str">
        <f>VLOOKUP(E48,VIP!$A$2:$O17400,7,FALSE)</f>
        <v>Si</v>
      </c>
      <c r="I48" s="105" t="str">
        <f>VLOOKUP(E48,VIP!$A$2:$O9365,8,FALSE)</f>
        <v>Si</v>
      </c>
      <c r="J48" s="105" t="str">
        <f>VLOOKUP(E48,VIP!$A$2:$O9315,8,FALSE)</f>
        <v>Si</v>
      </c>
      <c r="K48" s="105" t="str">
        <f>VLOOKUP(E48,VIP!$A$2:$O12889,6,0)</f>
        <v>NO</v>
      </c>
      <c r="L48" s="98" t="s">
        <v>2228</v>
      </c>
      <c r="M48" s="122" t="s">
        <v>2525</v>
      </c>
      <c r="N48" s="114" t="s">
        <v>2517</v>
      </c>
      <c r="O48" s="119" t="s">
        <v>2474</v>
      </c>
      <c r="P48" s="95"/>
      <c r="Q48" s="201">
        <v>44293.431250000001</v>
      </c>
    </row>
    <row r="49" spans="1:17" ht="18" x14ac:dyDescent="0.25">
      <c r="A49" s="97" t="str">
        <f>VLOOKUP(E49,'LISTADO ATM'!$A$2:$C$901,3,0)</f>
        <v>DISTRITO NACIONAL</v>
      </c>
      <c r="B49" s="104" t="s">
        <v>2566</v>
      </c>
      <c r="C49" s="100">
        <v>44292.836898148147</v>
      </c>
      <c r="D49" s="97" t="s">
        <v>2189</v>
      </c>
      <c r="E49" s="116">
        <v>493</v>
      </c>
      <c r="F49" s="105" t="str">
        <f>VLOOKUP(E49,VIP!$A$2:$O12478,2,0)</f>
        <v>DRBR493</v>
      </c>
      <c r="G49" s="105" t="str">
        <f>VLOOKUP(E49,'LISTADO ATM'!$A$2:$B$900,2,0)</f>
        <v xml:space="preserve">ATM Oficina Haina Occidental II </v>
      </c>
      <c r="H49" s="105" t="str">
        <f>VLOOKUP(E49,VIP!$A$2:$O17399,7,FALSE)</f>
        <v>Si</v>
      </c>
      <c r="I49" s="105" t="str">
        <f>VLOOKUP(E49,VIP!$A$2:$O9364,8,FALSE)</f>
        <v>Si</v>
      </c>
      <c r="J49" s="105" t="str">
        <f>VLOOKUP(E49,VIP!$A$2:$O9314,8,FALSE)</f>
        <v>Si</v>
      </c>
      <c r="K49" s="105" t="str">
        <f>VLOOKUP(E49,VIP!$A$2:$O12888,6,0)</f>
        <v>NO</v>
      </c>
      <c r="L49" s="98" t="s">
        <v>2228</v>
      </c>
      <c r="M49" s="122" t="s">
        <v>2525</v>
      </c>
      <c r="N49" s="96" t="s">
        <v>2472</v>
      </c>
      <c r="O49" s="119" t="s">
        <v>2474</v>
      </c>
      <c r="P49" s="95"/>
      <c r="Q49" s="122">
        <v>44293.604166666664</v>
      </c>
    </row>
    <row r="50" spans="1:17" ht="18" x14ac:dyDescent="0.25">
      <c r="A50" s="97" t="str">
        <f>VLOOKUP(E50,'LISTADO ATM'!$A$2:$C$901,3,0)</f>
        <v>DISTRITO NACIONAL</v>
      </c>
      <c r="B50" s="104" t="s">
        <v>2565</v>
      </c>
      <c r="C50" s="100">
        <v>44292.889814814815</v>
      </c>
      <c r="D50" s="97" t="s">
        <v>2189</v>
      </c>
      <c r="E50" s="116">
        <v>39</v>
      </c>
      <c r="F50" s="105" t="str">
        <f>VLOOKUP(E50,VIP!$A$2:$O12477,2,0)</f>
        <v>DRBR039</v>
      </c>
      <c r="G50" s="105" t="str">
        <f>VLOOKUP(E50,'LISTADO ATM'!$A$2:$B$900,2,0)</f>
        <v xml:space="preserve">ATM Oficina Ovando </v>
      </c>
      <c r="H50" s="105" t="str">
        <f>VLOOKUP(E50,VIP!$A$2:$O17398,7,FALSE)</f>
        <v>Si</v>
      </c>
      <c r="I50" s="105" t="str">
        <f>VLOOKUP(E50,VIP!$A$2:$O9363,8,FALSE)</f>
        <v>No</v>
      </c>
      <c r="J50" s="105" t="str">
        <f>VLOOKUP(E50,VIP!$A$2:$O9313,8,FALSE)</f>
        <v>No</v>
      </c>
      <c r="K50" s="105" t="str">
        <f>VLOOKUP(E50,VIP!$A$2:$O12887,6,0)</f>
        <v>NO</v>
      </c>
      <c r="L50" s="98" t="s">
        <v>2254</v>
      </c>
      <c r="M50" s="122" t="s">
        <v>2525</v>
      </c>
      <c r="N50" s="114" t="s">
        <v>2517</v>
      </c>
      <c r="O50" s="119" t="s">
        <v>2474</v>
      </c>
      <c r="P50" s="95"/>
      <c r="Q50" s="201">
        <v>44293.427777777775</v>
      </c>
    </row>
    <row r="51" spans="1:17" ht="18" x14ac:dyDescent="0.25">
      <c r="A51" s="97" t="str">
        <f>VLOOKUP(E51,'LISTADO ATM'!$A$2:$C$901,3,0)</f>
        <v>SUR</v>
      </c>
      <c r="B51" s="104" t="s">
        <v>2564</v>
      </c>
      <c r="C51" s="100">
        <v>44292.892696759256</v>
      </c>
      <c r="D51" s="97" t="s">
        <v>2493</v>
      </c>
      <c r="E51" s="173">
        <v>5</v>
      </c>
      <c r="F51" s="105" t="str">
        <f>VLOOKUP(E51,VIP!$A$2:$O12476,2,0)</f>
        <v>DRBR005</v>
      </c>
      <c r="G51" s="105" t="str">
        <f>VLOOKUP(E51,'LISTADO ATM'!$A$2:$B$900,2,0)</f>
        <v>ATM Oficina Autoservicio Villa Ofelia (San Juan)</v>
      </c>
      <c r="H51" s="105" t="str">
        <f>VLOOKUP(E51,VIP!$A$2:$O17397,7,FALSE)</f>
        <v>Si</v>
      </c>
      <c r="I51" s="105" t="str">
        <f>VLOOKUP(E51,VIP!$A$2:$O9362,8,FALSE)</f>
        <v>Si</v>
      </c>
      <c r="J51" s="105" t="str">
        <f>VLOOKUP(E51,VIP!$A$2:$O9312,8,FALSE)</f>
        <v>Si</v>
      </c>
      <c r="K51" s="105" t="str">
        <f>VLOOKUP(E51,VIP!$A$2:$O12886,6,0)</f>
        <v>NO</v>
      </c>
      <c r="L51" s="98" t="s">
        <v>2505</v>
      </c>
      <c r="M51" s="114" t="s">
        <v>2525</v>
      </c>
      <c r="N51" s="96" t="s">
        <v>2472</v>
      </c>
      <c r="O51" s="119" t="s">
        <v>2494</v>
      </c>
      <c r="P51" s="95"/>
      <c r="Q51" s="122">
        <v>44293.53402777778</v>
      </c>
    </row>
    <row r="52" spans="1:17" ht="18" x14ac:dyDescent="0.25">
      <c r="A52" s="97" t="str">
        <f>VLOOKUP(E52,'LISTADO ATM'!$A$2:$C$901,3,0)</f>
        <v>DISTRITO NACIONAL</v>
      </c>
      <c r="B52" s="104" t="s">
        <v>2569</v>
      </c>
      <c r="C52" s="100">
        <v>44293.070983796293</v>
      </c>
      <c r="D52" s="97" t="s">
        <v>2189</v>
      </c>
      <c r="E52" s="173">
        <v>585</v>
      </c>
      <c r="F52" s="105" t="str">
        <f>VLOOKUP(E52,VIP!$A$2:$O12477,2,0)</f>
        <v>DRBR083</v>
      </c>
      <c r="G52" s="105" t="str">
        <f>VLOOKUP(E52,'LISTADO ATM'!$A$2:$B$900,2,0)</f>
        <v xml:space="preserve">ATM Oficina Haina Oriental </v>
      </c>
      <c r="H52" s="105" t="str">
        <f>VLOOKUP(E52,VIP!$A$2:$O17398,7,FALSE)</f>
        <v>Si</v>
      </c>
      <c r="I52" s="105" t="str">
        <f>VLOOKUP(E52,VIP!$A$2:$O9363,8,FALSE)</f>
        <v>Si</v>
      </c>
      <c r="J52" s="105" t="str">
        <f>VLOOKUP(E52,VIP!$A$2:$O9313,8,FALSE)</f>
        <v>Si</v>
      </c>
      <c r="K52" s="105" t="str">
        <f>VLOOKUP(E52,VIP!$A$2:$O12887,6,0)</f>
        <v>NO</v>
      </c>
      <c r="L52" s="98" t="s">
        <v>2228</v>
      </c>
      <c r="M52" s="122" t="s">
        <v>2525</v>
      </c>
      <c r="N52" s="114" t="s">
        <v>2517</v>
      </c>
      <c r="O52" s="120" t="s">
        <v>2474</v>
      </c>
      <c r="P52" s="95"/>
      <c r="Q52" s="201">
        <v>44293.386111111111</v>
      </c>
    </row>
    <row r="53" spans="1:17" ht="18" x14ac:dyDescent="0.25">
      <c r="A53" s="97" t="str">
        <f>VLOOKUP(E53,'LISTADO ATM'!$A$2:$C$901,3,0)</f>
        <v>DISTRITO NACIONAL</v>
      </c>
      <c r="B53" s="104" t="s">
        <v>2570</v>
      </c>
      <c r="C53" s="100">
        <v>44293.072430555556</v>
      </c>
      <c r="D53" s="97" t="s">
        <v>2189</v>
      </c>
      <c r="E53" s="173">
        <v>338</v>
      </c>
      <c r="F53" s="105" t="str">
        <f>VLOOKUP(E53,VIP!$A$2:$O12478,2,0)</f>
        <v>DRBR338</v>
      </c>
      <c r="G53" s="105" t="str">
        <f>VLOOKUP(E53,'LISTADO ATM'!$A$2:$B$900,2,0)</f>
        <v>ATM S/M Aprezio Pantoja</v>
      </c>
      <c r="H53" s="105" t="str">
        <f>VLOOKUP(E53,VIP!$A$2:$O17399,7,FALSE)</f>
        <v>Si</v>
      </c>
      <c r="I53" s="105" t="str">
        <f>VLOOKUP(E53,VIP!$A$2:$O9364,8,FALSE)</f>
        <v>Si</v>
      </c>
      <c r="J53" s="105" t="str">
        <f>VLOOKUP(E53,VIP!$A$2:$O9314,8,FALSE)</f>
        <v>Si</v>
      </c>
      <c r="K53" s="105" t="str">
        <f>VLOOKUP(E53,VIP!$A$2:$O12888,6,0)</f>
        <v>NO</v>
      </c>
      <c r="L53" s="98" t="s">
        <v>2254</v>
      </c>
      <c r="M53" s="122" t="s">
        <v>2525</v>
      </c>
      <c r="N53" s="114" t="s">
        <v>2517</v>
      </c>
      <c r="O53" s="120" t="s">
        <v>2474</v>
      </c>
      <c r="P53" s="95"/>
      <c r="Q53" s="201">
        <v>44293.384027777778</v>
      </c>
    </row>
    <row r="54" spans="1:17" ht="18" x14ac:dyDescent="0.25">
      <c r="A54" s="97" t="str">
        <f>VLOOKUP(E54,'LISTADO ATM'!$A$2:$C$901,3,0)</f>
        <v>ESTE</v>
      </c>
      <c r="B54" s="104" t="s">
        <v>2571</v>
      </c>
      <c r="C54" s="100">
        <v>44293.095231481479</v>
      </c>
      <c r="D54" s="97" t="s">
        <v>2189</v>
      </c>
      <c r="E54" s="173">
        <v>433</v>
      </c>
      <c r="F54" s="105" t="str">
        <f>VLOOKUP(E54,VIP!$A$2:$O12479,2,0)</f>
        <v>DRBR433</v>
      </c>
      <c r="G54" s="105" t="str">
        <f>VLOOKUP(E54,'LISTADO ATM'!$A$2:$B$900,2,0)</f>
        <v xml:space="preserve">ATM Centro Comercial Las Canas (Cap Cana) </v>
      </c>
      <c r="H54" s="105" t="str">
        <f>VLOOKUP(E54,VIP!$A$2:$O17400,7,FALSE)</f>
        <v>Si</v>
      </c>
      <c r="I54" s="105" t="str">
        <f>VLOOKUP(E54,VIP!$A$2:$O9365,8,FALSE)</f>
        <v>Si</v>
      </c>
      <c r="J54" s="105" t="str">
        <f>VLOOKUP(E54,VIP!$A$2:$O9315,8,FALSE)</f>
        <v>Si</v>
      </c>
      <c r="K54" s="105" t="str">
        <f>VLOOKUP(E54,VIP!$A$2:$O12889,6,0)</f>
        <v>NO</v>
      </c>
      <c r="L54" s="98" t="s">
        <v>2488</v>
      </c>
      <c r="M54" s="122" t="s">
        <v>2525</v>
      </c>
      <c r="N54" s="114" t="s">
        <v>2517</v>
      </c>
      <c r="O54" s="120" t="s">
        <v>2474</v>
      </c>
      <c r="P54" s="95"/>
      <c r="Q54" s="201">
        <v>44293.38958333333</v>
      </c>
    </row>
    <row r="55" spans="1:17" ht="18" x14ac:dyDescent="0.25">
      <c r="A55" s="97" t="str">
        <f>VLOOKUP(E55,'LISTADO ATM'!$A$2:$C$901,3,0)</f>
        <v>DISTRITO NACIONAL</v>
      </c>
      <c r="B55" s="104" t="s">
        <v>2572</v>
      </c>
      <c r="C55" s="100">
        <v>44293.177025462966</v>
      </c>
      <c r="D55" s="97" t="s">
        <v>2189</v>
      </c>
      <c r="E55" s="173">
        <v>593</v>
      </c>
      <c r="F55" s="105" t="str">
        <f>VLOOKUP(E55,VIP!$A$2:$O12480,2,0)</f>
        <v>DRBR242</v>
      </c>
      <c r="G55" s="105" t="str">
        <f>VLOOKUP(E55,'LISTADO ATM'!$A$2:$B$900,2,0)</f>
        <v xml:space="preserve">ATM Ministerio Fuerzas Armadas II </v>
      </c>
      <c r="H55" s="105" t="str">
        <f>VLOOKUP(E55,VIP!$A$2:$O17401,7,FALSE)</f>
        <v>Si</v>
      </c>
      <c r="I55" s="105" t="str">
        <f>VLOOKUP(E55,VIP!$A$2:$O9366,8,FALSE)</f>
        <v>Si</v>
      </c>
      <c r="J55" s="105" t="str">
        <f>VLOOKUP(E55,VIP!$A$2:$O9316,8,FALSE)</f>
        <v>Si</v>
      </c>
      <c r="K55" s="105" t="str">
        <f>VLOOKUP(E55,VIP!$A$2:$O12890,6,0)</f>
        <v>NO</v>
      </c>
      <c r="L55" s="98" t="s">
        <v>2228</v>
      </c>
      <c r="M55" s="96" t="s">
        <v>2465</v>
      </c>
      <c r="N55" s="96" t="s">
        <v>2514</v>
      </c>
      <c r="O55" s="120" t="s">
        <v>2474</v>
      </c>
      <c r="P55" s="95"/>
      <c r="Q55" s="99" t="s">
        <v>2228</v>
      </c>
    </row>
    <row r="56" spans="1:17" ht="18" x14ac:dyDescent="0.25">
      <c r="A56" s="97" t="str">
        <f>VLOOKUP(E56,'LISTADO ATM'!$A$2:$C$901,3,0)</f>
        <v>ESTE</v>
      </c>
      <c r="B56" s="104" t="s">
        <v>2573</v>
      </c>
      <c r="C56" s="100">
        <v>44293.237893518519</v>
      </c>
      <c r="D56" s="97" t="s">
        <v>2468</v>
      </c>
      <c r="E56" s="173">
        <v>211</v>
      </c>
      <c r="F56" s="105" t="str">
        <f>VLOOKUP(E56,VIP!$A$2:$O12481,2,0)</f>
        <v>DRBR211</v>
      </c>
      <c r="G56" s="105" t="str">
        <f>VLOOKUP(E56,'LISTADO ATM'!$A$2:$B$900,2,0)</f>
        <v xml:space="preserve">ATM Oficina La Romana I </v>
      </c>
      <c r="H56" s="105" t="str">
        <f>VLOOKUP(E56,VIP!$A$2:$O17402,7,FALSE)</f>
        <v>Si</v>
      </c>
      <c r="I56" s="105" t="str">
        <f>VLOOKUP(E56,VIP!$A$2:$O9367,8,FALSE)</f>
        <v>Si</v>
      </c>
      <c r="J56" s="105" t="str">
        <f>VLOOKUP(E56,VIP!$A$2:$O9317,8,FALSE)</f>
        <v>Si</v>
      </c>
      <c r="K56" s="105" t="str">
        <f>VLOOKUP(E56,VIP!$A$2:$O12891,6,0)</f>
        <v>NO</v>
      </c>
      <c r="L56" s="98" t="s">
        <v>2428</v>
      </c>
      <c r="M56" s="122" t="s">
        <v>2525</v>
      </c>
      <c r="N56" s="96" t="s">
        <v>2472</v>
      </c>
      <c r="O56" s="120" t="s">
        <v>2473</v>
      </c>
      <c r="P56" s="95"/>
      <c r="Q56" s="122">
        <v>44293.386805555558</v>
      </c>
    </row>
    <row r="57" spans="1:17" ht="18" x14ac:dyDescent="0.25">
      <c r="A57" s="97" t="str">
        <f>VLOOKUP(E57,'LISTADO ATM'!$A$2:$C$901,3,0)</f>
        <v>DISTRITO NACIONAL</v>
      </c>
      <c r="B57" s="104" t="s">
        <v>2574</v>
      </c>
      <c r="C57" s="100">
        <v>44293.238738425927</v>
      </c>
      <c r="D57" s="97" t="s">
        <v>2468</v>
      </c>
      <c r="E57" s="173">
        <v>793</v>
      </c>
      <c r="F57" s="105" t="str">
        <f>VLOOKUP(E57,VIP!$A$2:$O12482,2,0)</f>
        <v>DRBR793</v>
      </c>
      <c r="G57" s="105" t="str">
        <f>VLOOKUP(E57,'LISTADO ATM'!$A$2:$B$900,2,0)</f>
        <v xml:space="preserve">ATM Centro de Caja Agora Mall </v>
      </c>
      <c r="H57" s="105" t="str">
        <f>VLOOKUP(E57,VIP!$A$2:$O17403,7,FALSE)</f>
        <v>Si</v>
      </c>
      <c r="I57" s="105" t="str">
        <f>VLOOKUP(E57,VIP!$A$2:$O9368,8,FALSE)</f>
        <v>Si</v>
      </c>
      <c r="J57" s="105" t="str">
        <f>VLOOKUP(E57,VIP!$A$2:$O9318,8,FALSE)</f>
        <v>Si</v>
      </c>
      <c r="K57" s="105" t="str">
        <f>VLOOKUP(E57,VIP!$A$2:$O12892,6,0)</f>
        <v>NO</v>
      </c>
      <c r="L57" s="98" t="s">
        <v>2428</v>
      </c>
      <c r="M57" s="114" t="s">
        <v>2525</v>
      </c>
      <c r="N57" s="96" t="s">
        <v>2472</v>
      </c>
      <c r="O57" s="120" t="s">
        <v>2473</v>
      </c>
      <c r="P57" s="95"/>
      <c r="Q57" s="122">
        <v>44293.566666666666</v>
      </c>
    </row>
    <row r="58" spans="1:17" ht="18" x14ac:dyDescent="0.25">
      <c r="A58" s="97" t="str">
        <f>VLOOKUP(E58,'LISTADO ATM'!$A$2:$C$901,3,0)</f>
        <v>DISTRITO NACIONAL</v>
      </c>
      <c r="B58" s="104" t="s">
        <v>2575</v>
      </c>
      <c r="C58" s="100">
        <v>44293.239490740743</v>
      </c>
      <c r="D58" s="97" t="s">
        <v>2468</v>
      </c>
      <c r="E58" s="173">
        <v>235</v>
      </c>
      <c r="F58" s="105" t="str">
        <f>VLOOKUP(E58,VIP!$A$2:$O12483,2,0)</f>
        <v>DRBR235</v>
      </c>
      <c r="G58" s="105" t="str">
        <f>VLOOKUP(E58,'LISTADO ATM'!$A$2:$B$900,2,0)</f>
        <v xml:space="preserve">ATM Oficina Multicentro La Sirena San Isidro </v>
      </c>
      <c r="H58" s="105" t="str">
        <f>VLOOKUP(E58,VIP!$A$2:$O17404,7,FALSE)</f>
        <v>Si</v>
      </c>
      <c r="I58" s="105" t="str">
        <f>VLOOKUP(E58,VIP!$A$2:$O9369,8,FALSE)</f>
        <v>Si</v>
      </c>
      <c r="J58" s="105" t="str">
        <f>VLOOKUP(E58,VIP!$A$2:$O9319,8,FALSE)</f>
        <v>Si</v>
      </c>
      <c r="K58" s="105" t="str">
        <f>VLOOKUP(E58,VIP!$A$2:$O12893,6,0)</f>
        <v>SI</v>
      </c>
      <c r="L58" s="98" t="s">
        <v>2428</v>
      </c>
      <c r="M58" s="122" t="s">
        <v>2525</v>
      </c>
      <c r="N58" s="96" t="s">
        <v>2472</v>
      </c>
      <c r="O58" s="120" t="s">
        <v>2473</v>
      </c>
      <c r="P58" s="95"/>
      <c r="Q58" s="122">
        <v>44293.55972222222</v>
      </c>
    </row>
    <row r="59" spans="1:17" ht="18" x14ac:dyDescent="0.25">
      <c r="A59" s="97" t="str">
        <f>VLOOKUP(E59,'LISTADO ATM'!$A$2:$C$901,3,0)</f>
        <v>DISTRITO NACIONAL</v>
      </c>
      <c r="B59" s="104" t="s">
        <v>2576</v>
      </c>
      <c r="C59" s="100">
        <v>44293.24019675926</v>
      </c>
      <c r="D59" s="97" t="s">
        <v>2493</v>
      </c>
      <c r="E59" s="173">
        <v>911</v>
      </c>
      <c r="F59" s="105" t="str">
        <f>VLOOKUP(E59,VIP!$A$2:$O12484,2,0)</f>
        <v>DRBR911</v>
      </c>
      <c r="G59" s="105" t="str">
        <f>VLOOKUP(E59,'LISTADO ATM'!$A$2:$B$900,2,0)</f>
        <v xml:space="preserve">ATM Oficina Venezuela II </v>
      </c>
      <c r="H59" s="105" t="str">
        <f>VLOOKUP(E59,VIP!$A$2:$O17405,7,FALSE)</f>
        <v>Si</v>
      </c>
      <c r="I59" s="105" t="str">
        <f>VLOOKUP(E59,VIP!$A$2:$O9370,8,FALSE)</f>
        <v>Si</v>
      </c>
      <c r="J59" s="105" t="str">
        <f>VLOOKUP(E59,VIP!$A$2:$O9320,8,FALSE)</f>
        <v>Si</v>
      </c>
      <c r="K59" s="105" t="str">
        <f>VLOOKUP(E59,VIP!$A$2:$O12894,6,0)</f>
        <v>SI</v>
      </c>
      <c r="L59" s="98" t="s">
        <v>2459</v>
      </c>
      <c r="M59" s="122" t="s">
        <v>2525</v>
      </c>
      <c r="N59" s="96" t="s">
        <v>2472</v>
      </c>
      <c r="O59" s="120" t="s">
        <v>2494</v>
      </c>
      <c r="P59" s="95"/>
      <c r="Q59" s="122">
        <v>44293.572222222225</v>
      </c>
    </row>
    <row r="60" spans="1:17" ht="18" x14ac:dyDescent="0.25">
      <c r="A60" s="97" t="str">
        <f>VLOOKUP(E60,'LISTADO ATM'!$A$2:$C$901,3,0)</f>
        <v>DISTRITO NACIONAL</v>
      </c>
      <c r="B60" s="104" t="s">
        <v>2577</v>
      </c>
      <c r="C60" s="100">
        <v>44293.241099537037</v>
      </c>
      <c r="D60" s="97" t="s">
        <v>2468</v>
      </c>
      <c r="E60" s="173">
        <v>487</v>
      </c>
      <c r="F60" s="105" t="str">
        <f>VLOOKUP(E60,VIP!$A$2:$O12485,2,0)</f>
        <v>DRBR487</v>
      </c>
      <c r="G60" s="105" t="str">
        <f>VLOOKUP(E60,'LISTADO ATM'!$A$2:$B$900,2,0)</f>
        <v xml:space="preserve">ATM Olé Hainamosa </v>
      </c>
      <c r="H60" s="105" t="str">
        <f>VLOOKUP(E60,VIP!$A$2:$O17406,7,FALSE)</f>
        <v>Si</v>
      </c>
      <c r="I60" s="105" t="str">
        <f>VLOOKUP(E60,VIP!$A$2:$O9371,8,FALSE)</f>
        <v>Si</v>
      </c>
      <c r="J60" s="105" t="str">
        <f>VLOOKUP(E60,VIP!$A$2:$O9321,8,FALSE)</f>
        <v>Si</v>
      </c>
      <c r="K60" s="105" t="str">
        <f>VLOOKUP(E60,VIP!$A$2:$O12895,6,0)</f>
        <v>SI</v>
      </c>
      <c r="L60" s="98" t="s">
        <v>2459</v>
      </c>
      <c r="M60" s="122" t="s">
        <v>2525</v>
      </c>
      <c r="N60" s="96" t="s">
        <v>2472</v>
      </c>
      <c r="O60" s="120" t="s">
        <v>2473</v>
      </c>
      <c r="P60" s="95"/>
      <c r="Q60" s="122">
        <v>44293.576388888891</v>
      </c>
    </row>
    <row r="61" spans="1:17" ht="18" x14ac:dyDescent="0.25">
      <c r="A61" s="97" t="str">
        <f>VLOOKUP(E61,'LISTADO ATM'!$A$2:$C$901,3,0)</f>
        <v>DISTRITO NACIONAL</v>
      </c>
      <c r="B61" s="104" t="s">
        <v>2578</v>
      </c>
      <c r="C61" s="100">
        <v>44293.242048611108</v>
      </c>
      <c r="D61" s="97" t="s">
        <v>2493</v>
      </c>
      <c r="E61" s="173">
        <v>231</v>
      </c>
      <c r="F61" s="105" t="str">
        <f>VLOOKUP(E61,VIP!$A$2:$O12486,2,0)</f>
        <v>DRBR231</v>
      </c>
      <c r="G61" s="105" t="str">
        <f>VLOOKUP(E61,'LISTADO ATM'!$A$2:$B$900,2,0)</f>
        <v xml:space="preserve">ATM Oficina Zona Oriental </v>
      </c>
      <c r="H61" s="105" t="str">
        <f>VLOOKUP(E61,VIP!$A$2:$O17407,7,FALSE)</f>
        <v>Si</v>
      </c>
      <c r="I61" s="105" t="str">
        <f>VLOOKUP(E61,VIP!$A$2:$O9372,8,FALSE)</f>
        <v>Si</v>
      </c>
      <c r="J61" s="105" t="str">
        <f>VLOOKUP(E61,VIP!$A$2:$O9322,8,FALSE)</f>
        <v>Si</v>
      </c>
      <c r="K61" s="105" t="str">
        <f>VLOOKUP(E61,VIP!$A$2:$O12896,6,0)</f>
        <v>SI</v>
      </c>
      <c r="L61" s="98" t="s">
        <v>2505</v>
      </c>
      <c r="M61" s="122" t="s">
        <v>2525</v>
      </c>
      <c r="N61" s="96" t="s">
        <v>2472</v>
      </c>
      <c r="O61" s="120" t="s">
        <v>2494</v>
      </c>
      <c r="P61" s="95"/>
      <c r="Q61" s="122">
        <v>44293.55972222222</v>
      </c>
    </row>
    <row r="62" spans="1:17" ht="18" x14ac:dyDescent="0.25">
      <c r="A62" s="97" t="str">
        <f>VLOOKUP(E62,'LISTADO ATM'!$A$2:$C$901,3,0)</f>
        <v>NORTE</v>
      </c>
      <c r="B62" s="104" t="s">
        <v>2579</v>
      </c>
      <c r="C62" s="100">
        <v>44293.243634259263</v>
      </c>
      <c r="D62" s="97" t="s">
        <v>2493</v>
      </c>
      <c r="E62" s="173">
        <v>304</v>
      </c>
      <c r="F62" s="105" t="str">
        <f>VLOOKUP(E62,VIP!$A$2:$O12487,2,0)</f>
        <v>DRBR304</v>
      </c>
      <c r="G62" s="105" t="str">
        <f>VLOOKUP(E62,'LISTADO ATM'!$A$2:$B$900,2,0)</f>
        <v xml:space="preserve">ATM Multicentro La Sirena Estrella Sadhala </v>
      </c>
      <c r="H62" s="105" t="str">
        <f>VLOOKUP(E62,VIP!$A$2:$O17408,7,FALSE)</f>
        <v>Si</v>
      </c>
      <c r="I62" s="105" t="str">
        <f>VLOOKUP(E62,VIP!$A$2:$O9373,8,FALSE)</f>
        <v>Si</v>
      </c>
      <c r="J62" s="105" t="str">
        <f>VLOOKUP(E62,VIP!$A$2:$O9323,8,FALSE)</f>
        <v>Si</v>
      </c>
      <c r="K62" s="105" t="str">
        <f>VLOOKUP(E62,VIP!$A$2:$O12897,6,0)</f>
        <v>NO</v>
      </c>
      <c r="L62" s="98" t="s">
        <v>2505</v>
      </c>
      <c r="M62" s="96" t="s">
        <v>2465</v>
      </c>
      <c r="N62" s="96" t="s">
        <v>2472</v>
      </c>
      <c r="O62" s="120" t="s">
        <v>2494</v>
      </c>
      <c r="P62" s="95"/>
      <c r="Q62" s="99" t="s">
        <v>2505</v>
      </c>
    </row>
    <row r="63" spans="1:17" ht="18" x14ac:dyDescent="0.25">
      <c r="A63" s="97" t="str">
        <f>VLOOKUP(E63,'LISTADO ATM'!$A$2:$C$901,3,0)</f>
        <v>ESTE</v>
      </c>
      <c r="B63" s="104" t="s">
        <v>2580</v>
      </c>
      <c r="C63" s="100">
        <v>44293.244629629633</v>
      </c>
      <c r="D63" s="97" t="s">
        <v>2468</v>
      </c>
      <c r="E63" s="173">
        <v>429</v>
      </c>
      <c r="F63" s="105" t="str">
        <f>VLOOKUP(E63,VIP!$A$2:$O12488,2,0)</f>
        <v>DRBR429</v>
      </c>
      <c r="G63" s="105" t="str">
        <f>VLOOKUP(E63,'LISTADO ATM'!$A$2:$B$900,2,0)</f>
        <v xml:space="preserve">ATM Oficina Jumbo La Romana </v>
      </c>
      <c r="H63" s="105" t="str">
        <f>VLOOKUP(E63,VIP!$A$2:$O17409,7,FALSE)</f>
        <v>Si</v>
      </c>
      <c r="I63" s="105" t="str">
        <f>VLOOKUP(E63,VIP!$A$2:$O9374,8,FALSE)</f>
        <v>Si</v>
      </c>
      <c r="J63" s="105" t="str">
        <f>VLOOKUP(E63,VIP!$A$2:$O9324,8,FALSE)</f>
        <v>Si</v>
      </c>
      <c r="K63" s="105" t="str">
        <f>VLOOKUP(E63,VIP!$A$2:$O12898,6,0)</f>
        <v>NO</v>
      </c>
      <c r="L63" s="98" t="s">
        <v>2505</v>
      </c>
      <c r="M63" s="122" t="s">
        <v>2525</v>
      </c>
      <c r="N63" s="96" t="s">
        <v>2472</v>
      </c>
      <c r="O63" s="120" t="s">
        <v>2473</v>
      </c>
      <c r="P63" s="95"/>
      <c r="Q63" s="122">
        <v>44293.55972222222</v>
      </c>
    </row>
    <row r="64" spans="1:17" ht="18" x14ac:dyDescent="0.25">
      <c r="A64" s="97" t="str">
        <f>VLOOKUP(E64,'LISTADO ATM'!$A$2:$C$901,3,0)</f>
        <v>ESTE</v>
      </c>
      <c r="B64" s="104" t="s">
        <v>2581</v>
      </c>
      <c r="C64" s="100">
        <v>44293.245532407411</v>
      </c>
      <c r="D64" s="97" t="s">
        <v>2468</v>
      </c>
      <c r="E64" s="173">
        <v>608</v>
      </c>
      <c r="F64" s="105" t="str">
        <f>VLOOKUP(E64,VIP!$A$2:$O12489,2,0)</f>
        <v>DRBR305</v>
      </c>
      <c r="G64" s="105" t="str">
        <f>VLOOKUP(E64,'LISTADO ATM'!$A$2:$B$900,2,0)</f>
        <v xml:space="preserve">ATM Oficina Jumbo (San Pedro) </v>
      </c>
      <c r="H64" s="105" t="str">
        <f>VLOOKUP(E64,VIP!$A$2:$O17410,7,FALSE)</f>
        <v>Si</v>
      </c>
      <c r="I64" s="105" t="str">
        <f>VLOOKUP(E64,VIP!$A$2:$O9375,8,FALSE)</f>
        <v>Si</v>
      </c>
      <c r="J64" s="105" t="str">
        <f>VLOOKUP(E64,VIP!$A$2:$O9325,8,FALSE)</f>
        <v>Si</v>
      </c>
      <c r="K64" s="105" t="str">
        <f>VLOOKUP(E64,VIP!$A$2:$O12899,6,0)</f>
        <v>SI</v>
      </c>
      <c r="L64" s="98" t="s">
        <v>2505</v>
      </c>
      <c r="M64" s="96" t="s">
        <v>2465</v>
      </c>
      <c r="N64" s="96" t="s">
        <v>2472</v>
      </c>
      <c r="O64" s="120" t="s">
        <v>2473</v>
      </c>
      <c r="P64" s="95"/>
      <c r="Q64" s="99" t="s">
        <v>2505</v>
      </c>
    </row>
    <row r="65" spans="1:17" ht="18" x14ac:dyDescent="0.25">
      <c r="A65" s="97" t="str">
        <f>VLOOKUP(E65,'LISTADO ATM'!$A$2:$C$901,3,0)</f>
        <v>DISTRITO NACIONAL</v>
      </c>
      <c r="B65" s="104" t="s">
        <v>2582</v>
      </c>
      <c r="C65" s="100">
        <v>44293.274375000001</v>
      </c>
      <c r="D65" s="97" t="s">
        <v>2189</v>
      </c>
      <c r="E65" s="173">
        <v>973</v>
      </c>
      <c r="F65" s="105" t="str">
        <f>VLOOKUP(E65,VIP!$A$2:$O12490,2,0)</f>
        <v>DRBR912</v>
      </c>
      <c r="G65" s="105" t="str">
        <f>VLOOKUP(E65,'LISTADO ATM'!$A$2:$B$900,2,0)</f>
        <v xml:space="preserve">ATM Oficina Sabana de la Mar </v>
      </c>
      <c r="H65" s="105" t="str">
        <f>VLOOKUP(E65,VIP!$A$2:$O17411,7,FALSE)</f>
        <v>Si</v>
      </c>
      <c r="I65" s="105" t="str">
        <f>VLOOKUP(E65,VIP!$A$2:$O9376,8,FALSE)</f>
        <v>Si</v>
      </c>
      <c r="J65" s="105" t="str">
        <f>VLOOKUP(E65,VIP!$A$2:$O9326,8,FALSE)</f>
        <v>Si</v>
      </c>
      <c r="K65" s="105" t="str">
        <f>VLOOKUP(E65,VIP!$A$2:$O12900,6,0)</f>
        <v>NO</v>
      </c>
      <c r="L65" s="98" t="s">
        <v>2254</v>
      </c>
      <c r="M65" s="122" t="s">
        <v>2525</v>
      </c>
      <c r="N65" s="96" t="s">
        <v>2472</v>
      </c>
      <c r="O65" s="120" t="s">
        <v>2474</v>
      </c>
      <c r="P65" s="95"/>
      <c r="Q65" s="122">
        <v>44293.397916666669</v>
      </c>
    </row>
    <row r="66" spans="1:17" ht="18" x14ac:dyDescent="0.25">
      <c r="A66" s="97" t="str">
        <f>VLOOKUP(E66,'LISTADO ATM'!$A$2:$C$901,3,0)</f>
        <v>DISTRITO NACIONAL</v>
      </c>
      <c r="B66" s="104" t="s">
        <v>2583</v>
      </c>
      <c r="C66" s="100">
        <v>44293.27547453704</v>
      </c>
      <c r="D66" s="97" t="s">
        <v>2189</v>
      </c>
      <c r="E66" s="173">
        <v>490</v>
      </c>
      <c r="F66" s="105" t="str">
        <f>VLOOKUP(E66,VIP!$A$2:$O12500,2,0)</f>
        <v>DRBR490</v>
      </c>
      <c r="G66" s="105" t="str">
        <f>VLOOKUP(E66,'LISTADO ATM'!$A$2:$B$900,2,0)</f>
        <v xml:space="preserve">ATM Hospital Ney Arias Lora </v>
      </c>
      <c r="H66" s="105" t="str">
        <f>VLOOKUP(E66,VIP!$A$2:$O17421,7,FALSE)</f>
        <v>Si</v>
      </c>
      <c r="I66" s="105" t="str">
        <f>VLOOKUP(E66,VIP!$A$2:$O9386,8,FALSE)</f>
        <v>Si</v>
      </c>
      <c r="J66" s="105" t="str">
        <f>VLOOKUP(E66,VIP!$A$2:$O9336,8,FALSE)</f>
        <v>Si</v>
      </c>
      <c r="K66" s="105" t="str">
        <f>VLOOKUP(E66,VIP!$A$2:$O12910,6,0)</f>
        <v>NO</v>
      </c>
      <c r="L66" s="98" t="s">
        <v>2488</v>
      </c>
      <c r="M66" s="122" t="s">
        <v>2525</v>
      </c>
      <c r="N66" s="114" t="s">
        <v>2517</v>
      </c>
      <c r="O66" s="120" t="s">
        <v>2474</v>
      </c>
      <c r="P66" s="95"/>
      <c r="Q66" s="201">
        <v>44293.400694444441</v>
      </c>
    </row>
    <row r="67" spans="1:17" ht="18" x14ac:dyDescent="0.25">
      <c r="A67" s="97" t="str">
        <f>VLOOKUP(E67,'LISTADO ATM'!$A$2:$C$901,3,0)</f>
        <v>ESTE</v>
      </c>
      <c r="B67" s="104" t="s">
        <v>2584</v>
      </c>
      <c r="C67" s="100">
        <v>44293.276493055557</v>
      </c>
      <c r="D67" s="97" t="s">
        <v>2493</v>
      </c>
      <c r="E67" s="173">
        <v>822</v>
      </c>
      <c r="F67" s="105" t="str">
        <f>VLOOKUP(E67,VIP!$A$2:$O12492,2,0)</f>
        <v>DRBR822</v>
      </c>
      <c r="G67" s="105" t="str">
        <f>VLOOKUP(E67,'LISTADO ATM'!$A$2:$B$900,2,0)</f>
        <v xml:space="preserve">ATM INDUSPALMA </v>
      </c>
      <c r="H67" s="105" t="str">
        <f>VLOOKUP(E67,VIP!$A$2:$O17413,7,FALSE)</f>
        <v>Si</v>
      </c>
      <c r="I67" s="105" t="str">
        <f>VLOOKUP(E67,VIP!$A$2:$O9378,8,FALSE)</f>
        <v>Si</v>
      </c>
      <c r="J67" s="105" t="str">
        <f>VLOOKUP(E67,VIP!$A$2:$O9328,8,FALSE)</f>
        <v>Si</v>
      </c>
      <c r="K67" s="105" t="str">
        <f>VLOOKUP(E67,VIP!$A$2:$O12902,6,0)</f>
        <v>NO</v>
      </c>
      <c r="L67" s="98" t="s">
        <v>2477</v>
      </c>
      <c r="M67" s="114" t="s">
        <v>2525</v>
      </c>
      <c r="N67" s="114" t="s">
        <v>2517</v>
      </c>
      <c r="O67" s="120" t="s">
        <v>2590</v>
      </c>
      <c r="P67" s="95" t="s">
        <v>2620</v>
      </c>
      <c r="Q67" s="201">
        <v>44293.322916666664</v>
      </c>
    </row>
    <row r="68" spans="1:17" ht="18" x14ac:dyDescent="0.25">
      <c r="A68" s="97" t="str">
        <f>VLOOKUP(E68,'LISTADO ATM'!$A$2:$C$901,3,0)</f>
        <v>ESTE</v>
      </c>
      <c r="B68" s="104" t="s">
        <v>2585</v>
      </c>
      <c r="C68" s="100">
        <v>44293.277002314811</v>
      </c>
      <c r="D68" s="97" t="s">
        <v>2493</v>
      </c>
      <c r="E68" s="173">
        <v>612</v>
      </c>
      <c r="F68" s="105" t="str">
        <f>VLOOKUP(E68,VIP!$A$2:$O12493,2,0)</f>
        <v>DRBR220</v>
      </c>
      <c r="G68" s="105" t="str">
        <f>VLOOKUP(E68,'LISTADO ATM'!$A$2:$B$900,2,0)</f>
        <v xml:space="preserve">ATM Plaza Orense (La Romana) </v>
      </c>
      <c r="H68" s="105" t="str">
        <f>VLOOKUP(E68,VIP!$A$2:$O17414,7,FALSE)</f>
        <v>Si</v>
      </c>
      <c r="I68" s="105" t="str">
        <f>VLOOKUP(E68,VIP!$A$2:$O9379,8,FALSE)</f>
        <v>Si</v>
      </c>
      <c r="J68" s="105" t="str">
        <f>VLOOKUP(E68,VIP!$A$2:$O9329,8,FALSE)</f>
        <v>Si</v>
      </c>
      <c r="K68" s="105" t="str">
        <f>VLOOKUP(E68,VIP!$A$2:$O12903,6,0)</f>
        <v>NO</v>
      </c>
      <c r="L68" s="98" t="s">
        <v>2477</v>
      </c>
      <c r="M68" s="114" t="s">
        <v>2525</v>
      </c>
      <c r="N68" s="114" t="s">
        <v>2517</v>
      </c>
      <c r="O68" s="120" t="s">
        <v>2590</v>
      </c>
      <c r="P68" s="95" t="s">
        <v>2620</v>
      </c>
      <c r="Q68" s="122">
        <v>44293.399305555555</v>
      </c>
    </row>
    <row r="69" spans="1:17" ht="18" x14ac:dyDescent="0.25">
      <c r="A69" s="97" t="str">
        <f>VLOOKUP(E69,'LISTADO ATM'!$A$2:$C$901,3,0)</f>
        <v>DISTRITO NACIONAL</v>
      </c>
      <c r="B69" s="104" t="s">
        <v>2586</v>
      </c>
      <c r="C69" s="100">
        <v>44293.277546296296</v>
      </c>
      <c r="D69" s="97" t="s">
        <v>2493</v>
      </c>
      <c r="E69" s="173">
        <v>558</v>
      </c>
      <c r="F69" s="105" t="str">
        <f>VLOOKUP(E69,VIP!$A$2:$O12494,2,0)</f>
        <v>DRBR106</v>
      </c>
      <c r="G69" s="105" t="str">
        <f>VLOOKUP(E69,'LISTADO ATM'!$A$2:$B$900,2,0)</f>
        <v xml:space="preserve">ATM Base Naval 27 de Febrero (Sans Soucí) </v>
      </c>
      <c r="H69" s="105" t="str">
        <f>VLOOKUP(E69,VIP!$A$2:$O17415,7,FALSE)</f>
        <v>Si</v>
      </c>
      <c r="I69" s="105" t="str">
        <f>VLOOKUP(E69,VIP!$A$2:$O9380,8,FALSE)</f>
        <v>Si</v>
      </c>
      <c r="J69" s="105" t="str">
        <f>VLOOKUP(E69,VIP!$A$2:$O9330,8,FALSE)</f>
        <v>Si</v>
      </c>
      <c r="K69" s="105" t="str">
        <f>VLOOKUP(E69,VIP!$A$2:$O12904,6,0)</f>
        <v>NO</v>
      </c>
      <c r="L69" s="98" t="s">
        <v>2477</v>
      </c>
      <c r="M69" s="114" t="s">
        <v>2525</v>
      </c>
      <c r="N69" s="114" t="s">
        <v>2517</v>
      </c>
      <c r="O69" s="120" t="s">
        <v>2590</v>
      </c>
      <c r="P69" s="95" t="s">
        <v>2620</v>
      </c>
      <c r="Q69" s="201">
        <v>44293.415277777778</v>
      </c>
    </row>
    <row r="70" spans="1:17" ht="18" x14ac:dyDescent="0.25">
      <c r="A70" s="97" t="str">
        <f>VLOOKUP(E70,'LISTADO ATM'!$A$2:$C$901,3,0)</f>
        <v>NORTE</v>
      </c>
      <c r="B70" s="104" t="s">
        <v>2587</v>
      </c>
      <c r="C70" s="100">
        <v>44293.278680555559</v>
      </c>
      <c r="D70" s="97" t="s">
        <v>2493</v>
      </c>
      <c r="E70" s="173">
        <v>664</v>
      </c>
      <c r="F70" s="105" t="str">
        <f>VLOOKUP(E70,VIP!$A$2:$O12495,2,0)</f>
        <v>DRBR664</v>
      </c>
      <c r="G70" s="105" t="str">
        <f>VLOOKUP(E70,'LISTADO ATM'!$A$2:$B$900,2,0)</f>
        <v>ATM S/M Asfer (Constanza)</v>
      </c>
      <c r="H70" s="105" t="str">
        <f>VLOOKUP(E70,VIP!$A$2:$O17416,7,FALSE)</f>
        <v>N/A</v>
      </c>
      <c r="I70" s="105" t="str">
        <f>VLOOKUP(E70,VIP!$A$2:$O9381,8,FALSE)</f>
        <v>N/A</v>
      </c>
      <c r="J70" s="105" t="str">
        <f>VLOOKUP(E70,VIP!$A$2:$O9331,8,FALSE)</f>
        <v>N/A</v>
      </c>
      <c r="K70" s="105" t="str">
        <f>VLOOKUP(E70,VIP!$A$2:$O12905,6,0)</f>
        <v>N/A</v>
      </c>
      <c r="L70" s="98" t="s">
        <v>2477</v>
      </c>
      <c r="M70" s="114" t="s">
        <v>2525</v>
      </c>
      <c r="N70" s="114" t="s">
        <v>2517</v>
      </c>
      <c r="O70" s="120" t="s">
        <v>2590</v>
      </c>
      <c r="P70" s="95" t="s">
        <v>2620</v>
      </c>
      <c r="Q70" s="122">
        <v>44293.399305555555</v>
      </c>
    </row>
    <row r="71" spans="1:17" ht="18" x14ac:dyDescent="0.25">
      <c r="A71" s="97" t="str">
        <f>VLOOKUP(E71,'LISTADO ATM'!$A$2:$C$901,3,0)</f>
        <v>NORTE</v>
      </c>
      <c r="B71" s="104" t="s">
        <v>2588</v>
      </c>
      <c r="C71" s="100">
        <v>44293.279305555552</v>
      </c>
      <c r="D71" s="97" t="s">
        <v>2493</v>
      </c>
      <c r="E71" s="173">
        <v>606</v>
      </c>
      <c r="F71" s="105" t="str">
        <f>VLOOKUP(E71,VIP!$A$2:$O12496,2,0)</f>
        <v>DRBR704</v>
      </c>
      <c r="G71" s="105" t="str">
        <f>VLOOKUP(E71,'LISTADO ATM'!$A$2:$B$900,2,0)</f>
        <v xml:space="preserve">ATM UNP Manolo Tavarez Justo </v>
      </c>
      <c r="H71" s="105" t="str">
        <f>VLOOKUP(E71,VIP!$A$2:$O17417,7,FALSE)</f>
        <v>Si</v>
      </c>
      <c r="I71" s="105" t="str">
        <f>VLOOKUP(E71,VIP!$A$2:$O9382,8,FALSE)</f>
        <v>Si</v>
      </c>
      <c r="J71" s="105" t="str">
        <f>VLOOKUP(E71,VIP!$A$2:$O9332,8,FALSE)</f>
        <v>Si</v>
      </c>
      <c r="K71" s="105" t="str">
        <f>VLOOKUP(E71,VIP!$A$2:$O12906,6,0)</f>
        <v>NO</v>
      </c>
      <c r="L71" s="98" t="s">
        <v>2477</v>
      </c>
      <c r="M71" s="114" t="s">
        <v>2525</v>
      </c>
      <c r="N71" s="114" t="s">
        <v>2517</v>
      </c>
      <c r="O71" s="120" t="s">
        <v>2590</v>
      </c>
      <c r="P71" s="95" t="s">
        <v>2620</v>
      </c>
      <c r="Q71" s="201">
        <v>44293.402083333334</v>
      </c>
    </row>
    <row r="72" spans="1:17" ht="18" x14ac:dyDescent="0.25">
      <c r="A72" s="97" t="str">
        <f>VLOOKUP(E72,'LISTADO ATM'!$A$2:$C$901,3,0)</f>
        <v>DISTRITO NACIONAL</v>
      </c>
      <c r="B72" s="104" t="s">
        <v>2589</v>
      </c>
      <c r="C72" s="100">
        <v>44293.280266203707</v>
      </c>
      <c r="D72" s="97" t="s">
        <v>2493</v>
      </c>
      <c r="E72" s="173">
        <v>2</v>
      </c>
      <c r="F72" s="105" t="str">
        <f>VLOOKUP(E72,VIP!$A$2:$O12497,2,0)</f>
        <v>DRBR002</v>
      </c>
      <c r="G72" s="105" t="str">
        <f>VLOOKUP(E72,'LISTADO ATM'!$A$2:$B$900,2,0)</f>
        <v>ATM Autoservicio Padre Castellano</v>
      </c>
      <c r="H72" s="105" t="str">
        <f>VLOOKUP(E72,VIP!$A$2:$O17418,7,FALSE)</f>
        <v>Si</v>
      </c>
      <c r="I72" s="105" t="str">
        <f>VLOOKUP(E72,VIP!$A$2:$O9383,8,FALSE)</f>
        <v>Si</v>
      </c>
      <c r="J72" s="105" t="str">
        <f>VLOOKUP(E72,VIP!$A$2:$O9333,8,FALSE)</f>
        <v>Si</v>
      </c>
      <c r="K72" s="105" t="str">
        <f>VLOOKUP(E72,VIP!$A$2:$O12907,6,0)</f>
        <v>NO</v>
      </c>
      <c r="L72" s="98" t="s">
        <v>2477</v>
      </c>
      <c r="M72" s="114" t="s">
        <v>2525</v>
      </c>
      <c r="N72" s="114" t="s">
        <v>2517</v>
      </c>
      <c r="O72" s="121" t="s">
        <v>2590</v>
      </c>
      <c r="P72" s="95" t="s">
        <v>2620</v>
      </c>
      <c r="Q72" s="201">
        <v>44293.396527777775</v>
      </c>
    </row>
    <row r="73" spans="1:17" ht="18" x14ac:dyDescent="0.25">
      <c r="A73" s="97" t="str">
        <f>VLOOKUP(E73,'LISTADO ATM'!$A$2:$C$901,3,0)</f>
        <v>NORTE</v>
      </c>
      <c r="B73" s="104" t="s">
        <v>2593</v>
      </c>
      <c r="C73" s="100">
        <v>44293.335601851853</v>
      </c>
      <c r="D73" s="97" t="s">
        <v>2493</v>
      </c>
      <c r="E73" s="173">
        <v>882</v>
      </c>
      <c r="F73" s="105" t="str">
        <f>VLOOKUP(E73,VIP!$A$2:$O12499,2,0)</f>
        <v>DRBR882</v>
      </c>
      <c r="G73" s="105" t="str">
        <f>VLOOKUP(E73,'LISTADO ATM'!$A$2:$B$900,2,0)</f>
        <v xml:space="preserve">ATM Oficina Moca II </v>
      </c>
      <c r="H73" s="105" t="str">
        <f>VLOOKUP(E73,VIP!$A$2:$O17420,7,FALSE)</f>
        <v>Si</v>
      </c>
      <c r="I73" s="105" t="str">
        <f>VLOOKUP(E73,VIP!$A$2:$O9385,8,FALSE)</f>
        <v>Si</v>
      </c>
      <c r="J73" s="105" t="str">
        <f>VLOOKUP(E73,VIP!$A$2:$O9335,8,FALSE)</f>
        <v>Si</v>
      </c>
      <c r="K73" s="105" t="str">
        <f>VLOOKUP(E73,VIP!$A$2:$O12909,6,0)</f>
        <v>SI</v>
      </c>
      <c r="L73" s="98" t="s">
        <v>2459</v>
      </c>
      <c r="M73" s="114" t="s">
        <v>2525</v>
      </c>
      <c r="N73" s="96" t="s">
        <v>2472</v>
      </c>
      <c r="O73" s="121" t="s">
        <v>2494</v>
      </c>
      <c r="P73" s="95"/>
      <c r="Q73" s="122">
        <v>44293.572916666664</v>
      </c>
    </row>
    <row r="74" spans="1:17" ht="18" x14ac:dyDescent="0.25">
      <c r="A74" s="97" t="str">
        <f>VLOOKUP(E74,'LISTADO ATM'!$A$2:$C$901,3,0)</f>
        <v>NORTE</v>
      </c>
      <c r="B74" s="104">
        <v>335844254</v>
      </c>
      <c r="C74" s="100">
        <v>44293.34375</v>
      </c>
      <c r="D74" s="97" t="s">
        <v>2493</v>
      </c>
      <c r="E74" s="173">
        <v>636</v>
      </c>
      <c r="F74" s="105" t="str">
        <f>VLOOKUP(E74,VIP!$A$2:$O12500,2,0)</f>
        <v>DRBR110</v>
      </c>
      <c r="G74" s="105" t="str">
        <f>VLOOKUP(E74,'LISTADO ATM'!$A$2:$B$900,2,0)</f>
        <v xml:space="preserve">ATM Oficina Tamboríl </v>
      </c>
      <c r="H74" s="105" t="str">
        <f>VLOOKUP(E74,VIP!$A$2:$O17421,7,FALSE)</f>
        <v>Si</v>
      </c>
      <c r="I74" s="105" t="str">
        <f>VLOOKUP(E74,VIP!$A$2:$O9386,8,FALSE)</f>
        <v>Si</v>
      </c>
      <c r="J74" s="105" t="str">
        <f>VLOOKUP(E74,VIP!$A$2:$O9336,8,FALSE)</f>
        <v>Si</v>
      </c>
      <c r="K74" s="105" t="str">
        <f>VLOOKUP(E74,VIP!$A$2:$O12910,6,0)</f>
        <v>SI</v>
      </c>
      <c r="L74" s="98" t="s">
        <v>2437</v>
      </c>
      <c r="M74" s="114" t="s">
        <v>2525</v>
      </c>
      <c r="N74" s="114" t="s">
        <v>2517</v>
      </c>
      <c r="O74" s="121" t="s">
        <v>2621</v>
      </c>
      <c r="P74" s="95" t="s">
        <v>2623</v>
      </c>
      <c r="Q74" s="122">
        <v>44293.385416666664</v>
      </c>
    </row>
    <row r="75" spans="1:17" ht="18" x14ac:dyDescent="0.25">
      <c r="A75" s="97" t="str">
        <f>VLOOKUP(E75,'LISTADO ATM'!$A$2:$C$901,3,0)</f>
        <v>NORTE</v>
      </c>
      <c r="B75" s="104" t="s">
        <v>2592</v>
      </c>
      <c r="C75" s="100">
        <v>44293.357164351852</v>
      </c>
      <c r="D75" s="97" t="s">
        <v>2595</v>
      </c>
      <c r="E75" s="173">
        <v>291</v>
      </c>
      <c r="F75" s="105" t="str">
        <f>VLOOKUP(E75,VIP!$A$2:$O12498,2,0)</f>
        <v>DRBR291</v>
      </c>
      <c r="G75" s="105" t="str">
        <f>VLOOKUP(E75,'LISTADO ATM'!$A$2:$B$900,2,0)</f>
        <v xml:space="preserve">ATM S/M Jumbo Las Colinas </v>
      </c>
      <c r="H75" s="105" t="str">
        <f>VLOOKUP(E75,VIP!$A$2:$O17419,7,FALSE)</f>
        <v>Si</v>
      </c>
      <c r="I75" s="105" t="str">
        <f>VLOOKUP(E75,VIP!$A$2:$O9384,8,FALSE)</f>
        <v>Si</v>
      </c>
      <c r="J75" s="105" t="str">
        <f>VLOOKUP(E75,VIP!$A$2:$O9334,8,FALSE)</f>
        <v>Si</v>
      </c>
      <c r="K75" s="105" t="str">
        <f>VLOOKUP(E75,VIP!$A$2:$O12908,6,0)</f>
        <v>NO</v>
      </c>
      <c r="L75" s="98" t="s">
        <v>2505</v>
      </c>
      <c r="M75" s="96" t="s">
        <v>2465</v>
      </c>
      <c r="N75" s="96" t="s">
        <v>2472</v>
      </c>
      <c r="O75" s="121" t="s">
        <v>2594</v>
      </c>
      <c r="P75" s="95"/>
      <c r="Q75" s="99" t="s">
        <v>2505</v>
      </c>
    </row>
    <row r="76" spans="1:17" ht="18" x14ac:dyDescent="0.25">
      <c r="A76" s="97" t="str">
        <f>VLOOKUP(E76,'LISTADO ATM'!$A$2:$C$901,3,0)</f>
        <v>DISTRITO NACIONAL</v>
      </c>
      <c r="B76" s="104" t="s">
        <v>2604</v>
      </c>
      <c r="C76" s="100">
        <v>44293.360173611109</v>
      </c>
      <c r="D76" s="97" t="s">
        <v>2189</v>
      </c>
      <c r="E76" s="173">
        <v>237</v>
      </c>
      <c r="F76" s="105" t="str">
        <f>VLOOKUP(E76,VIP!$A$2:$O12507,2,0)</f>
        <v>DRBR237</v>
      </c>
      <c r="G76" s="105" t="str">
        <f>VLOOKUP(E76,'LISTADO ATM'!$A$2:$B$900,2,0)</f>
        <v xml:space="preserve">ATM UNP Plaza Vásquez </v>
      </c>
      <c r="H76" s="105" t="str">
        <f>VLOOKUP(E76,VIP!$A$2:$O17428,7,FALSE)</f>
        <v>Si</v>
      </c>
      <c r="I76" s="105" t="str">
        <f>VLOOKUP(E76,VIP!$A$2:$O9393,8,FALSE)</f>
        <v>Si</v>
      </c>
      <c r="J76" s="105" t="str">
        <f>VLOOKUP(E76,VIP!$A$2:$O9343,8,FALSE)</f>
        <v>Si</v>
      </c>
      <c r="K76" s="105" t="str">
        <f>VLOOKUP(E76,VIP!$A$2:$O12917,6,0)</f>
        <v>SI</v>
      </c>
      <c r="L76" s="98" t="s">
        <v>2488</v>
      </c>
      <c r="M76" s="122" t="s">
        <v>2525</v>
      </c>
      <c r="N76" s="96" t="s">
        <v>2472</v>
      </c>
      <c r="O76" s="121" t="s">
        <v>2474</v>
      </c>
      <c r="P76" s="95"/>
      <c r="Q76" s="122">
        <v>44293.540972222225</v>
      </c>
    </row>
    <row r="77" spans="1:17" ht="18" x14ac:dyDescent="0.25">
      <c r="A77" s="97" t="str">
        <f>VLOOKUP(E77,'LISTADO ATM'!$A$2:$C$901,3,0)</f>
        <v>DISTRITO NACIONAL</v>
      </c>
      <c r="B77" s="104" t="s">
        <v>2603</v>
      </c>
      <c r="C77" s="100">
        <v>44293.361666666664</v>
      </c>
      <c r="D77" s="97" t="s">
        <v>2189</v>
      </c>
      <c r="E77" s="173">
        <v>935</v>
      </c>
      <c r="F77" s="105" t="str">
        <f>VLOOKUP(E77,VIP!$A$2:$O12506,2,0)</f>
        <v>DRBR16J</v>
      </c>
      <c r="G77" s="105" t="str">
        <f>VLOOKUP(E77,'LISTADO ATM'!$A$2:$B$900,2,0)</f>
        <v xml:space="preserve">ATM Oficina John F. Kennedy </v>
      </c>
      <c r="H77" s="105" t="str">
        <f>VLOOKUP(E77,VIP!$A$2:$O17427,7,FALSE)</f>
        <v>Si</v>
      </c>
      <c r="I77" s="105" t="str">
        <f>VLOOKUP(E77,VIP!$A$2:$O9392,8,FALSE)</f>
        <v>Si</v>
      </c>
      <c r="J77" s="105" t="str">
        <f>VLOOKUP(E77,VIP!$A$2:$O9342,8,FALSE)</f>
        <v>Si</v>
      </c>
      <c r="K77" s="105" t="str">
        <f>VLOOKUP(E77,VIP!$A$2:$O12916,6,0)</f>
        <v>SI</v>
      </c>
      <c r="L77" s="98" t="s">
        <v>2228</v>
      </c>
      <c r="M77" s="96" t="s">
        <v>2465</v>
      </c>
      <c r="N77" s="96" t="s">
        <v>2472</v>
      </c>
      <c r="O77" s="121" t="s">
        <v>2474</v>
      </c>
      <c r="P77" s="95"/>
      <c r="Q77" s="99" t="s">
        <v>2228</v>
      </c>
    </row>
    <row r="78" spans="1:17" ht="18" x14ac:dyDescent="0.25">
      <c r="A78" s="97" t="str">
        <f>VLOOKUP(E78,'LISTADO ATM'!$A$2:$C$901,3,0)</f>
        <v>ESTE</v>
      </c>
      <c r="B78" s="104" t="s">
        <v>2602</v>
      </c>
      <c r="C78" s="100">
        <v>44293.364062499997</v>
      </c>
      <c r="D78" s="97" t="s">
        <v>2493</v>
      </c>
      <c r="E78" s="173">
        <v>219</v>
      </c>
      <c r="F78" s="105" t="str">
        <f>VLOOKUP(E78,VIP!$A$2:$O12505,2,0)</f>
        <v>DRBR219</v>
      </c>
      <c r="G78" s="105" t="str">
        <f>VLOOKUP(E78,'LISTADO ATM'!$A$2:$B$900,2,0)</f>
        <v xml:space="preserve">ATM Oficina La Altagracia (Higuey) </v>
      </c>
      <c r="H78" s="105" t="str">
        <f>VLOOKUP(E78,VIP!$A$2:$O17426,7,FALSE)</f>
        <v>Si</v>
      </c>
      <c r="I78" s="105" t="str">
        <f>VLOOKUP(E78,VIP!$A$2:$O9391,8,FALSE)</f>
        <v>Si</v>
      </c>
      <c r="J78" s="105" t="str">
        <f>VLOOKUP(E78,VIP!$A$2:$O9341,8,FALSE)</f>
        <v>Si</v>
      </c>
      <c r="K78" s="105" t="str">
        <f>VLOOKUP(E78,VIP!$A$2:$O12915,6,0)</f>
        <v>NO</v>
      </c>
      <c r="L78" s="98" t="s">
        <v>2505</v>
      </c>
      <c r="M78" s="122" t="s">
        <v>2525</v>
      </c>
      <c r="N78" s="114" t="s">
        <v>2517</v>
      </c>
      <c r="O78" s="121" t="s">
        <v>2494</v>
      </c>
      <c r="P78" s="95"/>
      <c r="Q78" s="122">
        <v>44293.55972222222</v>
      </c>
    </row>
    <row r="79" spans="1:17" ht="18" x14ac:dyDescent="0.25">
      <c r="A79" s="97" t="str">
        <f>VLOOKUP(E79,'LISTADO ATM'!$A$2:$C$901,3,0)</f>
        <v>DISTRITO NACIONAL</v>
      </c>
      <c r="B79" s="104" t="s">
        <v>2601</v>
      </c>
      <c r="C79" s="100">
        <v>44293.364733796298</v>
      </c>
      <c r="D79" s="97" t="s">
        <v>2189</v>
      </c>
      <c r="E79" s="116">
        <v>951</v>
      </c>
      <c r="F79" s="105" t="str">
        <f>VLOOKUP(E79,VIP!$A$2:$O12504,2,0)</f>
        <v>DRBR203</v>
      </c>
      <c r="G79" s="105" t="str">
        <f>VLOOKUP(E79,'LISTADO ATM'!$A$2:$B$900,2,0)</f>
        <v xml:space="preserve">ATM Oficina Plaza Haché JFK </v>
      </c>
      <c r="H79" s="105" t="str">
        <f>VLOOKUP(E79,VIP!$A$2:$O17425,7,FALSE)</f>
        <v>Si</v>
      </c>
      <c r="I79" s="105" t="str">
        <f>VLOOKUP(E79,VIP!$A$2:$O9390,8,FALSE)</f>
        <v>Si</v>
      </c>
      <c r="J79" s="105" t="str">
        <f>VLOOKUP(E79,VIP!$A$2:$O9340,8,FALSE)</f>
        <v>Si</v>
      </c>
      <c r="K79" s="105" t="str">
        <f>VLOOKUP(E79,VIP!$A$2:$O12914,6,0)</f>
        <v>NO</v>
      </c>
      <c r="L79" s="98" t="s">
        <v>2228</v>
      </c>
      <c r="M79" s="96" t="s">
        <v>2465</v>
      </c>
      <c r="N79" s="96" t="s">
        <v>2472</v>
      </c>
      <c r="O79" s="121" t="s">
        <v>2474</v>
      </c>
      <c r="P79" s="95"/>
      <c r="Q79" s="99" t="s">
        <v>2228</v>
      </c>
    </row>
    <row r="80" spans="1:17" ht="18" x14ac:dyDescent="0.25">
      <c r="A80" s="97" t="str">
        <f>VLOOKUP(E80,'LISTADO ATM'!$A$2:$C$901,3,0)</f>
        <v>NORTE</v>
      </c>
      <c r="B80" s="104" t="s">
        <v>2600</v>
      </c>
      <c r="C80" s="100">
        <v>44293.369340277779</v>
      </c>
      <c r="D80" s="97" t="s">
        <v>2595</v>
      </c>
      <c r="E80" s="116">
        <v>832</v>
      </c>
      <c r="F80" s="105" t="str">
        <f>VLOOKUP(E80,VIP!$A$2:$O12503,2,0)</f>
        <v>DRBR832</v>
      </c>
      <c r="G80" s="105" t="str">
        <f>VLOOKUP(E80,'LISTADO ATM'!$A$2:$B$900,2,0)</f>
        <v xml:space="preserve">ATM Hospital Traumatológico La Vega </v>
      </c>
      <c r="H80" s="105" t="str">
        <f>VLOOKUP(E80,VIP!$A$2:$O17424,7,FALSE)</f>
        <v>Si</v>
      </c>
      <c r="I80" s="105" t="str">
        <f>VLOOKUP(E80,VIP!$A$2:$O9389,8,FALSE)</f>
        <v>Si</v>
      </c>
      <c r="J80" s="105" t="str">
        <f>VLOOKUP(E80,VIP!$A$2:$O9339,8,FALSE)</f>
        <v>Si</v>
      </c>
      <c r="K80" s="105" t="str">
        <f>VLOOKUP(E80,VIP!$A$2:$O12913,6,0)</f>
        <v>NO</v>
      </c>
      <c r="L80" s="98" t="s">
        <v>2428</v>
      </c>
      <c r="M80" s="114" t="s">
        <v>2525</v>
      </c>
      <c r="N80" s="96" t="s">
        <v>2472</v>
      </c>
      <c r="O80" s="121" t="s">
        <v>2594</v>
      </c>
      <c r="P80" s="95"/>
      <c r="Q80" s="122">
        <v>44293.566666666666</v>
      </c>
    </row>
    <row r="81" spans="1:17" ht="18" x14ac:dyDescent="0.25">
      <c r="A81" s="97" t="str">
        <f>VLOOKUP(E81,'LISTADO ATM'!$A$2:$C$901,3,0)</f>
        <v>SUR</v>
      </c>
      <c r="B81" s="104" t="s">
        <v>2599</v>
      </c>
      <c r="C81" s="100">
        <v>44293.375439814816</v>
      </c>
      <c r="D81" s="97" t="s">
        <v>2493</v>
      </c>
      <c r="E81" s="116">
        <v>871</v>
      </c>
      <c r="F81" s="105" t="str">
        <f>VLOOKUP(E81,VIP!$A$2:$O12502,2,0)</f>
        <v>DRBR871</v>
      </c>
      <c r="G81" s="105" t="str">
        <f>VLOOKUP(E81,'LISTADO ATM'!$A$2:$B$900,2,0)</f>
        <v>ATM Plaza Cultural San Juan</v>
      </c>
      <c r="H81" s="105" t="str">
        <f>VLOOKUP(E81,VIP!$A$2:$O17423,7,FALSE)</f>
        <v>N/A</v>
      </c>
      <c r="I81" s="105" t="str">
        <f>VLOOKUP(E81,VIP!$A$2:$O9388,8,FALSE)</f>
        <v>N/A</v>
      </c>
      <c r="J81" s="105" t="str">
        <f>VLOOKUP(E81,VIP!$A$2:$O9338,8,FALSE)</f>
        <v>N/A</v>
      </c>
      <c r="K81" s="105" t="str">
        <f>VLOOKUP(E81,VIP!$A$2:$O12912,6,0)</f>
        <v>N/A</v>
      </c>
      <c r="L81" s="98" t="s">
        <v>2459</v>
      </c>
      <c r="M81" s="96" t="s">
        <v>2465</v>
      </c>
      <c r="N81" s="96" t="s">
        <v>2472</v>
      </c>
      <c r="O81" s="121" t="s">
        <v>2494</v>
      </c>
      <c r="P81" s="95"/>
      <c r="Q81" s="99" t="s">
        <v>2459</v>
      </c>
    </row>
    <row r="82" spans="1:17" ht="18" x14ac:dyDescent="0.25">
      <c r="A82" s="97" t="str">
        <f>VLOOKUP(E82,'LISTADO ATM'!$A$2:$C$901,3,0)</f>
        <v>DISTRITO NACIONAL</v>
      </c>
      <c r="B82" s="104" t="s">
        <v>2598</v>
      </c>
      <c r="C82" s="100">
        <v>44293.380254629628</v>
      </c>
      <c r="D82" s="97" t="s">
        <v>2189</v>
      </c>
      <c r="E82" s="116">
        <v>425</v>
      </c>
      <c r="F82" s="105" t="str">
        <f>VLOOKUP(E82,VIP!$A$2:$O12501,2,0)</f>
        <v>DRBR425</v>
      </c>
      <c r="G82" s="105" t="str">
        <f>VLOOKUP(E82,'LISTADO ATM'!$A$2:$B$900,2,0)</f>
        <v xml:space="preserve">ATM UNP Jumbo Luperón II </v>
      </c>
      <c r="H82" s="105" t="str">
        <f>VLOOKUP(E82,VIP!$A$2:$O17422,7,FALSE)</f>
        <v>Si</v>
      </c>
      <c r="I82" s="105" t="str">
        <f>VLOOKUP(E82,VIP!$A$2:$O9387,8,FALSE)</f>
        <v>Si</v>
      </c>
      <c r="J82" s="105" t="str">
        <f>VLOOKUP(E82,VIP!$A$2:$O9337,8,FALSE)</f>
        <v>Si</v>
      </c>
      <c r="K82" s="105" t="str">
        <f>VLOOKUP(E82,VIP!$A$2:$O12911,6,0)</f>
        <v>NO</v>
      </c>
      <c r="L82" s="98" t="s">
        <v>2488</v>
      </c>
      <c r="M82" s="96" t="s">
        <v>2465</v>
      </c>
      <c r="N82" s="96" t="s">
        <v>2472</v>
      </c>
      <c r="O82" s="121" t="s">
        <v>2474</v>
      </c>
      <c r="P82" s="95"/>
      <c r="Q82" s="99" t="s">
        <v>2488</v>
      </c>
    </row>
    <row r="83" spans="1:17" ht="18" x14ac:dyDescent="0.25">
      <c r="A83" s="97" t="str">
        <f>VLOOKUP(E83,'LISTADO ATM'!$A$2:$C$901,3,0)</f>
        <v>DISTRITO NACIONAL</v>
      </c>
      <c r="B83" s="104" t="s">
        <v>2597</v>
      </c>
      <c r="C83" s="100">
        <v>44293.380960648145</v>
      </c>
      <c r="D83" s="97" t="s">
        <v>2189</v>
      </c>
      <c r="E83" s="173">
        <v>43</v>
      </c>
      <c r="F83" s="105" t="str">
        <f>VLOOKUP(E83,VIP!$A$2:$O12500,2,0)</f>
        <v>DRBR043</v>
      </c>
      <c r="G83" s="105" t="str">
        <f>VLOOKUP(E83,'LISTADO ATM'!$A$2:$B$900,2,0)</f>
        <v xml:space="preserve">ATM Zona Franca San Isidro </v>
      </c>
      <c r="H83" s="105" t="str">
        <f>VLOOKUP(E83,VIP!$A$2:$O17421,7,FALSE)</f>
        <v>Si</v>
      </c>
      <c r="I83" s="105" t="str">
        <f>VLOOKUP(E83,VIP!$A$2:$O9386,8,FALSE)</f>
        <v>No</v>
      </c>
      <c r="J83" s="105" t="str">
        <f>VLOOKUP(E83,VIP!$A$2:$O9336,8,FALSE)</f>
        <v>No</v>
      </c>
      <c r="K83" s="105" t="str">
        <f>VLOOKUP(E83,VIP!$A$2:$O12910,6,0)</f>
        <v>NO</v>
      </c>
      <c r="L83" s="98" t="s">
        <v>2488</v>
      </c>
      <c r="M83" s="122" t="s">
        <v>2525</v>
      </c>
      <c r="N83" s="96" t="s">
        <v>2472</v>
      </c>
      <c r="O83" s="121" t="s">
        <v>2474</v>
      </c>
      <c r="P83" s="95"/>
      <c r="Q83" s="122">
        <v>44293.624305555553</v>
      </c>
    </row>
    <row r="84" spans="1:17" ht="18" x14ac:dyDescent="0.25">
      <c r="A84" s="97" t="str">
        <f>VLOOKUP(E84,'LISTADO ATM'!$A$2:$C$901,3,0)</f>
        <v>DISTRITO NACIONAL</v>
      </c>
      <c r="B84" s="104" t="s">
        <v>2596</v>
      </c>
      <c r="C84" s="100">
        <v>44293.383773148147</v>
      </c>
      <c r="D84" s="97" t="s">
        <v>2189</v>
      </c>
      <c r="E84" s="173">
        <v>618</v>
      </c>
      <c r="F84" s="172" t="str">
        <f>VLOOKUP(E84,VIP!$A$2:$O12499,2,0)</f>
        <v>DRBR618</v>
      </c>
      <c r="G84" s="172" t="str">
        <f>VLOOKUP(E84,'LISTADO ATM'!$A$2:$B$900,2,0)</f>
        <v xml:space="preserve">ATM Bienes Nacionales </v>
      </c>
      <c r="H84" s="172" t="str">
        <f>VLOOKUP(E84,VIP!$A$2:$O17420,7,FALSE)</f>
        <v>Si</v>
      </c>
      <c r="I84" s="172" t="str">
        <f>VLOOKUP(E84,VIP!$A$2:$O9385,8,FALSE)</f>
        <v>Si</v>
      </c>
      <c r="J84" s="172" t="str">
        <f>VLOOKUP(E84,VIP!$A$2:$O9335,8,FALSE)</f>
        <v>Si</v>
      </c>
      <c r="K84" s="172" t="str">
        <f>VLOOKUP(E84,VIP!$A$2:$O12909,6,0)</f>
        <v>NO</v>
      </c>
      <c r="L84" s="98" t="s">
        <v>2228</v>
      </c>
      <c r="M84" s="122" t="s">
        <v>2525</v>
      </c>
      <c r="N84" s="96" t="s">
        <v>2514</v>
      </c>
      <c r="O84" s="174" t="s">
        <v>2474</v>
      </c>
      <c r="P84" s="95"/>
      <c r="Q84" s="122">
        <v>44293.518055555556</v>
      </c>
    </row>
    <row r="85" spans="1:17" ht="18" x14ac:dyDescent="0.25">
      <c r="A85" s="97" t="str">
        <f>VLOOKUP(E85,'LISTADO ATM'!$A$2:$C$901,3,0)</f>
        <v>NORTE</v>
      </c>
      <c r="B85" s="104">
        <v>335844472</v>
      </c>
      <c r="C85" s="100">
        <v>44293.390972222223</v>
      </c>
      <c r="D85" s="97" t="s">
        <v>2493</v>
      </c>
      <c r="E85" s="173">
        <v>372</v>
      </c>
      <c r="F85" s="172" t="str">
        <f>VLOOKUP(E85,VIP!$A$2:$O12500,2,0)</f>
        <v>DRBR372</v>
      </c>
      <c r="G85" s="172" t="str">
        <f>VLOOKUP(E85,'LISTADO ATM'!$A$2:$B$900,2,0)</f>
        <v>ATM Oficina Sánchez II</v>
      </c>
      <c r="H85" s="172" t="str">
        <f>VLOOKUP(E85,VIP!$A$2:$O17421,7,FALSE)</f>
        <v>N/A</v>
      </c>
      <c r="I85" s="172" t="str">
        <f>VLOOKUP(E85,VIP!$A$2:$O9386,8,FALSE)</f>
        <v>N/A</v>
      </c>
      <c r="J85" s="172" t="str">
        <f>VLOOKUP(E85,VIP!$A$2:$O9336,8,FALSE)</f>
        <v>N/A</v>
      </c>
      <c r="K85" s="172" t="str">
        <f>VLOOKUP(E85,VIP!$A$2:$O12910,6,0)</f>
        <v>N/A</v>
      </c>
      <c r="L85" s="98" t="s">
        <v>2477</v>
      </c>
      <c r="M85" s="114" t="s">
        <v>2525</v>
      </c>
      <c r="N85" s="114" t="s">
        <v>2517</v>
      </c>
      <c r="O85" s="174" t="s">
        <v>2621</v>
      </c>
      <c r="P85" s="95" t="s">
        <v>2620</v>
      </c>
      <c r="Q85" s="122">
        <v>44293.385416666664</v>
      </c>
    </row>
    <row r="86" spans="1:17" ht="18" x14ac:dyDescent="0.25">
      <c r="A86" s="97" t="str">
        <f>VLOOKUP(E86,'LISTADO ATM'!$A$2:$C$901,3,0)</f>
        <v>NORTE</v>
      </c>
      <c r="B86" s="104" t="s">
        <v>2613</v>
      </c>
      <c r="C86" s="100">
        <v>44293.393854166665</v>
      </c>
      <c r="D86" s="97" t="s">
        <v>2493</v>
      </c>
      <c r="E86" s="173">
        <v>746</v>
      </c>
      <c r="F86" s="172" t="str">
        <f>VLOOKUP(E86,VIP!$A$2:$O12501,2,0)</f>
        <v>DRBR156</v>
      </c>
      <c r="G86" s="172" t="str">
        <f>VLOOKUP(E86,'LISTADO ATM'!$A$2:$B$900,2,0)</f>
        <v xml:space="preserve">ATM Oficina Las Terrenas </v>
      </c>
      <c r="H86" s="172" t="str">
        <f>VLOOKUP(E86,VIP!$A$2:$O17422,7,FALSE)</f>
        <v>Si</v>
      </c>
      <c r="I86" s="172" t="str">
        <f>VLOOKUP(E86,VIP!$A$2:$O9387,8,FALSE)</f>
        <v>Si</v>
      </c>
      <c r="J86" s="172" t="str">
        <f>VLOOKUP(E86,VIP!$A$2:$O9337,8,FALSE)</f>
        <v>Si</v>
      </c>
      <c r="K86" s="172" t="str">
        <f>VLOOKUP(E86,VIP!$A$2:$O12911,6,0)</f>
        <v>SI</v>
      </c>
      <c r="L86" s="98" t="s">
        <v>2428</v>
      </c>
      <c r="M86" s="114" t="s">
        <v>2525</v>
      </c>
      <c r="N86" s="96" t="s">
        <v>2472</v>
      </c>
      <c r="O86" s="174" t="s">
        <v>2494</v>
      </c>
      <c r="P86" s="95"/>
      <c r="Q86" s="122">
        <v>44293.441666666666</v>
      </c>
    </row>
    <row r="87" spans="1:17" ht="18" x14ac:dyDescent="0.25">
      <c r="A87" s="97" t="str">
        <f>VLOOKUP(E87,'LISTADO ATM'!$A$2:$C$901,3,0)</f>
        <v>NORTE</v>
      </c>
      <c r="B87" s="104" t="s">
        <v>2612</v>
      </c>
      <c r="C87" s="100">
        <v>44293.40216435185</v>
      </c>
      <c r="D87" s="97" t="s">
        <v>2190</v>
      </c>
      <c r="E87" s="173">
        <v>950</v>
      </c>
      <c r="F87" s="172" t="str">
        <f>VLOOKUP(E87,VIP!$A$2:$O12502,2,0)</f>
        <v>DRBR12G</v>
      </c>
      <c r="G87" s="172" t="str">
        <f>VLOOKUP(E87,'LISTADO ATM'!$A$2:$B$900,2,0)</f>
        <v xml:space="preserve">ATM Oficina Monterrico </v>
      </c>
      <c r="H87" s="172" t="str">
        <f>VLOOKUP(E87,VIP!$A$2:$O17423,7,FALSE)</f>
        <v>Si</v>
      </c>
      <c r="I87" s="172" t="str">
        <f>VLOOKUP(E87,VIP!$A$2:$O9388,8,FALSE)</f>
        <v>Si</v>
      </c>
      <c r="J87" s="172" t="str">
        <f>VLOOKUP(E87,VIP!$A$2:$O9338,8,FALSE)</f>
        <v>Si</v>
      </c>
      <c r="K87" s="172" t="str">
        <f>VLOOKUP(E87,VIP!$A$2:$O12912,6,0)</f>
        <v>SI</v>
      </c>
      <c r="L87" s="98" t="s">
        <v>2228</v>
      </c>
      <c r="M87" s="122" t="s">
        <v>2525</v>
      </c>
      <c r="N87" s="96" t="s">
        <v>2472</v>
      </c>
      <c r="O87" s="174" t="s">
        <v>2503</v>
      </c>
      <c r="P87" s="95"/>
      <c r="Q87" s="122">
        <v>44293.518055555556</v>
      </c>
    </row>
    <row r="88" spans="1:17" ht="18" x14ac:dyDescent="0.25">
      <c r="A88" s="97" t="str">
        <f>VLOOKUP(E88,'LISTADO ATM'!$A$2:$C$901,3,0)</f>
        <v>NORTE</v>
      </c>
      <c r="B88" s="104" t="s">
        <v>2611</v>
      </c>
      <c r="C88" s="100">
        <v>44293.405925925923</v>
      </c>
      <c r="D88" s="97" t="s">
        <v>2493</v>
      </c>
      <c r="E88" s="173">
        <v>290</v>
      </c>
      <c r="F88" s="172" t="str">
        <f>VLOOKUP(E88,VIP!$A$2:$O12503,2,0)</f>
        <v>DRBR290</v>
      </c>
      <c r="G88" s="172" t="str">
        <f>VLOOKUP(E88,'LISTADO ATM'!$A$2:$B$900,2,0)</f>
        <v xml:space="preserve">ATM Oficina San Francisco de Macorís </v>
      </c>
      <c r="H88" s="172" t="str">
        <f>VLOOKUP(E88,VIP!$A$2:$O17424,7,FALSE)</f>
        <v>Si</v>
      </c>
      <c r="I88" s="172" t="str">
        <f>VLOOKUP(E88,VIP!$A$2:$O9389,8,FALSE)</f>
        <v>Si</v>
      </c>
      <c r="J88" s="172" t="str">
        <f>VLOOKUP(E88,VIP!$A$2:$O9339,8,FALSE)</f>
        <v>Si</v>
      </c>
      <c r="K88" s="172" t="str">
        <f>VLOOKUP(E88,VIP!$A$2:$O12913,6,0)</f>
        <v>NO</v>
      </c>
      <c r="L88" s="98" t="s">
        <v>2615</v>
      </c>
      <c r="M88" s="122" t="s">
        <v>2525</v>
      </c>
      <c r="N88" s="96" t="s">
        <v>2472</v>
      </c>
      <c r="O88" s="174" t="s">
        <v>2494</v>
      </c>
      <c r="P88" s="95"/>
      <c r="Q88" s="122">
        <v>44293.527777777781</v>
      </c>
    </row>
    <row r="89" spans="1:17" ht="18" x14ac:dyDescent="0.25">
      <c r="A89" s="97" t="str">
        <f>VLOOKUP(E89,'LISTADO ATM'!$A$2:$C$901,3,0)</f>
        <v>NORTE</v>
      </c>
      <c r="B89" s="104" t="s">
        <v>2610</v>
      </c>
      <c r="C89" s="100">
        <v>44293.408634259256</v>
      </c>
      <c r="D89" s="97" t="s">
        <v>2190</v>
      </c>
      <c r="E89" s="173">
        <v>105</v>
      </c>
      <c r="F89" s="172" t="str">
        <f>VLOOKUP(E89,VIP!$A$2:$O12504,2,0)</f>
        <v>DRBR105</v>
      </c>
      <c r="G89" s="172" t="str">
        <f>VLOOKUP(E89,'LISTADO ATM'!$A$2:$B$900,2,0)</f>
        <v xml:space="preserve">ATM Autobanco Estancia Nueva (Moca) </v>
      </c>
      <c r="H89" s="172" t="str">
        <f>VLOOKUP(E89,VIP!$A$2:$O17425,7,FALSE)</f>
        <v>Si</v>
      </c>
      <c r="I89" s="172" t="str">
        <f>VLOOKUP(E89,VIP!$A$2:$O9390,8,FALSE)</f>
        <v>Si</v>
      </c>
      <c r="J89" s="172" t="str">
        <f>VLOOKUP(E89,VIP!$A$2:$O9340,8,FALSE)</f>
        <v>Si</v>
      </c>
      <c r="K89" s="172" t="str">
        <f>VLOOKUP(E89,VIP!$A$2:$O12914,6,0)</f>
        <v>NO</v>
      </c>
      <c r="L89" s="98" t="s">
        <v>2228</v>
      </c>
      <c r="M89" s="122" t="s">
        <v>2525</v>
      </c>
      <c r="N89" s="96" t="s">
        <v>2472</v>
      </c>
      <c r="O89" s="174" t="s">
        <v>2503</v>
      </c>
      <c r="P89" s="95"/>
      <c r="Q89" s="122">
        <v>44293.548611111109</v>
      </c>
    </row>
    <row r="90" spans="1:17" ht="18" x14ac:dyDescent="0.25">
      <c r="A90" s="97" t="str">
        <f>VLOOKUP(E90,'LISTADO ATM'!$A$2:$C$901,3,0)</f>
        <v>ESTE</v>
      </c>
      <c r="B90" s="104" t="s">
        <v>2609</v>
      </c>
      <c r="C90" s="100">
        <v>44293.411678240744</v>
      </c>
      <c r="D90" s="97" t="s">
        <v>2189</v>
      </c>
      <c r="E90" s="173">
        <v>842</v>
      </c>
      <c r="F90" s="172" t="str">
        <f>VLOOKUP(E90,VIP!$A$2:$O12505,2,0)</f>
        <v>DRBR842</v>
      </c>
      <c r="G90" s="172" t="str">
        <f>VLOOKUP(E90,'LISTADO ATM'!$A$2:$B$900,2,0)</f>
        <v xml:space="preserve">ATM Plaza Orense II (La Romana) </v>
      </c>
      <c r="H90" s="172" t="str">
        <f>VLOOKUP(E90,VIP!$A$2:$O17426,7,FALSE)</f>
        <v>Si</v>
      </c>
      <c r="I90" s="172" t="str">
        <f>VLOOKUP(E90,VIP!$A$2:$O9391,8,FALSE)</f>
        <v>Si</v>
      </c>
      <c r="J90" s="172" t="str">
        <f>VLOOKUP(E90,VIP!$A$2:$O9341,8,FALSE)</f>
        <v>Si</v>
      </c>
      <c r="K90" s="172" t="str">
        <f>VLOOKUP(E90,VIP!$A$2:$O12915,6,0)</f>
        <v>NO</v>
      </c>
      <c r="L90" s="98" t="s">
        <v>2614</v>
      </c>
      <c r="M90" s="96" t="s">
        <v>2465</v>
      </c>
      <c r="N90" s="96" t="s">
        <v>2472</v>
      </c>
      <c r="O90" s="174" t="s">
        <v>2474</v>
      </c>
      <c r="P90" s="95"/>
      <c r="Q90" s="99" t="s">
        <v>2614</v>
      </c>
    </row>
    <row r="91" spans="1:17" ht="18" x14ac:dyDescent="0.25">
      <c r="A91" s="97" t="str">
        <f>VLOOKUP(E91,'LISTADO ATM'!$A$2:$C$901,3,0)</f>
        <v>ESTE</v>
      </c>
      <c r="B91" s="104" t="s">
        <v>2608</v>
      </c>
      <c r="C91" s="100">
        <v>44293.412928240738</v>
      </c>
      <c r="D91" s="97" t="s">
        <v>2189</v>
      </c>
      <c r="E91" s="173">
        <v>268</v>
      </c>
      <c r="F91" s="172" t="str">
        <f>VLOOKUP(E91,VIP!$A$2:$O12506,2,0)</f>
        <v>DRBR268</v>
      </c>
      <c r="G91" s="172" t="str">
        <f>VLOOKUP(E91,'LISTADO ATM'!$A$2:$B$900,2,0)</f>
        <v xml:space="preserve">ATM Autobanco La Altagracia (Higuey) </v>
      </c>
      <c r="H91" s="172" t="str">
        <f>VLOOKUP(E91,VIP!$A$2:$O17427,7,FALSE)</f>
        <v>Si</v>
      </c>
      <c r="I91" s="172" t="str">
        <f>VLOOKUP(E91,VIP!$A$2:$O9392,8,FALSE)</f>
        <v>Si</v>
      </c>
      <c r="J91" s="172" t="str">
        <f>VLOOKUP(E91,VIP!$A$2:$O9342,8,FALSE)</f>
        <v>Si</v>
      </c>
      <c r="K91" s="172" t="str">
        <f>VLOOKUP(E91,VIP!$A$2:$O12916,6,0)</f>
        <v>NO</v>
      </c>
      <c r="L91" s="98" t="s">
        <v>2228</v>
      </c>
      <c r="M91" s="122" t="s">
        <v>2525</v>
      </c>
      <c r="N91" s="96" t="s">
        <v>2472</v>
      </c>
      <c r="O91" s="174" t="s">
        <v>2474</v>
      </c>
      <c r="P91" s="95"/>
      <c r="Q91" s="122">
        <v>44293.527777777781</v>
      </c>
    </row>
    <row r="92" spans="1:17" ht="18" x14ac:dyDescent="0.25">
      <c r="A92" s="97" t="str">
        <f>VLOOKUP(E92,'LISTADO ATM'!$A$2:$C$901,3,0)</f>
        <v>SUR</v>
      </c>
      <c r="B92" s="104" t="s">
        <v>2607</v>
      </c>
      <c r="C92" s="100">
        <v>44293.414629629631</v>
      </c>
      <c r="D92" s="97" t="s">
        <v>2493</v>
      </c>
      <c r="E92" s="173">
        <v>101</v>
      </c>
      <c r="F92" s="172" t="str">
        <f>VLOOKUP(E92,VIP!$A$2:$O12507,2,0)</f>
        <v>DRBR101</v>
      </c>
      <c r="G92" s="172" t="str">
        <f>VLOOKUP(E92,'LISTADO ATM'!$A$2:$B$900,2,0)</f>
        <v xml:space="preserve">ATM Oficina San Juan de la Maguana I </v>
      </c>
      <c r="H92" s="172" t="str">
        <f>VLOOKUP(E92,VIP!$A$2:$O17428,7,FALSE)</f>
        <v>Si</v>
      </c>
      <c r="I92" s="172" t="str">
        <f>VLOOKUP(E92,VIP!$A$2:$O9393,8,FALSE)</f>
        <v>Si</v>
      </c>
      <c r="J92" s="172" t="str">
        <f>VLOOKUP(E92,VIP!$A$2:$O9343,8,FALSE)</f>
        <v>Si</v>
      </c>
      <c r="K92" s="172" t="str">
        <f>VLOOKUP(E92,VIP!$A$2:$O12917,6,0)</f>
        <v>SI</v>
      </c>
      <c r="L92" s="98" t="s">
        <v>2505</v>
      </c>
      <c r="M92" s="96" t="s">
        <v>2465</v>
      </c>
      <c r="N92" s="96" t="s">
        <v>2472</v>
      </c>
      <c r="O92" s="174" t="s">
        <v>2494</v>
      </c>
      <c r="P92" s="95"/>
      <c r="Q92" s="169" t="s">
        <v>2505</v>
      </c>
    </row>
    <row r="93" spans="1:17" ht="18" x14ac:dyDescent="0.25">
      <c r="A93" s="97" t="str">
        <f>VLOOKUP(E93,'LISTADO ATM'!$A$2:$C$901,3,0)</f>
        <v>DISTRITO NACIONAL</v>
      </c>
      <c r="B93" s="104" t="s">
        <v>2606</v>
      </c>
      <c r="C93" s="100">
        <v>44293.417766203704</v>
      </c>
      <c r="D93" s="97" t="s">
        <v>2493</v>
      </c>
      <c r="E93" s="173">
        <v>701</v>
      </c>
      <c r="F93" s="172" t="str">
        <f>VLOOKUP(E93,VIP!$A$2:$O12508,2,0)</f>
        <v>DRBR701</v>
      </c>
      <c r="G93" s="172" t="str">
        <f>VLOOKUP(E93,'LISTADO ATM'!$A$2:$B$900,2,0)</f>
        <v>ATM Autoservicio Los Alcarrizos</v>
      </c>
      <c r="H93" s="172" t="str">
        <f>VLOOKUP(E93,VIP!$A$2:$O17429,7,FALSE)</f>
        <v>Si</v>
      </c>
      <c r="I93" s="172" t="str">
        <f>VLOOKUP(E93,VIP!$A$2:$O9394,8,FALSE)</f>
        <v>Si</v>
      </c>
      <c r="J93" s="172" t="str">
        <f>VLOOKUP(E93,VIP!$A$2:$O9344,8,FALSE)</f>
        <v>Si</v>
      </c>
      <c r="K93" s="172" t="str">
        <f>VLOOKUP(E93,VIP!$A$2:$O12918,6,0)</f>
        <v>NO</v>
      </c>
      <c r="L93" s="98" t="s">
        <v>2505</v>
      </c>
      <c r="M93" s="96" t="s">
        <v>2465</v>
      </c>
      <c r="N93" s="96" t="s">
        <v>2472</v>
      </c>
      <c r="O93" s="174" t="s">
        <v>2494</v>
      </c>
      <c r="P93" s="95"/>
      <c r="Q93" s="169" t="s">
        <v>2505</v>
      </c>
    </row>
    <row r="94" spans="1:17" ht="18" x14ac:dyDescent="0.25">
      <c r="A94" s="97" t="str">
        <f>VLOOKUP(E94,'LISTADO ATM'!$A$2:$C$901,3,0)</f>
        <v>NORTE</v>
      </c>
      <c r="B94" s="104" t="s">
        <v>2605</v>
      </c>
      <c r="C94" s="100">
        <v>44293.420277777775</v>
      </c>
      <c r="D94" s="97" t="s">
        <v>2595</v>
      </c>
      <c r="E94" s="173">
        <v>129</v>
      </c>
      <c r="F94" s="172" t="str">
        <f>VLOOKUP(E94,VIP!$A$2:$O12509,2,0)</f>
        <v>DRBR129</v>
      </c>
      <c r="G94" s="172" t="str">
        <f>VLOOKUP(E94,'LISTADO ATM'!$A$2:$B$900,2,0)</f>
        <v xml:space="preserve">ATM Multicentro La Sirena (Santiago) </v>
      </c>
      <c r="H94" s="172" t="str">
        <f>VLOOKUP(E94,VIP!$A$2:$O17430,7,FALSE)</f>
        <v>Si</v>
      </c>
      <c r="I94" s="172" t="str">
        <f>VLOOKUP(E94,VIP!$A$2:$O9395,8,FALSE)</f>
        <v>Si</v>
      </c>
      <c r="J94" s="172" t="str">
        <f>VLOOKUP(E94,VIP!$A$2:$O9345,8,FALSE)</f>
        <v>Si</v>
      </c>
      <c r="K94" s="172" t="str">
        <f>VLOOKUP(E94,VIP!$A$2:$O12919,6,0)</f>
        <v>SI</v>
      </c>
      <c r="L94" s="98" t="s">
        <v>2428</v>
      </c>
      <c r="M94" s="122" t="s">
        <v>2525</v>
      </c>
      <c r="N94" s="96" t="s">
        <v>2472</v>
      </c>
      <c r="O94" s="174" t="s">
        <v>2594</v>
      </c>
      <c r="P94" s="95"/>
      <c r="Q94" s="122">
        <v>44293.575694444444</v>
      </c>
    </row>
    <row r="95" spans="1:17" ht="18" x14ac:dyDescent="0.25">
      <c r="A95" s="97" t="str">
        <f>VLOOKUP(E95,'LISTADO ATM'!$A$2:$C$901,3,0)</f>
        <v>NORTE</v>
      </c>
      <c r="B95" s="104">
        <v>335844648</v>
      </c>
      <c r="C95" s="100">
        <v>44293.431944444441</v>
      </c>
      <c r="D95" s="97" t="s">
        <v>2493</v>
      </c>
      <c r="E95" s="173">
        <v>754</v>
      </c>
      <c r="F95" s="172" t="str">
        <f>VLOOKUP(E95,VIP!$A$2:$O12510,2,0)</f>
        <v>DRBR754</v>
      </c>
      <c r="G95" s="172" t="str">
        <f>VLOOKUP(E95,'LISTADO ATM'!$A$2:$B$900,2,0)</f>
        <v xml:space="preserve">ATM Autobanco Oficina Licey al Medio </v>
      </c>
      <c r="H95" s="172" t="str">
        <f>VLOOKUP(E95,VIP!$A$2:$O17431,7,FALSE)</f>
        <v>Si</v>
      </c>
      <c r="I95" s="172" t="str">
        <f>VLOOKUP(E95,VIP!$A$2:$O9396,8,FALSE)</f>
        <v>Si</v>
      </c>
      <c r="J95" s="172" t="str">
        <f>VLOOKUP(E95,VIP!$A$2:$O9346,8,FALSE)</f>
        <v>Si</v>
      </c>
      <c r="K95" s="172" t="str">
        <f>VLOOKUP(E95,VIP!$A$2:$O12920,6,0)</f>
        <v>NO</v>
      </c>
      <c r="L95" s="98" t="s">
        <v>2437</v>
      </c>
      <c r="M95" s="114" t="s">
        <v>2525</v>
      </c>
      <c r="N95" s="114" t="s">
        <v>2517</v>
      </c>
      <c r="O95" s="174" t="s">
        <v>2622</v>
      </c>
      <c r="P95" s="95" t="s">
        <v>2623</v>
      </c>
      <c r="Q95" s="201">
        <v>44293.385416666664</v>
      </c>
    </row>
    <row r="96" spans="1:17" ht="18" x14ac:dyDescent="0.25">
      <c r="A96" s="97" t="str">
        <f>VLOOKUP(E96,'LISTADO ATM'!$A$2:$C$901,3,0)</f>
        <v>DISTRITO NACIONAL</v>
      </c>
      <c r="B96" s="104" t="s">
        <v>2619</v>
      </c>
      <c r="C96" s="100">
        <v>44293.443402777775</v>
      </c>
      <c r="D96" s="97" t="s">
        <v>2468</v>
      </c>
      <c r="E96" s="173">
        <v>900</v>
      </c>
      <c r="F96" s="172" t="str">
        <f>VLOOKUP(E96,VIP!$A$2:$O12511,2,0)</f>
        <v>DRBR900</v>
      </c>
      <c r="G96" s="172" t="str">
        <f>VLOOKUP(E96,'LISTADO ATM'!$A$2:$B$900,2,0)</f>
        <v xml:space="preserve">ATM UNP Merca Santo Domingo </v>
      </c>
      <c r="H96" s="172" t="str">
        <f>VLOOKUP(E96,VIP!$A$2:$O17432,7,FALSE)</f>
        <v>Si</v>
      </c>
      <c r="I96" s="172" t="str">
        <f>VLOOKUP(E96,VIP!$A$2:$O9397,8,FALSE)</f>
        <v>Si</v>
      </c>
      <c r="J96" s="172" t="str">
        <f>VLOOKUP(E96,VIP!$A$2:$O9347,8,FALSE)</f>
        <v>Si</v>
      </c>
      <c r="K96" s="172" t="str">
        <f>VLOOKUP(E96,VIP!$A$2:$O12921,6,0)</f>
        <v>NO</v>
      </c>
      <c r="L96" s="98" t="s">
        <v>2505</v>
      </c>
      <c r="M96" s="96" t="s">
        <v>2465</v>
      </c>
      <c r="N96" s="96" t="s">
        <v>2472</v>
      </c>
      <c r="O96" s="174" t="s">
        <v>2473</v>
      </c>
      <c r="P96" s="95"/>
      <c r="Q96" s="169" t="s">
        <v>2505</v>
      </c>
    </row>
    <row r="97" spans="1:17" ht="18" x14ac:dyDescent="0.25">
      <c r="A97" s="97" t="str">
        <f>VLOOKUP(E97,'LISTADO ATM'!$A$2:$C$901,3,0)</f>
        <v>DISTRITO NACIONAL</v>
      </c>
      <c r="B97" s="104" t="s">
        <v>2618</v>
      </c>
      <c r="C97" s="100">
        <v>44293.444247685184</v>
      </c>
      <c r="D97" s="97" t="s">
        <v>2189</v>
      </c>
      <c r="E97" s="173">
        <v>363</v>
      </c>
      <c r="F97" s="172" t="e">
        <f>VLOOKUP(E97,VIP!$A$2:$O12512,2,0)</f>
        <v>#N/A</v>
      </c>
      <c r="G97" s="172" t="str">
        <f>VLOOKUP(E97,'LISTADO ATM'!$A$2:$B$900,2,0)</f>
        <v>ATM Sirena Villa Mella</v>
      </c>
      <c r="H97" s="172" t="e">
        <f>VLOOKUP(E97,VIP!$A$2:$O17433,7,FALSE)</f>
        <v>#N/A</v>
      </c>
      <c r="I97" s="172" t="e">
        <f>VLOOKUP(E97,VIP!$A$2:$O9398,8,FALSE)</f>
        <v>#N/A</v>
      </c>
      <c r="J97" s="172" t="e">
        <f>VLOOKUP(E97,VIP!$A$2:$O9348,8,FALSE)</f>
        <v>#N/A</v>
      </c>
      <c r="K97" s="172" t="e">
        <f>VLOOKUP(E97,VIP!$A$2:$O12922,6,0)</f>
        <v>#N/A</v>
      </c>
      <c r="L97" s="98" t="s">
        <v>2488</v>
      </c>
      <c r="M97" s="122" t="s">
        <v>2525</v>
      </c>
      <c r="N97" s="96" t="s">
        <v>2472</v>
      </c>
      <c r="O97" s="174" t="s">
        <v>2474</v>
      </c>
      <c r="P97" s="95"/>
      <c r="Q97" s="122">
        <v>44293.540972222225</v>
      </c>
    </row>
    <row r="98" spans="1:17" ht="18" x14ac:dyDescent="0.25">
      <c r="A98" s="97" t="str">
        <f>VLOOKUP(E98,'LISTADO ATM'!$A$2:$C$901,3,0)</f>
        <v>DISTRITO NACIONAL</v>
      </c>
      <c r="B98" s="104" t="s">
        <v>2617</v>
      </c>
      <c r="C98" s="100">
        <v>44293.446921296294</v>
      </c>
      <c r="D98" s="97" t="s">
        <v>2468</v>
      </c>
      <c r="E98" s="173">
        <v>240</v>
      </c>
      <c r="F98" s="172" t="str">
        <f>VLOOKUP(E98,VIP!$A$2:$O12513,2,0)</f>
        <v>DRBR24D</v>
      </c>
      <c r="G98" s="172" t="str">
        <f>VLOOKUP(E98,'LISTADO ATM'!$A$2:$B$900,2,0)</f>
        <v xml:space="preserve">ATM Oficina Carrefour I </v>
      </c>
      <c r="H98" s="172" t="str">
        <f>VLOOKUP(E98,VIP!$A$2:$O17434,7,FALSE)</f>
        <v>Si</v>
      </c>
      <c r="I98" s="172" t="str">
        <f>VLOOKUP(E98,VIP!$A$2:$O9399,8,FALSE)</f>
        <v>Si</v>
      </c>
      <c r="J98" s="172" t="str">
        <f>VLOOKUP(E98,VIP!$A$2:$O9349,8,FALSE)</f>
        <v>Si</v>
      </c>
      <c r="K98" s="172" t="str">
        <f>VLOOKUP(E98,VIP!$A$2:$O12923,6,0)</f>
        <v>SI</v>
      </c>
      <c r="L98" s="98" t="s">
        <v>2459</v>
      </c>
      <c r="M98" s="96" t="s">
        <v>2465</v>
      </c>
      <c r="N98" s="96" t="s">
        <v>2472</v>
      </c>
      <c r="O98" s="174" t="s">
        <v>2473</v>
      </c>
      <c r="P98" s="95"/>
      <c r="Q98" s="169" t="s">
        <v>2459</v>
      </c>
    </row>
    <row r="99" spans="1:17" ht="18" x14ac:dyDescent="0.25">
      <c r="A99" s="97" t="str">
        <f>VLOOKUP(E99,'LISTADO ATM'!$A$2:$C$901,3,0)</f>
        <v>DISTRITO NACIONAL</v>
      </c>
      <c r="B99" s="104">
        <v>335844707</v>
      </c>
      <c r="C99" s="100">
        <v>44293.447916666664</v>
      </c>
      <c r="D99" s="97" t="s">
        <v>2493</v>
      </c>
      <c r="E99" s="173">
        <v>588</v>
      </c>
      <c r="F99" s="172" t="str">
        <f>VLOOKUP(E99,VIP!$A$2:$O12514,2,0)</f>
        <v>DRBR01O</v>
      </c>
      <c r="G99" s="172" t="str">
        <f>VLOOKUP(E99,'LISTADO ATM'!$A$2:$B$900,2,0)</f>
        <v xml:space="preserve">ATM INAVI </v>
      </c>
      <c r="H99" s="172" t="str">
        <f>VLOOKUP(E99,VIP!$A$2:$O17435,7,FALSE)</f>
        <v>Si</v>
      </c>
      <c r="I99" s="172" t="str">
        <f>VLOOKUP(E99,VIP!$A$2:$O9400,8,FALSE)</f>
        <v>Si</v>
      </c>
      <c r="J99" s="172" t="str">
        <f>VLOOKUP(E99,VIP!$A$2:$O9350,8,FALSE)</f>
        <v>Si</v>
      </c>
      <c r="K99" s="172" t="str">
        <f>VLOOKUP(E99,VIP!$A$2:$O12924,6,0)</f>
        <v>NO</v>
      </c>
      <c r="L99" s="98" t="s">
        <v>2477</v>
      </c>
      <c r="M99" s="114" t="s">
        <v>2525</v>
      </c>
      <c r="N99" s="114" t="s">
        <v>2517</v>
      </c>
      <c r="O99" s="174" t="s">
        <v>2621</v>
      </c>
      <c r="P99" s="95" t="s">
        <v>2620</v>
      </c>
      <c r="Q99" s="122">
        <v>44293.385416666664</v>
      </c>
    </row>
    <row r="100" spans="1:17" ht="18" x14ac:dyDescent="0.25">
      <c r="A100" s="97" t="str">
        <f>VLOOKUP(E100,'LISTADO ATM'!$A$2:$C$901,3,0)</f>
        <v>DISTRITO NACIONAL</v>
      </c>
      <c r="B100" s="104" t="s">
        <v>2616</v>
      </c>
      <c r="C100" s="100">
        <v>44293.449259259258</v>
      </c>
      <c r="D100" s="97" t="s">
        <v>2189</v>
      </c>
      <c r="E100" s="173">
        <v>473</v>
      </c>
      <c r="F100" s="172" t="str">
        <f>VLOOKUP(E100,VIP!$A$2:$O12515,2,0)</f>
        <v>DRBR473</v>
      </c>
      <c r="G100" s="172" t="str">
        <f>VLOOKUP(E100,'LISTADO ATM'!$A$2:$B$900,2,0)</f>
        <v xml:space="preserve">ATM Oficina Carrefour II </v>
      </c>
      <c r="H100" s="172" t="str">
        <f>VLOOKUP(E100,VIP!$A$2:$O17436,7,FALSE)</f>
        <v>Si</v>
      </c>
      <c r="I100" s="172" t="str">
        <f>VLOOKUP(E100,VIP!$A$2:$O9401,8,FALSE)</f>
        <v>Si</v>
      </c>
      <c r="J100" s="172" t="str">
        <f>VLOOKUP(E100,VIP!$A$2:$O9351,8,FALSE)</f>
        <v>Si</v>
      </c>
      <c r="K100" s="172" t="str">
        <f>VLOOKUP(E100,VIP!$A$2:$O12925,6,0)</f>
        <v>NO</v>
      </c>
      <c r="L100" s="98" t="s">
        <v>2228</v>
      </c>
      <c r="M100" s="122" t="s">
        <v>2525</v>
      </c>
      <c r="N100" s="96" t="s">
        <v>2472</v>
      </c>
      <c r="O100" s="174" t="s">
        <v>2474</v>
      </c>
      <c r="P100" s="95"/>
      <c r="Q100" s="201">
        <v>44293.613194444442</v>
      </c>
    </row>
    <row r="101" spans="1:17" ht="18" x14ac:dyDescent="0.25">
      <c r="A101" s="97" t="str">
        <f>VLOOKUP(E101,'LISTADO ATM'!$A$2:$C$901,3,0)</f>
        <v>DISTRITO NACIONAL</v>
      </c>
      <c r="B101" s="104" t="s">
        <v>2627</v>
      </c>
      <c r="C101" s="100">
        <v>44293.461319444446</v>
      </c>
      <c r="D101" s="97" t="s">
        <v>2189</v>
      </c>
      <c r="E101" s="173">
        <v>589</v>
      </c>
      <c r="F101" s="172" t="str">
        <f>VLOOKUP(E101,VIP!$A$2:$O12516,2,0)</f>
        <v>DRBR23E</v>
      </c>
      <c r="G101" s="172" t="str">
        <f>VLOOKUP(E101,'LISTADO ATM'!$A$2:$B$900,2,0)</f>
        <v xml:space="preserve">ATM S/M Bravo San Vicente de Paul </v>
      </c>
      <c r="H101" s="172" t="str">
        <f>VLOOKUP(E101,VIP!$A$2:$O17437,7,FALSE)</f>
        <v>Si</v>
      </c>
      <c r="I101" s="172" t="str">
        <f>VLOOKUP(E101,VIP!$A$2:$O9402,8,FALSE)</f>
        <v>No</v>
      </c>
      <c r="J101" s="172" t="str">
        <f>VLOOKUP(E101,VIP!$A$2:$O9352,8,FALSE)</f>
        <v>No</v>
      </c>
      <c r="K101" s="172" t="str">
        <f>VLOOKUP(E101,VIP!$A$2:$O12926,6,0)</f>
        <v>NO</v>
      </c>
      <c r="L101" s="98" t="s">
        <v>2228</v>
      </c>
      <c r="M101" s="96" t="s">
        <v>2465</v>
      </c>
      <c r="N101" s="96" t="s">
        <v>2472</v>
      </c>
      <c r="O101" s="174" t="s">
        <v>2474</v>
      </c>
      <c r="P101" s="95"/>
      <c r="Q101" s="99" t="s">
        <v>2228</v>
      </c>
    </row>
    <row r="102" spans="1:17" ht="18" x14ac:dyDescent="0.25">
      <c r="A102" s="97" t="str">
        <f>VLOOKUP(E102,'LISTADO ATM'!$A$2:$C$901,3,0)</f>
        <v>DISTRITO NACIONAL</v>
      </c>
      <c r="B102" s="104" t="s">
        <v>2626</v>
      </c>
      <c r="C102" s="100">
        <v>44293.466909722221</v>
      </c>
      <c r="D102" s="97" t="s">
        <v>2189</v>
      </c>
      <c r="E102" s="173">
        <v>915</v>
      </c>
      <c r="F102" s="172" t="str">
        <f>VLOOKUP(E102,VIP!$A$2:$O12517,2,0)</f>
        <v>DRBR24F</v>
      </c>
      <c r="G102" s="172" t="str">
        <f>VLOOKUP(E102,'LISTADO ATM'!$A$2:$B$900,2,0)</f>
        <v xml:space="preserve">ATM Multicentro La Sirena Aut. Duarte </v>
      </c>
      <c r="H102" s="172" t="str">
        <f>VLOOKUP(E102,VIP!$A$2:$O17438,7,FALSE)</f>
        <v>Si</v>
      </c>
      <c r="I102" s="172" t="str">
        <f>VLOOKUP(E102,VIP!$A$2:$O9403,8,FALSE)</f>
        <v>Si</v>
      </c>
      <c r="J102" s="172" t="str">
        <f>VLOOKUP(E102,VIP!$A$2:$O9353,8,FALSE)</f>
        <v>Si</v>
      </c>
      <c r="K102" s="172" t="str">
        <f>VLOOKUP(E102,VIP!$A$2:$O12927,6,0)</f>
        <v>SI</v>
      </c>
      <c r="L102" s="98" t="s">
        <v>2228</v>
      </c>
      <c r="M102" s="122" t="s">
        <v>2525</v>
      </c>
      <c r="N102" s="96" t="s">
        <v>2472</v>
      </c>
      <c r="O102" s="174" t="s">
        <v>2474</v>
      </c>
      <c r="P102" s="95"/>
      <c r="Q102" s="122">
        <v>44293.613888888889</v>
      </c>
    </row>
    <row r="103" spans="1:17" ht="18" x14ac:dyDescent="0.25">
      <c r="A103" s="97" t="str">
        <f>VLOOKUP(E103,'LISTADO ATM'!$A$2:$C$901,3,0)</f>
        <v>NORTE</v>
      </c>
      <c r="B103" s="104" t="s">
        <v>2625</v>
      </c>
      <c r="C103" s="100">
        <v>44293.472314814811</v>
      </c>
      <c r="D103" s="97" t="s">
        <v>2493</v>
      </c>
      <c r="E103" s="173">
        <v>518</v>
      </c>
      <c r="F103" s="172" t="str">
        <f>VLOOKUP(E103,VIP!$A$2:$O12518,2,0)</f>
        <v>DRBR518</v>
      </c>
      <c r="G103" s="172" t="str">
        <f>VLOOKUP(E103,'LISTADO ATM'!$A$2:$B$900,2,0)</f>
        <v xml:space="preserve">ATM Autobanco Los Alamos </v>
      </c>
      <c r="H103" s="172" t="str">
        <f>VLOOKUP(E103,VIP!$A$2:$O17439,7,FALSE)</f>
        <v>Si</v>
      </c>
      <c r="I103" s="172" t="str">
        <f>VLOOKUP(E103,VIP!$A$2:$O9404,8,FALSE)</f>
        <v>Si</v>
      </c>
      <c r="J103" s="172" t="str">
        <f>VLOOKUP(E103,VIP!$A$2:$O9354,8,FALSE)</f>
        <v>Si</v>
      </c>
      <c r="K103" s="172" t="str">
        <f>VLOOKUP(E103,VIP!$A$2:$O12928,6,0)</f>
        <v>NO</v>
      </c>
      <c r="L103" s="98" t="s">
        <v>2459</v>
      </c>
      <c r="M103" s="96" t="s">
        <v>2465</v>
      </c>
      <c r="N103" s="96" t="s">
        <v>2472</v>
      </c>
      <c r="O103" s="174" t="s">
        <v>2494</v>
      </c>
      <c r="P103" s="95"/>
      <c r="Q103" s="99" t="s">
        <v>2459</v>
      </c>
    </row>
    <row r="104" spans="1:17" ht="18" x14ac:dyDescent="0.25">
      <c r="A104" s="97" t="str">
        <f>VLOOKUP(E104,'LISTADO ATM'!$A$2:$C$901,3,0)</f>
        <v>DISTRITO NACIONAL</v>
      </c>
      <c r="B104" s="104" t="s">
        <v>2624</v>
      </c>
      <c r="C104" s="100">
        <v>44293.480381944442</v>
      </c>
      <c r="D104" s="97" t="s">
        <v>2189</v>
      </c>
      <c r="E104" s="173">
        <v>238</v>
      </c>
      <c r="F104" s="172" t="str">
        <f>VLOOKUP(E104,VIP!$A$2:$O12519,2,0)</f>
        <v>DRBR238</v>
      </c>
      <c r="G104" s="172" t="str">
        <f>VLOOKUP(E104,'LISTADO ATM'!$A$2:$B$900,2,0)</f>
        <v xml:space="preserve">ATM Multicentro La Sirena Charles de Gaulle </v>
      </c>
      <c r="H104" s="172" t="str">
        <f>VLOOKUP(E104,VIP!$A$2:$O17440,7,FALSE)</f>
        <v>Si</v>
      </c>
      <c r="I104" s="172" t="str">
        <f>VLOOKUP(E104,VIP!$A$2:$O9405,8,FALSE)</f>
        <v>Si</v>
      </c>
      <c r="J104" s="172" t="str">
        <f>VLOOKUP(E104,VIP!$A$2:$O9355,8,FALSE)</f>
        <v>Si</v>
      </c>
      <c r="K104" s="172" t="str">
        <f>VLOOKUP(E104,VIP!$A$2:$O12929,6,0)</f>
        <v>No</v>
      </c>
      <c r="L104" s="98" t="s">
        <v>2488</v>
      </c>
      <c r="M104" s="122" t="s">
        <v>2525</v>
      </c>
      <c r="N104" s="96" t="s">
        <v>2514</v>
      </c>
      <c r="O104" s="174" t="s">
        <v>2474</v>
      </c>
      <c r="P104" s="95"/>
      <c r="Q104" s="122">
        <v>44293.625</v>
      </c>
    </row>
    <row r="105" spans="1:17" ht="18" x14ac:dyDescent="0.25">
      <c r="A105" s="97" t="str">
        <f>VLOOKUP(E105,'LISTADO ATM'!$A$2:$C$901,3,0)</f>
        <v>DISTRITO NACIONAL</v>
      </c>
      <c r="B105" s="104" t="s">
        <v>2632</v>
      </c>
      <c r="C105" s="100">
        <v>44293.481712962966</v>
      </c>
      <c r="D105" s="97" t="s">
        <v>2189</v>
      </c>
      <c r="E105" s="173">
        <v>887</v>
      </c>
      <c r="F105" s="172" t="str">
        <f>VLOOKUP(E105,VIP!$A$2:$O12520,2,0)</f>
        <v>DRBR887</v>
      </c>
      <c r="G105" s="172" t="str">
        <f>VLOOKUP(E105,'LISTADO ATM'!$A$2:$B$900,2,0)</f>
        <v>ATM S/M Bravo Los Proceres</v>
      </c>
      <c r="H105" s="172" t="str">
        <f>VLOOKUP(E105,VIP!$A$2:$O17441,7,FALSE)</f>
        <v>Si</v>
      </c>
      <c r="I105" s="172" t="str">
        <f>VLOOKUP(E105,VIP!$A$2:$O9406,8,FALSE)</f>
        <v>Si</v>
      </c>
      <c r="J105" s="172" t="str">
        <f>VLOOKUP(E105,VIP!$A$2:$O9356,8,FALSE)</f>
        <v>Si</v>
      </c>
      <c r="K105" s="172" t="str">
        <f>VLOOKUP(E105,VIP!$A$2:$O12930,6,0)</f>
        <v>NO</v>
      </c>
      <c r="L105" s="98" t="s">
        <v>2228</v>
      </c>
      <c r="M105" s="96" t="s">
        <v>2465</v>
      </c>
      <c r="N105" s="96" t="s">
        <v>2472</v>
      </c>
      <c r="O105" s="174" t="s">
        <v>2474</v>
      </c>
      <c r="P105" s="95"/>
      <c r="Q105" s="99" t="s">
        <v>2228</v>
      </c>
    </row>
    <row r="106" spans="1:17" ht="18" x14ac:dyDescent="0.25">
      <c r="A106" s="97" t="str">
        <f>VLOOKUP(E106,'LISTADO ATM'!$A$2:$C$901,3,0)</f>
        <v>DISTRITO NACIONAL</v>
      </c>
      <c r="B106" s="104" t="s">
        <v>2631</v>
      </c>
      <c r="C106" s="100">
        <v>44293.483460648145</v>
      </c>
      <c r="D106" s="97" t="s">
        <v>2189</v>
      </c>
      <c r="E106" s="173">
        <v>57</v>
      </c>
      <c r="F106" s="172" t="str">
        <f>VLOOKUP(E106,VIP!$A$2:$O12521,2,0)</f>
        <v>DRBR057</v>
      </c>
      <c r="G106" s="172" t="str">
        <f>VLOOKUP(E106,'LISTADO ATM'!$A$2:$B$900,2,0)</f>
        <v xml:space="preserve">ATM Oficina Malecon Center </v>
      </c>
      <c r="H106" s="172" t="str">
        <f>VLOOKUP(E106,VIP!$A$2:$O17442,7,FALSE)</f>
        <v>Si</v>
      </c>
      <c r="I106" s="172" t="str">
        <f>VLOOKUP(E106,VIP!$A$2:$O9407,8,FALSE)</f>
        <v>Si</v>
      </c>
      <c r="J106" s="172" t="str">
        <f>VLOOKUP(E106,VIP!$A$2:$O9357,8,FALSE)</f>
        <v>Si</v>
      </c>
      <c r="K106" s="172" t="str">
        <f>VLOOKUP(E106,VIP!$A$2:$O12931,6,0)</f>
        <v>NO</v>
      </c>
      <c r="L106" s="98" t="s">
        <v>2228</v>
      </c>
      <c r="M106" s="122" t="s">
        <v>2525</v>
      </c>
      <c r="N106" s="96" t="s">
        <v>2472</v>
      </c>
      <c r="O106" s="174" t="s">
        <v>2474</v>
      </c>
      <c r="P106" s="95"/>
      <c r="Q106" s="122">
        <v>44293.53402777778</v>
      </c>
    </row>
    <row r="107" spans="1:17" ht="18" x14ac:dyDescent="0.25">
      <c r="A107" s="97" t="str">
        <f>VLOOKUP(E107,'LISTADO ATM'!$A$2:$C$901,3,0)</f>
        <v>DISTRITO NACIONAL</v>
      </c>
      <c r="B107" s="104" t="s">
        <v>2630</v>
      </c>
      <c r="C107" s="100">
        <v>44293.484513888892</v>
      </c>
      <c r="D107" s="97" t="s">
        <v>2468</v>
      </c>
      <c r="E107" s="173">
        <v>438</v>
      </c>
      <c r="F107" s="172" t="str">
        <f>VLOOKUP(E107,VIP!$A$2:$O12522,2,0)</f>
        <v>DRBR438</v>
      </c>
      <c r="G107" s="172" t="str">
        <f>VLOOKUP(E107,'LISTADO ATM'!$A$2:$B$900,2,0)</f>
        <v xml:space="preserve">ATM Autobanco Torre IV </v>
      </c>
      <c r="H107" s="172" t="str">
        <f>VLOOKUP(E107,VIP!$A$2:$O17443,7,FALSE)</f>
        <v>Si</v>
      </c>
      <c r="I107" s="172" t="str">
        <f>VLOOKUP(E107,VIP!$A$2:$O9408,8,FALSE)</f>
        <v>Si</v>
      </c>
      <c r="J107" s="172" t="str">
        <f>VLOOKUP(E107,VIP!$A$2:$O9358,8,FALSE)</f>
        <v>Si</v>
      </c>
      <c r="K107" s="172" t="str">
        <f>VLOOKUP(E107,VIP!$A$2:$O12932,6,0)</f>
        <v>SI</v>
      </c>
      <c r="L107" s="98" t="s">
        <v>2459</v>
      </c>
      <c r="M107" s="96" t="s">
        <v>2465</v>
      </c>
      <c r="N107" s="96" t="s">
        <v>2472</v>
      </c>
      <c r="O107" s="174" t="s">
        <v>2473</v>
      </c>
      <c r="P107" s="95"/>
      <c r="Q107" s="99" t="s">
        <v>2459</v>
      </c>
    </row>
    <row r="108" spans="1:17" ht="18" x14ac:dyDescent="0.25">
      <c r="A108" s="97" t="str">
        <f>VLOOKUP(E108,'LISTADO ATM'!$A$2:$C$901,3,0)</f>
        <v>DISTRITO NACIONAL</v>
      </c>
      <c r="B108" s="104" t="s">
        <v>2629</v>
      </c>
      <c r="C108" s="100">
        <v>44293.485393518517</v>
      </c>
      <c r="D108" s="97" t="s">
        <v>2189</v>
      </c>
      <c r="E108" s="173">
        <v>232</v>
      </c>
      <c r="F108" s="172" t="str">
        <f>VLOOKUP(E108,VIP!$A$2:$O12523,2,0)</f>
        <v>DRBR232</v>
      </c>
      <c r="G108" s="172" t="str">
        <f>VLOOKUP(E108,'LISTADO ATM'!$A$2:$B$900,2,0)</f>
        <v xml:space="preserve">ATM S/M Nacional Charles de Gaulle </v>
      </c>
      <c r="H108" s="172" t="str">
        <f>VLOOKUP(E108,VIP!$A$2:$O17444,7,FALSE)</f>
        <v>Si</v>
      </c>
      <c r="I108" s="172" t="str">
        <f>VLOOKUP(E108,VIP!$A$2:$O9409,8,FALSE)</f>
        <v>Si</v>
      </c>
      <c r="J108" s="172" t="str">
        <f>VLOOKUP(E108,VIP!$A$2:$O9359,8,FALSE)</f>
        <v>Si</v>
      </c>
      <c r="K108" s="172" t="str">
        <f>VLOOKUP(E108,VIP!$A$2:$O12933,6,0)</f>
        <v>SI</v>
      </c>
      <c r="L108" s="98" t="s">
        <v>2228</v>
      </c>
      <c r="M108" s="96" t="s">
        <v>2465</v>
      </c>
      <c r="N108" s="96" t="s">
        <v>2472</v>
      </c>
      <c r="O108" s="174" t="s">
        <v>2474</v>
      </c>
      <c r="P108" s="95"/>
      <c r="Q108" s="99" t="s">
        <v>2228</v>
      </c>
    </row>
    <row r="109" spans="1:17" ht="18" x14ac:dyDescent="0.25">
      <c r="A109" s="97" t="str">
        <f>VLOOKUP(E109,'LISTADO ATM'!$A$2:$C$901,3,0)</f>
        <v>DISTRITO NACIONAL</v>
      </c>
      <c r="B109" s="104" t="s">
        <v>2628</v>
      </c>
      <c r="C109" s="100">
        <v>44293.486851851849</v>
      </c>
      <c r="D109" s="97" t="s">
        <v>2189</v>
      </c>
      <c r="E109" s="173">
        <v>321</v>
      </c>
      <c r="F109" s="172" t="str">
        <f>VLOOKUP(E109,VIP!$A$2:$O12524,2,0)</f>
        <v>DRBR321</v>
      </c>
      <c r="G109" s="172" t="str">
        <f>VLOOKUP(E109,'LISTADO ATM'!$A$2:$B$900,2,0)</f>
        <v xml:space="preserve">ATM Oficina Jiménez Moya I </v>
      </c>
      <c r="H109" s="172" t="str">
        <f>VLOOKUP(E109,VIP!$A$2:$O17445,7,FALSE)</f>
        <v>Si</v>
      </c>
      <c r="I109" s="172" t="str">
        <f>VLOOKUP(E109,VIP!$A$2:$O9410,8,FALSE)</f>
        <v>Si</v>
      </c>
      <c r="J109" s="172" t="str">
        <f>VLOOKUP(E109,VIP!$A$2:$O9360,8,FALSE)</f>
        <v>Si</v>
      </c>
      <c r="K109" s="172" t="str">
        <f>VLOOKUP(E109,VIP!$A$2:$O12934,6,0)</f>
        <v>NO</v>
      </c>
      <c r="L109" s="98" t="s">
        <v>2228</v>
      </c>
      <c r="M109" s="122" t="s">
        <v>2525</v>
      </c>
      <c r="N109" s="114" t="s">
        <v>2517</v>
      </c>
      <c r="O109" s="174" t="s">
        <v>2474</v>
      </c>
      <c r="P109" s="95"/>
      <c r="Q109" s="122">
        <v>44293.55972222222</v>
      </c>
    </row>
    <row r="110" spans="1:17" ht="18" x14ac:dyDescent="0.25">
      <c r="A110" s="97" t="str">
        <f>VLOOKUP(E110,'LISTADO ATM'!$A$2:$C$901,3,0)</f>
        <v>NORTE</v>
      </c>
      <c r="B110" s="104">
        <v>335844957</v>
      </c>
      <c r="C110" s="100">
        <v>44293.488888888889</v>
      </c>
      <c r="D110" s="97" t="s">
        <v>2493</v>
      </c>
      <c r="E110" s="173">
        <v>358</v>
      </c>
      <c r="F110" s="172" t="str">
        <f>VLOOKUP(E110,VIP!$A$2:$O12525,2,0)</f>
        <v>DRBR358</v>
      </c>
      <c r="G110" s="172" t="str">
        <f>VLOOKUP(E110,'LISTADO ATM'!$A$2:$B$900,2,0)</f>
        <v>ATM Ayuntamiento Cevico</v>
      </c>
      <c r="H110" s="172" t="str">
        <f>VLOOKUP(E110,VIP!$A$2:$O17446,7,FALSE)</f>
        <v>Si</v>
      </c>
      <c r="I110" s="172" t="str">
        <f>VLOOKUP(E110,VIP!$A$2:$O9411,8,FALSE)</f>
        <v>Si</v>
      </c>
      <c r="J110" s="172" t="str">
        <f>VLOOKUP(E110,VIP!$A$2:$O9361,8,FALSE)</f>
        <v>Si</v>
      </c>
      <c r="K110" s="172" t="str">
        <f>VLOOKUP(E110,VIP!$A$2:$O12935,6,0)</f>
        <v>NO</v>
      </c>
      <c r="L110" s="98" t="s">
        <v>2428</v>
      </c>
      <c r="M110" s="96" t="s">
        <v>2465</v>
      </c>
      <c r="N110" s="96" t="s">
        <v>2472</v>
      </c>
      <c r="O110" s="174" t="s">
        <v>2494</v>
      </c>
      <c r="P110" s="95"/>
      <c r="Q110" s="99" t="s">
        <v>2428</v>
      </c>
    </row>
    <row r="111" spans="1:17" ht="18" x14ac:dyDescent="0.25">
      <c r="A111" s="97" t="str">
        <f>VLOOKUP(E111,'LISTADO ATM'!$A$2:$C$901,3,0)</f>
        <v>DISTRITO NACIONAL</v>
      </c>
      <c r="B111" s="104" t="s">
        <v>2635</v>
      </c>
      <c r="C111" s="100">
        <v>44293.500740740739</v>
      </c>
      <c r="D111" s="97" t="s">
        <v>2468</v>
      </c>
      <c r="E111" s="173">
        <v>640</v>
      </c>
      <c r="F111" s="172" t="str">
        <f>VLOOKUP(E111,VIP!$A$2:$O12528,2,0)</f>
        <v>DRBR640</v>
      </c>
      <c r="G111" s="172" t="str">
        <f>VLOOKUP(E111,'LISTADO ATM'!$A$2:$B$900,2,0)</f>
        <v xml:space="preserve">ATM Ministerio Obras Públicas </v>
      </c>
      <c r="H111" s="172" t="str">
        <f>VLOOKUP(E111,VIP!$A$2:$O17449,7,FALSE)</f>
        <v>Si</v>
      </c>
      <c r="I111" s="172" t="str">
        <f>VLOOKUP(E111,VIP!$A$2:$O9414,8,FALSE)</f>
        <v>Si</v>
      </c>
      <c r="J111" s="172" t="str">
        <f>VLOOKUP(E111,VIP!$A$2:$O9364,8,FALSE)</f>
        <v>Si</v>
      </c>
      <c r="K111" s="172" t="str">
        <f>VLOOKUP(E111,VIP!$A$2:$O12938,6,0)</f>
        <v>NO</v>
      </c>
      <c r="L111" s="98" t="s">
        <v>2615</v>
      </c>
      <c r="M111" s="122" t="s">
        <v>2525</v>
      </c>
      <c r="N111" s="96" t="s">
        <v>2472</v>
      </c>
      <c r="O111" s="174" t="s">
        <v>2473</v>
      </c>
      <c r="P111" s="95"/>
      <c r="Q111" s="122">
        <v>44293.53125</v>
      </c>
    </row>
    <row r="112" spans="1:17" ht="18" x14ac:dyDescent="0.25">
      <c r="A112" s="97" t="str">
        <f>VLOOKUP(E112,'LISTADO ATM'!$A$2:$C$901,3,0)</f>
        <v>ESTE</v>
      </c>
      <c r="B112" s="104" t="s">
        <v>2634</v>
      </c>
      <c r="C112" s="100">
        <v>44293.507164351853</v>
      </c>
      <c r="D112" s="97" t="s">
        <v>2189</v>
      </c>
      <c r="E112" s="173">
        <v>385</v>
      </c>
      <c r="F112" s="172" t="str">
        <f>VLOOKUP(E112,VIP!$A$2:$O12527,2,0)</f>
        <v>DRBR385</v>
      </c>
      <c r="G112" s="172" t="str">
        <f>VLOOKUP(E112,'LISTADO ATM'!$A$2:$B$900,2,0)</f>
        <v xml:space="preserve">ATM Plaza Verón I </v>
      </c>
      <c r="H112" s="172" t="str">
        <f>VLOOKUP(E112,VIP!$A$2:$O17448,7,FALSE)</f>
        <v>Si</v>
      </c>
      <c r="I112" s="172" t="str">
        <f>VLOOKUP(E112,VIP!$A$2:$O9413,8,FALSE)</f>
        <v>Si</v>
      </c>
      <c r="J112" s="172" t="str">
        <f>VLOOKUP(E112,VIP!$A$2:$O9363,8,FALSE)</f>
        <v>Si</v>
      </c>
      <c r="K112" s="172" t="str">
        <f>VLOOKUP(E112,VIP!$A$2:$O12937,6,0)</f>
        <v>NO</v>
      </c>
      <c r="L112" s="98" t="s">
        <v>2228</v>
      </c>
      <c r="M112" s="96" t="s">
        <v>2465</v>
      </c>
      <c r="N112" s="96" t="s">
        <v>2472</v>
      </c>
      <c r="O112" s="174" t="s">
        <v>2474</v>
      </c>
      <c r="P112" s="95"/>
      <c r="Q112" s="99" t="s">
        <v>2228</v>
      </c>
    </row>
    <row r="113" spans="1:17" ht="18" x14ac:dyDescent="0.25">
      <c r="A113" s="97" t="str">
        <f>VLOOKUP(E113,'LISTADO ATM'!$A$2:$C$901,3,0)</f>
        <v>NORTE</v>
      </c>
      <c r="B113" s="104">
        <v>335845107</v>
      </c>
      <c r="C113" s="100">
        <v>44293.527777777781</v>
      </c>
      <c r="D113" s="97" t="s">
        <v>2493</v>
      </c>
      <c r="E113" s="173">
        <v>637</v>
      </c>
      <c r="F113" s="172" t="str">
        <f>VLOOKUP(E113,VIP!$A$2:$O12491,2,0)</f>
        <v>DRBR637</v>
      </c>
      <c r="G113" s="172" t="str">
        <f>VLOOKUP(E113,'LISTADO ATM'!$A$2:$B$900,2,0)</f>
        <v xml:space="preserve">ATM UNP Monción </v>
      </c>
      <c r="H113" s="172" t="str">
        <f>VLOOKUP(E113,VIP!$A$2:$O17412,7,FALSE)</f>
        <v>Si</v>
      </c>
      <c r="I113" s="172" t="str">
        <f>VLOOKUP(E113,VIP!$A$2:$O9377,8,FALSE)</f>
        <v>Si</v>
      </c>
      <c r="J113" s="172" t="str">
        <f>VLOOKUP(E113,VIP!$A$2:$O9327,8,FALSE)</f>
        <v>Si</v>
      </c>
      <c r="K113" s="172" t="str">
        <f>VLOOKUP(E113,VIP!$A$2:$O12901,6,0)</f>
        <v>NO</v>
      </c>
      <c r="L113" s="98" t="s">
        <v>2477</v>
      </c>
      <c r="M113" s="122" t="s">
        <v>2525</v>
      </c>
      <c r="N113" s="114" t="s">
        <v>2517</v>
      </c>
      <c r="O113" s="174" t="s">
        <v>2636</v>
      </c>
      <c r="P113" s="95"/>
      <c r="Q113" s="122">
        <v>44293.53125</v>
      </c>
    </row>
    <row r="114" spans="1:17" ht="18" x14ac:dyDescent="0.25">
      <c r="A114" s="97" t="str">
        <f>VLOOKUP(E114,'LISTADO ATM'!$A$2:$C$901,3,0)</f>
        <v>DISTRITO NACIONAL</v>
      </c>
      <c r="B114" s="104" t="s">
        <v>2633</v>
      </c>
      <c r="C114" s="100">
        <v>44293.545173611114</v>
      </c>
      <c r="D114" s="97" t="s">
        <v>2468</v>
      </c>
      <c r="E114" s="173">
        <v>488</v>
      </c>
      <c r="F114" s="172" t="str">
        <f>VLOOKUP(E114,VIP!$A$2:$O12526,2,0)</f>
        <v>DRBR488</v>
      </c>
      <c r="G114" s="172" t="str">
        <f>VLOOKUP(E114,'LISTADO ATM'!$A$2:$B$900,2,0)</f>
        <v xml:space="preserve">ATM Aeropuerto El Higuero </v>
      </c>
      <c r="H114" s="172" t="str">
        <f>VLOOKUP(E114,VIP!$A$2:$O17447,7,FALSE)</f>
        <v>Si</v>
      </c>
      <c r="I114" s="172" t="str">
        <f>VLOOKUP(E114,VIP!$A$2:$O9412,8,FALSE)</f>
        <v>Si</v>
      </c>
      <c r="J114" s="172" t="str">
        <f>VLOOKUP(E114,VIP!$A$2:$O9362,8,FALSE)</f>
        <v>Si</v>
      </c>
      <c r="K114" s="172" t="str">
        <f>VLOOKUP(E114,VIP!$A$2:$O12936,6,0)</f>
        <v>NO</v>
      </c>
      <c r="L114" s="98" t="s">
        <v>2459</v>
      </c>
      <c r="M114" s="96" t="s">
        <v>2465</v>
      </c>
      <c r="N114" s="96" t="s">
        <v>2472</v>
      </c>
      <c r="O114" s="174" t="s">
        <v>2473</v>
      </c>
      <c r="P114" s="95"/>
      <c r="Q114" s="99" t="s">
        <v>2459</v>
      </c>
    </row>
    <row r="115" spans="1:17" ht="18" x14ac:dyDescent="0.25">
      <c r="A115" s="97" t="str">
        <f>VLOOKUP(E115,'LISTADO ATM'!$A$2:$C$901,3,0)</f>
        <v>DISTRITO NACIONAL</v>
      </c>
      <c r="B115" s="104" t="s">
        <v>2639</v>
      </c>
      <c r="C115" s="100">
        <v>44293.558078703703</v>
      </c>
      <c r="D115" s="97" t="s">
        <v>2189</v>
      </c>
      <c r="E115" s="173">
        <v>769</v>
      </c>
      <c r="F115" s="172" t="str">
        <f>VLOOKUP(E115,VIP!$A$2:$O12527,2,0)</f>
        <v>DRBR769</v>
      </c>
      <c r="G115" s="172" t="str">
        <f>VLOOKUP(E115,'LISTADO ATM'!$A$2:$B$900,2,0)</f>
        <v>ATM UNP Pablo Mella Morales</v>
      </c>
      <c r="H115" s="172" t="str">
        <f>VLOOKUP(E115,VIP!$A$2:$O17448,7,FALSE)</f>
        <v>Si</v>
      </c>
      <c r="I115" s="172" t="str">
        <f>VLOOKUP(E115,VIP!$A$2:$O9413,8,FALSE)</f>
        <v>Si</v>
      </c>
      <c r="J115" s="172" t="str">
        <f>VLOOKUP(E115,VIP!$A$2:$O9363,8,FALSE)</f>
        <v>Si</v>
      </c>
      <c r="K115" s="172" t="str">
        <f>VLOOKUP(E115,VIP!$A$2:$O12937,6,0)</f>
        <v>NO</v>
      </c>
      <c r="L115" s="98" t="s">
        <v>2437</v>
      </c>
      <c r="M115" s="122" t="s">
        <v>2525</v>
      </c>
      <c r="N115" s="96" t="s">
        <v>2472</v>
      </c>
      <c r="O115" s="174" t="s">
        <v>2474</v>
      </c>
      <c r="P115" s="95"/>
      <c r="Q115" s="122">
        <v>44293.620138888888</v>
      </c>
    </row>
    <row r="116" spans="1:17" ht="18" x14ac:dyDescent="0.25">
      <c r="A116" s="97" t="str">
        <f>VLOOKUP(E116,'LISTADO ATM'!$A$2:$C$901,3,0)</f>
        <v>NORTE</v>
      </c>
      <c r="B116" s="104" t="s">
        <v>2638</v>
      </c>
      <c r="C116" s="100">
        <v>44293.58189814815</v>
      </c>
      <c r="D116" s="97" t="s">
        <v>2190</v>
      </c>
      <c r="E116" s="173">
        <v>538</v>
      </c>
      <c r="F116" s="172" t="str">
        <f>VLOOKUP(E116,VIP!$A$2:$O12528,2,0)</f>
        <v>DRBR538</v>
      </c>
      <c r="G116" s="172" t="str">
        <f>VLOOKUP(E116,'LISTADO ATM'!$A$2:$B$900,2,0)</f>
        <v>ATM  Autoservicio San Fco. Macorís</v>
      </c>
      <c r="H116" s="172" t="str">
        <f>VLOOKUP(E116,VIP!$A$2:$O17449,7,FALSE)</f>
        <v>Si</v>
      </c>
      <c r="I116" s="172" t="str">
        <f>VLOOKUP(E116,VIP!$A$2:$O9414,8,FALSE)</f>
        <v>Si</v>
      </c>
      <c r="J116" s="172" t="str">
        <f>VLOOKUP(E116,VIP!$A$2:$O9364,8,FALSE)</f>
        <v>Si</v>
      </c>
      <c r="K116" s="172" t="str">
        <f>VLOOKUP(E116,VIP!$A$2:$O12938,6,0)</f>
        <v>NO</v>
      </c>
      <c r="L116" s="98" t="s">
        <v>2228</v>
      </c>
      <c r="M116" s="96" t="s">
        <v>2465</v>
      </c>
      <c r="N116" s="96" t="s">
        <v>2472</v>
      </c>
      <c r="O116" s="174" t="s">
        <v>2503</v>
      </c>
      <c r="P116" s="95"/>
      <c r="Q116" s="99" t="s">
        <v>2228</v>
      </c>
    </row>
    <row r="117" spans="1:17" ht="18" x14ac:dyDescent="0.25">
      <c r="A117" s="97" t="str">
        <f>VLOOKUP(E117,'LISTADO ATM'!$A$2:$C$901,3,0)</f>
        <v>DISTRITO NACIONAL</v>
      </c>
      <c r="B117" s="104" t="s">
        <v>2637</v>
      </c>
      <c r="C117" s="100">
        <v>44293.587094907409</v>
      </c>
      <c r="D117" s="97" t="s">
        <v>2468</v>
      </c>
      <c r="E117" s="173">
        <v>437</v>
      </c>
      <c r="F117" s="172" t="str">
        <f>VLOOKUP(E117,VIP!$A$2:$O12529,2,0)</f>
        <v>DRBR437</v>
      </c>
      <c r="G117" s="172" t="str">
        <f>VLOOKUP(E117,'LISTADO ATM'!$A$2:$B$900,2,0)</f>
        <v xml:space="preserve">ATM Autobanco Torre III </v>
      </c>
      <c r="H117" s="172" t="str">
        <f>VLOOKUP(E117,VIP!$A$2:$O17450,7,FALSE)</f>
        <v>Si</v>
      </c>
      <c r="I117" s="172" t="str">
        <f>VLOOKUP(E117,VIP!$A$2:$O9415,8,FALSE)</f>
        <v>Si</v>
      </c>
      <c r="J117" s="172" t="str">
        <f>VLOOKUP(E117,VIP!$A$2:$O9365,8,FALSE)</f>
        <v>Si</v>
      </c>
      <c r="K117" s="172" t="str">
        <f>VLOOKUP(E117,VIP!$A$2:$O12939,6,0)</f>
        <v>SI</v>
      </c>
      <c r="L117" s="98" t="s">
        <v>2459</v>
      </c>
      <c r="M117" s="96" t="s">
        <v>2465</v>
      </c>
      <c r="N117" s="96" t="s">
        <v>2472</v>
      </c>
      <c r="O117" s="174" t="s">
        <v>2473</v>
      </c>
      <c r="P117" s="95"/>
      <c r="Q117" s="99" t="s">
        <v>2459</v>
      </c>
    </row>
    <row r="118" spans="1:17" ht="18" x14ac:dyDescent="0.25">
      <c r="A118" s="97" t="str">
        <f>VLOOKUP(E118,'LISTADO ATM'!$A$2:$C$901,3,0)</f>
        <v>DISTRITO NACIONAL</v>
      </c>
      <c r="B118" s="104">
        <v>335845247</v>
      </c>
      <c r="C118" s="100">
        <v>44293.59097222222</v>
      </c>
      <c r="D118" s="97" t="s">
        <v>2493</v>
      </c>
      <c r="E118" s="165">
        <v>24</v>
      </c>
      <c r="F118" s="172" t="str">
        <f>VLOOKUP(E118,VIP!$A$2:$O12530,2,0)</f>
        <v>DRBR024</v>
      </c>
      <c r="G118" s="172" t="str">
        <f>VLOOKUP(E118,'LISTADO ATM'!$A$2:$B$900,2,0)</f>
        <v xml:space="preserve">ATM Oficina Eusebio Manzueta </v>
      </c>
      <c r="H118" s="172" t="str">
        <f>VLOOKUP(E118,VIP!$A$2:$O17451,7,FALSE)</f>
        <v>No</v>
      </c>
      <c r="I118" s="172" t="str">
        <f>VLOOKUP(E118,VIP!$A$2:$O9416,8,FALSE)</f>
        <v>No</v>
      </c>
      <c r="J118" s="172" t="str">
        <f>VLOOKUP(E118,VIP!$A$2:$O9366,8,FALSE)</f>
        <v>No</v>
      </c>
      <c r="K118" s="172" t="str">
        <f>VLOOKUP(E118,VIP!$A$2:$O12940,6,0)</f>
        <v>NO</v>
      </c>
      <c r="L118" s="98" t="s">
        <v>2428</v>
      </c>
      <c r="M118" s="96" t="s">
        <v>2465</v>
      </c>
      <c r="N118" s="96" t="s">
        <v>2472</v>
      </c>
      <c r="O118" s="174" t="s">
        <v>2494</v>
      </c>
      <c r="P118" s="95"/>
      <c r="Q118" s="99" t="s">
        <v>2428</v>
      </c>
    </row>
    <row r="119" spans="1:17" ht="18" x14ac:dyDescent="0.25">
      <c r="A119" s="97" t="str">
        <f>VLOOKUP(E119,'LISTADO ATM'!$A$2:$C$901,3,0)</f>
        <v>NORTE</v>
      </c>
      <c r="B119" s="196">
        <v>335845269</v>
      </c>
      <c r="C119" s="100">
        <v>44293.600694444445</v>
      </c>
      <c r="D119" s="97" t="s">
        <v>2493</v>
      </c>
      <c r="E119" s="173">
        <v>413</v>
      </c>
      <c r="F119" s="172" t="str">
        <f>VLOOKUP(E119,VIP!$A$2:$O12502,2,0)</f>
        <v>DRBR413</v>
      </c>
      <c r="G119" s="172" t="str">
        <f>VLOOKUP(E119,'LISTADO ATM'!$A$2:$B$900,2,0)</f>
        <v xml:space="preserve">ATM UNP Las Galeras Samaná </v>
      </c>
      <c r="H119" s="172" t="str">
        <f>VLOOKUP(E119,VIP!$A$2:$O17423,7,FALSE)</f>
        <v>Si</v>
      </c>
      <c r="I119" s="172" t="str">
        <f>VLOOKUP(E119,VIP!$A$2:$O9388,8,FALSE)</f>
        <v>Si</v>
      </c>
      <c r="J119" s="172" t="str">
        <f>VLOOKUP(E119,VIP!$A$2:$O9338,8,FALSE)</f>
        <v>Si</v>
      </c>
      <c r="K119" s="172" t="str">
        <f>VLOOKUP(E119,VIP!$A$2:$O12912,6,0)</f>
        <v>NO</v>
      </c>
      <c r="L119" s="98" t="s">
        <v>2459</v>
      </c>
      <c r="M119" s="96" t="s">
        <v>2465</v>
      </c>
      <c r="N119" s="96" t="s">
        <v>2472</v>
      </c>
      <c r="O119" s="174" t="s">
        <v>2494</v>
      </c>
      <c r="P119" s="95"/>
      <c r="Q119" s="99" t="s">
        <v>2459</v>
      </c>
    </row>
    <row r="120" spans="1:17" ht="18" x14ac:dyDescent="0.25">
      <c r="A120" s="97" t="str">
        <f>VLOOKUP(E120,'LISTADO ATM'!$A$2:$C$901,3,0)</f>
        <v>SUR</v>
      </c>
      <c r="B120" s="171">
        <v>335845302</v>
      </c>
      <c r="C120" s="100">
        <v>44293.612500000003</v>
      </c>
      <c r="D120" s="97" t="s">
        <v>2493</v>
      </c>
      <c r="E120" s="173">
        <v>342</v>
      </c>
      <c r="F120" s="172" t="str">
        <f>VLOOKUP(E120,VIP!$A$2:$O12512,2,0)</f>
        <v>DRBR342</v>
      </c>
      <c r="G120" s="172" t="str">
        <f>VLOOKUP(E120,'LISTADO ATM'!$A$2:$B$900,2,0)</f>
        <v>ATM Oficina Obras Públicas Azua</v>
      </c>
      <c r="H120" s="172" t="str">
        <f>VLOOKUP(E120,VIP!$A$2:$O17433,7,FALSE)</f>
        <v>Si</v>
      </c>
      <c r="I120" s="172" t="str">
        <f>VLOOKUP(E120,VIP!$A$2:$O9398,8,FALSE)</f>
        <v>Si</v>
      </c>
      <c r="J120" s="172" t="str">
        <f>VLOOKUP(E120,VIP!$A$2:$O9348,8,FALSE)</f>
        <v>Si</v>
      </c>
      <c r="K120" s="172" t="str">
        <f>VLOOKUP(E120,VIP!$A$2:$O12922,6,0)</f>
        <v>SI</v>
      </c>
      <c r="L120" s="98" t="s">
        <v>2505</v>
      </c>
      <c r="M120" s="96" t="s">
        <v>2465</v>
      </c>
      <c r="N120" s="96" t="s">
        <v>2472</v>
      </c>
      <c r="O120" s="174" t="s">
        <v>2494</v>
      </c>
      <c r="P120" s="95"/>
      <c r="Q120" s="99" t="s">
        <v>2505</v>
      </c>
    </row>
    <row r="121" spans="1:17" ht="18" x14ac:dyDescent="0.25">
      <c r="A121" s="97" t="str">
        <f>VLOOKUP(E121,'LISTADO ATM'!$A$2:$C$901,3,0)</f>
        <v>ESTE</v>
      </c>
      <c r="B121" s="167" t="s">
        <v>2641</v>
      </c>
      <c r="C121" s="164">
        <v>44293.651342592595</v>
      </c>
      <c r="D121" s="163" t="s">
        <v>2468</v>
      </c>
      <c r="E121" s="167">
        <v>385</v>
      </c>
      <c r="L121" s="163" t="s">
        <v>2615</v>
      </c>
      <c r="M121" s="96" t="s">
        <v>2465</v>
      </c>
      <c r="N121" s="163" t="s">
        <v>2472</v>
      </c>
    </row>
    <row r="122" spans="1:17" ht="18" x14ac:dyDescent="0.25">
      <c r="A122" s="97" t="str">
        <f>VLOOKUP(E122,'LISTADO ATM'!$A$2:$C$901,3,0)</f>
        <v>NORTE</v>
      </c>
      <c r="B122" s="167" t="s">
        <v>2642</v>
      </c>
      <c r="C122" s="164">
        <v>44293.642627314817</v>
      </c>
      <c r="D122" s="163" t="s">
        <v>2190</v>
      </c>
      <c r="E122" s="167">
        <v>747</v>
      </c>
      <c r="L122" s="163" t="s">
        <v>2228</v>
      </c>
      <c r="M122" s="96" t="s">
        <v>2465</v>
      </c>
      <c r="N122" s="163" t="s">
        <v>2472</v>
      </c>
    </row>
    <row r="123" spans="1:17" ht="18" x14ac:dyDescent="0.25">
      <c r="A123" s="97" t="str">
        <f>VLOOKUP(E123,'LISTADO ATM'!$A$2:$C$901,3,0)</f>
        <v>DISTRITO NACIONAL</v>
      </c>
      <c r="B123" s="167" t="s">
        <v>2643</v>
      </c>
      <c r="C123" s="164">
        <v>44293.632268518515</v>
      </c>
      <c r="D123" s="163" t="s">
        <v>2189</v>
      </c>
      <c r="E123" s="167">
        <v>87</v>
      </c>
      <c r="L123" s="163" t="s">
        <v>2228</v>
      </c>
      <c r="M123" s="96" t="s">
        <v>2465</v>
      </c>
      <c r="N123" s="163" t="s">
        <v>2514</v>
      </c>
    </row>
    <row r="124" spans="1:17" ht="18" x14ac:dyDescent="0.25">
      <c r="A124" s="97" t="str">
        <f>VLOOKUP(E124,'LISTADO ATM'!$A$2:$C$901,3,0)</f>
        <v>DISTRITO NACIONAL</v>
      </c>
      <c r="B124" s="167" t="s">
        <v>2644</v>
      </c>
      <c r="C124" s="164">
        <v>44293.628692129627</v>
      </c>
      <c r="D124" s="163" t="s">
        <v>2189</v>
      </c>
      <c r="E124" s="167">
        <v>391</v>
      </c>
      <c r="L124" s="163" t="s">
        <v>2228</v>
      </c>
      <c r="M124" s="96" t="s">
        <v>2465</v>
      </c>
      <c r="N124" s="163" t="s">
        <v>2514</v>
      </c>
    </row>
    <row r="125" spans="1:17" ht="18" x14ac:dyDescent="0.25">
      <c r="A125" s="97" t="str">
        <f>VLOOKUP(E125,'LISTADO ATM'!$A$2:$C$901,3,0)</f>
        <v>DISTRITO NACIONAL</v>
      </c>
      <c r="B125" s="167" t="s">
        <v>2645</v>
      </c>
      <c r="C125" s="164">
        <v>44293.622511574074</v>
      </c>
      <c r="D125" s="163" t="s">
        <v>2189</v>
      </c>
      <c r="E125" s="167">
        <v>485</v>
      </c>
      <c r="L125" s="163" t="s">
        <v>2228</v>
      </c>
      <c r="M125" s="96" t="s">
        <v>2465</v>
      </c>
      <c r="N125" s="163" t="s">
        <v>2514</v>
      </c>
    </row>
    <row r="126" spans="1:17" ht="18" x14ac:dyDescent="0.25">
      <c r="A126" s="97" t="str">
        <f>VLOOKUP(E126,'LISTADO ATM'!$A$2:$C$901,3,0)</f>
        <v>NORTE</v>
      </c>
      <c r="B126" s="167" t="s">
        <v>2646</v>
      </c>
      <c r="C126" s="164">
        <v>44293.610613425924</v>
      </c>
      <c r="D126" s="163" t="s">
        <v>2595</v>
      </c>
      <c r="E126" s="167">
        <v>654</v>
      </c>
      <c r="L126" s="163" t="s">
        <v>2505</v>
      </c>
      <c r="M126" s="96" t="s">
        <v>2465</v>
      </c>
      <c r="N126" s="163" t="s">
        <v>2472</v>
      </c>
    </row>
    <row r="127" spans="1:17" ht="18" x14ac:dyDescent="0.25">
      <c r="A127" s="97" t="str">
        <f>VLOOKUP(E127,'LISTADO ATM'!$A$2:$C$901,3,0)</f>
        <v>SUR</v>
      </c>
      <c r="B127" s="167" t="s">
        <v>2647</v>
      </c>
      <c r="C127" s="164">
        <v>44293.596238425926</v>
      </c>
      <c r="D127" s="163" t="s">
        <v>2189</v>
      </c>
      <c r="E127" s="167">
        <v>249</v>
      </c>
      <c r="L127" s="163" t="s">
        <v>2437</v>
      </c>
      <c r="M127" s="96" t="s">
        <v>2465</v>
      </c>
      <c r="N127" s="163" t="s">
        <v>2514</v>
      </c>
    </row>
  </sheetData>
  <autoFilter ref="A4:Q51">
    <sortState ref="A5:Q120">
      <sortCondition ref="C4:C5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19 B121:B1048576">
    <cfRule type="duplicateValues" dxfId="167" priority="134"/>
    <cfRule type="duplicateValues" dxfId="166" priority="135"/>
  </conditionalFormatting>
  <conditionalFormatting sqref="E26 E1:E24 E84:E1048576">
    <cfRule type="duplicateValues" dxfId="165" priority="123"/>
  </conditionalFormatting>
  <conditionalFormatting sqref="E25">
    <cfRule type="duplicateValues" dxfId="164" priority="110"/>
  </conditionalFormatting>
  <conditionalFormatting sqref="B25">
    <cfRule type="duplicateValues" dxfId="163" priority="108"/>
    <cfRule type="duplicateValues" dxfId="162" priority="109"/>
  </conditionalFormatting>
  <conditionalFormatting sqref="E26">
    <cfRule type="duplicateValues" dxfId="161" priority="105"/>
  </conditionalFormatting>
  <conditionalFormatting sqref="E1:E26 E84:E1048576">
    <cfRule type="duplicateValues" dxfId="160" priority="101"/>
  </conditionalFormatting>
  <conditionalFormatting sqref="E1:E47 E84:E1048576">
    <cfRule type="duplicateValues" dxfId="159" priority="87"/>
  </conditionalFormatting>
  <conditionalFormatting sqref="E48:E51">
    <cfRule type="duplicateValues" dxfId="158" priority="86"/>
  </conditionalFormatting>
  <conditionalFormatting sqref="B48:B51">
    <cfRule type="duplicateValues" dxfId="157" priority="84"/>
    <cfRule type="duplicateValues" dxfId="156" priority="85"/>
  </conditionalFormatting>
  <conditionalFormatting sqref="E48:E51">
    <cfRule type="duplicateValues" dxfId="155" priority="83"/>
  </conditionalFormatting>
  <conditionalFormatting sqref="E41:E47">
    <cfRule type="duplicateValues" dxfId="154" priority="119585"/>
  </conditionalFormatting>
  <conditionalFormatting sqref="B41:B47">
    <cfRule type="duplicateValues" dxfId="153" priority="119587"/>
    <cfRule type="duplicateValues" dxfId="152" priority="119588"/>
  </conditionalFormatting>
  <conditionalFormatting sqref="E27:E40">
    <cfRule type="duplicateValues" dxfId="151" priority="119596"/>
  </conditionalFormatting>
  <conditionalFormatting sqref="B27:B40">
    <cfRule type="duplicateValues" dxfId="150" priority="119597"/>
    <cfRule type="duplicateValues" dxfId="149" priority="119598"/>
  </conditionalFormatting>
  <conditionalFormatting sqref="B26">
    <cfRule type="duplicateValues" dxfId="148" priority="119607"/>
    <cfRule type="duplicateValues" dxfId="147" priority="119608"/>
  </conditionalFormatting>
  <conditionalFormatting sqref="B21:B24">
    <cfRule type="duplicateValues" dxfId="146" priority="119627"/>
    <cfRule type="duplicateValues" dxfId="145" priority="119628"/>
  </conditionalFormatting>
  <conditionalFormatting sqref="B20">
    <cfRule type="duplicateValues" dxfId="144" priority="119638"/>
    <cfRule type="duplicateValues" dxfId="143" priority="119639"/>
  </conditionalFormatting>
  <conditionalFormatting sqref="B72:B74">
    <cfRule type="duplicateValues" dxfId="142" priority="77"/>
    <cfRule type="duplicateValues" dxfId="141" priority="78"/>
  </conditionalFormatting>
  <conditionalFormatting sqref="E72:E74">
    <cfRule type="duplicateValues" dxfId="140" priority="76"/>
  </conditionalFormatting>
  <conditionalFormatting sqref="E72:E74">
    <cfRule type="duplicateValues" dxfId="139" priority="75"/>
  </conditionalFormatting>
  <conditionalFormatting sqref="B75:B83">
    <cfRule type="duplicateValues" dxfId="138" priority="73"/>
    <cfRule type="duplicateValues" dxfId="137" priority="74"/>
  </conditionalFormatting>
  <conditionalFormatting sqref="E75:E83">
    <cfRule type="duplicateValues" dxfId="136" priority="72"/>
  </conditionalFormatting>
  <conditionalFormatting sqref="E75:E83">
    <cfRule type="duplicateValues" dxfId="135" priority="71"/>
  </conditionalFormatting>
  <conditionalFormatting sqref="E1:E1048576">
    <cfRule type="duplicateValues" dxfId="70" priority="70"/>
    <cfRule type="duplicateValues" dxfId="71" priority="9"/>
  </conditionalFormatting>
  <conditionalFormatting sqref="E52:E71">
    <cfRule type="duplicateValues" dxfId="134" priority="119646"/>
  </conditionalFormatting>
  <conditionalFormatting sqref="B52:B71">
    <cfRule type="duplicateValues" dxfId="133" priority="119648"/>
    <cfRule type="duplicateValues" dxfId="132" priority="119649"/>
  </conditionalFormatting>
  <conditionalFormatting sqref="B84:B92">
    <cfRule type="duplicateValues" dxfId="131" priority="68"/>
    <cfRule type="duplicateValues" dxfId="130" priority="69"/>
  </conditionalFormatting>
  <conditionalFormatting sqref="E84:E93">
    <cfRule type="duplicateValues" dxfId="129" priority="67"/>
  </conditionalFormatting>
  <conditionalFormatting sqref="E84:E93">
    <cfRule type="duplicateValues" dxfId="128" priority="66"/>
  </conditionalFormatting>
  <conditionalFormatting sqref="B93:B96">
    <cfRule type="duplicateValues" dxfId="127" priority="64"/>
    <cfRule type="duplicateValues" dxfId="126" priority="65"/>
  </conditionalFormatting>
  <conditionalFormatting sqref="E93:E96">
    <cfRule type="duplicateValues" dxfId="125" priority="63"/>
  </conditionalFormatting>
  <conditionalFormatting sqref="E93:E96">
    <cfRule type="duplicateValues" dxfId="124" priority="62"/>
  </conditionalFormatting>
  <conditionalFormatting sqref="E97:E100">
    <cfRule type="duplicateValues" dxfId="123" priority="61"/>
  </conditionalFormatting>
  <conditionalFormatting sqref="E97:E100">
    <cfRule type="duplicateValues" dxfId="122" priority="60"/>
  </conditionalFormatting>
  <conditionalFormatting sqref="B97:B100">
    <cfRule type="duplicateValues" dxfId="121" priority="58"/>
    <cfRule type="duplicateValues" dxfId="120" priority="59"/>
  </conditionalFormatting>
  <conditionalFormatting sqref="B101:B104">
    <cfRule type="duplicateValues" dxfId="119" priority="56"/>
    <cfRule type="duplicateValues" dxfId="118" priority="57"/>
  </conditionalFormatting>
  <conditionalFormatting sqref="E101:E104">
    <cfRule type="duplicateValues" dxfId="117" priority="55"/>
  </conditionalFormatting>
  <conditionalFormatting sqref="E101:E104">
    <cfRule type="duplicateValues" dxfId="116" priority="54"/>
  </conditionalFormatting>
  <conditionalFormatting sqref="B105:B109">
    <cfRule type="duplicateValues" dxfId="115" priority="52"/>
    <cfRule type="duplicateValues" dxfId="114" priority="53"/>
  </conditionalFormatting>
  <conditionalFormatting sqref="E105">
    <cfRule type="duplicateValues" dxfId="113" priority="51"/>
  </conditionalFormatting>
  <conditionalFormatting sqref="E105">
    <cfRule type="duplicateValues" dxfId="112" priority="50"/>
  </conditionalFormatting>
  <conditionalFormatting sqref="E106:E109">
    <cfRule type="duplicateValues" dxfId="111" priority="49"/>
  </conditionalFormatting>
  <conditionalFormatting sqref="E106:E109">
    <cfRule type="duplicateValues" dxfId="110" priority="48"/>
  </conditionalFormatting>
  <conditionalFormatting sqref="B110">
    <cfRule type="duplicateValues" dxfId="109" priority="46"/>
    <cfRule type="duplicateValues" dxfId="108" priority="47"/>
  </conditionalFormatting>
  <conditionalFormatting sqref="E110">
    <cfRule type="duplicateValues" dxfId="107" priority="45"/>
  </conditionalFormatting>
  <conditionalFormatting sqref="E110">
    <cfRule type="duplicateValues" dxfId="106" priority="44"/>
  </conditionalFormatting>
  <conditionalFormatting sqref="B111:B113">
    <cfRule type="duplicateValues" dxfId="105" priority="42"/>
    <cfRule type="duplicateValues" dxfId="104" priority="43"/>
  </conditionalFormatting>
  <conditionalFormatting sqref="E111:E113">
    <cfRule type="duplicateValues" dxfId="103" priority="41"/>
  </conditionalFormatting>
  <conditionalFormatting sqref="E111:E113">
    <cfRule type="duplicateValues" dxfId="102" priority="40"/>
  </conditionalFormatting>
  <conditionalFormatting sqref="E114">
    <cfRule type="duplicateValues" dxfId="101" priority="39"/>
  </conditionalFormatting>
  <conditionalFormatting sqref="E114">
    <cfRule type="duplicateValues" dxfId="100" priority="38"/>
  </conditionalFormatting>
  <conditionalFormatting sqref="B114">
    <cfRule type="duplicateValues" dxfId="99" priority="36"/>
    <cfRule type="duplicateValues" dxfId="98" priority="37"/>
  </conditionalFormatting>
  <conditionalFormatting sqref="B115:B116">
    <cfRule type="duplicateValues" dxfId="97" priority="34"/>
    <cfRule type="duplicateValues" dxfId="96" priority="35"/>
  </conditionalFormatting>
  <conditionalFormatting sqref="B117">
    <cfRule type="duplicateValues" dxfId="95" priority="32"/>
    <cfRule type="duplicateValues" dxfId="94" priority="33"/>
  </conditionalFormatting>
  <conditionalFormatting sqref="E96:E97">
    <cfRule type="duplicateValues" dxfId="93" priority="31"/>
  </conditionalFormatting>
  <conditionalFormatting sqref="E96:E97">
    <cfRule type="duplicateValues" dxfId="92" priority="30"/>
  </conditionalFormatting>
  <conditionalFormatting sqref="E97">
    <cfRule type="duplicateValues" dxfId="91" priority="29"/>
  </conditionalFormatting>
  <conditionalFormatting sqref="E97">
    <cfRule type="duplicateValues" dxfId="90" priority="28"/>
  </conditionalFormatting>
  <conditionalFormatting sqref="E88">
    <cfRule type="duplicateValues" dxfId="89" priority="27"/>
  </conditionalFormatting>
  <conditionalFormatting sqref="E88">
    <cfRule type="duplicateValues" dxfId="88" priority="26"/>
  </conditionalFormatting>
  <conditionalFormatting sqref="E88">
    <cfRule type="duplicateValues" dxfId="87" priority="25"/>
  </conditionalFormatting>
  <conditionalFormatting sqref="E88">
    <cfRule type="duplicateValues" dxfId="86" priority="24"/>
  </conditionalFormatting>
  <conditionalFormatting sqref="E88">
    <cfRule type="duplicateValues" dxfId="85" priority="23"/>
  </conditionalFormatting>
  <conditionalFormatting sqref="E88">
    <cfRule type="duplicateValues" dxfId="84" priority="22"/>
  </conditionalFormatting>
  <conditionalFormatting sqref="E75:E78">
    <cfRule type="duplicateValues" dxfId="83" priority="21"/>
  </conditionalFormatting>
  <conditionalFormatting sqref="E75:E78">
    <cfRule type="duplicateValues" dxfId="82" priority="20"/>
  </conditionalFormatting>
  <conditionalFormatting sqref="E51:E64">
    <cfRule type="duplicateValues" dxfId="81" priority="19"/>
  </conditionalFormatting>
  <conditionalFormatting sqref="E51:E64">
    <cfRule type="duplicateValues" dxfId="80" priority="18"/>
  </conditionalFormatting>
  <conditionalFormatting sqref="E51:E64">
    <cfRule type="duplicateValues" dxfId="79" priority="17"/>
  </conditionalFormatting>
  <conditionalFormatting sqref="E51:E64">
    <cfRule type="duplicateValues" dxfId="78" priority="16"/>
  </conditionalFormatting>
  <conditionalFormatting sqref="E115:E117">
    <cfRule type="duplicateValues" dxfId="77" priority="15"/>
  </conditionalFormatting>
  <conditionalFormatting sqref="E115:E117">
    <cfRule type="duplicateValues" dxfId="76" priority="14"/>
  </conditionalFormatting>
  <conditionalFormatting sqref="B118">
    <cfRule type="duplicateValues" dxfId="75" priority="12"/>
    <cfRule type="duplicateValues" dxfId="74" priority="13"/>
  </conditionalFormatting>
  <conditionalFormatting sqref="E111:E115">
    <cfRule type="duplicateValues" dxfId="73" priority="11"/>
  </conditionalFormatting>
  <conditionalFormatting sqref="E111:E115">
    <cfRule type="duplicateValues" dxfId="72" priority="10"/>
  </conditionalFormatting>
  <conditionalFormatting sqref="B119">
    <cfRule type="duplicateValues" dxfId="69" priority="7"/>
  </conditionalFormatting>
  <conditionalFormatting sqref="B119">
    <cfRule type="duplicateValues" dxfId="68" priority="6"/>
  </conditionalFormatting>
  <conditionalFormatting sqref="B119">
    <cfRule type="duplicateValues" dxfId="67" priority="5"/>
  </conditionalFormatting>
  <conditionalFormatting sqref="B119">
    <cfRule type="duplicateValues" dxfId="66" priority="8"/>
  </conditionalFormatting>
  <conditionalFormatting sqref="B120">
    <cfRule type="duplicateValues" dxfId="65" priority="2"/>
  </conditionalFormatting>
  <conditionalFormatting sqref="B120">
    <cfRule type="duplicateValues" dxfId="64" priority="1"/>
  </conditionalFormatting>
  <conditionalFormatting sqref="B120">
    <cfRule type="duplicateValues" dxfId="63" priority="3"/>
    <cfRule type="duplicateValues" dxfId="62" priority="4"/>
  </conditionalFormatting>
  <hyperlinks>
    <hyperlink ref="B72" r:id="rId7" display="http://s460-helpdesk/CAisd/pdmweb.exe?OP=SEARCH+FACTORY=in+SKIPLIST=1+QBE.EQ.id=3552271"/>
    <hyperlink ref="B71" r:id="rId8" display="http://s460-helpdesk/CAisd/pdmweb.exe?OP=SEARCH+FACTORY=in+SKIPLIST=1+QBE.EQ.id=3552270"/>
    <hyperlink ref="B70" r:id="rId9" display="http://s460-helpdesk/CAisd/pdmweb.exe?OP=SEARCH+FACTORY=in+SKIPLIST=1+QBE.EQ.id=3552269"/>
    <hyperlink ref="B69" r:id="rId10" display="http://s460-helpdesk/CAisd/pdmweb.exe?OP=SEARCH+FACTORY=in+SKIPLIST=1+QBE.EQ.id=3552268"/>
    <hyperlink ref="B68" r:id="rId11" display="http://s460-helpdesk/CAisd/pdmweb.exe?OP=SEARCH+FACTORY=in+SKIPLIST=1+QBE.EQ.id=3552267"/>
    <hyperlink ref="B67" r:id="rId12" display="http://s460-helpdesk/CAisd/pdmweb.exe?OP=SEARCH+FACTORY=in+SKIPLIST=1+QBE.EQ.id=3552266"/>
    <hyperlink ref="B65" r:id="rId13" display="http://s460-helpdesk/CAisd/pdmweb.exe?OP=SEARCH+FACTORY=in+SKIPLIST=1+QBE.EQ.id=3552263"/>
    <hyperlink ref="B64" r:id="rId14" display="http://s460-helpdesk/CAisd/pdmweb.exe?OP=SEARCH+FACTORY=in+SKIPLIST=1+QBE.EQ.id=3552262"/>
    <hyperlink ref="B63" r:id="rId15" display="http://s460-helpdesk/CAisd/pdmweb.exe?OP=SEARCH+FACTORY=in+SKIPLIST=1+QBE.EQ.id=3552261"/>
    <hyperlink ref="B62" r:id="rId16" display="http://s460-helpdesk/CAisd/pdmweb.exe?OP=SEARCH+FACTORY=in+SKIPLIST=1+QBE.EQ.id=3552260"/>
    <hyperlink ref="B61" r:id="rId17" display="http://s460-helpdesk/CAisd/pdmweb.exe?OP=SEARCH+FACTORY=in+SKIPLIST=1+QBE.EQ.id=3552259"/>
    <hyperlink ref="B60" r:id="rId18" display="http://s460-helpdesk/CAisd/pdmweb.exe?OP=SEARCH+FACTORY=in+SKIPLIST=1+QBE.EQ.id=3552258"/>
    <hyperlink ref="B59" r:id="rId19" display="http://s460-helpdesk/CAisd/pdmweb.exe?OP=SEARCH+FACTORY=in+SKIPLIST=1+QBE.EQ.id=3552257"/>
    <hyperlink ref="B58" r:id="rId20" display="http://s460-helpdesk/CAisd/pdmweb.exe?OP=SEARCH+FACTORY=in+SKIPLIST=1+QBE.EQ.id=3552256"/>
    <hyperlink ref="B57" r:id="rId21" display="http://s460-helpdesk/CAisd/pdmweb.exe?OP=SEARCH+FACTORY=in+SKIPLIST=1+QBE.EQ.id=3552254"/>
    <hyperlink ref="B56" r:id="rId22" display="http://s460-helpdesk/CAisd/pdmweb.exe?OP=SEARCH+FACTORY=in+SKIPLIST=1+QBE.EQ.id=3552253"/>
    <hyperlink ref="B55" r:id="rId23" display="http://s460-helpdesk/CAisd/pdmweb.exe?OP=SEARCH+FACTORY=in+SKIPLIST=1+QBE.EQ.id=3552252"/>
    <hyperlink ref="B54" r:id="rId24" display="http://s460-helpdesk/CAisd/pdmweb.exe?OP=SEARCH+FACTORY=in+SKIPLIST=1+QBE.EQ.id=3552251"/>
    <hyperlink ref="B52" r:id="rId25" display="http://s460-helpdesk/CAisd/pdmweb.exe?OP=SEARCH+FACTORY=in+SKIPLIST=1+QBE.EQ.id=3552249"/>
  </hyperlinks>
  <pageMargins left="0.7" right="0.7" top="0.75" bottom="0.75" header="0.3" footer="0.3"/>
  <pageSetup scale="60" orientation="landscape"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zoomScaleNormal="100" workbookViewId="0">
      <selection activeCell="H14" sqref="H14"/>
    </sheetView>
  </sheetViews>
  <sheetFormatPr baseColWidth="10" defaultColWidth="23.42578125" defaultRowHeight="15" x14ac:dyDescent="0.25"/>
  <cols>
    <col min="1" max="1" width="27.42578125" style="167" customWidth="1"/>
    <col min="2" max="2" width="17.28515625" style="167" bestFit="1" customWidth="1"/>
    <col min="3" max="3" width="52.28515625" style="167" customWidth="1"/>
    <col min="4" max="4" width="42.7109375" style="167" customWidth="1"/>
    <col min="5" max="5" width="13.85546875" style="167" customWidth="1"/>
    <col min="6" max="16384" width="23.42578125" style="167"/>
  </cols>
  <sheetData>
    <row r="1" spans="1:5" ht="22.5" x14ac:dyDescent="0.25">
      <c r="A1" s="132" t="s">
        <v>2158</v>
      </c>
      <c r="B1" s="133"/>
      <c r="C1" s="133"/>
      <c r="D1" s="133"/>
      <c r="E1" s="134"/>
    </row>
    <row r="2" spans="1:5" ht="25.5" x14ac:dyDescent="0.25">
      <c r="A2" s="135" t="s">
        <v>2470</v>
      </c>
      <c r="B2" s="136"/>
      <c r="C2" s="136"/>
      <c r="D2" s="136"/>
      <c r="E2" s="137"/>
    </row>
    <row r="3" spans="1:5" ht="18" x14ac:dyDescent="0.25">
      <c r="B3" s="175"/>
      <c r="C3" s="175"/>
      <c r="D3" s="175"/>
      <c r="E3" s="187"/>
    </row>
    <row r="4" spans="1:5" ht="18.75" thickBot="1" x14ac:dyDescent="0.3">
      <c r="A4" s="184" t="s">
        <v>2423</v>
      </c>
      <c r="B4" s="186">
        <v>44292.708333333336</v>
      </c>
      <c r="C4" s="175"/>
      <c r="D4" s="175"/>
      <c r="E4" s="188"/>
    </row>
    <row r="5" spans="1:5" ht="18.75" thickBot="1" x14ac:dyDescent="0.3">
      <c r="A5" s="184" t="s">
        <v>2424</v>
      </c>
      <c r="B5" s="186">
        <v>44293.25</v>
      </c>
      <c r="C5" s="185"/>
      <c r="D5" s="175"/>
      <c r="E5" s="188"/>
    </row>
    <row r="6" spans="1:5" ht="18" x14ac:dyDescent="0.25">
      <c r="B6" s="175"/>
      <c r="C6" s="175"/>
      <c r="D6" s="175"/>
      <c r="E6" s="190"/>
    </row>
    <row r="7" spans="1:5" ht="18" x14ac:dyDescent="0.25">
      <c r="A7" s="138" t="s">
        <v>2425</v>
      </c>
      <c r="B7" s="139"/>
      <c r="C7" s="139"/>
      <c r="D7" s="139"/>
      <c r="E7" s="140"/>
    </row>
    <row r="8" spans="1:5" ht="18" x14ac:dyDescent="0.25">
      <c r="A8" s="176" t="s">
        <v>15</v>
      </c>
      <c r="B8" s="189" t="s">
        <v>2426</v>
      </c>
      <c r="C8" s="176" t="s">
        <v>46</v>
      </c>
      <c r="D8" s="189" t="s">
        <v>2429</v>
      </c>
      <c r="E8" s="189" t="s">
        <v>2427</v>
      </c>
    </row>
    <row r="9" spans="1:5" ht="18" x14ac:dyDescent="0.25">
      <c r="A9" s="173" t="str">
        <f>VLOOKUP(B9,'[1]LISTADO ATM'!$A$2:$C$821,3,0)</f>
        <v>ESTE</v>
      </c>
      <c r="B9" s="173">
        <v>912</v>
      </c>
      <c r="C9" s="200" t="str">
        <f>VLOOKUP(B9,'[1]LISTADO ATM'!$A$2:$B$821,2,0)</f>
        <v xml:space="preserve">ATM Oficina San Pedro II </v>
      </c>
      <c r="D9" s="168" t="s">
        <v>2515</v>
      </c>
      <c r="E9" s="196">
        <v>335842042</v>
      </c>
    </row>
    <row r="10" spans="1:5" ht="18" x14ac:dyDescent="0.25">
      <c r="A10" s="173" t="str">
        <f>VLOOKUP(B10,'[1]LISTADO ATM'!$A$2:$C$821,3,0)</f>
        <v>NORTE</v>
      </c>
      <c r="B10" s="173">
        <v>687</v>
      </c>
      <c r="C10" s="200" t="str">
        <f>VLOOKUP(B10,'[1]LISTADO ATM'!$A$2:$B$821,2,0)</f>
        <v>ATM Oficina Monterrico II</v>
      </c>
      <c r="D10" s="168" t="s">
        <v>2515</v>
      </c>
      <c r="E10" s="196">
        <v>335843881</v>
      </c>
    </row>
    <row r="11" spans="1:5" ht="18" x14ac:dyDescent="0.25">
      <c r="A11" s="173" t="str">
        <f>VLOOKUP(B11,'[1]LISTADO ATM'!$A$2:$C$821,3,0)</f>
        <v>NORTE</v>
      </c>
      <c r="B11" s="173">
        <v>950</v>
      </c>
      <c r="C11" s="200" t="str">
        <f>VLOOKUP(B11,'[1]LISTADO ATM'!$A$2:$B$821,2,0)</f>
        <v xml:space="preserve">ATM Oficina Monterrico </v>
      </c>
      <c r="D11" s="168" t="s">
        <v>2515</v>
      </c>
      <c r="E11" s="196" t="s">
        <v>2640</v>
      </c>
    </row>
    <row r="12" spans="1:5" ht="18" x14ac:dyDescent="0.25">
      <c r="A12" s="173" t="str">
        <f>VLOOKUP(B12,'[1]LISTADO ATM'!$A$2:$C$821,3,0)</f>
        <v>ESTE</v>
      </c>
      <c r="B12" s="173">
        <v>211</v>
      </c>
      <c r="C12" s="200" t="str">
        <f>VLOOKUP(B12,'[1]LISTADO ATM'!$A$2:$B$821,2,0)</f>
        <v xml:space="preserve">ATM Oficina La Romana I </v>
      </c>
      <c r="D12" s="168" t="s">
        <v>2515</v>
      </c>
      <c r="E12" s="196">
        <v>335844144</v>
      </c>
    </row>
    <row r="13" spans="1:5" ht="18" x14ac:dyDescent="0.25">
      <c r="A13" s="173" t="str">
        <f>VLOOKUP(B13,'[1]LISTADO ATM'!$A$2:$C$821,3,0)</f>
        <v>NORTE</v>
      </c>
      <c r="B13" s="173">
        <v>746</v>
      </c>
      <c r="C13" s="200" t="str">
        <f>VLOOKUP(B13,'[1]LISTADO ATM'!$A$2:$B$821,2,0)</f>
        <v xml:space="preserve">ATM Oficina Las Terrenas </v>
      </c>
      <c r="D13" s="168" t="s">
        <v>2515</v>
      </c>
      <c r="E13" s="196">
        <v>335844483</v>
      </c>
    </row>
    <row r="14" spans="1:5" ht="18" x14ac:dyDescent="0.25">
      <c r="A14" s="173" t="str">
        <f>VLOOKUP(B14,'[1]LISTADO ATM'!$A$2:$C$821,3,0)</f>
        <v>DISTRITO NACIONAL</v>
      </c>
      <c r="B14" s="173">
        <v>793</v>
      </c>
      <c r="C14" s="200" t="str">
        <f>VLOOKUP(B14,'[1]LISTADO ATM'!$A$2:$B$821,2,0)</f>
        <v xml:space="preserve">ATM Centro de Caja Agora Mall </v>
      </c>
      <c r="D14" s="168" t="s">
        <v>2515</v>
      </c>
      <c r="E14" s="196">
        <v>335844145</v>
      </c>
    </row>
    <row r="15" spans="1:5" ht="18" x14ac:dyDescent="0.25">
      <c r="A15" s="173" t="str">
        <f>VLOOKUP(B15,'[1]LISTADO ATM'!$A$2:$C$821,3,0)</f>
        <v>DISTRITO NACIONAL</v>
      </c>
      <c r="B15" s="173">
        <v>235</v>
      </c>
      <c r="C15" s="200" t="str">
        <f>VLOOKUP(B15,'[1]LISTADO ATM'!$A$2:$B$821,2,0)</f>
        <v xml:space="preserve">ATM Oficina Multicentro La Sirena San Isidro </v>
      </c>
      <c r="D15" s="168" t="s">
        <v>2515</v>
      </c>
      <c r="E15" s="196">
        <v>335844147</v>
      </c>
    </row>
    <row r="16" spans="1:5" ht="18" x14ac:dyDescent="0.25">
      <c r="A16" s="173" t="str">
        <f>VLOOKUP(B16,'[1]LISTADO ATM'!$A$2:$C$821,3,0)</f>
        <v>NORTE</v>
      </c>
      <c r="B16" s="173">
        <v>832</v>
      </c>
      <c r="C16" s="200" t="str">
        <f>VLOOKUP(B16,'[1]LISTADO ATM'!$A$2:$B$821,2,0)</f>
        <v xml:space="preserve">ATM Hospital Traumatológico La Vega </v>
      </c>
      <c r="D16" s="168" t="s">
        <v>2515</v>
      </c>
      <c r="E16" s="196">
        <v>335844387</v>
      </c>
    </row>
    <row r="17" spans="1:9" ht="18" x14ac:dyDescent="0.25">
      <c r="A17" s="173" t="str">
        <f>VLOOKUP(B17,'[1]LISTADO ATM'!$A$2:$C$821,3,0)</f>
        <v>NORTE</v>
      </c>
      <c r="B17" s="173">
        <v>129</v>
      </c>
      <c r="C17" s="200" t="str">
        <f>VLOOKUP(B17,'[1]LISTADO ATM'!$A$2:$B$821,2,0)</f>
        <v xml:space="preserve">ATM Multicentro La Sirena (Santiago) </v>
      </c>
      <c r="D17" s="168" t="s">
        <v>2515</v>
      </c>
      <c r="E17" s="196">
        <v>335844594</v>
      </c>
    </row>
    <row r="18" spans="1:9" ht="18" x14ac:dyDescent="0.25">
      <c r="A18" s="173" t="str">
        <f>VLOOKUP(B18,'[1]LISTADO ATM'!$A$2:$C$821,3,0)</f>
        <v>DISTRITO NACIONAL</v>
      </c>
      <c r="B18" s="173">
        <v>911</v>
      </c>
      <c r="C18" s="200" t="str">
        <f>VLOOKUP(B18,'[1]LISTADO ATM'!$A$2:$B$821,2,0)</f>
        <v xml:space="preserve">ATM Oficina Venezuela II </v>
      </c>
      <c r="D18" s="168" t="s">
        <v>2515</v>
      </c>
      <c r="E18" s="196">
        <v>335844148</v>
      </c>
    </row>
    <row r="19" spans="1:9" ht="18" x14ac:dyDescent="0.25">
      <c r="A19" s="173" t="str">
        <f>VLOOKUP(B19,'[1]LISTADO ATM'!$A$2:$C$821,3,0)</f>
        <v>DISTRITO NACIONAL</v>
      </c>
      <c r="B19" s="173">
        <v>487</v>
      </c>
      <c r="C19" s="200" t="str">
        <f>VLOOKUP(B19,'[1]LISTADO ATM'!$A$2:$B$821,2,0)</f>
        <v xml:space="preserve">ATM Olé Hainamosa </v>
      </c>
      <c r="D19" s="168" t="s">
        <v>2515</v>
      </c>
      <c r="E19" s="196">
        <v>335844149</v>
      </c>
    </row>
    <row r="20" spans="1:9" ht="18" x14ac:dyDescent="0.25">
      <c r="A20" s="173" t="str">
        <f>VLOOKUP(B20,'[1]LISTADO ATM'!$A$2:$C$821,3,0)</f>
        <v>NORTE</v>
      </c>
      <c r="B20" s="173">
        <v>882</v>
      </c>
      <c r="C20" s="200" t="str">
        <f>VLOOKUP(B20,'[1]LISTADO ATM'!$A$2:$B$821,2,0)</f>
        <v xml:space="preserve">ATM Oficina Moca II </v>
      </c>
      <c r="D20" s="168" t="s">
        <v>2515</v>
      </c>
      <c r="E20" s="196">
        <v>335844211</v>
      </c>
      <c r="I20" s="167" t="s">
        <v>2422</v>
      </c>
    </row>
    <row r="21" spans="1:9" ht="18" x14ac:dyDescent="0.25">
      <c r="A21" s="173" t="str">
        <f>VLOOKUP(B21,'[1]LISTADO ATM'!$A$2:$C$821,3,0)</f>
        <v>DISTRITO NACIONAL</v>
      </c>
      <c r="B21" s="173">
        <v>437</v>
      </c>
      <c r="C21" s="200" t="str">
        <f>VLOOKUP(B21,'[1]LISTADO ATM'!$A$2:$B$821,2,0)</f>
        <v xml:space="preserve">ATM Autobanco Torre III </v>
      </c>
      <c r="D21" s="168" t="s">
        <v>2515</v>
      </c>
      <c r="E21" s="196">
        <v>335843959</v>
      </c>
    </row>
    <row r="22" spans="1:9" ht="18" x14ac:dyDescent="0.25">
      <c r="A22" s="173" t="e">
        <f>VLOOKUP(B22,'[1]LISTADO ATM'!$A$2:$C$821,3,0)</f>
        <v>#N/A</v>
      </c>
      <c r="B22" s="173"/>
      <c r="C22" s="200" t="e">
        <f>VLOOKUP(B22,'[1]LISTADO ATM'!$A$2:$B$821,2,0)</f>
        <v>#N/A</v>
      </c>
      <c r="D22" s="168" t="s">
        <v>2515</v>
      </c>
      <c r="E22" s="196"/>
    </row>
    <row r="23" spans="1:9" ht="18" x14ac:dyDescent="0.25">
      <c r="A23" s="173" t="e">
        <f>VLOOKUP(B23,'[1]LISTADO ATM'!$A$2:$C$821,3,0)</f>
        <v>#N/A</v>
      </c>
      <c r="B23" s="173"/>
      <c r="C23" s="200" t="e">
        <f>VLOOKUP(B23,'[1]LISTADO ATM'!$A$2:$B$821,2,0)</f>
        <v>#N/A</v>
      </c>
      <c r="D23" s="168" t="s">
        <v>2515</v>
      </c>
      <c r="E23" s="196"/>
    </row>
    <row r="24" spans="1:9" ht="18.75" thickBot="1" x14ac:dyDescent="0.3">
      <c r="A24" s="178" t="s">
        <v>2496</v>
      </c>
      <c r="B24" s="182">
        <f>COUNT(B9:B23)</f>
        <v>13</v>
      </c>
      <c r="C24" s="126"/>
      <c r="D24" s="127"/>
      <c r="E24" s="128"/>
    </row>
    <row r="25" spans="1:9" x14ac:dyDescent="0.25">
      <c r="B25" s="180"/>
      <c r="E25" s="180"/>
    </row>
    <row r="26" spans="1:9" ht="18" x14ac:dyDescent="0.25">
      <c r="A26" s="138" t="s">
        <v>2497</v>
      </c>
      <c r="B26" s="139"/>
      <c r="C26" s="139"/>
      <c r="D26" s="139"/>
      <c r="E26" s="140"/>
    </row>
    <row r="27" spans="1:9" ht="18" x14ac:dyDescent="0.25">
      <c r="A27" s="176" t="s">
        <v>15</v>
      </c>
      <c r="B27" s="189" t="s">
        <v>2426</v>
      </c>
      <c r="C27" s="176" t="s">
        <v>46</v>
      </c>
      <c r="D27" s="189" t="s">
        <v>2429</v>
      </c>
      <c r="E27" s="189" t="s">
        <v>2427</v>
      </c>
    </row>
    <row r="28" spans="1:9" ht="18" x14ac:dyDescent="0.25">
      <c r="A28" s="173" t="str">
        <f>VLOOKUP(B28,'[1]LISTADO ATM'!$A$2:$C$821,3,0)</f>
        <v>NORTE</v>
      </c>
      <c r="B28" s="173">
        <v>857</v>
      </c>
      <c r="C28" s="200" t="str">
        <f>VLOOKUP(B28,'[1]LISTADO ATM'!$A$2:$B$821,2,0)</f>
        <v xml:space="preserve">ATM Oficina Los Alamos </v>
      </c>
      <c r="D28" s="168" t="s">
        <v>2506</v>
      </c>
      <c r="E28" s="196">
        <v>335843515</v>
      </c>
    </row>
    <row r="29" spans="1:9" ht="18" x14ac:dyDescent="0.25">
      <c r="A29" s="173" t="str">
        <f>VLOOKUP(B29,'[1]LISTADO ATM'!$A$2:$C$821,3,0)</f>
        <v>DISTRITO NACIONAL</v>
      </c>
      <c r="B29" s="173">
        <v>231</v>
      </c>
      <c r="C29" s="200" t="str">
        <f>VLOOKUP(B29,'[1]LISTADO ATM'!$A$2:$B$821,2,0)</f>
        <v xml:space="preserve">ATM Oficina Zona Oriental </v>
      </c>
      <c r="D29" s="168" t="s">
        <v>2506</v>
      </c>
      <c r="E29" s="196">
        <v>335844150</v>
      </c>
    </row>
    <row r="30" spans="1:9" ht="18" x14ac:dyDescent="0.25">
      <c r="A30" s="173" t="str">
        <f>VLOOKUP(B30,'[1]LISTADO ATM'!$A$2:$C$821,3,0)</f>
        <v>ESTE</v>
      </c>
      <c r="B30" s="173">
        <v>219</v>
      </c>
      <c r="C30" s="200" t="str">
        <f>VLOOKUP(B30,'[1]LISTADO ATM'!$A$2:$B$821,2,0)</f>
        <v xml:space="preserve">ATM Oficina La Altagracia (Higuey) </v>
      </c>
      <c r="D30" s="168" t="s">
        <v>2506</v>
      </c>
      <c r="E30" s="171">
        <v>335844335</v>
      </c>
    </row>
    <row r="31" spans="1:9" ht="18" x14ac:dyDescent="0.25">
      <c r="A31" s="173" t="str">
        <f>VLOOKUP(B31,'[1]LISTADO ATM'!$A$2:$C$821,3,0)</f>
        <v>NORTE</v>
      </c>
      <c r="B31" s="173">
        <v>290</v>
      </c>
      <c r="C31" s="200" t="str">
        <f>VLOOKUP(B31,'[1]LISTADO ATM'!$A$2:$B$821,2,0)</f>
        <v xml:space="preserve">ATM Oficina San Francisco de Macorís </v>
      </c>
      <c r="D31" s="168" t="s">
        <v>2506</v>
      </c>
      <c r="E31" s="196">
        <v>335844543</v>
      </c>
    </row>
    <row r="32" spans="1:9" ht="18" x14ac:dyDescent="0.25">
      <c r="A32" s="173" t="str">
        <f>VLOOKUP(B32,'[1]LISTADO ATM'!$A$2:$C$821,3,0)</f>
        <v>DISTRITO NACIONAL</v>
      </c>
      <c r="B32" s="173">
        <v>640</v>
      </c>
      <c r="C32" s="200" t="str">
        <f>VLOOKUP(B32,'[1]LISTADO ATM'!$A$2:$B$821,2,0)</f>
        <v xml:space="preserve">ATM Ministerio Obras Públicas </v>
      </c>
      <c r="D32" s="168" t="s">
        <v>2506</v>
      </c>
      <c r="E32" s="196">
        <v>335845016</v>
      </c>
    </row>
    <row r="33" spans="1:5" ht="18" x14ac:dyDescent="0.25">
      <c r="A33" s="173" t="str">
        <f>VLOOKUP(B33,'[1]LISTADO ATM'!$A$2:$C$821,3,0)</f>
        <v>SUR</v>
      </c>
      <c r="B33" s="173">
        <v>5</v>
      </c>
      <c r="C33" s="200" t="str">
        <f>VLOOKUP(B33,'[1]LISTADO ATM'!$A$2:$B$821,2,0)</f>
        <v>ATM Oficina Autoservicio Villa Ofelia (San Juan)</v>
      </c>
      <c r="D33" s="168" t="s">
        <v>2506</v>
      </c>
      <c r="E33" s="171">
        <v>335844130</v>
      </c>
    </row>
    <row r="34" spans="1:5" ht="18" x14ac:dyDescent="0.25">
      <c r="A34" s="173" t="str">
        <f>VLOOKUP(B34,'[1]LISTADO ATM'!$A$2:$C$821,3,0)</f>
        <v>ESTE</v>
      </c>
      <c r="B34" s="173">
        <v>429</v>
      </c>
      <c r="C34" s="200" t="str">
        <f>VLOOKUP(B34,'[1]LISTADO ATM'!$A$2:$B$821,2,0)</f>
        <v xml:space="preserve">ATM Oficina Jumbo La Romana </v>
      </c>
      <c r="D34" s="168" t="s">
        <v>2506</v>
      </c>
      <c r="E34" s="196">
        <v>335844152</v>
      </c>
    </row>
    <row r="35" spans="1:5" ht="18" x14ac:dyDescent="0.25">
      <c r="A35" s="173" t="e">
        <f>VLOOKUP(B35,'[1]LISTADO ATM'!$A$2:$C$821,3,0)</f>
        <v>#N/A</v>
      </c>
      <c r="B35" s="173"/>
      <c r="C35" s="200" t="e">
        <f>VLOOKUP(B35,'[1]LISTADO ATM'!$A$2:$B$821,2,0)</f>
        <v>#N/A</v>
      </c>
      <c r="D35" s="168" t="s">
        <v>2506</v>
      </c>
      <c r="E35" s="196"/>
    </row>
    <row r="36" spans="1:5" ht="18" x14ac:dyDescent="0.25">
      <c r="A36" s="173" t="e">
        <f>VLOOKUP(B36,'[1]LISTADO ATM'!$A$2:$C$821,3,0)</f>
        <v>#N/A</v>
      </c>
      <c r="B36" s="173"/>
      <c r="C36" s="200" t="e">
        <f>VLOOKUP(B36,'[1]LISTADO ATM'!$A$2:$B$821,2,0)</f>
        <v>#N/A</v>
      </c>
      <c r="D36" s="168" t="s">
        <v>2506</v>
      </c>
      <c r="E36" s="196"/>
    </row>
    <row r="37" spans="1:5" ht="18.75" thickBot="1" x14ac:dyDescent="0.3">
      <c r="A37" s="178" t="s">
        <v>2496</v>
      </c>
      <c r="B37" s="182">
        <f>COUNT(B28:B36)</f>
        <v>7</v>
      </c>
      <c r="C37" s="126"/>
      <c r="D37" s="127"/>
      <c r="E37" s="128"/>
    </row>
    <row r="38" spans="1:5" ht="15.75" thickBot="1" x14ac:dyDescent="0.3">
      <c r="B38" s="180"/>
      <c r="E38" s="180"/>
    </row>
    <row r="39" spans="1:5" ht="18.75" thickBot="1" x14ac:dyDescent="0.3">
      <c r="A39" s="129" t="s">
        <v>2498</v>
      </c>
      <c r="B39" s="130"/>
      <c r="C39" s="130"/>
      <c r="D39" s="130"/>
      <c r="E39" s="131"/>
    </row>
    <row r="40" spans="1:5" ht="18" x14ac:dyDescent="0.25">
      <c r="A40" s="176" t="s">
        <v>15</v>
      </c>
      <c r="B40" s="189" t="s">
        <v>2426</v>
      </c>
      <c r="C40" s="177" t="s">
        <v>46</v>
      </c>
      <c r="D40" s="177" t="s">
        <v>2429</v>
      </c>
      <c r="E40" s="189" t="s">
        <v>2427</v>
      </c>
    </row>
    <row r="41" spans="1:5" ht="18" x14ac:dyDescent="0.25">
      <c r="A41" s="170" t="str">
        <f>VLOOKUP(B41,'[1]LISTADO ATM'!$A$2:$C$821,3,0)</f>
        <v>DISTRITO NACIONAL</v>
      </c>
      <c r="B41" s="173">
        <v>377</v>
      </c>
      <c r="C41" s="173" t="str">
        <f>VLOOKUP(B41,'[1]LISTADO ATM'!$A$2:$B$821,2,0)</f>
        <v>ATM Estación del Metro Eduardo Brito</v>
      </c>
      <c r="D41" s="192" t="s">
        <v>2451</v>
      </c>
      <c r="E41" s="195">
        <v>335840700</v>
      </c>
    </row>
    <row r="42" spans="1:5" ht="18" x14ac:dyDescent="0.25">
      <c r="A42" s="170" t="str">
        <f>VLOOKUP(B42,'[1]LISTADO ATM'!$A$2:$C$821,3,0)</f>
        <v>DISTRITO NACIONAL</v>
      </c>
      <c r="B42" s="173">
        <v>525</v>
      </c>
      <c r="C42" s="173" t="str">
        <f>VLOOKUP(B42,'[1]LISTADO ATM'!$A$2:$B$821,2,0)</f>
        <v>ATM S/M Bravo Las Americas</v>
      </c>
      <c r="D42" s="192" t="s">
        <v>2451</v>
      </c>
      <c r="E42" s="196">
        <v>335842546</v>
      </c>
    </row>
    <row r="43" spans="1:5" ht="18" x14ac:dyDescent="0.25">
      <c r="A43" s="173" t="str">
        <f>VLOOKUP(B43,'[1]LISTADO ATM'!$A$2:$C$821,3,0)</f>
        <v>DISTRITO NACIONAL</v>
      </c>
      <c r="B43" s="173">
        <v>563</v>
      </c>
      <c r="C43" s="200" t="str">
        <f>VLOOKUP(B43,'[1]LISTADO ATM'!$A$2:$B$821,2,0)</f>
        <v xml:space="preserve">ATM Base Aérea San Isidro </v>
      </c>
      <c r="D43" s="192" t="s">
        <v>2451</v>
      </c>
      <c r="E43" s="202">
        <v>335843973</v>
      </c>
    </row>
    <row r="44" spans="1:5" ht="18" x14ac:dyDescent="0.25">
      <c r="A44" s="173" t="str">
        <f>VLOOKUP(B44,'[1]LISTADO ATM'!$A$2:$C$821,3,0)</f>
        <v>NORTE</v>
      </c>
      <c r="B44" s="173">
        <v>809</v>
      </c>
      <c r="C44" s="200" t="str">
        <f>VLOOKUP(B44,'[1]LISTADO ATM'!$A$2:$B$821,2,0)</f>
        <v>ATM Yoma (Cotuí)</v>
      </c>
      <c r="D44" s="192" t="s">
        <v>2451</v>
      </c>
      <c r="E44" s="202">
        <v>335844032</v>
      </c>
    </row>
    <row r="45" spans="1:5" ht="18" x14ac:dyDescent="0.25">
      <c r="A45" s="173" t="str">
        <f>VLOOKUP(B45,'[1]LISTADO ATM'!$A$2:$C$821,3,0)</f>
        <v>NORTE</v>
      </c>
      <c r="B45" s="173">
        <v>358</v>
      </c>
      <c r="C45" s="200" t="str">
        <f>VLOOKUP(B45,'[1]LISTADO ATM'!$A$2:$B$821,2,0)</f>
        <v>ATM Ayuntamiento Cevico</v>
      </c>
      <c r="D45" s="192" t="s">
        <v>2451</v>
      </c>
      <c r="E45" s="196">
        <v>335844957</v>
      </c>
    </row>
    <row r="46" spans="1:5" ht="18" x14ac:dyDescent="0.25">
      <c r="A46" s="173" t="str">
        <f>VLOOKUP(B46,'[1]LISTADO ATM'!$A$2:$C$821,3,0)</f>
        <v>DISTRITO NACIONAL</v>
      </c>
      <c r="B46" s="173">
        <v>24</v>
      </c>
      <c r="C46" s="200" t="str">
        <f>VLOOKUP(B46,'[1]LISTADO ATM'!$A$2:$B$821,2,0)</f>
        <v xml:space="preserve">ATM Oficina Eusebio Manzueta </v>
      </c>
      <c r="D46" s="192" t="s">
        <v>2451</v>
      </c>
      <c r="E46" s="196">
        <v>335845247</v>
      </c>
    </row>
    <row r="47" spans="1:5" ht="18" x14ac:dyDescent="0.25">
      <c r="A47" s="173" t="e">
        <f>VLOOKUP(B47,'[1]LISTADO ATM'!$A$2:$C$821,3,0)</f>
        <v>#N/A</v>
      </c>
      <c r="B47" s="173"/>
      <c r="C47" s="200" t="e">
        <f>VLOOKUP(B47,'[1]LISTADO ATM'!$A$2:$B$821,2,0)</f>
        <v>#N/A</v>
      </c>
      <c r="D47" s="192" t="s">
        <v>2451</v>
      </c>
      <c r="E47" s="196"/>
    </row>
    <row r="48" spans="1:5" ht="18" x14ac:dyDescent="0.25">
      <c r="A48" s="173" t="e">
        <f>VLOOKUP(B48,'[1]LISTADO ATM'!$A$2:$C$821,3,0)</f>
        <v>#N/A</v>
      </c>
      <c r="B48" s="173"/>
      <c r="C48" s="200" t="e">
        <f>VLOOKUP(B48,'[1]LISTADO ATM'!$A$2:$B$821,2,0)</f>
        <v>#N/A</v>
      </c>
      <c r="D48" s="192" t="s">
        <v>2451</v>
      </c>
      <c r="E48" s="196"/>
    </row>
    <row r="49" spans="1:5" ht="18" x14ac:dyDescent="0.25">
      <c r="A49" s="173" t="e">
        <f>VLOOKUP(B49,'[1]LISTADO ATM'!$A$2:$C$821,3,0)</f>
        <v>#N/A</v>
      </c>
      <c r="B49" s="173"/>
      <c r="C49" s="200" t="e">
        <f>VLOOKUP(B49,'[1]LISTADO ATM'!$A$2:$B$821,2,0)</f>
        <v>#N/A</v>
      </c>
      <c r="D49" s="192" t="s">
        <v>2451</v>
      </c>
      <c r="E49" s="196"/>
    </row>
    <row r="50" spans="1:5" ht="18" x14ac:dyDescent="0.25">
      <c r="A50" s="173" t="e">
        <f>VLOOKUP(B50,'[1]LISTADO ATM'!$A$2:$C$821,3,0)</f>
        <v>#N/A</v>
      </c>
      <c r="B50" s="173"/>
      <c r="C50" s="200" t="e">
        <f>VLOOKUP(B50,'[1]LISTADO ATM'!$A$2:$B$821,2,0)</f>
        <v>#N/A</v>
      </c>
      <c r="D50" s="192" t="s">
        <v>2451</v>
      </c>
      <c r="E50" s="196"/>
    </row>
    <row r="51" spans="1:5" ht="18.75" thickBot="1" x14ac:dyDescent="0.3">
      <c r="A51" s="181" t="s">
        <v>2496</v>
      </c>
      <c r="B51" s="182">
        <f>COUNT(B41:B50)</f>
        <v>6</v>
      </c>
      <c r="C51" s="191"/>
      <c r="D51" s="191"/>
      <c r="E51" s="191"/>
    </row>
    <row r="52" spans="1:5" ht="15.75" thickBot="1" x14ac:dyDescent="0.3">
      <c r="B52" s="180"/>
      <c r="E52" s="180"/>
    </row>
    <row r="53" spans="1:5" ht="18.75" thickBot="1" x14ac:dyDescent="0.3">
      <c r="A53" s="129" t="s">
        <v>2499</v>
      </c>
      <c r="B53" s="130"/>
      <c r="C53" s="130"/>
      <c r="D53" s="130"/>
      <c r="E53" s="131"/>
    </row>
    <row r="54" spans="1:5" ht="18" x14ac:dyDescent="0.25">
      <c r="A54" s="176" t="s">
        <v>15</v>
      </c>
      <c r="B54" s="189" t="s">
        <v>2426</v>
      </c>
      <c r="C54" s="177" t="s">
        <v>46</v>
      </c>
      <c r="D54" s="177" t="s">
        <v>2429</v>
      </c>
      <c r="E54" s="189" t="s">
        <v>2427</v>
      </c>
    </row>
    <row r="55" spans="1:5" ht="18" x14ac:dyDescent="0.25">
      <c r="A55" s="170" t="str">
        <f>VLOOKUP(B55,'[1]LISTADO ATM'!$A$2:$C$821,3,0)</f>
        <v>SUR</v>
      </c>
      <c r="B55" s="173">
        <v>871</v>
      </c>
      <c r="C55" s="173" t="str">
        <f>VLOOKUP(B55,'[1]LISTADO ATM'!$A$2:$B$821,2,0)</f>
        <v>ATM Plaza Cultural San Juan</v>
      </c>
      <c r="D55" s="173" t="s">
        <v>2489</v>
      </c>
      <c r="E55" s="196">
        <v>335844411</v>
      </c>
    </row>
    <row r="56" spans="1:5" ht="18" x14ac:dyDescent="0.25">
      <c r="A56" s="170" t="str">
        <f>VLOOKUP(B56,'[1]LISTADO ATM'!$A$2:$C$821,3,0)</f>
        <v>DISTRITO NACIONAL</v>
      </c>
      <c r="B56" s="173">
        <v>240</v>
      </c>
      <c r="C56" s="173" t="str">
        <f>VLOOKUP(B56,'[1]LISTADO ATM'!$A$2:$B$821,2,0)</f>
        <v xml:space="preserve">ATM Oficina Carrefour I </v>
      </c>
      <c r="D56" s="173" t="s">
        <v>2489</v>
      </c>
      <c r="E56" s="196">
        <v>335844702</v>
      </c>
    </row>
    <row r="57" spans="1:5" ht="18" x14ac:dyDescent="0.25">
      <c r="A57" s="170" t="str">
        <f>VLOOKUP(B57,'[1]LISTADO ATM'!$A$2:$C$821,3,0)</f>
        <v>NORTE</v>
      </c>
      <c r="B57" s="173">
        <v>518</v>
      </c>
      <c r="C57" s="173" t="str">
        <f>VLOOKUP(B57,'[1]LISTADO ATM'!$A$2:$B$821,2,0)</f>
        <v xml:space="preserve">ATM Autobanco Los Alamos </v>
      </c>
      <c r="D57" s="173" t="s">
        <v>2489</v>
      </c>
      <c r="E57" s="196">
        <v>335844837</v>
      </c>
    </row>
    <row r="58" spans="1:5" ht="18" x14ac:dyDescent="0.25">
      <c r="A58" s="170" t="str">
        <f>VLOOKUP(B58,'[1]LISTADO ATM'!$A$2:$C$821,3,0)</f>
        <v>DISTRITO NACIONAL</v>
      </c>
      <c r="B58" s="173">
        <v>438</v>
      </c>
      <c r="C58" s="173" t="str">
        <f>VLOOKUP(B58,'[1]LISTADO ATM'!$A$2:$B$821,2,0)</f>
        <v xml:space="preserve">ATM Autobanco Torre IV </v>
      </c>
      <c r="D58" s="173" t="s">
        <v>2489</v>
      </c>
      <c r="E58" s="196">
        <v>335844924</v>
      </c>
    </row>
    <row r="59" spans="1:5" ht="18" x14ac:dyDescent="0.25">
      <c r="A59" s="170" t="str">
        <f>VLOOKUP(B59,'[1]LISTADO ATM'!$A$2:$C$821,3,0)</f>
        <v>DISTRITO NACIONAL</v>
      </c>
      <c r="B59" s="173">
        <v>437</v>
      </c>
      <c r="C59" s="173" t="str">
        <f>VLOOKUP(B59,'[1]LISTADO ATM'!$A$2:$B$821,2,0)</f>
        <v xml:space="preserve">ATM Autobanco Torre III </v>
      </c>
      <c r="D59" s="173" t="s">
        <v>2489</v>
      </c>
      <c r="E59" s="196">
        <v>335845243</v>
      </c>
    </row>
    <row r="60" spans="1:5" ht="18" x14ac:dyDescent="0.25">
      <c r="A60" s="170" t="str">
        <f>VLOOKUP(B60,'[1]LISTADO ATM'!$A$2:$C$821,3,0)</f>
        <v>NORTE</v>
      </c>
      <c r="B60" s="173">
        <v>413</v>
      </c>
      <c r="C60" s="173" t="str">
        <f>VLOOKUP(B60,'[1]LISTADO ATM'!$A$2:$B$821,2,0)</f>
        <v xml:space="preserve">ATM UNP Las Galeras Samaná </v>
      </c>
      <c r="D60" s="173" t="s">
        <v>2489</v>
      </c>
      <c r="E60" s="196">
        <v>335845269</v>
      </c>
    </row>
    <row r="61" spans="1:5" ht="18" x14ac:dyDescent="0.25">
      <c r="A61" s="170" t="str">
        <f>VLOOKUP(B61,'[1]LISTADO ATM'!$A$2:$C$821,3,0)</f>
        <v>DISTRITO NACIONAL</v>
      </c>
      <c r="B61" s="173">
        <v>488</v>
      </c>
      <c r="C61" s="173" t="str">
        <f>VLOOKUP(B61,'[1]LISTADO ATM'!$A$2:$B$821,2,0)</f>
        <v xml:space="preserve">ATM Aeropuerto El Higuero </v>
      </c>
      <c r="D61" s="173" t="s">
        <v>2489</v>
      </c>
      <c r="E61" s="196">
        <v>335845161</v>
      </c>
    </row>
    <row r="62" spans="1:5" ht="18" x14ac:dyDescent="0.25">
      <c r="A62" s="170" t="e">
        <f>VLOOKUP(B62,'[1]LISTADO ATM'!$A$2:$C$821,3,0)</f>
        <v>#N/A</v>
      </c>
      <c r="B62" s="173"/>
      <c r="C62" s="173" t="e">
        <f>VLOOKUP(B62,'[1]LISTADO ATM'!$A$2:$B$821,2,0)</f>
        <v>#N/A</v>
      </c>
      <c r="D62" s="173" t="s">
        <v>2489</v>
      </c>
      <c r="E62" s="196"/>
    </row>
    <row r="63" spans="1:5" ht="18" x14ac:dyDescent="0.25">
      <c r="A63" s="170" t="e">
        <f>VLOOKUP(B63,'[1]LISTADO ATM'!$A$2:$C$821,3,0)</f>
        <v>#N/A</v>
      </c>
      <c r="B63" s="173"/>
      <c r="C63" s="173" t="e">
        <f>VLOOKUP(B63,'[1]LISTADO ATM'!$A$2:$B$821,2,0)</f>
        <v>#N/A</v>
      </c>
      <c r="D63" s="173" t="s">
        <v>2489</v>
      </c>
      <c r="E63" s="196"/>
    </row>
    <row r="64" spans="1:5" ht="18.75" thickBot="1" x14ac:dyDescent="0.3">
      <c r="A64" s="178" t="s">
        <v>2496</v>
      </c>
      <c r="B64" s="182">
        <f>COUNT(B55:B63)</f>
        <v>7</v>
      </c>
      <c r="C64" s="191"/>
      <c r="D64" s="198"/>
      <c r="E64" s="199"/>
    </row>
    <row r="65" spans="1:5" ht="15.75" thickBot="1" x14ac:dyDescent="0.3">
      <c r="B65" s="180"/>
      <c r="E65" s="180"/>
    </row>
    <row r="66" spans="1:5" ht="18" x14ac:dyDescent="0.25">
      <c r="A66" s="141" t="s">
        <v>2500</v>
      </c>
      <c r="B66" s="142"/>
      <c r="C66" s="142"/>
      <c r="D66" s="142"/>
      <c r="E66" s="143"/>
    </row>
    <row r="67" spans="1:5" ht="18" x14ac:dyDescent="0.25">
      <c r="A67" s="183" t="s">
        <v>15</v>
      </c>
      <c r="B67" s="189" t="s">
        <v>2426</v>
      </c>
      <c r="C67" s="179" t="s">
        <v>46</v>
      </c>
      <c r="D67" s="194" t="s">
        <v>2429</v>
      </c>
      <c r="E67" s="189" t="s">
        <v>2427</v>
      </c>
    </row>
    <row r="68" spans="1:5" ht="18" x14ac:dyDescent="0.25">
      <c r="A68" s="170" t="str">
        <f>VLOOKUP(B68,'[1]LISTADO ATM'!$A$2:$C$821,3,0)</f>
        <v>NORTE</v>
      </c>
      <c r="B68" s="173">
        <v>304</v>
      </c>
      <c r="C68" s="173" t="str">
        <f>VLOOKUP(B68,'[1]LISTADO ATM'!$A$2:$B$821,2,0)</f>
        <v xml:space="preserve">ATM Multicentro La Sirena Estrella Sadhala </v>
      </c>
      <c r="D68" s="162" t="s">
        <v>2511</v>
      </c>
      <c r="E68" s="196">
        <v>335844151</v>
      </c>
    </row>
    <row r="69" spans="1:5" ht="18" x14ac:dyDescent="0.25">
      <c r="A69" s="170" t="str">
        <f>VLOOKUP(B69,'[1]LISTADO ATM'!$A$2:$C$821,3,0)</f>
        <v>ESTE</v>
      </c>
      <c r="B69" s="173">
        <v>608</v>
      </c>
      <c r="C69" s="173" t="str">
        <f>VLOOKUP(B69,'[1]LISTADO ATM'!$A$2:$B$821,2,0)</f>
        <v xml:space="preserve">ATM Oficina Jumbo (San Pedro) </v>
      </c>
      <c r="D69" s="162" t="s">
        <v>2511</v>
      </c>
      <c r="E69" s="196">
        <v>335844153</v>
      </c>
    </row>
    <row r="70" spans="1:5" ht="18" x14ac:dyDescent="0.25">
      <c r="A70" s="170" t="str">
        <f>VLOOKUP(B70,'[1]LISTADO ATM'!$A$2:$C$821,3,0)</f>
        <v>SUR</v>
      </c>
      <c r="B70" s="173">
        <v>101</v>
      </c>
      <c r="C70" s="173" t="str">
        <f>VLOOKUP(B70,'[1]LISTADO ATM'!$A$2:$B$821,2,0)</f>
        <v xml:space="preserve">ATM Oficina San Juan de la Maguana I </v>
      </c>
      <c r="D70" s="162" t="s">
        <v>2511</v>
      </c>
      <c r="E70" s="171">
        <v>335844581</v>
      </c>
    </row>
    <row r="71" spans="1:5" ht="18" x14ac:dyDescent="0.25">
      <c r="A71" s="170" t="str">
        <f>VLOOKUP(B71,'[1]LISTADO ATM'!$A$2:$C$821,3,0)</f>
        <v>DISTRITO NACIONAL</v>
      </c>
      <c r="B71" s="173">
        <v>701</v>
      </c>
      <c r="C71" s="173" t="str">
        <f>VLOOKUP(B71,'[1]LISTADO ATM'!$A$2:$B$821,2,0)</f>
        <v>ATM Autoservicio Los Alcarrizos</v>
      </c>
      <c r="D71" s="162" t="s">
        <v>2511</v>
      </c>
      <c r="E71" s="171">
        <v>335844590</v>
      </c>
    </row>
    <row r="72" spans="1:5" ht="18" x14ac:dyDescent="0.25">
      <c r="A72" s="170" t="str">
        <f>VLOOKUP(B72,'[1]LISTADO ATM'!$A$2:$C$821,3,0)</f>
        <v>ESTE</v>
      </c>
      <c r="B72" s="173">
        <v>330</v>
      </c>
      <c r="C72" s="173" t="str">
        <f>VLOOKUP(B72,'[1]LISTADO ATM'!$A$2:$B$821,2,0)</f>
        <v xml:space="preserve">ATM Oficina Boulevard (Higuey) </v>
      </c>
      <c r="D72" s="162" t="s">
        <v>2511</v>
      </c>
      <c r="E72" s="171">
        <v>335842846</v>
      </c>
    </row>
    <row r="73" spans="1:5" ht="18" x14ac:dyDescent="0.25">
      <c r="A73" s="170" t="str">
        <f>VLOOKUP(B73,'[1]LISTADO ATM'!$A$2:$C$821,3,0)</f>
        <v>DISTRITO NACIONAL</v>
      </c>
      <c r="B73" s="173">
        <v>900</v>
      </c>
      <c r="C73" s="173" t="str">
        <f>VLOOKUP(B73,'[1]LISTADO ATM'!$A$2:$B$821,2,0)</f>
        <v xml:space="preserve">ATM UNP Merca Santo Domingo </v>
      </c>
      <c r="D73" s="162" t="s">
        <v>2511</v>
      </c>
      <c r="E73" s="171">
        <v>335844688</v>
      </c>
    </row>
    <row r="74" spans="1:5" ht="18" x14ac:dyDescent="0.25">
      <c r="A74" s="170" t="str">
        <f>VLOOKUP(B74,'[1]LISTADO ATM'!$A$2:$C$821,3,0)</f>
        <v>NORTE</v>
      </c>
      <c r="B74" s="173">
        <v>654</v>
      </c>
      <c r="C74" s="173" t="str">
        <f>VLOOKUP(B74,'[1]LISTADO ATM'!$A$2:$B$821,2,0)</f>
        <v>ATM Autoservicio S/M Jumbo Puerto Plata</v>
      </c>
      <c r="D74" s="162" t="s">
        <v>2511</v>
      </c>
      <c r="E74" s="171">
        <v>335845294</v>
      </c>
    </row>
    <row r="75" spans="1:5" ht="18" x14ac:dyDescent="0.25">
      <c r="A75" s="170" t="str">
        <f>VLOOKUP(B75,'[1]LISTADO ATM'!$A$2:$C$821,3,0)</f>
        <v>SUR</v>
      </c>
      <c r="B75" s="173">
        <v>342</v>
      </c>
      <c r="C75" s="173" t="str">
        <f>VLOOKUP(B75,'[1]LISTADO ATM'!$A$2:$B$821,2,0)</f>
        <v>ATM Oficina Obras Públicas Azua</v>
      </c>
      <c r="D75" s="162" t="s">
        <v>2511</v>
      </c>
      <c r="E75" s="171">
        <v>335845302</v>
      </c>
    </row>
    <row r="76" spans="1:5" ht="18" x14ac:dyDescent="0.25">
      <c r="A76" s="170" t="e">
        <f>VLOOKUP(B76,'[1]LISTADO ATM'!$A$2:$C$821,3,0)</f>
        <v>#N/A</v>
      </c>
      <c r="B76" s="173"/>
      <c r="C76" s="173" t="e">
        <f>VLOOKUP(B76,'[1]LISTADO ATM'!$A$2:$B$821,2,0)</f>
        <v>#N/A</v>
      </c>
      <c r="D76" s="166"/>
      <c r="E76" s="171"/>
    </row>
    <row r="77" spans="1:5" ht="18.75" thickBot="1" x14ac:dyDescent="0.3">
      <c r="A77" s="178" t="s">
        <v>2496</v>
      </c>
      <c r="B77" s="182">
        <f>COUNT(B68:B76)</f>
        <v>8</v>
      </c>
      <c r="C77" s="197"/>
      <c r="D77" s="193"/>
      <c r="E77" s="193"/>
    </row>
    <row r="78" spans="1:5" ht="15.75" thickBot="1" x14ac:dyDescent="0.3">
      <c r="B78" s="180"/>
      <c r="E78" s="180"/>
    </row>
    <row r="79" spans="1:5" ht="18.75" thickBot="1" x14ac:dyDescent="0.3">
      <c r="A79" s="144" t="s">
        <v>2501</v>
      </c>
      <c r="B79" s="145"/>
      <c r="D79" s="180"/>
      <c r="E79" s="180"/>
    </row>
    <row r="80" spans="1:5" ht="18.75" thickBot="1" x14ac:dyDescent="0.3">
      <c r="A80" s="146">
        <f>+B51+B64+B77</f>
        <v>21</v>
      </c>
      <c r="B80" s="147"/>
    </row>
    <row r="81" spans="1:5" ht="15.75" thickBot="1" x14ac:dyDescent="0.3">
      <c r="B81" s="180"/>
      <c r="E81" s="180"/>
    </row>
    <row r="82" spans="1:5" ht="18.75" thickBot="1" x14ac:dyDescent="0.3">
      <c r="A82" s="129" t="s">
        <v>2502</v>
      </c>
      <c r="B82" s="130"/>
      <c r="C82" s="130"/>
      <c r="D82" s="130"/>
      <c r="E82" s="131"/>
    </row>
    <row r="83" spans="1:5" ht="18" x14ac:dyDescent="0.25">
      <c r="A83" s="183" t="s">
        <v>15</v>
      </c>
      <c r="B83" s="189" t="s">
        <v>2426</v>
      </c>
      <c r="C83" s="179" t="s">
        <v>46</v>
      </c>
      <c r="D83" s="148" t="s">
        <v>2429</v>
      </c>
      <c r="E83" s="149"/>
    </row>
    <row r="84" spans="1:5" ht="18" x14ac:dyDescent="0.25">
      <c r="A84" s="173" t="str">
        <f>VLOOKUP(B84,'[1]LISTADO ATM'!$A$2:$C$821,3,0)</f>
        <v>ESTE</v>
      </c>
      <c r="B84" s="173">
        <v>630</v>
      </c>
      <c r="C84" s="173" t="str">
        <f>VLOOKUP(B84,'[1]LISTADO ATM'!$A$2:$B$821,2,0)</f>
        <v xml:space="preserve">ATM Oficina Plaza Zaglul (SPM) </v>
      </c>
      <c r="D84" s="150" t="s">
        <v>2504</v>
      </c>
      <c r="E84" s="151"/>
    </row>
    <row r="85" spans="1:5" ht="18" x14ac:dyDescent="0.25">
      <c r="A85" s="173" t="str">
        <f>VLOOKUP(B85,'[1]LISTADO ATM'!$A$2:$C$821,3,0)</f>
        <v>NORTE</v>
      </c>
      <c r="B85" s="173">
        <v>732</v>
      </c>
      <c r="C85" s="173" t="str">
        <f>VLOOKUP(B85,'[1]LISTADO ATM'!$A$2:$B$821,2,0)</f>
        <v xml:space="preserve">ATM Molino del Valle (Santiago) </v>
      </c>
      <c r="D85" s="150" t="s">
        <v>2504</v>
      </c>
      <c r="E85" s="151"/>
    </row>
    <row r="86" spans="1:5" ht="18" x14ac:dyDescent="0.25">
      <c r="A86" s="173" t="str">
        <f>VLOOKUP(B86,'[1]LISTADO ATM'!$A$2:$C$821,3,0)</f>
        <v>NORTE</v>
      </c>
      <c r="B86" s="173">
        <v>299</v>
      </c>
      <c r="C86" s="173" t="str">
        <f>VLOOKUP(B86,'[1]LISTADO ATM'!$A$2:$B$821,2,0)</f>
        <v xml:space="preserve">ATM S/M Aprezio Cotui </v>
      </c>
      <c r="D86" s="150" t="s">
        <v>2504</v>
      </c>
      <c r="E86" s="151"/>
    </row>
    <row r="87" spans="1:5" ht="18" x14ac:dyDescent="0.25">
      <c r="A87" s="173" t="str">
        <f>VLOOKUP(B87,'[1]LISTADO ATM'!$A$2:$C$821,3,0)</f>
        <v>NORTE</v>
      </c>
      <c r="B87" s="173">
        <v>337</v>
      </c>
      <c r="C87" s="173" t="str">
        <f>VLOOKUP(B87,'[1]LISTADO ATM'!$A$2:$B$821,2,0)</f>
        <v>ATM S/M Cooperativa Moca</v>
      </c>
      <c r="D87" s="150" t="s">
        <v>2507</v>
      </c>
      <c r="E87" s="151"/>
    </row>
    <row r="88" spans="1:5" ht="18" x14ac:dyDescent="0.25">
      <c r="A88" s="173" t="str">
        <f>VLOOKUP(B88,'[1]LISTADO ATM'!$A$2:$C$821,3,0)</f>
        <v>DISTRITO NACIONAL</v>
      </c>
      <c r="B88" s="173">
        <v>547</v>
      </c>
      <c r="C88" s="173" t="str">
        <f>VLOOKUP(B88,'[1]LISTADO ATM'!$A$2:$B$821,2,0)</f>
        <v xml:space="preserve">ATM Plaza Lama Herrera </v>
      </c>
      <c r="D88" s="150" t="s">
        <v>2507</v>
      </c>
      <c r="E88" s="151"/>
    </row>
    <row r="89" spans="1:5" ht="18" x14ac:dyDescent="0.25">
      <c r="A89" s="173" t="str">
        <f>VLOOKUP(B89,'[1]LISTADO ATM'!$A$2:$C$821,3,0)</f>
        <v>SUR</v>
      </c>
      <c r="B89" s="173">
        <v>249</v>
      </c>
      <c r="C89" s="173" t="str">
        <f>VLOOKUP(B89,'[1]LISTADO ATM'!$A$2:$B$821,2,0)</f>
        <v xml:space="preserve">ATM Banco Agrícola Neiba </v>
      </c>
      <c r="D89" s="150" t="s">
        <v>2504</v>
      </c>
      <c r="E89" s="151"/>
    </row>
    <row r="90" spans="1:5" ht="18" x14ac:dyDescent="0.25">
      <c r="A90" s="173" t="str">
        <f>VLOOKUP(B90,'[1]LISTADO ATM'!$A$2:$C$821,3,0)</f>
        <v>DISTRITO NACIONAL</v>
      </c>
      <c r="B90" s="173">
        <v>232</v>
      </c>
      <c r="C90" s="173" t="str">
        <f>VLOOKUP(B90,'[1]LISTADO ATM'!$A$2:$B$821,2,0)</f>
        <v xml:space="preserve">ATM S/M Nacional Charles de Gaulle </v>
      </c>
      <c r="D90" s="150" t="s">
        <v>2507</v>
      </c>
      <c r="E90" s="151"/>
    </row>
    <row r="91" spans="1:5" ht="18" x14ac:dyDescent="0.25">
      <c r="A91" s="173" t="str">
        <f>VLOOKUP(B91,'[1]LISTADO ATM'!$A$2:$C$821,3,0)</f>
        <v>DISTRITO NACIONAL</v>
      </c>
      <c r="B91" s="173">
        <v>710</v>
      </c>
      <c r="C91" s="173" t="str">
        <f>VLOOKUP(B91,'[1]LISTADO ATM'!$A$2:$B$821,2,0)</f>
        <v xml:space="preserve">ATM S/M Soberano </v>
      </c>
      <c r="D91" s="150" t="s">
        <v>2507</v>
      </c>
      <c r="E91" s="151"/>
    </row>
    <row r="92" spans="1:5" ht="18" x14ac:dyDescent="0.25">
      <c r="A92" s="173" t="str">
        <f>VLOOKUP(B92,'[1]LISTADO ATM'!$A$2:$C$821,3,0)</f>
        <v>DISTRITO NACIONAL</v>
      </c>
      <c r="B92" s="173">
        <v>485</v>
      </c>
      <c r="C92" s="173" t="str">
        <f>VLOOKUP(B92,'[1]LISTADO ATM'!$A$2:$B$821,2,0)</f>
        <v xml:space="preserve">ATM CEDIMAT </v>
      </c>
      <c r="D92" s="150" t="s">
        <v>2507</v>
      </c>
      <c r="E92" s="151"/>
    </row>
    <row r="93" spans="1:5" ht="18" x14ac:dyDescent="0.25">
      <c r="A93" s="173" t="str">
        <f>VLOOKUP(B93,'[1]LISTADO ATM'!$A$2:$C$821,3,0)</f>
        <v>NORTE</v>
      </c>
      <c r="B93" s="173">
        <v>283</v>
      </c>
      <c r="C93" s="173" t="str">
        <f>VLOOKUP(B93,'[1]LISTADO ATM'!$A$2:$B$821,2,0)</f>
        <v xml:space="preserve">ATM Oficina Nibaje </v>
      </c>
      <c r="D93" s="150" t="s">
        <v>2504</v>
      </c>
      <c r="E93" s="151"/>
    </row>
    <row r="94" spans="1:5" ht="18" x14ac:dyDescent="0.25">
      <c r="A94" s="173" t="str">
        <f>VLOOKUP(B94,'[1]LISTADO ATM'!$A$2:$C$821,3,0)</f>
        <v>DISTRITO NACIONAL</v>
      </c>
      <c r="B94" s="173">
        <v>583</v>
      </c>
      <c r="C94" s="173" t="str">
        <f>VLOOKUP(B94,'[1]LISTADO ATM'!$A$2:$B$821,2,0)</f>
        <v xml:space="preserve">ATM Ministerio Fuerzas Armadas I </v>
      </c>
      <c r="D94" s="150" t="s">
        <v>2507</v>
      </c>
      <c r="E94" s="151"/>
    </row>
    <row r="95" spans="1:5" ht="18" x14ac:dyDescent="0.25">
      <c r="A95" s="173" t="str">
        <f>VLOOKUP(B95,'[1]LISTADO ATM'!$A$2:$C$821,3,0)</f>
        <v>DISTRITO NACIONAL</v>
      </c>
      <c r="B95" s="173">
        <v>408</v>
      </c>
      <c r="C95" s="173" t="str">
        <f>VLOOKUP(B95,'[1]LISTADO ATM'!$A$2:$B$821,2,0)</f>
        <v xml:space="preserve">ATM Autobanco Las Palmas de Herrera </v>
      </c>
      <c r="D95" s="150" t="s">
        <v>2504</v>
      </c>
      <c r="E95" s="151"/>
    </row>
    <row r="96" spans="1:5" ht="18" x14ac:dyDescent="0.25">
      <c r="A96" s="173" t="str">
        <f>VLOOKUP(B96,'[1]LISTADO ATM'!$A$2:$C$821,3,0)</f>
        <v>NORTE</v>
      </c>
      <c r="B96" s="173">
        <v>304</v>
      </c>
      <c r="C96" s="173" t="str">
        <f>VLOOKUP(B96,'[1]LISTADO ATM'!$A$2:$B$821,2,0)</f>
        <v xml:space="preserve">ATM Multicentro La Sirena Estrella Sadhala </v>
      </c>
      <c r="D96" s="150" t="s">
        <v>2504</v>
      </c>
      <c r="E96" s="151"/>
    </row>
    <row r="97" spans="1:5" ht="18" x14ac:dyDescent="0.25">
      <c r="A97" s="173" t="str">
        <f>VLOOKUP(B97,'[1]LISTADO ATM'!$A$2:$C$821,3,0)</f>
        <v>DISTRITO NACIONAL</v>
      </c>
      <c r="B97" s="173">
        <v>655</v>
      </c>
      <c r="C97" s="173" t="str">
        <f>VLOOKUP(B97,'[1]LISTADO ATM'!$A$2:$B$821,2,0)</f>
        <v>ATM Farmacia Sandra</v>
      </c>
      <c r="D97" s="150" t="s">
        <v>2507</v>
      </c>
      <c r="E97" s="151"/>
    </row>
    <row r="98" spans="1:5" ht="18" x14ac:dyDescent="0.25">
      <c r="A98" s="173" t="str">
        <f>VLOOKUP(B98,'[1]LISTADO ATM'!$A$2:$C$821,3,0)</f>
        <v>SUR</v>
      </c>
      <c r="B98" s="173">
        <v>766</v>
      </c>
      <c r="C98" s="173" t="str">
        <f>VLOOKUP(B98,'[1]LISTADO ATM'!$A$2:$B$821,2,0)</f>
        <v xml:space="preserve">ATM Oficina Azua II </v>
      </c>
      <c r="D98" s="150" t="s">
        <v>2507</v>
      </c>
      <c r="E98" s="151"/>
    </row>
    <row r="99" spans="1:5" ht="18" x14ac:dyDescent="0.25">
      <c r="A99" s="173" t="e">
        <f>VLOOKUP(B99,'[1]LISTADO ATM'!$A$2:$C$821,3,0)</f>
        <v>#N/A</v>
      </c>
      <c r="B99" s="173"/>
      <c r="C99" s="173" t="e">
        <f>VLOOKUP(B99,'[1]LISTADO ATM'!$A$2:$B$821,2,0)</f>
        <v>#N/A</v>
      </c>
      <c r="D99" s="150"/>
      <c r="E99" s="151"/>
    </row>
    <row r="100" spans="1:5" ht="18" x14ac:dyDescent="0.25">
      <c r="A100" s="173" t="e">
        <f>VLOOKUP(B100,'[1]LISTADO ATM'!$A$2:$C$821,3,0)</f>
        <v>#N/A</v>
      </c>
      <c r="B100" s="173"/>
      <c r="C100" s="173" t="e">
        <f>VLOOKUP(B100,'[1]LISTADO ATM'!$A$2:$B$821,2,0)</f>
        <v>#N/A</v>
      </c>
      <c r="D100" s="150"/>
      <c r="E100" s="151"/>
    </row>
    <row r="101" spans="1:5" ht="18" x14ac:dyDescent="0.25">
      <c r="A101" s="173" t="e">
        <f>VLOOKUP(B101,'[1]LISTADO ATM'!$A$2:$C$821,3,0)</f>
        <v>#N/A</v>
      </c>
      <c r="B101" s="173"/>
      <c r="C101" s="173" t="e">
        <f>VLOOKUP(B101,'[1]LISTADO ATM'!$A$2:$B$821,2,0)</f>
        <v>#N/A</v>
      </c>
      <c r="D101" s="150"/>
      <c r="E101" s="151"/>
    </row>
    <row r="102" spans="1:5" ht="18" x14ac:dyDescent="0.25">
      <c r="A102" s="173" t="e">
        <f>VLOOKUP(B102,'[1]LISTADO ATM'!$A$2:$C$821,3,0)</f>
        <v>#N/A</v>
      </c>
      <c r="B102" s="173"/>
      <c r="C102" s="173" t="e">
        <f>VLOOKUP(B102,'[1]LISTADO ATM'!$A$2:$B$821,2,0)</f>
        <v>#N/A</v>
      </c>
      <c r="D102" s="150"/>
      <c r="E102" s="151"/>
    </row>
    <row r="103" spans="1:5" ht="18" x14ac:dyDescent="0.25">
      <c r="A103" s="173" t="e">
        <f>VLOOKUP(B103,'[1]LISTADO ATM'!$A$2:$C$821,3,0)</f>
        <v>#N/A</v>
      </c>
      <c r="B103" s="173"/>
      <c r="C103" s="173" t="e">
        <f>VLOOKUP(B103,'[1]LISTADO ATM'!$A$2:$B$821,2,0)</f>
        <v>#N/A</v>
      </c>
      <c r="D103" s="150"/>
      <c r="E103" s="151"/>
    </row>
    <row r="104" spans="1:5" ht="18.75" thickBot="1" x14ac:dyDescent="0.3">
      <c r="A104" s="178" t="s">
        <v>2496</v>
      </c>
      <c r="B104" s="182">
        <f>COUNT(B84:B103)</f>
        <v>15</v>
      </c>
      <c r="C104" s="197"/>
      <c r="D104" s="126"/>
      <c r="E104" s="128"/>
    </row>
  </sheetData>
  <mergeCells count="34">
    <mergeCell ref="D93:E93"/>
    <mergeCell ref="D94:E94"/>
    <mergeCell ref="D95:E95"/>
    <mergeCell ref="D96:E96"/>
    <mergeCell ref="D97:E97"/>
    <mergeCell ref="D88:E88"/>
    <mergeCell ref="D89:E89"/>
    <mergeCell ref="D90:E90"/>
    <mergeCell ref="D91:E91"/>
    <mergeCell ref="D92:E92"/>
    <mergeCell ref="D83:E83"/>
    <mergeCell ref="D84:E84"/>
    <mergeCell ref="D85:E85"/>
    <mergeCell ref="D86:E86"/>
    <mergeCell ref="D87:E87"/>
    <mergeCell ref="D98:E98"/>
    <mergeCell ref="D99:E99"/>
    <mergeCell ref="D100:E100"/>
    <mergeCell ref="D101:E101"/>
    <mergeCell ref="D102:E102"/>
    <mergeCell ref="D103:E103"/>
    <mergeCell ref="D104:E104"/>
    <mergeCell ref="A82:E82"/>
    <mergeCell ref="A1:E1"/>
    <mergeCell ref="A2:E2"/>
    <mergeCell ref="A7:E7"/>
    <mergeCell ref="C24:E24"/>
    <mergeCell ref="A26:E26"/>
    <mergeCell ref="C37:E37"/>
    <mergeCell ref="A39:E39"/>
    <mergeCell ref="A53:E53"/>
    <mergeCell ref="A66:E66"/>
    <mergeCell ref="A79:B79"/>
    <mergeCell ref="A80:B80"/>
  </mergeCells>
  <phoneticPr fontId="46" type="noConversion"/>
  <conditionalFormatting sqref="E105:E1048576 E51:E53 E77:E83 E64:E66 E1:E7 E41 E9 E12:E26 E28:E39">
    <cfRule type="duplicateValues" dxfId="61" priority="50"/>
  </conditionalFormatting>
  <conditionalFormatting sqref="E84">
    <cfRule type="duplicateValues" dxfId="60" priority="49"/>
  </conditionalFormatting>
  <conditionalFormatting sqref="E84">
    <cfRule type="duplicateValues" dxfId="59" priority="48"/>
  </conditionalFormatting>
  <conditionalFormatting sqref="E9 E12:E23">
    <cfRule type="duplicateValues" dxfId="58" priority="47"/>
  </conditionalFormatting>
  <conditionalFormatting sqref="E28:E36">
    <cfRule type="duplicateValues" dxfId="57" priority="46"/>
  </conditionalFormatting>
  <conditionalFormatting sqref="E28:E36">
    <cfRule type="duplicateValues" dxfId="56" priority="45"/>
  </conditionalFormatting>
  <conditionalFormatting sqref="E42">
    <cfRule type="duplicateValues" dxfId="55" priority="51"/>
  </conditionalFormatting>
  <conditionalFormatting sqref="E87">
    <cfRule type="duplicateValues" dxfId="54" priority="44"/>
  </conditionalFormatting>
  <conditionalFormatting sqref="E87">
    <cfRule type="duplicateValues" dxfId="53" priority="43"/>
  </conditionalFormatting>
  <conditionalFormatting sqref="E43">
    <cfRule type="duplicateValues" dxfId="52" priority="42"/>
  </conditionalFormatting>
  <conditionalFormatting sqref="E43">
    <cfRule type="duplicateValues" dxfId="51" priority="41"/>
  </conditionalFormatting>
  <conditionalFormatting sqref="B43">
    <cfRule type="duplicateValues" dxfId="50" priority="40"/>
  </conditionalFormatting>
  <conditionalFormatting sqref="E104:E1048576 E51:E53 E1:E7 E41:E42 E68:E69 E77:E83 E9 E28:E39 E12:E26 E55:E60 E62:E66">
    <cfRule type="duplicateValues" dxfId="49" priority="52"/>
  </conditionalFormatting>
  <conditionalFormatting sqref="B104:B1048576 B51:B53 B41:B42 B1:B7 B78:B82 B9:B26 B38:B39 B55:B66">
    <cfRule type="duplicateValues" dxfId="48" priority="53"/>
  </conditionalFormatting>
  <conditionalFormatting sqref="B78:B1048576 B1:B26 B38:B66">
    <cfRule type="duplicateValues" dxfId="47" priority="39"/>
  </conditionalFormatting>
  <conditionalFormatting sqref="E88">
    <cfRule type="duplicateValues" dxfId="46" priority="38"/>
  </conditionalFormatting>
  <conditionalFormatting sqref="E89">
    <cfRule type="duplicateValues" dxfId="45" priority="37"/>
  </conditionalFormatting>
  <conditionalFormatting sqref="E90">
    <cfRule type="duplicateValues" dxfId="44" priority="36"/>
  </conditionalFormatting>
  <conditionalFormatting sqref="E91">
    <cfRule type="duplicateValues" dxfId="43" priority="35"/>
  </conditionalFormatting>
  <conditionalFormatting sqref="E99:E103">
    <cfRule type="duplicateValues" dxfId="42" priority="54"/>
  </conditionalFormatting>
  <conditionalFormatting sqref="E11">
    <cfRule type="duplicateValues" dxfId="41" priority="32"/>
  </conditionalFormatting>
  <conditionalFormatting sqref="E10">
    <cfRule type="duplicateValues" dxfId="40" priority="33"/>
  </conditionalFormatting>
  <conditionalFormatting sqref="E10">
    <cfRule type="duplicateValues" dxfId="39" priority="34"/>
  </conditionalFormatting>
  <conditionalFormatting sqref="E99:E1048576 E74:E91 E1:E72">
    <cfRule type="duplicateValues" dxfId="38" priority="31"/>
  </conditionalFormatting>
  <conditionalFormatting sqref="E12">
    <cfRule type="duplicateValues" dxfId="37" priority="30"/>
  </conditionalFormatting>
  <conditionalFormatting sqref="E13">
    <cfRule type="duplicateValues" dxfId="36" priority="29"/>
  </conditionalFormatting>
  <conditionalFormatting sqref="E92">
    <cfRule type="duplicateValues" dxfId="35" priority="28"/>
  </conditionalFormatting>
  <conditionalFormatting sqref="E92">
    <cfRule type="duplicateValues" dxfId="34" priority="27"/>
  </conditionalFormatting>
  <conditionalFormatting sqref="B78:B1048576 B1:B26 B38:B66">
    <cfRule type="duplicateValues" dxfId="33" priority="23"/>
    <cfRule type="duplicateValues" dxfId="32" priority="26"/>
  </conditionalFormatting>
  <conditionalFormatting sqref="E73">
    <cfRule type="duplicateValues" dxfId="31" priority="24"/>
    <cfRule type="duplicateValues" dxfId="30" priority="25"/>
  </conditionalFormatting>
  <conditionalFormatting sqref="E93">
    <cfRule type="duplicateValues" dxfId="29" priority="22"/>
  </conditionalFormatting>
  <conditionalFormatting sqref="E93">
    <cfRule type="duplicateValues" dxfId="28" priority="21"/>
  </conditionalFormatting>
  <conditionalFormatting sqref="E94">
    <cfRule type="duplicateValues" dxfId="27" priority="20"/>
  </conditionalFormatting>
  <conditionalFormatting sqref="E94">
    <cfRule type="duplicateValues" dxfId="26" priority="19"/>
  </conditionalFormatting>
  <conditionalFormatting sqref="E95">
    <cfRule type="duplicateValues" dxfId="25" priority="18"/>
  </conditionalFormatting>
  <conditionalFormatting sqref="E95">
    <cfRule type="duplicateValues" dxfId="24" priority="17"/>
  </conditionalFormatting>
  <conditionalFormatting sqref="E96">
    <cfRule type="duplicateValues" dxfId="23" priority="16"/>
  </conditionalFormatting>
  <conditionalFormatting sqref="E96">
    <cfRule type="duplicateValues" dxfId="22" priority="15"/>
  </conditionalFormatting>
  <conditionalFormatting sqref="E97">
    <cfRule type="duplicateValues" dxfId="21" priority="14"/>
  </conditionalFormatting>
  <conditionalFormatting sqref="E97">
    <cfRule type="duplicateValues" dxfId="20" priority="13"/>
  </conditionalFormatting>
  <conditionalFormatting sqref="E98">
    <cfRule type="duplicateValues" dxfId="19" priority="12"/>
  </conditionalFormatting>
  <conditionalFormatting sqref="E98">
    <cfRule type="duplicateValues" dxfId="18" priority="11"/>
  </conditionalFormatting>
  <conditionalFormatting sqref="E44:E50 E61">
    <cfRule type="duplicateValues" dxfId="17" priority="55"/>
  </conditionalFormatting>
  <conditionalFormatting sqref="E1:E1048576">
    <cfRule type="duplicateValues" dxfId="16" priority="10"/>
  </conditionalFormatting>
  <conditionalFormatting sqref="E28">
    <cfRule type="duplicateValues" dxfId="15" priority="9"/>
  </conditionalFormatting>
  <conditionalFormatting sqref="E29">
    <cfRule type="duplicateValues" dxfId="14" priority="8"/>
  </conditionalFormatting>
  <conditionalFormatting sqref="E30">
    <cfRule type="duplicateValues" dxfId="13" priority="6"/>
    <cfRule type="duplicateValues" dxfId="12" priority="7"/>
  </conditionalFormatting>
  <conditionalFormatting sqref="E33">
    <cfRule type="duplicateValues" dxfId="11" priority="4"/>
    <cfRule type="duplicateValues" dxfId="10" priority="5"/>
  </conditionalFormatting>
  <conditionalFormatting sqref="E34">
    <cfRule type="duplicateValues" dxfId="9" priority="3"/>
  </conditionalFormatting>
  <conditionalFormatting sqref="E68:E69">
    <cfRule type="duplicateValues" dxfId="8" priority="56"/>
  </conditionalFormatting>
  <conditionalFormatting sqref="E74:E76 E70:E72">
    <cfRule type="duplicateValues" dxfId="7" priority="57"/>
    <cfRule type="duplicateValues" dxfId="6" priority="58"/>
  </conditionalFormatting>
  <conditionalFormatting sqref="E21">
    <cfRule type="duplicateValues" dxfId="5" priority="2"/>
  </conditionalFormatting>
  <conditionalFormatting sqref="E55:E60 E62:E63">
    <cfRule type="duplicateValues" dxfId="4" priority="59"/>
  </conditionalFormatting>
  <conditionalFormatting sqref="E85:E86">
    <cfRule type="duplicateValues" dxfId="3" priority="60"/>
  </conditionalFormatting>
  <conditionalFormatting sqref="B84:B103">
    <cfRule type="duplicateValues" dxfId="2" priority="61"/>
  </conditionalFormatting>
  <conditionalFormatting sqref="B44:B50">
    <cfRule type="duplicateValues" dxfId="1" priority="6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79" customFormat="1" x14ac:dyDescent="0.25">
      <c r="A258" s="88">
        <v>363</v>
      </c>
      <c r="B258" s="88" t="s">
        <v>2492</v>
      </c>
      <c r="C258" s="88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79" customFormat="1" x14ac:dyDescent="0.25">
      <c r="A260" s="88">
        <v>365</v>
      </c>
      <c r="B260" s="88" t="s">
        <v>2490</v>
      </c>
      <c r="C260" s="88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79" customFormat="1" x14ac:dyDescent="0.25">
      <c r="A262" s="88">
        <v>369</v>
      </c>
      <c r="B262" s="88" t="s">
        <v>2491</v>
      </c>
      <c r="C262" s="88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79" customFormat="1" x14ac:dyDescent="0.25">
      <c r="A271" s="85">
        <v>384</v>
      </c>
      <c r="B271" s="85" t="s">
        <v>2483</v>
      </c>
      <c r="C271" s="85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5" customFormat="1" x14ac:dyDescent="0.25">
      <c r="A352" s="76">
        <v>491</v>
      </c>
      <c r="B352" s="76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79" customFormat="1" x14ac:dyDescent="0.25">
      <c r="A434" s="81">
        <v>581</v>
      </c>
      <c r="B434" s="81" t="s">
        <v>1606</v>
      </c>
      <c r="C434" s="81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79" customFormat="1" x14ac:dyDescent="0.25">
      <c r="A453" s="88">
        <v>600</v>
      </c>
      <c r="B453" s="88" t="s">
        <v>2484</v>
      </c>
      <c r="C453" s="88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79" customFormat="1" x14ac:dyDescent="0.25">
      <c r="A467" s="88">
        <v>614</v>
      </c>
      <c r="B467" s="88" t="s">
        <v>2487</v>
      </c>
      <c r="C467" s="88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79" customFormat="1" x14ac:dyDescent="0.25">
      <c r="A639" s="88">
        <v>797</v>
      </c>
      <c r="B639" s="88" t="s">
        <v>2485</v>
      </c>
      <c r="C639" s="88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5" customFormat="1" x14ac:dyDescent="0.25">
      <c r="A825" s="40">
        <v>991</v>
      </c>
      <c r="B825" s="40" t="s">
        <v>1883</v>
      </c>
      <c r="C825" s="40" t="s">
        <v>1278</v>
      </c>
    </row>
    <row r="826" spans="1:3" s="65" customFormat="1" x14ac:dyDescent="0.25">
      <c r="A826" s="40">
        <v>993</v>
      </c>
      <c r="B826" s="40" t="s">
        <v>1884</v>
      </c>
      <c r="C826" s="40" t="s">
        <v>1275</v>
      </c>
    </row>
    <row r="827" spans="1:3" s="65" customFormat="1" x14ac:dyDescent="0.25">
      <c r="A827" s="40">
        <v>994</v>
      </c>
      <c r="B827" s="40" t="s">
        <v>2262</v>
      </c>
      <c r="C827" s="40" t="s">
        <v>1275</v>
      </c>
    </row>
    <row r="828" spans="1:3" s="79" customFormat="1" x14ac:dyDescent="0.25">
      <c r="A828" s="40">
        <v>995</v>
      </c>
      <c r="B828" s="40" t="s">
        <v>1885</v>
      </c>
      <c r="C828" s="40" t="s">
        <v>1277</v>
      </c>
    </row>
    <row r="829" spans="1:3" s="79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2433</v>
      </c>
      <c r="B1" s="153"/>
      <c r="C1" s="153"/>
      <c r="D1" s="153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>
        <v>335842945</v>
      </c>
      <c r="B3" s="54">
        <v>735</v>
      </c>
      <c r="C3" s="54" t="s">
        <v>2516</v>
      </c>
      <c r="D3" s="66" t="s">
        <v>2478</v>
      </c>
      <c r="E3" s="68"/>
    </row>
    <row r="4" spans="1:5" ht="15.75" x14ac:dyDescent="0.25">
      <c r="A4" s="54">
        <v>335842958</v>
      </c>
      <c r="B4" s="54">
        <v>630</v>
      </c>
      <c r="C4" s="54" t="s">
        <v>2516</v>
      </c>
      <c r="D4" s="66" t="s">
        <v>2478</v>
      </c>
      <c r="E4" s="68"/>
    </row>
    <row r="5" spans="1:5" ht="15.75" x14ac:dyDescent="0.25">
      <c r="A5" s="54">
        <v>335843364</v>
      </c>
      <c r="B5" s="54">
        <v>1</v>
      </c>
      <c r="C5" s="54" t="s">
        <v>2516</v>
      </c>
      <c r="D5" s="66" t="s">
        <v>2478</v>
      </c>
    </row>
    <row r="6" spans="1:5" ht="15.75" x14ac:dyDescent="0.25">
      <c r="A6" s="54" t="s">
        <v>2533</v>
      </c>
      <c r="B6" s="54">
        <v>98</v>
      </c>
      <c r="C6" s="54" t="s">
        <v>2516</v>
      </c>
      <c r="D6" s="66" t="s">
        <v>2478</v>
      </c>
    </row>
    <row r="7" spans="1:5" ht="15.75" x14ac:dyDescent="0.25">
      <c r="A7" s="54" t="s">
        <v>2532</v>
      </c>
      <c r="B7" s="54">
        <v>824</v>
      </c>
      <c r="C7" s="54" t="s">
        <v>2516</v>
      </c>
      <c r="D7" s="66" t="s">
        <v>2478</v>
      </c>
    </row>
    <row r="8" spans="1:5" ht="15.75" x14ac:dyDescent="0.25">
      <c r="A8" s="54" t="s">
        <v>2529</v>
      </c>
      <c r="B8" s="54">
        <v>736</v>
      </c>
      <c r="C8" s="54" t="s">
        <v>2516</v>
      </c>
      <c r="D8" s="66" t="s">
        <v>2478</v>
      </c>
    </row>
    <row r="9" spans="1:5" ht="15.75" x14ac:dyDescent="0.25">
      <c r="A9" s="54"/>
      <c r="B9" s="54"/>
      <c r="C9" s="54"/>
      <c r="D9" s="54"/>
    </row>
    <row r="10" spans="1:5" ht="15.75" x14ac:dyDescent="0.25">
      <c r="A10" s="54"/>
      <c r="B10" s="54"/>
      <c r="C10" s="54"/>
      <c r="D10" s="54"/>
    </row>
    <row r="11" spans="1:5" ht="15.75" x14ac:dyDescent="0.25">
      <c r="A11" s="54"/>
      <c r="B11" s="54"/>
      <c r="C11" s="54"/>
      <c r="D11" s="54"/>
    </row>
    <row r="12" spans="1:5" ht="15.75" x14ac:dyDescent="0.25">
      <c r="A12" s="51"/>
      <c r="B12" s="51"/>
      <c r="C12" s="55" t="s">
        <v>2438</v>
      </c>
      <c r="D12" s="54">
        <f>COUNTA(A3:A11)</f>
        <v>6</v>
      </c>
    </row>
    <row r="13" spans="1:5" ht="16.5" thickBot="1" x14ac:dyDescent="0.3">
      <c r="A13" s="51"/>
      <c r="B13" s="51"/>
      <c r="C13" s="56" t="s">
        <v>2439</v>
      </c>
      <c r="D13" s="54">
        <f>COUNTIFS($D$3:$D$12,"Disponible")</f>
        <v>6</v>
      </c>
    </row>
    <row r="14" spans="1:5" ht="16.5" thickBot="1" x14ac:dyDescent="0.3">
      <c r="A14" s="51"/>
      <c r="B14" s="51" t="s">
        <v>2422</v>
      </c>
      <c r="C14" s="57" t="s">
        <v>2440</v>
      </c>
      <c r="D14" s="54">
        <f>COUNTIFS($D$3:$D$12,"No Disponible")</f>
        <v>0</v>
      </c>
    </row>
    <row r="15" spans="1:5" ht="15.75" thickBot="1" x14ac:dyDescent="0.3">
      <c r="A15" s="51"/>
      <c r="B15" s="51"/>
      <c r="C15" s="57" t="s">
        <v>2441</v>
      </c>
      <c r="D15" s="58">
        <f>D13/D12</f>
        <v>1</v>
      </c>
    </row>
    <row r="16" spans="1:5" ht="15.75" thickBot="1" x14ac:dyDescent="0.3">
      <c r="A16" s="51"/>
      <c r="B16" s="51" t="s">
        <v>2422</v>
      </c>
      <c r="C16" s="59" t="s">
        <v>2442</v>
      </c>
      <c r="D16" s="60">
        <f>D14/D12</f>
        <v>0</v>
      </c>
    </row>
    <row r="17" spans="1:4" x14ac:dyDescent="0.25">
      <c r="A17" s="51"/>
      <c r="B17" s="51"/>
      <c r="C17" s="51"/>
      <c r="D17" s="51"/>
    </row>
    <row r="18" spans="1:4" ht="29.25" x14ac:dyDescent="0.25">
      <c r="A18" s="152" t="s">
        <v>2443</v>
      </c>
      <c r="B18" s="153"/>
      <c r="C18" s="153"/>
      <c r="D18" s="153"/>
    </row>
    <row r="19" spans="1:4" x14ac:dyDescent="0.25">
      <c r="A19" s="53" t="s">
        <v>2434</v>
      </c>
      <c r="B19" s="53" t="s">
        <v>18</v>
      </c>
      <c r="C19" s="53" t="s">
        <v>2444</v>
      </c>
      <c r="D19" s="53" t="s">
        <v>2445</v>
      </c>
    </row>
    <row r="20" spans="1:4" ht="15.75" x14ac:dyDescent="0.25">
      <c r="A20" s="54" t="s">
        <v>2524</v>
      </c>
      <c r="B20" s="54">
        <v>630</v>
      </c>
      <c r="C20" s="66" t="s">
        <v>2477</v>
      </c>
      <c r="D20" s="66" t="s">
        <v>2478</v>
      </c>
    </row>
    <row r="21" spans="1:4" ht="15.75" x14ac:dyDescent="0.25">
      <c r="A21" s="54" t="s">
        <v>2523</v>
      </c>
      <c r="B21" s="54">
        <v>410</v>
      </c>
      <c r="C21" s="66" t="s">
        <v>2477</v>
      </c>
      <c r="D21" s="66" t="s">
        <v>2478</v>
      </c>
    </row>
    <row r="22" spans="1:4" ht="15.75" x14ac:dyDescent="0.25">
      <c r="A22" s="54" t="s">
        <v>2522</v>
      </c>
      <c r="B22" s="54">
        <v>554</v>
      </c>
      <c r="C22" s="66" t="s">
        <v>2477</v>
      </c>
      <c r="D22" s="66" t="s">
        <v>2478</v>
      </c>
    </row>
    <row r="23" spans="1:4" ht="15.75" x14ac:dyDescent="0.25">
      <c r="A23" s="54" t="s">
        <v>2521</v>
      </c>
      <c r="B23" s="54">
        <v>511</v>
      </c>
      <c r="C23" s="66" t="s">
        <v>2477</v>
      </c>
      <c r="D23" s="66" t="s">
        <v>2478</v>
      </c>
    </row>
    <row r="24" spans="1:4" s="92" customFormat="1" ht="15.75" x14ac:dyDescent="0.25">
      <c r="A24" s="54" t="s">
        <v>2520</v>
      </c>
      <c r="B24" s="54">
        <v>194</v>
      </c>
      <c r="C24" s="66" t="s">
        <v>2477</v>
      </c>
      <c r="D24" s="66" t="s">
        <v>2478</v>
      </c>
    </row>
    <row r="25" spans="1:4" s="92" customFormat="1" ht="15.75" x14ac:dyDescent="0.25">
      <c r="A25" s="54" t="s">
        <v>2519</v>
      </c>
      <c r="B25" s="54">
        <v>414</v>
      </c>
      <c r="C25" s="66" t="s">
        <v>2477</v>
      </c>
      <c r="D25" s="66" t="s">
        <v>2478</v>
      </c>
    </row>
    <row r="26" spans="1:4" s="92" customFormat="1" ht="15.75" x14ac:dyDescent="0.25">
      <c r="A26" s="54" t="s">
        <v>2537</v>
      </c>
      <c r="B26" s="54">
        <v>272</v>
      </c>
      <c r="C26" s="66" t="s">
        <v>2477</v>
      </c>
      <c r="D26" s="66" t="s">
        <v>2478</v>
      </c>
    </row>
    <row r="27" spans="1:4" s="92" customFormat="1" ht="15.75" x14ac:dyDescent="0.25">
      <c r="A27" s="54" t="s">
        <v>2536</v>
      </c>
      <c r="B27" s="54">
        <v>411</v>
      </c>
      <c r="C27" s="66" t="s">
        <v>2477</v>
      </c>
      <c r="D27" s="66" t="s">
        <v>2478</v>
      </c>
    </row>
    <row r="28" spans="1:4" ht="15.75" x14ac:dyDescent="0.25">
      <c r="A28" s="54" t="s">
        <v>2535</v>
      </c>
      <c r="B28" s="54">
        <v>707</v>
      </c>
      <c r="C28" s="66" t="s">
        <v>2477</v>
      </c>
      <c r="D28" s="66" t="s">
        <v>2478</v>
      </c>
    </row>
    <row r="29" spans="1:4" s="67" customFormat="1" ht="15.75" x14ac:dyDescent="0.25">
      <c r="A29" s="54" t="s">
        <v>2534</v>
      </c>
      <c r="B29" s="54">
        <v>742</v>
      </c>
      <c r="C29" s="66" t="s">
        <v>2477</v>
      </c>
      <c r="D29" s="66" t="s">
        <v>2478</v>
      </c>
    </row>
    <row r="30" spans="1:4" s="67" customFormat="1" ht="15.75" x14ac:dyDescent="0.25">
      <c r="A30" s="54" t="s">
        <v>2538</v>
      </c>
      <c r="B30" s="54">
        <v>965</v>
      </c>
      <c r="C30" s="66" t="s">
        <v>2477</v>
      </c>
      <c r="D30" s="66" t="s">
        <v>2478</v>
      </c>
    </row>
    <row r="31" spans="1:4" s="67" customFormat="1" ht="15.75" x14ac:dyDescent="0.25">
      <c r="A31" s="54">
        <v>335843201</v>
      </c>
      <c r="B31" s="54">
        <v>395</v>
      </c>
      <c r="C31" s="66" t="s">
        <v>2437</v>
      </c>
      <c r="D31" s="66" t="s">
        <v>2478</v>
      </c>
    </row>
    <row r="32" spans="1:4" s="92" customFormat="1" ht="15.75" x14ac:dyDescent="0.25">
      <c r="A32" s="54">
        <v>335843203</v>
      </c>
      <c r="B32" s="54">
        <v>547</v>
      </c>
      <c r="C32" s="66" t="s">
        <v>2437</v>
      </c>
      <c r="D32" s="66" t="s">
        <v>2478</v>
      </c>
    </row>
    <row r="33" spans="1:4" s="92" customFormat="1" ht="18" x14ac:dyDescent="0.25">
      <c r="A33" s="102"/>
      <c r="B33" s="101"/>
      <c r="C33" s="103"/>
      <c r="D33" s="103"/>
    </row>
    <row r="34" spans="1:4" s="67" customFormat="1" ht="15.75" x14ac:dyDescent="0.25">
      <c r="A34" s="54"/>
      <c r="B34" s="54"/>
      <c r="C34" s="54"/>
      <c r="D34" s="66" t="s">
        <v>2478</v>
      </c>
    </row>
    <row r="35" spans="1:4" ht="16.5" thickBot="1" x14ac:dyDescent="0.3">
      <c r="A35" s="61"/>
      <c r="B35" s="61"/>
      <c r="C35" s="62" t="s">
        <v>2446</v>
      </c>
      <c r="D35" s="54">
        <f>COUNTA(A20:A32)</f>
        <v>13</v>
      </c>
    </row>
    <row r="36" spans="1:4" ht="16.5" thickBot="1" x14ac:dyDescent="0.3">
      <c r="A36" s="63"/>
      <c r="B36" s="63"/>
      <c r="C36" s="64" t="s">
        <v>2447</v>
      </c>
      <c r="D36" s="54">
        <f>COUNTIFS($D$20:$D$34,"Disponible")</f>
        <v>14</v>
      </c>
    </row>
    <row r="37" spans="1:4" ht="16.5" thickBot="1" x14ac:dyDescent="0.3">
      <c r="A37" s="51"/>
      <c r="B37" s="51"/>
      <c r="C37" s="64" t="s">
        <v>2440</v>
      </c>
      <c r="D37" s="54">
        <f>COUNTIFS($D$20:$D$28,"No Disponible")</f>
        <v>0</v>
      </c>
    </row>
    <row r="38" spans="1:4" ht="15.75" thickBot="1" x14ac:dyDescent="0.3">
      <c r="A38" s="51"/>
      <c r="B38" s="51"/>
      <c r="C38" s="64" t="s">
        <v>2448</v>
      </c>
      <c r="D38" s="58">
        <f>D36/D35</f>
        <v>1.0769230769230769</v>
      </c>
    </row>
    <row r="39" spans="1:4" ht="15.75" thickBot="1" x14ac:dyDescent="0.3">
      <c r="A39" s="51"/>
      <c r="B39" s="51"/>
      <c r="C39" s="64" t="s">
        <v>2449</v>
      </c>
      <c r="D39" s="60">
        <f>D37/D35</f>
        <v>0</v>
      </c>
    </row>
  </sheetData>
  <mergeCells count="2">
    <mergeCell ref="A1:D1"/>
    <mergeCell ref="A18:D18"/>
  </mergeCells>
  <conditionalFormatting sqref="B33">
    <cfRule type="duplicateValues" dxfId="219" priority="119326"/>
  </conditionalFormatting>
  <conditionalFormatting sqref="B33">
    <cfRule type="duplicateValues" dxfId="218" priority="119327"/>
    <cfRule type="duplicateValues" dxfId="217" priority="119328"/>
  </conditionalFormatting>
  <conditionalFormatting sqref="A33">
    <cfRule type="duplicateValues" dxfId="216" priority="119340"/>
  </conditionalFormatting>
  <conditionalFormatting sqref="A33">
    <cfRule type="duplicateValues" dxfId="215" priority="119341"/>
    <cfRule type="duplicateValues" dxfId="214" priority="119342"/>
  </conditionalFormatting>
  <conditionalFormatting sqref="B4:B8">
    <cfRule type="duplicateValues" dxfId="213" priority="6"/>
  </conditionalFormatting>
  <conditionalFormatting sqref="B4:B8">
    <cfRule type="duplicateValues" dxfId="212" priority="5"/>
  </conditionalFormatting>
  <conditionalFormatting sqref="A3:A8">
    <cfRule type="duplicateValues" dxfId="211" priority="3"/>
    <cfRule type="duplicateValues" dxfId="210" priority="4"/>
  </conditionalFormatting>
  <conditionalFormatting sqref="B3">
    <cfRule type="duplicateValues" dxfId="209" priority="2"/>
  </conditionalFormatting>
  <conditionalFormatting sqref="B3">
    <cfRule type="duplicateValues" dxfId="20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200 días</v>
      </c>
      <c r="B3" s="42">
        <v>335649824</v>
      </c>
      <c r="C3" s="50">
        <v>44093</v>
      </c>
      <c r="D3" s="42" t="s">
        <v>2190</v>
      </c>
      <c r="E3" s="91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181 días</v>
      </c>
      <c r="B4" s="42">
        <v>335668632</v>
      </c>
      <c r="C4" s="50">
        <v>44112</v>
      </c>
      <c r="D4" s="42" t="s">
        <v>2189</v>
      </c>
      <c r="E4" s="91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1" t="str">
        <f ca="1">CONCATENATE(TODAY()-C5," días")</f>
        <v>180 días</v>
      </c>
      <c r="B5" s="42" t="s">
        <v>2432</v>
      </c>
      <c r="C5" s="50">
        <v>44113</v>
      </c>
      <c r="D5" s="42" t="s">
        <v>2189</v>
      </c>
      <c r="E5" s="91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1" t="str">
        <f t="shared" ca="1" si="0"/>
        <v>180 días</v>
      </c>
      <c r="B6" s="42" t="s">
        <v>2450</v>
      </c>
      <c r="C6" s="50">
        <v>44113</v>
      </c>
      <c r="D6" s="42" t="s">
        <v>2189</v>
      </c>
      <c r="E6" s="91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1" t="str">
        <f t="shared" ca="1" si="0"/>
        <v>179 días</v>
      </c>
      <c r="B7" s="42" t="s">
        <v>2452</v>
      </c>
      <c r="C7" s="50">
        <v>44114</v>
      </c>
      <c r="D7" s="42" t="s">
        <v>2189</v>
      </c>
      <c r="E7" s="91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1" t="str">
        <f ca="1">CONCATENATE(TODAY()-C8," días")</f>
        <v>178 días</v>
      </c>
      <c r="B8" s="42">
        <v>335671618</v>
      </c>
      <c r="C8" s="50">
        <v>44115</v>
      </c>
      <c r="D8" s="42" t="s">
        <v>2189</v>
      </c>
      <c r="E8" s="91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1" t="str">
        <f t="shared" ca="1" si="0"/>
        <v>139.5 días</v>
      </c>
      <c r="B9" s="42" t="s">
        <v>2458</v>
      </c>
      <c r="C9" s="50">
        <v>44153.5</v>
      </c>
      <c r="D9" s="42" t="s">
        <v>2189</v>
      </c>
      <c r="E9" s="91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1" t="str">
        <f t="shared" ca="1" si="0"/>
        <v>138 días</v>
      </c>
      <c r="B10" s="42" t="s">
        <v>2461</v>
      </c>
      <c r="C10" s="50">
        <v>44155</v>
      </c>
      <c r="D10" s="42" t="s">
        <v>2189</v>
      </c>
      <c r="E10" s="91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1" t="str">
        <f t="shared" ca="1" si="0"/>
        <v>138 días</v>
      </c>
      <c r="B11" s="42" t="s">
        <v>2460</v>
      </c>
      <c r="C11" s="50">
        <v>44155</v>
      </c>
      <c r="D11" s="42" t="s">
        <v>2189</v>
      </c>
      <c r="E11" s="9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1" t="str">
        <f t="shared" ca="1" si="0"/>
        <v>144 días</v>
      </c>
      <c r="B12" s="74" t="s">
        <v>2455</v>
      </c>
      <c r="C12" s="70">
        <v>44149</v>
      </c>
      <c r="D12" s="42" t="s">
        <v>2189</v>
      </c>
      <c r="E12" s="91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1" t="str">
        <f t="shared" ca="1" si="0"/>
        <v>97.15079861111 días</v>
      </c>
      <c r="B13" s="42">
        <v>335753026</v>
      </c>
      <c r="C13" s="50">
        <v>44195.84920138889</v>
      </c>
      <c r="D13" s="42" t="s">
        <v>2189</v>
      </c>
      <c r="E13" s="91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2" t="s">
        <v>2479</v>
      </c>
    </row>
    <row r="14" spans="1:11" ht="18" x14ac:dyDescent="0.25">
      <c r="A14" s="71" t="str">
        <f t="shared" ca="1" si="0"/>
        <v>36.6746064814797 días</v>
      </c>
      <c r="B14" s="93">
        <v>335806150</v>
      </c>
      <c r="C14" s="90">
        <v>44256.32539351852</v>
      </c>
      <c r="D14" s="42" t="s">
        <v>2189</v>
      </c>
      <c r="E14" s="91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07" priority="69"/>
  </conditionalFormatting>
  <conditionalFormatting sqref="E9:E1048576 E1:E2">
    <cfRule type="duplicateValues" dxfId="206" priority="99250"/>
  </conditionalFormatting>
  <conditionalFormatting sqref="E4">
    <cfRule type="duplicateValues" dxfId="205" priority="62"/>
  </conditionalFormatting>
  <conditionalFormatting sqref="E5:E8">
    <cfRule type="duplicateValues" dxfId="204" priority="60"/>
  </conditionalFormatting>
  <conditionalFormatting sqref="B12">
    <cfRule type="duplicateValues" dxfId="203" priority="34"/>
    <cfRule type="duplicateValues" dxfId="202" priority="35"/>
    <cfRule type="duplicateValues" dxfId="201" priority="36"/>
  </conditionalFormatting>
  <conditionalFormatting sqref="B12">
    <cfRule type="duplicateValues" dxfId="200" priority="33"/>
  </conditionalFormatting>
  <conditionalFormatting sqref="B12">
    <cfRule type="duplicateValues" dxfId="199" priority="31"/>
    <cfRule type="duplicateValues" dxfId="198" priority="32"/>
  </conditionalFormatting>
  <conditionalFormatting sqref="B12">
    <cfRule type="duplicateValues" dxfId="197" priority="28"/>
    <cfRule type="duplicateValues" dxfId="196" priority="29"/>
    <cfRule type="duplicateValues" dxfId="195" priority="30"/>
  </conditionalFormatting>
  <conditionalFormatting sqref="B12">
    <cfRule type="duplicateValues" dxfId="194" priority="27"/>
  </conditionalFormatting>
  <conditionalFormatting sqref="B12">
    <cfRule type="duplicateValues" dxfId="193" priority="25"/>
    <cfRule type="duplicateValues" dxfId="192" priority="26"/>
  </conditionalFormatting>
  <conditionalFormatting sqref="B12">
    <cfRule type="duplicateValues" dxfId="191" priority="24"/>
  </conditionalFormatting>
  <conditionalFormatting sqref="B12">
    <cfRule type="duplicateValues" dxfId="190" priority="21"/>
    <cfRule type="duplicateValues" dxfId="189" priority="22"/>
    <cfRule type="duplicateValues" dxfId="188" priority="23"/>
  </conditionalFormatting>
  <conditionalFormatting sqref="B12">
    <cfRule type="duplicateValues" dxfId="187" priority="20"/>
  </conditionalFormatting>
  <conditionalFormatting sqref="B12">
    <cfRule type="duplicateValues" dxfId="186" priority="19"/>
  </conditionalFormatting>
  <conditionalFormatting sqref="B14">
    <cfRule type="duplicateValues" dxfId="185" priority="18"/>
  </conditionalFormatting>
  <conditionalFormatting sqref="B14">
    <cfRule type="duplicateValues" dxfId="184" priority="15"/>
    <cfRule type="duplicateValues" dxfId="183" priority="16"/>
    <cfRule type="duplicateValues" dxfId="182" priority="17"/>
  </conditionalFormatting>
  <conditionalFormatting sqref="B14">
    <cfRule type="duplicateValues" dxfId="181" priority="13"/>
    <cfRule type="duplicateValues" dxfId="180" priority="14"/>
  </conditionalFormatting>
  <conditionalFormatting sqref="B14">
    <cfRule type="duplicateValues" dxfId="179" priority="10"/>
    <cfRule type="duplicateValues" dxfId="178" priority="11"/>
    <cfRule type="duplicateValues" dxfId="177" priority="12"/>
  </conditionalFormatting>
  <conditionalFormatting sqref="B14">
    <cfRule type="duplicateValues" dxfId="176" priority="9"/>
  </conditionalFormatting>
  <conditionalFormatting sqref="B14">
    <cfRule type="duplicateValues" dxfId="175" priority="8"/>
  </conditionalFormatting>
  <conditionalFormatting sqref="B14">
    <cfRule type="duplicateValues" dxfId="174" priority="7"/>
  </conditionalFormatting>
  <conditionalFormatting sqref="B14">
    <cfRule type="duplicateValues" dxfId="173" priority="4"/>
    <cfRule type="duplicateValues" dxfId="172" priority="5"/>
    <cfRule type="duplicateValues" dxfId="171" priority="6"/>
  </conditionalFormatting>
  <conditionalFormatting sqref="B14">
    <cfRule type="duplicateValues" dxfId="170" priority="2"/>
    <cfRule type="duplicateValues" dxfId="169" priority="3"/>
  </conditionalFormatting>
  <conditionalFormatting sqref="C14">
    <cfRule type="duplicateValues" dxfId="16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6" customFormat="1" ht="31.5" x14ac:dyDescent="0.25">
      <c r="A337" s="107">
        <v>495</v>
      </c>
      <c r="B337" s="108" t="s">
        <v>2508</v>
      </c>
      <c r="C337" s="108" t="s">
        <v>2469</v>
      </c>
      <c r="D337" s="108" t="s">
        <v>72</v>
      </c>
      <c r="E337" s="108" t="s">
        <v>1276</v>
      </c>
      <c r="F337" s="108" t="s">
        <v>2039</v>
      </c>
      <c r="G337" s="108" t="s">
        <v>2041</v>
      </c>
      <c r="H337" s="108" t="s">
        <v>2041</v>
      </c>
      <c r="I337" s="108" t="s">
        <v>2039</v>
      </c>
      <c r="J337" s="108" t="s">
        <v>2041</v>
      </c>
      <c r="K337" s="108" t="s">
        <v>2041</v>
      </c>
      <c r="L337" s="108" t="s">
        <v>2041</v>
      </c>
      <c r="M337" s="108" t="s">
        <v>2041</v>
      </c>
      <c r="N337" s="108" t="s">
        <v>2041</v>
      </c>
      <c r="O337" s="10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0" customFormat="1" ht="15.75" x14ac:dyDescent="0.25">
      <c r="A408" s="83">
        <v>576</v>
      </c>
      <c r="B408" s="84" t="s">
        <v>2481</v>
      </c>
      <c r="C408" s="84" t="s">
        <v>2482</v>
      </c>
      <c r="D408" s="32" t="s">
        <v>72</v>
      </c>
      <c r="E408" s="84" t="s">
        <v>90</v>
      </c>
      <c r="F408" s="84"/>
      <c r="G408" s="84"/>
      <c r="H408" s="84"/>
      <c r="I408" s="84"/>
      <c r="J408" s="84"/>
      <c r="K408" s="84"/>
      <c r="L408" s="84"/>
      <c r="M408" s="84"/>
      <c r="N408" s="84"/>
      <c r="O408" s="84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6" customFormat="1" ht="15.75" x14ac:dyDescent="0.25">
      <c r="A443" s="107">
        <v>614</v>
      </c>
      <c r="B443" s="108" t="s">
        <v>2509</v>
      </c>
      <c r="C443" s="108" t="s">
        <v>2487</v>
      </c>
      <c r="D443" s="108" t="s">
        <v>72</v>
      </c>
      <c r="E443" s="108" t="s">
        <v>105</v>
      </c>
      <c r="F443" s="108" t="s">
        <v>2039</v>
      </c>
      <c r="G443" s="108" t="s">
        <v>2041</v>
      </c>
      <c r="H443" s="108" t="s">
        <v>2039</v>
      </c>
      <c r="I443" s="108" t="s">
        <v>2039</v>
      </c>
      <c r="J443" s="108" t="s">
        <v>2510</v>
      </c>
      <c r="K443" s="108" t="s">
        <v>2041</v>
      </c>
      <c r="L443" s="108" t="s">
        <v>2041</v>
      </c>
      <c r="M443" s="108" t="s">
        <v>2039</v>
      </c>
      <c r="N443" s="108" t="s">
        <v>2039</v>
      </c>
      <c r="O443" s="10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2" customFormat="1" ht="15.75" x14ac:dyDescent="0.25">
      <c r="A461" s="77">
        <v>632</v>
      </c>
      <c r="B461" s="78" t="s">
        <v>531</v>
      </c>
      <c r="C461" s="78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9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9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9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9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9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9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9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9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9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9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9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2021-04-07T19:59:53Z</dcterms:modified>
</cp:coreProperties>
</file>